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EstaPastaDeTrabalho" defaultThemeVersion="124226"/>
  <mc:AlternateContent xmlns:mc="http://schemas.openxmlformats.org/markup-compatibility/2006">
    <mc:Choice Requires="x15">
      <x15ac:absPath xmlns:x15ac="http://schemas.microsoft.com/office/spreadsheetml/2010/11/ac" url="C:\Users\sidnei\Desktop\CAMARA\LICITAÇÕES\REFORMA DA CAMARA\EDITAL\"/>
    </mc:Choice>
  </mc:AlternateContent>
  <xr:revisionPtr revIDLastSave="0" documentId="8_{7C754615-45E4-43EB-B13D-2AECC82AC928}" xr6:coauthVersionLast="45" xr6:coauthVersionMax="45" xr10:uidLastSave="{00000000-0000-0000-0000-000000000000}"/>
  <bookViews>
    <workbookView xWindow="-120" yWindow="-120" windowWidth="20730" windowHeight="11160" tabRatio="601" firstSheet="4" activeTab="4" xr2:uid="{00000000-000D-0000-FFFF-FFFF00000000}"/>
  </bookViews>
  <sheets>
    <sheet name="ORC" sheetId="1" state="hidden" r:id="rId1"/>
    <sheet name="CRONO" sheetId="4" state="hidden" r:id="rId2"/>
    <sheet name="M Calc" sheetId="14" r:id="rId3"/>
    <sheet name="MEM DESCRITIVO" sheetId="15" r:id="rId4"/>
    <sheet name="B.D.I." sheetId="16" r:id="rId5"/>
    <sheet name="CPOS178-D" sheetId="6" r:id="rId6"/>
    <sheet name="SINAPI 02_20" sheetId="13" r:id="rId7"/>
    <sheet name="Tabelas" sheetId="12" r:id="rId8"/>
    <sheet name=" ORÇRED" sheetId="18" r:id="rId9"/>
    <sheet name="CRONORED" sheetId="19" r:id="rId10"/>
  </sheets>
  <externalReferences>
    <externalReference r:id="rId11"/>
    <externalReference r:id="rId12"/>
  </externalReferences>
  <definedNames>
    <definedName name="_xlnm._FilterDatabase" localSheetId="8" hidden="1">' ORÇRED'!$A$16:$I$16</definedName>
    <definedName name="_xlnm._FilterDatabase" localSheetId="0" hidden="1">ORC!$A$16:$I$16</definedName>
    <definedName name="_Ref160167601" localSheetId="3">'MEM DESCRITIVO'!#REF!</definedName>
    <definedName name="_Ref160167636" localSheetId="3">'MEM DESCRITIVO'!#REF!</definedName>
    <definedName name="_Ref160167712" localSheetId="3">'MEM DESCRITIVO'!$B$97</definedName>
    <definedName name="_Ref160167729" localSheetId="3">'MEM DESCRITIVO'!$B$101</definedName>
    <definedName name="_Ref160167744" localSheetId="3">'MEM DESCRITIVO'!$B$107</definedName>
    <definedName name="_Ref160167759" localSheetId="3">'MEM DESCRITIVO'!$B$124</definedName>
    <definedName name="_Toc330305784" localSheetId="3">'MEM DESCRITIVO'!$B$67</definedName>
    <definedName name="_Toc330310350" localSheetId="3">'MEM DESCRITIVO'!$B$107</definedName>
    <definedName name="_xlnm.Print_Area" localSheetId="8">' ORÇRED'!$A$1:$I$374</definedName>
    <definedName name="_xlnm.Print_Area" localSheetId="4">'B.D.I.'!$A$1:$E$46</definedName>
    <definedName name="_xlnm.Print_Area" localSheetId="1">CRONO!$A$1:$M$47</definedName>
    <definedName name="_xlnm.Print_Area" localSheetId="9">CRONORED!$A$1:$M$47</definedName>
    <definedName name="_xlnm.Print_Area" localSheetId="2">'M Calc'!$A$1:$F$601</definedName>
    <definedName name="_xlnm.Print_Area" localSheetId="3">'MEM DESCRITIVO'!$A$1:$B$646</definedName>
    <definedName name="_xlnm.Print_Area" localSheetId="0">ORC!$A$1:$I$377</definedName>
    <definedName name="AreaTeste" localSheetId="8">#REF!</definedName>
    <definedName name="AreaTeste" localSheetId="9">#REF!</definedName>
    <definedName name="AreaTeste" localSheetId="2">#REF!</definedName>
    <definedName name="AreaTeste">#REF!</definedName>
    <definedName name="AreaTeste2" localSheetId="8">#REF!</definedName>
    <definedName name="AreaTeste2" localSheetId="9">#REF!</definedName>
    <definedName name="AreaTeste2" localSheetId="2">#REF!</definedName>
    <definedName name="AreaTeste2">#REF!</definedName>
    <definedName name="_xlnm.Database">TEXT(Import.DataBase,"mm-aaaa")</definedName>
    <definedName name="CélulaInicioPlanilha" localSheetId="8">#REF!</definedName>
    <definedName name="CélulaInicioPlanilha" localSheetId="9">#REF!</definedName>
    <definedName name="CélulaInicioPlanilha" localSheetId="2">#REF!</definedName>
    <definedName name="CélulaInicioPlanilha">#REF!</definedName>
    <definedName name="CélulaResumo" localSheetId="8">#REF!</definedName>
    <definedName name="CélulaResumo" localSheetId="9">#REF!</definedName>
    <definedName name="CélulaResumo" localSheetId="2">#REF!</definedName>
    <definedName name="CélulaResumo">#REF!</definedName>
    <definedName name="CONCATENAR">CONCATENATE('SINAPI 02_20'!$B1," ",'SINAPI 02_20'!$C1)</definedName>
    <definedName name="DATABASE">'SINAPI 02_20'!$B$3</definedName>
    <definedName name="DATAEMISSAO">'SINAPI 02_20'!$D$4</definedName>
    <definedName name="DATART">'SINAPI 02_20'!$B$4</definedName>
    <definedName name="EMPRESAS">OFFSET([1]Cotações!$B$25,0,0):OFFSET([1]Cotações!$H$29,-1,0)</definedName>
    <definedName name="FDE" localSheetId="8">#REF!</definedName>
    <definedName name="FDE" localSheetId="9">#REF!</definedName>
    <definedName name="FDE">#REF!</definedName>
    <definedName name="Import.DataBase">[2]DADOS!$A$38</definedName>
    <definedName name="INDICES">[1]Cotações!$B$22:OFFSET([1]Cotações!$I$24,-1,0)</definedName>
    <definedName name="LOCALIDADE">'SINAPI 02_20'!$D$3</definedName>
    <definedName name="NCOMPOSICOES">0</definedName>
    <definedName name="NCOTACOES">0</definedName>
    <definedName name="NEMPRESAS">3</definedName>
    <definedName name="NINDICES">1</definedName>
    <definedName name="NRELATORIOS">COUNTA([1]Relatórios!$A:$A)-2</definedName>
    <definedName name="NumerEmpresa">3</definedName>
    <definedName name="NumerIndice">1</definedName>
    <definedName name="Referencia.Descricao" localSheetId="8">#N/A</definedName>
    <definedName name="Referencia.Descricao" localSheetId="9">#N/A</definedName>
    <definedName name="Referencia.Descricao" localSheetId="2">#N/A</definedName>
    <definedName name="Referencia.Descricao">IF(ISNUMBER([2]PO!linhaSINAPIxls),INDEX(INDIRECT("'[Referência "&amp;_xlnm.Database&amp;".xls]Banco'!$b:$g"),[2]PO!linhaSINAPIxls,3),"")</definedName>
    <definedName name="Referencia.Unidade" localSheetId="8">#N/A</definedName>
    <definedName name="Referencia.Unidade" localSheetId="9">#N/A</definedName>
    <definedName name="Referencia.Unidade" localSheetId="2">#N/A</definedName>
    <definedName name="Referencia.Unidade">IF(ISNUMBER([2]PO!linhaSINAPIxls),INDEX(INDIRECT("'[Referência "&amp;_xlnm.Database&amp;".xls]Banco'!$b:$g"),[2]PO!linhaSINAPIxls,4),"")</definedName>
    <definedName name="RelatoriosFontes">OFFSET([1]Relatórios!$A$5,1,0,NRELATORIOS)</definedName>
    <definedName name="SENHAGT" hidden="1">"PM2CAIXA"</definedName>
    <definedName name="TESTE" localSheetId="8">#REF!</definedName>
    <definedName name="TESTE" localSheetId="9">#REF!</definedName>
    <definedName name="TESTE" localSheetId="2">#REF!</definedName>
    <definedName name="TESTE">#REF!</definedName>
    <definedName name="TipoOrçamento">"BASE"</definedName>
    <definedName name="_xlnm.Print_Titles" localSheetId="8">' ORÇRED'!$1:$11</definedName>
    <definedName name="_xlnm.Print_Titles" localSheetId="2">'M Calc'!$1:$13</definedName>
    <definedName name="_xlnm.Print_Titles" localSheetId="3">'MEM DESCRITIVO'!$1:$8</definedName>
    <definedName name="_xlnm.Print_Titles" localSheetId="0">ORC!$1:$11</definedName>
    <definedName name="_xlnm.Print_Titles" localSheetId="6">'SINAPI 02_20'!$5:$5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88" i="14" l="1"/>
  <c r="A590" i="14" s="1"/>
  <c r="A592" i="14" s="1"/>
  <c r="A594" i="14" s="1"/>
  <c r="F478" i="14"/>
  <c r="F225" i="14"/>
  <c r="F223" i="14"/>
  <c r="F216" i="14"/>
  <c r="F214" i="14"/>
  <c r="F207" i="14"/>
  <c r="F205" i="14"/>
  <c r="F173" i="14"/>
  <c r="F171" i="14"/>
  <c r="F118" i="14"/>
  <c r="F116" i="14"/>
  <c r="F107" i="14"/>
  <c r="F105" i="14"/>
  <c r="F100" i="14"/>
  <c r="F98" i="14"/>
  <c r="F96" i="14"/>
  <c r="H96" i="14"/>
  <c r="M40" i="19" l="1"/>
  <c r="B40" i="19"/>
  <c r="M37" i="19"/>
  <c r="B37" i="19"/>
  <c r="M34" i="19"/>
  <c r="B34" i="19"/>
  <c r="M31" i="19"/>
  <c r="B31" i="19"/>
  <c r="M28" i="19"/>
  <c r="B28" i="19"/>
  <c r="M25" i="19"/>
  <c r="B25" i="19"/>
  <c r="M22" i="19"/>
  <c r="B22" i="19"/>
  <c r="M19" i="19"/>
  <c r="B19" i="19"/>
  <c r="M16" i="19"/>
  <c r="B16" i="19"/>
  <c r="M13" i="19"/>
  <c r="B13" i="19"/>
  <c r="M10" i="19"/>
  <c r="B10" i="19"/>
  <c r="I5" i="19"/>
  <c r="I4" i="19"/>
  <c r="I78" i="18"/>
  <c r="I76" i="18"/>
  <c r="F64" i="18" l="1"/>
  <c r="I64" i="18" s="1"/>
  <c r="F63" i="18"/>
  <c r="I63" i="18" s="1"/>
  <c r="F137" i="18"/>
  <c r="I137" i="18" s="1"/>
  <c r="F138" i="18"/>
  <c r="F132" i="18"/>
  <c r="I132" i="18" s="1"/>
  <c r="F127" i="18"/>
  <c r="I127" i="18" s="1"/>
  <c r="F126" i="18"/>
  <c r="I126" i="18" s="1"/>
  <c r="F107" i="18"/>
  <c r="F106" i="18"/>
  <c r="F110" i="18" s="1"/>
  <c r="I110" i="18" s="1"/>
  <c r="F75" i="18"/>
  <c r="F74" i="18"/>
  <c r="F77" i="18" s="1"/>
  <c r="F70" i="18"/>
  <c r="F69" i="18"/>
  <c r="F71" i="18" s="1"/>
  <c r="H366" i="18"/>
  <c r="I366" i="18" s="1"/>
  <c r="H365" i="18"/>
  <c r="H364" i="18"/>
  <c r="H363" i="18"/>
  <c r="F363" i="18"/>
  <c r="A363" i="18"/>
  <c r="A364" i="18" s="1"/>
  <c r="E360" i="18"/>
  <c r="G358" i="18"/>
  <c r="H358" i="18" s="1"/>
  <c r="I358" i="18" s="1"/>
  <c r="G357" i="18"/>
  <c r="H357" i="18" s="1"/>
  <c r="I357" i="18" s="1"/>
  <c r="G356" i="18"/>
  <c r="H356" i="18" s="1"/>
  <c r="I356" i="18" s="1"/>
  <c r="E355" i="18"/>
  <c r="A345" i="18"/>
  <c r="A348" i="18" s="1"/>
  <c r="E340" i="18"/>
  <c r="H338" i="18"/>
  <c r="I338" i="18" s="1"/>
  <c r="G335" i="18"/>
  <c r="H335" i="18" s="1"/>
  <c r="I335" i="18" s="1"/>
  <c r="G334" i="18"/>
  <c r="H334" i="18" s="1"/>
  <c r="I334" i="18" s="1"/>
  <c r="G333" i="18"/>
  <c r="H333" i="18" s="1"/>
  <c r="I333" i="18" s="1"/>
  <c r="G332" i="18"/>
  <c r="H332" i="18" s="1"/>
  <c r="I332" i="18" s="1"/>
  <c r="F327" i="18"/>
  <c r="H326" i="18"/>
  <c r="I326" i="18" s="1"/>
  <c r="F322" i="18"/>
  <c r="F329" i="18" s="1"/>
  <c r="F318" i="18"/>
  <c r="F319" i="18" s="1"/>
  <c r="F315" i="18"/>
  <c r="F314" i="18"/>
  <c r="A313" i="18"/>
  <c r="E308" i="18"/>
  <c r="F305" i="18"/>
  <c r="F306" i="18" s="1"/>
  <c r="E304" i="18"/>
  <c r="G302" i="18"/>
  <c r="H302" i="18" s="1"/>
  <c r="I302" i="18" s="1"/>
  <c r="H301" i="18"/>
  <c r="I301" i="18" s="1"/>
  <c r="J301" i="18" s="1"/>
  <c r="E300" i="18"/>
  <c r="G298" i="18"/>
  <c r="H298" i="18" s="1"/>
  <c r="I298" i="18" s="1"/>
  <c r="G297" i="18"/>
  <c r="H297" i="18" s="1"/>
  <c r="I297" i="18" s="1"/>
  <c r="E295" i="18"/>
  <c r="H293" i="18"/>
  <c r="F293" i="18"/>
  <c r="F292" i="18"/>
  <c r="F291" i="18"/>
  <c r="F290" i="18"/>
  <c r="F289" i="18"/>
  <c r="A288" i="18"/>
  <c r="D288" i="18" s="1"/>
  <c r="E287" i="18"/>
  <c r="G282" i="18"/>
  <c r="H282" i="18" s="1"/>
  <c r="I282" i="18" s="1"/>
  <c r="G281" i="18"/>
  <c r="H281" i="18" s="1"/>
  <c r="I281" i="18" s="1"/>
  <c r="G280" i="18"/>
  <c r="H280" i="18" s="1"/>
  <c r="I280" i="18" s="1"/>
  <c r="J279" i="18"/>
  <c r="G279" i="18"/>
  <c r="H279" i="18" s="1"/>
  <c r="F279" i="18"/>
  <c r="G278" i="18"/>
  <c r="H278" i="18" s="1"/>
  <c r="I278" i="18" s="1"/>
  <c r="G277" i="18"/>
  <c r="H277" i="18" s="1"/>
  <c r="I277" i="18" s="1"/>
  <c r="A277" i="18"/>
  <c r="A278" i="18" s="1"/>
  <c r="A279" i="18" s="1"/>
  <c r="A280" i="18" s="1"/>
  <c r="A281" i="18" s="1"/>
  <c r="A282" i="18" s="1"/>
  <c r="E273" i="18"/>
  <c r="F264" i="18"/>
  <c r="F263" i="18"/>
  <c r="F261" i="18"/>
  <c r="F267" i="18" s="1"/>
  <c r="E260" i="18"/>
  <c r="F258" i="18"/>
  <c r="F257" i="18"/>
  <c r="F256" i="18"/>
  <c r="F255" i="18"/>
  <c r="F254" i="18"/>
  <c r="A253" i="18"/>
  <c r="H250" i="18"/>
  <c r="I250" i="18" s="1"/>
  <c r="H249" i="18"/>
  <c r="I249" i="18" s="1"/>
  <c r="H248" i="18"/>
  <c r="I248" i="18" s="1"/>
  <c r="H247" i="18"/>
  <c r="I247" i="18" s="1"/>
  <c r="H246" i="18"/>
  <c r="I246" i="18" s="1"/>
  <c r="H245" i="18"/>
  <c r="I245" i="18" s="1"/>
  <c r="H244" i="18"/>
  <c r="I244" i="18" s="1"/>
  <c r="H243" i="18"/>
  <c r="I243" i="18" s="1"/>
  <c r="H242" i="18"/>
  <c r="I242" i="18" s="1"/>
  <c r="H241" i="18"/>
  <c r="I241" i="18" s="1"/>
  <c r="H240" i="18"/>
  <c r="I240" i="18" s="1"/>
  <c r="H239" i="18"/>
  <c r="I239" i="18" s="1"/>
  <c r="H238" i="18"/>
  <c r="I238" i="18" s="1"/>
  <c r="H237" i="18"/>
  <c r="I237" i="18" s="1"/>
  <c r="E232" i="18"/>
  <c r="F230" i="18"/>
  <c r="F224" i="18"/>
  <c r="A223" i="18"/>
  <c r="E223" i="18" s="1"/>
  <c r="E218" i="18"/>
  <c r="F214" i="18"/>
  <c r="F215" i="18" s="1"/>
  <c r="F211" i="18"/>
  <c r="F209" i="18"/>
  <c r="F206" i="18"/>
  <c r="F207" i="18" s="1"/>
  <c r="F208" i="18" s="1"/>
  <c r="E205" i="18"/>
  <c r="F203" i="18"/>
  <c r="F202" i="18"/>
  <c r="F204" i="18" s="1"/>
  <c r="E201" i="18"/>
  <c r="F197" i="18"/>
  <c r="H196" i="18"/>
  <c r="F195" i="18"/>
  <c r="F194" i="18" s="1"/>
  <c r="H193" i="18"/>
  <c r="F190" i="18"/>
  <c r="F191" i="18" s="1"/>
  <c r="E188" i="18"/>
  <c r="E187" i="18"/>
  <c r="H184" i="18"/>
  <c r="F181" i="18"/>
  <c r="F184" i="18" s="1"/>
  <c r="E180" i="18"/>
  <c r="H177" i="18"/>
  <c r="F174" i="18"/>
  <c r="F175" i="18" s="1"/>
  <c r="H171" i="18"/>
  <c r="F168" i="18"/>
  <c r="F170" i="18" s="1"/>
  <c r="A168" i="18"/>
  <c r="E162" i="18"/>
  <c r="F153" i="18"/>
  <c r="F157" i="18" s="1"/>
  <c r="F152" i="18"/>
  <c r="F156" i="18" s="1"/>
  <c r="A152" i="18"/>
  <c r="H152" i="18" s="1"/>
  <c r="E147" i="18"/>
  <c r="H145" i="18"/>
  <c r="I145" i="18" s="1"/>
  <c r="H144" i="18"/>
  <c r="I144" i="18" s="1"/>
  <c r="I141" i="18"/>
  <c r="H140" i="18"/>
  <c r="I139" i="18"/>
  <c r="H138" i="18"/>
  <c r="H134" i="18"/>
  <c r="F133" i="18"/>
  <c r="H128" i="18"/>
  <c r="F123" i="18"/>
  <c r="I123" i="18" s="1"/>
  <c r="F120" i="18"/>
  <c r="F118" i="18"/>
  <c r="I118" i="18" s="1"/>
  <c r="F117" i="18"/>
  <c r="I117" i="18" s="1"/>
  <c r="F116" i="18"/>
  <c r="I116" i="18" s="1"/>
  <c r="F115" i="18"/>
  <c r="I115" i="18" s="1"/>
  <c r="E114" i="18"/>
  <c r="E112" i="18"/>
  <c r="H109" i="18"/>
  <c r="I108" i="18"/>
  <c r="H107" i="18"/>
  <c r="H104" i="18"/>
  <c r="F104" i="18"/>
  <c r="H103" i="18"/>
  <c r="I103" i="18" s="1"/>
  <c r="H102" i="18"/>
  <c r="I102" i="18" s="1"/>
  <c r="H101" i="18"/>
  <c r="I101" i="18" s="1"/>
  <c r="H100" i="18"/>
  <c r="I100" i="18" s="1"/>
  <c r="H99" i="18"/>
  <c r="I99" i="18" s="1"/>
  <c r="F97" i="18"/>
  <c r="I97" i="18" s="1"/>
  <c r="F94" i="18"/>
  <c r="F92" i="18"/>
  <c r="I92" i="18" s="1"/>
  <c r="F91" i="18"/>
  <c r="I91" i="18" s="1"/>
  <c r="F90" i="18"/>
  <c r="I90" i="18" s="1"/>
  <c r="F89" i="18"/>
  <c r="I89" i="18" s="1"/>
  <c r="E87" i="18"/>
  <c r="E85" i="18"/>
  <c r="H83" i="18"/>
  <c r="I83" i="18" s="1"/>
  <c r="H82" i="18"/>
  <c r="I82" i="18" s="1"/>
  <c r="H81" i="18"/>
  <c r="I81" i="18" s="1"/>
  <c r="H80" i="18"/>
  <c r="I80" i="18" s="1"/>
  <c r="H77" i="18"/>
  <c r="H75" i="18"/>
  <c r="I74" i="18"/>
  <c r="I72" i="18"/>
  <c r="H71" i="18"/>
  <c r="H70" i="18"/>
  <c r="H65" i="18"/>
  <c r="F60" i="18"/>
  <c r="I60" i="18" s="1"/>
  <c r="H57" i="18"/>
  <c r="H55" i="18"/>
  <c r="F53" i="18"/>
  <c r="I53" i="18" s="1"/>
  <c r="F52" i="18"/>
  <c r="I52" i="18" s="1"/>
  <c r="F51" i="18"/>
  <c r="I51" i="18" s="1"/>
  <c r="A51" i="18"/>
  <c r="D51" i="18" s="1"/>
  <c r="E50" i="18"/>
  <c r="E48" i="18"/>
  <c r="E44" i="18"/>
  <c r="H42" i="18"/>
  <c r="F42" i="18"/>
  <c r="F41" i="18"/>
  <c r="I41" i="18" s="1"/>
  <c r="H38" i="18"/>
  <c r="H37" i="18"/>
  <c r="H36" i="18"/>
  <c r="F36" i="18"/>
  <c r="F35" i="18"/>
  <c r="F37" i="18" s="1"/>
  <c r="F34" i="18"/>
  <c r="I34" i="18" s="1"/>
  <c r="F33" i="18"/>
  <c r="I33" i="18" s="1"/>
  <c r="F32" i="18"/>
  <c r="I32" i="18" s="1"/>
  <c r="I31" i="18"/>
  <c r="H30" i="18"/>
  <c r="F30" i="18"/>
  <c r="H29" i="18"/>
  <c r="I29" i="18" s="1"/>
  <c r="H26" i="18"/>
  <c r="F26" i="18"/>
  <c r="F25" i="18"/>
  <c r="I25" i="18" s="1"/>
  <c r="F24" i="18"/>
  <c r="I24" i="18" s="1"/>
  <c r="F23" i="18"/>
  <c r="I23" i="18" s="1"/>
  <c r="H20" i="18"/>
  <c r="H18" i="18"/>
  <c r="H17" i="18"/>
  <c r="F17" i="18"/>
  <c r="F18" i="18" s="1"/>
  <c r="H16" i="18"/>
  <c r="F16" i="18"/>
  <c r="A16" i="18"/>
  <c r="I293" i="18" l="1"/>
  <c r="E16" i="18"/>
  <c r="A19" i="18"/>
  <c r="E288" i="18"/>
  <c r="J251" i="18"/>
  <c r="F268" i="18"/>
  <c r="F269" i="18" s="1"/>
  <c r="E345" i="18"/>
  <c r="D345" i="18"/>
  <c r="I279" i="18"/>
  <c r="F154" i="18"/>
  <c r="I152" i="18"/>
  <c r="F216" i="18"/>
  <c r="F65" i="18"/>
  <c r="I65" i="18" s="1"/>
  <c r="J66" i="18" s="1"/>
  <c r="F323" i="18"/>
  <c r="I18" i="18"/>
  <c r="I42" i="18"/>
  <c r="J43" i="18" s="1"/>
  <c r="I184" i="18"/>
  <c r="F270" i="18"/>
  <c r="I138" i="18"/>
  <c r="J146" i="18" s="1"/>
  <c r="I363" i="18"/>
  <c r="D152" i="18"/>
  <c r="A17" i="18"/>
  <c r="D17" i="18" s="1"/>
  <c r="I26" i="18"/>
  <c r="J28" i="18" s="1"/>
  <c r="A153" i="18"/>
  <c r="A154" i="18" s="1"/>
  <c r="E154" i="18" s="1"/>
  <c r="F176" i="18"/>
  <c r="F192" i="18"/>
  <c r="I77" i="18"/>
  <c r="E152" i="18"/>
  <c r="F177" i="18"/>
  <c r="I177" i="18" s="1"/>
  <c r="F265" i="18"/>
  <c r="F364" i="18"/>
  <c r="I75" i="18"/>
  <c r="J84" i="18" s="1"/>
  <c r="F155" i="18"/>
  <c r="F266" i="18"/>
  <c r="I37" i="18"/>
  <c r="I104" i="18"/>
  <c r="F182" i="18"/>
  <c r="I30" i="18"/>
  <c r="F183" i="18"/>
  <c r="D363" i="18"/>
  <c r="I71" i="18"/>
  <c r="F128" i="18"/>
  <c r="I128" i="18" s="1"/>
  <c r="J129" i="18" s="1"/>
  <c r="I36" i="18"/>
  <c r="F135" i="18"/>
  <c r="I135" i="18" s="1"/>
  <c r="I107" i="18"/>
  <c r="I70" i="18"/>
  <c r="A18" i="18"/>
  <c r="F19" i="18"/>
  <c r="F140" i="18"/>
  <c r="I140" i="18" s="1"/>
  <c r="I16" i="18"/>
  <c r="I35" i="18"/>
  <c r="I17" i="18"/>
  <c r="F93" i="18"/>
  <c r="I93" i="18" s="1"/>
  <c r="F95" i="18"/>
  <c r="I95" i="18" s="1"/>
  <c r="F119" i="18"/>
  <c r="I119" i="18" s="1"/>
  <c r="F121" i="18"/>
  <c r="I121" i="18" s="1"/>
  <c r="I120" i="18"/>
  <c r="F38" i="18"/>
  <c r="I38" i="18" s="1"/>
  <c r="D16" i="18"/>
  <c r="I94" i="18"/>
  <c r="F198" i="18"/>
  <c r="F199" i="18"/>
  <c r="F262" i="18"/>
  <c r="F271" i="18"/>
  <c r="F169" i="18"/>
  <c r="E253" i="18"/>
  <c r="G253" i="18"/>
  <c r="H253" i="18" s="1"/>
  <c r="I253" i="18" s="1"/>
  <c r="D253" i="18"/>
  <c r="F328" i="18"/>
  <c r="I69" i="18"/>
  <c r="A254" i="18"/>
  <c r="E51" i="18"/>
  <c r="F109" i="18"/>
  <c r="I109" i="18" s="1"/>
  <c r="I106" i="18"/>
  <c r="G223" i="18"/>
  <c r="H223" i="18" s="1"/>
  <c r="D223" i="18"/>
  <c r="A224" i="18"/>
  <c r="I133" i="18"/>
  <c r="F134" i="18"/>
  <c r="I134" i="18" s="1"/>
  <c r="F158" i="18"/>
  <c r="H168" i="18"/>
  <c r="I168" i="18" s="1"/>
  <c r="A169" i="18"/>
  <c r="E168" i="18"/>
  <c r="D168" i="18"/>
  <c r="F212" i="18"/>
  <c r="A52" i="18"/>
  <c r="F96" i="18"/>
  <c r="I96" i="18" s="1"/>
  <c r="F122" i="18"/>
  <c r="I122" i="18" s="1"/>
  <c r="F171" i="18"/>
  <c r="I171" i="18" s="1"/>
  <c r="G348" i="18"/>
  <c r="H348" i="18" s="1"/>
  <c r="I348" i="18" s="1"/>
  <c r="E348" i="18"/>
  <c r="D348" i="18"/>
  <c r="A349" i="18"/>
  <c r="A314" i="18"/>
  <c r="G313" i="18"/>
  <c r="H313" i="18" s="1"/>
  <c r="I313" i="18" s="1"/>
  <c r="E313" i="18"/>
  <c r="D313" i="18"/>
  <c r="F365" i="18"/>
  <c r="I365" i="18" s="1"/>
  <c r="I364" i="18"/>
  <c r="F223" i="18"/>
  <c r="F225" i="18"/>
  <c r="A289" i="18"/>
  <c r="G288" i="18"/>
  <c r="H288" i="18" s="1"/>
  <c r="I288" i="18" s="1"/>
  <c r="E364" i="18"/>
  <c r="D364" i="18"/>
  <c r="A365" i="18"/>
  <c r="G345" i="18"/>
  <c r="H345" i="18" s="1"/>
  <c r="I345" i="18" s="1"/>
  <c r="E363" i="18"/>
  <c r="J367" i="18" l="1"/>
  <c r="J135" i="18"/>
  <c r="J124" i="18"/>
  <c r="H153" i="18"/>
  <c r="I153" i="18" s="1"/>
  <c r="J71" i="18"/>
  <c r="J97" i="18"/>
  <c r="E17" i="18"/>
  <c r="H154" i="18"/>
  <c r="I154" i="18" s="1"/>
  <c r="D154" i="18"/>
  <c r="A155" i="18"/>
  <c r="H155" i="18" s="1"/>
  <c r="I155" i="18" s="1"/>
  <c r="D153" i="18"/>
  <c r="J111" i="18"/>
  <c r="E153" i="18"/>
  <c r="I368" i="18"/>
  <c r="M41" i="19" s="1"/>
  <c r="J40" i="18"/>
  <c r="J44" i="18" s="1"/>
  <c r="I44" i="18" s="1"/>
  <c r="M11" i="19" s="1"/>
  <c r="A315" i="18"/>
  <c r="G314" i="18"/>
  <c r="H314" i="18" s="1"/>
  <c r="I314" i="18" s="1"/>
  <c r="E314" i="18"/>
  <c r="D314" i="18"/>
  <c r="H169" i="18"/>
  <c r="I169" i="18" s="1"/>
  <c r="G169" i="18"/>
  <c r="A170" i="18"/>
  <c r="E169" i="18"/>
  <c r="D169" i="18"/>
  <c r="D155" i="18"/>
  <c r="A255" i="18"/>
  <c r="G254" i="18"/>
  <c r="H254" i="18" s="1"/>
  <c r="I254" i="18" s="1"/>
  <c r="E254" i="18"/>
  <c r="D254" i="18"/>
  <c r="E365" i="18"/>
  <c r="D365" i="18"/>
  <c r="A366" i="18"/>
  <c r="I223" i="18"/>
  <c r="A53" i="18"/>
  <c r="E52" i="18"/>
  <c r="D52" i="18"/>
  <c r="G224" i="18"/>
  <c r="H224" i="18" s="1"/>
  <c r="I224" i="18" s="1"/>
  <c r="E224" i="18"/>
  <c r="A225" i="18"/>
  <c r="D224" i="18"/>
  <c r="I19" i="18"/>
  <c r="F20" i="18"/>
  <c r="I20" i="18" s="1"/>
  <c r="F159" i="18"/>
  <c r="D18" i="18"/>
  <c r="A20" i="18"/>
  <c r="A23" i="18" s="1"/>
  <c r="E18" i="18"/>
  <c r="A290" i="18"/>
  <c r="E289" i="18"/>
  <c r="G289" i="18"/>
  <c r="H289" i="18" s="1"/>
  <c r="I289" i="18" s="1"/>
  <c r="D289" i="18"/>
  <c r="G349" i="18"/>
  <c r="H349" i="18" s="1"/>
  <c r="I349" i="18" s="1"/>
  <c r="E349" i="18"/>
  <c r="D349" i="18"/>
  <c r="A350" i="18"/>
  <c r="J247" i="1"/>
  <c r="H11" i="19" l="1"/>
  <c r="C11" i="19"/>
  <c r="D11" i="19"/>
  <c r="F11" i="19"/>
  <c r="G11" i="19"/>
  <c r="K11" i="19"/>
  <c r="E11" i="19"/>
  <c r="I11" i="19"/>
  <c r="J11" i="19"/>
  <c r="A156" i="18"/>
  <c r="K41" i="19"/>
  <c r="L41" i="19"/>
  <c r="E155" i="18"/>
  <c r="D315" i="18"/>
  <c r="A316" i="18"/>
  <c r="G315" i="18"/>
  <c r="H315" i="18" s="1"/>
  <c r="I315" i="18" s="1"/>
  <c r="E315" i="18"/>
  <c r="E53" i="18"/>
  <c r="A54" i="18"/>
  <c r="D53" i="18"/>
  <c r="A256" i="18"/>
  <c r="E255" i="18"/>
  <c r="D255" i="18"/>
  <c r="G255" i="18"/>
  <c r="H255" i="18" s="1"/>
  <c r="I255" i="18" s="1"/>
  <c r="A171" i="18"/>
  <c r="E170" i="18"/>
  <c r="D170" i="18"/>
  <c r="H170" i="18"/>
  <c r="I170" i="18" s="1"/>
  <c r="J171" i="18" s="1"/>
  <c r="G170" i="18"/>
  <c r="A351" i="18"/>
  <c r="G350" i="18"/>
  <c r="H350" i="18" s="1"/>
  <c r="I350" i="18" s="1"/>
  <c r="E350" i="18"/>
  <c r="D350" i="18"/>
  <c r="D290" i="18"/>
  <c r="A291" i="18"/>
  <c r="G290" i="18"/>
  <c r="H290" i="18" s="1"/>
  <c r="I290" i="18" s="1"/>
  <c r="E290" i="18"/>
  <c r="D23" i="18"/>
  <c r="E23" i="18"/>
  <c r="A24" i="18"/>
  <c r="E366" i="18"/>
  <c r="D366" i="18"/>
  <c r="A228" i="18"/>
  <c r="G225" i="18"/>
  <c r="H225" i="18" s="1"/>
  <c r="I225" i="18" s="1"/>
  <c r="J231" i="18" s="1"/>
  <c r="E225" i="18"/>
  <c r="D225" i="18"/>
  <c r="E156" i="18"/>
  <c r="D156" i="18"/>
  <c r="A157" i="18"/>
  <c r="H156" i="18"/>
  <c r="I156" i="18" s="1"/>
  <c r="E590" i="14"/>
  <c r="E594" i="14"/>
  <c r="D594" i="14"/>
  <c r="E592" i="14"/>
  <c r="D592" i="14"/>
  <c r="E588" i="14"/>
  <c r="E587" i="14"/>
  <c r="H57" i="14"/>
  <c r="H54" i="14"/>
  <c r="I369" i="1"/>
  <c r="I341" i="1"/>
  <c r="I244" i="1"/>
  <c r="I245" i="1"/>
  <c r="I252" i="1"/>
  <c r="I239" i="1"/>
  <c r="H367" i="1"/>
  <c r="H368" i="1"/>
  <c r="H369" i="1"/>
  <c r="H366" i="1"/>
  <c r="H341" i="1"/>
  <c r="H296" i="1"/>
  <c r="H240" i="1"/>
  <c r="I240" i="1" s="1"/>
  <c r="H241" i="1"/>
  <c r="I241" i="1" s="1"/>
  <c r="H242" i="1"/>
  <c r="I242" i="1" s="1"/>
  <c r="H243" i="1"/>
  <c r="I243" i="1" s="1"/>
  <c r="H244" i="1"/>
  <c r="H245" i="1"/>
  <c r="H246" i="1"/>
  <c r="I246" i="1" s="1"/>
  <c r="H247" i="1"/>
  <c r="I247" i="1" s="1"/>
  <c r="H248" i="1"/>
  <c r="I248" i="1" s="1"/>
  <c r="H249" i="1"/>
  <c r="I249" i="1" s="1"/>
  <c r="H250" i="1"/>
  <c r="I250" i="1" s="1"/>
  <c r="H251" i="1"/>
  <c r="I251" i="1" s="1"/>
  <c r="H252" i="1"/>
  <c r="H239" i="1"/>
  <c r="H195" i="1"/>
  <c r="H198" i="1"/>
  <c r="H202" i="1"/>
  <c r="H186" i="1"/>
  <c r="H179" i="1"/>
  <c r="A172" i="18" l="1"/>
  <c r="A174" i="18"/>
  <c r="E316" i="18"/>
  <c r="D316" i="18"/>
  <c r="A317" i="18"/>
  <c r="G316" i="18"/>
  <c r="H316" i="18" s="1"/>
  <c r="I316" i="18" s="1"/>
  <c r="D351" i="18"/>
  <c r="A352" i="18"/>
  <c r="G351" i="18"/>
  <c r="H351" i="18" s="1"/>
  <c r="I351" i="18" s="1"/>
  <c r="E351" i="18"/>
  <c r="A229" i="18"/>
  <c r="G228" i="18"/>
  <c r="H228" i="18" s="1"/>
  <c r="I228" i="18" s="1"/>
  <c r="E228" i="18"/>
  <c r="D228" i="18"/>
  <c r="D256" i="18"/>
  <c r="E256" i="18"/>
  <c r="A257" i="18"/>
  <c r="G256" i="18"/>
  <c r="H256" i="18" s="1"/>
  <c r="I256" i="18" s="1"/>
  <c r="H157" i="18"/>
  <c r="I157" i="18" s="1"/>
  <c r="E157" i="18"/>
  <c r="D157" i="18"/>
  <c r="A158" i="18"/>
  <c r="E291" i="18"/>
  <c r="D291" i="18"/>
  <c r="A292" i="18"/>
  <c r="A293" i="18" s="1"/>
  <c r="A296" i="18" s="1"/>
  <c r="G291" i="18"/>
  <c r="H291" i="18" s="1"/>
  <c r="I291" i="18" s="1"/>
  <c r="A55" i="18"/>
  <c r="E54" i="18"/>
  <c r="D54" i="18"/>
  <c r="D24" i="18"/>
  <c r="A25" i="18"/>
  <c r="E24" i="18"/>
  <c r="H172" i="18"/>
  <c r="I172" i="18" s="1"/>
  <c r="E172" i="18"/>
  <c r="D172" i="18"/>
  <c r="D590" i="14"/>
  <c r="D588" i="14"/>
  <c r="F17" i="1"/>
  <c r="H17" i="1"/>
  <c r="H18" i="1"/>
  <c r="D293" i="18" l="1"/>
  <c r="E293" i="18"/>
  <c r="D229" i="18"/>
  <c r="A230" i="18"/>
  <c r="E229" i="18"/>
  <c r="G229" i="18"/>
  <c r="H229" i="18" s="1"/>
  <c r="I229" i="18" s="1"/>
  <c r="G317" i="18"/>
  <c r="H317" i="18" s="1"/>
  <c r="I317" i="18" s="1"/>
  <c r="E317" i="18"/>
  <c r="D317" i="18"/>
  <c r="A318" i="18"/>
  <c r="E292" i="18"/>
  <c r="D292" i="18"/>
  <c r="G292" i="18"/>
  <c r="H292" i="18" s="1"/>
  <c r="I292" i="18" s="1"/>
  <c r="J294" i="18" s="1"/>
  <c r="E257" i="18"/>
  <c r="D257" i="18"/>
  <c r="A258" i="18"/>
  <c r="G257" i="18"/>
  <c r="H257" i="18" s="1"/>
  <c r="I257" i="18" s="1"/>
  <c r="A56" i="18"/>
  <c r="D55" i="18"/>
  <c r="E55" i="18"/>
  <c r="G352" i="18"/>
  <c r="H352" i="18" s="1"/>
  <c r="I352" i="18" s="1"/>
  <c r="E352" i="18"/>
  <c r="D352" i="18"/>
  <c r="A353" i="18"/>
  <c r="A159" i="18"/>
  <c r="H158" i="18"/>
  <c r="I158" i="18" s="1"/>
  <c r="E158" i="18"/>
  <c r="D158" i="18"/>
  <c r="A175" i="18"/>
  <c r="G174" i="18"/>
  <c r="H174" i="18" s="1"/>
  <c r="I174" i="18" s="1"/>
  <c r="D174" i="18"/>
  <c r="E174" i="18"/>
  <c r="E25" i="18"/>
  <c r="D25" i="18"/>
  <c r="A26" i="18"/>
  <c r="I17" i="1"/>
  <c r="F18" i="1"/>
  <c r="I18" i="1" s="1"/>
  <c r="G296" i="18" l="1"/>
  <c r="H296" i="18" s="1"/>
  <c r="I296" i="18" s="1"/>
  <c r="J299" i="18" s="1"/>
  <c r="E296" i="18"/>
  <c r="A297" i="18"/>
  <c r="A298" i="18" s="1"/>
  <c r="A301" i="18" s="1"/>
  <c r="A305" i="18" s="1"/>
  <c r="D296" i="18"/>
  <c r="A29" i="18"/>
  <c r="E26" i="18"/>
  <c r="D26" i="18"/>
  <c r="E230" i="18"/>
  <c r="G230" i="18"/>
  <c r="H230" i="18" s="1"/>
  <c r="I230" i="18" s="1"/>
  <c r="I232" i="18" s="1"/>
  <c r="M23" i="19" s="1"/>
  <c r="E23" i="19" s="1"/>
  <c r="D230" i="18"/>
  <c r="E56" i="18"/>
  <c r="A57" i="18"/>
  <c r="D56" i="18"/>
  <c r="E175" i="18"/>
  <c r="D175" i="18"/>
  <c r="G175" i="18"/>
  <c r="H175" i="18" s="1"/>
  <c r="I175" i="18" s="1"/>
  <c r="A176" i="18"/>
  <c r="D159" i="18"/>
  <c r="A160" i="18"/>
  <c r="H159" i="18"/>
  <c r="I159" i="18" s="1"/>
  <c r="E159" i="18"/>
  <c r="G318" i="18"/>
  <c r="H318" i="18" s="1"/>
  <c r="I318" i="18" s="1"/>
  <c r="E318" i="18"/>
  <c r="D318" i="18"/>
  <c r="A319" i="18"/>
  <c r="G353" i="18"/>
  <c r="H353" i="18" s="1"/>
  <c r="I353" i="18" s="1"/>
  <c r="I360" i="18" s="1"/>
  <c r="E353" i="18"/>
  <c r="D353" i="18"/>
  <c r="A356" i="18"/>
  <c r="A357" i="18" s="1"/>
  <c r="A358" i="18" s="1"/>
  <c r="E258" i="18"/>
  <c r="A261" i="18"/>
  <c r="D258" i="18"/>
  <c r="G258" i="18"/>
  <c r="H258" i="18" s="1"/>
  <c r="I258" i="18" s="1"/>
  <c r="J259" i="18" s="1"/>
  <c r="B40" i="4"/>
  <c r="M40" i="4"/>
  <c r="H72" i="1"/>
  <c r="H173" i="1"/>
  <c r="H38" i="1"/>
  <c r="H37" i="1"/>
  <c r="H36" i="1"/>
  <c r="H30" i="1"/>
  <c r="F296" i="1"/>
  <c r="I296" i="1" s="1"/>
  <c r="E298" i="1"/>
  <c r="G300" i="1"/>
  <c r="H300" i="1" s="1"/>
  <c r="I300" i="1" s="1"/>
  <c r="H26" i="1"/>
  <c r="F41" i="1"/>
  <c r="F42" i="1"/>
  <c r="F36" i="1"/>
  <c r="F35" i="1"/>
  <c r="F37" i="1" s="1"/>
  <c r="I37" i="1" s="1"/>
  <c r="F366" i="1"/>
  <c r="F367" i="1" l="1"/>
  <c r="I366" i="1"/>
  <c r="E261" i="18"/>
  <c r="D261" i="18"/>
  <c r="A262" i="18"/>
  <c r="G261" i="18"/>
  <c r="H261" i="18" s="1"/>
  <c r="I261" i="18" s="1"/>
  <c r="A30" i="18"/>
  <c r="E29" i="18"/>
  <c r="D29" i="18"/>
  <c r="E57" i="18"/>
  <c r="A58" i="18"/>
  <c r="D57" i="18"/>
  <c r="H160" i="18"/>
  <c r="I160" i="18" s="1"/>
  <c r="E160" i="18"/>
  <c r="D160" i="18"/>
  <c r="A302" i="18"/>
  <c r="E301" i="18"/>
  <c r="D301" i="18"/>
  <c r="A322" i="18"/>
  <c r="G319" i="18"/>
  <c r="H319" i="18" s="1"/>
  <c r="I319" i="18" s="1"/>
  <c r="J320" i="18" s="1"/>
  <c r="E319" i="18"/>
  <c r="D319" i="18"/>
  <c r="D176" i="18"/>
  <c r="A177" i="18"/>
  <c r="A181" i="18" s="1"/>
  <c r="G176" i="18"/>
  <c r="H176" i="18" s="1"/>
  <c r="I176" i="18" s="1"/>
  <c r="J179" i="18" s="1"/>
  <c r="E176" i="18"/>
  <c r="F38" i="1"/>
  <c r="I38" i="1" s="1"/>
  <c r="A366" i="1"/>
  <c r="F139" i="1"/>
  <c r="H139" i="1"/>
  <c r="F129" i="1"/>
  <c r="H129" i="1"/>
  <c r="F108" i="1"/>
  <c r="H108" i="1"/>
  <c r="F76" i="1"/>
  <c r="H76" i="1"/>
  <c r="F70" i="1"/>
  <c r="H70" i="1"/>
  <c r="F65" i="1"/>
  <c r="H65" i="1"/>
  <c r="F368" i="1" l="1"/>
  <c r="I368" i="1" s="1"/>
  <c r="I367" i="1"/>
  <c r="I162" i="18"/>
  <c r="M17" i="19" s="1"/>
  <c r="D17" i="19" s="1"/>
  <c r="J161" i="18"/>
  <c r="A323" i="18"/>
  <c r="A326" i="18" s="1"/>
  <c r="G322" i="18"/>
  <c r="H322" i="18" s="1"/>
  <c r="I322" i="18" s="1"/>
  <c r="E322" i="18"/>
  <c r="D322" i="18"/>
  <c r="A59" i="18"/>
  <c r="E58" i="18"/>
  <c r="D58" i="18"/>
  <c r="E177" i="18"/>
  <c r="D177" i="18"/>
  <c r="A178" i="18"/>
  <c r="G305" i="18"/>
  <c r="H305" i="18" s="1"/>
  <c r="I305" i="18" s="1"/>
  <c r="E305" i="18"/>
  <c r="D305" i="18"/>
  <c r="A306" i="18"/>
  <c r="D30" i="18"/>
  <c r="A31" i="18"/>
  <c r="E30" i="18"/>
  <c r="G262" i="18"/>
  <c r="H262" i="18" s="1"/>
  <c r="I262" i="18" s="1"/>
  <c r="D262" i="18"/>
  <c r="A263" i="18"/>
  <c r="E262" i="18"/>
  <c r="I65" i="1"/>
  <c r="I70" i="1"/>
  <c r="I139" i="1"/>
  <c r="I76" i="1"/>
  <c r="A367" i="1"/>
  <c r="E366" i="1"/>
  <c r="D366" i="1"/>
  <c r="I129" i="1"/>
  <c r="I108" i="1"/>
  <c r="I36" i="1"/>
  <c r="H147" i="1"/>
  <c r="H146" i="1"/>
  <c r="I146" i="1" s="1"/>
  <c r="H101" i="1"/>
  <c r="H102" i="1"/>
  <c r="I102" i="1" s="1"/>
  <c r="H103" i="1"/>
  <c r="H104" i="1"/>
  <c r="I104" i="1" s="1"/>
  <c r="H105" i="1"/>
  <c r="I100" i="1"/>
  <c r="H82" i="1"/>
  <c r="I82" i="1" s="1"/>
  <c r="H83" i="1"/>
  <c r="I83" i="1" s="1"/>
  <c r="H84" i="1"/>
  <c r="I84" i="1" s="1"/>
  <c r="H81" i="1"/>
  <c r="I81" i="1" s="1"/>
  <c r="H135" i="1"/>
  <c r="F33" i="1"/>
  <c r="I33" i="1" s="1"/>
  <c r="D42" i="1"/>
  <c r="H29" i="1"/>
  <c r="I29" i="1" s="1"/>
  <c r="I31" i="1"/>
  <c r="F26" i="1"/>
  <c r="E31" i="18" l="1"/>
  <c r="D31" i="18"/>
  <c r="A32" i="18"/>
  <c r="G306" i="18"/>
  <c r="H306" i="18" s="1"/>
  <c r="I306" i="18" s="1"/>
  <c r="I308" i="18" s="1"/>
  <c r="E306" i="18"/>
  <c r="D306" i="18"/>
  <c r="G263" i="18"/>
  <c r="H263" i="18" s="1"/>
  <c r="I263" i="18" s="1"/>
  <c r="E263" i="18"/>
  <c r="A264" i="18"/>
  <c r="D263" i="18"/>
  <c r="E59" i="18"/>
  <c r="A60" i="18"/>
  <c r="D59" i="18"/>
  <c r="G178" i="18"/>
  <c r="H178" i="18" s="1"/>
  <c r="I178" i="18" s="1"/>
  <c r="D178" i="18"/>
  <c r="E178" i="18"/>
  <c r="D323" i="18"/>
  <c r="A324" i="18"/>
  <c r="G323" i="18"/>
  <c r="H323" i="18" s="1"/>
  <c r="I323" i="18" s="1"/>
  <c r="E323" i="18"/>
  <c r="A368" i="1"/>
  <c r="E367" i="1"/>
  <c r="D367" i="1"/>
  <c r="D368" i="1"/>
  <c r="E42" i="1"/>
  <c r="H42" i="1"/>
  <c r="H20" i="1"/>
  <c r="H16" i="1"/>
  <c r="M32" i="19" l="1"/>
  <c r="J307" i="18"/>
  <c r="J308" i="18" s="1"/>
  <c r="A182" i="18"/>
  <c r="E181" i="18"/>
  <c r="G181" i="18"/>
  <c r="H181" i="18" s="1"/>
  <c r="I181" i="18" s="1"/>
  <c r="D181" i="18"/>
  <c r="A63" i="18"/>
  <c r="E60" i="18"/>
  <c r="D60" i="18"/>
  <c r="E324" i="18"/>
  <c r="D324" i="18"/>
  <c r="A325" i="18"/>
  <c r="G324" i="18"/>
  <c r="H324" i="18" s="1"/>
  <c r="I324" i="18" s="1"/>
  <c r="D32" i="18"/>
  <c r="A33" i="18"/>
  <c r="E32" i="18"/>
  <c r="G264" i="18"/>
  <c r="H264" i="18" s="1"/>
  <c r="I264" i="18" s="1"/>
  <c r="D264" i="18"/>
  <c r="A265" i="18"/>
  <c r="E264" i="18"/>
  <c r="E368" i="1"/>
  <c r="A369" i="1"/>
  <c r="I371" i="1"/>
  <c r="M41" i="4" s="1"/>
  <c r="B8" i="16"/>
  <c r="B7" i="16"/>
  <c r="D34" i="16"/>
  <c r="J32" i="19" l="1"/>
  <c r="K32" i="19"/>
  <c r="C32" i="19"/>
  <c r="G32" i="19"/>
  <c r="D32" i="19"/>
  <c r="E32" i="19"/>
  <c r="F32" i="19"/>
  <c r="E33" i="18"/>
  <c r="D33" i="18"/>
  <c r="A34" i="18"/>
  <c r="A64" i="18"/>
  <c r="E63" i="18"/>
  <c r="D63" i="18"/>
  <c r="A266" i="18"/>
  <c r="G265" i="18"/>
  <c r="H265" i="18" s="1"/>
  <c r="I265" i="18" s="1"/>
  <c r="E265" i="18"/>
  <c r="D265" i="18"/>
  <c r="G325" i="18"/>
  <c r="H325" i="18" s="1"/>
  <c r="I325" i="18" s="1"/>
  <c r="E325" i="18"/>
  <c r="D325" i="18"/>
  <c r="G182" i="18"/>
  <c r="H182" i="18" s="1"/>
  <c r="I182" i="18" s="1"/>
  <c r="E182" i="18"/>
  <c r="D182" i="18"/>
  <c r="A183" i="18"/>
  <c r="L41" i="4"/>
  <c r="K41" i="4"/>
  <c r="D369" i="1"/>
  <c r="E369" i="1"/>
  <c r="B10" i="15"/>
  <c r="A267" i="18" l="1"/>
  <c r="E266" i="18"/>
  <c r="G266" i="18"/>
  <c r="H266" i="18" s="1"/>
  <c r="I266" i="18" s="1"/>
  <c r="D266" i="18"/>
  <c r="A327" i="18"/>
  <c r="E326" i="18"/>
  <c r="D326" i="18"/>
  <c r="A184" i="18"/>
  <c r="E183" i="18"/>
  <c r="D183" i="18"/>
  <c r="G183" i="18"/>
  <c r="H183" i="18" s="1"/>
  <c r="I183" i="18" s="1"/>
  <c r="J186" i="18" s="1"/>
  <c r="D64" i="18"/>
  <c r="A65" i="18"/>
  <c r="E64" i="18"/>
  <c r="A35" i="18"/>
  <c r="E34" i="18"/>
  <c r="D34" i="18"/>
  <c r="B11" i="15"/>
  <c r="A185" i="18" l="1"/>
  <c r="E185" i="18" s="1"/>
  <c r="A190" i="18"/>
  <c r="E35" i="18"/>
  <c r="A36" i="18"/>
  <c r="D35" i="18"/>
  <c r="A69" i="18"/>
  <c r="E65" i="18"/>
  <c r="D65" i="18"/>
  <c r="D327" i="18"/>
  <c r="A328" i="18"/>
  <c r="G327" i="18"/>
  <c r="H327" i="18" s="1"/>
  <c r="I327" i="18" s="1"/>
  <c r="E327" i="18"/>
  <c r="D267" i="18"/>
  <c r="A268" i="18"/>
  <c r="G267" i="18"/>
  <c r="H267" i="18" s="1"/>
  <c r="I267" i="18" s="1"/>
  <c r="E267" i="18"/>
  <c r="A51" i="1"/>
  <c r="D185" i="18" l="1"/>
  <c r="G185" i="18"/>
  <c r="H185" i="18" s="1"/>
  <c r="I185" i="18" s="1"/>
  <c r="E36" i="18"/>
  <c r="D36" i="18"/>
  <c r="A37" i="18"/>
  <c r="E268" i="18"/>
  <c r="D268" i="18"/>
  <c r="A269" i="18"/>
  <c r="G268" i="18"/>
  <c r="H268" i="18" s="1"/>
  <c r="I268" i="18" s="1"/>
  <c r="A70" i="18"/>
  <c r="A71" i="18" s="1"/>
  <c r="E69" i="18"/>
  <c r="D69" i="18"/>
  <c r="E328" i="18"/>
  <c r="D328" i="18"/>
  <c r="A329" i="18"/>
  <c r="G328" i="18"/>
  <c r="H328" i="18" s="1"/>
  <c r="I328" i="18" s="1"/>
  <c r="A191" i="18"/>
  <c r="G190" i="18"/>
  <c r="H190" i="18" s="1"/>
  <c r="I190" i="18" s="1"/>
  <c r="D190" i="18"/>
  <c r="E190" i="18"/>
  <c r="G360" i="1"/>
  <c r="H360" i="1" s="1"/>
  <c r="I360" i="1" s="1"/>
  <c r="G283" i="1"/>
  <c r="H283" i="1" s="1"/>
  <c r="I283" i="1" s="1"/>
  <c r="G284" i="1"/>
  <c r="H284" i="1" s="1"/>
  <c r="I284" i="1" s="1"/>
  <c r="A72" i="18" l="1"/>
  <c r="A74" i="18"/>
  <c r="E70" i="18"/>
  <c r="D70" i="18"/>
  <c r="A192" i="18"/>
  <c r="G191" i="18"/>
  <c r="H191" i="18" s="1"/>
  <c r="I191" i="18" s="1"/>
  <c r="E191" i="18"/>
  <c r="D191" i="18"/>
  <c r="E269" i="18"/>
  <c r="A270" i="18"/>
  <c r="G269" i="18"/>
  <c r="H269" i="18" s="1"/>
  <c r="I269" i="18" s="1"/>
  <c r="D269" i="18"/>
  <c r="E329" i="18"/>
  <c r="D329" i="18"/>
  <c r="A332" i="18"/>
  <c r="A333" i="18" s="1"/>
  <c r="A334" i="18" s="1"/>
  <c r="A335" i="18" s="1"/>
  <c r="G329" i="18"/>
  <c r="H329" i="18" s="1"/>
  <c r="I329" i="18" s="1"/>
  <c r="J330" i="18" s="1"/>
  <c r="E37" i="18"/>
  <c r="D37" i="18"/>
  <c r="A38" i="18"/>
  <c r="G329" i="1"/>
  <c r="H329" i="1" s="1"/>
  <c r="G281" i="1"/>
  <c r="H281" i="1" s="1"/>
  <c r="G280" i="1"/>
  <c r="H280" i="1" s="1"/>
  <c r="G279" i="1"/>
  <c r="H279" i="1" s="1"/>
  <c r="I279" i="1" s="1"/>
  <c r="J340" i="18" l="1"/>
  <c r="I340" i="18"/>
  <c r="M35" i="19" s="1"/>
  <c r="A75" i="18"/>
  <c r="A76" i="18" s="1"/>
  <c r="D76" i="18" s="1"/>
  <c r="D192" i="18"/>
  <c r="A194" i="18"/>
  <c r="E192" i="18"/>
  <c r="G192" i="18"/>
  <c r="H192" i="18" s="1"/>
  <c r="I192" i="18" s="1"/>
  <c r="D38" i="18"/>
  <c r="A41" i="18"/>
  <c r="A42" i="18" s="1"/>
  <c r="E38" i="18"/>
  <c r="G270" i="18"/>
  <c r="H270" i="18" s="1"/>
  <c r="I270" i="18" s="1"/>
  <c r="D270" i="18"/>
  <c r="A271" i="18"/>
  <c r="E270" i="18"/>
  <c r="D527" i="14"/>
  <c r="D529" i="14"/>
  <c r="D531" i="14"/>
  <c r="D499" i="14"/>
  <c r="D493" i="14"/>
  <c r="D475" i="14"/>
  <c r="D442" i="14"/>
  <c r="D444" i="14"/>
  <c r="D422" i="14"/>
  <c r="D398" i="14"/>
  <c r="D388" i="14"/>
  <c r="D386" i="14"/>
  <c r="D374" i="14"/>
  <c r="D352" i="14"/>
  <c r="D347" i="14"/>
  <c r="D338" i="14"/>
  <c r="D333" i="14"/>
  <c r="D325" i="14"/>
  <c r="D323" i="14"/>
  <c r="D313" i="14"/>
  <c r="D303" i="14"/>
  <c r="D301" i="14"/>
  <c r="D299" i="14"/>
  <c r="D297" i="14"/>
  <c r="D291" i="14"/>
  <c r="D289" i="14"/>
  <c r="D287" i="14"/>
  <c r="D285" i="14"/>
  <c r="D280" i="14"/>
  <c r="D278" i="14"/>
  <c r="D276" i="14"/>
  <c r="D274" i="14"/>
  <c r="D257" i="14"/>
  <c r="D253" i="14"/>
  <c r="D255" i="14" s="1"/>
  <c r="D251" i="14"/>
  <c r="D239" i="14"/>
  <c r="D232" i="14"/>
  <c r="D230" i="14"/>
  <c r="D228" i="14"/>
  <c r="D219" i="14"/>
  <c r="D221" i="14" s="1"/>
  <c r="D198" i="14"/>
  <c r="D180" i="14"/>
  <c r="D178" i="14"/>
  <c r="D176" i="14"/>
  <c r="D161" i="14"/>
  <c r="D167" i="14"/>
  <c r="D169" i="14" s="1"/>
  <c r="D165" i="14"/>
  <c r="D152" i="14"/>
  <c r="D134" i="14"/>
  <c r="D130" i="14"/>
  <c r="D125" i="14"/>
  <c r="D123" i="14"/>
  <c r="D121" i="14"/>
  <c r="D114" i="14"/>
  <c r="D112" i="14"/>
  <c r="D110" i="14"/>
  <c r="D89" i="14"/>
  <c r="D85" i="14"/>
  <c r="F341" i="14"/>
  <c r="E583" i="14"/>
  <c r="E575" i="14"/>
  <c r="F566" i="14"/>
  <c r="F564" i="14"/>
  <c r="F562" i="14" s="1"/>
  <c r="F558" i="14"/>
  <c r="A558" i="14"/>
  <c r="D558" i="14" s="1"/>
  <c r="E553" i="14"/>
  <c r="F532" i="14"/>
  <c r="F534" i="14" s="1"/>
  <c r="F522" i="14"/>
  <c r="F516" i="14"/>
  <c r="F510" i="14"/>
  <c r="F508" i="14"/>
  <c r="A506" i="14"/>
  <c r="E506" i="14" s="1"/>
  <c r="E501" i="14"/>
  <c r="F496" i="14"/>
  <c r="F498" i="14" s="1"/>
  <c r="E495" i="14"/>
  <c r="F492" i="14"/>
  <c r="E489" i="14"/>
  <c r="F482" i="14"/>
  <c r="E481" i="14"/>
  <c r="F476" i="14"/>
  <c r="F474" i="14"/>
  <c r="F472" i="14"/>
  <c r="F470" i="14"/>
  <c r="A468" i="14"/>
  <c r="E468" i="14" s="1"/>
  <c r="E467" i="14"/>
  <c r="E463" i="14"/>
  <c r="F452" i="14"/>
  <c r="F454" i="14" s="1"/>
  <c r="A452" i="14"/>
  <c r="A454" i="14" s="1"/>
  <c r="E448" i="14"/>
  <c r="F431" i="14"/>
  <c r="F429" i="14"/>
  <c r="F425" i="14"/>
  <c r="F437" i="14" s="1"/>
  <c r="E424" i="14"/>
  <c r="F421" i="14"/>
  <c r="F419" i="14"/>
  <c r="F417" i="14"/>
  <c r="F415" i="14"/>
  <c r="F413" i="14"/>
  <c r="F407" i="14"/>
  <c r="F405" i="14"/>
  <c r="F403" i="14"/>
  <c r="F401" i="14"/>
  <c r="F399" i="14"/>
  <c r="F381" i="14"/>
  <c r="F395" i="14" s="1"/>
  <c r="A381" i="14"/>
  <c r="A383" i="14" s="1"/>
  <c r="E380" i="14"/>
  <c r="E376" i="14"/>
  <c r="F371" i="14"/>
  <c r="F363" i="14"/>
  <c r="F365" i="14" s="1"/>
  <c r="A361" i="14"/>
  <c r="D361" i="14" s="1"/>
  <c r="E356" i="14"/>
  <c r="F349" i="14"/>
  <c r="F353" i="14" s="1"/>
  <c r="F344" i="14"/>
  <c r="F346" i="14" s="1"/>
  <c r="F335" i="14"/>
  <c r="F337" i="14" s="1"/>
  <c r="E334" i="14"/>
  <c r="F330" i="14"/>
  <c r="F328" i="14"/>
  <c r="F332" i="14" s="1"/>
  <c r="E327" i="14"/>
  <c r="A322" i="14"/>
  <c r="E322" i="14" s="1"/>
  <c r="F320" i="14"/>
  <c r="F324" i="14" s="1"/>
  <c r="F317" i="14"/>
  <c r="F315" i="14" s="1"/>
  <c r="F308" i="14"/>
  <c r="F312" i="14" s="1"/>
  <c r="E306" i="14"/>
  <c r="E305" i="14"/>
  <c r="F294" i="14"/>
  <c r="F302" i="14" s="1"/>
  <c r="E293" i="14"/>
  <c r="F282" i="14"/>
  <c r="F288" i="14" s="1"/>
  <c r="A271" i="14"/>
  <c r="A273" i="14" s="1"/>
  <c r="E265" i="14"/>
  <c r="F248" i="14"/>
  <c r="F246" i="14"/>
  <c r="F252" i="14" s="1"/>
  <c r="A246" i="14"/>
  <c r="A248" i="14" s="1"/>
  <c r="E241" i="14"/>
  <c r="F238" i="14"/>
  <c r="F231" i="14"/>
  <c r="F220" i="14"/>
  <c r="F201" i="14"/>
  <c r="F195" i="14"/>
  <c r="F191" i="14"/>
  <c r="F189" i="14"/>
  <c r="F187" i="14"/>
  <c r="F185" i="14"/>
  <c r="E184" i="14"/>
  <c r="E182" i="14"/>
  <c r="F179" i="14"/>
  <c r="F168" i="14"/>
  <c r="F164" i="14"/>
  <c r="F160" i="14"/>
  <c r="F155" i="14"/>
  <c r="F149" i="14"/>
  <c r="F151" i="14" s="1"/>
  <c r="F145" i="14"/>
  <c r="F143" i="14"/>
  <c r="F141" i="14"/>
  <c r="F139" i="14"/>
  <c r="E136" i="14"/>
  <c r="F124" i="14"/>
  <c r="F113" i="14"/>
  <c r="F92" i="14"/>
  <c r="F78" i="14"/>
  <c r="F76" i="14"/>
  <c r="F74" i="14"/>
  <c r="A74" i="14"/>
  <c r="A76" i="14" s="1"/>
  <c r="E73" i="14"/>
  <c r="E71" i="14"/>
  <c r="E67" i="14"/>
  <c r="F62" i="14"/>
  <c r="F52" i="14"/>
  <c r="F50" i="14"/>
  <c r="F46" i="14"/>
  <c r="F42" i="14"/>
  <c r="F34" i="14"/>
  <c r="F32" i="14"/>
  <c r="F30" i="14"/>
  <c r="F20" i="14"/>
  <c r="F22" i="14" s="1"/>
  <c r="F18" i="14"/>
  <c r="A18" i="14"/>
  <c r="F211" i="1"/>
  <c r="F197" i="1"/>
  <c r="F192" i="1"/>
  <c r="F199" i="1"/>
  <c r="E42" i="18" l="1"/>
  <c r="D42" i="18"/>
  <c r="A20" i="14"/>
  <c r="A22" i="14" s="1"/>
  <c r="A24" i="14"/>
  <c r="L35" i="19"/>
  <c r="I35" i="19"/>
  <c r="J35" i="19"/>
  <c r="K35" i="19"/>
  <c r="F197" i="14"/>
  <c r="F193" i="14"/>
  <c r="F256" i="14"/>
  <c r="F258" i="14"/>
  <c r="F260" i="14" s="1"/>
  <c r="E76" i="18"/>
  <c r="A77" i="18"/>
  <c r="A78" i="18" s="1"/>
  <c r="D78" i="18" s="1"/>
  <c r="E72" i="18"/>
  <c r="D72" i="18"/>
  <c r="G271" i="18"/>
  <c r="H271" i="18" s="1"/>
  <c r="I271" i="18" s="1"/>
  <c r="E271" i="18"/>
  <c r="D271" i="18"/>
  <c r="D194" i="18"/>
  <c r="G194" i="18"/>
  <c r="H194" i="18" s="1"/>
  <c r="I194" i="18" s="1"/>
  <c r="A195" i="18"/>
  <c r="E194" i="18"/>
  <c r="E41" i="18"/>
  <c r="D41" i="18"/>
  <c r="A456" i="14"/>
  <c r="A458" i="14" s="1"/>
  <c r="A460" i="14" s="1"/>
  <c r="F196" i="1"/>
  <c r="F201" i="1"/>
  <c r="F193" i="1"/>
  <c r="F271" i="14"/>
  <c r="F279" i="14" s="1"/>
  <c r="F200" i="1"/>
  <c r="F361" i="14"/>
  <c r="F369" i="14"/>
  <c r="F427" i="14"/>
  <c r="E273" i="14"/>
  <c r="D273" i="14"/>
  <c r="D74" i="14"/>
  <c r="F153" i="14"/>
  <c r="F147" i="14"/>
  <c r="F199" i="14"/>
  <c r="D246" i="14"/>
  <c r="F277" i="14"/>
  <c r="F435" i="14"/>
  <c r="F443" i="14"/>
  <c r="D18" i="14"/>
  <c r="D271" i="14"/>
  <c r="E361" i="14"/>
  <c r="D381" i="14"/>
  <c r="F445" i="14"/>
  <c r="F439" i="14"/>
  <c r="F441" i="14" s="1"/>
  <c r="E558" i="14"/>
  <c r="F111" i="14"/>
  <c r="A250" i="14"/>
  <c r="E248" i="14"/>
  <c r="D248" i="14"/>
  <c r="F250" i="14"/>
  <c r="F254" i="14"/>
  <c r="F286" i="14"/>
  <c r="F290" i="14"/>
  <c r="A78" i="14"/>
  <c r="E76" i="14"/>
  <c r="D76" i="14"/>
  <c r="F122" i="14"/>
  <c r="F109" i="14"/>
  <c r="F120" i="14"/>
  <c r="A275" i="14"/>
  <c r="F275" i="14"/>
  <c r="F284" i="14"/>
  <c r="D322" i="14"/>
  <c r="F339" i="14"/>
  <c r="E18" i="14"/>
  <c r="E74" i="14"/>
  <c r="F175" i="14"/>
  <c r="F177" i="14"/>
  <c r="F218" i="14"/>
  <c r="F227" i="14"/>
  <c r="F229" i="14"/>
  <c r="E246" i="14"/>
  <c r="E271" i="14"/>
  <c r="F296" i="14"/>
  <c r="F298" i="14"/>
  <c r="F300" i="14"/>
  <c r="F310" i="14"/>
  <c r="F322" i="14"/>
  <c r="A363" i="14"/>
  <c r="A385" i="14"/>
  <c r="E383" i="14"/>
  <c r="D383" i="14"/>
  <c r="F389" i="14"/>
  <c r="F393" i="14"/>
  <c r="F397" i="14"/>
  <c r="F536" i="14"/>
  <c r="F528" i="14"/>
  <c r="F530" i="14" s="1"/>
  <c r="F524" i="14"/>
  <c r="F383" i="14"/>
  <c r="F391" i="14"/>
  <c r="F433" i="14"/>
  <c r="A470" i="14"/>
  <c r="D468" i="14"/>
  <c r="F518" i="14"/>
  <c r="F526" i="14"/>
  <c r="F351" i="14"/>
  <c r="F373" i="14"/>
  <c r="E381" i="14"/>
  <c r="A508" i="14"/>
  <c r="D506" i="14"/>
  <c r="A562" i="14"/>
  <c r="C27" i="12"/>
  <c r="G305" i="1"/>
  <c r="H305" i="1" s="1"/>
  <c r="F305" i="1"/>
  <c r="I305" i="1" s="1"/>
  <c r="G304" i="1"/>
  <c r="H304" i="1" s="1"/>
  <c r="I304" i="1" s="1"/>
  <c r="G301" i="1"/>
  <c r="A225" i="1"/>
  <c r="F147" i="1"/>
  <c r="I147" i="1" s="1"/>
  <c r="F105" i="1"/>
  <c r="I105" i="1" s="1"/>
  <c r="F103" i="1"/>
  <c r="I103" i="1" s="1"/>
  <c r="F101" i="1"/>
  <c r="I101" i="1" s="1"/>
  <c r="D20" i="14" l="1"/>
  <c r="E78" i="18"/>
  <c r="E20" i="14"/>
  <c r="A89" i="18"/>
  <c r="I273" i="18"/>
  <c r="M26" i="19" s="1"/>
  <c r="J272" i="18"/>
  <c r="J273" i="18" s="1"/>
  <c r="D74" i="18"/>
  <c r="E74" i="18"/>
  <c r="E195" i="18"/>
  <c r="D195" i="18"/>
  <c r="A197" i="18"/>
  <c r="G195" i="18"/>
  <c r="H195" i="18" s="1"/>
  <c r="I195" i="18" s="1"/>
  <c r="E24" i="14"/>
  <c r="A26" i="14"/>
  <c r="D24" i="14"/>
  <c r="H301" i="1"/>
  <c r="I301" i="1" s="1"/>
  <c r="F273" i="14"/>
  <c r="A387" i="14"/>
  <c r="A389" i="14" s="1"/>
  <c r="E385" i="14"/>
  <c r="D385" i="14"/>
  <c r="D363" i="14"/>
  <c r="A365" i="14"/>
  <c r="E363" i="14"/>
  <c r="D562" i="14"/>
  <c r="A564" i="14"/>
  <c r="E562" i="14"/>
  <c r="A510" i="14"/>
  <c r="E508" i="14"/>
  <c r="D508" i="14"/>
  <c r="A472" i="14"/>
  <c r="E470" i="14"/>
  <c r="D470" i="14"/>
  <c r="F385" i="14"/>
  <c r="A277" i="14"/>
  <c r="A282" i="14" s="1"/>
  <c r="E275" i="14"/>
  <c r="D275" i="14"/>
  <c r="A80" i="14"/>
  <c r="E78" i="14"/>
  <c r="D78" i="14"/>
  <c r="E22" i="14"/>
  <c r="D22" i="14"/>
  <c r="A252" i="14"/>
  <c r="E250" i="14"/>
  <c r="D250" i="14"/>
  <c r="H26" i="19" l="1"/>
  <c r="J26" i="19"/>
  <c r="I26" i="19"/>
  <c r="F26" i="19"/>
  <c r="E26" i="19"/>
  <c r="G26" i="19"/>
  <c r="E197" i="18"/>
  <c r="D197" i="18"/>
  <c r="A198" i="18"/>
  <c r="G197" i="18"/>
  <c r="H197" i="18" s="1"/>
  <c r="I197" i="18" s="1"/>
  <c r="D75" i="18"/>
  <c r="E75" i="18"/>
  <c r="D26" i="14"/>
  <c r="E26" i="14"/>
  <c r="A30" i="14"/>
  <c r="A32" i="14" s="1"/>
  <c r="A254" i="14"/>
  <c r="E252" i="14"/>
  <c r="D252" i="14"/>
  <c r="A82" i="14"/>
  <c r="E80" i="14"/>
  <c r="D80" i="14"/>
  <c r="F387" i="14"/>
  <c r="A512" i="14"/>
  <c r="E510" i="14"/>
  <c r="D510" i="14"/>
  <c r="A391" i="14"/>
  <c r="E389" i="14"/>
  <c r="D389" i="14"/>
  <c r="A279" i="14"/>
  <c r="E277" i="14"/>
  <c r="D277" i="14"/>
  <c r="D472" i="14"/>
  <c r="A474" i="14"/>
  <c r="E472" i="14"/>
  <c r="D564" i="14"/>
  <c r="A566" i="14"/>
  <c r="E564" i="14"/>
  <c r="D365" i="14"/>
  <c r="A369" i="14"/>
  <c r="E365" i="14"/>
  <c r="F183" i="1"/>
  <c r="F208" i="1"/>
  <c r="E207" i="1"/>
  <c r="E182" i="1"/>
  <c r="F107" i="1"/>
  <c r="F110" i="1" s="1"/>
  <c r="F90" i="1"/>
  <c r="F93" i="1"/>
  <c r="F98" i="1"/>
  <c r="F95" i="1"/>
  <c r="D30" i="14" l="1"/>
  <c r="E30" i="14"/>
  <c r="E198" i="18"/>
  <c r="D198" i="18"/>
  <c r="A199" i="18"/>
  <c r="G198" i="18"/>
  <c r="H198" i="18" s="1"/>
  <c r="I198" i="18" s="1"/>
  <c r="F170" i="1"/>
  <c r="F186" i="1"/>
  <c r="D474" i="14"/>
  <c r="A476" i="14"/>
  <c r="A478" i="14" s="1"/>
  <c r="E474" i="14"/>
  <c r="D566" i="14"/>
  <c r="A568" i="14"/>
  <c r="E566" i="14"/>
  <c r="D369" i="14"/>
  <c r="E369" i="14"/>
  <c r="A371" i="14"/>
  <c r="E279" i="14"/>
  <c r="D279" i="14"/>
  <c r="A393" i="14"/>
  <c r="E391" i="14"/>
  <c r="D391" i="14"/>
  <c r="E512" i="14"/>
  <c r="A514" i="14"/>
  <c r="D512" i="14"/>
  <c r="A84" i="14"/>
  <c r="E82" i="14"/>
  <c r="D82" i="14"/>
  <c r="A34" i="14"/>
  <c r="A36" i="14" s="1"/>
  <c r="E32" i="14"/>
  <c r="D32" i="14"/>
  <c r="A256" i="14"/>
  <c r="A258" i="14" s="1"/>
  <c r="E254" i="14"/>
  <c r="D254" i="14"/>
  <c r="F209" i="1"/>
  <c r="F185" i="1"/>
  <c r="F187" i="1"/>
  <c r="F184" i="1"/>
  <c r="F109" i="1"/>
  <c r="F111" i="1"/>
  <c r="F194" i="1"/>
  <c r="E190" i="1"/>
  <c r="G335" i="1"/>
  <c r="F259" i="1"/>
  <c r="G338" i="1"/>
  <c r="G337" i="1"/>
  <c r="G336" i="1"/>
  <c r="F173" i="1" l="1"/>
  <c r="F174" i="1"/>
  <c r="E478" i="14"/>
  <c r="D478" i="14"/>
  <c r="D258" i="14"/>
  <c r="A260" i="14"/>
  <c r="E258" i="14"/>
  <c r="A80" i="18"/>
  <c r="G199" i="18"/>
  <c r="H199" i="18" s="1"/>
  <c r="I199" i="18" s="1"/>
  <c r="J200" i="18" s="1"/>
  <c r="A202" i="18"/>
  <c r="D199" i="18"/>
  <c r="E199" i="18"/>
  <c r="E36" i="14"/>
  <c r="D36" i="14"/>
  <c r="A40" i="14"/>
  <c r="H335" i="1"/>
  <c r="I335" i="1" s="1"/>
  <c r="H338" i="1"/>
  <c r="I338" i="1" s="1"/>
  <c r="H336" i="1"/>
  <c r="I336" i="1" s="1"/>
  <c r="H337" i="1"/>
  <c r="I337" i="1" s="1"/>
  <c r="F210" i="1"/>
  <c r="E256" i="14"/>
  <c r="D256" i="14"/>
  <c r="E34" i="14"/>
  <c r="D34" i="14"/>
  <c r="A86" i="14"/>
  <c r="E84" i="14"/>
  <c r="D84" i="14"/>
  <c r="A516" i="14"/>
  <c r="D514" i="14"/>
  <c r="E514" i="14"/>
  <c r="A395" i="14"/>
  <c r="E393" i="14"/>
  <c r="D393" i="14"/>
  <c r="A284" i="14"/>
  <c r="E282" i="14"/>
  <c r="D282" i="14"/>
  <c r="D371" i="14"/>
  <c r="E371" i="14"/>
  <c r="A373" i="14"/>
  <c r="A570" i="14"/>
  <c r="D568" i="14"/>
  <c r="E568" i="14"/>
  <c r="A482" i="14"/>
  <c r="D476" i="14"/>
  <c r="E476" i="14"/>
  <c r="A348" i="1"/>
  <c r="A11588" i="13"/>
  <c r="A11587" i="13"/>
  <c r="A11586" i="13"/>
  <c r="A11585" i="13"/>
  <c r="A11584" i="13"/>
  <c r="A11583" i="13"/>
  <c r="A11582" i="13"/>
  <c r="A11581" i="13"/>
  <c r="A11580" i="13"/>
  <c r="A11579" i="13"/>
  <c r="A11578" i="13"/>
  <c r="A11577" i="13"/>
  <c r="A11576" i="13"/>
  <c r="A11575" i="13"/>
  <c r="A11574" i="13"/>
  <c r="A11573" i="13"/>
  <c r="A11572" i="13"/>
  <c r="A11571" i="13"/>
  <c r="A11570" i="13"/>
  <c r="A11569" i="13"/>
  <c r="A11568" i="13"/>
  <c r="A11567" i="13"/>
  <c r="A11566" i="13"/>
  <c r="A11565" i="13"/>
  <c r="A11564" i="13"/>
  <c r="A11563" i="13"/>
  <c r="A11562" i="13"/>
  <c r="A11561" i="13"/>
  <c r="A11560" i="13"/>
  <c r="A11559" i="13"/>
  <c r="A11558" i="13"/>
  <c r="A11557" i="13"/>
  <c r="A11556" i="13"/>
  <c r="A11555" i="13"/>
  <c r="A11554" i="13"/>
  <c r="A11553" i="13"/>
  <c r="A11552" i="13"/>
  <c r="A11551" i="13"/>
  <c r="A11550" i="13"/>
  <c r="A11549" i="13"/>
  <c r="A11548" i="13"/>
  <c r="A11547" i="13"/>
  <c r="A11546" i="13"/>
  <c r="A11545" i="13"/>
  <c r="A11544" i="13"/>
  <c r="A11543" i="13"/>
  <c r="A11542" i="13"/>
  <c r="A11541" i="13"/>
  <c r="A11540" i="13"/>
  <c r="A11539" i="13"/>
  <c r="A11538" i="13"/>
  <c r="A11537" i="13"/>
  <c r="A11536" i="13"/>
  <c r="A11535" i="13"/>
  <c r="A11534" i="13"/>
  <c r="A11533" i="13"/>
  <c r="A11532" i="13"/>
  <c r="A11531" i="13"/>
  <c r="A11530" i="13"/>
  <c r="A11529" i="13"/>
  <c r="A11528" i="13"/>
  <c r="A11527" i="13"/>
  <c r="A11526" i="13"/>
  <c r="A11525" i="13"/>
  <c r="A11524" i="13"/>
  <c r="A11523" i="13"/>
  <c r="A11522" i="13"/>
  <c r="A11521" i="13"/>
  <c r="A11520" i="13"/>
  <c r="A11519" i="13"/>
  <c r="A11518" i="13"/>
  <c r="A11517" i="13"/>
  <c r="A11516" i="13"/>
  <c r="A11515" i="13"/>
  <c r="A11514" i="13"/>
  <c r="A11513" i="13"/>
  <c r="A11512" i="13"/>
  <c r="A11511" i="13"/>
  <c r="A11510" i="13"/>
  <c r="A11509" i="13"/>
  <c r="A11508" i="13"/>
  <c r="A11507" i="13"/>
  <c r="A11506" i="13"/>
  <c r="A11505" i="13"/>
  <c r="A11504" i="13"/>
  <c r="A11503" i="13"/>
  <c r="A11502" i="13"/>
  <c r="A11501" i="13"/>
  <c r="A11500" i="13"/>
  <c r="A11499" i="13"/>
  <c r="A11498" i="13"/>
  <c r="A11497" i="13"/>
  <c r="A11496" i="13"/>
  <c r="A11495" i="13"/>
  <c r="A11494" i="13"/>
  <c r="A11493" i="13"/>
  <c r="A11492" i="13"/>
  <c r="A11491" i="13"/>
  <c r="A11490" i="13"/>
  <c r="A11489" i="13"/>
  <c r="A11488" i="13"/>
  <c r="A11487" i="13"/>
  <c r="A11486" i="13"/>
  <c r="A11485" i="13"/>
  <c r="A11484" i="13"/>
  <c r="A11483" i="13"/>
  <c r="A11482" i="13"/>
  <c r="A11481" i="13"/>
  <c r="A11480" i="13"/>
  <c r="A11479" i="13"/>
  <c r="A11478" i="13"/>
  <c r="A11477" i="13"/>
  <c r="A11476" i="13"/>
  <c r="A11475" i="13"/>
  <c r="A11474" i="13"/>
  <c r="A11473" i="13"/>
  <c r="A11472" i="13"/>
  <c r="A11471" i="13"/>
  <c r="A11470" i="13"/>
  <c r="A11469" i="13"/>
  <c r="A11468" i="13"/>
  <c r="A11467" i="13"/>
  <c r="A11466" i="13"/>
  <c r="A11465" i="13"/>
  <c r="A11464" i="13"/>
  <c r="A11463" i="13"/>
  <c r="A11462" i="13"/>
  <c r="A11461" i="13"/>
  <c r="A11460" i="13"/>
  <c r="A11459" i="13"/>
  <c r="A11458" i="13"/>
  <c r="A11457" i="13"/>
  <c r="A11456" i="13"/>
  <c r="A11455" i="13"/>
  <c r="A11454" i="13"/>
  <c r="A11453" i="13"/>
  <c r="A11452" i="13"/>
  <c r="A11451" i="13"/>
  <c r="A11450" i="13"/>
  <c r="A11449" i="13"/>
  <c r="A11448" i="13"/>
  <c r="A11447" i="13"/>
  <c r="A11446" i="13"/>
  <c r="A11445" i="13"/>
  <c r="A11444" i="13"/>
  <c r="A11443" i="13"/>
  <c r="A11442" i="13"/>
  <c r="A11441" i="13"/>
  <c r="A11440" i="13"/>
  <c r="A11439" i="13"/>
  <c r="A11438" i="13"/>
  <c r="A11437" i="13"/>
  <c r="A11436" i="13"/>
  <c r="A11435" i="13"/>
  <c r="A11434" i="13"/>
  <c r="A11433" i="13"/>
  <c r="A11432" i="13"/>
  <c r="A11431" i="13"/>
  <c r="A11430" i="13"/>
  <c r="A11429" i="13"/>
  <c r="A11428" i="13"/>
  <c r="A11427" i="13"/>
  <c r="A11426" i="13"/>
  <c r="A11425" i="13"/>
  <c r="A11424" i="13"/>
  <c r="A11423" i="13"/>
  <c r="A11422" i="13"/>
  <c r="A11421" i="13"/>
  <c r="A11420" i="13"/>
  <c r="A11419" i="13"/>
  <c r="A11418" i="13"/>
  <c r="A11417" i="13"/>
  <c r="A11416" i="13"/>
  <c r="A11415" i="13"/>
  <c r="A11414" i="13"/>
  <c r="A11413" i="13"/>
  <c r="A11412" i="13"/>
  <c r="A11411" i="13"/>
  <c r="A11410" i="13"/>
  <c r="A11409" i="13"/>
  <c r="A11408" i="13"/>
  <c r="A11407" i="13"/>
  <c r="A11406" i="13"/>
  <c r="A11405" i="13"/>
  <c r="A11404" i="13"/>
  <c r="A11403" i="13"/>
  <c r="A11402" i="13"/>
  <c r="A11401" i="13"/>
  <c r="A11400" i="13"/>
  <c r="A11399" i="13"/>
  <c r="A11398" i="13"/>
  <c r="A11397" i="13"/>
  <c r="A11396" i="13"/>
  <c r="A11395" i="13"/>
  <c r="A11394" i="13"/>
  <c r="A11393" i="13"/>
  <c r="A11392" i="13"/>
  <c r="A11391" i="13"/>
  <c r="A11390" i="13"/>
  <c r="A11389" i="13"/>
  <c r="A11388" i="13"/>
  <c r="A11387" i="13"/>
  <c r="A11386" i="13"/>
  <c r="A11385" i="13"/>
  <c r="A11384" i="13"/>
  <c r="A11383" i="13"/>
  <c r="A11382" i="13"/>
  <c r="A11381" i="13"/>
  <c r="A11380" i="13"/>
  <c r="A11379" i="13"/>
  <c r="A11378" i="13"/>
  <c r="A11377" i="13"/>
  <c r="A11376" i="13"/>
  <c r="A11375" i="13"/>
  <c r="A11374" i="13"/>
  <c r="A11373" i="13"/>
  <c r="A11372" i="13"/>
  <c r="A11371" i="13"/>
  <c r="A11370" i="13"/>
  <c r="A11369" i="13"/>
  <c r="A11368" i="13"/>
  <c r="A11367" i="13"/>
  <c r="A11366" i="13"/>
  <c r="A11365" i="13"/>
  <c r="A11364" i="13"/>
  <c r="A11363" i="13"/>
  <c r="A11362" i="13"/>
  <c r="A11361" i="13"/>
  <c r="A11360" i="13"/>
  <c r="A11359" i="13"/>
  <c r="A11358" i="13"/>
  <c r="A11357" i="13"/>
  <c r="A11356" i="13"/>
  <c r="A11355" i="13"/>
  <c r="A11354" i="13"/>
  <c r="A11353" i="13"/>
  <c r="A11352" i="13"/>
  <c r="A11351" i="13"/>
  <c r="A11350" i="13"/>
  <c r="A11349" i="13"/>
  <c r="A11348" i="13"/>
  <c r="A11347" i="13"/>
  <c r="A11346" i="13"/>
  <c r="A11345" i="13"/>
  <c r="A11344" i="13"/>
  <c r="A11343" i="13"/>
  <c r="A11342" i="13"/>
  <c r="A11341" i="13"/>
  <c r="A11340" i="13"/>
  <c r="A11339" i="13"/>
  <c r="A11338" i="13"/>
  <c r="A11337" i="13"/>
  <c r="A11336" i="13"/>
  <c r="A11335" i="13"/>
  <c r="A11334" i="13"/>
  <c r="A11333" i="13"/>
  <c r="A11332" i="13"/>
  <c r="A11331" i="13"/>
  <c r="A11330" i="13"/>
  <c r="A11329" i="13"/>
  <c r="A11328" i="13"/>
  <c r="A11327" i="13"/>
  <c r="A11326" i="13"/>
  <c r="A11325" i="13"/>
  <c r="A11324" i="13"/>
  <c r="A11323" i="13"/>
  <c r="A11322" i="13"/>
  <c r="A11321" i="13"/>
  <c r="A11320" i="13"/>
  <c r="A11319" i="13"/>
  <c r="A11318" i="13"/>
  <c r="A11317" i="13"/>
  <c r="A11316" i="13"/>
  <c r="A11315" i="13"/>
  <c r="A11314" i="13"/>
  <c r="A11313" i="13"/>
  <c r="A11312" i="13"/>
  <c r="A11311" i="13"/>
  <c r="A11310" i="13"/>
  <c r="A11309" i="13"/>
  <c r="A11308" i="13"/>
  <c r="A11307" i="13"/>
  <c r="A11306" i="13"/>
  <c r="A11305" i="13"/>
  <c r="A11304" i="13"/>
  <c r="A11303" i="13"/>
  <c r="A11302" i="13"/>
  <c r="A11301" i="13"/>
  <c r="A11300" i="13"/>
  <c r="A11299" i="13"/>
  <c r="A11298" i="13"/>
  <c r="A11297" i="13"/>
  <c r="A11296" i="13"/>
  <c r="A11295" i="13"/>
  <c r="A11294" i="13"/>
  <c r="A11293" i="13"/>
  <c r="A11292" i="13"/>
  <c r="A11291" i="13"/>
  <c r="A11290" i="13"/>
  <c r="A11289" i="13"/>
  <c r="A11288" i="13"/>
  <c r="A11287" i="13"/>
  <c r="A11286" i="13"/>
  <c r="A11285" i="13"/>
  <c r="A11284" i="13"/>
  <c r="A11283" i="13"/>
  <c r="A11282" i="13"/>
  <c r="A11281" i="13"/>
  <c r="A11280" i="13"/>
  <c r="A11279" i="13"/>
  <c r="A11278" i="13"/>
  <c r="A11277" i="13"/>
  <c r="A11276" i="13"/>
  <c r="A11275" i="13"/>
  <c r="A11274" i="13"/>
  <c r="A11273" i="13"/>
  <c r="A11272" i="13"/>
  <c r="A11271" i="13"/>
  <c r="A11270" i="13"/>
  <c r="A11269" i="13"/>
  <c r="A11268" i="13"/>
  <c r="A11267" i="13"/>
  <c r="A11266" i="13"/>
  <c r="A11265" i="13"/>
  <c r="A11264" i="13"/>
  <c r="A11263" i="13"/>
  <c r="A11262" i="13"/>
  <c r="A11261" i="13"/>
  <c r="A11260" i="13"/>
  <c r="A11259" i="13"/>
  <c r="A11258" i="13"/>
  <c r="A11257" i="13"/>
  <c r="A11256" i="13"/>
  <c r="A11255" i="13"/>
  <c r="A11254" i="13"/>
  <c r="A11253" i="13"/>
  <c r="A11252" i="13"/>
  <c r="A11251" i="13"/>
  <c r="A11250" i="13"/>
  <c r="A11249" i="13"/>
  <c r="A11248" i="13"/>
  <c r="A11247" i="13"/>
  <c r="A11246" i="13"/>
  <c r="A11245" i="13"/>
  <c r="A11244" i="13"/>
  <c r="A11243" i="13"/>
  <c r="A11242" i="13"/>
  <c r="A11241" i="13"/>
  <c r="A11240" i="13"/>
  <c r="A11239" i="13"/>
  <c r="A11238" i="13"/>
  <c r="A11237" i="13"/>
  <c r="A11236" i="13"/>
  <c r="A11235" i="13"/>
  <c r="A11234" i="13"/>
  <c r="A11233" i="13"/>
  <c r="A11232" i="13"/>
  <c r="A11231" i="13"/>
  <c r="A11230" i="13"/>
  <c r="A11229" i="13"/>
  <c r="A11228" i="13"/>
  <c r="A11227" i="13"/>
  <c r="A11226" i="13"/>
  <c r="A11225" i="13"/>
  <c r="A11224" i="13"/>
  <c r="A11223" i="13"/>
  <c r="A11222" i="13"/>
  <c r="A11221" i="13"/>
  <c r="A11220" i="13"/>
  <c r="A11219" i="13"/>
  <c r="A11218" i="13"/>
  <c r="A11217" i="13"/>
  <c r="A11216" i="13"/>
  <c r="A11215" i="13"/>
  <c r="A11214" i="13"/>
  <c r="A11213" i="13"/>
  <c r="A11212" i="13"/>
  <c r="A11211" i="13"/>
  <c r="A11210" i="13"/>
  <c r="A11209" i="13"/>
  <c r="A11208" i="13"/>
  <c r="A11207" i="13"/>
  <c r="A11206" i="13"/>
  <c r="A11205" i="13"/>
  <c r="A11204" i="13"/>
  <c r="A11203" i="13"/>
  <c r="A11202" i="13"/>
  <c r="A11201" i="13"/>
  <c r="A11200" i="13"/>
  <c r="A11199" i="13"/>
  <c r="A11198" i="13"/>
  <c r="A11197" i="13"/>
  <c r="A11196" i="13"/>
  <c r="A11195" i="13"/>
  <c r="A11194" i="13"/>
  <c r="A11193" i="13"/>
  <c r="A11192" i="13"/>
  <c r="A11191" i="13"/>
  <c r="A11190" i="13"/>
  <c r="A11189" i="13"/>
  <c r="A11188" i="13"/>
  <c r="A11187" i="13"/>
  <c r="A11186" i="13"/>
  <c r="A11185" i="13"/>
  <c r="A11184" i="13"/>
  <c r="A11183" i="13"/>
  <c r="A11182" i="13"/>
  <c r="A11181" i="13"/>
  <c r="A11180" i="13"/>
  <c r="A11179" i="13"/>
  <c r="A11178" i="13"/>
  <c r="A11177" i="13"/>
  <c r="A11176" i="13"/>
  <c r="A11175" i="13"/>
  <c r="A11174" i="13"/>
  <c r="A11173" i="13"/>
  <c r="A11172" i="13"/>
  <c r="A11171" i="13"/>
  <c r="A11170" i="13"/>
  <c r="A11169" i="13"/>
  <c r="A11168" i="13"/>
  <c r="A11167" i="13"/>
  <c r="A11166" i="13"/>
  <c r="A11165" i="13"/>
  <c r="A11164" i="13"/>
  <c r="A11163" i="13"/>
  <c r="A11162" i="13"/>
  <c r="A11161" i="13"/>
  <c r="A11160" i="13"/>
  <c r="A11159" i="13"/>
  <c r="A11158" i="13"/>
  <c r="A11157" i="13"/>
  <c r="A11156" i="13"/>
  <c r="A11155" i="13"/>
  <c r="A11154" i="13"/>
  <c r="A11153" i="13"/>
  <c r="A11152" i="13"/>
  <c r="A11151" i="13"/>
  <c r="A11150" i="13"/>
  <c r="A11149" i="13"/>
  <c r="A11148" i="13"/>
  <c r="A11147" i="13"/>
  <c r="A11146" i="13"/>
  <c r="A11145" i="13"/>
  <c r="A11144" i="13"/>
  <c r="A11143" i="13"/>
  <c r="A11142" i="13"/>
  <c r="A11141" i="13"/>
  <c r="A11140" i="13"/>
  <c r="A11139" i="13"/>
  <c r="A11138" i="13"/>
  <c r="A11137" i="13"/>
  <c r="A11136" i="13"/>
  <c r="A11135" i="13"/>
  <c r="A11134" i="13"/>
  <c r="A11133" i="13"/>
  <c r="A11132" i="13"/>
  <c r="A11131" i="13"/>
  <c r="A11130" i="13"/>
  <c r="A11129" i="13"/>
  <c r="A11128" i="13"/>
  <c r="A11127" i="13"/>
  <c r="A11126" i="13"/>
  <c r="A11125" i="13"/>
  <c r="A11124" i="13"/>
  <c r="A11123" i="13"/>
  <c r="A11122" i="13"/>
  <c r="A11121" i="13"/>
  <c r="A11120" i="13"/>
  <c r="A11119" i="13"/>
  <c r="A11118" i="13"/>
  <c r="A11117" i="13"/>
  <c r="A11116" i="13"/>
  <c r="A11115" i="13"/>
  <c r="A11114" i="13"/>
  <c r="A11113" i="13"/>
  <c r="A11112" i="13"/>
  <c r="A11111" i="13"/>
  <c r="A11110" i="13"/>
  <c r="A11109" i="13"/>
  <c r="A11108" i="13"/>
  <c r="A11107" i="13"/>
  <c r="A11106" i="13"/>
  <c r="A11105" i="13"/>
  <c r="A11104" i="13"/>
  <c r="A11103" i="13"/>
  <c r="A11102" i="13"/>
  <c r="A11101" i="13"/>
  <c r="A11100" i="13"/>
  <c r="A11099" i="13"/>
  <c r="A11098" i="13"/>
  <c r="A11097" i="13"/>
  <c r="A11096" i="13"/>
  <c r="A11095" i="13"/>
  <c r="A11094" i="13"/>
  <c r="A11093" i="13"/>
  <c r="A11092" i="13"/>
  <c r="A11091" i="13"/>
  <c r="A11090" i="13"/>
  <c r="A11089" i="13"/>
  <c r="A11088" i="13"/>
  <c r="A11087" i="13"/>
  <c r="A11086" i="13"/>
  <c r="A11085" i="13"/>
  <c r="A11084" i="13"/>
  <c r="A11083" i="13"/>
  <c r="A11082" i="13"/>
  <c r="A11081" i="13"/>
  <c r="A11080" i="13"/>
  <c r="A11079" i="13"/>
  <c r="A11078" i="13"/>
  <c r="A11077" i="13"/>
  <c r="A11076" i="13"/>
  <c r="A11075" i="13"/>
  <c r="A11074" i="13"/>
  <c r="A11073" i="13"/>
  <c r="A11072" i="13"/>
  <c r="A11071" i="13"/>
  <c r="A11070" i="13"/>
  <c r="A11069" i="13"/>
  <c r="A11068" i="13"/>
  <c r="A11067" i="13"/>
  <c r="A11066" i="13"/>
  <c r="A11065" i="13"/>
  <c r="A11064" i="13"/>
  <c r="A11063" i="13"/>
  <c r="A11062" i="13"/>
  <c r="A11061" i="13"/>
  <c r="A11060" i="13"/>
  <c r="A11059" i="13"/>
  <c r="A11058" i="13"/>
  <c r="A11057" i="13"/>
  <c r="A11056" i="13"/>
  <c r="A11055" i="13"/>
  <c r="A11054" i="13"/>
  <c r="A11053" i="13"/>
  <c r="A11052" i="13"/>
  <c r="A11051" i="13"/>
  <c r="A11050" i="13"/>
  <c r="A11049" i="13"/>
  <c r="A11048" i="13"/>
  <c r="A11047" i="13"/>
  <c r="A11046" i="13"/>
  <c r="A11045" i="13"/>
  <c r="A11044" i="13"/>
  <c r="A11043" i="13"/>
  <c r="A11042" i="13"/>
  <c r="A11041" i="13"/>
  <c r="A11040" i="13"/>
  <c r="A11039" i="13"/>
  <c r="A11038" i="13"/>
  <c r="A11037" i="13"/>
  <c r="A11036" i="13"/>
  <c r="A11035" i="13"/>
  <c r="A11034" i="13"/>
  <c r="A11033" i="13"/>
  <c r="A11032" i="13"/>
  <c r="A11031" i="13"/>
  <c r="A11030" i="13"/>
  <c r="A11029" i="13"/>
  <c r="A11028" i="13"/>
  <c r="A11027" i="13"/>
  <c r="A11026" i="13"/>
  <c r="A11025" i="13"/>
  <c r="A11024" i="13"/>
  <c r="A11023" i="13"/>
  <c r="A11022" i="13"/>
  <c r="A11021" i="13"/>
  <c r="A11020" i="13"/>
  <c r="A11019" i="13"/>
  <c r="A11018" i="13"/>
  <c r="A11017" i="13"/>
  <c r="A11016" i="13"/>
  <c r="A11015" i="13"/>
  <c r="A11014" i="13"/>
  <c r="A11013" i="13"/>
  <c r="A11012" i="13"/>
  <c r="A11011" i="13"/>
  <c r="A11010" i="13"/>
  <c r="A11009" i="13"/>
  <c r="A11008" i="13"/>
  <c r="A11007" i="13"/>
  <c r="A11006" i="13"/>
  <c r="A11005" i="13"/>
  <c r="A11004" i="13"/>
  <c r="A11003" i="13"/>
  <c r="A11002" i="13"/>
  <c r="A11001" i="13"/>
  <c r="A11000" i="13"/>
  <c r="A10999" i="13"/>
  <c r="A10998" i="13"/>
  <c r="A10997" i="13"/>
  <c r="A10996" i="13"/>
  <c r="A10995" i="13"/>
  <c r="A10994" i="13"/>
  <c r="A10993" i="13"/>
  <c r="A10992" i="13"/>
  <c r="A10991" i="13"/>
  <c r="A10990" i="13"/>
  <c r="A10989" i="13"/>
  <c r="A10988" i="13"/>
  <c r="A10987" i="13"/>
  <c r="A10986" i="13"/>
  <c r="A10985" i="13"/>
  <c r="A10984" i="13"/>
  <c r="A10983" i="13"/>
  <c r="A10982" i="13"/>
  <c r="A10981" i="13"/>
  <c r="A10980" i="13"/>
  <c r="A10979" i="13"/>
  <c r="A10978" i="13"/>
  <c r="A10977" i="13"/>
  <c r="A10976" i="13"/>
  <c r="A10975" i="13"/>
  <c r="A10974" i="13"/>
  <c r="A10973" i="13"/>
  <c r="A10972" i="13"/>
  <c r="A10971" i="13"/>
  <c r="A10970" i="13"/>
  <c r="A10969" i="13"/>
  <c r="A10968" i="13"/>
  <c r="A10967" i="13"/>
  <c r="A10966" i="13"/>
  <c r="A10965" i="13"/>
  <c r="A10964" i="13"/>
  <c r="A10963" i="13"/>
  <c r="A10962" i="13"/>
  <c r="A10961" i="13"/>
  <c r="A10960" i="13"/>
  <c r="A10959" i="13"/>
  <c r="A10958" i="13"/>
  <c r="A10957" i="13"/>
  <c r="A10956" i="13"/>
  <c r="A10955" i="13"/>
  <c r="A10954" i="13"/>
  <c r="A10953" i="13"/>
  <c r="A10952" i="13"/>
  <c r="A10951" i="13"/>
  <c r="A10950" i="13"/>
  <c r="A10949" i="13"/>
  <c r="A10948" i="13"/>
  <c r="A10947" i="13"/>
  <c r="A10946" i="13"/>
  <c r="A10945" i="13"/>
  <c r="A10944" i="13"/>
  <c r="A10943" i="13"/>
  <c r="A10942" i="13"/>
  <c r="A10941" i="13"/>
  <c r="A10940" i="13"/>
  <c r="A10939" i="13"/>
  <c r="A10938" i="13"/>
  <c r="A10937" i="13"/>
  <c r="A10936" i="13"/>
  <c r="A10935" i="13"/>
  <c r="A10934" i="13"/>
  <c r="A10933" i="13"/>
  <c r="A10932" i="13"/>
  <c r="A10931" i="13"/>
  <c r="A10930" i="13"/>
  <c r="A10929" i="13"/>
  <c r="A10928" i="13"/>
  <c r="A10927" i="13"/>
  <c r="A10926" i="13"/>
  <c r="A10925" i="13"/>
  <c r="A10924" i="13"/>
  <c r="A10923" i="13"/>
  <c r="A10922" i="13"/>
  <c r="A10921" i="13"/>
  <c r="A10920" i="13"/>
  <c r="A10919" i="13"/>
  <c r="A10918" i="13"/>
  <c r="A10917" i="13"/>
  <c r="A10916" i="13"/>
  <c r="A10915" i="13"/>
  <c r="A10914" i="13"/>
  <c r="A10913" i="13"/>
  <c r="A10912" i="13"/>
  <c r="A10911" i="13"/>
  <c r="A10910" i="13"/>
  <c r="A10909" i="13"/>
  <c r="A10908" i="13"/>
  <c r="A10907" i="13"/>
  <c r="A10906" i="13"/>
  <c r="A10905" i="13"/>
  <c r="A10904" i="13"/>
  <c r="A10903" i="13"/>
  <c r="A10902" i="13"/>
  <c r="A10901" i="13"/>
  <c r="A10900" i="13"/>
  <c r="A10899" i="13"/>
  <c r="A10898" i="13"/>
  <c r="A10897" i="13"/>
  <c r="A10896" i="13"/>
  <c r="A10895" i="13"/>
  <c r="A10894" i="13"/>
  <c r="A10893" i="13"/>
  <c r="A10892" i="13"/>
  <c r="A10891" i="13"/>
  <c r="A10890" i="13"/>
  <c r="A10889" i="13"/>
  <c r="A10888" i="13"/>
  <c r="A10887" i="13"/>
  <c r="A10886" i="13"/>
  <c r="A10885" i="13"/>
  <c r="A10884" i="13"/>
  <c r="A10883" i="13"/>
  <c r="A10882" i="13"/>
  <c r="A10881" i="13"/>
  <c r="A10880" i="13"/>
  <c r="A10879" i="13"/>
  <c r="A10878" i="13"/>
  <c r="A10877" i="13"/>
  <c r="A10876" i="13"/>
  <c r="A10875" i="13"/>
  <c r="A10874" i="13"/>
  <c r="A10873" i="13"/>
  <c r="A10872" i="13"/>
  <c r="A10871" i="13"/>
  <c r="A10870" i="13"/>
  <c r="A10869" i="13"/>
  <c r="A10868" i="13"/>
  <c r="A10867" i="13"/>
  <c r="A10866" i="13"/>
  <c r="A10865" i="13"/>
  <c r="A10864" i="13"/>
  <c r="A10863" i="13"/>
  <c r="A10862" i="13"/>
  <c r="A10861" i="13"/>
  <c r="A10860" i="13"/>
  <c r="A10859" i="13"/>
  <c r="A10858" i="13"/>
  <c r="A10857" i="13"/>
  <c r="A10856" i="13"/>
  <c r="A10855" i="13"/>
  <c r="A10854" i="13"/>
  <c r="A10853" i="13"/>
  <c r="A10852" i="13"/>
  <c r="A10851" i="13"/>
  <c r="A10850" i="13"/>
  <c r="A10849" i="13"/>
  <c r="A10848" i="13"/>
  <c r="A10847" i="13"/>
  <c r="A10846" i="13"/>
  <c r="A10845" i="13"/>
  <c r="A10844" i="13"/>
  <c r="A10843" i="13"/>
  <c r="A10842" i="13"/>
  <c r="A10841" i="13"/>
  <c r="A10840" i="13"/>
  <c r="A10839" i="13"/>
  <c r="A10838" i="13"/>
  <c r="A10837" i="13"/>
  <c r="A10836" i="13"/>
  <c r="A10835" i="13"/>
  <c r="A10834" i="13"/>
  <c r="A10833" i="13"/>
  <c r="A10832" i="13"/>
  <c r="A10831" i="13"/>
  <c r="A10830" i="13"/>
  <c r="A10829" i="13"/>
  <c r="A10828" i="13"/>
  <c r="A10827" i="13"/>
  <c r="A10826" i="13"/>
  <c r="A10825" i="13"/>
  <c r="A10824" i="13"/>
  <c r="A10823" i="13"/>
  <c r="A10822" i="13"/>
  <c r="A10821" i="13"/>
  <c r="A10820" i="13"/>
  <c r="A10819" i="13"/>
  <c r="A10818" i="13"/>
  <c r="A10817" i="13"/>
  <c r="A10816" i="13"/>
  <c r="A10815" i="13"/>
  <c r="A10814" i="13"/>
  <c r="A10813" i="13"/>
  <c r="A10812" i="13"/>
  <c r="A10811" i="13"/>
  <c r="A10810" i="13"/>
  <c r="A10809" i="13"/>
  <c r="A10808" i="13"/>
  <c r="A10807" i="13"/>
  <c r="A10806" i="13"/>
  <c r="A10805" i="13"/>
  <c r="A10804" i="13"/>
  <c r="A10803" i="13"/>
  <c r="A10802" i="13"/>
  <c r="A10801" i="13"/>
  <c r="A10800" i="13"/>
  <c r="A10799" i="13"/>
  <c r="A10798" i="13"/>
  <c r="A10797" i="13"/>
  <c r="A10796" i="13"/>
  <c r="A10795" i="13"/>
  <c r="A10794" i="13"/>
  <c r="A10793" i="13"/>
  <c r="A10792" i="13"/>
  <c r="A10791" i="13"/>
  <c r="A10790" i="13"/>
  <c r="A10789" i="13"/>
  <c r="A10788" i="13"/>
  <c r="A10787" i="13"/>
  <c r="A10786" i="13"/>
  <c r="A10785" i="13"/>
  <c r="A10784" i="13"/>
  <c r="A10783" i="13"/>
  <c r="A10782" i="13"/>
  <c r="A10781" i="13"/>
  <c r="A10780" i="13"/>
  <c r="A10779" i="13"/>
  <c r="A10778" i="13"/>
  <c r="A10777" i="13"/>
  <c r="A10776" i="13"/>
  <c r="A10775" i="13"/>
  <c r="A10774" i="13"/>
  <c r="A10773" i="13"/>
  <c r="A10772" i="13"/>
  <c r="A10771" i="13"/>
  <c r="A10770" i="13"/>
  <c r="A10769" i="13"/>
  <c r="A10768" i="13"/>
  <c r="A10767" i="13"/>
  <c r="A10766" i="13"/>
  <c r="A10765" i="13"/>
  <c r="A10764" i="13"/>
  <c r="A10763" i="13"/>
  <c r="A10762" i="13"/>
  <c r="A10761" i="13"/>
  <c r="A10760" i="13"/>
  <c r="A10759" i="13"/>
  <c r="A10758" i="13"/>
  <c r="A10757" i="13"/>
  <c r="A10756" i="13"/>
  <c r="A10755" i="13"/>
  <c r="A10754" i="13"/>
  <c r="A10753" i="13"/>
  <c r="A10752" i="13"/>
  <c r="A10751" i="13"/>
  <c r="A10750" i="13"/>
  <c r="A10749" i="13"/>
  <c r="A10748" i="13"/>
  <c r="A10747" i="13"/>
  <c r="A10746" i="13"/>
  <c r="A10745" i="13"/>
  <c r="A10744" i="13"/>
  <c r="A10743" i="13"/>
  <c r="A10742" i="13"/>
  <c r="A10741" i="13"/>
  <c r="A10740" i="13"/>
  <c r="A10739" i="13"/>
  <c r="A10738" i="13"/>
  <c r="A10737" i="13"/>
  <c r="A10736" i="13"/>
  <c r="A10735" i="13"/>
  <c r="A10734" i="13"/>
  <c r="A10733" i="13"/>
  <c r="A10732" i="13"/>
  <c r="A10731" i="13"/>
  <c r="A10730" i="13"/>
  <c r="A10729" i="13"/>
  <c r="A10728" i="13"/>
  <c r="A10727" i="13"/>
  <c r="A10726" i="13"/>
  <c r="A10725" i="13"/>
  <c r="A10724" i="13"/>
  <c r="A10723" i="13"/>
  <c r="A10722" i="13"/>
  <c r="A10721" i="13"/>
  <c r="A10720" i="13"/>
  <c r="A10719" i="13"/>
  <c r="A10718" i="13"/>
  <c r="A10717" i="13"/>
  <c r="A10716" i="13"/>
  <c r="A10715" i="13"/>
  <c r="A10714" i="13"/>
  <c r="A10713" i="13"/>
  <c r="A10712" i="13"/>
  <c r="A10711" i="13"/>
  <c r="A10710" i="13"/>
  <c r="A10709" i="13"/>
  <c r="A10708" i="13"/>
  <c r="A10707" i="13"/>
  <c r="A10706" i="13"/>
  <c r="A10705" i="13"/>
  <c r="A10704" i="13"/>
  <c r="A10703" i="13"/>
  <c r="A10702" i="13"/>
  <c r="A10701" i="13"/>
  <c r="A10700" i="13"/>
  <c r="A10699" i="13"/>
  <c r="A10698" i="13"/>
  <c r="A10697" i="13"/>
  <c r="A10696" i="13"/>
  <c r="A10695" i="13"/>
  <c r="A10694" i="13"/>
  <c r="A10693" i="13"/>
  <c r="A10692" i="13"/>
  <c r="A10691" i="13"/>
  <c r="A10690" i="13"/>
  <c r="A10689" i="13"/>
  <c r="A10688" i="13"/>
  <c r="A10687" i="13"/>
  <c r="A10686" i="13"/>
  <c r="A10685" i="13"/>
  <c r="A10684" i="13"/>
  <c r="A10683" i="13"/>
  <c r="A10682" i="13"/>
  <c r="A10681" i="13"/>
  <c r="A10680" i="13"/>
  <c r="A10679" i="13"/>
  <c r="A10678" i="13"/>
  <c r="A10677" i="13"/>
  <c r="A10676" i="13"/>
  <c r="A10675" i="13"/>
  <c r="A10674" i="13"/>
  <c r="A10673" i="13"/>
  <c r="A10672" i="13"/>
  <c r="A10671" i="13"/>
  <c r="A10670" i="13"/>
  <c r="A10669" i="13"/>
  <c r="A10668" i="13"/>
  <c r="A10667" i="13"/>
  <c r="A10666" i="13"/>
  <c r="A10665" i="13"/>
  <c r="A10664" i="13"/>
  <c r="A10663" i="13"/>
  <c r="A10662" i="13"/>
  <c r="A10661" i="13"/>
  <c r="A10660" i="13"/>
  <c r="A10659" i="13"/>
  <c r="A10658" i="13"/>
  <c r="A10657" i="13"/>
  <c r="A10656" i="13"/>
  <c r="A10655" i="13"/>
  <c r="A10654" i="13"/>
  <c r="A10653" i="13"/>
  <c r="A10652" i="13"/>
  <c r="A10651" i="13"/>
  <c r="A10650" i="13"/>
  <c r="A10649" i="13"/>
  <c r="A10648" i="13"/>
  <c r="A10647" i="13"/>
  <c r="A10646" i="13"/>
  <c r="A10645" i="13"/>
  <c r="A10644" i="13"/>
  <c r="A10643" i="13"/>
  <c r="A10642" i="13"/>
  <c r="A10641" i="13"/>
  <c r="A10640" i="13"/>
  <c r="A10639" i="13"/>
  <c r="A10638" i="13"/>
  <c r="A10637" i="13"/>
  <c r="A10636" i="13"/>
  <c r="A10635" i="13"/>
  <c r="A10634" i="13"/>
  <c r="A10633" i="13"/>
  <c r="A10632" i="13"/>
  <c r="A10631" i="13"/>
  <c r="A10630" i="13"/>
  <c r="A10629" i="13"/>
  <c r="A10628" i="13"/>
  <c r="A10627" i="13"/>
  <c r="A10626" i="13"/>
  <c r="A10625" i="13"/>
  <c r="A10624" i="13"/>
  <c r="A10623" i="13"/>
  <c r="A10622" i="13"/>
  <c r="A10621" i="13"/>
  <c r="A10620" i="13"/>
  <c r="A10619" i="13"/>
  <c r="A10618" i="13"/>
  <c r="A10617" i="13"/>
  <c r="A10616" i="13"/>
  <c r="A10615" i="13"/>
  <c r="A10614" i="13"/>
  <c r="A10613" i="13"/>
  <c r="A10612" i="13"/>
  <c r="A10611" i="13"/>
  <c r="A10610" i="13"/>
  <c r="A10609" i="13"/>
  <c r="A10608" i="13"/>
  <c r="A10607" i="13"/>
  <c r="A10606" i="13"/>
  <c r="A10605" i="13"/>
  <c r="A10604" i="13"/>
  <c r="A10603" i="13"/>
  <c r="A10602" i="13"/>
  <c r="A10601" i="13"/>
  <c r="A10600" i="13"/>
  <c r="A10599" i="13"/>
  <c r="A10598" i="13"/>
  <c r="A10597" i="13"/>
  <c r="A10596" i="13"/>
  <c r="A10595" i="13"/>
  <c r="A10594" i="13"/>
  <c r="A10593" i="13"/>
  <c r="A10592" i="13"/>
  <c r="A10591" i="13"/>
  <c r="A10590" i="13"/>
  <c r="A10589" i="13"/>
  <c r="A10588" i="13"/>
  <c r="A10587" i="13"/>
  <c r="A10586" i="13"/>
  <c r="A10585" i="13"/>
  <c r="A10584" i="13"/>
  <c r="A10583" i="13"/>
  <c r="A10582" i="13"/>
  <c r="A10581" i="13"/>
  <c r="A10580" i="13"/>
  <c r="A10579" i="13"/>
  <c r="A10578" i="13"/>
  <c r="A10577" i="13"/>
  <c r="A10576" i="13"/>
  <c r="A10575" i="13"/>
  <c r="A10574" i="13"/>
  <c r="A10573" i="13"/>
  <c r="A10572" i="13"/>
  <c r="A10571" i="13"/>
  <c r="A10570" i="13"/>
  <c r="A10569" i="13"/>
  <c r="A10568" i="13"/>
  <c r="A10567" i="13"/>
  <c r="A10566" i="13"/>
  <c r="A10565" i="13"/>
  <c r="A10564" i="13"/>
  <c r="A10563" i="13"/>
  <c r="A10562" i="13"/>
  <c r="A10561" i="13"/>
  <c r="A10560" i="13"/>
  <c r="A10559" i="13"/>
  <c r="A10558" i="13"/>
  <c r="A10557" i="13"/>
  <c r="A10556" i="13"/>
  <c r="A10555" i="13"/>
  <c r="A10554" i="13"/>
  <c r="A10553" i="13"/>
  <c r="A10552" i="13"/>
  <c r="A10551" i="13"/>
  <c r="A10550" i="13"/>
  <c r="A10549" i="13"/>
  <c r="A10548" i="13"/>
  <c r="A10547" i="13"/>
  <c r="A10546" i="13"/>
  <c r="A10545" i="13"/>
  <c r="A10544" i="13"/>
  <c r="A10543" i="13"/>
  <c r="A10542" i="13"/>
  <c r="A10541" i="13"/>
  <c r="A10540" i="13"/>
  <c r="A10539" i="13"/>
  <c r="A10538" i="13"/>
  <c r="A10537" i="13"/>
  <c r="A10536" i="13"/>
  <c r="A10535" i="13"/>
  <c r="A10534" i="13"/>
  <c r="A10533" i="13"/>
  <c r="A10532" i="13"/>
  <c r="A10531" i="13"/>
  <c r="A10530" i="13"/>
  <c r="A10529" i="13"/>
  <c r="A10528" i="13"/>
  <c r="A10527" i="13"/>
  <c r="A10526" i="13"/>
  <c r="A10525" i="13"/>
  <c r="A10524" i="13"/>
  <c r="A10523" i="13"/>
  <c r="A10522" i="13"/>
  <c r="A10521" i="13"/>
  <c r="A10520" i="13"/>
  <c r="A10519" i="13"/>
  <c r="A10518" i="13"/>
  <c r="A10517" i="13"/>
  <c r="A10516" i="13"/>
  <c r="A10515" i="13"/>
  <c r="A10514" i="13"/>
  <c r="A10513" i="13"/>
  <c r="A10512" i="13"/>
  <c r="A10511" i="13"/>
  <c r="A10510" i="13"/>
  <c r="A10509" i="13"/>
  <c r="A10508" i="13"/>
  <c r="A10507" i="13"/>
  <c r="A10506" i="13"/>
  <c r="A10505" i="13"/>
  <c r="A10504" i="13"/>
  <c r="A10503" i="13"/>
  <c r="A10502" i="13"/>
  <c r="A10501" i="13"/>
  <c r="A10500" i="13"/>
  <c r="A10499" i="13"/>
  <c r="A10498" i="13"/>
  <c r="A10497" i="13"/>
  <c r="A10496" i="13"/>
  <c r="A10495" i="13"/>
  <c r="A10494" i="13"/>
  <c r="A10493" i="13"/>
  <c r="A10492" i="13"/>
  <c r="A10491" i="13"/>
  <c r="A10490" i="13"/>
  <c r="A10489" i="13"/>
  <c r="A10488" i="13"/>
  <c r="A10487" i="13"/>
  <c r="A10486" i="13"/>
  <c r="A10485" i="13"/>
  <c r="A10484" i="13"/>
  <c r="A10483" i="13"/>
  <c r="A10482" i="13"/>
  <c r="A10481" i="13"/>
  <c r="A10480" i="13"/>
  <c r="A10479" i="13"/>
  <c r="A10478" i="13"/>
  <c r="A10477" i="13"/>
  <c r="A10476" i="13"/>
  <c r="A10475" i="13"/>
  <c r="A10474" i="13"/>
  <c r="A10473" i="13"/>
  <c r="A10472" i="13"/>
  <c r="A10471" i="13"/>
  <c r="A10470" i="13"/>
  <c r="A10469" i="13"/>
  <c r="A10468" i="13"/>
  <c r="A10467" i="13"/>
  <c r="A10466" i="13"/>
  <c r="A10465" i="13"/>
  <c r="A10464" i="13"/>
  <c r="A10463" i="13"/>
  <c r="A10462" i="13"/>
  <c r="A10461" i="13"/>
  <c r="A10460" i="13"/>
  <c r="A10459" i="13"/>
  <c r="A10458" i="13"/>
  <c r="A10457" i="13"/>
  <c r="A10456" i="13"/>
  <c r="A10455" i="13"/>
  <c r="A10454" i="13"/>
  <c r="A10453" i="13"/>
  <c r="A10452" i="13"/>
  <c r="A10451" i="13"/>
  <c r="A10450" i="13"/>
  <c r="A10449" i="13"/>
  <c r="A10448" i="13"/>
  <c r="A10447" i="13"/>
  <c r="A10446" i="13"/>
  <c r="A10445" i="13"/>
  <c r="A10444" i="13"/>
  <c r="A10443" i="13"/>
  <c r="A10442" i="13"/>
  <c r="A10441" i="13"/>
  <c r="A10440" i="13"/>
  <c r="A10439" i="13"/>
  <c r="A10438" i="13"/>
  <c r="A10437" i="13"/>
  <c r="A10436" i="13"/>
  <c r="A10435" i="13"/>
  <c r="A10434" i="13"/>
  <c r="A10433" i="13"/>
  <c r="A10432" i="13"/>
  <c r="A10431" i="13"/>
  <c r="A10430" i="13"/>
  <c r="A10429" i="13"/>
  <c r="A10428" i="13"/>
  <c r="A10427" i="13"/>
  <c r="A10426" i="13"/>
  <c r="A10425" i="13"/>
  <c r="A10424" i="13"/>
  <c r="A10423" i="13"/>
  <c r="A10422" i="13"/>
  <c r="A10421" i="13"/>
  <c r="A10420" i="13"/>
  <c r="A10419" i="13"/>
  <c r="A10418" i="13"/>
  <c r="A10417" i="13"/>
  <c r="A10416" i="13"/>
  <c r="A10415" i="13"/>
  <c r="A10414" i="13"/>
  <c r="A10413" i="13"/>
  <c r="A10412" i="13"/>
  <c r="A10411" i="13"/>
  <c r="A10410" i="13"/>
  <c r="A10409" i="13"/>
  <c r="A10408" i="13"/>
  <c r="A10407" i="13"/>
  <c r="A10406" i="13"/>
  <c r="A10405" i="13"/>
  <c r="A10404" i="13"/>
  <c r="A10403" i="13"/>
  <c r="A10402" i="13"/>
  <c r="A10401" i="13"/>
  <c r="A10400" i="13"/>
  <c r="A10399" i="13"/>
  <c r="A10398" i="13"/>
  <c r="A10397" i="13"/>
  <c r="A10396" i="13"/>
  <c r="A10395" i="13"/>
  <c r="A10394" i="13"/>
  <c r="A10393" i="13"/>
  <c r="A10392" i="13"/>
  <c r="A10391" i="13"/>
  <c r="A10390" i="13"/>
  <c r="A10389" i="13"/>
  <c r="A10388" i="13"/>
  <c r="A10387" i="13"/>
  <c r="A10386" i="13"/>
  <c r="A10385" i="13"/>
  <c r="A10384" i="13"/>
  <c r="A10383" i="13"/>
  <c r="A10382" i="13"/>
  <c r="A10381" i="13"/>
  <c r="A10380" i="13"/>
  <c r="A10379" i="13"/>
  <c r="A10378" i="13"/>
  <c r="A10377" i="13"/>
  <c r="A10376" i="13"/>
  <c r="A10375" i="13"/>
  <c r="A10374" i="13"/>
  <c r="A10373" i="13"/>
  <c r="A10372" i="13"/>
  <c r="A10371" i="13"/>
  <c r="A10370" i="13"/>
  <c r="A10369" i="13"/>
  <c r="A10368" i="13"/>
  <c r="A10367" i="13"/>
  <c r="A10366" i="13"/>
  <c r="A10365" i="13"/>
  <c r="A10364" i="13"/>
  <c r="A10363" i="13"/>
  <c r="A10362" i="13"/>
  <c r="A10361" i="13"/>
  <c r="A10360" i="13"/>
  <c r="A10359" i="13"/>
  <c r="A10358" i="13"/>
  <c r="A10357" i="13"/>
  <c r="A10356" i="13"/>
  <c r="A10355" i="13"/>
  <c r="A10354" i="13"/>
  <c r="A10353" i="13"/>
  <c r="A10352" i="13"/>
  <c r="A10351" i="13"/>
  <c r="A10350" i="13"/>
  <c r="A10349" i="13"/>
  <c r="A10348" i="13"/>
  <c r="A10347" i="13"/>
  <c r="A10346" i="13"/>
  <c r="A10345" i="13"/>
  <c r="A10344" i="13"/>
  <c r="A10343" i="13"/>
  <c r="A10342" i="13"/>
  <c r="A10341" i="13"/>
  <c r="A10340" i="13"/>
  <c r="A10339" i="13"/>
  <c r="A10338" i="13"/>
  <c r="A10337" i="13"/>
  <c r="A10336" i="13"/>
  <c r="A10335" i="13"/>
  <c r="A10334" i="13"/>
  <c r="A10333" i="13"/>
  <c r="A10332" i="13"/>
  <c r="A10331" i="13"/>
  <c r="A10330" i="13"/>
  <c r="A10329" i="13"/>
  <c r="A10328" i="13"/>
  <c r="A10327" i="13"/>
  <c r="A10326" i="13"/>
  <c r="A10325" i="13"/>
  <c r="A10324" i="13"/>
  <c r="A10323" i="13"/>
  <c r="A10322" i="13"/>
  <c r="A10321" i="13"/>
  <c r="A10320" i="13"/>
  <c r="A10319" i="13"/>
  <c r="A10318" i="13"/>
  <c r="A10317" i="13"/>
  <c r="A10316" i="13"/>
  <c r="A10315" i="13"/>
  <c r="A10314" i="13"/>
  <c r="A10313" i="13"/>
  <c r="A10312" i="13"/>
  <c r="A10311" i="13"/>
  <c r="A10310" i="13"/>
  <c r="A10309" i="13"/>
  <c r="A10308" i="13"/>
  <c r="A10307" i="13"/>
  <c r="A10306" i="13"/>
  <c r="A10305" i="13"/>
  <c r="A10304" i="13"/>
  <c r="A10303" i="13"/>
  <c r="A10302" i="13"/>
  <c r="A10301" i="13"/>
  <c r="A10300" i="13"/>
  <c r="A10299" i="13"/>
  <c r="A10298" i="13"/>
  <c r="A10297" i="13"/>
  <c r="A10296" i="13"/>
  <c r="A10295" i="13"/>
  <c r="A10294" i="13"/>
  <c r="A10293" i="13"/>
  <c r="A10292" i="13"/>
  <c r="A10291" i="13"/>
  <c r="A10290" i="13"/>
  <c r="A10289" i="13"/>
  <c r="A10288" i="13"/>
  <c r="A10287" i="13"/>
  <c r="A10286" i="13"/>
  <c r="A10285" i="13"/>
  <c r="A10284" i="13"/>
  <c r="A10283" i="13"/>
  <c r="A10282" i="13"/>
  <c r="A10281" i="13"/>
  <c r="A10280" i="13"/>
  <c r="A10279" i="13"/>
  <c r="A10278" i="13"/>
  <c r="A10277" i="13"/>
  <c r="A10276" i="13"/>
  <c r="A10275" i="13"/>
  <c r="A10274" i="13"/>
  <c r="A10273" i="13"/>
  <c r="A10272" i="13"/>
  <c r="A10271" i="13"/>
  <c r="A10270" i="13"/>
  <c r="A10269" i="13"/>
  <c r="A10268" i="13"/>
  <c r="A10267" i="13"/>
  <c r="A10266" i="13"/>
  <c r="A10265" i="13"/>
  <c r="A10264" i="13"/>
  <c r="A10263" i="13"/>
  <c r="A10262" i="13"/>
  <c r="A10261" i="13"/>
  <c r="A10260" i="13"/>
  <c r="A10259" i="13"/>
  <c r="A10258" i="13"/>
  <c r="A10257" i="13"/>
  <c r="A10256" i="13"/>
  <c r="A10255" i="13"/>
  <c r="A10254" i="13"/>
  <c r="A10253" i="13"/>
  <c r="A10252" i="13"/>
  <c r="A10251" i="13"/>
  <c r="A10250" i="13"/>
  <c r="A10249" i="13"/>
  <c r="A10248" i="13"/>
  <c r="A10247" i="13"/>
  <c r="A10246" i="13"/>
  <c r="A10245" i="13"/>
  <c r="A10244" i="13"/>
  <c r="A10243" i="13"/>
  <c r="A10242" i="13"/>
  <c r="A10241" i="13"/>
  <c r="A10240" i="13"/>
  <c r="A10239" i="13"/>
  <c r="A10238" i="13"/>
  <c r="A10237" i="13"/>
  <c r="A10236" i="13"/>
  <c r="A10235" i="13"/>
  <c r="A10234" i="13"/>
  <c r="A10233" i="13"/>
  <c r="A10232" i="13"/>
  <c r="A10231" i="13"/>
  <c r="A10230" i="13"/>
  <c r="A10229" i="13"/>
  <c r="A10228" i="13"/>
  <c r="A10227" i="13"/>
  <c r="A10226" i="13"/>
  <c r="A10225" i="13"/>
  <c r="A10224" i="13"/>
  <c r="A10223" i="13"/>
  <c r="A10222" i="13"/>
  <c r="A10221" i="13"/>
  <c r="A10220" i="13"/>
  <c r="A10219" i="13"/>
  <c r="A10218" i="13"/>
  <c r="A10217" i="13"/>
  <c r="A10216" i="13"/>
  <c r="A10215" i="13"/>
  <c r="A10214" i="13"/>
  <c r="A10213" i="13"/>
  <c r="A10212" i="13"/>
  <c r="A10211" i="13"/>
  <c r="A10210" i="13"/>
  <c r="A10209" i="13"/>
  <c r="A10208" i="13"/>
  <c r="A10207" i="13"/>
  <c r="A10206" i="13"/>
  <c r="A10205" i="13"/>
  <c r="A10204" i="13"/>
  <c r="A10203" i="13"/>
  <c r="A10202" i="13"/>
  <c r="A10201" i="13"/>
  <c r="A10200" i="13"/>
  <c r="A10199" i="13"/>
  <c r="A10198" i="13"/>
  <c r="A10197" i="13"/>
  <c r="A10196" i="13"/>
  <c r="A10195" i="13"/>
  <c r="A10194" i="13"/>
  <c r="A10193" i="13"/>
  <c r="A10192" i="13"/>
  <c r="A10191" i="13"/>
  <c r="A10190" i="13"/>
  <c r="A10189" i="13"/>
  <c r="A10188" i="13"/>
  <c r="A10187" i="13"/>
  <c r="A10186" i="13"/>
  <c r="A10185" i="13"/>
  <c r="A10184" i="13"/>
  <c r="A10183" i="13"/>
  <c r="A10182" i="13"/>
  <c r="A10181" i="13"/>
  <c r="A10180" i="13"/>
  <c r="A10179" i="13"/>
  <c r="A10178" i="13"/>
  <c r="A10177" i="13"/>
  <c r="A10176" i="13"/>
  <c r="A10175" i="13"/>
  <c r="A10174" i="13"/>
  <c r="A10173" i="13"/>
  <c r="A10172" i="13"/>
  <c r="A10171" i="13"/>
  <c r="A10170" i="13"/>
  <c r="A10169" i="13"/>
  <c r="A10168" i="13"/>
  <c r="A10167" i="13"/>
  <c r="A10166" i="13"/>
  <c r="A10165" i="13"/>
  <c r="A10164" i="13"/>
  <c r="A10163" i="13"/>
  <c r="A10162" i="13"/>
  <c r="A10161" i="13"/>
  <c r="A10160" i="13"/>
  <c r="A10159" i="13"/>
  <c r="A10158" i="13"/>
  <c r="A10157" i="13"/>
  <c r="A10156" i="13"/>
  <c r="A10155" i="13"/>
  <c r="A10154" i="13"/>
  <c r="A10153" i="13"/>
  <c r="A10152" i="13"/>
  <c r="A10151" i="13"/>
  <c r="A10150" i="13"/>
  <c r="A10149" i="13"/>
  <c r="A10148" i="13"/>
  <c r="A10147" i="13"/>
  <c r="A10146" i="13"/>
  <c r="A10145" i="13"/>
  <c r="A10144" i="13"/>
  <c r="A10143" i="13"/>
  <c r="A10142" i="13"/>
  <c r="A10141" i="13"/>
  <c r="A10140" i="13"/>
  <c r="A10139" i="13"/>
  <c r="A10138" i="13"/>
  <c r="A10137" i="13"/>
  <c r="A10136" i="13"/>
  <c r="A10135" i="13"/>
  <c r="A10134" i="13"/>
  <c r="A10133" i="13"/>
  <c r="A10132" i="13"/>
  <c r="A10131" i="13"/>
  <c r="A10130" i="13"/>
  <c r="A10129" i="13"/>
  <c r="A10128" i="13"/>
  <c r="A10127" i="13"/>
  <c r="A10126" i="13"/>
  <c r="A10125" i="13"/>
  <c r="A10124" i="13"/>
  <c r="A10123" i="13"/>
  <c r="A10122" i="13"/>
  <c r="A10121" i="13"/>
  <c r="A10120" i="13"/>
  <c r="A10119" i="13"/>
  <c r="A10118" i="13"/>
  <c r="A10117" i="13"/>
  <c r="A10116" i="13"/>
  <c r="A10115" i="13"/>
  <c r="A10114" i="13"/>
  <c r="A10113" i="13"/>
  <c r="A10112" i="13"/>
  <c r="A10111" i="13"/>
  <c r="A10110" i="13"/>
  <c r="A10109" i="13"/>
  <c r="A10108" i="13"/>
  <c r="A10107" i="13"/>
  <c r="A10106" i="13"/>
  <c r="A10105" i="13"/>
  <c r="A10104" i="13"/>
  <c r="A10103" i="13"/>
  <c r="A10102" i="13"/>
  <c r="A10101" i="13"/>
  <c r="A10100" i="13"/>
  <c r="A10099" i="13"/>
  <c r="A10098" i="13"/>
  <c r="A10097" i="13"/>
  <c r="A10096" i="13"/>
  <c r="A10095" i="13"/>
  <c r="A10094" i="13"/>
  <c r="A10093" i="13"/>
  <c r="A10092" i="13"/>
  <c r="A10091" i="13"/>
  <c r="A10090" i="13"/>
  <c r="A10089" i="13"/>
  <c r="A10088" i="13"/>
  <c r="A10087" i="13"/>
  <c r="A10086" i="13"/>
  <c r="A10085" i="13"/>
  <c r="A10084" i="13"/>
  <c r="A10083" i="13"/>
  <c r="A10082" i="13"/>
  <c r="A10081" i="13"/>
  <c r="A10080" i="13"/>
  <c r="A10079" i="13"/>
  <c r="A10078" i="13"/>
  <c r="A10077" i="13"/>
  <c r="A10076" i="13"/>
  <c r="A10075" i="13"/>
  <c r="A10074" i="13"/>
  <c r="A10073" i="13"/>
  <c r="A10072" i="13"/>
  <c r="A10071" i="13"/>
  <c r="A10070" i="13"/>
  <c r="A10069" i="13"/>
  <c r="A10068" i="13"/>
  <c r="A10067" i="13"/>
  <c r="A10066" i="13"/>
  <c r="A10065" i="13"/>
  <c r="A10064" i="13"/>
  <c r="A10063" i="13"/>
  <c r="A10062" i="13"/>
  <c r="A10061" i="13"/>
  <c r="A10060" i="13"/>
  <c r="A10059" i="13"/>
  <c r="A10058" i="13"/>
  <c r="A10057" i="13"/>
  <c r="A10056" i="13"/>
  <c r="A10055" i="13"/>
  <c r="A10054" i="13"/>
  <c r="A10053" i="13"/>
  <c r="A10052" i="13"/>
  <c r="A10051" i="13"/>
  <c r="A10050" i="13"/>
  <c r="A10049" i="13"/>
  <c r="A10048" i="13"/>
  <c r="A10047" i="13"/>
  <c r="A10046" i="13"/>
  <c r="A10045" i="13"/>
  <c r="A10044" i="13"/>
  <c r="A10043" i="13"/>
  <c r="A10042" i="13"/>
  <c r="A10041" i="13"/>
  <c r="A10040" i="13"/>
  <c r="A10039" i="13"/>
  <c r="A10038" i="13"/>
  <c r="A10037" i="13"/>
  <c r="A10036" i="13"/>
  <c r="A10035" i="13"/>
  <c r="A10034" i="13"/>
  <c r="A10033" i="13"/>
  <c r="A10032" i="13"/>
  <c r="A10031" i="13"/>
  <c r="A10030" i="13"/>
  <c r="A10029" i="13"/>
  <c r="A10028" i="13"/>
  <c r="A10027" i="13"/>
  <c r="A10026" i="13"/>
  <c r="A10025" i="13"/>
  <c r="A10024" i="13"/>
  <c r="A10023" i="13"/>
  <c r="A10022" i="13"/>
  <c r="A10021" i="13"/>
  <c r="A10020" i="13"/>
  <c r="A10019" i="13"/>
  <c r="A10018" i="13"/>
  <c r="A10017" i="13"/>
  <c r="A10016" i="13"/>
  <c r="A10015" i="13"/>
  <c r="A10014" i="13"/>
  <c r="A10013" i="13"/>
  <c r="A10012" i="13"/>
  <c r="A10011" i="13"/>
  <c r="A10010" i="13"/>
  <c r="A10009" i="13"/>
  <c r="A10008" i="13"/>
  <c r="A10007" i="13"/>
  <c r="A10006" i="13"/>
  <c r="A10005" i="13"/>
  <c r="A10004" i="13"/>
  <c r="A10003" i="13"/>
  <c r="A10002" i="13"/>
  <c r="A10001" i="13"/>
  <c r="A10000" i="13"/>
  <c r="A9999" i="13"/>
  <c r="A9998" i="13"/>
  <c r="A9997" i="13"/>
  <c r="A9996" i="13"/>
  <c r="A9995" i="13"/>
  <c r="A9994" i="13"/>
  <c r="A9993" i="13"/>
  <c r="A9992" i="13"/>
  <c r="A9991" i="13"/>
  <c r="A9990" i="13"/>
  <c r="A9989" i="13"/>
  <c r="A9988" i="13"/>
  <c r="A9987" i="13"/>
  <c r="A9986" i="13"/>
  <c r="A9985" i="13"/>
  <c r="A9984" i="13"/>
  <c r="A9983" i="13"/>
  <c r="A9982" i="13"/>
  <c r="A9981" i="13"/>
  <c r="A9980" i="13"/>
  <c r="A9979" i="13"/>
  <c r="A9978" i="13"/>
  <c r="A9977" i="13"/>
  <c r="A9976" i="13"/>
  <c r="A9975" i="13"/>
  <c r="A9974" i="13"/>
  <c r="A9973" i="13"/>
  <c r="A9972" i="13"/>
  <c r="A9971" i="13"/>
  <c r="A9970" i="13"/>
  <c r="A9969" i="13"/>
  <c r="A9968" i="13"/>
  <c r="A9967" i="13"/>
  <c r="A9966" i="13"/>
  <c r="A9965" i="13"/>
  <c r="A9964" i="13"/>
  <c r="A9963" i="13"/>
  <c r="A9962" i="13"/>
  <c r="A9961" i="13"/>
  <c r="A9960" i="13"/>
  <c r="A9959" i="13"/>
  <c r="A9958" i="13"/>
  <c r="A9957" i="13"/>
  <c r="A9956" i="13"/>
  <c r="A9955" i="13"/>
  <c r="A9954" i="13"/>
  <c r="A9953" i="13"/>
  <c r="A9952" i="13"/>
  <c r="A9951" i="13"/>
  <c r="A9950" i="13"/>
  <c r="A9949" i="13"/>
  <c r="A9948" i="13"/>
  <c r="A9947" i="13"/>
  <c r="A9946" i="13"/>
  <c r="A9945" i="13"/>
  <c r="A9944" i="13"/>
  <c r="A9943" i="13"/>
  <c r="A9942" i="13"/>
  <c r="A9941" i="13"/>
  <c r="A9940" i="13"/>
  <c r="A9939" i="13"/>
  <c r="A9938" i="13"/>
  <c r="A9937" i="13"/>
  <c r="A9936" i="13"/>
  <c r="A9935" i="13"/>
  <c r="A9934" i="13"/>
  <c r="A9933" i="13"/>
  <c r="A9932" i="13"/>
  <c r="A9931" i="13"/>
  <c r="A9930" i="13"/>
  <c r="A9929" i="13"/>
  <c r="A9928" i="13"/>
  <c r="A9927" i="13"/>
  <c r="A9926" i="13"/>
  <c r="A9925" i="13"/>
  <c r="A9924" i="13"/>
  <c r="A9923" i="13"/>
  <c r="A9922" i="13"/>
  <c r="A9921" i="13"/>
  <c r="A9920" i="13"/>
  <c r="A9919" i="13"/>
  <c r="A9918" i="13"/>
  <c r="A9917" i="13"/>
  <c r="A9916" i="13"/>
  <c r="A9915" i="13"/>
  <c r="A9914" i="13"/>
  <c r="A9913" i="13"/>
  <c r="A9912" i="13"/>
  <c r="A9911" i="13"/>
  <c r="A9910" i="13"/>
  <c r="A9909" i="13"/>
  <c r="A9908" i="13"/>
  <c r="A9907" i="13"/>
  <c r="A9906" i="13"/>
  <c r="A9905" i="13"/>
  <c r="A9904" i="13"/>
  <c r="A9903" i="13"/>
  <c r="A9902" i="13"/>
  <c r="A9901" i="13"/>
  <c r="A9900" i="13"/>
  <c r="A9899" i="13"/>
  <c r="A9898" i="13"/>
  <c r="A9897" i="13"/>
  <c r="A9896" i="13"/>
  <c r="A9895" i="13"/>
  <c r="A9894" i="13"/>
  <c r="A9893" i="13"/>
  <c r="A9892" i="13"/>
  <c r="A9891" i="13"/>
  <c r="A9890" i="13"/>
  <c r="A9889" i="13"/>
  <c r="A9888" i="13"/>
  <c r="A9887" i="13"/>
  <c r="A9886" i="13"/>
  <c r="A9885" i="13"/>
  <c r="A9884" i="13"/>
  <c r="A9883" i="13"/>
  <c r="A9882" i="13"/>
  <c r="A9881" i="13"/>
  <c r="A9880" i="13"/>
  <c r="A9879" i="13"/>
  <c r="A9878" i="13"/>
  <c r="A9877" i="13"/>
  <c r="A9876" i="13"/>
  <c r="A9875" i="13"/>
  <c r="A9874" i="13"/>
  <c r="A9873" i="13"/>
  <c r="A9872" i="13"/>
  <c r="A9871" i="13"/>
  <c r="A9870" i="13"/>
  <c r="A9869" i="13"/>
  <c r="A9868" i="13"/>
  <c r="A9867" i="13"/>
  <c r="A9866" i="13"/>
  <c r="A9865" i="13"/>
  <c r="A9864" i="13"/>
  <c r="A9863" i="13"/>
  <c r="A9862" i="13"/>
  <c r="A9861" i="13"/>
  <c r="A9860" i="13"/>
  <c r="A9859" i="13"/>
  <c r="A9858" i="13"/>
  <c r="A9857" i="13"/>
  <c r="A9856" i="13"/>
  <c r="A9855" i="13"/>
  <c r="A9854" i="13"/>
  <c r="A9853" i="13"/>
  <c r="A9852" i="13"/>
  <c r="A9851" i="13"/>
  <c r="A9850" i="13"/>
  <c r="A9849" i="13"/>
  <c r="A9848" i="13"/>
  <c r="A9847" i="13"/>
  <c r="A9846" i="13"/>
  <c r="A9845" i="13"/>
  <c r="A9844" i="13"/>
  <c r="A9843" i="13"/>
  <c r="A9842" i="13"/>
  <c r="A9841" i="13"/>
  <c r="A9840" i="13"/>
  <c r="A9839" i="13"/>
  <c r="A9838" i="13"/>
  <c r="A9837" i="13"/>
  <c r="A9836" i="13"/>
  <c r="A9835" i="13"/>
  <c r="A9834" i="13"/>
  <c r="A9833" i="13"/>
  <c r="A9832" i="13"/>
  <c r="A9831" i="13"/>
  <c r="A9830" i="13"/>
  <c r="A9829" i="13"/>
  <c r="A9828" i="13"/>
  <c r="A9827" i="13"/>
  <c r="A9826" i="13"/>
  <c r="A9825" i="13"/>
  <c r="A9824" i="13"/>
  <c r="A9823" i="13"/>
  <c r="A9822" i="13"/>
  <c r="A9821" i="13"/>
  <c r="A9820" i="13"/>
  <c r="A9819" i="13"/>
  <c r="A9818" i="13"/>
  <c r="A9817" i="13"/>
  <c r="A9816" i="13"/>
  <c r="A9815" i="13"/>
  <c r="A9814" i="13"/>
  <c r="A9813" i="13"/>
  <c r="A9812" i="13"/>
  <c r="A9811" i="13"/>
  <c r="A9810" i="13"/>
  <c r="A9809" i="13"/>
  <c r="A9808" i="13"/>
  <c r="A9807" i="13"/>
  <c r="A9806" i="13"/>
  <c r="A9805" i="13"/>
  <c r="A9804" i="13"/>
  <c r="A9803" i="13"/>
  <c r="A9802" i="13"/>
  <c r="A9801" i="13"/>
  <c r="A9800" i="13"/>
  <c r="A9799" i="13"/>
  <c r="A9798" i="13"/>
  <c r="A9797" i="13"/>
  <c r="A9796" i="13"/>
  <c r="A9795" i="13"/>
  <c r="A9794" i="13"/>
  <c r="A9793" i="13"/>
  <c r="A9792" i="13"/>
  <c r="A9791" i="13"/>
  <c r="A9790" i="13"/>
  <c r="A9789" i="13"/>
  <c r="A9788" i="13"/>
  <c r="A9787" i="13"/>
  <c r="A9786" i="13"/>
  <c r="A9785" i="13"/>
  <c r="A9784" i="13"/>
  <c r="A9783" i="13"/>
  <c r="A9782" i="13"/>
  <c r="A9781" i="13"/>
  <c r="A9780" i="13"/>
  <c r="A9779" i="13"/>
  <c r="A9778" i="13"/>
  <c r="A9777" i="13"/>
  <c r="A9776" i="13"/>
  <c r="A9775" i="13"/>
  <c r="A9774" i="13"/>
  <c r="A9773" i="13"/>
  <c r="A9772" i="13"/>
  <c r="A9771" i="13"/>
  <c r="A9770" i="13"/>
  <c r="A9769" i="13"/>
  <c r="A9768" i="13"/>
  <c r="A9767" i="13"/>
  <c r="A9766" i="13"/>
  <c r="A9765" i="13"/>
  <c r="A9764" i="13"/>
  <c r="A9763" i="13"/>
  <c r="A9762" i="13"/>
  <c r="A9761" i="13"/>
  <c r="A9760" i="13"/>
  <c r="A9759" i="13"/>
  <c r="A9758" i="13"/>
  <c r="A9757" i="13"/>
  <c r="A9756" i="13"/>
  <c r="A9755" i="13"/>
  <c r="A9754" i="13"/>
  <c r="A9753" i="13"/>
  <c r="A9752" i="13"/>
  <c r="A9751" i="13"/>
  <c r="A9750" i="13"/>
  <c r="A9749" i="13"/>
  <c r="A9748" i="13"/>
  <c r="A9747" i="13"/>
  <c r="A9746" i="13"/>
  <c r="A9745" i="13"/>
  <c r="A9744" i="13"/>
  <c r="A9743" i="13"/>
  <c r="A9742" i="13"/>
  <c r="A9741" i="13"/>
  <c r="A9740" i="13"/>
  <c r="A9739" i="13"/>
  <c r="A9738" i="13"/>
  <c r="A9737" i="13"/>
  <c r="A9736" i="13"/>
  <c r="A9735" i="13"/>
  <c r="A9734" i="13"/>
  <c r="A9733" i="13"/>
  <c r="A9732" i="13"/>
  <c r="A9731" i="13"/>
  <c r="A9730" i="13"/>
  <c r="A9729" i="13"/>
  <c r="A9728" i="13"/>
  <c r="A9727" i="13"/>
  <c r="A9726" i="13"/>
  <c r="A9725" i="13"/>
  <c r="A9724" i="13"/>
  <c r="A9723" i="13"/>
  <c r="A9722" i="13"/>
  <c r="A9721" i="13"/>
  <c r="A9720" i="13"/>
  <c r="A9719" i="13"/>
  <c r="A9718" i="13"/>
  <c r="A9717" i="13"/>
  <c r="A9716" i="13"/>
  <c r="A9715" i="13"/>
  <c r="A9714" i="13"/>
  <c r="A9713" i="13"/>
  <c r="A9712" i="13"/>
  <c r="A9711" i="13"/>
  <c r="A9710" i="13"/>
  <c r="A9709" i="13"/>
  <c r="A9708" i="13"/>
  <c r="A9707" i="13"/>
  <c r="A9706" i="13"/>
  <c r="A9705" i="13"/>
  <c r="A9704" i="13"/>
  <c r="A9703" i="13"/>
  <c r="A9702" i="13"/>
  <c r="A9701" i="13"/>
  <c r="A9700" i="13"/>
  <c r="A9699" i="13"/>
  <c r="A9698" i="13"/>
  <c r="A9697" i="13"/>
  <c r="A9696" i="13"/>
  <c r="A9695" i="13"/>
  <c r="A9694" i="13"/>
  <c r="A9693" i="13"/>
  <c r="A9692" i="13"/>
  <c r="A9691" i="13"/>
  <c r="A9690" i="13"/>
  <c r="A9689" i="13"/>
  <c r="A9688" i="13"/>
  <c r="A9687" i="13"/>
  <c r="A9686" i="13"/>
  <c r="A9685" i="13"/>
  <c r="A9684" i="13"/>
  <c r="A9683" i="13"/>
  <c r="A9682" i="13"/>
  <c r="A9681" i="13"/>
  <c r="A9680" i="13"/>
  <c r="A9679" i="13"/>
  <c r="A9678" i="13"/>
  <c r="A9677" i="13"/>
  <c r="A9676" i="13"/>
  <c r="A9675" i="13"/>
  <c r="A9674" i="13"/>
  <c r="A9673" i="13"/>
  <c r="A9672" i="13"/>
  <c r="A9671" i="13"/>
  <c r="A9670" i="13"/>
  <c r="A9669" i="13"/>
  <c r="A9668" i="13"/>
  <c r="A9667" i="13"/>
  <c r="A9666" i="13"/>
  <c r="A9665" i="13"/>
  <c r="A9664" i="13"/>
  <c r="A9663" i="13"/>
  <c r="A9662" i="13"/>
  <c r="A9661" i="13"/>
  <c r="A9660" i="13"/>
  <c r="A9659" i="13"/>
  <c r="A9658" i="13"/>
  <c r="A9657" i="13"/>
  <c r="A9656" i="13"/>
  <c r="A9655" i="13"/>
  <c r="A9654" i="13"/>
  <c r="A9653" i="13"/>
  <c r="A9652" i="13"/>
  <c r="A9651" i="13"/>
  <c r="A9650" i="13"/>
  <c r="A9649" i="13"/>
  <c r="A9648" i="13"/>
  <c r="A9647" i="13"/>
  <c r="A9646" i="13"/>
  <c r="A9645" i="13"/>
  <c r="A9644" i="13"/>
  <c r="A9643" i="13"/>
  <c r="A9642" i="13"/>
  <c r="A9641" i="13"/>
  <c r="A9640" i="13"/>
  <c r="A9639" i="13"/>
  <c r="A9638" i="13"/>
  <c r="A9637" i="13"/>
  <c r="A9636" i="13"/>
  <c r="A9635" i="13"/>
  <c r="A9634" i="13"/>
  <c r="A9633" i="13"/>
  <c r="A9632" i="13"/>
  <c r="A9631" i="13"/>
  <c r="A9630" i="13"/>
  <c r="A9629" i="13"/>
  <c r="A9628" i="13"/>
  <c r="A9627" i="13"/>
  <c r="A9626" i="13"/>
  <c r="A9625" i="13"/>
  <c r="A9624" i="13"/>
  <c r="A9623" i="13"/>
  <c r="A9622" i="13"/>
  <c r="A9621" i="13"/>
  <c r="A9620" i="13"/>
  <c r="A9619" i="13"/>
  <c r="A9618" i="13"/>
  <c r="A9617" i="13"/>
  <c r="A9616" i="13"/>
  <c r="A9615" i="13"/>
  <c r="A9614" i="13"/>
  <c r="A9613" i="13"/>
  <c r="A9612" i="13"/>
  <c r="A9611" i="13"/>
  <c r="A9610" i="13"/>
  <c r="A9609" i="13"/>
  <c r="A9608" i="13"/>
  <c r="A9607" i="13"/>
  <c r="A9606" i="13"/>
  <c r="A9605" i="13"/>
  <c r="A9604" i="13"/>
  <c r="A9603" i="13"/>
  <c r="A9602" i="13"/>
  <c r="A9601" i="13"/>
  <c r="A9600" i="13"/>
  <c r="A9599" i="13"/>
  <c r="A9598" i="13"/>
  <c r="A9597" i="13"/>
  <c r="A9596" i="13"/>
  <c r="A9595" i="13"/>
  <c r="A9594" i="13"/>
  <c r="A9593" i="13"/>
  <c r="A9592" i="13"/>
  <c r="A9591" i="13"/>
  <c r="A9590" i="13"/>
  <c r="A9589" i="13"/>
  <c r="A9588" i="13"/>
  <c r="A9587" i="13"/>
  <c r="A9586" i="13"/>
  <c r="A9585" i="13"/>
  <c r="A9584" i="13"/>
  <c r="A9583" i="13"/>
  <c r="A9582" i="13"/>
  <c r="A9581" i="13"/>
  <c r="A9580" i="13"/>
  <c r="A9579" i="13"/>
  <c r="A9578" i="13"/>
  <c r="A9577" i="13"/>
  <c r="A9576" i="13"/>
  <c r="A9575" i="13"/>
  <c r="A9574" i="13"/>
  <c r="A9573" i="13"/>
  <c r="A9572" i="13"/>
  <c r="A9571" i="13"/>
  <c r="A9570" i="13"/>
  <c r="A9569" i="13"/>
  <c r="A9568" i="13"/>
  <c r="A9567" i="13"/>
  <c r="A9566" i="13"/>
  <c r="A9565" i="13"/>
  <c r="A9564" i="13"/>
  <c r="A9563" i="13"/>
  <c r="A9562" i="13"/>
  <c r="A9561" i="13"/>
  <c r="A9560" i="13"/>
  <c r="A9559" i="13"/>
  <c r="A9558" i="13"/>
  <c r="A9557" i="13"/>
  <c r="A9556" i="13"/>
  <c r="A9555" i="13"/>
  <c r="A9554" i="13"/>
  <c r="A9553" i="13"/>
  <c r="A9552" i="13"/>
  <c r="A9551" i="13"/>
  <c r="A9550" i="13"/>
  <c r="A9549" i="13"/>
  <c r="A9548" i="13"/>
  <c r="A9547" i="13"/>
  <c r="A9546" i="13"/>
  <c r="A9545" i="13"/>
  <c r="A9544" i="13"/>
  <c r="A9543" i="13"/>
  <c r="A9542" i="13"/>
  <c r="A9541" i="13"/>
  <c r="A9540" i="13"/>
  <c r="A9539" i="13"/>
  <c r="A9538" i="13"/>
  <c r="A9537" i="13"/>
  <c r="A9536" i="13"/>
  <c r="A9535" i="13"/>
  <c r="A9534" i="13"/>
  <c r="A9533" i="13"/>
  <c r="A9532" i="13"/>
  <c r="A9531" i="13"/>
  <c r="A9530" i="13"/>
  <c r="A9529" i="13"/>
  <c r="A9528" i="13"/>
  <c r="A9527" i="13"/>
  <c r="A9526" i="13"/>
  <c r="A9525" i="13"/>
  <c r="A9524" i="13"/>
  <c r="A9523" i="13"/>
  <c r="A9522" i="13"/>
  <c r="A9521" i="13"/>
  <c r="A9520" i="13"/>
  <c r="A9519" i="13"/>
  <c r="A9518" i="13"/>
  <c r="A9517" i="13"/>
  <c r="A9516" i="13"/>
  <c r="A9515" i="13"/>
  <c r="A9514" i="13"/>
  <c r="A9513" i="13"/>
  <c r="A9512" i="13"/>
  <c r="A9511" i="13"/>
  <c r="A9510" i="13"/>
  <c r="A9509" i="13"/>
  <c r="A9508" i="13"/>
  <c r="A9507" i="13"/>
  <c r="A9506" i="13"/>
  <c r="A9505" i="13"/>
  <c r="A9504" i="13"/>
  <c r="A9503" i="13"/>
  <c r="A9502" i="13"/>
  <c r="A9501" i="13"/>
  <c r="A9500" i="13"/>
  <c r="A9499" i="13"/>
  <c r="A9498" i="13"/>
  <c r="A9497" i="13"/>
  <c r="A9496" i="13"/>
  <c r="A9495" i="13"/>
  <c r="A9494" i="13"/>
  <c r="A9493" i="13"/>
  <c r="A9492" i="13"/>
  <c r="A9491" i="13"/>
  <c r="A9490" i="13"/>
  <c r="A9489" i="13"/>
  <c r="A9488" i="13"/>
  <c r="A9487" i="13"/>
  <c r="A9486" i="13"/>
  <c r="A9485" i="13"/>
  <c r="A9484" i="13"/>
  <c r="A9483" i="13"/>
  <c r="A9482" i="13"/>
  <c r="A9481" i="13"/>
  <c r="A9480" i="13"/>
  <c r="A9479" i="13"/>
  <c r="A9478" i="13"/>
  <c r="A9477" i="13"/>
  <c r="A9476" i="13"/>
  <c r="A9475" i="13"/>
  <c r="A9474" i="13"/>
  <c r="A9473" i="13"/>
  <c r="A9472" i="13"/>
  <c r="A9471" i="13"/>
  <c r="A9470" i="13"/>
  <c r="A9469" i="13"/>
  <c r="A9468" i="13"/>
  <c r="A9467" i="13"/>
  <c r="A9466" i="13"/>
  <c r="A9465" i="13"/>
  <c r="A9464" i="13"/>
  <c r="A9463" i="13"/>
  <c r="A9462" i="13"/>
  <c r="A9461" i="13"/>
  <c r="A9460" i="13"/>
  <c r="A9459" i="13"/>
  <c r="A9458" i="13"/>
  <c r="A9457" i="13"/>
  <c r="A9456" i="13"/>
  <c r="A9455" i="13"/>
  <c r="A9454" i="13"/>
  <c r="A9453" i="13"/>
  <c r="A9452" i="13"/>
  <c r="A9451" i="13"/>
  <c r="A9450" i="13"/>
  <c r="A9449" i="13"/>
  <c r="A9448" i="13"/>
  <c r="A9447" i="13"/>
  <c r="A9446" i="13"/>
  <c r="A9445" i="13"/>
  <c r="A9444" i="13"/>
  <c r="A9443" i="13"/>
  <c r="A9442" i="13"/>
  <c r="A9441" i="13"/>
  <c r="A9440" i="13"/>
  <c r="A9439" i="13"/>
  <c r="A9438" i="13"/>
  <c r="A9437" i="13"/>
  <c r="A9436" i="13"/>
  <c r="A9435" i="13"/>
  <c r="A9434" i="13"/>
  <c r="A9433" i="13"/>
  <c r="A9432" i="13"/>
  <c r="A9431" i="13"/>
  <c r="A9430" i="13"/>
  <c r="A9429" i="13"/>
  <c r="A9428" i="13"/>
  <c r="A9427" i="13"/>
  <c r="A9426" i="13"/>
  <c r="A9425" i="13"/>
  <c r="A9424" i="13"/>
  <c r="A9423" i="13"/>
  <c r="A9422" i="13"/>
  <c r="A9421" i="13"/>
  <c r="A9420" i="13"/>
  <c r="A9419" i="13"/>
  <c r="A9418" i="13"/>
  <c r="A9417" i="13"/>
  <c r="A9416" i="13"/>
  <c r="A9415" i="13"/>
  <c r="A9414" i="13"/>
  <c r="A9413" i="13"/>
  <c r="A9412" i="13"/>
  <c r="A9411" i="13"/>
  <c r="A9410" i="13"/>
  <c r="A9409" i="13"/>
  <c r="A9408" i="13"/>
  <c r="A9407" i="13"/>
  <c r="A9406" i="13"/>
  <c r="A9405" i="13"/>
  <c r="A9404" i="13"/>
  <c r="A9403" i="13"/>
  <c r="A9402" i="13"/>
  <c r="A9401" i="13"/>
  <c r="A9400" i="13"/>
  <c r="A9399" i="13"/>
  <c r="A9398" i="13"/>
  <c r="A9397" i="13"/>
  <c r="A9396" i="13"/>
  <c r="A9395" i="13"/>
  <c r="A9394" i="13"/>
  <c r="A9393" i="13"/>
  <c r="A9392" i="13"/>
  <c r="A9391" i="13"/>
  <c r="A9390" i="13"/>
  <c r="A9389" i="13"/>
  <c r="A9388" i="13"/>
  <c r="A9387" i="13"/>
  <c r="A9386" i="13"/>
  <c r="A9385" i="13"/>
  <c r="A9384" i="13"/>
  <c r="A9383" i="13"/>
  <c r="A9382" i="13"/>
  <c r="A9381" i="13"/>
  <c r="A9380" i="13"/>
  <c r="A9379" i="13"/>
  <c r="A9378" i="13"/>
  <c r="A9377" i="13"/>
  <c r="A9376" i="13"/>
  <c r="A9375" i="13"/>
  <c r="A9374" i="13"/>
  <c r="A9373" i="13"/>
  <c r="A9372" i="13"/>
  <c r="A9371" i="13"/>
  <c r="A9370" i="13"/>
  <c r="A9369" i="13"/>
  <c r="A9368" i="13"/>
  <c r="A9367" i="13"/>
  <c r="A9366" i="13"/>
  <c r="A9365" i="13"/>
  <c r="A9364" i="13"/>
  <c r="A9363" i="13"/>
  <c r="A9362" i="13"/>
  <c r="A9361" i="13"/>
  <c r="A9360" i="13"/>
  <c r="A9359" i="13"/>
  <c r="A9358" i="13"/>
  <c r="A9357" i="13"/>
  <c r="A9356" i="13"/>
  <c r="A9355" i="13"/>
  <c r="A9354" i="13"/>
  <c r="A9353" i="13"/>
  <c r="A9352" i="13"/>
  <c r="A9351" i="13"/>
  <c r="A9350" i="13"/>
  <c r="A9349" i="13"/>
  <c r="A9348" i="13"/>
  <c r="A9347" i="13"/>
  <c r="A9346" i="13"/>
  <c r="A9345" i="13"/>
  <c r="A9344" i="13"/>
  <c r="A9343" i="13"/>
  <c r="A9342" i="13"/>
  <c r="A9341" i="13"/>
  <c r="A9340" i="13"/>
  <c r="A9339" i="13"/>
  <c r="A9338" i="13"/>
  <c r="A9337" i="13"/>
  <c r="A9336" i="13"/>
  <c r="A9335" i="13"/>
  <c r="A9334" i="13"/>
  <c r="A9333" i="13"/>
  <c r="A9332" i="13"/>
  <c r="A9331" i="13"/>
  <c r="A9330" i="13"/>
  <c r="A9329" i="13"/>
  <c r="A9328" i="13"/>
  <c r="A9327" i="13"/>
  <c r="A9326" i="13"/>
  <c r="A9325" i="13"/>
  <c r="A9324" i="13"/>
  <c r="A9323" i="13"/>
  <c r="A9322" i="13"/>
  <c r="A9321" i="13"/>
  <c r="A9320" i="13"/>
  <c r="A9319" i="13"/>
  <c r="A9318" i="13"/>
  <c r="A9317" i="13"/>
  <c r="A9316" i="13"/>
  <c r="A9315" i="13"/>
  <c r="A9314" i="13"/>
  <c r="A9313" i="13"/>
  <c r="A9312" i="13"/>
  <c r="A9311" i="13"/>
  <c r="A9310" i="13"/>
  <c r="A9309" i="13"/>
  <c r="A9308" i="13"/>
  <c r="A9307" i="13"/>
  <c r="A9306" i="13"/>
  <c r="A9305" i="13"/>
  <c r="A9304" i="13"/>
  <c r="A9303" i="13"/>
  <c r="A9302" i="13"/>
  <c r="A9301" i="13"/>
  <c r="A9300" i="13"/>
  <c r="A9299" i="13"/>
  <c r="A9298" i="13"/>
  <c r="A9297" i="13"/>
  <c r="A9296" i="13"/>
  <c r="A9295" i="13"/>
  <c r="A9294" i="13"/>
  <c r="A9293" i="13"/>
  <c r="A9292" i="13"/>
  <c r="A9291" i="13"/>
  <c r="A9290" i="13"/>
  <c r="A9289" i="13"/>
  <c r="A9288" i="13"/>
  <c r="A9287" i="13"/>
  <c r="A9286" i="13"/>
  <c r="A9285" i="13"/>
  <c r="A9284" i="13"/>
  <c r="A9283" i="13"/>
  <c r="A9282" i="13"/>
  <c r="A9281" i="13"/>
  <c r="A9280" i="13"/>
  <c r="A9279" i="13"/>
  <c r="A9278" i="13"/>
  <c r="A9277" i="13"/>
  <c r="A9276" i="13"/>
  <c r="A9275" i="13"/>
  <c r="A9274" i="13"/>
  <c r="A9273" i="13"/>
  <c r="A9272" i="13"/>
  <c r="A9271" i="13"/>
  <c r="A9270" i="13"/>
  <c r="A9269" i="13"/>
  <c r="A9268" i="13"/>
  <c r="A9267" i="13"/>
  <c r="A9266" i="13"/>
  <c r="A9265" i="13"/>
  <c r="A9264" i="13"/>
  <c r="A9263" i="13"/>
  <c r="A9262" i="13"/>
  <c r="A9261" i="13"/>
  <c r="A9260" i="13"/>
  <c r="A9259" i="13"/>
  <c r="A9258" i="13"/>
  <c r="A9257" i="13"/>
  <c r="A9256" i="13"/>
  <c r="A9255" i="13"/>
  <c r="A9254" i="13"/>
  <c r="A9253" i="13"/>
  <c r="A9252" i="13"/>
  <c r="A9251" i="13"/>
  <c r="A9250" i="13"/>
  <c r="A9249" i="13"/>
  <c r="A9248" i="13"/>
  <c r="A9247" i="13"/>
  <c r="A9246" i="13"/>
  <c r="A9245" i="13"/>
  <c r="A9244" i="13"/>
  <c r="A9243" i="13"/>
  <c r="A9242" i="13"/>
  <c r="A9241" i="13"/>
  <c r="A9240" i="13"/>
  <c r="A9239" i="13"/>
  <c r="A9238" i="13"/>
  <c r="A9237" i="13"/>
  <c r="A9236" i="13"/>
  <c r="A9235" i="13"/>
  <c r="A9234" i="13"/>
  <c r="A9233" i="13"/>
  <c r="A9232" i="13"/>
  <c r="A9231" i="13"/>
  <c r="A9230" i="13"/>
  <c r="A9229" i="13"/>
  <c r="A9228" i="13"/>
  <c r="A9227" i="13"/>
  <c r="A9226" i="13"/>
  <c r="A9225" i="13"/>
  <c r="A9224" i="13"/>
  <c r="A9223" i="13"/>
  <c r="A9222" i="13"/>
  <c r="A9221" i="13"/>
  <c r="A9220" i="13"/>
  <c r="A9219" i="13"/>
  <c r="A9218" i="13"/>
  <c r="A9217" i="13"/>
  <c r="A9216" i="13"/>
  <c r="A9215" i="13"/>
  <c r="A9214" i="13"/>
  <c r="A9213" i="13"/>
  <c r="A9212" i="13"/>
  <c r="A9211" i="13"/>
  <c r="A9210" i="13"/>
  <c r="A9209" i="13"/>
  <c r="A9208" i="13"/>
  <c r="A9207" i="13"/>
  <c r="A9206" i="13"/>
  <c r="A9205" i="13"/>
  <c r="A9204" i="13"/>
  <c r="A9203" i="13"/>
  <c r="A9202" i="13"/>
  <c r="A9201" i="13"/>
  <c r="A9200" i="13"/>
  <c r="A9199" i="13"/>
  <c r="A9198" i="13"/>
  <c r="A9197" i="13"/>
  <c r="A9196" i="13"/>
  <c r="A9195" i="13"/>
  <c r="A9194" i="13"/>
  <c r="A9193" i="13"/>
  <c r="A9192" i="13"/>
  <c r="A9191" i="13"/>
  <c r="A9190" i="13"/>
  <c r="A9189" i="13"/>
  <c r="A9188" i="13"/>
  <c r="A9187" i="13"/>
  <c r="A9186" i="13"/>
  <c r="A9185" i="13"/>
  <c r="A9184" i="13"/>
  <c r="A9183" i="13"/>
  <c r="A9182" i="13"/>
  <c r="A9181" i="13"/>
  <c r="A9180" i="13"/>
  <c r="A9179" i="13"/>
  <c r="A9178" i="13"/>
  <c r="A9177" i="13"/>
  <c r="A9176" i="13"/>
  <c r="A9175" i="13"/>
  <c r="A9174" i="13"/>
  <c r="A9173" i="13"/>
  <c r="A9172" i="13"/>
  <c r="A9171" i="13"/>
  <c r="A9170" i="13"/>
  <c r="A9169" i="13"/>
  <c r="A9168" i="13"/>
  <c r="A9167" i="13"/>
  <c r="A9166" i="13"/>
  <c r="A9165" i="13"/>
  <c r="A9164" i="13"/>
  <c r="A9163" i="13"/>
  <c r="A9162" i="13"/>
  <c r="A9161" i="13"/>
  <c r="A9160" i="13"/>
  <c r="A9159" i="13"/>
  <c r="A9158" i="13"/>
  <c r="A9157" i="13"/>
  <c r="A9156" i="13"/>
  <c r="A9155" i="13"/>
  <c r="A9154" i="13"/>
  <c r="A9153" i="13"/>
  <c r="A9152" i="13"/>
  <c r="A9151" i="13"/>
  <c r="A9150" i="13"/>
  <c r="A9149" i="13"/>
  <c r="A9148" i="13"/>
  <c r="A9147" i="13"/>
  <c r="A9146" i="13"/>
  <c r="A9145" i="13"/>
  <c r="A9144" i="13"/>
  <c r="A9143" i="13"/>
  <c r="A9142" i="13"/>
  <c r="A9141" i="13"/>
  <c r="A9140" i="13"/>
  <c r="A9139" i="13"/>
  <c r="A9138" i="13"/>
  <c r="A9137" i="13"/>
  <c r="A9136" i="13"/>
  <c r="A9135" i="13"/>
  <c r="A9134" i="13"/>
  <c r="A9133" i="13"/>
  <c r="A9132" i="13"/>
  <c r="A9131" i="13"/>
  <c r="A9130" i="13"/>
  <c r="A9129" i="13"/>
  <c r="A9128" i="13"/>
  <c r="A9127" i="13"/>
  <c r="A9126" i="13"/>
  <c r="A9125" i="13"/>
  <c r="A9124" i="13"/>
  <c r="A9123" i="13"/>
  <c r="A9122" i="13"/>
  <c r="A9121" i="13"/>
  <c r="A9120" i="13"/>
  <c r="A9119" i="13"/>
  <c r="A9118" i="13"/>
  <c r="A9117" i="13"/>
  <c r="A9116" i="13"/>
  <c r="A9115" i="13"/>
  <c r="A9114" i="13"/>
  <c r="A9113" i="13"/>
  <c r="A9112" i="13"/>
  <c r="A9111" i="13"/>
  <c r="A9110" i="13"/>
  <c r="A9109" i="13"/>
  <c r="A9108" i="13"/>
  <c r="A9107" i="13"/>
  <c r="A9106" i="13"/>
  <c r="A9105" i="13"/>
  <c r="A9104" i="13"/>
  <c r="A9103" i="13"/>
  <c r="A9102" i="13"/>
  <c r="A9101" i="13"/>
  <c r="A9100" i="13"/>
  <c r="A9099" i="13"/>
  <c r="A9098" i="13"/>
  <c r="A9097" i="13"/>
  <c r="A9096" i="13"/>
  <c r="A9095" i="13"/>
  <c r="A9094" i="13"/>
  <c r="A9093" i="13"/>
  <c r="A9092" i="13"/>
  <c r="A9091" i="13"/>
  <c r="A9090" i="13"/>
  <c r="A9089" i="13"/>
  <c r="A9088" i="13"/>
  <c r="A9087" i="13"/>
  <c r="A9086" i="13"/>
  <c r="A9085" i="13"/>
  <c r="A9084" i="13"/>
  <c r="A9083" i="13"/>
  <c r="A9082" i="13"/>
  <c r="A9081" i="13"/>
  <c r="A9080" i="13"/>
  <c r="A9079" i="13"/>
  <c r="A9078" i="13"/>
  <c r="A9077" i="13"/>
  <c r="A9076" i="13"/>
  <c r="A9075" i="13"/>
  <c r="A9074" i="13"/>
  <c r="A9073" i="13"/>
  <c r="A9072" i="13"/>
  <c r="A9071" i="13"/>
  <c r="A9070" i="13"/>
  <c r="A9069" i="13"/>
  <c r="A9068" i="13"/>
  <c r="A9067" i="13"/>
  <c r="A9066" i="13"/>
  <c r="A9065" i="13"/>
  <c r="A9064" i="13"/>
  <c r="A9063" i="13"/>
  <c r="A9062" i="13"/>
  <c r="A9061" i="13"/>
  <c r="A9060" i="13"/>
  <c r="A9059" i="13"/>
  <c r="A9058" i="13"/>
  <c r="A9057" i="13"/>
  <c r="A9056" i="13"/>
  <c r="A9055" i="13"/>
  <c r="A9054" i="13"/>
  <c r="A9053" i="13"/>
  <c r="A9052" i="13"/>
  <c r="A9051" i="13"/>
  <c r="A9050" i="13"/>
  <c r="A9049" i="13"/>
  <c r="A9048" i="13"/>
  <c r="A9047" i="13"/>
  <c r="A9046" i="13"/>
  <c r="A9045" i="13"/>
  <c r="A9044" i="13"/>
  <c r="A9043" i="13"/>
  <c r="A9042" i="13"/>
  <c r="A9041" i="13"/>
  <c r="A9040" i="13"/>
  <c r="A9039" i="13"/>
  <c r="A9038" i="13"/>
  <c r="A9037" i="13"/>
  <c r="A9036" i="13"/>
  <c r="A9035" i="13"/>
  <c r="A9034" i="13"/>
  <c r="A9033" i="13"/>
  <c r="A9032" i="13"/>
  <c r="A9031" i="13"/>
  <c r="A9030" i="13"/>
  <c r="A9029" i="13"/>
  <c r="A9028" i="13"/>
  <c r="A9027" i="13"/>
  <c r="A9026" i="13"/>
  <c r="A9025" i="13"/>
  <c r="A9024" i="13"/>
  <c r="A9023" i="13"/>
  <c r="A9022" i="13"/>
  <c r="A9021" i="13"/>
  <c r="A9020" i="13"/>
  <c r="A9019" i="13"/>
  <c r="A9018" i="13"/>
  <c r="A9017" i="13"/>
  <c r="A9016" i="13"/>
  <c r="A9015" i="13"/>
  <c r="A9014" i="13"/>
  <c r="A9013" i="13"/>
  <c r="A9012" i="13"/>
  <c r="A9011" i="13"/>
  <c r="A9010" i="13"/>
  <c r="A9009" i="13"/>
  <c r="A9008" i="13"/>
  <c r="A9007" i="13"/>
  <c r="A9006" i="13"/>
  <c r="A9005" i="13"/>
  <c r="A9004" i="13"/>
  <c r="A9003" i="13"/>
  <c r="A9002" i="13"/>
  <c r="A9001" i="13"/>
  <c r="A9000" i="13"/>
  <c r="A8999" i="13"/>
  <c r="A8998" i="13"/>
  <c r="A8997" i="13"/>
  <c r="A8996" i="13"/>
  <c r="A8995" i="13"/>
  <c r="A8994" i="13"/>
  <c r="A8993" i="13"/>
  <c r="A8992" i="13"/>
  <c r="A8991" i="13"/>
  <c r="A8990" i="13"/>
  <c r="A8989" i="13"/>
  <c r="A8988" i="13"/>
  <c r="A8987" i="13"/>
  <c r="A8986" i="13"/>
  <c r="A8985" i="13"/>
  <c r="A8984" i="13"/>
  <c r="A8983" i="13"/>
  <c r="A8982" i="13"/>
  <c r="A8981" i="13"/>
  <c r="A8980" i="13"/>
  <c r="A8979" i="13"/>
  <c r="A8978" i="13"/>
  <c r="A8977" i="13"/>
  <c r="A8976" i="13"/>
  <c r="A8975" i="13"/>
  <c r="A8974" i="13"/>
  <c r="A8973" i="13"/>
  <c r="A8972" i="13"/>
  <c r="A8971" i="13"/>
  <c r="A8970" i="13"/>
  <c r="A8969" i="13"/>
  <c r="A8968" i="13"/>
  <c r="A8967" i="13"/>
  <c r="A8966" i="13"/>
  <c r="A8965" i="13"/>
  <c r="A8964" i="13"/>
  <c r="A8963" i="13"/>
  <c r="A8962" i="13"/>
  <c r="A8961" i="13"/>
  <c r="A8960" i="13"/>
  <c r="A8959" i="13"/>
  <c r="A8958" i="13"/>
  <c r="A8957" i="13"/>
  <c r="A8956" i="13"/>
  <c r="A8955" i="13"/>
  <c r="A8954" i="13"/>
  <c r="A8953" i="13"/>
  <c r="A8952" i="13"/>
  <c r="A8951" i="13"/>
  <c r="A8950" i="13"/>
  <c r="A8949" i="13"/>
  <c r="A8948" i="13"/>
  <c r="A8947" i="13"/>
  <c r="A8946" i="13"/>
  <c r="A8945" i="13"/>
  <c r="A8944" i="13"/>
  <c r="A8943" i="13"/>
  <c r="A8942" i="13"/>
  <c r="A8941" i="13"/>
  <c r="A8940" i="13"/>
  <c r="A8939" i="13"/>
  <c r="A8938" i="13"/>
  <c r="A8937" i="13"/>
  <c r="A8936" i="13"/>
  <c r="A8935" i="13"/>
  <c r="A8934" i="13"/>
  <c r="A8933" i="13"/>
  <c r="A8932" i="13"/>
  <c r="A8931" i="13"/>
  <c r="A8930" i="13"/>
  <c r="A8929" i="13"/>
  <c r="A8928" i="13"/>
  <c r="A8927" i="13"/>
  <c r="A8926" i="13"/>
  <c r="A8925" i="13"/>
  <c r="A8924" i="13"/>
  <c r="A8923" i="13"/>
  <c r="A8922" i="13"/>
  <c r="A8921" i="13"/>
  <c r="A8920" i="13"/>
  <c r="A8919" i="13"/>
  <c r="A8918" i="13"/>
  <c r="A8917" i="13"/>
  <c r="A8916" i="13"/>
  <c r="A8915" i="13"/>
  <c r="A8914" i="13"/>
  <c r="A8913" i="13"/>
  <c r="A8912" i="13"/>
  <c r="A8911" i="13"/>
  <c r="A8910" i="13"/>
  <c r="A8909" i="13"/>
  <c r="A8908" i="13"/>
  <c r="A8907" i="13"/>
  <c r="A8906" i="13"/>
  <c r="A8905" i="13"/>
  <c r="A8904" i="13"/>
  <c r="A8903" i="13"/>
  <c r="A8902" i="13"/>
  <c r="A8901" i="13"/>
  <c r="A8900" i="13"/>
  <c r="A8899" i="13"/>
  <c r="A8898" i="13"/>
  <c r="A8897" i="13"/>
  <c r="A8896" i="13"/>
  <c r="A8895" i="13"/>
  <c r="A8894" i="13"/>
  <c r="A8893" i="13"/>
  <c r="A8892" i="13"/>
  <c r="A8891" i="13"/>
  <c r="A8890" i="13"/>
  <c r="A8889" i="13"/>
  <c r="A8888" i="13"/>
  <c r="A8887" i="13"/>
  <c r="A8886" i="13"/>
  <c r="A8885" i="13"/>
  <c r="A8884" i="13"/>
  <c r="A8883" i="13"/>
  <c r="A8882" i="13"/>
  <c r="A8881" i="13"/>
  <c r="A8880" i="13"/>
  <c r="A8879" i="13"/>
  <c r="A8878" i="13"/>
  <c r="A8877" i="13"/>
  <c r="A8876" i="13"/>
  <c r="A8875" i="13"/>
  <c r="A8874" i="13"/>
  <c r="A8873" i="13"/>
  <c r="A8872" i="13"/>
  <c r="A8871" i="13"/>
  <c r="A8870" i="13"/>
  <c r="A8869" i="13"/>
  <c r="A8868" i="13"/>
  <c r="A8867" i="13"/>
  <c r="A8866" i="13"/>
  <c r="A8865" i="13"/>
  <c r="A8864" i="13"/>
  <c r="A8863" i="13"/>
  <c r="A8862" i="13"/>
  <c r="A8861" i="13"/>
  <c r="A8860" i="13"/>
  <c r="A8859" i="13"/>
  <c r="A8858" i="13"/>
  <c r="A8857" i="13"/>
  <c r="A8856" i="13"/>
  <c r="A8855" i="13"/>
  <c r="A8854" i="13"/>
  <c r="A8853" i="13"/>
  <c r="A8852" i="13"/>
  <c r="A8851" i="13"/>
  <c r="A8850" i="13"/>
  <c r="A8849" i="13"/>
  <c r="A8848" i="13"/>
  <c r="A8847" i="13"/>
  <c r="A8846" i="13"/>
  <c r="A8845" i="13"/>
  <c r="A8844" i="13"/>
  <c r="A8843" i="13"/>
  <c r="A8842" i="13"/>
  <c r="A8841" i="13"/>
  <c r="A8840" i="13"/>
  <c r="A8839" i="13"/>
  <c r="A8838" i="13"/>
  <c r="A8837" i="13"/>
  <c r="A8836" i="13"/>
  <c r="A8835" i="13"/>
  <c r="A8834" i="13"/>
  <c r="A8833" i="13"/>
  <c r="A8832" i="13"/>
  <c r="A8831" i="13"/>
  <c r="A8830" i="13"/>
  <c r="A8829" i="13"/>
  <c r="A8828" i="13"/>
  <c r="A8827" i="13"/>
  <c r="A8826" i="13"/>
  <c r="A8825" i="13"/>
  <c r="A8824" i="13"/>
  <c r="A8823" i="13"/>
  <c r="A8822" i="13"/>
  <c r="A8821" i="13"/>
  <c r="A8820" i="13"/>
  <c r="A8819" i="13"/>
  <c r="A8818" i="13"/>
  <c r="A8817" i="13"/>
  <c r="A8816" i="13"/>
  <c r="A8815" i="13"/>
  <c r="A8814" i="13"/>
  <c r="A8813" i="13"/>
  <c r="A8812" i="13"/>
  <c r="A8811" i="13"/>
  <c r="A8810" i="13"/>
  <c r="A8809" i="13"/>
  <c r="A8808" i="13"/>
  <c r="A8807" i="13"/>
  <c r="A8806" i="13"/>
  <c r="A8805" i="13"/>
  <c r="A8804" i="13"/>
  <c r="A8803" i="13"/>
  <c r="A8802" i="13"/>
  <c r="A8801" i="13"/>
  <c r="A8800" i="13"/>
  <c r="A8799" i="13"/>
  <c r="A8798" i="13"/>
  <c r="A8797" i="13"/>
  <c r="A8796" i="13"/>
  <c r="A8795" i="13"/>
  <c r="A8794" i="13"/>
  <c r="A8793" i="13"/>
  <c r="A8792" i="13"/>
  <c r="A8791" i="13"/>
  <c r="A8790" i="13"/>
  <c r="A8789" i="13"/>
  <c r="A8788" i="13"/>
  <c r="A8787" i="13"/>
  <c r="A8786" i="13"/>
  <c r="A8785" i="13"/>
  <c r="A8784" i="13"/>
  <c r="A8783" i="13"/>
  <c r="A8782" i="13"/>
  <c r="A8781" i="13"/>
  <c r="A8780" i="13"/>
  <c r="A8779" i="13"/>
  <c r="A8778" i="13"/>
  <c r="A8777" i="13"/>
  <c r="A8776" i="13"/>
  <c r="A8775" i="13"/>
  <c r="A8774" i="13"/>
  <c r="A8773" i="13"/>
  <c r="A8772" i="13"/>
  <c r="A8771" i="13"/>
  <c r="A8770" i="13"/>
  <c r="A8769" i="13"/>
  <c r="A8768" i="13"/>
  <c r="A8767" i="13"/>
  <c r="A8766" i="13"/>
  <c r="A8765" i="13"/>
  <c r="A8764" i="13"/>
  <c r="A8763" i="13"/>
  <c r="A8762" i="13"/>
  <c r="A8761" i="13"/>
  <c r="A8760" i="13"/>
  <c r="A8759" i="13"/>
  <c r="A8758" i="13"/>
  <c r="A8757" i="13"/>
  <c r="A8756" i="13"/>
  <c r="A8755" i="13"/>
  <c r="A8754" i="13"/>
  <c r="A8753" i="13"/>
  <c r="A8752" i="13"/>
  <c r="A8751" i="13"/>
  <c r="A8750" i="13"/>
  <c r="A8749" i="13"/>
  <c r="A8748" i="13"/>
  <c r="A8747" i="13"/>
  <c r="A8746" i="13"/>
  <c r="A8745" i="13"/>
  <c r="A8744" i="13"/>
  <c r="A8743" i="13"/>
  <c r="A8742" i="13"/>
  <c r="A8741" i="13"/>
  <c r="A8740" i="13"/>
  <c r="A8739" i="13"/>
  <c r="A8738" i="13"/>
  <c r="A8737" i="13"/>
  <c r="A8736" i="13"/>
  <c r="A8735" i="13"/>
  <c r="A8734" i="13"/>
  <c r="A8733" i="13"/>
  <c r="A8732" i="13"/>
  <c r="A8731" i="13"/>
  <c r="A8730" i="13"/>
  <c r="A8729" i="13"/>
  <c r="A8728" i="13"/>
  <c r="A8727" i="13"/>
  <c r="A8726" i="13"/>
  <c r="A8725" i="13"/>
  <c r="A8724" i="13"/>
  <c r="A8723" i="13"/>
  <c r="A8722" i="13"/>
  <c r="A8721" i="13"/>
  <c r="A8720" i="13"/>
  <c r="A8719" i="13"/>
  <c r="A8718" i="13"/>
  <c r="A8717" i="13"/>
  <c r="A8716" i="13"/>
  <c r="A8715" i="13"/>
  <c r="A8714" i="13"/>
  <c r="A8713" i="13"/>
  <c r="A8712" i="13"/>
  <c r="A8711" i="13"/>
  <c r="A8710" i="13"/>
  <c r="A8709" i="13"/>
  <c r="A8708" i="13"/>
  <c r="A8707" i="13"/>
  <c r="A8706" i="13"/>
  <c r="A8705" i="13"/>
  <c r="A8704" i="13"/>
  <c r="A8703" i="13"/>
  <c r="A8702" i="13"/>
  <c r="A8701" i="13"/>
  <c r="A8700" i="13"/>
  <c r="A8699" i="13"/>
  <c r="A8698" i="13"/>
  <c r="A8697" i="13"/>
  <c r="A8696" i="13"/>
  <c r="A8695" i="13"/>
  <c r="A8694" i="13"/>
  <c r="A8693" i="13"/>
  <c r="A8692" i="13"/>
  <c r="A8691" i="13"/>
  <c r="A8690" i="13"/>
  <c r="A8689" i="13"/>
  <c r="A8688" i="13"/>
  <c r="A8687" i="13"/>
  <c r="A8686" i="13"/>
  <c r="A8685" i="13"/>
  <c r="A8684" i="13"/>
  <c r="A8683" i="13"/>
  <c r="A8682" i="13"/>
  <c r="A8681" i="13"/>
  <c r="A8680" i="13"/>
  <c r="A8679" i="13"/>
  <c r="A8678" i="13"/>
  <c r="A8677" i="13"/>
  <c r="A8676" i="13"/>
  <c r="A8675" i="13"/>
  <c r="A8674" i="13"/>
  <c r="A8673" i="13"/>
  <c r="A8672" i="13"/>
  <c r="A8671" i="13"/>
  <c r="A8670" i="13"/>
  <c r="A8669" i="13"/>
  <c r="A8668" i="13"/>
  <c r="A8667" i="13"/>
  <c r="A8666" i="13"/>
  <c r="A8665" i="13"/>
  <c r="A8664" i="13"/>
  <c r="A8663" i="13"/>
  <c r="A8662" i="13"/>
  <c r="A8661" i="13"/>
  <c r="A8660" i="13"/>
  <c r="A8659" i="13"/>
  <c r="A8658" i="13"/>
  <c r="A8657" i="13"/>
  <c r="A8656" i="13"/>
  <c r="A8655" i="13"/>
  <c r="A8654" i="13"/>
  <c r="A8653" i="13"/>
  <c r="A8652" i="13"/>
  <c r="A8651" i="13"/>
  <c r="A8650" i="13"/>
  <c r="A8649" i="13"/>
  <c r="A8648" i="13"/>
  <c r="A8647" i="13"/>
  <c r="A8646" i="13"/>
  <c r="A8645" i="13"/>
  <c r="A8644" i="13"/>
  <c r="A8643" i="13"/>
  <c r="A8642" i="13"/>
  <c r="A8641" i="13"/>
  <c r="A8640" i="13"/>
  <c r="A8639" i="13"/>
  <c r="A8638" i="13"/>
  <c r="A8637" i="13"/>
  <c r="A8636" i="13"/>
  <c r="A8635" i="13"/>
  <c r="A8634" i="13"/>
  <c r="A8633" i="13"/>
  <c r="A8632" i="13"/>
  <c r="A8631" i="13"/>
  <c r="A8630" i="13"/>
  <c r="A8629" i="13"/>
  <c r="A8628" i="13"/>
  <c r="A8627" i="13"/>
  <c r="A8626" i="13"/>
  <c r="A8625" i="13"/>
  <c r="A8624" i="13"/>
  <c r="A8623" i="13"/>
  <c r="A8622" i="13"/>
  <c r="A8621" i="13"/>
  <c r="A8620" i="13"/>
  <c r="A8619" i="13"/>
  <c r="A8618" i="13"/>
  <c r="A8617" i="13"/>
  <c r="A8616" i="13"/>
  <c r="A8615" i="13"/>
  <c r="A8614" i="13"/>
  <c r="A8613" i="13"/>
  <c r="A8612" i="13"/>
  <c r="A8611" i="13"/>
  <c r="A8610" i="13"/>
  <c r="A8609" i="13"/>
  <c r="A8608" i="13"/>
  <c r="A8607" i="13"/>
  <c r="A8606" i="13"/>
  <c r="A8605" i="13"/>
  <c r="A8604" i="13"/>
  <c r="A8603" i="13"/>
  <c r="A8602" i="13"/>
  <c r="A8601" i="13"/>
  <c r="A8600" i="13"/>
  <c r="A8599" i="13"/>
  <c r="A8598" i="13"/>
  <c r="A8597" i="13"/>
  <c r="A8596" i="13"/>
  <c r="A8595" i="13"/>
  <c r="A8594" i="13"/>
  <c r="A8593" i="13"/>
  <c r="A8592" i="13"/>
  <c r="A8591" i="13"/>
  <c r="A8590" i="13"/>
  <c r="A8589" i="13"/>
  <c r="A8588" i="13"/>
  <c r="A8587" i="13"/>
  <c r="A8586" i="13"/>
  <c r="A8585" i="13"/>
  <c r="A8584" i="13"/>
  <c r="A8583" i="13"/>
  <c r="A8582" i="13"/>
  <c r="A8581" i="13"/>
  <c r="A8580" i="13"/>
  <c r="A8579" i="13"/>
  <c r="A8578" i="13"/>
  <c r="A8577" i="13"/>
  <c r="A8576" i="13"/>
  <c r="A8575" i="13"/>
  <c r="A8574" i="13"/>
  <c r="A8573" i="13"/>
  <c r="A8572" i="13"/>
  <c r="A8571" i="13"/>
  <c r="A8570" i="13"/>
  <c r="A8569" i="13"/>
  <c r="A8568" i="13"/>
  <c r="A8567" i="13"/>
  <c r="A8566" i="13"/>
  <c r="A8565" i="13"/>
  <c r="A8564" i="13"/>
  <c r="A8563" i="13"/>
  <c r="A8562" i="13"/>
  <c r="A8561" i="13"/>
  <c r="A8560" i="13"/>
  <c r="A8559" i="13"/>
  <c r="A8558" i="13"/>
  <c r="A8557" i="13"/>
  <c r="A8556" i="13"/>
  <c r="A8555" i="13"/>
  <c r="A8554" i="13"/>
  <c r="A8553" i="13"/>
  <c r="A8552" i="13"/>
  <c r="A8551" i="13"/>
  <c r="A8550" i="13"/>
  <c r="A8549" i="13"/>
  <c r="A8548" i="13"/>
  <c r="A8547" i="13"/>
  <c r="A8546" i="13"/>
  <c r="A8545" i="13"/>
  <c r="A8544" i="13"/>
  <c r="A8543" i="13"/>
  <c r="A8542" i="13"/>
  <c r="A8541" i="13"/>
  <c r="A8540" i="13"/>
  <c r="A8539" i="13"/>
  <c r="A8538" i="13"/>
  <c r="A8537" i="13"/>
  <c r="A8536" i="13"/>
  <c r="A8535" i="13"/>
  <c r="A8534" i="13"/>
  <c r="A8533" i="13"/>
  <c r="A8532" i="13"/>
  <c r="A8531" i="13"/>
  <c r="A8530" i="13"/>
  <c r="A8529" i="13"/>
  <c r="A8528" i="13"/>
  <c r="A8527" i="13"/>
  <c r="A8526" i="13"/>
  <c r="A8525" i="13"/>
  <c r="A8524" i="13"/>
  <c r="A8523" i="13"/>
  <c r="A8522" i="13"/>
  <c r="A8521" i="13"/>
  <c r="A8520" i="13"/>
  <c r="A8519" i="13"/>
  <c r="A8518" i="13"/>
  <c r="A8517" i="13"/>
  <c r="A8516" i="13"/>
  <c r="A8515" i="13"/>
  <c r="A8514" i="13"/>
  <c r="A8513" i="13"/>
  <c r="A8512" i="13"/>
  <c r="A8511" i="13"/>
  <c r="A8510" i="13"/>
  <c r="A8509" i="13"/>
  <c r="A8508" i="13"/>
  <c r="A8507" i="13"/>
  <c r="A8506" i="13"/>
  <c r="A8505" i="13"/>
  <c r="A8504" i="13"/>
  <c r="A8503" i="13"/>
  <c r="A8502" i="13"/>
  <c r="A8501" i="13"/>
  <c r="A8500" i="13"/>
  <c r="A8499" i="13"/>
  <c r="A8498" i="13"/>
  <c r="A8497" i="13"/>
  <c r="A8496" i="13"/>
  <c r="A8495" i="13"/>
  <c r="A8494" i="13"/>
  <c r="A8493" i="13"/>
  <c r="A8492" i="13"/>
  <c r="A8491" i="13"/>
  <c r="A8490" i="13"/>
  <c r="A8489" i="13"/>
  <c r="A8488" i="13"/>
  <c r="A8487" i="13"/>
  <c r="A8486" i="13"/>
  <c r="A8485" i="13"/>
  <c r="A8484" i="13"/>
  <c r="A8483" i="13"/>
  <c r="A8482" i="13"/>
  <c r="A8481" i="13"/>
  <c r="A8480" i="13"/>
  <c r="A8479" i="13"/>
  <c r="A8478" i="13"/>
  <c r="A8477" i="13"/>
  <c r="A8476" i="13"/>
  <c r="A8475" i="13"/>
  <c r="A8474" i="13"/>
  <c r="A8473" i="13"/>
  <c r="A8472" i="13"/>
  <c r="A8471" i="13"/>
  <c r="A8470" i="13"/>
  <c r="A8469" i="13"/>
  <c r="A8468" i="13"/>
  <c r="A8467" i="13"/>
  <c r="A8466" i="13"/>
  <c r="A8465" i="13"/>
  <c r="A8464" i="13"/>
  <c r="A8463" i="13"/>
  <c r="A8462" i="13"/>
  <c r="A8461" i="13"/>
  <c r="A8460" i="13"/>
  <c r="A8459" i="13"/>
  <c r="A8458" i="13"/>
  <c r="A8457" i="13"/>
  <c r="A8456" i="13"/>
  <c r="A8455" i="13"/>
  <c r="A8454" i="13"/>
  <c r="A8453" i="13"/>
  <c r="A8452" i="13"/>
  <c r="A8451" i="13"/>
  <c r="A8450" i="13"/>
  <c r="A8449" i="13"/>
  <c r="A8448" i="13"/>
  <c r="A8447" i="13"/>
  <c r="A8446" i="13"/>
  <c r="A8445" i="13"/>
  <c r="A8444" i="13"/>
  <c r="A8443" i="13"/>
  <c r="A8442" i="13"/>
  <c r="A8441" i="13"/>
  <c r="A8440" i="13"/>
  <c r="A8439" i="13"/>
  <c r="A8438" i="13"/>
  <c r="A8437" i="13"/>
  <c r="A8436" i="13"/>
  <c r="A8435" i="13"/>
  <c r="A8434" i="13"/>
  <c r="A8433" i="13"/>
  <c r="A8432" i="13"/>
  <c r="A8431" i="13"/>
  <c r="A8430" i="13"/>
  <c r="A8429" i="13"/>
  <c r="A8428" i="13"/>
  <c r="A8427" i="13"/>
  <c r="A8426" i="13"/>
  <c r="A8425" i="13"/>
  <c r="A8424" i="13"/>
  <c r="A8423" i="13"/>
  <c r="A8422" i="13"/>
  <c r="A8421" i="13"/>
  <c r="A8420" i="13"/>
  <c r="A8419" i="13"/>
  <c r="A8418" i="13"/>
  <c r="A8417" i="13"/>
  <c r="A8416" i="13"/>
  <c r="A8415" i="13"/>
  <c r="A8414" i="13"/>
  <c r="A8413" i="13"/>
  <c r="A8412" i="13"/>
  <c r="A8411" i="13"/>
  <c r="A8410" i="13"/>
  <c r="A8409" i="13"/>
  <c r="A8408" i="13"/>
  <c r="A8407" i="13"/>
  <c r="A8406" i="13"/>
  <c r="A8405" i="13"/>
  <c r="A8404" i="13"/>
  <c r="A8403" i="13"/>
  <c r="A8402" i="13"/>
  <c r="A8401" i="13"/>
  <c r="A8400" i="13"/>
  <c r="A8399" i="13"/>
  <c r="A8398" i="13"/>
  <c r="A8397" i="13"/>
  <c r="A8396" i="13"/>
  <c r="A8395" i="13"/>
  <c r="A8394" i="13"/>
  <c r="A8393" i="13"/>
  <c r="A8392" i="13"/>
  <c r="A8391" i="13"/>
  <c r="A8390" i="13"/>
  <c r="A8389" i="13"/>
  <c r="A8388" i="13"/>
  <c r="A8387" i="13"/>
  <c r="A8386" i="13"/>
  <c r="A8385" i="13"/>
  <c r="A8384" i="13"/>
  <c r="A8383" i="13"/>
  <c r="A8382" i="13"/>
  <c r="A8381" i="13"/>
  <c r="A8380" i="13"/>
  <c r="A8379" i="13"/>
  <c r="A8378" i="13"/>
  <c r="A8377" i="13"/>
  <c r="A8376" i="13"/>
  <c r="A8375" i="13"/>
  <c r="A8374" i="13"/>
  <c r="A8373" i="13"/>
  <c r="A8372" i="13"/>
  <c r="A8371" i="13"/>
  <c r="A8370" i="13"/>
  <c r="A8369" i="13"/>
  <c r="A8368" i="13"/>
  <c r="A8367" i="13"/>
  <c r="A8366" i="13"/>
  <c r="A8365" i="13"/>
  <c r="A8364" i="13"/>
  <c r="A8363" i="13"/>
  <c r="A8362" i="13"/>
  <c r="A8361" i="13"/>
  <c r="A8360" i="13"/>
  <c r="A8359" i="13"/>
  <c r="A8358" i="13"/>
  <c r="A8357" i="13"/>
  <c r="A8356" i="13"/>
  <c r="A8355" i="13"/>
  <c r="A8354" i="13"/>
  <c r="A8353" i="13"/>
  <c r="A8352" i="13"/>
  <c r="A8351" i="13"/>
  <c r="A8350" i="13"/>
  <c r="A8349" i="13"/>
  <c r="A8348" i="13"/>
  <c r="A8347" i="13"/>
  <c r="A8346" i="13"/>
  <c r="A8345" i="13"/>
  <c r="A8344" i="13"/>
  <c r="A8343" i="13"/>
  <c r="A8342" i="13"/>
  <c r="A8341" i="13"/>
  <c r="A8340" i="13"/>
  <c r="A8339" i="13"/>
  <c r="A8338" i="13"/>
  <c r="A8337" i="13"/>
  <c r="A8336" i="13"/>
  <c r="A8335" i="13"/>
  <c r="A8334" i="13"/>
  <c r="A8333" i="13"/>
  <c r="A8332" i="13"/>
  <c r="A8331" i="13"/>
  <c r="A8330" i="13"/>
  <c r="A8329" i="13"/>
  <c r="A8328" i="13"/>
  <c r="A8327" i="13"/>
  <c r="A8326" i="13"/>
  <c r="A8325" i="13"/>
  <c r="A8324" i="13"/>
  <c r="A8323" i="13"/>
  <c r="A8322" i="13"/>
  <c r="A8321" i="13"/>
  <c r="A8320" i="13"/>
  <c r="A8319" i="13"/>
  <c r="A8318" i="13"/>
  <c r="A8317" i="13"/>
  <c r="A8316" i="13"/>
  <c r="A8315" i="13"/>
  <c r="A8314" i="13"/>
  <c r="A8313" i="13"/>
  <c r="A8312" i="13"/>
  <c r="A8311" i="13"/>
  <c r="A8310" i="13"/>
  <c r="A8309" i="13"/>
  <c r="A8308" i="13"/>
  <c r="A8307" i="13"/>
  <c r="A8306" i="13"/>
  <c r="A8305" i="13"/>
  <c r="A8304" i="13"/>
  <c r="A8303" i="13"/>
  <c r="A8302" i="13"/>
  <c r="A8301" i="13"/>
  <c r="A8300" i="13"/>
  <c r="A8299" i="13"/>
  <c r="A8298" i="13"/>
  <c r="A8297" i="13"/>
  <c r="A8296" i="13"/>
  <c r="A8295" i="13"/>
  <c r="A8294" i="13"/>
  <c r="A8293" i="13"/>
  <c r="A8292" i="13"/>
  <c r="A8291" i="13"/>
  <c r="A8290" i="13"/>
  <c r="A8289" i="13"/>
  <c r="A8288" i="13"/>
  <c r="A8287" i="13"/>
  <c r="A8286" i="13"/>
  <c r="A8285" i="13"/>
  <c r="A8284" i="13"/>
  <c r="A8283" i="13"/>
  <c r="A8282" i="13"/>
  <c r="A8281" i="13"/>
  <c r="A8280" i="13"/>
  <c r="A8279" i="13"/>
  <c r="A8278" i="13"/>
  <c r="A8277" i="13"/>
  <c r="A8276" i="13"/>
  <c r="A8275" i="13"/>
  <c r="A8274" i="13"/>
  <c r="A8273" i="13"/>
  <c r="A8272" i="13"/>
  <c r="A8271" i="13"/>
  <c r="A8270" i="13"/>
  <c r="A8269" i="13"/>
  <c r="A8268" i="13"/>
  <c r="A8267" i="13"/>
  <c r="A8266" i="13"/>
  <c r="A8265" i="13"/>
  <c r="A8264" i="13"/>
  <c r="A8263" i="13"/>
  <c r="A8262" i="13"/>
  <c r="A8261" i="13"/>
  <c r="A8260" i="13"/>
  <c r="A8259" i="13"/>
  <c r="A8258" i="13"/>
  <c r="A8257" i="13"/>
  <c r="A8256" i="13"/>
  <c r="A8255" i="13"/>
  <c r="A8254" i="13"/>
  <c r="A8253" i="13"/>
  <c r="A8252" i="13"/>
  <c r="A8251" i="13"/>
  <c r="A8250" i="13"/>
  <c r="A8249" i="13"/>
  <c r="A8248" i="13"/>
  <c r="A8247" i="13"/>
  <c r="A8246" i="13"/>
  <c r="A8245" i="13"/>
  <c r="A8244" i="13"/>
  <c r="A8243" i="13"/>
  <c r="A8242" i="13"/>
  <c r="A8241" i="13"/>
  <c r="A8240" i="13"/>
  <c r="A8239" i="13"/>
  <c r="A8238" i="13"/>
  <c r="A8237" i="13"/>
  <c r="A8236" i="13"/>
  <c r="A8235" i="13"/>
  <c r="A8234" i="13"/>
  <c r="A8233" i="13"/>
  <c r="A8232" i="13"/>
  <c r="A8231" i="13"/>
  <c r="A8230" i="13"/>
  <c r="A8229" i="13"/>
  <c r="A8228" i="13"/>
  <c r="A8227" i="13"/>
  <c r="A8226" i="13"/>
  <c r="A8225" i="13"/>
  <c r="A8224" i="13"/>
  <c r="A8223" i="13"/>
  <c r="A8222" i="13"/>
  <c r="A8221" i="13"/>
  <c r="A8220" i="13"/>
  <c r="A8219" i="13"/>
  <c r="A8218" i="13"/>
  <c r="A8217" i="13"/>
  <c r="A8216" i="13"/>
  <c r="A8215" i="13"/>
  <c r="A8214" i="13"/>
  <c r="A8213" i="13"/>
  <c r="A8212" i="13"/>
  <c r="A8211" i="13"/>
  <c r="A8210" i="13"/>
  <c r="A8209" i="13"/>
  <c r="A8208" i="13"/>
  <c r="A8207" i="13"/>
  <c r="A8206" i="13"/>
  <c r="A8205" i="13"/>
  <c r="A8204" i="13"/>
  <c r="A8203" i="13"/>
  <c r="A8202" i="13"/>
  <c r="A8201" i="13"/>
  <c r="A8200" i="13"/>
  <c r="A8199" i="13"/>
  <c r="A8198" i="13"/>
  <c r="A8197" i="13"/>
  <c r="A8196" i="13"/>
  <c r="A8195" i="13"/>
  <c r="A8194" i="13"/>
  <c r="A8193" i="13"/>
  <c r="A8192" i="13"/>
  <c r="A8191" i="13"/>
  <c r="A8190" i="13"/>
  <c r="A8189" i="13"/>
  <c r="A8188" i="13"/>
  <c r="A8187" i="13"/>
  <c r="A8186" i="13"/>
  <c r="A8185" i="13"/>
  <c r="A8184" i="13"/>
  <c r="A8183" i="13"/>
  <c r="A8182" i="13"/>
  <c r="A8181" i="13"/>
  <c r="A8180" i="13"/>
  <c r="A8179" i="13"/>
  <c r="A8178" i="13"/>
  <c r="A8177" i="13"/>
  <c r="A8176" i="13"/>
  <c r="A8175" i="13"/>
  <c r="A8174" i="13"/>
  <c r="A8173" i="13"/>
  <c r="A8172" i="13"/>
  <c r="A8171" i="13"/>
  <c r="A8170" i="13"/>
  <c r="A8169" i="13"/>
  <c r="A8168" i="13"/>
  <c r="A8167" i="13"/>
  <c r="A8166" i="13"/>
  <c r="A8165" i="13"/>
  <c r="A8164" i="13"/>
  <c r="A8163" i="13"/>
  <c r="A8162" i="13"/>
  <c r="A8161" i="13"/>
  <c r="A8160" i="13"/>
  <c r="A8159" i="13"/>
  <c r="A8158" i="13"/>
  <c r="A8157" i="13"/>
  <c r="A8156" i="13"/>
  <c r="A8155" i="13"/>
  <c r="A8154" i="13"/>
  <c r="A8153" i="13"/>
  <c r="A8152" i="13"/>
  <c r="A8151" i="13"/>
  <c r="A8150" i="13"/>
  <c r="A8149" i="13"/>
  <c r="A8148" i="13"/>
  <c r="A8147" i="13"/>
  <c r="A8146" i="13"/>
  <c r="A8145" i="13"/>
  <c r="A8144" i="13"/>
  <c r="A8143" i="13"/>
  <c r="A8142" i="13"/>
  <c r="A8141" i="13"/>
  <c r="A8140" i="13"/>
  <c r="A8139" i="13"/>
  <c r="A8138" i="13"/>
  <c r="A8137" i="13"/>
  <c r="A8136" i="13"/>
  <c r="A8135" i="13"/>
  <c r="A8134" i="13"/>
  <c r="A8133" i="13"/>
  <c r="A8132" i="13"/>
  <c r="A8131" i="13"/>
  <c r="A8130" i="13"/>
  <c r="A8129" i="13"/>
  <c r="A8128" i="13"/>
  <c r="A8127" i="13"/>
  <c r="A8126" i="13"/>
  <c r="A8125" i="13"/>
  <c r="A8124" i="13"/>
  <c r="A8123" i="13"/>
  <c r="A8122" i="13"/>
  <c r="A8121" i="13"/>
  <c r="A8120" i="13"/>
  <c r="A8119" i="13"/>
  <c r="A8118" i="13"/>
  <c r="A8117" i="13"/>
  <c r="A8116" i="13"/>
  <c r="A8115" i="13"/>
  <c r="A8114" i="13"/>
  <c r="A8113" i="13"/>
  <c r="A8112" i="13"/>
  <c r="A8111" i="13"/>
  <c r="A8110" i="13"/>
  <c r="A8109" i="13"/>
  <c r="A8108" i="13"/>
  <c r="A8107" i="13"/>
  <c r="A8106" i="13"/>
  <c r="A8105" i="13"/>
  <c r="A8104" i="13"/>
  <c r="A8103" i="13"/>
  <c r="A8102" i="13"/>
  <c r="A8101" i="13"/>
  <c r="A8100" i="13"/>
  <c r="A8099" i="13"/>
  <c r="A8098" i="13"/>
  <c r="A8097" i="13"/>
  <c r="A8096" i="13"/>
  <c r="A8095" i="13"/>
  <c r="A8094" i="13"/>
  <c r="A8093" i="13"/>
  <c r="A8092" i="13"/>
  <c r="A8091" i="13"/>
  <c r="A8090" i="13"/>
  <c r="A8089" i="13"/>
  <c r="A8088" i="13"/>
  <c r="A8087" i="13"/>
  <c r="A8086" i="13"/>
  <c r="A8085" i="13"/>
  <c r="A8084" i="13"/>
  <c r="A8083" i="13"/>
  <c r="A8082" i="13"/>
  <c r="A8081" i="13"/>
  <c r="A8080" i="13"/>
  <c r="A8079" i="13"/>
  <c r="A8078" i="13"/>
  <c r="A8077" i="13"/>
  <c r="A8076" i="13"/>
  <c r="A8075" i="13"/>
  <c r="A8074" i="13"/>
  <c r="A8073" i="13"/>
  <c r="A8072" i="13"/>
  <c r="A8071" i="13"/>
  <c r="A8070" i="13"/>
  <c r="A8069" i="13"/>
  <c r="A8068" i="13"/>
  <c r="A8067" i="13"/>
  <c r="A8066" i="13"/>
  <c r="A8065" i="13"/>
  <c r="A8064" i="13"/>
  <c r="A8063" i="13"/>
  <c r="A8062" i="13"/>
  <c r="A8061" i="13"/>
  <c r="A8060" i="13"/>
  <c r="A8059" i="13"/>
  <c r="A8058" i="13"/>
  <c r="A8057" i="13"/>
  <c r="A8056" i="13"/>
  <c r="A8055" i="13"/>
  <c r="A8054" i="13"/>
  <c r="A8053" i="13"/>
  <c r="A8052" i="13"/>
  <c r="A8051" i="13"/>
  <c r="A8050" i="13"/>
  <c r="A8049" i="13"/>
  <c r="A8048" i="13"/>
  <c r="A8047" i="13"/>
  <c r="A8046" i="13"/>
  <c r="A8045" i="13"/>
  <c r="A8044" i="13"/>
  <c r="A8043" i="13"/>
  <c r="A8042" i="13"/>
  <c r="A8041" i="13"/>
  <c r="A8040" i="13"/>
  <c r="A8039" i="13"/>
  <c r="A8038" i="13"/>
  <c r="A8037" i="13"/>
  <c r="A8036" i="13"/>
  <c r="A8035" i="13"/>
  <c r="A8034" i="13"/>
  <c r="A8033" i="13"/>
  <c r="A8032" i="13"/>
  <c r="A8031" i="13"/>
  <c r="A8030" i="13"/>
  <c r="A8029" i="13"/>
  <c r="A8028" i="13"/>
  <c r="A8027" i="13"/>
  <c r="A8026" i="13"/>
  <c r="A8025" i="13"/>
  <c r="A8024" i="13"/>
  <c r="A8023" i="13"/>
  <c r="A8022" i="13"/>
  <c r="A8021" i="13"/>
  <c r="A8020" i="13"/>
  <c r="A8019" i="13"/>
  <c r="A8018" i="13"/>
  <c r="A8017" i="13"/>
  <c r="A8016" i="13"/>
  <c r="A8015" i="13"/>
  <c r="A8014" i="13"/>
  <c r="A8013" i="13"/>
  <c r="A8012" i="13"/>
  <c r="A8011" i="13"/>
  <c r="A8010" i="13"/>
  <c r="A8009" i="13"/>
  <c r="A8008" i="13"/>
  <c r="A8007" i="13"/>
  <c r="A8006" i="13"/>
  <c r="A8005" i="13"/>
  <c r="A8004" i="13"/>
  <c r="A8003" i="13"/>
  <c r="A8002" i="13"/>
  <c r="A8001" i="13"/>
  <c r="A8000" i="13"/>
  <c r="A7999" i="13"/>
  <c r="A7998" i="13"/>
  <c r="A7997" i="13"/>
  <c r="A7996" i="13"/>
  <c r="A7995" i="13"/>
  <c r="A7994" i="13"/>
  <c r="A7993" i="13"/>
  <c r="A7992" i="13"/>
  <c r="A7991" i="13"/>
  <c r="A7990" i="13"/>
  <c r="A7989" i="13"/>
  <c r="A7988" i="13"/>
  <c r="A7987" i="13"/>
  <c r="A7986" i="13"/>
  <c r="A7985" i="13"/>
  <c r="A7984" i="13"/>
  <c r="A7983" i="13"/>
  <c r="A7982" i="13"/>
  <c r="A7981" i="13"/>
  <c r="A7980" i="13"/>
  <c r="A7979" i="13"/>
  <c r="A7978" i="13"/>
  <c r="A7977" i="13"/>
  <c r="A7976" i="13"/>
  <c r="A7975" i="13"/>
  <c r="A7974" i="13"/>
  <c r="A7973" i="13"/>
  <c r="A7972" i="13"/>
  <c r="A7971" i="13"/>
  <c r="A7970" i="13"/>
  <c r="A7969" i="13"/>
  <c r="A7968" i="13"/>
  <c r="A7967" i="13"/>
  <c r="A7966" i="13"/>
  <c r="A7965" i="13"/>
  <c r="A7964" i="13"/>
  <c r="A7963" i="13"/>
  <c r="A7962" i="13"/>
  <c r="A7961" i="13"/>
  <c r="A7960" i="13"/>
  <c r="A7959" i="13"/>
  <c r="A7958" i="13"/>
  <c r="A7957" i="13"/>
  <c r="A7956" i="13"/>
  <c r="A7955" i="13"/>
  <c r="A7954" i="13"/>
  <c r="A7953" i="13"/>
  <c r="A7952" i="13"/>
  <c r="A7951" i="13"/>
  <c r="A7950" i="13"/>
  <c r="A7949" i="13"/>
  <c r="A7948" i="13"/>
  <c r="A7947" i="13"/>
  <c r="A7946" i="13"/>
  <c r="A7945" i="13"/>
  <c r="A7944" i="13"/>
  <c r="A7943" i="13"/>
  <c r="A7942" i="13"/>
  <c r="A7941" i="13"/>
  <c r="A7940" i="13"/>
  <c r="A7939" i="13"/>
  <c r="A7938" i="13"/>
  <c r="A7937" i="13"/>
  <c r="A7936" i="13"/>
  <c r="A7935" i="13"/>
  <c r="A7934" i="13"/>
  <c r="A7933" i="13"/>
  <c r="A7932" i="13"/>
  <c r="A7931" i="13"/>
  <c r="A7930" i="13"/>
  <c r="A7929" i="13"/>
  <c r="A7928" i="13"/>
  <c r="A7927" i="13"/>
  <c r="A7926" i="13"/>
  <c r="A7925" i="13"/>
  <c r="A7924" i="13"/>
  <c r="A7923" i="13"/>
  <c r="A7922" i="13"/>
  <c r="A7921" i="13"/>
  <c r="A7920" i="13"/>
  <c r="A7919" i="13"/>
  <c r="A7918" i="13"/>
  <c r="A7917" i="13"/>
  <c r="A7916" i="13"/>
  <c r="A7915" i="13"/>
  <c r="A7914" i="13"/>
  <c r="A7913" i="13"/>
  <c r="A7912" i="13"/>
  <c r="A7911" i="13"/>
  <c r="A7910" i="13"/>
  <c r="A7909" i="13"/>
  <c r="A7908" i="13"/>
  <c r="A7907" i="13"/>
  <c r="A7906" i="13"/>
  <c r="A7905" i="13"/>
  <c r="A7904" i="13"/>
  <c r="A7903" i="13"/>
  <c r="A7902" i="13"/>
  <c r="A7901" i="13"/>
  <c r="A7900" i="13"/>
  <c r="A7899" i="13"/>
  <c r="A7898" i="13"/>
  <c r="A7897" i="13"/>
  <c r="A7896" i="13"/>
  <c r="A7895" i="13"/>
  <c r="A7894" i="13"/>
  <c r="A7893" i="13"/>
  <c r="A7892" i="13"/>
  <c r="A7891" i="13"/>
  <c r="A7890" i="13"/>
  <c r="A7889" i="13"/>
  <c r="A7888" i="13"/>
  <c r="A7887" i="13"/>
  <c r="A7886" i="13"/>
  <c r="A7885" i="13"/>
  <c r="A7884" i="13"/>
  <c r="A7883" i="13"/>
  <c r="A7882" i="13"/>
  <c r="A7881" i="13"/>
  <c r="A7880" i="13"/>
  <c r="A7879" i="13"/>
  <c r="A7878" i="13"/>
  <c r="A7877" i="13"/>
  <c r="A7876" i="13"/>
  <c r="A7875" i="13"/>
  <c r="A7874" i="13"/>
  <c r="A7873" i="13"/>
  <c r="A7872" i="13"/>
  <c r="A7871" i="13"/>
  <c r="A7870" i="13"/>
  <c r="A7869" i="13"/>
  <c r="A7868" i="13"/>
  <c r="A7867" i="13"/>
  <c r="A7866" i="13"/>
  <c r="A7865" i="13"/>
  <c r="A7864" i="13"/>
  <c r="A7863" i="13"/>
  <c r="A7862" i="13"/>
  <c r="A7861" i="13"/>
  <c r="A7860" i="13"/>
  <c r="A7859" i="13"/>
  <c r="A7858" i="13"/>
  <c r="A7857" i="13"/>
  <c r="A7856" i="13"/>
  <c r="A7855" i="13"/>
  <c r="A7854" i="13"/>
  <c r="A7853" i="13"/>
  <c r="A7852" i="13"/>
  <c r="A7851" i="13"/>
  <c r="A7850" i="13"/>
  <c r="A7849" i="13"/>
  <c r="A7848" i="13"/>
  <c r="A7847" i="13"/>
  <c r="A7846" i="13"/>
  <c r="A7845" i="13"/>
  <c r="A7844" i="13"/>
  <c r="A7843" i="13"/>
  <c r="A7842" i="13"/>
  <c r="A7841" i="13"/>
  <c r="A7840" i="13"/>
  <c r="A7839" i="13"/>
  <c r="A7838" i="13"/>
  <c r="A7837" i="13"/>
  <c r="A7836" i="13"/>
  <c r="A7835" i="13"/>
  <c r="A7834" i="13"/>
  <c r="A7833" i="13"/>
  <c r="A7832" i="13"/>
  <c r="A7831" i="13"/>
  <c r="A7830" i="13"/>
  <c r="A7829" i="13"/>
  <c r="A7828" i="13"/>
  <c r="A7827" i="13"/>
  <c r="A7826" i="13"/>
  <c r="A7825" i="13"/>
  <c r="A7824" i="13"/>
  <c r="A7823" i="13"/>
  <c r="A7822" i="13"/>
  <c r="A7821" i="13"/>
  <c r="A7820" i="13"/>
  <c r="A7819" i="13"/>
  <c r="A7818" i="13"/>
  <c r="A7817" i="13"/>
  <c r="A7816" i="13"/>
  <c r="A7815" i="13"/>
  <c r="A7814" i="13"/>
  <c r="A7813" i="13"/>
  <c r="A7812" i="13"/>
  <c r="A7811" i="13"/>
  <c r="A7810" i="13"/>
  <c r="A7809" i="13"/>
  <c r="A7808" i="13"/>
  <c r="A7807" i="13"/>
  <c r="A7806" i="13"/>
  <c r="A7805" i="13"/>
  <c r="A7804" i="13"/>
  <c r="A7803" i="13"/>
  <c r="A7802" i="13"/>
  <c r="A7801" i="13"/>
  <c r="A7800" i="13"/>
  <c r="A7799" i="13"/>
  <c r="A7798" i="13"/>
  <c r="A7797" i="13"/>
  <c r="A7796" i="13"/>
  <c r="A7795" i="13"/>
  <c r="A7794" i="13"/>
  <c r="A7793" i="13"/>
  <c r="A7792" i="13"/>
  <c r="A7791" i="13"/>
  <c r="A7790" i="13"/>
  <c r="A7789" i="13"/>
  <c r="A7788" i="13"/>
  <c r="A7787" i="13"/>
  <c r="A7786" i="13"/>
  <c r="A7785" i="13"/>
  <c r="A7784" i="13"/>
  <c r="A7783" i="13"/>
  <c r="A7782" i="13"/>
  <c r="A7781" i="13"/>
  <c r="A7780" i="13"/>
  <c r="A7779" i="13"/>
  <c r="A7778" i="13"/>
  <c r="A7777" i="13"/>
  <c r="A7776" i="13"/>
  <c r="A7775" i="13"/>
  <c r="A7774" i="13"/>
  <c r="A7773" i="13"/>
  <c r="A7772" i="13"/>
  <c r="A7771" i="13"/>
  <c r="A7770" i="13"/>
  <c r="A7769" i="13"/>
  <c r="A7768" i="13"/>
  <c r="A7767" i="13"/>
  <c r="A7766" i="13"/>
  <c r="A7765" i="13"/>
  <c r="A7764" i="13"/>
  <c r="A7763" i="13"/>
  <c r="A7762" i="13"/>
  <c r="A7761" i="13"/>
  <c r="A7760" i="13"/>
  <c r="A7759" i="13"/>
  <c r="A7758" i="13"/>
  <c r="A7757" i="13"/>
  <c r="A7756" i="13"/>
  <c r="A7755" i="13"/>
  <c r="A7754" i="13"/>
  <c r="A7753" i="13"/>
  <c r="A7752" i="13"/>
  <c r="A7751" i="13"/>
  <c r="A7750" i="13"/>
  <c r="A7749" i="13"/>
  <c r="A7748" i="13"/>
  <c r="A7747" i="13"/>
  <c r="A7746" i="13"/>
  <c r="A7745" i="13"/>
  <c r="A7744" i="13"/>
  <c r="A7743" i="13"/>
  <c r="A7742" i="13"/>
  <c r="A7741" i="13"/>
  <c r="A7740" i="13"/>
  <c r="A7739" i="13"/>
  <c r="A7738" i="13"/>
  <c r="A7737" i="13"/>
  <c r="A7736" i="13"/>
  <c r="A7735" i="13"/>
  <c r="A7734" i="13"/>
  <c r="A7733" i="13"/>
  <c r="A7732" i="13"/>
  <c r="A7731" i="13"/>
  <c r="A7730" i="13"/>
  <c r="A7729" i="13"/>
  <c r="A7728" i="13"/>
  <c r="A7727" i="13"/>
  <c r="A7726" i="13"/>
  <c r="A7725" i="13"/>
  <c r="A7724" i="13"/>
  <c r="A7723" i="13"/>
  <c r="A7722" i="13"/>
  <c r="A7721" i="13"/>
  <c r="A7720" i="13"/>
  <c r="A7719" i="13"/>
  <c r="A7718" i="13"/>
  <c r="A7717" i="13"/>
  <c r="A7716" i="13"/>
  <c r="A7715" i="13"/>
  <c r="A7714" i="13"/>
  <c r="A7713" i="13"/>
  <c r="A7712" i="13"/>
  <c r="A7711" i="13"/>
  <c r="A7710" i="13"/>
  <c r="A7709" i="13"/>
  <c r="A7708" i="13"/>
  <c r="A7707" i="13"/>
  <c r="A7706" i="13"/>
  <c r="A7705" i="13"/>
  <c r="A7704" i="13"/>
  <c r="A7703" i="13"/>
  <c r="A7702" i="13"/>
  <c r="A7701" i="13"/>
  <c r="A7700" i="13"/>
  <c r="A7699" i="13"/>
  <c r="A7698" i="13"/>
  <c r="A7697" i="13"/>
  <c r="A7696" i="13"/>
  <c r="A7695" i="13"/>
  <c r="A7694" i="13"/>
  <c r="A7693" i="13"/>
  <c r="A7692" i="13"/>
  <c r="A7691" i="13"/>
  <c r="A7690" i="13"/>
  <c r="A7689" i="13"/>
  <c r="A7688" i="13"/>
  <c r="A7687" i="13"/>
  <c r="A7686" i="13"/>
  <c r="A7685" i="13"/>
  <c r="A7684" i="13"/>
  <c r="A7683" i="13"/>
  <c r="A7682" i="13"/>
  <c r="A7681" i="13"/>
  <c r="A7680" i="13"/>
  <c r="A7679" i="13"/>
  <c r="A7678" i="13"/>
  <c r="A7677" i="13"/>
  <c r="A7676" i="13"/>
  <c r="A7675" i="13"/>
  <c r="A7674" i="13"/>
  <c r="A7673" i="13"/>
  <c r="A7672" i="13"/>
  <c r="A7671" i="13"/>
  <c r="A7670" i="13"/>
  <c r="A7669" i="13"/>
  <c r="A7668" i="13"/>
  <c r="A7667" i="13"/>
  <c r="A7666" i="13"/>
  <c r="A7665" i="13"/>
  <c r="A7664" i="13"/>
  <c r="A7663" i="13"/>
  <c r="A7662" i="13"/>
  <c r="A7661" i="13"/>
  <c r="A7660" i="13"/>
  <c r="A7659" i="13"/>
  <c r="A7658" i="13"/>
  <c r="A7657" i="13"/>
  <c r="A7656" i="13"/>
  <c r="A7655" i="13"/>
  <c r="A7654" i="13"/>
  <c r="A7653" i="13"/>
  <c r="A7652" i="13"/>
  <c r="A7651" i="13"/>
  <c r="A7650" i="13"/>
  <c r="A7649" i="13"/>
  <c r="A7648" i="13"/>
  <c r="A7647" i="13"/>
  <c r="A7646" i="13"/>
  <c r="A7645" i="13"/>
  <c r="A7644" i="13"/>
  <c r="A7643" i="13"/>
  <c r="A7642" i="13"/>
  <c r="A7641" i="13"/>
  <c r="A7640" i="13"/>
  <c r="A7639" i="13"/>
  <c r="A7638" i="13"/>
  <c r="A7637" i="13"/>
  <c r="A7636" i="13"/>
  <c r="A7635" i="13"/>
  <c r="A7634" i="13"/>
  <c r="A7633" i="13"/>
  <c r="A7632" i="13"/>
  <c r="A7631" i="13"/>
  <c r="A7630" i="13"/>
  <c r="A7629" i="13"/>
  <c r="A7628" i="13"/>
  <c r="A7627" i="13"/>
  <c r="A7626" i="13"/>
  <c r="A7625" i="13"/>
  <c r="A7624" i="13"/>
  <c r="A7623" i="13"/>
  <c r="A7622" i="13"/>
  <c r="A7621" i="13"/>
  <c r="A7620" i="13"/>
  <c r="A7619" i="13"/>
  <c r="A7618" i="13"/>
  <c r="A7617" i="13"/>
  <c r="A7616" i="13"/>
  <c r="A7615" i="13"/>
  <c r="A7614" i="13"/>
  <c r="A7613" i="13"/>
  <c r="A7612" i="13"/>
  <c r="A7611" i="13"/>
  <c r="A7610" i="13"/>
  <c r="A7609" i="13"/>
  <c r="A7608" i="13"/>
  <c r="A7607" i="13"/>
  <c r="A7606" i="13"/>
  <c r="A7605" i="13"/>
  <c r="A7604" i="13"/>
  <c r="A7603" i="13"/>
  <c r="A7602" i="13"/>
  <c r="A7601" i="13"/>
  <c r="A7600" i="13"/>
  <c r="A7599" i="13"/>
  <c r="A7598" i="13"/>
  <c r="A7597" i="13"/>
  <c r="A7596" i="13"/>
  <c r="A7595" i="13"/>
  <c r="A7594" i="13"/>
  <c r="A7593" i="13"/>
  <c r="A7592" i="13"/>
  <c r="A7591" i="13"/>
  <c r="A7590" i="13"/>
  <c r="A7589" i="13"/>
  <c r="A7588" i="13"/>
  <c r="A7587" i="13"/>
  <c r="A7586" i="13"/>
  <c r="A7585" i="13"/>
  <c r="A7584" i="13"/>
  <c r="A7583" i="13"/>
  <c r="A7582" i="13"/>
  <c r="A7581" i="13"/>
  <c r="A7580" i="13"/>
  <c r="A7579" i="13"/>
  <c r="A7578" i="13"/>
  <c r="A7577" i="13"/>
  <c r="A7576" i="13"/>
  <c r="A7575" i="13"/>
  <c r="A7574" i="13"/>
  <c r="A7573" i="13"/>
  <c r="A7572" i="13"/>
  <c r="A7571" i="13"/>
  <c r="A7570" i="13"/>
  <c r="A7569" i="13"/>
  <c r="A7568" i="13"/>
  <c r="A7567" i="13"/>
  <c r="A7566" i="13"/>
  <c r="A7565" i="13"/>
  <c r="A7564" i="13"/>
  <c r="A7563" i="13"/>
  <c r="A7562" i="13"/>
  <c r="A7561" i="13"/>
  <c r="A7560" i="13"/>
  <c r="A7559" i="13"/>
  <c r="A7558" i="13"/>
  <c r="A7557" i="13"/>
  <c r="A7556" i="13"/>
  <c r="A7555" i="13"/>
  <c r="A7554" i="13"/>
  <c r="A7553" i="13"/>
  <c r="A7552" i="13"/>
  <c r="A7551" i="13"/>
  <c r="A7550" i="13"/>
  <c r="A7549" i="13"/>
  <c r="A7548" i="13"/>
  <c r="A7547" i="13"/>
  <c r="A7546" i="13"/>
  <c r="A7545" i="13"/>
  <c r="A7544" i="13"/>
  <c r="A7543" i="13"/>
  <c r="A7542" i="13"/>
  <c r="A7541" i="13"/>
  <c r="A7540" i="13"/>
  <c r="A7539" i="13"/>
  <c r="A7538" i="13"/>
  <c r="A7537" i="13"/>
  <c r="A7536" i="13"/>
  <c r="A7535" i="13"/>
  <c r="A7534" i="13"/>
  <c r="A7533" i="13"/>
  <c r="A7532" i="13"/>
  <c r="A7531" i="13"/>
  <c r="A7530" i="13"/>
  <c r="A7529" i="13"/>
  <c r="A7528" i="13"/>
  <c r="A7527" i="13"/>
  <c r="A7526" i="13"/>
  <c r="A7525" i="13"/>
  <c r="A7524" i="13"/>
  <c r="A7523" i="13"/>
  <c r="A7522" i="13"/>
  <c r="A7521" i="13"/>
  <c r="A7520" i="13"/>
  <c r="A7519" i="13"/>
  <c r="A7518" i="13"/>
  <c r="A7517" i="13"/>
  <c r="A7516" i="13"/>
  <c r="A7515" i="13"/>
  <c r="A7514" i="13"/>
  <c r="A7513" i="13"/>
  <c r="A7512" i="13"/>
  <c r="A7511" i="13"/>
  <c r="A7510" i="13"/>
  <c r="A7509" i="13"/>
  <c r="A7508" i="13"/>
  <c r="A7507" i="13"/>
  <c r="A7506" i="13"/>
  <c r="A7505" i="13"/>
  <c r="A7504" i="13"/>
  <c r="A7503" i="13"/>
  <c r="A7502" i="13"/>
  <c r="A7501" i="13"/>
  <c r="A7500" i="13"/>
  <c r="A7499" i="13"/>
  <c r="A7498" i="13"/>
  <c r="A7497" i="13"/>
  <c r="A7496" i="13"/>
  <c r="A7495" i="13"/>
  <c r="A7494" i="13"/>
  <c r="A7493" i="13"/>
  <c r="A7492" i="13"/>
  <c r="A7491" i="13"/>
  <c r="A7490" i="13"/>
  <c r="A7489" i="13"/>
  <c r="A7488" i="13"/>
  <c r="A7487" i="13"/>
  <c r="A7486" i="13"/>
  <c r="A7485" i="13"/>
  <c r="A7484" i="13"/>
  <c r="A7483" i="13"/>
  <c r="A7482" i="13"/>
  <c r="A7481" i="13"/>
  <c r="A7480" i="13"/>
  <c r="A7479" i="13"/>
  <c r="A7478" i="13"/>
  <c r="A7477" i="13"/>
  <c r="A7476" i="13"/>
  <c r="A7475" i="13"/>
  <c r="A7474" i="13"/>
  <c r="A7473" i="13"/>
  <c r="A7472" i="13"/>
  <c r="A7471" i="13"/>
  <c r="A7470" i="13"/>
  <c r="A7469" i="13"/>
  <c r="A7468" i="13"/>
  <c r="A7467" i="13"/>
  <c r="A7466" i="13"/>
  <c r="A7465" i="13"/>
  <c r="A7464" i="13"/>
  <c r="A7463" i="13"/>
  <c r="A7462" i="13"/>
  <c r="A7461" i="13"/>
  <c r="A7460" i="13"/>
  <c r="A7459" i="13"/>
  <c r="A7458" i="13"/>
  <c r="A7457" i="13"/>
  <c r="A7456" i="13"/>
  <c r="A7455" i="13"/>
  <c r="A7454" i="13"/>
  <c r="A7453" i="13"/>
  <c r="A7452" i="13"/>
  <c r="A7451" i="13"/>
  <c r="A7450" i="13"/>
  <c r="A7449" i="13"/>
  <c r="A7448" i="13"/>
  <c r="A7447" i="13"/>
  <c r="A7446" i="13"/>
  <c r="A7445" i="13"/>
  <c r="A7444" i="13"/>
  <c r="A7443" i="13"/>
  <c r="A7442" i="13"/>
  <c r="A7441" i="13"/>
  <c r="A7440" i="13"/>
  <c r="A7439" i="13"/>
  <c r="A7438" i="13"/>
  <c r="A7437" i="13"/>
  <c r="A7436" i="13"/>
  <c r="A7435" i="13"/>
  <c r="A7434" i="13"/>
  <c r="A7433" i="13"/>
  <c r="A7432" i="13"/>
  <c r="A7431" i="13"/>
  <c r="A7430" i="13"/>
  <c r="A7429" i="13"/>
  <c r="A7428" i="13"/>
  <c r="A7427" i="13"/>
  <c r="A7426" i="13"/>
  <c r="A7425" i="13"/>
  <c r="A7424" i="13"/>
  <c r="A7423" i="13"/>
  <c r="A7422" i="13"/>
  <c r="A7421" i="13"/>
  <c r="A7420" i="13"/>
  <c r="A7419" i="13"/>
  <c r="A7418" i="13"/>
  <c r="A7417" i="13"/>
  <c r="A7416" i="13"/>
  <c r="A7415" i="13"/>
  <c r="A7414" i="13"/>
  <c r="A7413" i="13"/>
  <c r="A7412" i="13"/>
  <c r="A7411" i="13"/>
  <c r="A7410" i="13"/>
  <c r="A7409" i="13"/>
  <c r="A7408" i="13"/>
  <c r="A7407" i="13"/>
  <c r="A7406" i="13"/>
  <c r="A7405" i="13"/>
  <c r="A7404" i="13"/>
  <c r="A7403" i="13"/>
  <c r="A7402" i="13"/>
  <c r="A7401" i="13"/>
  <c r="A7400" i="13"/>
  <c r="A7399" i="13"/>
  <c r="A7398" i="13"/>
  <c r="A7397" i="13"/>
  <c r="A7396" i="13"/>
  <c r="A7395" i="13"/>
  <c r="A7394" i="13"/>
  <c r="A7393" i="13"/>
  <c r="A7392" i="13"/>
  <c r="A7391" i="13"/>
  <c r="A7390" i="13"/>
  <c r="A7389" i="13"/>
  <c r="A7388" i="13"/>
  <c r="A7387" i="13"/>
  <c r="A7386" i="13"/>
  <c r="A7385" i="13"/>
  <c r="A7384" i="13"/>
  <c r="A7383" i="13"/>
  <c r="A7382" i="13"/>
  <c r="A7381" i="13"/>
  <c r="A7380" i="13"/>
  <c r="A7379" i="13"/>
  <c r="A7378" i="13"/>
  <c r="A7377" i="13"/>
  <c r="A7376" i="13"/>
  <c r="A7375" i="13"/>
  <c r="A7374" i="13"/>
  <c r="A7373" i="13"/>
  <c r="A7372" i="13"/>
  <c r="A7371" i="13"/>
  <c r="A7370" i="13"/>
  <c r="A7369" i="13"/>
  <c r="A7368" i="13"/>
  <c r="A7367" i="13"/>
  <c r="A7366" i="13"/>
  <c r="A7365" i="13"/>
  <c r="A7364" i="13"/>
  <c r="A7363" i="13"/>
  <c r="A7362" i="13"/>
  <c r="A7361" i="13"/>
  <c r="A7360" i="13"/>
  <c r="A7359" i="13"/>
  <c r="A7358" i="13"/>
  <c r="A7357" i="13"/>
  <c r="A7356" i="13"/>
  <c r="A7355" i="13"/>
  <c r="A7354" i="13"/>
  <c r="A7353" i="13"/>
  <c r="A7352" i="13"/>
  <c r="A7351" i="13"/>
  <c r="A7350" i="13"/>
  <c r="A7349" i="13"/>
  <c r="A7348" i="13"/>
  <c r="A7347" i="13"/>
  <c r="A7346" i="13"/>
  <c r="A7345" i="13"/>
  <c r="A7344" i="13"/>
  <c r="A7343" i="13"/>
  <c r="A7342" i="13"/>
  <c r="A7341" i="13"/>
  <c r="A7340" i="13"/>
  <c r="A7339" i="13"/>
  <c r="A7338" i="13"/>
  <c r="A7337" i="13"/>
  <c r="A7336" i="13"/>
  <c r="A7335" i="13"/>
  <c r="A7334" i="13"/>
  <c r="A7333" i="13"/>
  <c r="A7332" i="13"/>
  <c r="A7331" i="13"/>
  <c r="A7330" i="13"/>
  <c r="A7329" i="13"/>
  <c r="A7328" i="13"/>
  <c r="A7327" i="13"/>
  <c r="A7326" i="13"/>
  <c r="A7325" i="13"/>
  <c r="A7324" i="13"/>
  <c r="A7323" i="13"/>
  <c r="A7322" i="13"/>
  <c r="A7321" i="13"/>
  <c r="A7320" i="13"/>
  <c r="A7319" i="13"/>
  <c r="A7318" i="13"/>
  <c r="A7317" i="13"/>
  <c r="A7316" i="13"/>
  <c r="A7315" i="13"/>
  <c r="A7314" i="13"/>
  <c r="A7313" i="13"/>
  <c r="A7312" i="13"/>
  <c r="A7311" i="13"/>
  <c r="A7310" i="13"/>
  <c r="A7309" i="13"/>
  <c r="A7308" i="13"/>
  <c r="A7307" i="13"/>
  <c r="A7306" i="13"/>
  <c r="A7305" i="13"/>
  <c r="A7304" i="13"/>
  <c r="A7303" i="13"/>
  <c r="A7302" i="13"/>
  <c r="A7301" i="13"/>
  <c r="A7300" i="13"/>
  <c r="A7299" i="13"/>
  <c r="A7298" i="13"/>
  <c r="A7297" i="13"/>
  <c r="A7296" i="13"/>
  <c r="A7295" i="13"/>
  <c r="A7294" i="13"/>
  <c r="A7293" i="13"/>
  <c r="A7292" i="13"/>
  <c r="A7291" i="13"/>
  <c r="A7290" i="13"/>
  <c r="A7289" i="13"/>
  <c r="A7288" i="13"/>
  <c r="A7287" i="13"/>
  <c r="A7286" i="13"/>
  <c r="A7285" i="13"/>
  <c r="A7284" i="13"/>
  <c r="A7283" i="13"/>
  <c r="A7282" i="13"/>
  <c r="A7281" i="13"/>
  <c r="A7280" i="13"/>
  <c r="A7279" i="13"/>
  <c r="A7278" i="13"/>
  <c r="A7277" i="13"/>
  <c r="A7276" i="13"/>
  <c r="A7275" i="13"/>
  <c r="A7274" i="13"/>
  <c r="A7273" i="13"/>
  <c r="A7272" i="13"/>
  <c r="A7271" i="13"/>
  <c r="A7270" i="13"/>
  <c r="A7269" i="13"/>
  <c r="A7268" i="13"/>
  <c r="A7267" i="13"/>
  <c r="A7266" i="13"/>
  <c r="A7265" i="13"/>
  <c r="A7264" i="13"/>
  <c r="A7263" i="13"/>
  <c r="A7262" i="13"/>
  <c r="A7261" i="13"/>
  <c r="A7260" i="13"/>
  <c r="A7259" i="13"/>
  <c r="A7258" i="13"/>
  <c r="A7257" i="13"/>
  <c r="A7256" i="13"/>
  <c r="A7255" i="13"/>
  <c r="A7254" i="13"/>
  <c r="A7253" i="13"/>
  <c r="A7252" i="13"/>
  <c r="A7251" i="13"/>
  <c r="A7250" i="13"/>
  <c r="A7249" i="13"/>
  <c r="A7248" i="13"/>
  <c r="A7247" i="13"/>
  <c r="A7246" i="13"/>
  <c r="A7245" i="13"/>
  <c r="A7244" i="13"/>
  <c r="A7243" i="13"/>
  <c r="A7242" i="13"/>
  <c r="A7241" i="13"/>
  <c r="A7240" i="13"/>
  <c r="A7239" i="13"/>
  <c r="A7238" i="13"/>
  <c r="A7237" i="13"/>
  <c r="A7236" i="13"/>
  <c r="A7235" i="13"/>
  <c r="A7234" i="13"/>
  <c r="A7233" i="13"/>
  <c r="A7232" i="13"/>
  <c r="A7231" i="13"/>
  <c r="A7230" i="13"/>
  <c r="A7229" i="13"/>
  <c r="A7228" i="13"/>
  <c r="A7227" i="13"/>
  <c r="A7226" i="13"/>
  <c r="A7225" i="13"/>
  <c r="A7224" i="13"/>
  <c r="A7223" i="13"/>
  <c r="A7222" i="13"/>
  <c r="A7221" i="13"/>
  <c r="A7220" i="13"/>
  <c r="A7219" i="13"/>
  <c r="A7218" i="13"/>
  <c r="A7217" i="13"/>
  <c r="A7216" i="13"/>
  <c r="A7215" i="13"/>
  <c r="A7214" i="13"/>
  <c r="A7213" i="13"/>
  <c r="A7212" i="13"/>
  <c r="A7211" i="13"/>
  <c r="A7210" i="13"/>
  <c r="A7209" i="13"/>
  <c r="A7208" i="13"/>
  <c r="A7207" i="13"/>
  <c r="A7206" i="13"/>
  <c r="A7205" i="13"/>
  <c r="A7204" i="13"/>
  <c r="A7203" i="13"/>
  <c r="A7202" i="13"/>
  <c r="A7201" i="13"/>
  <c r="A7200" i="13"/>
  <c r="A7199" i="13"/>
  <c r="A7198" i="13"/>
  <c r="A7197" i="13"/>
  <c r="A7196" i="13"/>
  <c r="A7195" i="13"/>
  <c r="A7194" i="13"/>
  <c r="A7193" i="13"/>
  <c r="A7192" i="13"/>
  <c r="A7191" i="13"/>
  <c r="A7190" i="13"/>
  <c r="A7189" i="13"/>
  <c r="A7188" i="13"/>
  <c r="A7187" i="13"/>
  <c r="A7186" i="13"/>
  <c r="A7185" i="13"/>
  <c r="A7184" i="13"/>
  <c r="A7183" i="13"/>
  <c r="A7182" i="13"/>
  <c r="A7181" i="13"/>
  <c r="A7180" i="13"/>
  <c r="A7179" i="13"/>
  <c r="A7178" i="13"/>
  <c r="A7177" i="13"/>
  <c r="A7176" i="13"/>
  <c r="A7175" i="13"/>
  <c r="A7174" i="13"/>
  <c r="A7173" i="13"/>
  <c r="A7172" i="13"/>
  <c r="A7171" i="13"/>
  <c r="A7170" i="13"/>
  <c r="A7169" i="13"/>
  <c r="A7168" i="13"/>
  <c r="A7167" i="13"/>
  <c r="A7166" i="13"/>
  <c r="A7165" i="13"/>
  <c r="A7164" i="13"/>
  <c r="A7163" i="13"/>
  <c r="A7162" i="13"/>
  <c r="A7161" i="13"/>
  <c r="A7160" i="13"/>
  <c r="A7159" i="13"/>
  <c r="A7158" i="13"/>
  <c r="A7157" i="13"/>
  <c r="A7156" i="13"/>
  <c r="A7155" i="13"/>
  <c r="A7154" i="13"/>
  <c r="A7153" i="13"/>
  <c r="A7152" i="13"/>
  <c r="A7151" i="13"/>
  <c r="A7150" i="13"/>
  <c r="A7149" i="13"/>
  <c r="A7148" i="13"/>
  <c r="A7147" i="13"/>
  <c r="A7146" i="13"/>
  <c r="A7145" i="13"/>
  <c r="A7144" i="13"/>
  <c r="A7143" i="13"/>
  <c r="A7142" i="13"/>
  <c r="A7141" i="13"/>
  <c r="A7140" i="13"/>
  <c r="A7139" i="13"/>
  <c r="A7138" i="13"/>
  <c r="A7137" i="13"/>
  <c r="A7136" i="13"/>
  <c r="A7135" i="13"/>
  <c r="A7134" i="13"/>
  <c r="A7133" i="13"/>
  <c r="A7132" i="13"/>
  <c r="A7131" i="13"/>
  <c r="A7130" i="13"/>
  <c r="A7129" i="13"/>
  <c r="A7128" i="13"/>
  <c r="A7127" i="13"/>
  <c r="A7126" i="13"/>
  <c r="A7125" i="13"/>
  <c r="A7124" i="13"/>
  <c r="A7123" i="13"/>
  <c r="A7122" i="13"/>
  <c r="A7121" i="13"/>
  <c r="A7120" i="13"/>
  <c r="A7119" i="13"/>
  <c r="A7118" i="13"/>
  <c r="A7117" i="13"/>
  <c r="A7116" i="13"/>
  <c r="A7115" i="13"/>
  <c r="A7114" i="13"/>
  <c r="A7113" i="13"/>
  <c r="A7112" i="13"/>
  <c r="A7111" i="13"/>
  <c r="A7110" i="13"/>
  <c r="A7109" i="13"/>
  <c r="A7108" i="13"/>
  <c r="A7107" i="13"/>
  <c r="A7106" i="13"/>
  <c r="A7105" i="13"/>
  <c r="A7104" i="13"/>
  <c r="A7103" i="13"/>
  <c r="A7102" i="13"/>
  <c r="A7101" i="13"/>
  <c r="A7100" i="13"/>
  <c r="A7099" i="13"/>
  <c r="A7098" i="13"/>
  <c r="A7097" i="13"/>
  <c r="A7096" i="13"/>
  <c r="A7095" i="13"/>
  <c r="A7094" i="13"/>
  <c r="A7093" i="13"/>
  <c r="A7092" i="13"/>
  <c r="A7091" i="13"/>
  <c r="A7090" i="13"/>
  <c r="A7089" i="13"/>
  <c r="A7088" i="13"/>
  <c r="A7087" i="13"/>
  <c r="A7086" i="13"/>
  <c r="A7085" i="13"/>
  <c r="A7084" i="13"/>
  <c r="A7083" i="13"/>
  <c r="A7082" i="13"/>
  <c r="A7081" i="13"/>
  <c r="A7080" i="13"/>
  <c r="A7079" i="13"/>
  <c r="A7078" i="13"/>
  <c r="A7077" i="13"/>
  <c r="A7076" i="13"/>
  <c r="A7075" i="13"/>
  <c r="A7074" i="13"/>
  <c r="A7073" i="13"/>
  <c r="A7072" i="13"/>
  <c r="A7071" i="13"/>
  <c r="A7070" i="13"/>
  <c r="A7069" i="13"/>
  <c r="A7068" i="13"/>
  <c r="A7067" i="13"/>
  <c r="A7066" i="13"/>
  <c r="A7065" i="13"/>
  <c r="A7064" i="13"/>
  <c r="A7063" i="13"/>
  <c r="A7062" i="13"/>
  <c r="A7061" i="13"/>
  <c r="A7060" i="13"/>
  <c r="A7059" i="13"/>
  <c r="A7058" i="13"/>
  <c r="A7057" i="13"/>
  <c r="A7056" i="13"/>
  <c r="A7055" i="13"/>
  <c r="A7054" i="13"/>
  <c r="A7053" i="13"/>
  <c r="A7052" i="13"/>
  <c r="A7051" i="13"/>
  <c r="A7050" i="13"/>
  <c r="A7049" i="13"/>
  <c r="A7048" i="13"/>
  <c r="A7047" i="13"/>
  <c r="A7046" i="13"/>
  <c r="A7045" i="13"/>
  <c r="A7044" i="13"/>
  <c r="A7043" i="13"/>
  <c r="A7042" i="13"/>
  <c r="A7041" i="13"/>
  <c r="A7040" i="13"/>
  <c r="A7039" i="13"/>
  <c r="A7038" i="13"/>
  <c r="A7037" i="13"/>
  <c r="A7036" i="13"/>
  <c r="A7035" i="13"/>
  <c r="A7034" i="13"/>
  <c r="A7033" i="13"/>
  <c r="A7032" i="13"/>
  <c r="A7031" i="13"/>
  <c r="A7030" i="13"/>
  <c r="A7029" i="13"/>
  <c r="A7028" i="13"/>
  <c r="A7027" i="13"/>
  <c r="A7026" i="13"/>
  <c r="A7025" i="13"/>
  <c r="A7024" i="13"/>
  <c r="A7023" i="13"/>
  <c r="A7022" i="13"/>
  <c r="A7021" i="13"/>
  <c r="A7020" i="13"/>
  <c r="A7019" i="13"/>
  <c r="A7018" i="13"/>
  <c r="A7017" i="13"/>
  <c r="A7016" i="13"/>
  <c r="A7015" i="13"/>
  <c r="A7014" i="13"/>
  <c r="A7013" i="13"/>
  <c r="A7012" i="13"/>
  <c r="A7011" i="13"/>
  <c r="A7010" i="13"/>
  <c r="A7009" i="13"/>
  <c r="A7008" i="13"/>
  <c r="A7007" i="13"/>
  <c r="A7006" i="13"/>
  <c r="A7005" i="13"/>
  <c r="A7004" i="13"/>
  <c r="A7003" i="13"/>
  <c r="A7002" i="13"/>
  <c r="A7001" i="13"/>
  <c r="A7000" i="13"/>
  <c r="A6999" i="13"/>
  <c r="A6998" i="13"/>
  <c r="A6997" i="13"/>
  <c r="A6996" i="13"/>
  <c r="A6995" i="13"/>
  <c r="A6994" i="13"/>
  <c r="A6993" i="13"/>
  <c r="A6992" i="13"/>
  <c r="A6991" i="13"/>
  <c r="A6990" i="13"/>
  <c r="A6989" i="13"/>
  <c r="A6988" i="13"/>
  <c r="A6987" i="13"/>
  <c r="A6986" i="13"/>
  <c r="A6985" i="13"/>
  <c r="A6984" i="13"/>
  <c r="A6983" i="13"/>
  <c r="A6982" i="13"/>
  <c r="A6981" i="13"/>
  <c r="A6980" i="13"/>
  <c r="A6979" i="13"/>
  <c r="A6978" i="13"/>
  <c r="A6977" i="13"/>
  <c r="A6976" i="13"/>
  <c r="A6975" i="13"/>
  <c r="A6974" i="13"/>
  <c r="A6973" i="13"/>
  <c r="A6972" i="13"/>
  <c r="A6971" i="13"/>
  <c r="A6970" i="13"/>
  <c r="A6969" i="13"/>
  <c r="A6968" i="13"/>
  <c r="A6967" i="13"/>
  <c r="A6966" i="13"/>
  <c r="A6965" i="13"/>
  <c r="A6964" i="13"/>
  <c r="A6963" i="13"/>
  <c r="A6962" i="13"/>
  <c r="A6961" i="13"/>
  <c r="A6960" i="13"/>
  <c r="A6959" i="13"/>
  <c r="A6958" i="13"/>
  <c r="A6957" i="13"/>
  <c r="A6956" i="13"/>
  <c r="A6955" i="13"/>
  <c r="A6954" i="13"/>
  <c r="A6953" i="13"/>
  <c r="A6952" i="13"/>
  <c r="A6951" i="13"/>
  <c r="A6950" i="13"/>
  <c r="A6949" i="13"/>
  <c r="A6948" i="13"/>
  <c r="A6947" i="13"/>
  <c r="A6946" i="13"/>
  <c r="A6945" i="13"/>
  <c r="A6944" i="13"/>
  <c r="A6943" i="13"/>
  <c r="A6942" i="13"/>
  <c r="A6941" i="13"/>
  <c r="A6940" i="13"/>
  <c r="A6939" i="13"/>
  <c r="A6938" i="13"/>
  <c r="A6937" i="13"/>
  <c r="A6936" i="13"/>
  <c r="A6935" i="13"/>
  <c r="A6934" i="13"/>
  <c r="A6933" i="13"/>
  <c r="A6932" i="13"/>
  <c r="A6931" i="13"/>
  <c r="A6930" i="13"/>
  <c r="A6929" i="13"/>
  <c r="A6928" i="13"/>
  <c r="A6927" i="13"/>
  <c r="A6926" i="13"/>
  <c r="A6925" i="13"/>
  <c r="A6924" i="13"/>
  <c r="A6923" i="13"/>
  <c r="A6922" i="13"/>
  <c r="A6921" i="13"/>
  <c r="A6920" i="13"/>
  <c r="A6919" i="13"/>
  <c r="A6918" i="13"/>
  <c r="A6917" i="13"/>
  <c r="A6916" i="13"/>
  <c r="A6915" i="13"/>
  <c r="A6914" i="13"/>
  <c r="A6913" i="13"/>
  <c r="A6912" i="13"/>
  <c r="A6911" i="13"/>
  <c r="A6910" i="13"/>
  <c r="A6909" i="13"/>
  <c r="A6908" i="13"/>
  <c r="A6907" i="13"/>
  <c r="A6906" i="13"/>
  <c r="A6905" i="13"/>
  <c r="A6904" i="13"/>
  <c r="A6903" i="13"/>
  <c r="A6902" i="13"/>
  <c r="A6901" i="13"/>
  <c r="A6900" i="13"/>
  <c r="A6899" i="13"/>
  <c r="A6898" i="13"/>
  <c r="A6897" i="13"/>
  <c r="A6896" i="13"/>
  <c r="A6895" i="13"/>
  <c r="A6894" i="13"/>
  <c r="A6893" i="13"/>
  <c r="A6892" i="13"/>
  <c r="A6891" i="13"/>
  <c r="A6890" i="13"/>
  <c r="A6889" i="13"/>
  <c r="A6888" i="13"/>
  <c r="A6887" i="13"/>
  <c r="A6886" i="13"/>
  <c r="A6885" i="13"/>
  <c r="A6884" i="13"/>
  <c r="A6883" i="13"/>
  <c r="A6882" i="13"/>
  <c r="A6881" i="13"/>
  <c r="A6880" i="13"/>
  <c r="A6879" i="13"/>
  <c r="A6878" i="13"/>
  <c r="A6877" i="13"/>
  <c r="A6876" i="13"/>
  <c r="A6875" i="13"/>
  <c r="A6874" i="13"/>
  <c r="A6873" i="13"/>
  <c r="A6872" i="13"/>
  <c r="A6871" i="13"/>
  <c r="A6870" i="13"/>
  <c r="A6869" i="13"/>
  <c r="A6868" i="13"/>
  <c r="A6867" i="13"/>
  <c r="A6866" i="13"/>
  <c r="A6865" i="13"/>
  <c r="A6864" i="13"/>
  <c r="A6863" i="13"/>
  <c r="A6862" i="13"/>
  <c r="A6861" i="13"/>
  <c r="A6860" i="13"/>
  <c r="A6859" i="13"/>
  <c r="A6858" i="13"/>
  <c r="A6857" i="13"/>
  <c r="A6856" i="13"/>
  <c r="A6855" i="13"/>
  <c r="A6854" i="13"/>
  <c r="A6853" i="13"/>
  <c r="A6852" i="13"/>
  <c r="A6851" i="13"/>
  <c r="A6850" i="13"/>
  <c r="A6849" i="13"/>
  <c r="A6848" i="13"/>
  <c r="A6847" i="13"/>
  <c r="A6846" i="13"/>
  <c r="A6845" i="13"/>
  <c r="A6844" i="13"/>
  <c r="A6843" i="13"/>
  <c r="A6842" i="13"/>
  <c r="A6841" i="13"/>
  <c r="A6840" i="13"/>
  <c r="A6839" i="13"/>
  <c r="A6838" i="13"/>
  <c r="A6837" i="13"/>
  <c r="A6836" i="13"/>
  <c r="A6835" i="13"/>
  <c r="A6834" i="13"/>
  <c r="A6833" i="13"/>
  <c r="A6832" i="13"/>
  <c r="A6831" i="13"/>
  <c r="A6830" i="13"/>
  <c r="A6829" i="13"/>
  <c r="A6828" i="13"/>
  <c r="A6827" i="13"/>
  <c r="A6826" i="13"/>
  <c r="A6825" i="13"/>
  <c r="A6824" i="13"/>
  <c r="A6823" i="13"/>
  <c r="A6822" i="13"/>
  <c r="A6821" i="13"/>
  <c r="A6820" i="13"/>
  <c r="A6819" i="13"/>
  <c r="A6818" i="13"/>
  <c r="A6817" i="13"/>
  <c r="A6816" i="13"/>
  <c r="A6815" i="13"/>
  <c r="A6814" i="13"/>
  <c r="A6813" i="13"/>
  <c r="A6812" i="13"/>
  <c r="A6811" i="13"/>
  <c r="A6810" i="13"/>
  <c r="A6809" i="13"/>
  <c r="A6808" i="13"/>
  <c r="A6807" i="13"/>
  <c r="A6806" i="13"/>
  <c r="A6805" i="13"/>
  <c r="A6804" i="13"/>
  <c r="A6803" i="13"/>
  <c r="A6802" i="13"/>
  <c r="A6801" i="13"/>
  <c r="A6800" i="13"/>
  <c r="A6799" i="13"/>
  <c r="A6798" i="13"/>
  <c r="A6797" i="13"/>
  <c r="A6796" i="13"/>
  <c r="A6795" i="13"/>
  <c r="A6794" i="13"/>
  <c r="A6793" i="13"/>
  <c r="A6792" i="13"/>
  <c r="A6791" i="13"/>
  <c r="A6790" i="13"/>
  <c r="A6789" i="13"/>
  <c r="A6788" i="13"/>
  <c r="A6787" i="13"/>
  <c r="A6786" i="13"/>
  <c r="A6785" i="13"/>
  <c r="A6784" i="13"/>
  <c r="A6783" i="13"/>
  <c r="A6782" i="13"/>
  <c r="A6781" i="13"/>
  <c r="A6780" i="13"/>
  <c r="A6779" i="13"/>
  <c r="A6778" i="13"/>
  <c r="A6777" i="13"/>
  <c r="A6776" i="13"/>
  <c r="A6775" i="13"/>
  <c r="A6774" i="13"/>
  <c r="A6773" i="13"/>
  <c r="A6772" i="13"/>
  <c r="A6771" i="13"/>
  <c r="A6770" i="13"/>
  <c r="A6769" i="13"/>
  <c r="A6768" i="13"/>
  <c r="A6767" i="13"/>
  <c r="A6766" i="13"/>
  <c r="A6765" i="13"/>
  <c r="A6764" i="13"/>
  <c r="A6763" i="13"/>
  <c r="A6762" i="13"/>
  <c r="A6761" i="13"/>
  <c r="A6760" i="13"/>
  <c r="A6759" i="13"/>
  <c r="A6758" i="13"/>
  <c r="A6757" i="13"/>
  <c r="A6756" i="13"/>
  <c r="A6755" i="13"/>
  <c r="A6754" i="13"/>
  <c r="A6753" i="13"/>
  <c r="A6752" i="13"/>
  <c r="A6751" i="13"/>
  <c r="A6750" i="13"/>
  <c r="A6749" i="13"/>
  <c r="A6748" i="13"/>
  <c r="A6747" i="13"/>
  <c r="A6746" i="13"/>
  <c r="A6745" i="13"/>
  <c r="A6744" i="13"/>
  <c r="A6743" i="13"/>
  <c r="A6742" i="13"/>
  <c r="A6741" i="13"/>
  <c r="A6740" i="13"/>
  <c r="A6739" i="13"/>
  <c r="A6738" i="13"/>
  <c r="A6737" i="13"/>
  <c r="A6736" i="13"/>
  <c r="A6735" i="13"/>
  <c r="A6734" i="13"/>
  <c r="A6733" i="13"/>
  <c r="A6732" i="13"/>
  <c r="A6731" i="13"/>
  <c r="A6730" i="13"/>
  <c r="A6729" i="13"/>
  <c r="A6728" i="13"/>
  <c r="A6727" i="13"/>
  <c r="A6726" i="13"/>
  <c r="A6725" i="13"/>
  <c r="A6724" i="13"/>
  <c r="A6723" i="13"/>
  <c r="A6722" i="13"/>
  <c r="A6721" i="13"/>
  <c r="A6720" i="13"/>
  <c r="A6719" i="13"/>
  <c r="A6718" i="13"/>
  <c r="A6717" i="13"/>
  <c r="A6716" i="13"/>
  <c r="A6715" i="13"/>
  <c r="A6714" i="13"/>
  <c r="A6713" i="13"/>
  <c r="A6712" i="13"/>
  <c r="A6711" i="13"/>
  <c r="A6710" i="13"/>
  <c r="A6709" i="13"/>
  <c r="A6708" i="13"/>
  <c r="A6707" i="13"/>
  <c r="A6706" i="13"/>
  <c r="A6705" i="13"/>
  <c r="A6704" i="13"/>
  <c r="A6703" i="13"/>
  <c r="A6702" i="13"/>
  <c r="A6701" i="13"/>
  <c r="A6700" i="13"/>
  <c r="A6699" i="13"/>
  <c r="A6698" i="13"/>
  <c r="A6697" i="13"/>
  <c r="A6696" i="13"/>
  <c r="A6695" i="13"/>
  <c r="A6694" i="13"/>
  <c r="A6693" i="13"/>
  <c r="A6692" i="13"/>
  <c r="A6691" i="13"/>
  <c r="A6690" i="13"/>
  <c r="A6689" i="13"/>
  <c r="A6688" i="13"/>
  <c r="A6687" i="13"/>
  <c r="A6686" i="13"/>
  <c r="A6685" i="13"/>
  <c r="A6684" i="13"/>
  <c r="A6683" i="13"/>
  <c r="A6682" i="13"/>
  <c r="A6681" i="13"/>
  <c r="A6680" i="13"/>
  <c r="A6679" i="13"/>
  <c r="A6678" i="13"/>
  <c r="A6677" i="13"/>
  <c r="A6676" i="13"/>
  <c r="A6675" i="13"/>
  <c r="A6674" i="13"/>
  <c r="A6673" i="13"/>
  <c r="A6672" i="13"/>
  <c r="A6671" i="13"/>
  <c r="A6670" i="13"/>
  <c r="A6669" i="13"/>
  <c r="A6668" i="13"/>
  <c r="A6667" i="13"/>
  <c r="A6666" i="13"/>
  <c r="A6665" i="13"/>
  <c r="A6664" i="13"/>
  <c r="A6663" i="13"/>
  <c r="A6662" i="13"/>
  <c r="A6661" i="13"/>
  <c r="A6660" i="13"/>
  <c r="A6659" i="13"/>
  <c r="A6658" i="13"/>
  <c r="A6657" i="13"/>
  <c r="A6656" i="13"/>
  <c r="A6655" i="13"/>
  <c r="A6654" i="13"/>
  <c r="A6653" i="13"/>
  <c r="A6652" i="13"/>
  <c r="A6651" i="13"/>
  <c r="A6650" i="13"/>
  <c r="A6649" i="13"/>
  <c r="A6648" i="13"/>
  <c r="A6647" i="13"/>
  <c r="A6646" i="13"/>
  <c r="A6645" i="13"/>
  <c r="A6644" i="13"/>
  <c r="A6643" i="13"/>
  <c r="A6642" i="13"/>
  <c r="A6641" i="13"/>
  <c r="A6640" i="13"/>
  <c r="A6639" i="13"/>
  <c r="A6638" i="13"/>
  <c r="A6637" i="13"/>
  <c r="A6636" i="13"/>
  <c r="A6635" i="13"/>
  <c r="A6634" i="13"/>
  <c r="A6633" i="13"/>
  <c r="A6632" i="13"/>
  <c r="A6631" i="13"/>
  <c r="A6630" i="13"/>
  <c r="A6629" i="13"/>
  <c r="A6628" i="13"/>
  <c r="A6627" i="13"/>
  <c r="A6626" i="13"/>
  <c r="A6625" i="13"/>
  <c r="A6624" i="13"/>
  <c r="A6623" i="13"/>
  <c r="A6622" i="13"/>
  <c r="A6621" i="13"/>
  <c r="A6620" i="13"/>
  <c r="A6619" i="13"/>
  <c r="A6618" i="13"/>
  <c r="A6617" i="13"/>
  <c r="A6616" i="13"/>
  <c r="A6615" i="13"/>
  <c r="A6614" i="13"/>
  <c r="A6613" i="13"/>
  <c r="A6612" i="13"/>
  <c r="A6611" i="13"/>
  <c r="A6610" i="13"/>
  <c r="A6609" i="13"/>
  <c r="A6608" i="13"/>
  <c r="A6607" i="13"/>
  <c r="A6606" i="13"/>
  <c r="A6605" i="13"/>
  <c r="A6604" i="13"/>
  <c r="A6603" i="13"/>
  <c r="A6602" i="13"/>
  <c r="A6601" i="13"/>
  <c r="A6600" i="13"/>
  <c r="A6599" i="13"/>
  <c r="A6598" i="13"/>
  <c r="A6597" i="13"/>
  <c r="A6596" i="13"/>
  <c r="A6595" i="13"/>
  <c r="A6594" i="13"/>
  <c r="A6593" i="13"/>
  <c r="A6592" i="13"/>
  <c r="A6591" i="13"/>
  <c r="A6590" i="13"/>
  <c r="A6589" i="13"/>
  <c r="A6588" i="13"/>
  <c r="A6587" i="13"/>
  <c r="A6586" i="13"/>
  <c r="A6585" i="13"/>
  <c r="A6584" i="13"/>
  <c r="A6583" i="13"/>
  <c r="A6582" i="13"/>
  <c r="A6581" i="13"/>
  <c r="A6580" i="13"/>
  <c r="A6579" i="13"/>
  <c r="A6578" i="13"/>
  <c r="A6577" i="13"/>
  <c r="A6576" i="13"/>
  <c r="A6575" i="13"/>
  <c r="A6574" i="13"/>
  <c r="A6573" i="13"/>
  <c r="A6572" i="13"/>
  <c r="A6571" i="13"/>
  <c r="A6570" i="13"/>
  <c r="A6569" i="13"/>
  <c r="A6568" i="13"/>
  <c r="A6567" i="13"/>
  <c r="A6566" i="13"/>
  <c r="A6565" i="13"/>
  <c r="A6564" i="13"/>
  <c r="A6563" i="13"/>
  <c r="A6562" i="13"/>
  <c r="A6561" i="13"/>
  <c r="A6560" i="13"/>
  <c r="A6559" i="13"/>
  <c r="A6558" i="13"/>
  <c r="A6557" i="13"/>
  <c r="A6556" i="13"/>
  <c r="A6555" i="13"/>
  <c r="A6554" i="13"/>
  <c r="A6553" i="13"/>
  <c r="A6552" i="13"/>
  <c r="A6551" i="13"/>
  <c r="A6550" i="13"/>
  <c r="A6549" i="13"/>
  <c r="A6548" i="13"/>
  <c r="A6547" i="13"/>
  <c r="A6546" i="13"/>
  <c r="A6545" i="13"/>
  <c r="A6544" i="13"/>
  <c r="A6543" i="13"/>
  <c r="A6542" i="13"/>
  <c r="A6541" i="13"/>
  <c r="A6540" i="13"/>
  <c r="A6539" i="13"/>
  <c r="A6538" i="13"/>
  <c r="A6537" i="13"/>
  <c r="A6536" i="13"/>
  <c r="A6535" i="13"/>
  <c r="A6534" i="13"/>
  <c r="A6533" i="13"/>
  <c r="A6532" i="13"/>
  <c r="A6531" i="13"/>
  <c r="A6530" i="13"/>
  <c r="A6529" i="13"/>
  <c r="A6528" i="13"/>
  <c r="A6527" i="13"/>
  <c r="A6526" i="13"/>
  <c r="A6525" i="13"/>
  <c r="A6524" i="13"/>
  <c r="A6523" i="13"/>
  <c r="A6522" i="13"/>
  <c r="A6521" i="13"/>
  <c r="A6520" i="13"/>
  <c r="A6519" i="13"/>
  <c r="A6518" i="13"/>
  <c r="A6517" i="13"/>
  <c r="A6516" i="13"/>
  <c r="A6515" i="13"/>
  <c r="A6514" i="13"/>
  <c r="A6513" i="13"/>
  <c r="A6512" i="13"/>
  <c r="A6511" i="13"/>
  <c r="A6510" i="13"/>
  <c r="A6509" i="13"/>
  <c r="A6508" i="13"/>
  <c r="A6507" i="13"/>
  <c r="A6506" i="13"/>
  <c r="A6505" i="13"/>
  <c r="A6504" i="13"/>
  <c r="A6503" i="13"/>
  <c r="A6502" i="13"/>
  <c r="A6501" i="13"/>
  <c r="A6500" i="13"/>
  <c r="A6499" i="13"/>
  <c r="A6498" i="13"/>
  <c r="A6497" i="13"/>
  <c r="A6496" i="13"/>
  <c r="A6495" i="13"/>
  <c r="A6494" i="13"/>
  <c r="A6493" i="13"/>
  <c r="A6492" i="13"/>
  <c r="A6491" i="13"/>
  <c r="A6490" i="13"/>
  <c r="A6489" i="13"/>
  <c r="A6488" i="13"/>
  <c r="A6487" i="13"/>
  <c r="A6486" i="13"/>
  <c r="A6485" i="13"/>
  <c r="A6484" i="13"/>
  <c r="A6483" i="13"/>
  <c r="A6482" i="13"/>
  <c r="A6481" i="13"/>
  <c r="A6480" i="13"/>
  <c r="A6479" i="13"/>
  <c r="A6478" i="13"/>
  <c r="A6477" i="13"/>
  <c r="A6476" i="13"/>
  <c r="A6475" i="13"/>
  <c r="A6474" i="13"/>
  <c r="A6473" i="13"/>
  <c r="A6472" i="13"/>
  <c r="A6471" i="13"/>
  <c r="A6470" i="13"/>
  <c r="A6469" i="13"/>
  <c r="A6468" i="13"/>
  <c r="A6467" i="13"/>
  <c r="A6466" i="13"/>
  <c r="A6465" i="13"/>
  <c r="A6464" i="13"/>
  <c r="A6463" i="13"/>
  <c r="A6462" i="13"/>
  <c r="A6461" i="13"/>
  <c r="A6460" i="13"/>
  <c r="A6459" i="13"/>
  <c r="A6458" i="13"/>
  <c r="A6457" i="13"/>
  <c r="A6456" i="13"/>
  <c r="A6455" i="13"/>
  <c r="A6454" i="13"/>
  <c r="A6453" i="13"/>
  <c r="A6452" i="13"/>
  <c r="A6451" i="13"/>
  <c r="A6450" i="13"/>
  <c r="A6449" i="13"/>
  <c r="A6448" i="13"/>
  <c r="A6447" i="13"/>
  <c r="A6446" i="13"/>
  <c r="A6445" i="13"/>
  <c r="A6444" i="13"/>
  <c r="A6443" i="13"/>
  <c r="A6442" i="13"/>
  <c r="A6441" i="13"/>
  <c r="A6440" i="13"/>
  <c r="A6439" i="13"/>
  <c r="A6438" i="13"/>
  <c r="A6437" i="13"/>
  <c r="A6436" i="13"/>
  <c r="A6435" i="13"/>
  <c r="A6434" i="13"/>
  <c r="A6433" i="13"/>
  <c r="A6432" i="13"/>
  <c r="A6431" i="13"/>
  <c r="A6430" i="13"/>
  <c r="A6429" i="13"/>
  <c r="A6428" i="13"/>
  <c r="A6427" i="13"/>
  <c r="A6426" i="13"/>
  <c r="A6425" i="13"/>
  <c r="A6424" i="13"/>
  <c r="A6423" i="13"/>
  <c r="A6422" i="13"/>
  <c r="A6421" i="13"/>
  <c r="A6420" i="13"/>
  <c r="A6419" i="13"/>
  <c r="A6418" i="13"/>
  <c r="A6417" i="13"/>
  <c r="A6416" i="13"/>
  <c r="A6415" i="13"/>
  <c r="A6414" i="13"/>
  <c r="A6413" i="13"/>
  <c r="A6412" i="13"/>
  <c r="A6411" i="13"/>
  <c r="A6410" i="13"/>
  <c r="A6409" i="13"/>
  <c r="A6408" i="13"/>
  <c r="A6407" i="13"/>
  <c r="A6406" i="13"/>
  <c r="A6405" i="13"/>
  <c r="A6404" i="13"/>
  <c r="A6403" i="13"/>
  <c r="A6402" i="13"/>
  <c r="A6401" i="13"/>
  <c r="A6400" i="13"/>
  <c r="A6399" i="13"/>
  <c r="A6398" i="13"/>
  <c r="A6397" i="13"/>
  <c r="A6396" i="13"/>
  <c r="A6395" i="13"/>
  <c r="A6394" i="13"/>
  <c r="A6393" i="13"/>
  <c r="A6392" i="13"/>
  <c r="A6391" i="13"/>
  <c r="A6390" i="13"/>
  <c r="A6389" i="13"/>
  <c r="A6388" i="13"/>
  <c r="A6387" i="13"/>
  <c r="A6386" i="13"/>
  <c r="A6385" i="13"/>
  <c r="A6384" i="13"/>
  <c r="A6383" i="13"/>
  <c r="A6382" i="13"/>
  <c r="A6381" i="13"/>
  <c r="A6380" i="13"/>
  <c r="A6379" i="13"/>
  <c r="A6378" i="13"/>
  <c r="A6377" i="13"/>
  <c r="A6376" i="13"/>
  <c r="A6375" i="13"/>
  <c r="A6374" i="13"/>
  <c r="A6373" i="13"/>
  <c r="A6372" i="13"/>
  <c r="A6371" i="13"/>
  <c r="A6370" i="13"/>
  <c r="A6369" i="13"/>
  <c r="A6368" i="13"/>
  <c r="A6367" i="13"/>
  <c r="A6366" i="13"/>
  <c r="A6365" i="13"/>
  <c r="A6364" i="13"/>
  <c r="A6363" i="13"/>
  <c r="A6362" i="13"/>
  <c r="A6361" i="13"/>
  <c r="A6360" i="13"/>
  <c r="A6359" i="13"/>
  <c r="A6358" i="13"/>
  <c r="A6357" i="13"/>
  <c r="A6356" i="13"/>
  <c r="A6355" i="13"/>
  <c r="A6354" i="13"/>
  <c r="A6353" i="13"/>
  <c r="A6352" i="13"/>
  <c r="A6351" i="13"/>
  <c r="A6350" i="13"/>
  <c r="A6349" i="13"/>
  <c r="A6348" i="13"/>
  <c r="A6347" i="13"/>
  <c r="A6346" i="13"/>
  <c r="A6345" i="13"/>
  <c r="A6344" i="13"/>
  <c r="A6343" i="13"/>
  <c r="A6342" i="13"/>
  <c r="A6341" i="13"/>
  <c r="A6340" i="13"/>
  <c r="A6339" i="13"/>
  <c r="A6338" i="13"/>
  <c r="A6337" i="13"/>
  <c r="A6336" i="13"/>
  <c r="A6335" i="13"/>
  <c r="A6334" i="13"/>
  <c r="A6333" i="13"/>
  <c r="A6332" i="13"/>
  <c r="A6331" i="13"/>
  <c r="A6330" i="13"/>
  <c r="A6329" i="13"/>
  <c r="A6328" i="13"/>
  <c r="A6327" i="13"/>
  <c r="A6326" i="13"/>
  <c r="A6325" i="13"/>
  <c r="A6324" i="13"/>
  <c r="A6323" i="13"/>
  <c r="A6322" i="13"/>
  <c r="A6321" i="13"/>
  <c r="A6320" i="13"/>
  <c r="A6319" i="13"/>
  <c r="A6318" i="13"/>
  <c r="A6317" i="13"/>
  <c r="A6316" i="13"/>
  <c r="A6315" i="13"/>
  <c r="A6314" i="13"/>
  <c r="A6313" i="13"/>
  <c r="A6312" i="13"/>
  <c r="A6311" i="13"/>
  <c r="A6310" i="13"/>
  <c r="A6309" i="13"/>
  <c r="A6308" i="13"/>
  <c r="A6307" i="13"/>
  <c r="A6306" i="13"/>
  <c r="A6305" i="13"/>
  <c r="A6304" i="13"/>
  <c r="A6303" i="13"/>
  <c r="A6302" i="13"/>
  <c r="A6301" i="13"/>
  <c r="A6300" i="13"/>
  <c r="A6299" i="13"/>
  <c r="A6298" i="13"/>
  <c r="A6297" i="13"/>
  <c r="A6296" i="13"/>
  <c r="A6295" i="13"/>
  <c r="A6294" i="13"/>
  <c r="A6293" i="13"/>
  <c r="A6292" i="13"/>
  <c r="A6291" i="13"/>
  <c r="A6290" i="13"/>
  <c r="A6289" i="13"/>
  <c r="A6288" i="13"/>
  <c r="A6287" i="13"/>
  <c r="A6286" i="13"/>
  <c r="A6285" i="13"/>
  <c r="A6284" i="13"/>
  <c r="A6283" i="13"/>
  <c r="A6282" i="13"/>
  <c r="A6281" i="13"/>
  <c r="A6280" i="13"/>
  <c r="A6279" i="13"/>
  <c r="A6278" i="13"/>
  <c r="A6277" i="13"/>
  <c r="A6276" i="13"/>
  <c r="A6275" i="13"/>
  <c r="A6274" i="13"/>
  <c r="A6273" i="13"/>
  <c r="A6272" i="13"/>
  <c r="A6271" i="13"/>
  <c r="A6270" i="13"/>
  <c r="A6269" i="13"/>
  <c r="A6268" i="13"/>
  <c r="A6267" i="13"/>
  <c r="A6266" i="13"/>
  <c r="A6265" i="13"/>
  <c r="A6264" i="13"/>
  <c r="A6263" i="13"/>
  <c r="A6262" i="13"/>
  <c r="A6261" i="13"/>
  <c r="A6260" i="13"/>
  <c r="A6259" i="13"/>
  <c r="A6258" i="13"/>
  <c r="A6257" i="13"/>
  <c r="A6256" i="13"/>
  <c r="A6255" i="13"/>
  <c r="A6254" i="13"/>
  <c r="A6253" i="13"/>
  <c r="A6252" i="13"/>
  <c r="A6251" i="13"/>
  <c r="A6250" i="13"/>
  <c r="A6249" i="13"/>
  <c r="A6248" i="13"/>
  <c r="A6247" i="13"/>
  <c r="A6246" i="13"/>
  <c r="A6245" i="13"/>
  <c r="A6244" i="13"/>
  <c r="A6243" i="13"/>
  <c r="A6242" i="13"/>
  <c r="A6241" i="13"/>
  <c r="A6240" i="13"/>
  <c r="A6239" i="13"/>
  <c r="A6238" i="13"/>
  <c r="A6237" i="13"/>
  <c r="A6236" i="13"/>
  <c r="A6235" i="13"/>
  <c r="A6234" i="13"/>
  <c r="A6233" i="13"/>
  <c r="A6232" i="13"/>
  <c r="A6231" i="13"/>
  <c r="A6230" i="13"/>
  <c r="A6229" i="13"/>
  <c r="A6228" i="13"/>
  <c r="A6227" i="13"/>
  <c r="A6226" i="13"/>
  <c r="A6225" i="13"/>
  <c r="A6224" i="13"/>
  <c r="A6223" i="13"/>
  <c r="A6222" i="13"/>
  <c r="A6221" i="13"/>
  <c r="A6220" i="13"/>
  <c r="A6219" i="13"/>
  <c r="A6218" i="13"/>
  <c r="A6217" i="13"/>
  <c r="A6216" i="13"/>
  <c r="A6215" i="13"/>
  <c r="A6214" i="13"/>
  <c r="A6213" i="13"/>
  <c r="A6212" i="13"/>
  <c r="A6211" i="13"/>
  <c r="A6210" i="13"/>
  <c r="A6209" i="13"/>
  <c r="A6208" i="13"/>
  <c r="A6207" i="13"/>
  <c r="A6206" i="13"/>
  <c r="A6205" i="13"/>
  <c r="A6204" i="13"/>
  <c r="A6203" i="13"/>
  <c r="A6202" i="13"/>
  <c r="A6201" i="13"/>
  <c r="A6200" i="13"/>
  <c r="A6199" i="13"/>
  <c r="A6198" i="13"/>
  <c r="A6197" i="13"/>
  <c r="A6196" i="13"/>
  <c r="A6195" i="13"/>
  <c r="A6194" i="13"/>
  <c r="A6193" i="13"/>
  <c r="A6192" i="13"/>
  <c r="A6191" i="13"/>
  <c r="A6190" i="13"/>
  <c r="A6189" i="13"/>
  <c r="A6188" i="13"/>
  <c r="A6187" i="13"/>
  <c r="A6186" i="13"/>
  <c r="A6185" i="13"/>
  <c r="A6184" i="13"/>
  <c r="A6183" i="13"/>
  <c r="A6182" i="13"/>
  <c r="A6181" i="13"/>
  <c r="A6180" i="13"/>
  <c r="A6179" i="13"/>
  <c r="A6178" i="13"/>
  <c r="A6177" i="13"/>
  <c r="A6176" i="13"/>
  <c r="A6175" i="13"/>
  <c r="A6174" i="13"/>
  <c r="A6173" i="13"/>
  <c r="A6172" i="13"/>
  <c r="A6171" i="13"/>
  <c r="A6170" i="13"/>
  <c r="A6169" i="13"/>
  <c r="A6168" i="13"/>
  <c r="A6167" i="13"/>
  <c r="A6166" i="13"/>
  <c r="A6165" i="13"/>
  <c r="A6164" i="13"/>
  <c r="A6163" i="13"/>
  <c r="A6162" i="13"/>
  <c r="A6161" i="13"/>
  <c r="A6160" i="13"/>
  <c r="A6159" i="13"/>
  <c r="A6158" i="13"/>
  <c r="A6157" i="13"/>
  <c r="A6156" i="13"/>
  <c r="A6155" i="13"/>
  <c r="A6154" i="13"/>
  <c r="A6153" i="13"/>
  <c r="A6152" i="13"/>
  <c r="A6151" i="13"/>
  <c r="A6150" i="13"/>
  <c r="A6149" i="13"/>
  <c r="A6148" i="13"/>
  <c r="A6147" i="13"/>
  <c r="A6146" i="13"/>
  <c r="A6145" i="13"/>
  <c r="A6144" i="13"/>
  <c r="A6143" i="13"/>
  <c r="A6142" i="13"/>
  <c r="A6141" i="13"/>
  <c r="A6140" i="13"/>
  <c r="A6139" i="13"/>
  <c r="A6138" i="13"/>
  <c r="A6137" i="13"/>
  <c r="A6136" i="13"/>
  <c r="A6135" i="13"/>
  <c r="A6134" i="13"/>
  <c r="A6133" i="13"/>
  <c r="A6132" i="13"/>
  <c r="A6131" i="13"/>
  <c r="A6130" i="13"/>
  <c r="A6129" i="13"/>
  <c r="A6128" i="13"/>
  <c r="A6127" i="13"/>
  <c r="A6126" i="13"/>
  <c r="A6125" i="13"/>
  <c r="A6124" i="13"/>
  <c r="A6123" i="13"/>
  <c r="A6122" i="13"/>
  <c r="A6121" i="13"/>
  <c r="A6120" i="13"/>
  <c r="A6119" i="13"/>
  <c r="A6118" i="13"/>
  <c r="A6117" i="13"/>
  <c r="A6116" i="13"/>
  <c r="A6115" i="13"/>
  <c r="A6114" i="13"/>
  <c r="A6113" i="13"/>
  <c r="A6112" i="13"/>
  <c r="A6111" i="13"/>
  <c r="A6110" i="13"/>
  <c r="A6109" i="13"/>
  <c r="A6108" i="13"/>
  <c r="A6107" i="13"/>
  <c r="A6106" i="13"/>
  <c r="A6105" i="13"/>
  <c r="A6104" i="13"/>
  <c r="A6103" i="13"/>
  <c r="A6102" i="13"/>
  <c r="A6101" i="13"/>
  <c r="A6100" i="13"/>
  <c r="A6099" i="13"/>
  <c r="A6098" i="13"/>
  <c r="A6097" i="13"/>
  <c r="A6096" i="13"/>
  <c r="A6095" i="13"/>
  <c r="A6094" i="13"/>
  <c r="A6093" i="13"/>
  <c r="A6092" i="13"/>
  <c r="A6091" i="13"/>
  <c r="A6090" i="13"/>
  <c r="A6089" i="13"/>
  <c r="A6088" i="13"/>
  <c r="A6087" i="13"/>
  <c r="A6086" i="13"/>
  <c r="A6085" i="13"/>
  <c r="A6084" i="13"/>
  <c r="A6083" i="13"/>
  <c r="A6082" i="13"/>
  <c r="A6081" i="13"/>
  <c r="A6080" i="13"/>
  <c r="A6079" i="13"/>
  <c r="A6078" i="13"/>
  <c r="A6077" i="13"/>
  <c r="A6076" i="13"/>
  <c r="A6075" i="13"/>
  <c r="A6074" i="13"/>
  <c r="A6073" i="13"/>
  <c r="A6072" i="13"/>
  <c r="A6071" i="13"/>
  <c r="A6070" i="13"/>
  <c r="A6069" i="13"/>
  <c r="A6068" i="13"/>
  <c r="A6067" i="13"/>
  <c r="A6066" i="13"/>
  <c r="A6065" i="13"/>
  <c r="A6064" i="13"/>
  <c r="A6063" i="13"/>
  <c r="A6062" i="13"/>
  <c r="A6061" i="13"/>
  <c r="A6060" i="13"/>
  <c r="A6059" i="13"/>
  <c r="A6058" i="13"/>
  <c r="A6057" i="13"/>
  <c r="A6056" i="13"/>
  <c r="A6055" i="13"/>
  <c r="A6054" i="13"/>
  <c r="A6053" i="13"/>
  <c r="A6052" i="13"/>
  <c r="A6051" i="13"/>
  <c r="A6050" i="13"/>
  <c r="A6049" i="13"/>
  <c r="A6048" i="13"/>
  <c r="A6047" i="13"/>
  <c r="A6046" i="13"/>
  <c r="A6045" i="13"/>
  <c r="A6044" i="13"/>
  <c r="A6043" i="13"/>
  <c r="A6042" i="13"/>
  <c r="A6041" i="13"/>
  <c r="A6040" i="13"/>
  <c r="A6039" i="13"/>
  <c r="A6038" i="13"/>
  <c r="A6037" i="13"/>
  <c r="A6036" i="13"/>
  <c r="A6035" i="13"/>
  <c r="A6034" i="13"/>
  <c r="A6033" i="13"/>
  <c r="A6032" i="13"/>
  <c r="A6031" i="13"/>
  <c r="A6030" i="13"/>
  <c r="A6029" i="13"/>
  <c r="A6028" i="13"/>
  <c r="A6027" i="13"/>
  <c r="A6026" i="13"/>
  <c r="A6025" i="13"/>
  <c r="A6024" i="13"/>
  <c r="A6023" i="13"/>
  <c r="A6022" i="13"/>
  <c r="A6021" i="13"/>
  <c r="A6020" i="13"/>
  <c r="A6019" i="13"/>
  <c r="A6018" i="13"/>
  <c r="A6017" i="13"/>
  <c r="A6016" i="13"/>
  <c r="A6015" i="13"/>
  <c r="A6014" i="13"/>
  <c r="A6013" i="13"/>
  <c r="A6012" i="13"/>
  <c r="A6011" i="13"/>
  <c r="A6010" i="13"/>
  <c r="A6009" i="13"/>
  <c r="A6008" i="13"/>
  <c r="A6007" i="13"/>
  <c r="A6006" i="13"/>
  <c r="A6005" i="13"/>
  <c r="A6004" i="13"/>
  <c r="A6003" i="13"/>
  <c r="A6002" i="13"/>
  <c r="A6001" i="13"/>
  <c r="A6000" i="13"/>
  <c r="A5999" i="13"/>
  <c r="A5998" i="13"/>
  <c r="A5997" i="13"/>
  <c r="A5996" i="13"/>
  <c r="A5995" i="13"/>
  <c r="A5994" i="13"/>
  <c r="A5993" i="13"/>
  <c r="A5992" i="13"/>
  <c r="A5991" i="13"/>
  <c r="A5990" i="13"/>
  <c r="A5989" i="13"/>
  <c r="A5988" i="13"/>
  <c r="A5987" i="13"/>
  <c r="A5986" i="13"/>
  <c r="A5985" i="13"/>
  <c r="A5984" i="13"/>
  <c r="A5983" i="13"/>
  <c r="A5982" i="13"/>
  <c r="A5981" i="13"/>
  <c r="A5980" i="13"/>
  <c r="A5979" i="13"/>
  <c r="A5978" i="13"/>
  <c r="A5977" i="13"/>
  <c r="A5976" i="13"/>
  <c r="A5975" i="13"/>
  <c r="A5974" i="13"/>
  <c r="A5973" i="13"/>
  <c r="A5972" i="13"/>
  <c r="A5971" i="13"/>
  <c r="A5970" i="13"/>
  <c r="A5969" i="13"/>
  <c r="A5968" i="13"/>
  <c r="A5967" i="13"/>
  <c r="A5966" i="13"/>
  <c r="A5965" i="13"/>
  <c r="A5964" i="13"/>
  <c r="A5963" i="13"/>
  <c r="A5962" i="13"/>
  <c r="A5961" i="13"/>
  <c r="A5960" i="13"/>
  <c r="A5959" i="13"/>
  <c r="A5958" i="13"/>
  <c r="A5957" i="13"/>
  <c r="A5956" i="13"/>
  <c r="A5955" i="13"/>
  <c r="A5954" i="13"/>
  <c r="A5953" i="13"/>
  <c r="A5952" i="13"/>
  <c r="A5951" i="13"/>
  <c r="A5950" i="13"/>
  <c r="A5949" i="13"/>
  <c r="A5948" i="13"/>
  <c r="A5947" i="13"/>
  <c r="A5946" i="13"/>
  <c r="A5945" i="13"/>
  <c r="A5944" i="13"/>
  <c r="A5943" i="13"/>
  <c r="A5942" i="13"/>
  <c r="A5941" i="13"/>
  <c r="A5940" i="13"/>
  <c r="A5939" i="13"/>
  <c r="A5938" i="13"/>
  <c r="A5937" i="13"/>
  <c r="A5936" i="13"/>
  <c r="A5935" i="13"/>
  <c r="A5934" i="13"/>
  <c r="A5933" i="13"/>
  <c r="A5932" i="13"/>
  <c r="A5931" i="13"/>
  <c r="A5930" i="13"/>
  <c r="A5929" i="13"/>
  <c r="A5928" i="13"/>
  <c r="A5927" i="13"/>
  <c r="A5926" i="13"/>
  <c r="A5925" i="13"/>
  <c r="A5924" i="13"/>
  <c r="A5923" i="13"/>
  <c r="A5922" i="13"/>
  <c r="A5921" i="13"/>
  <c r="A5920" i="13"/>
  <c r="A5919" i="13"/>
  <c r="A5918" i="13"/>
  <c r="A5917" i="13"/>
  <c r="A5916" i="13"/>
  <c r="A5915" i="13"/>
  <c r="A5914" i="13"/>
  <c r="A5913" i="13"/>
  <c r="A5912" i="13"/>
  <c r="A5911" i="13"/>
  <c r="A5910" i="13"/>
  <c r="A5909" i="13"/>
  <c r="A5908" i="13"/>
  <c r="A5907" i="13"/>
  <c r="A5906" i="13"/>
  <c r="A5905" i="13"/>
  <c r="A5904" i="13"/>
  <c r="A5903" i="13"/>
  <c r="A5902" i="13"/>
  <c r="A5901" i="13"/>
  <c r="A5900" i="13"/>
  <c r="A5899" i="13"/>
  <c r="A5898" i="13"/>
  <c r="A5897" i="13"/>
  <c r="A5896" i="13"/>
  <c r="A5895" i="13"/>
  <c r="A5894" i="13"/>
  <c r="A5893" i="13"/>
  <c r="A5892" i="13"/>
  <c r="A5891" i="13"/>
  <c r="A5890" i="13"/>
  <c r="A5889" i="13"/>
  <c r="A5888" i="13"/>
  <c r="A5887" i="13"/>
  <c r="A5886" i="13"/>
  <c r="A5885" i="13"/>
  <c r="A5884" i="13"/>
  <c r="A5883" i="13"/>
  <c r="A5882" i="13"/>
  <c r="A5881" i="13"/>
  <c r="A5880" i="13"/>
  <c r="A5879" i="13"/>
  <c r="A5878" i="13"/>
  <c r="A5877" i="13"/>
  <c r="A5876" i="13"/>
  <c r="A5875" i="13"/>
  <c r="A5874" i="13"/>
  <c r="A5873" i="13"/>
  <c r="A5872" i="13"/>
  <c r="A5871" i="13"/>
  <c r="A5870" i="13"/>
  <c r="A5869" i="13"/>
  <c r="A5868" i="13"/>
  <c r="A5867" i="13"/>
  <c r="A5866" i="13"/>
  <c r="A5865" i="13"/>
  <c r="A5864" i="13"/>
  <c r="A5863" i="13"/>
  <c r="A5862" i="13"/>
  <c r="A5861" i="13"/>
  <c r="A5860" i="13"/>
  <c r="A5859" i="13"/>
  <c r="A5858" i="13"/>
  <c r="A5857" i="13"/>
  <c r="A5856" i="13"/>
  <c r="A5855" i="13"/>
  <c r="A5854" i="13"/>
  <c r="A5853" i="13"/>
  <c r="A5852" i="13"/>
  <c r="A5851" i="13"/>
  <c r="A5850" i="13"/>
  <c r="A5849" i="13"/>
  <c r="A5848" i="13"/>
  <c r="A5847" i="13"/>
  <c r="A5846" i="13"/>
  <c r="A5845" i="13"/>
  <c r="A5844" i="13"/>
  <c r="A5843" i="13"/>
  <c r="A5842" i="13"/>
  <c r="A5841" i="13"/>
  <c r="A5840" i="13"/>
  <c r="A5839" i="13"/>
  <c r="A5838" i="13"/>
  <c r="A5837" i="13"/>
  <c r="A5836" i="13"/>
  <c r="A5835" i="13"/>
  <c r="A5834" i="13"/>
  <c r="A5833" i="13"/>
  <c r="A5832" i="13"/>
  <c r="A5831" i="13"/>
  <c r="A5830" i="13"/>
  <c r="A5829" i="13"/>
  <c r="A5828" i="13"/>
  <c r="A5827" i="13"/>
  <c r="A5826" i="13"/>
  <c r="A5825" i="13"/>
  <c r="A5824" i="13"/>
  <c r="A5823" i="13"/>
  <c r="A5822" i="13"/>
  <c r="A5821" i="13"/>
  <c r="A5820" i="13"/>
  <c r="A5819" i="13"/>
  <c r="A5818" i="13"/>
  <c r="A5817" i="13"/>
  <c r="A5816" i="13"/>
  <c r="A5815" i="13"/>
  <c r="A5814" i="13"/>
  <c r="A5813" i="13"/>
  <c r="A5812" i="13"/>
  <c r="A5811" i="13"/>
  <c r="A5810" i="13"/>
  <c r="A5809" i="13"/>
  <c r="A5808" i="13"/>
  <c r="A5807" i="13"/>
  <c r="A5806" i="13"/>
  <c r="A5805" i="13"/>
  <c r="A5804" i="13"/>
  <c r="A5803" i="13"/>
  <c r="A5802" i="13"/>
  <c r="A5801" i="13"/>
  <c r="A5800" i="13"/>
  <c r="A5799" i="13"/>
  <c r="A5798" i="13"/>
  <c r="A5797" i="13"/>
  <c r="A5796" i="13"/>
  <c r="A5795" i="13"/>
  <c r="A5794" i="13"/>
  <c r="A5793" i="13"/>
  <c r="A5792" i="13"/>
  <c r="A5791" i="13"/>
  <c r="A5790" i="13"/>
  <c r="A5789" i="13"/>
  <c r="A5788" i="13"/>
  <c r="A5787" i="13"/>
  <c r="A5786" i="13"/>
  <c r="A5785" i="13"/>
  <c r="A5784" i="13"/>
  <c r="A5783" i="13"/>
  <c r="A5782" i="13"/>
  <c r="A5781" i="13"/>
  <c r="A5780" i="13"/>
  <c r="A5779" i="13"/>
  <c r="A5778" i="13"/>
  <c r="A5777" i="13"/>
  <c r="A5776" i="13"/>
  <c r="A5775" i="13"/>
  <c r="A5774" i="13"/>
  <c r="A5773" i="13"/>
  <c r="A5772" i="13"/>
  <c r="A5771" i="13"/>
  <c r="A5770" i="13"/>
  <c r="A5769" i="13"/>
  <c r="A5768" i="13"/>
  <c r="A5767" i="13"/>
  <c r="A5766" i="13"/>
  <c r="A5765" i="13"/>
  <c r="A5764" i="13"/>
  <c r="A5763" i="13"/>
  <c r="A5762" i="13"/>
  <c r="A5761" i="13"/>
  <c r="A5760" i="13"/>
  <c r="A5759" i="13"/>
  <c r="A5758" i="13"/>
  <c r="A5757" i="13"/>
  <c r="A5756" i="13"/>
  <c r="A5755" i="13"/>
  <c r="A5754" i="13"/>
  <c r="A5753" i="13"/>
  <c r="A5752" i="13"/>
  <c r="A5751" i="13"/>
  <c r="A5750" i="13"/>
  <c r="A5749" i="13"/>
  <c r="A5748" i="13"/>
  <c r="A5747" i="13"/>
  <c r="A5746" i="13"/>
  <c r="A5745" i="13"/>
  <c r="A5744" i="13"/>
  <c r="A5743" i="13"/>
  <c r="A5742" i="13"/>
  <c r="A5741" i="13"/>
  <c r="A5740" i="13"/>
  <c r="A5739" i="13"/>
  <c r="A5738" i="13"/>
  <c r="A5737" i="13"/>
  <c r="A5736" i="13"/>
  <c r="A5735" i="13"/>
  <c r="A5734" i="13"/>
  <c r="A5733" i="13"/>
  <c r="A5732" i="13"/>
  <c r="A5731" i="13"/>
  <c r="A5730" i="13"/>
  <c r="A5729" i="13"/>
  <c r="A5728" i="13"/>
  <c r="A5727" i="13"/>
  <c r="A5726" i="13"/>
  <c r="A5725" i="13"/>
  <c r="A5724" i="13"/>
  <c r="A5723" i="13"/>
  <c r="A5722" i="13"/>
  <c r="A5721" i="13"/>
  <c r="A5720" i="13"/>
  <c r="A5719" i="13"/>
  <c r="A5718" i="13"/>
  <c r="A5717" i="13"/>
  <c r="A5716" i="13"/>
  <c r="A5715" i="13"/>
  <c r="A5714" i="13"/>
  <c r="A5713" i="13"/>
  <c r="A5712" i="13"/>
  <c r="A5711" i="13"/>
  <c r="A5710" i="13"/>
  <c r="A5709" i="13"/>
  <c r="A5708" i="13"/>
  <c r="A5707" i="13"/>
  <c r="A5706" i="13"/>
  <c r="A5705" i="13"/>
  <c r="A5704" i="13"/>
  <c r="A5703" i="13"/>
  <c r="A5702" i="13"/>
  <c r="A5701" i="13"/>
  <c r="A5700" i="13"/>
  <c r="A5699" i="13"/>
  <c r="A5698" i="13"/>
  <c r="A5697" i="13"/>
  <c r="A5696" i="13"/>
  <c r="A5695" i="13"/>
  <c r="A5694" i="13"/>
  <c r="A5693" i="13"/>
  <c r="A5692" i="13"/>
  <c r="A5691" i="13"/>
  <c r="A5690" i="13"/>
  <c r="A5689" i="13"/>
  <c r="A5688" i="13"/>
  <c r="A5687" i="13"/>
  <c r="A5686" i="13"/>
  <c r="A5685" i="13"/>
  <c r="A5684" i="13"/>
  <c r="A5683" i="13"/>
  <c r="A5682" i="13"/>
  <c r="A5681" i="13"/>
  <c r="A5680" i="13"/>
  <c r="A5679" i="13"/>
  <c r="A5678" i="13"/>
  <c r="A5677" i="13"/>
  <c r="A5676" i="13"/>
  <c r="A5675" i="13"/>
  <c r="A5674" i="13"/>
  <c r="A5673" i="13"/>
  <c r="A5672" i="13"/>
  <c r="A5671" i="13"/>
  <c r="A5670" i="13"/>
  <c r="A5669" i="13"/>
  <c r="A5668" i="13"/>
  <c r="A5667" i="13"/>
  <c r="A5666" i="13"/>
  <c r="A5665" i="13"/>
  <c r="A5664" i="13"/>
  <c r="A5663" i="13"/>
  <c r="A5662" i="13"/>
  <c r="A5661" i="13"/>
  <c r="A5660" i="13"/>
  <c r="A5659" i="13"/>
  <c r="A5658" i="13"/>
  <c r="A5657" i="13"/>
  <c r="A5656" i="13"/>
  <c r="A5655" i="13"/>
  <c r="A5654" i="13"/>
  <c r="A5653" i="13"/>
  <c r="A5652" i="13"/>
  <c r="A5651" i="13"/>
  <c r="A5650" i="13"/>
  <c r="A5649" i="13"/>
  <c r="A5648" i="13"/>
  <c r="A5647" i="13"/>
  <c r="A5646" i="13"/>
  <c r="A5645" i="13"/>
  <c r="A5644" i="13"/>
  <c r="A5643" i="13"/>
  <c r="A5642" i="13"/>
  <c r="A5641" i="13"/>
  <c r="A5640" i="13"/>
  <c r="A5639" i="13"/>
  <c r="A5638" i="13"/>
  <c r="A5637" i="13"/>
  <c r="A5636" i="13"/>
  <c r="A5635" i="13"/>
  <c r="A5634" i="13"/>
  <c r="A5633" i="13"/>
  <c r="A5632" i="13"/>
  <c r="A5631" i="13"/>
  <c r="A5630" i="13"/>
  <c r="A5629" i="13"/>
  <c r="A5628" i="13"/>
  <c r="A5627" i="13"/>
  <c r="A5626" i="13"/>
  <c r="A5625" i="13"/>
  <c r="A5624" i="13"/>
  <c r="A5623" i="13"/>
  <c r="A5622" i="13"/>
  <c r="A5621" i="13"/>
  <c r="A5620" i="13"/>
  <c r="A5619" i="13"/>
  <c r="A5618" i="13"/>
  <c r="A5617" i="13"/>
  <c r="A5616" i="13"/>
  <c r="A5615" i="13"/>
  <c r="A5614" i="13"/>
  <c r="A5613" i="13"/>
  <c r="A5612" i="13"/>
  <c r="A5611" i="13"/>
  <c r="A5610" i="13"/>
  <c r="A5609" i="13"/>
  <c r="A5608" i="13"/>
  <c r="A5607" i="13"/>
  <c r="A5606" i="13"/>
  <c r="A5605" i="13"/>
  <c r="A5604" i="13"/>
  <c r="A5603" i="13"/>
  <c r="A5602" i="13"/>
  <c r="A5601" i="13"/>
  <c r="A5600" i="13"/>
  <c r="A5599" i="13"/>
  <c r="A5598" i="13"/>
  <c r="A5597" i="13"/>
  <c r="A5596" i="13"/>
  <c r="A5595" i="13"/>
  <c r="A5594" i="13"/>
  <c r="A5593" i="13"/>
  <c r="A5592" i="13"/>
  <c r="A5591" i="13"/>
  <c r="A5590" i="13"/>
  <c r="A5589" i="13"/>
  <c r="A5588" i="13"/>
  <c r="A5587" i="13"/>
  <c r="A5586" i="13"/>
  <c r="A5585" i="13"/>
  <c r="A5584" i="13"/>
  <c r="A5583" i="13"/>
  <c r="A5582" i="13"/>
  <c r="A5581" i="13"/>
  <c r="A5580" i="13"/>
  <c r="A5579" i="13"/>
  <c r="A5578" i="13"/>
  <c r="A5577" i="13"/>
  <c r="A5576" i="13"/>
  <c r="A5575" i="13"/>
  <c r="A5574" i="13"/>
  <c r="A5573" i="13"/>
  <c r="A5572" i="13"/>
  <c r="A5571" i="13"/>
  <c r="A5570" i="13"/>
  <c r="A5569" i="13"/>
  <c r="A5568" i="13"/>
  <c r="A5567" i="13"/>
  <c r="A5566" i="13"/>
  <c r="A5565" i="13"/>
  <c r="A5564" i="13"/>
  <c r="A5563" i="13"/>
  <c r="A5562" i="13"/>
  <c r="A5561" i="13"/>
  <c r="A5560" i="13"/>
  <c r="A5559" i="13"/>
  <c r="A5558" i="13"/>
  <c r="A5557" i="13"/>
  <c r="A5556" i="13"/>
  <c r="A5555" i="13"/>
  <c r="A5554" i="13"/>
  <c r="A5553" i="13"/>
  <c r="A5552" i="13"/>
  <c r="A5551" i="13"/>
  <c r="A5550" i="13"/>
  <c r="A5549" i="13"/>
  <c r="A5548" i="13"/>
  <c r="A5547" i="13"/>
  <c r="A5546" i="13"/>
  <c r="A5545" i="13"/>
  <c r="A5544" i="13"/>
  <c r="A5543" i="13"/>
  <c r="A5542" i="13"/>
  <c r="A5541" i="13"/>
  <c r="A5540" i="13"/>
  <c r="A5539" i="13"/>
  <c r="A5538" i="13"/>
  <c r="A5537" i="13"/>
  <c r="A5536" i="13"/>
  <c r="A5535" i="13"/>
  <c r="A5534" i="13"/>
  <c r="A5533" i="13"/>
  <c r="A5532" i="13"/>
  <c r="A5531" i="13"/>
  <c r="A5530" i="13"/>
  <c r="A5529" i="13"/>
  <c r="A5528" i="13"/>
  <c r="A5527" i="13"/>
  <c r="A5526" i="13"/>
  <c r="A5525" i="13"/>
  <c r="A5524" i="13"/>
  <c r="A5523" i="13"/>
  <c r="A5522" i="13"/>
  <c r="A5521" i="13"/>
  <c r="A5520" i="13"/>
  <c r="A5519" i="13"/>
  <c r="A5518" i="13"/>
  <c r="A5517" i="13"/>
  <c r="A5516" i="13"/>
  <c r="A5515" i="13"/>
  <c r="A5514" i="13"/>
  <c r="A5513" i="13"/>
  <c r="A5512" i="13"/>
  <c r="A5511" i="13"/>
  <c r="A5510" i="13"/>
  <c r="A5509" i="13"/>
  <c r="A5508" i="13"/>
  <c r="A5507" i="13"/>
  <c r="A5506" i="13"/>
  <c r="A5505" i="13"/>
  <c r="A5504" i="13"/>
  <c r="A5503" i="13"/>
  <c r="A5502" i="13"/>
  <c r="A5501" i="13"/>
  <c r="A5500" i="13"/>
  <c r="A5499" i="13"/>
  <c r="A5498" i="13"/>
  <c r="A5497" i="13"/>
  <c r="A5496" i="13"/>
  <c r="A5495" i="13"/>
  <c r="A5494" i="13"/>
  <c r="A5493" i="13"/>
  <c r="A5492" i="13"/>
  <c r="A5491" i="13"/>
  <c r="A5490" i="13"/>
  <c r="A5489" i="13"/>
  <c r="A5488" i="13"/>
  <c r="A5487" i="13"/>
  <c r="A5486" i="13"/>
  <c r="A5485" i="13"/>
  <c r="A5484" i="13"/>
  <c r="A5483" i="13"/>
  <c r="A5482" i="13"/>
  <c r="A5481" i="13"/>
  <c r="A5480" i="13"/>
  <c r="A5479" i="13"/>
  <c r="A5478" i="13"/>
  <c r="A5477" i="13"/>
  <c r="A5476" i="13"/>
  <c r="A5475" i="13"/>
  <c r="A5474" i="13"/>
  <c r="A5473" i="13"/>
  <c r="A5472" i="13"/>
  <c r="A5471" i="13"/>
  <c r="A5470" i="13"/>
  <c r="A5469" i="13"/>
  <c r="A5468" i="13"/>
  <c r="A5467" i="13"/>
  <c r="A5466" i="13"/>
  <c r="A5465" i="13"/>
  <c r="A5464" i="13"/>
  <c r="A5463" i="13"/>
  <c r="A5462" i="13"/>
  <c r="A5461" i="13"/>
  <c r="A5460" i="13"/>
  <c r="A5459" i="13"/>
  <c r="A5458" i="13"/>
  <c r="A5457" i="13"/>
  <c r="A5456" i="13"/>
  <c r="A5455" i="13"/>
  <c r="A5454" i="13"/>
  <c r="A5453" i="13"/>
  <c r="A5452" i="13"/>
  <c r="A5451" i="13"/>
  <c r="A5450" i="13"/>
  <c r="A5449" i="13"/>
  <c r="A5448" i="13"/>
  <c r="A5447" i="13"/>
  <c r="A5446" i="13"/>
  <c r="A5445" i="13"/>
  <c r="A5444" i="13"/>
  <c r="A5443" i="13"/>
  <c r="A5442" i="13"/>
  <c r="A5441" i="13"/>
  <c r="A5440" i="13"/>
  <c r="A5439" i="13"/>
  <c r="A5438" i="13"/>
  <c r="A5437" i="13"/>
  <c r="A5436" i="13"/>
  <c r="A5435" i="13"/>
  <c r="A5434" i="13"/>
  <c r="A5433" i="13"/>
  <c r="A5432" i="13"/>
  <c r="A5431" i="13"/>
  <c r="A5430" i="13"/>
  <c r="A5429" i="13"/>
  <c r="A5428" i="13"/>
  <c r="A5427" i="13"/>
  <c r="A5426" i="13"/>
  <c r="A5425" i="13"/>
  <c r="A5424" i="13"/>
  <c r="A5423" i="13"/>
  <c r="A5422" i="13"/>
  <c r="A5421" i="13"/>
  <c r="A5420" i="13"/>
  <c r="A5419" i="13"/>
  <c r="A5418" i="13"/>
  <c r="A5417" i="13"/>
  <c r="A5416" i="13"/>
  <c r="A5415" i="13"/>
  <c r="A5414" i="13"/>
  <c r="A5413" i="13"/>
  <c r="A5412" i="13"/>
  <c r="A5411" i="13"/>
  <c r="A5410" i="13"/>
  <c r="A5409" i="13"/>
  <c r="A5408" i="13"/>
  <c r="A5407" i="13"/>
  <c r="A5406" i="13"/>
  <c r="A5405" i="13"/>
  <c r="A5404" i="13"/>
  <c r="A5403" i="13"/>
  <c r="A5402" i="13"/>
  <c r="A5401" i="13"/>
  <c r="A5400" i="13"/>
  <c r="A5399" i="13"/>
  <c r="A5398" i="13"/>
  <c r="A5397" i="13"/>
  <c r="A5396" i="13"/>
  <c r="A5395" i="13"/>
  <c r="A5394" i="13"/>
  <c r="A5393" i="13"/>
  <c r="A5392" i="13"/>
  <c r="A5391" i="13"/>
  <c r="A5390" i="13"/>
  <c r="A5389" i="13"/>
  <c r="A5388" i="13"/>
  <c r="A5387" i="13"/>
  <c r="A5386" i="13"/>
  <c r="A5385" i="13"/>
  <c r="A5384" i="13"/>
  <c r="A5383" i="13"/>
  <c r="A5382" i="13"/>
  <c r="A5381" i="13"/>
  <c r="A5380" i="13"/>
  <c r="A5379" i="13"/>
  <c r="A5378" i="13"/>
  <c r="A5377" i="13"/>
  <c r="A5376" i="13"/>
  <c r="A5375" i="13"/>
  <c r="A5374" i="13"/>
  <c r="A5373" i="13"/>
  <c r="A5372" i="13"/>
  <c r="A5371" i="13"/>
  <c r="A5370" i="13"/>
  <c r="A5369" i="13"/>
  <c r="A5368" i="13"/>
  <c r="A5367" i="13"/>
  <c r="A5366" i="13"/>
  <c r="A5365" i="13"/>
  <c r="A5364" i="13"/>
  <c r="A5363" i="13"/>
  <c r="A5362" i="13"/>
  <c r="A5361" i="13"/>
  <c r="A5360" i="13"/>
  <c r="A5359" i="13"/>
  <c r="A5358" i="13"/>
  <c r="A5357" i="13"/>
  <c r="A5356" i="13"/>
  <c r="A5355" i="13"/>
  <c r="A5354" i="13"/>
  <c r="A5353" i="13"/>
  <c r="A5352" i="13"/>
  <c r="A5351" i="13"/>
  <c r="A5350" i="13"/>
  <c r="A5349" i="13"/>
  <c r="A5348" i="13"/>
  <c r="A5347" i="13"/>
  <c r="A5346" i="13"/>
  <c r="A5345" i="13"/>
  <c r="A5344" i="13"/>
  <c r="A5343" i="13"/>
  <c r="A5342" i="13"/>
  <c r="A5341" i="13"/>
  <c r="A5340" i="13"/>
  <c r="A5339" i="13"/>
  <c r="A5338" i="13"/>
  <c r="A5337" i="13"/>
  <c r="A5336" i="13"/>
  <c r="A5335" i="13"/>
  <c r="A5334" i="13"/>
  <c r="A5333" i="13"/>
  <c r="A5332" i="13"/>
  <c r="A5331" i="13"/>
  <c r="A5330" i="13"/>
  <c r="A5329" i="13"/>
  <c r="A5328" i="13"/>
  <c r="A5327" i="13"/>
  <c r="A5326" i="13"/>
  <c r="A5325" i="13"/>
  <c r="A5324" i="13"/>
  <c r="A5323" i="13"/>
  <c r="A5322" i="13"/>
  <c r="A5321" i="13"/>
  <c r="A5320" i="13"/>
  <c r="A5319" i="13"/>
  <c r="A5318" i="13"/>
  <c r="A5317" i="13"/>
  <c r="A5316" i="13"/>
  <c r="A5315" i="13"/>
  <c r="A5314" i="13"/>
  <c r="A5313" i="13"/>
  <c r="A5312" i="13"/>
  <c r="A5311" i="13"/>
  <c r="A5310" i="13"/>
  <c r="A5309" i="13"/>
  <c r="A5308" i="13"/>
  <c r="A5307" i="13"/>
  <c r="A5306" i="13"/>
  <c r="A5305" i="13"/>
  <c r="A5304" i="13"/>
  <c r="A5303" i="13"/>
  <c r="A5302" i="13"/>
  <c r="A5301" i="13"/>
  <c r="A5300" i="13"/>
  <c r="A5299" i="13"/>
  <c r="A5298" i="13"/>
  <c r="A5297" i="13"/>
  <c r="A5296" i="13"/>
  <c r="A5295" i="13"/>
  <c r="A5294" i="13"/>
  <c r="A5293" i="13"/>
  <c r="A5292" i="13"/>
  <c r="A5291" i="13"/>
  <c r="A5290" i="13"/>
  <c r="A5289" i="13"/>
  <c r="A5288" i="13"/>
  <c r="A5287" i="13"/>
  <c r="A5286" i="13"/>
  <c r="A5285" i="13"/>
  <c r="A5284" i="13"/>
  <c r="A5283" i="13"/>
  <c r="A5282" i="13"/>
  <c r="A5281" i="13"/>
  <c r="A5280" i="13"/>
  <c r="A5279" i="13"/>
  <c r="A5278" i="13"/>
  <c r="A5277" i="13"/>
  <c r="A5276" i="13"/>
  <c r="A5275" i="13"/>
  <c r="A5274" i="13"/>
  <c r="A5273" i="13"/>
  <c r="A5272" i="13"/>
  <c r="A5271" i="13"/>
  <c r="A5270" i="13"/>
  <c r="A5269" i="13"/>
  <c r="A5268" i="13"/>
  <c r="A5267" i="13"/>
  <c r="A5266" i="13"/>
  <c r="A5265" i="13"/>
  <c r="A5264" i="13"/>
  <c r="A5263" i="13"/>
  <c r="A5262" i="13"/>
  <c r="A5261" i="13"/>
  <c r="A5260" i="13"/>
  <c r="A5259" i="13"/>
  <c r="A5258" i="13"/>
  <c r="A5257" i="13"/>
  <c r="A5256" i="13"/>
  <c r="A5255" i="13"/>
  <c r="A5254" i="13"/>
  <c r="A5253" i="13"/>
  <c r="A5252" i="13"/>
  <c r="A5251" i="13"/>
  <c r="A5250" i="13"/>
  <c r="A5249" i="13"/>
  <c r="A5248" i="13"/>
  <c r="A5247" i="13"/>
  <c r="A5246" i="13"/>
  <c r="A5245" i="13"/>
  <c r="A5244" i="13"/>
  <c r="A5243" i="13"/>
  <c r="A5242" i="13"/>
  <c r="A5241" i="13"/>
  <c r="A5240" i="13"/>
  <c r="A5239" i="13"/>
  <c r="A5238" i="13"/>
  <c r="A5237" i="13"/>
  <c r="A5236" i="13"/>
  <c r="A5235" i="13"/>
  <c r="A5234" i="13"/>
  <c r="A5233" i="13"/>
  <c r="A5232" i="13"/>
  <c r="A5231" i="13"/>
  <c r="A5230" i="13"/>
  <c r="A5229" i="13"/>
  <c r="A5228" i="13"/>
  <c r="A5227" i="13"/>
  <c r="A5226" i="13"/>
  <c r="A5225" i="13"/>
  <c r="A5224" i="13"/>
  <c r="A5223" i="13"/>
  <c r="A5222" i="13"/>
  <c r="A5221" i="13"/>
  <c r="A5220" i="13"/>
  <c r="A5219" i="13"/>
  <c r="A5218" i="13"/>
  <c r="A5217" i="13"/>
  <c r="A5216" i="13"/>
  <c r="A5215" i="13"/>
  <c r="A5214" i="13"/>
  <c r="A5213" i="13"/>
  <c r="A5212" i="13"/>
  <c r="A5211" i="13"/>
  <c r="A5210" i="13"/>
  <c r="A5209" i="13"/>
  <c r="A5208" i="13"/>
  <c r="A5207" i="13"/>
  <c r="A5206" i="13"/>
  <c r="A5205" i="13"/>
  <c r="A5204" i="13"/>
  <c r="A5203" i="13"/>
  <c r="A5202" i="13"/>
  <c r="A5201" i="13"/>
  <c r="A5200" i="13"/>
  <c r="A5199" i="13"/>
  <c r="A5198" i="13"/>
  <c r="A5197" i="13"/>
  <c r="A5196" i="13"/>
  <c r="A5195" i="13"/>
  <c r="A5194" i="13"/>
  <c r="A5193" i="13"/>
  <c r="A5192" i="13"/>
  <c r="A5191" i="13"/>
  <c r="A5190" i="13"/>
  <c r="A5189" i="13"/>
  <c r="A5188" i="13"/>
  <c r="A5187" i="13"/>
  <c r="A5186" i="13"/>
  <c r="A5185" i="13"/>
  <c r="A5184" i="13"/>
  <c r="A5183" i="13"/>
  <c r="A5182" i="13"/>
  <c r="A5181" i="13"/>
  <c r="A5180" i="13"/>
  <c r="A5179" i="13"/>
  <c r="A5178" i="13"/>
  <c r="A5177" i="13"/>
  <c r="A5176" i="13"/>
  <c r="A5175" i="13"/>
  <c r="A5174" i="13"/>
  <c r="A5173" i="13"/>
  <c r="A5172" i="13"/>
  <c r="A5171" i="13"/>
  <c r="A5170" i="13"/>
  <c r="A5169" i="13"/>
  <c r="A5168" i="13"/>
  <c r="A5167" i="13"/>
  <c r="A5166" i="13"/>
  <c r="A5165" i="13"/>
  <c r="A5164" i="13"/>
  <c r="A5163" i="13"/>
  <c r="A5162" i="13"/>
  <c r="A5161" i="13"/>
  <c r="A5160" i="13"/>
  <c r="A5159" i="13"/>
  <c r="A5158" i="13"/>
  <c r="A5157" i="13"/>
  <c r="A5156" i="13"/>
  <c r="A5155" i="13"/>
  <c r="A5154" i="13"/>
  <c r="A5153" i="13"/>
  <c r="A5152" i="13"/>
  <c r="A5151" i="13"/>
  <c r="A5150" i="13"/>
  <c r="A5149" i="13"/>
  <c r="A5148" i="13"/>
  <c r="A5147" i="13"/>
  <c r="A5146" i="13"/>
  <c r="A5145" i="13"/>
  <c r="A5144" i="13"/>
  <c r="A5143" i="13"/>
  <c r="A5142" i="13"/>
  <c r="A5141" i="13"/>
  <c r="A5140" i="13"/>
  <c r="A5139" i="13"/>
  <c r="A5138" i="13"/>
  <c r="A5137" i="13"/>
  <c r="A5136" i="13"/>
  <c r="A5135" i="13"/>
  <c r="A5134" i="13"/>
  <c r="A5133" i="13"/>
  <c r="A5132" i="13"/>
  <c r="A5131" i="13"/>
  <c r="A5130" i="13"/>
  <c r="A5129" i="13"/>
  <c r="A5128" i="13"/>
  <c r="A5127" i="13"/>
  <c r="A5126" i="13"/>
  <c r="A5125" i="13"/>
  <c r="A5124" i="13"/>
  <c r="A5123" i="13"/>
  <c r="A5122" i="13"/>
  <c r="A5121" i="13"/>
  <c r="A5120" i="13"/>
  <c r="A5119" i="13"/>
  <c r="A5118" i="13"/>
  <c r="A5117" i="13"/>
  <c r="A5116" i="13"/>
  <c r="A5115" i="13"/>
  <c r="A5114" i="13"/>
  <c r="A5113" i="13"/>
  <c r="A5112" i="13"/>
  <c r="A5111" i="13"/>
  <c r="A5110" i="13"/>
  <c r="A5109" i="13"/>
  <c r="A5108" i="13"/>
  <c r="A5107" i="13"/>
  <c r="A5106" i="13"/>
  <c r="A5105" i="13"/>
  <c r="A5104" i="13"/>
  <c r="A5103" i="13"/>
  <c r="A5102" i="13"/>
  <c r="A5101" i="13"/>
  <c r="A5100" i="13"/>
  <c r="A5099" i="13"/>
  <c r="A5098" i="13"/>
  <c r="A5097" i="13"/>
  <c r="A5096" i="13"/>
  <c r="A5095" i="13"/>
  <c r="A5094" i="13"/>
  <c r="A5093" i="13"/>
  <c r="A5092" i="13"/>
  <c r="A5091" i="13"/>
  <c r="A5090" i="13"/>
  <c r="A5089" i="13"/>
  <c r="A5088" i="13"/>
  <c r="A5087" i="13"/>
  <c r="A5086" i="13"/>
  <c r="A5085" i="13"/>
  <c r="A5084" i="13"/>
  <c r="A5083" i="13"/>
  <c r="A5082" i="13"/>
  <c r="A5081" i="13"/>
  <c r="A5080" i="13"/>
  <c r="A5079" i="13"/>
  <c r="A5078" i="13"/>
  <c r="A5077" i="13"/>
  <c r="A5076" i="13"/>
  <c r="A5075" i="13"/>
  <c r="A5074" i="13"/>
  <c r="A5073" i="13"/>
  <c r="A5072" i="13"/>
  <c r="A5071" i="13"/>
  <c r="A5070" i="13"/>
  <c r="A5069" i="13"/>
  <c r="A5068" i="13"/>
  <c r="A5067" i="13"/>
  <c r="A5066" i="13"/>
  <c r="A5065" i="13"/>
  <c r="A5064" i="13"/>
  <c r="A5063" i="13"/>
  <c r="A5062" i="13"/>
  <c r="A5061" i="13"/>
  <c r="A5060" i="13"/>
  <c r="A5059" i="13"/>
  <c r="A5058" i="13"/>
  <c r="A5057" i="13"/>
  <c r="A5056" i="13"/>
  <c r="A5055" i="13"/>
  <c r="A5054" i="13"/>
  <c r="A5053" i="13"/>
  <c r="A5052" i="13"/>
  <c r="A5051" i="13"/>
  <c r="A5050" i="13"/>
  <c r="A5049" i="13"/>
  <c r="A5048" i="13"/>
  <c r="A5047" i="13"/>
  <c r="A5046" i="13"/>
  <c r="A5045" i="13"/>
  <c r="A5044" i="13"/>
  <c r="A5043" i="13"/>
  <c r="A5042" i="13"/>
  <c r="A5041" i="13"/>
  <c r="A5040" i="13"/>
  <c r="A5039" i="13"/>
  <c r="A5038" i="13"/>
  <c r="A5037" i="13"/>
  <c r="A5036" i="13"/>
  <c r="A5035" i="13"/>
  <c r="A5034" i="13"/>
  <c r="A5033" i="13"/>
  <c r="A5032" i="13"/>
  <c r="A5031" i="13"/>
  <c r="A5030" i="13"/>
  <c r="A5029" i="13"/>
  <c r="A5028" i="13"/>
  <c r="A5027" i="13"/>
  <c r="A5026" i="13"/>
  <c r="A5025" i="13"/>
  <c r="A5024" i="13"/>
  <c r="A5023" i="13"/>
  <c r="A5022" i="13"/>
  <c r="A5021" i="13"/>
  <c r="A5020" i="13"/>
  <c r="A5019" i="13"/>
  <c r="A5018" i="13"/>
  <c r="A5017" i="13"/>
  <c r="A5016" i="13"/>
  <c r="A5015" i="13"/>
  <c r="A5014" i="13"/>
  <c r="A5013" i="13"/>
  <c r="A5012" i="13"/>
  <c r="A5011" i="13"/>
  <c r="A5010" i="13"/>
  <c r="A5009" i="13"/>
  <c r="A5008" i="13"/>
  <c r="A5007" i="13"/>
  <c r="A5006" i="13"/>
  <c r="A5005" i="13"/>
  <c r="A5004" i="13"/>
  <c r="A5003" i="13"/>
  <c r="A5002" i="13"/>
  <c r="A5001" i="13"/>
  <c r="A5000" i="13"/>
  <c r="A4999" i="13"/>
  <c r="A4998" i="13"/>
  <c r="A4997" i="13"/>
  <c r="A4996" i="13"/>
  <c r="A4995" i="13"/>
  <c r="A4994" i="13"/>
  <c r="A4993" i="13"/>
  <c r="A4992" i="13"/>
  <c r="A4991" i="13"/>
  <c r="A4990" i="13"/>
  <c r="A4989" i="13"/>
  <c r="A4988" i="13"/>
  <c r="A4987" i="13"/>
  <c r="A4986" i="13"/>
  <c r="A4985" i="13"/>
  <c r="A4984" i="13"/>
  <c r="A4983" i="13"/>
  <c r="A4982" i="13"/>
  <c r="A4981" i="13"/>
  <c r="A4980" i="13"/>
  <c r="A4979" i="13"/>
  <c r="A4978" i="13"/>
  <c r="A4977" i="13"/>
  <c r="A4976" i="13"/>
  <c r="A4975" i="13"/>
  <c r="A4974" i="13"/>
  <c r="A4973" i="13"/>
  <c r="A4972" i="13"/>
  <c r="A4971" i="13"/>
  <c r="A4970" i="13"/>
  <c r="A4969" i="13"/>
  <c r="A4968" i="13"/>
  <c r="A4967" i="13"/>
  <c r="A4966" i="13"/>
  <c r="A4965" i="13"/>
  <c r="A4964" i="13"/>
  <c r="A4963" i="13"/>
  <c r="A4962" i="13"/>
  <c r="A4961" i="13"/>
  <c r="A4960" i="13"/>
  <c r="A4959" i="13"/>
  <c r="A4958" i="13"/>
  <c r="A4957" i="13"/>
  <c r="A4956" i="13"/>
  <c r="A4955" i="13"/>
  <c r="A4954" i="13"/>
  <c r="A4953" i="13"/>
  <c r="A4952" i="13"/>
  <c r="A4951" i="13"/>
  <c r="A4950" i="13"/>
  <c r="A4949" i="13"/>
  <c r="A4948" i="13"/>
  <c r="A4947" i="13"/>
  <c r="A4946" i="13"/>
  <c r="A4945" i="13"/>
  <c r="A4944" i="13"/>
  <c r="A4943" i="13"/>
  <c r="A4942" i="13"/>
  <c r="A4941" i="13"/>
  <c r="A4940" i="13"/>
  <c r="A4939" i="13"/>
  <c r="A4938" i="13"/>
  <c r="A4937" i="13"/>
  <c r="A4936" i="13"/>
  <c r="A4935" i="13"/>
  <c r="A4934" i="13"/>
  <c r="A4933" i="13"/>
  <c r="A4932" i="13"/>
  <c r="A4931" i="13"/>
  <c r="A4930" i="13"/>
  <c r="A4929" i="13"/>
  <c r="A4928" i="13"/>
  <c r="A4927" i="13"/>
  <c r="A4926" i="13"/>
  <c r="A4925" i="13"/>
  <c r="A4924" i="13"/>
  <c r="A4923" i="13"/>
  <c r="A4922" i="13"/>
  <c r="A4921" i="13"/>
  <c r="A4920" i="13"/>
  <c r="A4919" i="13"/>
  <c r="A4918" i="13"/>
  <c r="A4917" i="13"/>
  <c r="A4916" i="13"/>
  <c r="A4915" i="13"/>
  <c r="A4914" i="13"/>
  <c r="A4913" i="13"/>
  <c r="A4912" i="13"/>
  <c r="A4911" i="13"/>
  <c r="A4910" i="13"/>
  <c r="A4909" i="13"/>
  <c r="A4908" i="13"/>
  <c r="A4907" i="13"/>
  <c r="A4906" i="13"/>
  <c r="A4905" i="13"/>
  <c r="A4904" i="13"/>
  <c r="A4903" i="13"/>
  <c r="A4902" i="13"/>
  <c r="A4901" i="13"/>
  <c r="A4900" i="13"/>
  <c r="A4899" i="13"/>
  <c r="A4898" i="13"/>
  <c r="A4897" i="13"/>
  <c r="A4896" i="13"/>
  <c r="A4895" i="13"/>
  <c r="A4894" i="13"/>
  <c r="A4893" i="13"/>
  <c r="A4892" i="13"/>
  <c r="A4891" i="13"/>
  <c r="A4890" i="13"/>
  <c r="A4889" i="13"/>
  <c r="A4888" i="13"/>
  <c r="A4887" i="13"/>
  <c r="A4886" i="13"/>
  <c r="A4885" i="13"/>
  <c r="A4884" i="13"/>
  <c r="A4883" i="13"/>
  <c r="A4882" i="13"/>
  <c r="A4881" i="13"/>
  <c r="A4880" i="13"/>
  <c r="A4879" i="13"/>
  <c r="A4878" i="13"/>
  <c r="A4877" i="13"/>
  <c r="A4876" i="13"/>
  <c r="A4875" i="13"/>
  <c r="A4874" i="13"/>
  <c r="A4873" i="13"/>
  <c r="A4872" i="13"/>
  <c r="A4871" i="13"/>
  <c r="A4870" i="13"/>
  <c r="A4869" i="13"/>
  <c r="A4868" i="13"/>
  <c r="A4867" i="13"/>
  <c r="A4866" i="13"/>
  <c r="A4865" i="13"/>
  <c r="A4864" i="13"/>
  <c r="A4863" i="13"/>
  <c r="A4862" i="13"/>
  <c r="A4861" i="13"/>
  <c r="A4860" i="13"/>
  <c r="A4859" i="13"/>
  <c r="A4858" i="13"/>
  <c r="A4857" i="13"/>
  <c r="A4856" i="13"/>
  <c r="A4855" i="13"/>
  <c r="A4854" i="13"/>
  <c r="A4853" i="13"/>
  <c r="A4852" i="13"/>
  <c r="A4851" i="13"/>
  <c r="A4850" i="13"/>
  <c r="A4849" i="13"/>
  <c r="A4848" i="13"/>
  <c r="A4847" i="13"/>
  <c r="A4846" i="13"/>
  <c r="A4845" i="13"/>
  <c r="A4844" i="13"/>
  <c r="A4843" i="13"/>
  <c r="A4842" i="13"/>
  <c r="A4841" i="13"/>
  <c r="A4840" i="13"/>
  <c r="A4839" i="13"/>
  <c r="A4838" i="13"/>
  <c r="A4837" i="13"/>
  <c r="A4836" i="13"/>
  <c r="A4835" i="13"/>
  <c r="A4834" i="13"/>
  <c r="A4833" i="13"/>
  <c r="A4832" i="13"/>
  <c r="A4831" i="13"/>
  <c r="A4830" i="13"/>
  <c r="A4829" i="13"/>
  <c r="A4828" i="13"/>
  <c r="A4827" i="13"/>
  <c r="A4826" i="13"/>
  <c r="A4825" i="13"/>
  <c r="A4824" i="13"/>
  <c r="A4823" i="13"/>
  <c r="A4822" i="13"/>
  <c r="A4821" i="13"/>
  <c r="A4820" i="13"/>
  <c r="A4819" i="13"/>
  <c r="A4818" i="13"/>
  <c r="A4817" i="13"/>
  <c r="A4816" i="13"/>
  <c r="A4815" i="13"/>
  <c r="A4814" i="13"/>
  <c r="A4813" i="13"/>
  <c r="A4812" i="13"/>
  <c r="A4811" i="13"/>
  <c r="A4810" i="13"/>
  <c r="A4809" i="13"/>
  <c r="A4808" i="13"/>
  <c r="A4807" i="13"/>
  <c r="A4806" i="13"/>
  <c r="A4805" i="13"/>
  <c r="A4804" i="13"/>
  <c r="A4803" i="13"/>
  <c r="A4802" i="13"/>
  <c r="A4801" i="13"/>
  <c r="A4800" i="13"/>
  <c r="A4799" i="13"/>
  <c r="A4798" i="13"/>
  <c r="A4797" i="13"/>
  <c r="A4796" i="13"/>
  <c r="A4795" i="13"/>
  <c r="A4794" i="13"/>
  <c r="A4793" i="13"/>
  <c r="A4792" i="13"/>
  <c r="A4791" i="13"/>
  <c r="A4790" i="13"/>
  <c r="A4789" i="13"/>
  <c r="A4788" i="13"/>
  <c r="A4787" i="13"/>
  <c r="A4786" i="13"/>
  <c r="A4785" i="13"/>
  <c r="A4784" i="13"/>
  <c r="A4783" i="13"/>
  <c r="A4782" i="13"/>
  <c r="A4781" i="13"/>
  <c r="A4780" i="13"/>
  <c r="A4779" i="13"/>
  <c r="A4778" i="13"/>
  <c r="A4777" i="13"/>
  <c r="A4776" i="13"/>
  <c r="A4775" i="13"/>
  <c r="A4774" i="13"/>
  <c r="A4773" i="13"/>
  <c r="A4772" i="13"/>
  <c r="A4771" i="13"/>
  <c r="A4770" i="13"/>
  <c r="A4769" i="13"/>
  <c r="A4768" i="13"/>
  <c r="A4767" i="13"/>
  <c r="A4766" i="13"/>
  <c r="A4765" i="13"/>
  <c r="A4764" i="13"/>
  <c r="A4763" i="13"/>
  <c r="A4762" i="13"/>
  <c r="A4761" i="13"/>
  <c r="A4760" i="13"/>
  <c r="A4759" i="13"/>
  <c r="A4758" i="13"/>
  <c r="A4757" i="13"/>
  <c r="A4756" i="13"/>
  <c r="A4755" i="13"/>
  <c r="A4754" i="13"/>
  <c r="A4753" i="13"/>
  <c r="A4752" i="13"/>
  <c r="A4751" i="13"/>
  <c r="A4750" i="13"/>
  <c r="A4749" i="13"/>
  <c r="A4748" i="13"/>
  <c r="A4747" i="13"/>
  <c r="A4746" i="13"/>
  <c r="A4745" i="13"/>
  <c r="A4744" i="13"/>
  <c r="A4743" i="13"/>
  <c r="A4742" i="13"/>
  <c r="A4741" i="13"/>
  <c r="A4740" i="13"/>
  <c r="A4739" i="13"/>
  <c r="A4738" i="13"/>
  <c r="A4737" i="13"/>
  <c r="A4736" i="13"/>
  <c r="A4735" i="13"/>
  <c r="A4734" i="13"/>
  <c r="A4733" i="13"/>
  <c r="A4732" i="13"/>
  <c r="A4731" i="13"/>
  <c r="A4730" i="13"/>
  <c r="A4729" i="13"/>
  <c r="A4728" i="13"/>
  <c r="A4727" i="13"/>
  <c r="A4726" i="13"/>
  <c r="A4725" i="13"/>
  <c r="A4724" i="13"/>
  <c r="A4723" i="13"/>
  <c r="A4722" i="13"/>
  <c r="A4721" i="13"/>
  <c r="A4720" i="13"/>
  <c r="A4719" i="13"/>
  <c r="A4718" i="13"/>
  <c r="A4717" i="13"/>
  <c r="A4716" i="13"/>
  <c r="A4715" i="13"/>
  <c r="A4714" i="13"/>
  <c r="A4713" i="13"/>
  <c r="A4712" i="13"/>
  <c r="A4711" i="13"/>
  <c r="A4710" i="13"/>
  <c r="A4709" i="13"/>
  <c r="A4708" i="13"/>
  <c r="A4707" i="13"/>
  <c r="A4706" i="13"/>
  <c r="A4705" i="13"/>
  <c r="A4704" i="13"/>
  <c r="A4703" i="13"/>
  <c r="A4702" i="13"/>
  <c r="A4701" i="13"/>
  <c r="A4700" i="13"/>
  <c r="A4699" i="13"/>
  <c r="A4698" i="13"/>
  <c r="A4697" i="13"/>
  <c r="A4696" i="13"/>
  <c r="A4695" i="13"/>
  <c r="A4694" i="13"/>
  <c r="A4693" i="13"/>
  <c r="A4692" i="13"/>
  <c r="A4691" i="13"/>
  <c r="A4690" i="13"/>
  <c r="A4689" i="13"/>
  <c r="A4688" i="13"/>
  <c r="A4687" i="13"/>
  <c r="A4686" i="13"/>
  <c r="A4685" i="13"/>
  <c r="A4684" i="13"/>
  <c r="A4683" i="13"/>
  <c r="A4682" i="13"/>
  <c r="A4681" i="13"/>
  <c r="A4680" i="13"/>
  <c r="A4679" i="13"/>
  <c r="A4678" i="13"/>
  <c r="A4677" i="13"/>
  <c r="A4676" i="13"/>
  <c r="A4675" i="13"/>
  <c r="A4674" i="13"/>
  <c r="A4673" i="13"/>
  <c r="A4672" i="13"/>
  <c r="A4671" i="13"/>
  <c r="A4670" i="13"/>
  <c r="A4669" i="13"/>
  <c r="A4668" i="13"/>
  <c r="A4667" i="13"/>
  <c r="A4666" i="13"/>
  <c r="A4665" i="13"/>
  <c r="A4664" i="13"/>
  <c r="A4663" i="13"/>
  <c r="A4662" i="13"/>
  <c r="A4661" i="13"/>
  <c r="A4660" i="13"/>
  <c r="A4659" i="13"/>
  <c r="A4658" i="13"/>
  <c r="A4657" i="13"/>
  <c r="A4656" i="13"/>
  <c r="A4655" i="13"/>
  <c r="A4654" i="13"/>
  <c r="A4653" i="13"/>
  <c r="A4652" i="13"/>
  <c r="A4651" i="13"/>
  <c r="A4650" i="13"/>
  <c r="A4649" i="13"/>
  <c r="A4648" i="13"/>
  <c r="A4647" i="13"/>
  <c r="A4646" i="13"/>
  <c r="A4645" i="13"/>
  <c r="A4644" i="13"/>
  <c r="A4643" i="13"/>
  <c r="A4642" i="13"/>
  <c r="A4641" i="13"/>
  <c r="A4640" i="13"/>
  <c r="A4639" i="13"/>
  <c r="A4638" i="13"/>
  <c r="A4637" i="13"/>
  <c r="A4636" i="13"/>
  <c r="A4635" i="13"/>
  <c r="A4634" i="13"/>
  <c r="A4633" i="13"/>
  <c r="A4632" i="13"/>
  <c r="A4631" i="13"/>
  <c r="A4630" i="13"/>
  <c r="A4629" i="13"/>
  <c r="A4628" i="13"/>
  <c r="A4627" i="13"/>
  <c r="A4626" i="13"/>
  <c r="A4625" i="13"/>
  <c r="A4624" i="13"/>
  <c r="A4623" i="13"/>
  <c r="A4622" i="13"/>
  <c r="A4621" i="13"/>
  <c r="A4620" i="13"/>
  <c r="A4619" i="13"/>
  <c r="A4618" i="13"/>
  <c r="A4617" i="13"/>
  <c r="A4616" i="13"/>
  <c r="A4615" i="13"/>
  <c r="A4614" i="13"/>
  <c r="A4613" i="13"/>
  <c r="A4612" i="13"/>
  <c r="A4611" i="13"/>
  <c r="A4610" i="13"/>
  <c r="A4609" i="13"/>
  <c r="A4608" i="13"/>
  <c r="A4607" i="13"/>
  <c r="A4606" i="13"/>
  <c r="A4605" i="13"/>
  <c r="A4604" i="13"/>
  <c r="A4603" i="13"/>
  <c r="A4602" i="13"/>
  <c r="A4601" i="13"/>
  <c r="A4600" i="13"/>
  <c r="A4599" i="13"/>
  <c r="A4598" i="13"/>
  <c r="A4597" i="13"/>
  <c r="A4596" i="13"/>
  <c r="A4595" i="13"/>
  <c r="A4594" i="13"/>
  <c r="A4593" i="13"/>
  <c r="A4592" i="13"/>
  <c r="A4591" i="13"/>
  <c r="A4590" i="13"/>
  <c r="A4589" i="13"/>
  <c r="A4588" i="13"/>
  <c r="A4587" i="13"/>
  <c r="A4586" i="13"/>
  <c r="A4585" i="13"/>
  <c r="A4584" i="13"/>
  <c r="A4583" i="13"/>
  <c r="A4582" i="13"/>
  <c r="A4581" i="13"/>
  <c r="A4580" i="13"/>
  <c r="A4579" i="13"/>
  <c r="A4578" i="13"/>
  <c r="A4577" i="13"/>
  <c r="A4576" i="13"/>
  <c r="A4575" i="13"/>
  <c r="A4574" i="13"/>
  <c r="A4573" i="13"/>
  <c r="A4572" i="13"/>
  <c r="A4571" i="13"/>
  <c r="A4570" i="13"/>
  <c r="A4569" i="13"/>
  <c r="A4568" i="13"/>
  <c r="A4567" i="13"/>
  <c r="A4566" i="13"/>
  <c r="A4565" i="13"/>
  <c r="A4564" i="13"/>
  <c r="A4563" i="13"/>
  <c r="A4562" i="13"/>
  <c r="A4561" i="13"/>
  <c r="A4560" i="13"/>
  <c r="A4559" i="13"/>
  <c r="A4558" i="13"/>
  <c r="A4557" i="13"/>
  <c r="A4556" i="13"/>
  <c r="A4555" i="13"/>
  <c r="A4554" i="13"/>
  <c r="A4553" i="13"/>
  <c r="A4552" i="13"/>
  <c r="A4551" i="13"/>
  <c r="A4550" i="13"/>
  <c r="A4549" i="13"/>
  <c r="A4548" i="13"/>
  <c r="A4547" i="13"/>
  <c r="A4546" i="13"/>
  <c r="A4545" i="13"/>
  <c r="A4544" i="13"/>
  <c r="A4543" i="13"/>
  <c r="A4542" i="13"/>
  <c r="A4541" i="13"/>
  <c r="A4540" i="13"/>
  <c r="A4539" i="13"/>
  <c r="A4538" i="13"/>
  <c r="A4537" i="13"/>
  <c r="A4536" i="13"/>
  <c r="A4535" i="13"/>
  <c r="A4534" i="13"/>
  <c r="A4533" i="13"/>
  <c r="A4532" i="13"/>
  <c r="A4531" i="13"/>
  <c r="A4530" i="13"/>
  <c r="A4529" i="13"/>
  <c r="A4528" i="13"/>
  <c r="A4527" i="13"/>
  <c r="A4526" i="13"/>
  <c r="A4525" i="13"/>
  <c r="A4524" i="13"/>
  <c r="A4523" i="13"/>
  <c r="A4522" i="13"/>
  <c r="A4521" i="13"/>
  <c r="A4520" i="13"/>
  <c r="A4519" i="13"/>
  <c r="A4518" i="13"/>
  <c r="A4517" i="13"/>
  <c r="A4516" i="13"/>
  <c r="A4515" i="13"/>
  <c r="A4514" i="13"/>
  <c r="A4513" i="13"/>
  <c r="A4512" i="13"/>
  <c r="A4511" i="13"/>
  <c r="A4510" i="13"/>
  <c r="A4509" i="13"/>
  <c r="A4508" i="13"/>
  <c r="A4507" i="13"/>
  <c r="A4506" i="13"/>
  <c r="A4505" i="13"/>
  <c r="A4504" i="13"/>
  <c r="A4503" i="13"/>
  <c r="A4502" i="13"/>
  <c r="A4501" i="13"/>
  <c r="A4500" i="13"/>
  <c r="A4499" i="13"/>
  <c r="A4498" i="13"/>
  <c r="A4497" i="13"/>
  <c r="A4496" i="13"/>
  <c r="A4495" i="13"/>
  <c r="A4494" i="13"/>
  <c r="A4493" i="13"/>
  <c r="A4492" i="13"/>
  <c r="A4491" i="13"/>
  <c r="A4490" i="13"/>
  <c r="A4489" i="13"/>
  <c r="A4488" i="13"/>
  <c r="A4487" i="13"/>
  <c r="A4486" i="13"/>
  <c r="A4485" i="13"/>
  <c r="A4484" i="13"/>
  <c r="A4483" i="13"/>
  <c r="A4482" i="13"/>
  <c r="A4481" i="13"/>
  <c r="A4480" i="13"/>
  <c r="A4479" i="13"/>
  <c r="A4478" i="13"/>
  <c r="A4477" i="13"/>
  <c r="A4476" i="13"/>
  <c r="A4475" i="13"/>
  <c r="A4474" i="13"/>
  <c r="A4473" i="13"/>
  <c r="A4472" i="13"/>
  <c r="A4471" i="13"/>
  <c r="A4470" i="13"/>
  <c r="A4469" i="13"/>
  <c r="A4468" i="13"/>
  <c r="A4467" i="13"/>
  <c r="A4466" i="13"/>
  <c r="A4465" i="13"/>
  <c r="A4464" i="13"/>
  <c r="A4463" i="13"/>
  <c r="A4462" i="13"/>
  <c r="A4461" i="13"/>
  <c r="A4460" i="13"/>
  <c r="A4459" i="13"/>
  <c r="A4458" i="13"/>
  <c r="A4457" i="13"/>
  <c r="A4456" i="13"/>
  <c r="A4455" i="13"/>
  <c r="A4454" i="13"/>
  <c r="A4453" i="13"/>
  <c r="A4452" i="13"/>
  <c r="A4451" i="13"/>
  <c r="A4450" i="13"/>
  <c r="A4449" i="13"/>
  <c r="A4448" i="13"/>
  <c r="A4447" i="13"/>
  <c r="A4446" i="13"/>
  <c r="A4445" i="13"/>
  <c r="A4444" i="13"/>
  <c r="A4443" i="13"/>
  <c r="A4442" i="13"/>
  <c r="A4441" i="13"/>
  <c r="A4440" i="13"/>
  <c r="A4439" i="13"/>
  <c r="A4438" i="13"/>
  <c r="A4437" i="13"/>
  <c r="A4436" i="13"/>
  <c r="A4435" i="13"/>
  <c r="A4434" i="13"/>
  <c r="A4433" i="13"/>
  <c r="A4432" i="13"/>
  <c r="A4431" i="13"/>
  <c r="A4430" i="13"/>
  <c r="A4429" i="13"/>
  <c r="A4428" i="13"/>
  <c r="A4427" i="13"/>
  <c r="A4426" i="13"/>
  <c r="A4425" i="13"/>
  <c r="A4424" i="13"/>
  <c r="A4423" i="13"/>
  <c r="A4422" i="13"/>
  <c r="A4421" i="13"/>
  <c r="A4420" i="13"/>
  <c r="A4419" i="13"/>
  <c r="A4418" i="13"/>
  <c r="A4417" i="13"/>
  <c r="A4416" i="13"/>
  <c r="A4415" i="13"/>
  <c r="A4414" i="13"/>
  <c r="A4413" i="13"/>
  <c r="A4412" i="13"/>
  <c r="A4411" i="13"/>
  <c r="A4410" i="13"/>
  <c r="A4409" i="13"/>
  <c r="A4408" i="13"/>
  <c r="A4407" i="13"/>
  <c r="A4406" i="13"/>
  <c r="A4405" i="13"/>
  <c r="A4404" i="13"/>
  <c r="A4403" i="13"/>
  <c r="A4402" i="13"/>
  <c r="A4401" i="13"/>
  <c r="A4400" i="13"/>
  <c r="A4399" i="13"/>
  <c r="A4398" i="13"/>
  <c r="A4397" i="13"/>
  <c r="A4396" i="13"/>
  <c r="A4395" i="13"/>
  <c r="A4394" i="13"/>
  <c r="A4393" i="13"/>
  <c r="A4392" i="13"/>
  <c r="A4391" i="13"/>
  <c r="A4390" i="13"/>
  <c r="A4389" i="13"/>
  <c r="A4388" i="13"/>
  <c r="A4387" i="13"/>
  <c r="A4386" i="13"/>
  <c r="A4385" i="13"/>
  <c r="A4384" i="13"/>
  <c r="A4383" i="13"/>
  <c r="A4382" i="13"/>
  <c r="A4381" i="13"/>
  <c r="A4380" i="13"/>
  <c r="A4379" i="13"/>
  <c r="A4378" i="13"/>
  <c r="A4377" i="13"/>
  <c r="A4376" i="13"/>
  <c r="A4375" i="13"/>
  <c r="A4374" i="13"/>
  <c r="A4373" i="13"/>
  <c r="A4372" i="13"/>
  <c r="A4371" i="13"/>
  <c r="A4370" i="13"/>
  <c r="A4369" i="13"/>
  <c r="A4368" i="13"/>
  <c r="A4367" i="13"/>
  <c r="A4366" i="13"/>
  <c r="A4365" i="13"/>
  <c r="A4364" i="13"/>
  <c r="A4363" i="13"/>
  <c r="A4362" i="13"/>
  <c r="A4361" i="13"/>
  <c r="A4360" i="13"/>
  <c r="A4359" i="13"/>
  <c r="A4358" i="13"/>
  <c r="A4357" i="13"/>
  <c r="A4356" i="13"/>
  <c r="A4355" i="13"/>
  <c r="A4354" i="13"/>
  <c r="A4353" i="13"/>
  <c r="A4352" i="13"/>
  <c r="A4351" i="13"/>
  <c r="A4350" i="13"/>
  <c r="A4349" i="13"/>
  <c r="A4348" i="13"/>
  <c r="A4347" i="13"/>
  <c r="A4346" i="13"/>
  <c r="A4345" i="13"/>
  <c r="A4344" i="13"/>
  <c r="A4343" i="13"/>
  <c r="A4342" i="13"/>
  <c r="A4341" i="13"/>
  <c r="A4340" i="13"/>
  <c r="A4339" i="13"/>
  <c r="A4338" i="13"/>
  <c r="A4337" i="13"/>
  <c r="A4336" i="13"/>
  <c r="A4335" i="13"/>
  <c r="A4334" i="13"/>
  <c r="A4333" i="13"/>
  <c r="A4332" i="13"/>
  <c r="A4331" i="13"/>
  <c r="A4330" i="13"/>
  <c r="A4329" i="13"/>
  <c r="A4328" i="13"/>
  <c r="A4327" i="13"/>
  <c r="A4326" i="13"/>
  <c r="A4325" i="13"/>
  <c r="A4324" i="13"/>
  <c r="A4323" i="13"/>
  <c r="A4322" i="13"/>
  <c r="A4321" i="13"/>
  <c r="A4320" i="13"/>
  <c r="A4319" i="13"/>
  <c r="A4318" i="13"/>
  <c r="A4317" i="13"/>
  <c r="A4316" i="13"/>
  <c r="A4315" i="13"/>
  <c r="A4314" i="13"/>
  <c r="A4313" i="13"/>
  <c r="A4312" i="13"/>
  <c r="A4311" i="13"/>
  <c r="A4310" i="13"/>
  <c r="A4309" i="13"/>
  <c r="A4308" i="13"/>
  <c r="A4307" i="13"/>
  <c r="A4306" i="13"/>
  <c r="A4305" i="13"/>
  <c r="A4304" i="13"/>
  <c r="A4303" i="13"/>
  <c r="A4302" i="13"/>
  <c r="A4301" i="13"/>
  <c r="A4300" i="13"/>
  <c r="A4299" i="13"/>
  <c r="A4298" i="13"/>
  <c r="A4297" i="13"/>
  <c r="A4296" i="13"/>
  <c r="A4295" i="13"/>
  <c r="A4294" i="13"/>
  <c r="A4293" i="13"/>
  <c r="A4292" i="13"/>
  <c r="A4291" i="13"/>
  <c r="A4290" i="13"/>
  <c r="A4289" i="13"/>
  <c r="A4288" i="13"/>
  <c r="A4287" i="13"/>
  <c r="A4286" i="13"/>
  <c r="A4285" i="13"/>
  <c r="A4284" i="13"/>
  <c r="A4283" i="13"/>
  <c r="A4282" i="13"/>
  <c r="A4281" i="13"/>
  <c r="A4280" i="13"/>
  <c r="A4279" i="13"/>
  <c r="A4278" i="13"/>
  <c r="A4277" i="13"/>
  <c r="A4276" i="13"/>
  <c r="A4275" i="13"/>
  <c r="A4274" i="13"/>
  <c r="A4273" i="13"/>
  <c r="A4272" i="13"/>
  <c r="A4271" i="13"/>
  <c r="A4270" i="13"/>
  <c r="A4269" i="13"/>
  <c r="A4268" i="13"/>
  <c r="A4267" i="13"/>
  <c r="A4266" i="13"/>
  <c r="A4265" i="13"/>
  <c r="A4264" i="13"/>
  <c r="A4263" i="13"/>
  <c r="A4262" i="13"/>
  <c r="A4261" i="13"/>
  <c r="A4260" i="13"/>
  <c r="A4259" i="13"/>
  <c r="A4258" i="13"/>
  <c r="A4257" i="13"/>
  <c r="A4256" i="13"/>
  <c r="A4255" i="13"/>
  <c r="A4254" i="13"/>
  <c r="A4253" i="13"/>
  <c r="A4252" i="13"/>
  <c r="A4251" i="13"/>
  <c r="A4250" i="13"/>
  <c r="A4249" i="13"/>
  <c r="A4248" i="13"/>
  <c r="A4247" i="13"/>
  <c r="A4246" i="13"/>
  <c r="A4245" i="13"/>
  <c r="A4244" i="13"/>
  <c r="A4243" i="13"/>
  <c r="A4242" i="13"/>
  <c r="A4241" i="13"/>
  <c r="A4240" i="13"/>
  <c r="A4239" i="13"/>
  <c r="A4238" i="13"/>
  <c r="A4237" i="13"/>
  <c r="A4236" i="13"/>
  <c r="A4235" i="13"/>
  <c r="A4234" i="13"/>
  <c r="A4233" i="13"/>
  <c r="A4232" i="13"/>
  <c r="A4231" i="13"/>
  <c r="A4230" i="13"/>
  <c r="A4229" i="13"/>
  <c r="A4228" i="13"/>
  <c r="A4227" i="13"/>
  <c r="A4226" i="13"/>
  <c r="A4225" i="13"/>
  <c r="A4224" i="13"/>
  <c r="A4223" i="13"/>
  <c r="A4222" i="13"/>
  <c r="A4221" i="13"/>
  <c r="A4220" i="13"/>
  <c r="A4219" i="13"/>
  <c r="A4218" i="13"/>
  <c r="A4217" i="13"/>
  <c r="A4216" i="13"/>
  <c r="A4215" i="13"/>
  <c r="A4214" i="13"/>
  <c r="A4213" i="13"/>
  <c r="A4212" i="13"/>
  <c r="A4211" i="13"/>
  <c r="A4210" i="13"/>
  <c r="A4209" i="13"/>
  <c r="A4208" i="13"/>
  <c r="A4207" i="13"/>
  <c r="A4206" i="13"/>
  <c r="A4205" i="13"/>
  <c r="A4204" i="13"/>
  <c r="A4203" i="13"/>
  <c r="A4202" i="13"/>
  <c r="A4201" i="13"/>
  <c r="A4200" i="13"/>
  <c r="A4199" i="13"/>
  <c r="A4198" i="13"/>
  <c r="A4197" i="13"/>
  <c r="A4196" i="13"/>
  <c r="A4195" i="13"/>
  <c r="A4194" i="13"/>
  <c r="A4193" i="13"/>
  <c r="A4192" i="13"/>
  <c r="A4191" i="13"/>
  <c r="A4190" i="13"/>
  <c r="A4189" i="13"/>
  <c r="A4188" i="13"/>
  <c r="A4187" i="13"/>
  <c r="A4186" i="13"/>
  <c r="A4185" i="13"/>
  <c r="A4184" i="13"/>
  <c r="A4183" i="13"/>
  <c r="A4182" i="13"/>
  <c r="A4181" i="13"/>
  <c r="A4180" i="13"/>
  <c r="A4179" i="13"/>
  <c r="A4178" i="13"/>
  <c r="A4177" i="13"/>
  <c r="A4176" i="13"/>
  <c r="A4175" i="13"/>
  <c r="A4174" i="13"/>
  <c r="A4173" i="13"/>
  <c r="A4172" i="13"/>
  <c r="A4171" i="13"/>
  <c r="A4170" i="13"/>
  <c r="A4169" i="13"/>
  <c r="A4168" i="13"/>
  <c r="A4167" i="13"/>
  <c r="A4166" i="13"/>
  <c r="A4165" i="13"/>
  <c r="A4164" i="13"/>
  <c r="A4163" i="13"/>
  <c r="A4162" i="13"/>
  <c r="A4161" i="13"/>
  <c r="A4160" i="13"/>
  <c r="A4159" i="13"/>
  <c r="A4158" i="13"/>
  <c r="A4157" i="13"/>
  <c r="A4156" i="13"/>
  <c r="A4155" i="13"/>
  <c r="A4154" i="13"/>
  <c r="A4153" i="13"/>
  <c r="A4152" i="13"/>
  <c r="A4151" i="13"/>
  <c r="A4150" i="13"/>
  <c r="A4149" i="13"/>
  <c r="A4148" i="13"/>
  <c r="A4147" i="13"/>
  <c r="A4146" i="13"/>
  <c r="A4145" i="13"/>
  <c r="A4144" i="13"/>
  <c r="A4143" i="13"/>
  <c r="A4142" i="13"/>
  <c r="A4141" i="13"/>
  <c r="A4140" i="13"/>
  <c r="A4139" i="13"/>
  <c r="A4138" i="13"/>
  <c r="A4137" i="13"/>
  <c r="A4136" i="13"/>
  <c r="A4135" i="13"/>
  <c r="A4134" i="13"/>
  <c r="A4133" i="13"/>
  <c r="A4132" i="13"/>
  <c r="A4131" i="13"/>
  <c r="A4130" i="13"/>
  <c r="A4129" i="13"/>
  <c r="A4128" i="13"/>
  <c r="A4127" i="13"/>
  <c r="A4126" i="13"/>
  <c r="A4125" i="13"/>
  <c r="A4124" i="13"/>
  <c r="A4123" i="13"/>
  <c r="A4122" i="13"/>
  <c r="A4121" i="13"/>
  <c r="A4120" i="13"/>
  <c r="A4119" i="13"/>
  <c r="A4118" i="13"/>
  <c r="A4117" i="13"/>
  <c r="A4116" i="13"/>
  <c r="A4115" i="13"/>
  <c r="A4114" i="13"/>
  <c r="A4113" i="13"/>
  <c r="A4112" i="13"/>
  <c r="A4111" i="13"/>
  <c r="A4110" i="13"/>
  <c r="A4109" i="13"/>
  <c r="A4108" i="13"/>
  <c r="A4107" i="13"/>
  <c r="A4106" i="13"/>
  <c r="A4105" i="13"/>
  <c r="A4104" i="13"/>
  <c r="A4103" i="13"/>
  <c r="A4102" i="13"/>
  <c r="A4101" i="13"/>
  <c r="A4100" i="13"/>
  <c r="A4099" i="13"/>
  <c r="A4098" i="13"/>
  <c r="A4097" i="13"/>
  <c r="A4096" i="13"/>
  <c r="A4095" i="13"/>
  <c r="A4094" i="13"/>
  <c r="A4093" i="13"/>
  <c r="A4092" i="13"/>
  <c r="A4091" i="13"/>
  <c r="A4090" i="13"/>
  <c r="A4089" i="13"/>
  <c r="A4088" i="13"/>
  <c r="A4087" i="13"/>
  <c r="A4086" i="13"/>
  <c r="A4085" i="13"/>
  <c r="A4084" i="13"/>
  <c r="A4083" i="13"/>
  <c r="A4082" i="13"/>
  <c r="A4081" i="13"/>
  <c r="A4080" i="13"/>
  <c r="A4079" i="13"/>
  <c r="A4078" i="13"/>
  <c r="A4077" i="13"/>
  <c r="A4076" i="13"/>
  <c r="A4075" i="13"/>
  <c r="A4074" i="13"/>
  <c r="A4073" i="13"/>
  <c r="A4072" i="13"/>
  <c r="A4071" i="13"/>
  <c r="A4070" i="13"/>
  <c r="A4069" i="13"/>
  <c r="A4068" i="13"/>
  <c r="A4067" i="13"/>
  <c r="A4066" i="13"/>
  <c r="A4065" i="13"/>
  <c r="A4064" i="13"/>
  <c r="A4063" i="13"/>
  <c r="A4062" i="13"/>
  <c r="A4061" i="13"/>
  <c r="A4060" i="13"/>
  <c r="A4059" i="13"/>
  <c r="A4058" i="13"/>
  <c r="A4057" i="13"/>
  <c r="A4056" i="13"/>
  <c r="A4055" i="13"/>
  <c r="A4054" i="13"/>
  <c r="A4053" i="13"/>
  <c r="A4052" i="13"/>
  <c r="A4051" i="13"/>
  <c r="A4050" i="13"/>
  <c r="A4049" i="13"/>
  <c r="A4048" i="13"/>
  <c r="A4047" i="13"/>
  <c r="A4046" i="13"/>
  <c r="A4045" i="13"/>
  <c r="A4044" i="13"/>
  <c r="A4043" i="13"/>
  <c r="A4042" i="13"/>
  <c r="A4041" i="13"/>
  <c r="A4040" i="13"/>
  <c r="A4039" i="13"/>
  <c r="A4038" i="13"/>
  <c r="A4037" i="13"/>
  <c r="A4036" i="13"/>
  <c r="A4035" i="13"/>
  <c r="A4034" i="13"/>
  <c r="A4033" i="13"/>
  <c r="A4032" i="13"/>
  <c r="A4031" i="13"/>
  <c r="A4030" i="13"/>
  <c r="A4029" i="13"/>
  <c r="A4028" i="13"/>
  <c r="A4027" i="13"/>
  <c r="A4026" i="13"/>
  <c r="A4025" i="13"/>
  <c r="A4024" i="13"/>
  <c r="A4023" i="13"/>
  <c r="A4022" i="13"/>
  <c r="A4021" i="13"/>
  <c r="A4020" i="13"/>
  <c r="A4019" i="13"/>
  <c r="A4018" i="13"/>
  <c r="A4017" i="13"/>
  <c r="A4016" i="13"/>
  <c r="A4015" i="13"/>
  <c r="A4014" i="13"/>
  <c r="A4013" i="13"/>
  <c r="A4012" i="13"/>
  <c r="A4011" i="13"/>
  <c r="A4010" i="13"/>
  <c r="A4009" i="13"/>
  <c r="A4008" i="13"/>
  <c r="A4007" i="13"/>
  <c r="A4006" i="13"/>
  <c r="A4005" i="13"/>
  <c r="A4004" i="13"/>
  <c r="A4003" i="13"/>
  <c r="A4002" i="13"/>
  <c r="A4001" i="13"/>
  <c r="A4000" i="13"/>
  <c r="A3999" i="13"/>
  <c r="A3998" i="13"/>
  <c r="A3997" i="13"/>
  <c r="A3996" i="13"/>
  <c r="A3995" i="13"/>
  <c r="A3994" i="13"/>
  <c r="A3993" i="13"/>
  <c r="A3992" i="13"/>
  <c r="A3991" i="13"/>
  <c r="A3990" i="13"/>
  <c r="A3989" i="13"/>
  <c r="A3988" i="13"/>
  <c r="A3987" i="13"/>
  <c r="A3986" i="13"/>
  <c r="A3985" i="13"/>
  <c r="A3984" i="13"/>
  <c r="A3983" i="13"/>
  <c r="A3982" i="13"/>
  <c r="A3981" i="13"/>
  <c r="A3980" i="13"/>
  <c r="A3979" i="13"/>
  <c r="A3978" i="13"/>
  <c r="A3977" i="13"/>
  <c r="A3976" i="13"/>
  <c r="A3975" i="13"/>
  <c r="A3974" i="13"/>
  <c r="A3973" i="13"/>
  <c r="A3972" i="13"/>
  <c r="A3971" i="13"/>
  <c r="A3970" i="13"/>
  <c r="A3969" i="13"/>
  <c r="A3968" i="13"/>
  <c r="A3967" i="13"/>
  <c r="A3966" i="13"/>
  <c r="A3965" i="13"/>
  <c r="A3964" i="13"/>
  <c r="A3963" i="13"/>
  <c r="A3962" i="13"/>
  <c r="A3961" i="13"/>
  <c r="A3960" i="13"/>
  <c r="A3959" i="13"/>
  <c r="A3958" i="13"/>
  <c r="A3957" i="13"/>
  <c r="A3956" i="13"/>
  <c r="A3955" i="13"/>
  <c r="A3954" i="13"/>
  <c r="A3953" i="13"/>
  <c r="A3952" i="13"/>
  <c r="A3951" i="13"/>
  <c r="A3950" i="13"/>
  <c r="A3949" i="13"/>
  <c r="A3948" i="13"/>
  <c r="A3947" i="13"/>
  <c r="A3946" i="13"/>
  <c r="A3945" i="13"/>
  <c r="A3944" i="13"/>
  <c r="A3943" i="13"/>
  <c r="A3942" i="13"/>
  <c r="A3941" i="13"/>
  <c r="A3940" i="13"/>
  <c r="A3939" i="13"/>
  <c r="A3938" i="13"/>
  <c r="A3937" i="13"/>
  <c r="A3936" i="13"/>
  <c r="A3935" i="13"/>
  <c r="A3934" i="13"/>
  <c r="A3933" i="13"/>
  <c r="A3932" i="13"/>
  <c r="A3931" i="13"/>
  <c r="A3930" i="13"/>
  <c r="A3929" i="13"/>
  <c r="A3928" i="13"/>
  <c r="A3927" i="13"/>
  <c r="A3926" i="13"/>
  <c r="A3925" i="13"/>
  <c r="A3924" i="13"/>
  <c r="A3923" i="13"/>
  <c r="A3922" i="13"/>
  <c r="A3921" i="13"/>
  <c r="A3920" i="13"/>
  <c r="A3919" i="13"/>
  <c r="A3918" i="13"/>
  <c r="A3917" i="13"/>
  <c r="A3916" i="13"/>
  <c r="A3915" i="13"/>
  <c r="A3914" i="13"/>
  <c r="A3913" i="13"/>
  <c r="A3912" i="13"/>
  <c r="A3911" i="13"/>
  <c r="A3910" i="13"/>
  <c r="A3909" i="13"/>
  <c r="A3908" i="13"/>
  <c r="A3907" i="13"/>
  <c r="A3906" i="13"/>
  <c r="A3905" i="13"/>
  <c r="A3904" i="13"/>
  <c r="A3903" i="13"/>
  <c r="A3902" i="13"/>
  <c r="A3901" i="13"/>
  <c r="A3900" i="13"/>
  <c r="A3899" i="13"/>
  <c r="A3898" i="13"/>
  <c r="A3897" i="13"/>
  <c r="A3896" i="13"/>
  <c r="A3895" i="13"/>
  <c r="A3894" i="13"/>
  <c r="A3893" i="13"/>
  <c r="A3892" i="13"/>
  <c r="A3891" i="13"/>
  <c r="A3890" i="13"/>
  <c r="A3889" i="13"/>
  <c r="A3888" i="13"/>
  <c r="A3887" i="13"/>
  <c r="A3886" i="13"/>
  <c r="A3885" i="13"/>
  <c r="A3884" i="13"/>
  <c r="A3883" i="13"/>
  <c r="A3882" i="13"/>
  <c r="A3881" i="13"/>
  <c r="A3880" i="13"/>
  <c r="A3879" i="13"/>
  <c r="A3878" i="13"/>
  <c r="A3877" i="13"/>
  <c r="A3876" i="13"/>
  <c r="A3875" i="13"/>
  <c r="A3874" i="13"/>
  <c r="A3873" i="13"/>
  <c r="A3872" i="13"/>
  <c r="A3871" i="13"/>
  <c r="A3870" i="13"/>
  <c r="A3869" i="13"/>
  <c r="A3868" i="13"/>
  <c r="A3867" i="13"/>
  <c r="A3866" i="13"/>
  <c r="A3865" i="13"/>
  <c r="A3864" i="13"/>
  <c r="A3863" i="13"/>
  <c r="A3862" i="13"/>
  <c r="A3861" i="13"/>
  <c r="A3860" i="13"/>
  <c r="A3859" i="13"/>
  <c r="A3858" i="13"/>
  <c r="A3857" i="13"/>
  <c r="A3856" i="13"/>
  <c r="A3855" i="13"/>
  <c r="A3854" i="13"/>
  <c r="A3853" i="13"/>
  <c r="A3852" i="13"/>
  <c r="A3851" i="13"/>
  <c r="A3850" i="13"/>
  <c r="A3849" i="13"/>
  <c r="A3848" i="13"/>
  <c r="A3847" i="13"/>
  <c r="A3846" i="13"/>
  <c r="A3845" i="13"/>
  <c r="A3844" i="13"/>
  <c r="A3843" i="13"/>
  <c r="A3842" i="13"/>
  <c r="A3841" i="13"/>
  <c r="A3840" i="13"/>
  <c r="A3839" i="13"/>
  <c r="A3838" i="13"/>
  <c r="A3837" i="13"/>
  <c r="A3836" i="13"/>
  <c r="A3835" i="13"/>
  <c r="A3834" i="13"/>
  <c r="A3833" i="13"/>
  <c r="A3832" i="13"/>
  <c r="A3831" i="13"/>
  <c r="A3830" i="13"/>
  <c r="A3829" i="13"/>
  <c r="A3828" i="13"/>
  <c r="A3827" i="13"/>
  <c r="A3826" i="13"/>
  <c r="A3825" i="13"/>
  <c r="A3824" i="13"/>
  <c r="A3823" i="13"/>
  <c r="A3822" i="13"/>
  <c r="A3821" i="13"/>
  <c r="A3820" i="13"/>
  <c r="A3819" i="13"/>
  <c r="A3818" i="13"/>
  <c r="A3817" i="13"/>
  <c r="A3816" i="13"/>
  <c r="A3815" i="13"/>
  <c r="A3814" i="13"/>
  <c r="A3813" i="13"/>
  <c r="A3812" i="13"/>
  <c r="A3811" i="13"/>
  <c r="A3810" i="13"/>
  <c r="A3809" i="13"/>
  <c r="A3808" i="13"/>
  <c r="A3807" i="13"/>
  <c r="A3806" i="13"/>
  <c r="A3805" i="13"/>
  <c r="A3804" i="13"/>
  <c r="A3803" i="13"/>
  <c r="A3802" i="13"/>
  <c r="A3801" i="13"/>
  <c r="A3800" i="13"/>
  <c r="A3799" i="13"/>
  <c r="A3798" i="13"/>
  <c r="A3797" i="13"/>
  <c r="A3796" i="13"/>
  <c r="A3795" i="13"/>
  <c r="A3794" i="13"/>
  <c r="A3793" i="13"/>
  <c r="A3792" i="13"/>
  <c r="A3791" i="13"/>
  <c r="A3790" i="13"/>
  <c r="A3789" i="13"/>
  <c r="A3788" i="13"/>
  <c r="A3787" i="13"/>
  <c r="A3786" i="13"/>
  <c r="A3785" i="13"/>
  <c r="A3784" i="13"/>
  <c r="A3783" i="13"/>
  <c r="A3782" i="13"/>
  <c r="A3781" i="13"/>
  <c r="A3780" i="13"/>
  <c r="A3779" i="13"/>
  <c r="A3778" i="13"/>
  <c r="A3777" i="13"/>
  <c r="A3776" i="13"/>
  <c r="A3775" i="13"/>
  <c r="A3774" i="13"/>
  <c r="A3773" i="13"/>
  <c r="A3772" i="13"/>
  <c r="A3771" i="13"/>
  <c r="A3770" i="13"/>
  <c r="A3769" i="13"/>
  <c r="A3768" i="13"/>
  <c r="A3767" i="13"/>
  <c r="A3766" i="13"/>
  <c r="A3765" i="13"/>
  <c r="A3764" i="13"/>
  <c r="A3763" i="13"/>
  <c r="A3762" i="13"/>
  <c r="A3761" i="13"/>
  <c r="A3760" i="13"/>
  <c r="A3759" i="13"/>
  <c r="A3758" i="13"/>
  <c r="A3757" i="13"/>
  <c r="A3756" i="13"/>
  <c r="A3755" i="13"/>
  <c r="A3754" i="13"/>
  <c r="A3753" i="13"/>
  <c r="A3752" i="13"/>
  <c r="A3751" i="13"/>
  <c r="A3750" i="13"/>
  <c r="A3749" i="13"/>
  <c r="A3748" i="13"/>
  <c r="A3747" i="13"/>
  <c r="A3746" i="13"/>
  <c r="A3745" i="13"/>
  <c r="A3744" i="13"/>
  <c r="A3743" i="13"/>
  <c r="A3742" i="13"/>
  <c r="A3741" i="13"/>
  <c r="A3740" i="13"/>
  <c r="A3739" i="13"/>
  <c r="A3738" i="13"/>
  <c r="A3737" i="13"/>
  <c r="A3736" i="13"/>
  <c r="A3735" i="13"/>
  <c r="A3734" i="13"/>
  <c r="A3733" i="13"/>
  <c r="A3732" i="13"/>
  <c r="A3731" i="13"/>
  <c r="A3730" i="13"/>
  <c r="A3729" i="13"/>
  <c r="A3728" i="13"/>
  <c r="A3727" i="13"/>
  <c r="A3726" i="13"/>
  <c r="A3725" i="13"/>
  <c r="A3724" i="13"/>
  <c r="A3723" i="13"/>
  <c r="A3722" i="13"/>
  <c r="A3721" i="13"/>
  <c r="A3720" i="13"/>
  <c r="A3719" i="13"/>
  <c r="A3718" i="13"/>
  <c r="A3717" i="13"/>
  <c r="A3716" i="13"/>
  <c r="A3715" i="13"/>
  <c r="A3714" i="13"/>
  <c r="A3713" i="13"/>
  <c r="A3712" i="13"/>
  <c r="A3711" i="13"/>
  <c r="A3710" i="13"/>
  <c r="A3709" i="13"/>
  <c r="A3708" i="13"/>
  <c r="A3707" i="13"/>
  <c r="A3706" i="13"/>
  <c r="A3705" i="13"/>
  <c r="A3704" i="13"/>
  <c r="A3703" i="13"/>
  <c r="A3702" i="13"/>
  <c r="A3701" i="13"/>
  <c r="A3700" i="13"/>
  <c r="A3699" i="13"/>
  <c r="A3698" i="13"/>
  <c r="A3697" i="13"/>
  <c r="A3696" i="13"/>
  <c r="A3695" i="13"/>
  <c r="A3694" i="13"/>
  <c r="A3693" i="13"/>
  <c r="A3692" i="13"/>
  <c r="A3691" i="13"/>
  <c r="A3690" i="13"/>
  <c r="A3689" i="13"/>
  <c r="A3688" i="13"/>
  <c r="A3687" i="13"/>
  <c r="A3686" i="13"/>
  <c r="A3685" i="13"/>
  <c r="A3684" i="13"/>
  <c r="A3683" i="13"/>
  <c r="A3682" i="13"/>
  <c r="A3681" i="13"/>
  <c r="A3680" i="13"/>
  <c r="A3679" i="13"/>
  <c r="A3678" i="13"/>
  <c r="A3677" i="13"/>
  <c r="A3676" i="13"/>
  <c r="A3675" i="13"/>
  <c r="A3674" i="13"/>
  <c r="A3673" i="13"/>
  <c r="A3672" i="13"/>
  <c r="A3671" i="13"/>
  <c r="A3670" i="13"/>
  <c r="A3669" i="13"/>
  <c r="A3668" i="13"/>
  <c r="A3667" i="13"/>
  <c r="A3666" i="13"/>
  <c r="A3665" i="13"/>
  <c r="A3664" i="13"/>
  <c r="A3663" i="13"/>
  <c r="A3662" i="13"/>
  <c r="A3661" i="13"/>
  <c r="A3660" i="13"/>
  <c r="A3659" i="13"/>
  <c r="A3658" i="13"/>
  <c r="A3657" i="13"/>
  <c r="A3656" i="13"/>
  <c r="A3655" i="13"/>
  <c r="A3654" i="13"/>
  <c r="A3653" i="13"/>
  <c r="A3652" i="13"/>
  <c r="A3651" i="13"/>
  <c r="A3650" i="13"/>
  <c r="A3649" i="13"/>
  <c r="A3648" i="13"/>
  <c r="A3647" i="13"/>
  <c r="A3646" i="13"/>
  <c r="A3645" i="13"/>
  <c r="A3644" i="13"/>
  <c r="A3643" i="13"/>
  <c r="A3642" i="13"/>
  <c r="A3641" i="13"/>
  <c r="A3640" i="13"/>
  <c r="A3639" i="13"/>
  <c r="A3638" i="13"/>
  <c r="A3637" i="13"/>
  <c r="A3636" i="13"/>
  <c r="A3635" i="13"/>
  <c r="A3634" i="13"/>
  <c r="A3633" i="13"/>
  <c r="A3632" i="13"/>
  <c r="A3631" i="13"/>
  <c r="A3630" i="13"/>
  <c r="A3629" i="13"/>
  <c r="A3628" i="13"/>
  <c r="A3627" i="13"/>
  <c r="A3626" i="13"/>
  <c r="A3625" i="13"/>
  <c r="A3624" i="13"/>
  <c r="A3623" i="13"/>
  <c r="A3622" i="13"/>
  <c r="A3621" i="13"/>
  <c r="A3620" i="13"/>
  <c r="A3619" i="13"/>
  <c r="A3618" i="13"/>
  <c r="A3617" i="13"/>
  <c r="A3616" i="13"/>
  <c r="A3615" i="13"/>
  <c r="A3614" i="13"/>
  <c r="A3613" i="13"/>
  <c r="A3612" i="13"/>
  <c r="A3611" i="13"/>
  <c r="A3610" i="13"/>
  <c r="A3609" i="13"/>
  <c r="A3608" i="13"/>
  <c r="A3607" i="13"/>
  <c r="A3606" i="13"/>
  <c r="A3605" i="13"/>
  <c r="A3604" i="13"/>
  <c r="A3603" i="13"/>
  <c r="A3602" i="13"/>
  <c r="A3601" i="13"/>
  <c r="A3600" i="13"/>
  <c r="A3599" i="13"/>
  <c r="A3598" i="13"/>
  <c r="A3597" i="13"/>
  <c r="A3596" i="13"/>
  <c r="A3595" i="13"/>
  <c r="A3594" i="13"/>
  <c r="A3593" i="13"/>
  <c r="A3592" i="13"/>
  <c r="A3591" i="13"/>
  <c r="A3590" i="13"/>
  <c r="A3589" i="13"/>
  <c r="A3588" i="13"/>
  <c r="A3587" i="13"/>
  <c r="A3586" i="13"/>
  <c r="A3585" i="13"/>
  <c r="A3584" i="13"/>
  <c r="A3583" i="13"/>
  <c r="A3582" i="13"/>
  <c r="A3581" i="13"/>
  <c r="A3580" i="13"/>
  <c r="A3579" i="13"/>
  <c r="A3578" i="13"/>
  <c r="A3577" i="13"/>
  <c r="A3576" i="13"/>
  <c r="A3575" i="13"/>
  <c r="A3574" i="13"/>
  <c r="A3573" i="13"/>
  <c r="A3572" i="13"/>
  <c r="A3571" i="13"/>
  <c r="A3570" i="13"/>
  <c r="A3569" i="13"/>
  <c r="A3568" i="13"/>
  <c r="A3567" i="13"/>
  <c r="A3566" i="13"/>
  <c r="A3565" i="13"/>
  <c r="A3564" i="13"/>
  <c r="A3563" i="13"/>
  <c r="A3562" i="13"/>
  <c r="A3561" i="13"/>
  <c r="A3560" i="13"/>
  <c r="A3559" i="13"/>
  <c r="A3558" i="13"/>
  <c r="A3557" i="13"/>
  <c r="A3556" i="13"/>
  <c r="A3555" i="13"/>
  <c r="A3554" i="13"/>
  <c r="A3553" i="13"/>
  <c r="A3552" i="13"/>
  <c r="A3551" i="13"/>
  <c r="A3550" i="13"/>
  <c r="A3549" i="13"/>
  <c r="A3548" i="13"/>
  <c r="A3547" i="13"/>
  <c r="A3546" i="13"/>
  <c r="A3545" i="13"/>
  <c r="A3544" i="13"/>
  <c r="A3543" i="13"/>
  <c r="A3542" i="13"/>
  <c r="A3541" i="13"/>
  <c r="A3540" i="13"/>
  <c r="A3539" i="13"/>
  <c r="A3538" i="13"/>
  <c r="A3537" i="13"/>
  <c r="A3536" i="13"/>
  <c r="A3535" i="13"/>
  <c r="A3534" i="13"/>
  <c r="A3533" i="13"/>
  <c r="A3532" i="13"/>
  <c r="A3531" i="13"/>
  <c r="A3530" i="13"/>
  <c r="A3529" i="13"/>
  <c r="A3528" i="13"/>
  <c r="A3527" i="13"/>
  <c r="A3526" i="13"/>
  <c r="A3525" i="13"/>
  <c r="A3524" i="13"/>
  <c r="A3523" i="13"/>
  <c r="A3522" i="13"/>
  <c r="A3521" i="13"/>
  <c r="A3520" i="13"/>
  <c r="A3519" i="13"/>
  <c r="A3518" i="13"/>
  <c r="A3517" i="13"/>
  <c r="A3516" i="13"/>
  <c r="A3515" i="13"/>
  <c r="A3514" i="13"/>
  <c r="A3513" i="13"/>
  <c r="A3512" i="13"/>
  <c r="A3511" i="13"/>
  <c r="A3510" i="13"/>
  <c r="A3509" i="13"/>
  <c r="A3508" i="13"/>
  <c r="A3507" i="13"/>
  <c r="A3506" i="13"/>
  <c r="A3505" i="13"/>
  <c r="A3504" i="13"/>
  <c r="A3503" i="13"/>
  <c r="A3502" i="13"/>
  <c r="A3501" i="13"/>
  <c r="A3500" i="13"/>
  <c r="A3499" i="13"/>
  <c r="A3498" i="13"/>
  <c r="A3497" i="13"/>
  <c r="A3496" i="13"/>
  <c r="A3495" i="13"/>
  <c r="A3494" i="13"/>
  <c r="A3493" i="13"/>
  <c r="A3492" i="13"/>
  <c r="A3491" i="13"/>
  <c r="A3490" i="13"/>
  <c r="A3489" i="13"/>
  <c r="A3488" i="13"/>
  <c r="A3487" i="13"/>
  <c r="A3486" i="13"/>
  <c r="A3485" i="13"/>
  <c r="A3484" i="13"/>
  <c r="A3483" i="13"/>
  <c r="A3482" i="13"/>
  <c r="A3481" i="13"/>
  <c r="A3480" i="13"/>
  <c r="A3479" i="13"/>
  <c r="A3478" i="13"/>
  <c r="A3477" i="13"/>
  <c r="A3476" i="13"/>
  <c r="A3475" i="13"/>
  <c r="A3474" i="13"/>
  <c r="A3473" i="13"/>
  <c r="A3472" i="13"/>
  <c r="A3471" i="13"/>
  <c r="A3470" i="13"/>
  <c r="A3469" i="13"/>
  <c r="A3468" i="13"/>
  <c r="A3467" i="13"/>
  <c r="A3466" i="13"/>
  <c r="A3465" i="13"/>
  <c r="A3464" i="13"/>
  <c r="A3463" i="13"/>
  <c r="A3462" i="13"/>
  <c r="A3461" i="13"/>
  <c r="A3460" i="13"/>
  <c r="A3459" i="13"/>
  <c r="A3458" i="13"/>
  <c r="A3457" i="13"/>
  <c r="A3456" i="13"/>
  <c r="A3455" i="13"/>
  <c r="A3454" i="13"/>
  <c r="A3453" i="13"/>
  <c r="A3452" i="13"/>
  <c r="A3451" i="13"/>
  <c r="A3450" i="13"/>
  <c r="A3449" i="13"/>
  <c r="A3448" i="13"/>
  <c r="A3447" i="13"/>
  <c r="A3446" i="13"/>
  <c r="A3445" i="13"/>
  <c r="A3444" i="13"/>
  <c r="A3443" i="13"/>
  <c r="A3442" i="13"/>
  <c r="A3441" i="13"/>
  <c r="A3440" i="13"/>
  <c r="A3439" i="13"/>
  <c r="A3438" i="13"/>
  <c r="A3437" i="13"/>
  <c r="A3436" i="13"/>
  <c r="A3435" i="13"/>
  <c r="A3434" i="13"/>
  <c r="A3433" i="13"/>
  <c r="A3432" i="13"/>
  <c r="A3431" i="13"/>
  <c r="A3430" i="13"/>
  <c r="A3429" i="13"/>
  <c r="A3428" i="13"/>
  <c r="A3427" i="13"/>
  <c r="A3426" i="13"/>
  <c r="A3425" i="13"/>
  <c r="A3424" i="13"/>
  <c r="A3423" i="13"/>
  <c r="A3422" i="13"/>
  <c r="A3421" i="13"/>
  <c r="A3420" i="13"/>
  <c r="A3419" i="13"/>
  <c r="A3418" i="13"/>
  <c r="A3417" i="13"/>
  <c r="A3416" i="13"/>
  <c r="A3415" i="13"/>
  <c r="A3414" i="13"/>
  <c r="A3413" i="13"/>
  <c r="A3412" i="13"/>
  <c r="A3411" i="13"/>
  <c r="A3410" i="13"/>
  <c r="A3409" i="13"/>
  <c r="A3408" i="13"/>
  <c r="A3407" i="13"/>
  <c r="A3406" i="13"/>
  <c r="A3405" i="13"/>
  <c r="A3404" i="13"/>
  <c r="A3403" i="13"/>
  <c r="A3402" i="13"/>
  <c r="A3401" i="13"/>
  <c r="A3400" i="13"/>
  <c r="A3399" i="13"/>
  <c r="A3398" i="13"/>
  <c r="A3397" i="13"/>
  <c r="A3396" i="13"/>
  <c r="A3395" i="13"/>
  <c r="A3394" i="13"/>
  <c r="A3393" i="13"/>
  <c r="A3392" i="13"/>
  <c r="A3391" i="13"/>
  <c r="A3390" i="13"/>
  <c r="A3389" i="13"/>
  <c r="A3388" i="13"/>
  <c r="A3387" i="13"/>
  <c r="A3386" i="13"/>
  <c r="A3385" i="13"/>
  <c r="A3384" i="13"/>
  <c r="A3383" i="13"/>
  <c r="A3382" i="13"/>
  <c r="A3381" i="13"/>
  <c r="A3380" i="13"/>
  <c r="A3379" i="13"/>
  <c r="A3378" i="13"/>
  <c r="A3377" i="13"/>
  <c r="A3376" i="13"/>
  <c r="A3375" i="13"/>
  <c r="A3374" i="13"/>
  <c r="A3373" i="13"/>
  <c r="A3372" i="13"/>
  <c r="A3371" i="13"/>
  <c r="A3370" i="13"/>
  <c r="A3369" i="13"/>
  <c r="A3368" i="13"/>
  <c r="A3367" i="13"/>
  <c r="A3366" i="13"/>
  <c r="A3365" i="13"/>
  <c r="A3364" i="13"/>
  <c r="A3363" i="13"/>
  <c r="A3362" i="13"/>
  <c r="A3361" i="13"/>
  <c r="A3360" i="13"/>
  <c r="A3359" i="13"/>
  <c r="A3358" i="13"/>
  <c r="A3357" i="13"/>
  <c r="A3356" i="13"/>
  <c r="A3355" i="13"/>
  <c r="A3354" i="13"/>
  <c r="A3353" i="13"/>
  <c r="A3352" i="13"/>
  <c r="A3351" i="13"/>
  <c r="A3350" i="13"/>
  <c r="A3349" i="13"/>
  <c r="A3348" i="13"/>
  <c r="A3347" i="13"/>
  <c r="A3346" i="13"/>
  <c r="A3345" i="13"/>
  <c r="A3344" i="13"/>
  <c r="A3343" i="13"/>
  <c r="A3342" i="13"/>
  <c r="A3341" i="13"/>
  <c r="A3340" i="13"/>
  <c r="A3339" i="13"/>
  <c r="A3338" i="13"/>
  <c r="A3337" i="13"/>
  <c r="A3336" i="13"/>
  <c r="A3335" i="13"/>
  <c r="A3334" i="13"/>
  <c r="A3333" i="13"/>
  <c r="A3332" i="13"/>
  <c r="A3331" i="13"/>
  <c r="A3330" i="13"/>
  <c r="A3329" i="13"/>
  <c r="A3328" i="13"/>
  <c r="A3327" i="13"/>
  <c r="A3326" i="13"/>
  <c r="A3325" i="13"/>
  <c r="A3324" i="13"/>
  <c r="A3323" i="13"/>
  <c r="A3322" i="13"/>
  <c r="A3321" i="13"/>
  <c r="A3320" i="13"/>
  <c r="A3319" i="13"/>
  <c r="A3318" i="13"/>
  <c r="A3317" i="13"/>
  <c r="A3316" i="13"/>
  <c r="A3315" i="13"/>
  <c r="A3314" i="13"/>
  <c r="A3313" i="13"/>
  <c r="A3312" i="13"/>
  <c r="A3311" i="13"/>
  <c r="A3310" i="13"/>
  <c r="A3309" i="13"/>
  <c r="A3308" i="13"/>
  <c r="A3307" i="13"/>
  <c r="A3306" i="13"/>
  <c r="A3305" i="13"/>
  <c r="A3304" i="13"/>
  <c r="A3303" i="13"/>
  <c r="A3302" i="13"/>
  <c r="A3301" i="13"/>
  <c r="A3300" i="13"/>
  <c r="A3299" i="13"/>
  <c r="A3298" i="13"/>
  <c r="A3297" i="13"/>
  <c r="A3296" i="13"/>
  <c r="A3295" i="13"/>
  <c r="A3294" i="13"/>
  <c r="A3293" i="13"/>
  <c r="A3292" i="13"/>
  <c r="A3291" i="13"/>
  <c r="A3290" i="13"/>
  <c r="A3289" i="13"/>
  <c r="A3288" i="13"/>
  <c r="A3287" i="13"/>
  <c r="A3286" i="13"/>
  <c r="A3285" i="13"/>
  <c r="A3284" i="13"/>
  <c r="A3283" i="13"/>
  <c r="A3282" i="13"/>
  <c r="A3281" i="13"/>
  <c r="A3280" i="13"/>
  <c r="A3279" i="13"/>
  <c r="A3278" i="13"/>
  <c r="A3277" i="13"/>
  <c r="A3276" i="13"/>
  <c r="A3275" i="13"/>
  <c r="A3274" i="13"/>
  <c r="A3273" i="13"/>
  <c r="A3272" i="13"/>
  <c r="A3271" i="13"/>
  <c r="A3270" i="13"/>
  <c r="A3269" i="13"/>
  <c r="A3268" i="13"/>
  <c r="A3267" i="13"/>
  <c r="A3266" i="13"/>
  <c r="A3265" i="13"/>
  <c r="A3264" i="13"/>
  <c r="A3263" i="13"/>
  <c r="A3262" i="13"/>
  <c r="A3261" i="13"/>
  <c r="A3260" i="13"/>
  <c r="A3259" i="13"/>
  <c r="A3258" i="13"/>
  <c r="A3257" i="13"/>
  <c r="A3256" i="13"/>
  <c r="A3255" i="13"/>
  <c r="A3254" i="13"/>
  <c r="A3253" i="13"/>
  <c r="A3252" i="13"/>
  <c r="A3251" i="13"/>
  <c r="A3250" i="13"/>
  <c r="A3249" i="13"/>
  <c r="A3248" i="13"/>
  <c r="A3247" i="13"/>
  <c r="A3246" i="13"/>
  <c r="A3245" i="13"/>
  <c r="A3244" i="13"/>
  <c r="A3243" i="13"/>
  <c r="A3242" i="13"/>
  <c r="A3241" i="13"/>
  <c r="A3240" i="13"/>
  <c r="A3239" i="13"/>
  <c r="A3238" i="13"/>
  <c r="A3237" i="13"/>
  <c r="A3236" i="13"/>
  <c r="A3235" i="13"/>
  <c r="A3234" i="13"/>
  <c r="A3233" i="13"/>
  <c r="A3232" i="13"/>
  <c r="A3231" i="13"/>
  <c r="A3230" i="13"/>
  <c r="A3229" i="13"/>
  <c r="A3228" i="13"/>
  <c r="A3227" i="13"/>
  <c r="A3226" i="13"/>
  <c r="A3225" i="13"/>
  <c r="A3224" i="13"/>
  <c r="A3223" i="13"/>
  <c r="A3222" i="13"/>
  <c r="A3221" i="13"/>
  <c r="A3220" i="13"/>
  <c r="A3219" i="13"/>
  <c r="A3218" i="13"/>
  <c r="A3217" i="13"/>
  <c r="A3216" i="13"/>
  <c r="A3215" i="13"/>
  <c r="A3214" i="13"/>
  <c r="A3213" i="13"/>
  <c r="A3212" i="13"/>
  <c r="A3211" i="13"/>
  <c r="A3210" i="13"/>
  <c r="A3209" i="13"/>
  <c r="A3208" i="13"/>
  <c r="A3207" i="13"/>
  <c r="A3206" i="13"/>
  <c r="A3205" i="13"/>
  <c r="A3204" i="13"/>
  <c r="A3203" i="13"/>
  <c r="A3202" i="13"/>
  <c r="A3201" i="13"/>
  <c r="A3200" i="13"/>
  <c r="A3199" i="13"/>
  <c r="A3198" i="13"/>
  <c r="A3197" i="13"/>
  <c r="A3196" i="13"/>
  <c r="A3195" i="13"/>
  <c r="A3194" i="13"/>
  <c r="A3193" i="13"/>
  <c r="A3192" i="13"/>
  <c r="A3191" i="13"/>
  <c r="A3190" i="13"/>
  <c r="A3189" i="13"/>
  <c r="A3188" i="13"/>
  <c r="A3187" i="13"/>
  <c r="A3186" i="13"/>
  <c r="A3185" i="13"/>
  <c r="A3184" i="13"/>
  <c r="A3183" i="13"/>
  <c r="A3182" i="13"/>
  <c r="A3181" i="13"/>
  <c r="A3180" i="13"/>
  <c r="A3179" i="13"/>
  <c r="A3178" i="13"/>
  <c r="A3177" i="13"/>
  <c r="A3176" i="13"/>
  <c r="A3175" i="13"/>
  <c r="A3174" i="13"/>
  <c r="A3173" i="13"/>
  <c r="A3172" i="13"/>
  <c r="A3171" i="13"/>
  <c r="A3170" i="13"/>
  <c r="A3169" i="13"/>
  <c r="A3168" i="13"/>
  <c r="A3167" i="13"/>
  <c r="A3166" i="13"/>
  <c r="A3165" i="13"/>
  <c r="A3164" i="13"/>
  <c r="A3163" i="13"/>
  <c r="A3162" i="13"/>
  <c r="A3161" i="13"/>
  <c r="A3160" i="13"/>
  <c r="A3159" i="13"/>
  <c r="A3158" i="13"/>
  <c r="A3157" i="13"/>
  <c r="A3156" i="13"/>
  <c r="A3155" i="13"/>
  <c r="A3154" i="13"/>
  <c r="A3153" i="13"/>
  <c r="A3152" i="13"/>
  <c r="A3151" i="13"/>
  <c r="A3150" i="13"/>
  <c r="A3149" i="13"/>
  <c r="A3148" i="13"/>
  <c r="A3147" i="13"/>
  <c r="A3146" i="13"/>
  <c r="A3145" i="13"/>
  <c r="A3144" i="13"/>
  <c r="A3143" i="13"/>
  <c r="A3142" i="13"/>
  <c r="A3141" i="13"/>
  <c r="A3140" i="13"/>
  <c r="A3139" i="13"/>
  <c r="A3138" i="13"/>
  <c r="A3137" i="13"/>
  <c r="A3136" i="13"/>
  <c r="A3135" i="13"/>
  <c r="A3134" i="13"/>
  <c r="A3133" i="13"/>
  <c r="A3132" i="13"/>
  <c r="A3131" i="13"/>
  <c r="A3130" i="13"/>
  <c r="A3129" i="13"/>
  <c r="A3128" i="13"/>
  <c r="A3127" i="13"/>
  <c r="A3126" i="13"/>
  <c r="A3125" i="13"/>
  <c r="A3124" i="13"/>
  <c r="A3123" i="13"/>
  <c r="A3122" i="13"/>
  <c r="A3121" i="13"/>
  <c r="A3120" i="13"/>
  <c r="A3119" i="13"/>
  <c r="A3118" i="13"/>
  <c r="A3117" i="13"/>
  <c r="A3116" i="13"/>
  <c r="A3115" i="13"/>
  <c r="A3114" i="13"/>
  <c r="A3113" i="13"/>
  <c r="A3112" i="13"/>
  <c r="A3111" i="13"/>
  <c r="A3110" i="13"/>
  <c r="A3109" i="13"/>
  <c r="A3108" i="13"/>
  <c r="A3107" i="13"/>
  <c r="A3106" i="13"/>
  <c r="A3105" i="13"/>
  <c r="A3104" i="13"/>
  <c r="A3103" i="13"/>
  <c r="A3102" i="13"/>
  <c r="A3101" i="13"/>
  <c r="A3100" i="13"/>
  <c r="A3099" i="13"/>
  <c r="A3098" i="13"/>
  <c r="A3097" i="13"/>
  <c r="A3096" i="13"/>
  <c r="A3095" i="13"/>
  <c r="A3094" i="13"/>
  <c r="A3093" i="13"/>
  <c r="A3092" i="13"/>
  <c r="A3091" i="13"/>
  <c r="A3090" i="13"/>
  <c r="A3089" i="13"/>
  <c r="A3088" i="13"/>
  <c r="A3087" i="13"/>
  <c r="A3086" i="13"/>
  <c r="A3085" i="13"/>
  <c r="A3084" i="13"/>
  <c r="A3083" i="13"/>
  <c r="A3082" i="13"/>
  <c r="A3081" i="13"/>
  <c r="A3080" i="13"/>
  <c r="A3079" i="13"/>
  <c r="A3078" i="13"/>
  <c r="A3077" i="13"/>
  <c r="A3076" i="13"/>
  <c r="A3075" i="13"/>
  <c r="A3074" i="13"/>
  <c r="A3073" i="13"/>
  <c r="A3072" i="13"/>
  <c r="A3071" i="13"/>
  <c r="A3070" i="13"/>
  <c r="A3069" i="13"/>
  <c r="A3068" i="13"/>
  <c r="A3067" i="13"/>
  <c r="A3066" i="13"/>
  <c r="A3065" i="13"/>
  <c r="A3064" i="13"/>
  <c r="A3063" i="13"/>
  <c r="A3062" i="13"/>
  <c r="A3061" i="13"/>
  <c r="A3060" i="13"/>
  <c r="A3059" i="13"/>
  <c r="A3058" i="13"/>
  <c r="A3057" i="13"/>
  <c r="A3056" i="13"/>
  <c r="A3055" i="13"/>
  <c r="A3054" i="13"/>
  <c r="A3053" i="13"/>
  <c r="A3052" i="13"/>
  <c r="A3051" i="13"/>
  <c r="A3050" i="13"/>
  <c r="A3049" i="13"/>
  <c r="A3048" i="13"/>
  <c r="A3047" i="13"/>
  <c r="A3046" i="13"/>
  <c r="A3045" i="13"/>
  <c r="A3044" i="13"/>
  <c r="A3043" i="13"/>
  <c r="A3042" i="13"/>
  <c r="A3041" i="13"/>
  <c r="A3040" i="13"/>
  <c r="A3039" i="13"/>
  <c r="A3038" i="13"/>
  <c r="A3037" i="13"/>
  <c r="A3036" i="13"/>
  <c r="A3035" i="13"/>
  <c r="A3034" i="13"/>
  <c r="A3033" i="13"/>
  <c r="A3032" i="13"/>
  <c r="A3031" i="13"/>
  <c r="A3030" i="13"/>
  <c r="A3029" i="13"/>
  <c r="A3028" i="13"/>
  <c r="A3027" i="13"/>
  <c r="A3026" i="13"/>
  <c r="A3025" i="13"/>
  <c r="A3024" i="13"/>
  <c r="A3023" i="13"/>
  <c r="A3022" i="13"/>
  <c r="A3021" i="13"/>
  <c r="A3020" i="13"/>
  <c r="A3019" i="13"/>
  <c r="A3018" i="13"/>
  <c r="A3017" i="13"/>
  <c r="A3016" i="13"/>
  <c r="A3015" i="13"/>
  <c r="A3014" i="13"/>
  <c r="A3013" i="13"/>
  <c r="A3012" i="13"/>
  <c r="A3011" i="13"/>
  <c r="A3010" i="13"/>
  <c r="A3009" i="13"/>
  <c r="A3008" i="13"/>
  <c r="A3007" i="13"/>
  <c r="A3006" i="13"/>
  <c r="A3005" i="13"/>
  <c r="A3004" i="13"/>
  <c r="A3003" i="13"/>
  <c r="A3002" i="13"/>
  <c r="A3001" i="13"/>
  <c r="A3000" i="13"/>
  <c r="A2999" i="13"/>
  <c r="A2998" i="13"/>
  <c r="A2997" i="13"/>
  <c r="A2996" i="13"/>
  <c r="A2995" i="13"/>
  <c r="A2994" i="13"/>
  <c r="A2993" i="13"/>
  <c r="A2992" i="13"/>
  <c r="A2991" i="13"/>
  <c r="A2990" i="13"/>
  <c r="A2989" i="13"/>
  <c r="A2988" i="13"/>
  <c r="A2987" i="13"/>
  <c r="A2986" i="13"/>
  <c r="A2985" i="13"/>
  <c r="A2984" i="13"/>
  <c r="A2983" i="13"/>
  <c r="A2982" i="13"/>
  <c r="A2981" i="13"/>
  <c r="A2980" i="13"/>
  <c r="A2979" i="13"/>
  <c r="A2978" i="13"/>
  <c r="A2977" i="13"/>
  <c r="A2976" i="13"/>
  <c r="A2975" i="13"/>
  <c r="A2974" i="13"/>
  <c r="A2973" i="13"/>
  <c r="A2972" i="13"/>
  <c r="A2971" i="13"/>
  <c r="A2970" i="13"/>
  <c r="A2969" i="13"/>
  <c r="A2968" i="13"/>
  <c r="A2967" i="13"/>
  <c r="A2966" i="13"/>
  <c r="A2965" i="13"/>
  <c r="A2964" i="13"/>
  <c r="A2963" i="13"/>
  <c r="A2962" i="13"/>
  <c r="A2961" i="13"/>
  <c r="A2960" i="13"/>
  <c r="A2959" i="13"/>
  <c r="A2958" i="13"/>
  <c r="A2957" i="13"/>
  <c r="A2956" i="13"/>
  <c r="A2955" i="13"/>
  <c r="A2954" i="13"/>
  <c r="A2953" i="13"/>
  <c r="A2952" i="13"/>
  <c r="A2951" i="13"/>
  <c r="A2950" i="13"/>
  <c r="A2949" i="13"/>
  <c r="A2948" i="13"/>
  <c r="A2947" i="13"/>
  <c r="A2946" i="13"/>
  <c r="A2945" i="13"/>
  <c r="A2944" i="13"/>
  <c r="A2943" i="13"/>
  <c r="A2942" i="13"/>
  <c r="A2941" i="13"/>
  <c r="A2940" i="13"/>
  <c r="A2939" i="13"/>
  <c r="A2938" i="13"/>
  <c r="A2937" i="13"/>
  <c r="A2936" i="13"/>
  <c r="A2935" i="13"/>
  <c r="A2934" i="13"/>
  <c r="A2933" i="13"/>
  <c r="A2932" i="13"/>
  <c r="A2931" i="13"/>
  <c r="A2930" i="13"/>
  <c r="A2929" i="13"/>
  <c r="A2928" i="13"/>
  <c r="A2927" i="13"/>
  <c r="A2926" i="13"/>
  <c r="A2925" i="13"/>
  <c r="A2924" i="13"/>
  <c r="A2923" i="13"/>
  <c r="A2922" i="13"/>
  <c r="A2921" i="13"/>
  <c r="A2920" i="13"/>
  <c r="A2919" i="13"/>
  <c r="A2918" i="13"/>
  <c r="A2917" i="13"/>
  <c r="A2916" i="13"/>
  <c r="A2915" i="13"/>
  <c r="A2914" i="13"/>
  <c r="A2913" i="13"/>
  <c r="A2912" i="13"/>
  <c r="A2911" i="13"/>
  <c r="A2910" i="13"/>
  <c r="A2909" i="13"/>
  <c r="A2908" i="13"/>
  <c r="A2907" i="13"/>
  <c r="A2906" i="13"/>
  <c r="A2905" i="13"/>
  <c r="A2904" i="13"/>
  <c r="A2903" i="13"/>
  <c r="A2902" i="13"/>
  <c r="A2901" i="13"/>
  <c r="A2900" i="13"/>
  <c r="A2899" i="13"/>
  <c r="A2898" i="13"/>
  <c r="A2897" i="13"/>
  <c r="A2896" i="13"/>
  <c r="A2895" i="13"/>
  <c r="A2894" i="13"/>
  <c r="A2893" i="13"/>
  <c r="A2892" i="13"/>
  <c r="A2891" i="13"/>
  <c r="A2890" i="13"/>
  <c r="A2889" i="13"/>
  <c r="A2888" i="13"/>
  <c r="A2887" i="13"/>
  <c r="A2886" i="13"/>
  <c r="A2885" i="13"/>
  <c r="A2884" i="13"/>
  <c r="A2883" i="13"/>
  <c r="A2882" i="13"/>
  <c r="A2881" i="13"/>
  <c r="A2880" i="13"/>
  <c r="A2879" i="13"/>
  <c r="A2878" i="13"/>
  <c r="A2877" i="13"/>
  <c r="A2876" i="13"/>
  <c r="A2875" i="13"/>
  <c r="A2874" i="13"/>
  <c r="A2873" i="13"/>
  <c r="A2872" i="13"/>
  <c r="A2871" i="13"/>
  <c r="A2870" i="13"/>
  <c r="A2869" i="13"/>
  <c r="A2868" i="13"/>
  <c r="A2867" i="13"/>
  <c r="A2866" i="13"/>
  <c r="A2865" i="13"/>
  <c r="A2864" i="13"/>
  <c r="A2863" i="13"/>
  <c r="A2862" i="13"/>
  <c r="A2861" i="13"/>
  <c r="A2860" i="13"/>
  <c r="A2859" i="13"/>
  <c r="A2858" i="13"/>
  <c r="A2857" i="13"/>
  <c r="A2856" i="13"/>
  <c r="A2855" i="13"/>
  <c r="A2854" i="13"/>
  <c r="A2853" i="13"/>
  <c r="A2852" i="13"/>
  <c r="A2851" i="13"/>
  <c r="A2850" i="13"/>
  <c r="A2849" i="13"/>
  <c r="A2848" i="13"/>
  <c r="A2847" i="13"/>
  <c r="A2846" i="13"/>
  <c r="A2845" i="13"/>
  <c r="A2844" i="13"/>
  <c r="A2843" i="13"/>
  <c r="A2842" i="13"/>
  <c r="A2841" i="13"/>
  <c r="A2840" i="13"/>
  <c r="A2839" i="13"/>
  <c r="A2838" i="13"/>
  <c r="A2837" i="13"/>
  <c r="A2836" i="13"/>
  <c r="A2835" i="13"/>
  <c r="A2834" i="13"/>
  <c r="A2833" i="13"/>
  <c r="A2832" i="13"/>
  <c r="A2831" i="13"/>
  <c r="A2830" i="13"/>
  <c r="A2829" i="13"/>
  <c r="A2828" i="13"/>
  <c r="A2827" i="13"/>
  <c r="A2826" i="13"/>
  <c r="A2825" i="13"/>
  <c r="A2824" i="13"/>
  <c r="A2823" i="13"/>
  <c r="A2822" i="13"/>
  <c r="A2821" i="13"/>
  <c r="A2820" i="13"/>
  <c r="A2819" i="13"/>
  <c r="A2818" i="13"/>
  <c r="A2817" i="13"/>
  <c r="A2816" i="13"/>
  <c r="A2815" i="13"/>
  <c r="A2814" i="13"/>
  <c r="A2813" i="13"/>
  <c r="A2812" i="13"/>
  <c r="A2811" i="13"/>
  <c r="A2810" i="13"/>
  <c r="A2809" i="13"/>
  <c r="A2808" i="13"/>
  <c r="A2807" i="13"/>
  <c r="A2806" i="13"/>
  <c r="A2805" i="13"/>
  <c r="A2804" i="13"/>
  <c r="A2803" i="13"/>
  <c r="A2802" i="13"/>
  <c r="A2801" i="13"/>
  <c r="A2800" i="13"/>
  <c r="A2799" i="13"/>
  <c r="A2798" i="13"/>
  <c r="A2797" i="13"/>
  <c r="A2796" i="13"/>
  <c r="A2795" i="13"/>
  <c r="A2794" i="13"/>
  <c r="A2793" i="13"/>
  <c r="A2792" i="13"/>
  <c r="A2791" i="13"/>
  <c r="A2790" i="13"/>
  <c r="A2789" i="13"/>
  <c r="A2788" i="13"/>
  <c r="A2787" i="13"/>
  <c r="A2786" i="13"/>
  <c r="A2785" i="13"/>
  <c r="A2784" i="13"/>
  <c r="A2783" i="13"/>
  <c r="A2782" i="13"/>
  <c r="A2781" i="13"/>
  <c r="A2780" i="13"/>
  <c r="A2779" i="13"/>
  <c r="A2778" i="13"/>
  <c r="A2777" i="13"/>
  <c r="A2776" i="13"/>
  <c r="A2775" i="13"/>
  <c r="A2774" i="13"/>
  <c r="A2773" i="13"/>
  <c r="A2772" i="13"/>
  <c r="A2771" i="13"/>
  <c r="A2770" i="13"/>
  <c r="A2769" i="13"/>
  <c r="A2768" i="13"/>
  <c r="A2767" i="13"/>
  <c r="A2766" i="13"/>
  <c r="A2765" i="13"/>
  <c r="A2764" i="13"/>
  <c r="A2763" i="13"/>
  <c r="A2762" i="13"/>
  <c r="A2761" i="13"/>
  <c r="A2760" i="13"/>
  <c r="A2759" i="13"/>
  <c r="A2758" i="13"/>
  <c r="A2757" i="13"/>
  <c r="A2756" i="13"/>
  <c r="A2755" i="13"/>
  <c r="A2754" i="13"/>
  <c r="A2753" i="13"/>
  <c r="A2752" i="13"/>
  <c r="A2751" i="13"/>
  <c r="A2750" i="13"/>
  <c r="A2749" i="13"/>
  <c r="A2748" i="13"/>
  <c r="A2747" i="13"/>
  <c r="A2746" i="13"/>
  <c r="A2745" i="13"/>
  <c r="A2744" i="13"/>
  <c r="A2743" i="13"/>
  <c r="A2742" i="13"/>
  <c r="A2741" i="13"/>
  <c r="A2740" i="13"/>
  <c r="A2739" i="13"/>
  <c r="A2738" i="13"/>
  <c r="A2737" i="13"/>
  <c r="A2736" i="13"/>
  <c r="A2735" i="13"/>
  <c r="A2734" i="13"/>
  <c r="A2733" i="13"/>
  <c r="A2732" i="13"/>
  <c r="A2731" i="13"/>
  <c r="A2730" i="13"/>
  <c r="A2729" i="13"/>
  <c r="A2728" i="13"/>
  <c r="A2727" i="13"/>
  <c r="A2726" i="13"/>
  <c r="A2725" i="13"/>
  <c r="A2724" i="13"/>
  <c r="A2723" i="13"/>
  <c r="A2722" i="13"/>
  <c r="A2721" i="13"/>
  <c r="A2720" i="13"/>
  <c r="A2719" i="13"/>
  <c r="A2718" i="13"/>
  <c r="A2717" i="13"/>
  <c r="A2716" i="13"/>
  <c r="A2715" i="13"/>
  <c r="A2714" i="13"/>
  <c r="A2713" i="13"/>
  <c r="A2712" i="13"/>
  <c r="A2711" i="13"/>
  <c r="A2710" i="13"/>
  <c r="A2709" i="13"/>
  <c r="A2708" i="13"/>
  <c r="A2707" i="13"/>
  <c r="A2706" i="13"/>
  <c r="A2705" i="13"/>
  <c r="A2704" i="13"/>
  <c r="A2703" i="13"/>
  <c r="A2702" i="13"/>
  <c r="A2701" i="13"/>
  <c r="A2700" i="13"/>
  <c r="A2699" i="13"/>
  <c r="A2698" i="13"/>
  <c r="A2697" i="13"/>
  <c r="A2696" i="13"/>
  <c r="A2695" i="13"/>
  <c r="A2694" i="13"/>
  <c r="A2693" i="13"/>
  <c r="A2692" i="13"/>
  <c r="A2691" i="13"/>
  <c r="A2690" i="13"/>
  <c r="A2689" i="13"/>
  <c r="A2688" i="13"/>
  <c r="A2687" i="13"/>
  <c r="A2686" i="13"/>
  <c r="A2685" i="13"/>
  <c r="A2684" i="13"/>
  <c r="A2683" i="13"/>
  <c r="A2682" i="13"/>
  <c r="A2681" i="13"/>
  <c r="A2680" i="13"/>
  <c r="A2679" i="13"/>
  <c r="A2678" i="13"/>
  <c r="A2677" i="13"/>
  <c r="A2676" i="13"/>
  <c r="A2675" i="13"/>
  <c r="A2674" i="13"/>
  <c r="A2673" i="13"/>
  <c r="A2672" i="13"/>
  <c r="A2671" i="13"/>
  <c r="A2670" i="13"/>
  <c r="A2669" i="13"/>
  <c r="A2668" i="13"/>
  <c r="A2667" i="13"/>
  <c r="A2666" i="13"/>
  <c r="A2665" i="13"/>
  <c r="A2664" i="13"/>
  <c r="A2663" i="13"/>
  <c r="A2662" i="13"/>
  <c r="A2661" i="13"/>
  <c r="A2660" i="13"/>
  <c r="A2659" i="13"/>
  <c r="A2658" i="13"/>
  <c r="A2657" i="13"/>
  <c r="A2656" i="13"/>
  <c r="A2655" i="13"/>
  <c r="A2654" i="13"/>
  <c r="A2653" i="13"/>
  <c r="A2652" i="13"/>
  <c r="A2651" i="13"/>
  <c r="A2650" i="13"/>
  <c r="A2649" i="13"/>
  <c r="A2648" i="13"/>
  <c r="A2647" i="13"/>
  <c r="A2646" i="13"/>
  <c r="A2645" i="13"/>
  <c r="A2644" i="13"/>
  <c r="A2643" i="13"/>
  <c r="A2642" i="13"/>
  <c r="A2641" i="13"/>
  <c r="A2640" i="13"/>
  <c r="A2639" i="13"/>
  <c r="A2638" i="13"/>
  <c r="A2637" i="13"/>
  <c r="A2636" i="13"/>
  <c r="A2635" i="13"/>
  <c r="A2634" i="13"/>
  <c r="A2633" i="13"/>
  <c r="A2632" i="13"/>
  <c r="A2631" i="13"/>
  <c r="A2630" i="13"/>
  <c r="A2629" i="13"/>
  <c r="A2628" i="13"/>
  <c r="A2627" i="13"/>
  <c r="A2626" i="13"/>
  <c r="A2625" i="13"/>
  <c r="A2624" i="13"/>
  <c r="A2623" i="13"/>
  <c r="A2622" i="13"/>
  <c r="A2621" i="13"/>
  <c r="A2620" i="13"/>
  <c r="A2619" i="13"/>
  <c r="A2618" i="13"/>
  <c r="A2617" i="13"/>
  <c r="A2616" i="13"/>
  <c r="A2615" i="13"/>
  <c r="A2614" i="13"/>
  <c r="A2613" i="13"/>
  <c r="A2612" i="13"/>
  <c r="A2611" i="13"/>
  <c r="A2610" i="13"/>
  <c r="A2609" i="13"/>
  <c r="A2608" i="13"/>
  <c r="A2607" i="13"/>
  <c r="A2606" i="13"/>
  <c r="A2605" i="13"/>
  <c r="A2604" i="13"/>
  <c r="A2603" i="13"/>
  <c r="A2602" i="13"/>
  <c r="A2601" i="13"/>
  <c r="A2600" i="13"/>
  <c r="A2599" i="13"/>
  <c r="A2598" i="13"/>
  <c r="A2597" i="13"/>
  <c r="A2596" i="13"/>
  <c r="A2595" i="13"/>
  <c r="A2594" i="13"/>
  <c r="A2593" i="13"/>
  <c r="A2592" i="13"/>
  <c r="A2591" i="13"/>
  <c r="A2590" i="13"/>
  <c r="A2589" i="13"/>
  <c r="A2588" i="13"/>
  <c r="A2587" i="13"/>
  <c r="A2586" i="13"/>
  <c r="A2585" i="13"/>
  <c r="A2584" i="13"/>
  <c r="A2583" i="13"/>
  <c r="A2582" i="13"/>
  <c r="A2581" i="13"/>
  <c r="A2580" i="13"/>
  <c r="A2579" i="13"/>
  <c r="A2578" i="13"/>
  <c r="A2577" i="13"/>
  <c r="A2576" i="13"/>
  <c r="A2575" i="13"/>
  <c r="A2574" i="13"/>
  <c r="A2573" i="13"/>
  <c r="A2572" i="13"/>
  <c r="A2571" i="13"/>
  <c r="A2570" i="13"/>
  <c r="A2569" i="13"/>
  <c r="A2568" i="13"/>
  <c r="A2567" i="13"/>
  <c r="A2566" i="13"/>
  <c r="A2565" i="13"/>
  <c r="A2564" i="13"/>
  <c r="A2563" i="13"/>
  <c r="A2562" i="13"/>
  <c r="A2561" i="13"/>
  <c r="A2560" i="13"/>
  <c r="A2559" i="13"/>
  <c r="A2558" i="13"/>
  <c r="A2557" i="13"/>
  <c r="A2556" i="13"/>
  <c r="A2555" i="13"/>
  <c r="A2554" i="13"/>
  <c r="A2553" i="13"/>
  <c r="A2552" i="13"/>
  <c r="A2551" i="13"/>
  <c r="A2550" i="13"/>
  <c r="A2549" i="13"/>
  <c r="A2548" i="13"/>
  <c r="A2547" i="13"/>
  <c r="A2546" i="13"/>
  <c r="A2545" i="13"/>
  <c r="A2544" i="13"/>
  <c r="A2543" i="13"/>
  <c r="A2542" i="13"/>
  <c r="A2541" i="13"/>
  <c r="A2540" i="13"/>
  <c r="A2539" i="13"/>
  <c r="A2538" i="13"/>
  <c r="A2537" i="13"/>
  <c r="A2536" i="13"/>
  <c r="A2535" i="13"/>
  <c r="A2534" i="13"/>
  <c r="A2533" i="13"/>
  <c r="A2532" i="13"/>
  <c r="A2531" i="13"/>
  <c r="A2530" i="13"/>
  <c r="A2529" i="13"/>
  <c r="A2528" i="13"/>
  <c r="A2527" i="13"/>
  <c r="A2526" i="13"/>
  <c r="A2525" i="13"/>
  <c r="A2524" i="13"/>
  <c r="A2523" i="13"/>
  <c r="A2522" i="13"/>
  <c r="A2521" i="13"/>
  <c r="A2520" i="13"/>
  <c r="A2519" i="13"/>
  <c r="A2518" i="13"/>
  <c r="A2517" i="13"/>
  <c r="A2516" i="13"/>
  <c r="A2515" i="13"/>
  <c r="A2514" i="13"/>
  <c r="A2513" i="13"/>
  <c r="A2512" i="13"/>
  <c r="A2511" i="13"/>
  <c r="A2510" i="13"/>
  <c r="A2509" i="13"/>
  <c r="A2508" i="13"/>
  <c r="A2507" i="13"/>
  <c r="A2506" i="13"/>
  <c r="A2505" i="13"/>
  <c r="A2504" i="13"/>
  <c r="A2503" i="13"/>
  <c r="A2502" i="13"/>
  <c r="A2501" i="13"/>
  <c r="A2500" i="13"/>
  <c r="A2499" i="13"/>
  <c r="A2498" i="13"/>
  <c r="A2497" i="13"/>
  <c r="A2496" i="13"/>
  <c r="A2495" i="13"/>
  <c r="A2494" i="13"/>
  <c r="A2493" i="13"/>
  <c r="A2492" i="13"/>
  <c r="A2491" i="13"/>
  <c r="A2490" i="13"/>
  <c r="A2489" i="13"/>
  <c r="A2488" i="13"/>
  <c r="A2487" i="13"/>
  <c r="A2486" i="13"/>
  <c r="A2485" i="13"/>
  <c r="A2484" i="13"/>
  <c r="A2483" i="13"/>
  <c r="A2482" i="13"/>
  <c r="A2481" i="13"/>
  <c r="A2480" i="13"/>
  <c r="A2479" i="13"/>
  <c r="A2478" i="13"/>
  <c r="A2477" i="13"/>
  <c r="A2476" i="13"/>
  <c r="A2475" i="13"/>
  <c r="A2474" i="13"/>
  <c r="A2473" i="13"/>
  <c r="A2472" i="13"/>
  <c r="A2471" i="13"/>
  <c r="A2470" i="13"/>
  <c r="A2469" i="13"/>
  <c r="A2468" i="13"/>
  <c r="A2467" i="13"/>
  <c r="A2466" i="13"/>
  <c r="A2465" i="13"/>
  <c r="A2464" i="13"/>
  <c r="A2463" i="13"/>
  <c r="A2462" i="13"/>
  <c r="A2461" i="13"/>
  <c r="A2460" i="13"/>
  <c r="A2459" i="13"/>
  <c r="A2458" i="13"/>
  <c r="A2457" i="13"/>
  <c r="A2456" i="13"/>
  <c r="A2455" i="13"/>
  <c r="A2454" i="13"/>
  <c r="A2453" i="13"/>
  <c r="A2452" i="13"/>
  <c r="A2451" i="13"/>
  <c r="A2450" i="13"/>
  <c r="A2449" i="13"/>
  <c r="A2448" i="13"/>
  <c r="A2447" i="13"/>
  <c r="A2446" i="13"/>
  <c r="A2445" i="13"/>
  <c r="A2444" i="13"/>
  <c r="A2443" i="13"/>
  <c r="A2442" i="13"/>
  <c r="A2441" i="13"/>
  <c r="A2440" i="13"/>
  <c r="A2439" i="13"/>
  <c r="A2438" i="13"/>
  <c r="A2437" i="13"/>
  <c r="A2436" i="13"/>
  <c r="A2435" i="13"/>
  <c r="A2434" i="13"/>
  <c r="A2433" i="13"/>
  <c r="A2432" i="13"/>
  <c r="A2431" i="13"/>
  <c r="A2430" i="13"/>
  <c r="A2429" i="13"/>
  <c r="A2428" i="13"/>
  <c r="A2427" i="13"/>
  <c r="A2426" i="13"/>
  <c r="A2425" i="13"/>
  <c r="A2424" i="13"/>
  <c r="A2423" i="13"/>
  <c r="A2422" i="13"/>
  <c r="A2421" i="13"/>
  <c r="A2420" i="13"/>
  <c r="A2419" i="13"/>
  <c r="A2418" i="13"/>
  <c r="A2417" i="13"/>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E260" i="14" l="1"/>
  <c r="A262" i="14"/>
  <c r="D260" i="14"/>
  <c r="E202" i="18"/>
  <c r="D202" i="18"/>
  <c r="A203" i="18"/>
  <c r="G202" i="18"/>
  <c r="H202" i="18" s="1"/>
  <c r="I202" i="18" s="1"/>
  <c r="E80" i="18"/>
  <c r="A81" i="18"/>
  <c r="A82" i="18" s="1"/>
  <c r="A83" i="18" s="1"/>
  <c r="D80" i="18"/>
  <c r="F19" i="1"/>
  <c r="I19" i="1" s="1"/>
  <c r="A351" i="1"/>
  <c r="D373" i="14"/>
  <c r="E373" i="14"/>
  <c r="A484" i="14"/>
  <c r="A486" i="14" s="1"/>
  <c r="E482" i="14"/>
  <c r="D482" i="14"/>
  <c r="E570" i="14"/>
  <c r="D570" i="14"/>
  <c r="A572" i="14"/>
  <c r="A286" i="14"/>
  <c r="E284" i="14"/>
  <c r="D284" i="14"/>
  <c r="A397" i="14"/>
  <c r="E395" i="14"/>
  <c r="D395" i="14"/>
  <c r="A518" i="14"/>
  <c r="E516" i="14"/>
  <c r="D516" i="14"/>
  <c r="A88" i="14"/>
  <c r="E86" i="14"/>
  <c r="D86" i="14"/>
  <c r="E40" i="14"/>
  <c r="A42" i="14"/>
  <c r="D40" i="14"/>
  <c r="A490" i="14" l="1"/>
  <c r="D262" i="14"/>
  <c r="E262" i="14"/>
  <c r="E89" i="18"/>
  <c r="D89" i="18"/>
  <c r="A90" i="18"/>
  <c r="G203" i="18"/>
  <c r="H203" i="18" s="1"/>
  <c r="I203" i="18" s="1"/>
  <c r="D203" i="18"/>
  <c r="E203" i="18"/>
  <c r="A204" i="18"/>
  <c r="F20" i="1"/>
  <c r="I20" i="1" s="1"/>
  <c r="D42" i="14"/>
  <c r="A44" i="14"/>
  <c r="E42" i="14"/>
  <c r="D572" i="14"/>
  <c r="E572" i="14"/>
  <c r="A576" i="14"/>
  <c r="A578" i="14" s="1"/>
  <c r="A90" i="14"/>
  <c r="E88" i="14"/>
  <c r="D88" i="14"/>
  <c r="A522" i="14"/>
  <c r="E518" i="14"/>
  <c r="D518" i="14"/>
  <c r="A399" i="14"/>
  <c r="E397" i="14"/>
  <c r="D397" i="14"/>
  <c r="A288" i="14"/>
  <c r="A294" i="14" s="1"/>
  <c r="E286" i="14"/>
  <c r="D286" i="14"/>
  <c r="F16" i="1"/>
  <c r="I16" i="1" s="1"/>
  <c r="F23" i="1"/>
  <c r="I23" i="1" s="1"/>
  <c r="F24" i="1"/>
  <c r="F25" i="1"/>
  <c r="F30" i="1"/>
  <c r="I30" i="1" s="1"/>
  <c r="F32" i="1"/>
  <c r="I32" i="1" s="1"/>
  <c r="F34" i="1"/>
  <c r="I34" i="1" s="1"/>
  <c r="I42" i="1"/>
  <c r="F51" i="1"/>
  <c r="F52" i="1"/>
  <c r="F53" i="1"/>
  <c r="F60" i="1"/>
  <c r="F63" i="1"/>
  <c r="F64" i="1"/>
  <c r="F69" i="1"/>
  <c r="F71" i="1" s="1"/>
  <c r="F75" i="1"/>
  <c r="F77" i="1" s="1"/>
  <c r="F91" i="1"/>
  <c r="F92" i="1"/>
  <c r="F94" i="1"/>
  <c r="F116" i="1"/>
  <c r="F117" i="1"/>
  <c r="F118" i="1"/>
  <c r="F119" i="1"/>
  <c r="F121" i="1"/>
  <c r="F124" i="1"/>
  <c r="F127" i="1"/>
  <c r="F128" i="1"/>
  <c r="F133" i="1"/>
  <c r="F136" i="1" s="1"/>
  <c r="F138" i="1"/>
  <c r="F140" i="1" s="1"/>
  <c r="F154" i="1"/>
  <c r="F155" i="1"/>
  <c r="F176" i="1"/>
  <c r="F204" i="1"/>
  <c r="F205" i="1"/>
  <c r="F213" i="1"/>
  <c r="F216" i="1"/>
  <c r="F226" i="1"/>
  <c r="F256" i="1"/>
  <c r="F257" i="1"/>
  <c r="F258" i="1"/>
  <c r="F260" i="1"/>
  <c r="F263" i="1"/>
  <c r="F265" i="1"/>
  <c r="F266" i="1"/>
  <c r="J281" i="1"/>
  <c r="F292" i="1"/>
  <c r="F293" i="1"/>
  <c r="F294" i="1"/>
  <c r="F295" i="1"/>
  <c r="F308" i="1"/>
  <c r="F317" i="1"/>
  <c r="F318" i="1"/>
  <c r="F321" i="1"/>
  <c r="F331" i="1"/>
  <c r="A316" i="1"/>
  <c r="F227" i="1" l="1"/>
  <c r="F322" i="1"/>
  <c r="F309" i="1"/>
  <c r="F269" i="1"/>
  <c r="E490" i="14"/>
  <c r="D490" i="14"/>
  <c r="A492" i="14"/>
  <c r="A496" i="14" s="1"/>
  <c r="A91" i="18"/>
  <c r="E90" i="18"/>
  <c r="D90" i="18"/>
  <c r="G204" i="18"/>
  <c r="H204" i="18" s="1"/>
  <c r="I204" i="18" s="1"/>
  <c r="J204" i="18" s="1"/>
  <c r="E204" i="18"/>
  <c r="A206" i="18"/>
  <c r="D204" i="18"/>
  <c r="F122" i="1"/>
  <c r="F120" i="1"/>
  <c r="I121" i="1"/>
  <c r="F156" i="1"/>
  <c r="F160" i="1" s="1"/>
  <c r="F214" i="1"/>
  <c r="F159" i="1"/>
  <c r="F206" i="1"/>
  <c r="F217" i="1"/>
  <c r="F178" i="1"/>
  <c r="G316" i="1"/>
  <c r="F332" i="1"/>
  <c r="I329" i="1"/>
  <c r="I280" i="1"/>
  <c r="F281" i="1"/>
  <c r="I281" i="1" s="1"/>
  <c r="A290" i="14"/>
  <c r="E288" i="14"/>
  <c r="D288" i="14"/>
  <c r="A401" i="14"/>
  <c r="E399" i="14"/>
  <c r="D399" i="14"/>
  <c r="A524" i="14"/>
  <c r="E522" i="14"/>
  <c r="D522" i="14"/>
  <c r="A92" i="14"/>
  <c r="E90" i="14"/>
  <c r="D90" i="14"/>
  <c r="A580" i="14"/>
  <c r="A46" i="14"/>
  <c r="D44" i="14"/>
  <c r="E44" i="14"/>
  <c r="F270" i="1"/>
  <c r="F232" i="1"/>
  <c r="F218" i="1"/>
  <c r="F267" i="1"/>
  <c r="F179" i="1"/>
  <c r="I179" i="1" s="1"/>
  <c r="F268" i="1"/>
  <c r="F272" i="1"/>
  <c r="F134" i="1"/>
  <c r="F135" i="1" s="1"/>
  <c r="I135" i="1" s="1"/>
  <c r="F96" i="1"/>
  <c r="F97" i="1"/>
  <c r="F158" i="1"/>
  <c r="F171" i="1"/>
  <c r="F172" i="1"/>
  <c r="F177" i="1"/>
  <c r="F123" i="1"/>
  <c r="F264" i="1"/>
  <c r="F180" i="1"/>
  <c r="F273" i="1"/>
  <c r="F225" i="1"/>
  <c r="I173" i="1"/>
  <c r="F157" i="1"/>
  <c r="F142" i="1"/>
  <c r="F79" i="1"/>
  <c r="F73" i="1"/>
  <c r="F141" i="1"/>
  <c r="F78" i="1"/>
  <c r="F72" i="1"/>
  <c r="D316" i="1"/>
  <c r="E316" i="1"/>
  <c r="A317" i="1"/>
  <c r="F271" i="1" l="1"/>
  <c r="E496" i="14"/>
  <c r="A498" i="14"/>
  <c r="D496" i="14"/>
  <c r="G206" i="18"/>
  <c r="H206" i="18" s="1"/>
  <c r="I206" i="18" s="1"/>
  <c r="E206" i="18"/>
  <c r="D206" i="18"/>
  <c r="A207" i="18"/>
  <c r="A92" i="18"/>
  <c r="E91" i="18"/>
  <c r="D91" i="18"/>
  <c r="H316" i="1"/>
  <c r="I316" i="1" s="1"/>
  <c r="F161" i="1"/>
  <c r="A318" i="1"/>
  <c r="E318" i="1" s="1"/>
  <c r="A96" i="14"/>
  <c r="E92" i="14"/>
  <c r="D92" i="14"/>
  <c r="A526" i="14"/>
  <c r="E524" i="14"/>
  <c r="D524" i="14"/>
  <c r="A403" i="14"/>
  <c r="E401" i="14"/>
  <c r="D401" i="14"/>
  <c r="E290" i="14"/>
  <c r="D290" i="14"/>
  <c r="A48" i="14"/>
  <c r="E46" i="14"/>
  <c r="D46" i="14"/>
  <c r="E317" i="1"/>
  <c r="G317" i="1"/>
  <c r="D317" i="1"/>
  <c r="D498" i="14" l="1"/>
  <c r="E498" i="14"/>
  <c r="D92" i="18"/>
  <c r="A93" i="18"/>
  <c r="E92" i="18"/>
  <c r="G207" i="18"/>
  <c r="H207" i="18" s="1"/>
  <c r="I207" i="18" s="1"/>
  <c r="E207" i="18"/>
  <c r="D207" i="18"/>
  <c r="A208" i="18"/>
  <c r="H317" i="1"/>
  <c r="I317" i="1" s="1"/>
  <c r="G318" i="1"/>
  <c r="A319" i="1"/>
  <c r="E319" i="1" s="1"/>
  <c r="D318" i="1"/>
  <c r="D319" i="1"/>
  <c r="A50" i="14"/>
  <c r="E48" i="14"/>
  <c r="D48" i="14"/>
  <c r="D294" i="14"/>
  <c r="A296" i="14"/>
  <c r="E294" i="14"/>
  <c r="A405" i="14"/>
  <c r="E403" i="14"/>
  <c r="D403" i="14"/>
  <c r="A528" i="14"/>
  <c r="E526" i="14"/>
  <c r="D526" i="14"/>
  <c r="A98" i="14"/>
  <c r="A100" i="14" s="1"/>
  <c r="E96" i="14"/>
  <c r="D96" i="14"/>
  <c r="A320" i="1"/>
  <c r="E320" i="1" s="1"/>
  <c r="G319" i="1"/>
  <c r="A209" i="18" l="1"/>
  <c r="G208" i="18"/>
  <c r="H208" i="18" s="1"/>
  <c r="I208" i="18" s="1"/>
  <c r="E208" i="18"/>
  <c r="D208" i="18"/>
  <c r="E93" i="18"/>
  <c r="A94" i="18"/>
  <c r="D93" i="18"/>
  <c r="A105" i="14"/>
  <c r="A107" i="14" s="1"/>
  <c r="A111" i="14" s="1"/>
  <c r="A116" i="14" s="1"/>
  <c r="E100" i="14"/>
  <c r="D100" i="14"/>
  <c r="H319" i="1"/>
  <c r="I319" i="1" s="1"/>
  <c r="H318" i="1"/>
  <c r="I318" i="1" s="1"/>
  <c r="G320" i="1"/>
  <c r="D320" i="1"/>
  <c r="E98" i="14"/>
  <c r="D98" i="14"/>
  <c r="A530" i="14"/>
  <c r="E528" i="14"/>
  <c r="D528" i="14"/>
  <c r="A407" i="14"/>
  <c r="E405" i="14"/>
  <c r="D405" i="14"/>
  <c r="A52" i="14"/>
  <c r="E50" i="14"/>
  <c r="D50" i="14"/>
  <c r="D296" i="14"/>
  <c r="A298" i="14"/>
  <c r="E296" i="14"/>
  <c r="A321" i="1"/>
  <c r="A532" i="14" l="1"/>
  <c r="D530" i="14"/>
  <c r="E530" i="14"/>
  <c r="D94" i="18"/>
  <c r="A95" i="18"/>
  <c r="E94" i="18"/>
  <c r="A211" i="18"/>
  <c r="E209" i="18"/>
  <c r="G209" i="18"/>
  <c r="H209" i="18" s="1"/>
  <c r="I209" i="18" s="1"/>
  <c r="J209" i="18" s="1"/>
  <c r="D209" i="18"/>
  <c r="A109" i="14"/>
  <c r="D107" i="14"/>
  <c r="E107" i="14"/>
  <c r="H320" i="1"/>
  <c r="I320" i="1" s="1"/>
  <c r="A322" i="1"/>
  <c r="D321" i="1"/>
  <c r="E321" i="1"/>
  <c r="D298" i="14"/>
  <c r="A300" i="14"/>
  <c r="E298" i="14"/>
  <c r="A54" i="14"/>
  <c r="E52" i="14"/>
  <c r="D52" i="14"/>
  <c r="A411" i="14"/>
  <c r="E407" i="14"/>
  <c r="D407" i="14"/>
  <c r="A534" i="14"/>
  <c r="E532" i="14"/>
  <c r="D532" i="14"/>
  <c r="E105" i="14"/>
  <c r="D105" i="14"/>
  <c r="G321" i="1"/>
  <c r="D211" i="18" l="1"/>
  <c r="E211" i="18"/>
  <c r="A212" i="18"/>
  <c r="G211" i="18"/>
  <c r="H211" i="18" s="1"/>
  <c r="I211" i="18" s="1"/>
  <c r="D95" i="18"/>
  <c r="A96" i="18"/>
  <c r="E95" i="18"/>
  <c r="D54" i="14"/>
  <c r="A56" i="14"/>
  <c r="H321" i="1"/>
  <c r="I321" i="1" s="1"/>
  <c r="A325" i="1"/>
  <c r="D300" i="14"/>
  <c r="A302" i="14"/>
  <c r="E300" i="14"/>
  <c r="E109" i="14"/>
  <c r="D109" i="14"/>
  <c r="A536" i="14"/>
  <c r="E534" i="14"/>
  <c r="D534" i="14"/>
  <c r="E411" i="14"/>
  <c r="A413" i="14"/>
  <c r="D411" i="14"/>
  <c r="E54" i="14"/>
  <c r="A97" i="18" l="1"/>
  <c r="A106" i="18" s="1"/>
  <c r="E96" i="18"/>
  <c r="D96" i="18"/>
  <c r="E212" i="18"/>
  <c r="D212" i="18"/>
  <c r="A214" i="18"/>
  <c r="G212" i="18"/>
  <c r="H212" i="18" s="1"/>
  <c r="I212" i="18" s="1"/>
  <c r="J212" i="18" s="1"/>
  <c r="E56" i="14"/>
  <c r="D56" i="14"/>
  <c r="A58" i="14"/>
  <c r="E325" i="1"/>
  <c r="D325" i="1"/>
  <c r="A326" i="1"/>
  <c r="G325" i="1"/>
  <c r="A540" i="14"/>
  <c r="A542" i="14" s="1"/>
  <c r="A544" i="14" s="1"/>
  <c r="A546" i="14" s="1"/>
  <c r="A550" i="14" s="1"/>
  <c r="E536" i="14"/>
  <c r="D536" i="14"/>
  <c r="A113" i="14"/>
  <c r="E111" i="14"/>
  <c r="D111" i="14"/>
  <c r="D302" i="14"/>
  <c r="A308" i="14"/>
  <c r="E302" i="14"/>
  <c r="D413" i="14"/>
  <c r="A415" i="14"/>
  <c r="E413" i="14"/>
  <c r="E214" i="18" l="1"/>
  <c r="A215" i="18"/>
  <c r="G214" i="18"/>
  <c r="H214" i="18" s="1"/>
  <c r="I214" i="18" s="1"/>
  <c r="D214" i="18"/>
  <c r="E97" i="18"/>
  <c r="A99" i="18"/>
  <c r="D97" i="18"/>
  <c r="A62" i="14"/>
  <c r="E58" i="14"/>
  <c r="D58" i="14"/>
  <c r="H325" i="1"/>
  <c r="I325" i="1" s="1"/>
  <c r="A118" i="14"/>
  <c r="A122" i="14" s="1"/>
  <c r="A139" i="14" s="1"/>
  <c r="E113" i="14"/>
  <c r="D113" i="14"/>
  <c r="D415" i="14"/>
  <c r="A417" i="14"/>
  <c r="E415" i="14"/>
  <c r="D308" i="14"/>
  <c r="A310" i="14"/>
  <c r="E308" i="14"/>
  <c r="A100" i="18" l="1"/>
  <c r="A101" i="18" s="1"/>
  <c r="A102" i="18" s="1"/>
  <c r="A103" i="18" s="1"/>
  <c r="A104" i="18" s="1"/>
  <c r="E99" i="18"/>
  <c r="D99" i="18"/>
  <c r="G215" i="18"/>
  <c r="H215" i="18" s="1"/>
  <c r="I215" i="18" s="1"/>
  <c r="D215" i="18"/>
  <c r="E215" i="18"/>
  <c r="A216" i="18"/>
  <c r="D118" i="14"/>
  <c r="A120" i="14"/>
  <c r="E118" i="14"/>
  <c r="A64" i="14"/>
  <c r="D62" i="14"/>
  <c r="E62" i="14"/>
  <c r="E116" i="14"/>
  <c r="D116" i="14"/>
  <c r="D310" i="14"/>
  <c r="A312" i="14"/>
  <c r="E310" i="14"/>
  <c r="D417" i="14"/>
  <c r="A419" i="14"/>
  <c r="E417" i="14"/>
  <c r="A107" i="18" l="1"/>
  <c r="A109" i="18" s="1"/>
  <c r="E106" i="18"/>
  <c r="D106" i="18"/>
  <c r="G216" i="18"/>
  <c r="H216" i="18" s="1"/>
  <c r="I216" i="18" s="1"/>
  <c r="I218" i="18" s="1"/>
  <c r="M20" i="19" s="1"/>
  <c r="E216" i="18"/>
  <c r="D216" i="18"/>
  <c r="D64" i="14"/>
  <c r="E64" i="14"/>
  <c r="D419" i="14"/>
  <c r="A421" i="14"/>
  <c r="E419" i="14"/>
  <c r="D312" i="14"/>
  <c r="A315" i="14"/>
  <c r="E312" i="14"/>
  <c r="E120" i="14"/>
  <c r="D120" i="14"/>
  <c r="C20" i="19" l="1"/>
  <c r="C43" i="19" s="1"/>
  <c r="H20" i="19"/>
  <c r="I20" i="19"/>
  <c r="J20" i="19"/>
  <c r="F20" i="19"/>
  <c r="D20" i="19"/>
  <c r="E20" i="19"/>
  <c r="G20" i="19"/>
  <c r="J217" i="18"/>
  <c r="J218" i="18" s="1"/>
  <c r="E107" i="18"/>
  <c r="D107" i="18"/>
  <c r="A108" i="18"/>
  <c r="A124" i="14"/>
  <c r="E122" i="14"/>
  <c r="D122" i="14"/>
  <c r="D315" i="14"/>
  <c r="A317" i="14"/>
  <c r="D317" i="14" s="1"/>
  <c r="E315" i="14"/>
  <c r="A425" i="14"/>
  <c r="D421" i="14"/>
  <c r="E421" i="14"/>
  <c r="E108" i="18" l="1"/>
  <c r="D108" i="18"/>
  <c r="A110" i="18"/>
  <c r="A320" i="14"/>
  <c r="E317" i="14"/>
  <c r="A427" i="14"/>
  <c r="E425" i="14"/>
  <c r="D425" i="14"/>
  <c r="A127" i="14"/>
  <c r="A129" i="14" s="1"/>
  <c r="A131" i="14" s="1"/>
  <c r="A133" i="14" s="1"/>
  <c r="E124" i="14"/>
  <c r="D124" i="14"/>
  <c r="E110" i="18" l="1"/>
  <c r="D110" i="18"/>
  <c r="A115" i="18"/>
  <c r="D320" i="14"/>
  <c r="A324" i="14"/>
  <c r="E320" i="14"/>
  <c r="A141" i="14"/>
  <c r="E139" i="14"/>
  <c r="D139" i="14"/>
  <c r="A429" i="14"/>
  <c r="E427" i="14"/>
  <c r="D427" i="14"/>
  <c r="E115" i="18" l="1"/>
  <c r="D115" i="18"/>
  <c r="A116" i="18"/>
  <c r="A328" i="14"/>
  <c r="D324" i="14"/>
  <c r="E324" i="14"/>
  <c r="A431" i="14"/>
  <c r="E429" i="14"/>
  <c r="D429" i="14"/>
  <c r="A143" i="14"/>
  <c r="E141" i="14"/>
  <c r="D141" i="14"/>
  <c r="D116" i="18" l="1"/>
  <c r="A117" i="18"/>
  <c r="E116" i="18"/>
  <c r="A145" i="14"/>
  <c r="E143" i="14"/>
  <c r="D143" i="14"/>
  <c r="A433" i="14"/>
  <c r="E431" i="14"/>
  <c r="D431" i="14"/>
  <c r="A330" i="14"/>
  <c r="E328" i="14"/>
  <c r="D328" i="14"/>
  <c r="D117" i="18" l="1"/>
  <c r="A118" i="18"/>
  <c r="E117" i="18"/>
  <c r="A332" i="14"/>
  <c r="E330" i="14"/>
  <c r="D330" i="14"/>
  <c r="A435" i="14"/>
  <c r="E433" i="14"/>
  <c r="D433" i="14"/>
  <c r="A147" i="14"/>
  <c r="E145" i="14"/>
  <c r="D145" i="14"/>
  <c r="A119" i="18" l="1"/>
  <c r="D118" i="18"/>
  <c r="E118" i="18"/>
  <c r="A149" i="14"/>
  <c r="E147" i="14"/>
  <c r="D147" i="14"/>
  <c r="A437" i="14"/>
  <c r="E435" i="14"/>
  <c r="D435" i="14"/>
  <c r="E332" i="14"/>
  <c r="A335" i="14"/>
  <c r="D332" i="14"/>
  <c r="E119" i="18" l="1"/>
  <c r="D119" i="18"/>
  <c r="A120" i="18"/>
  <c r="D335" i="14"/>
  <c r="A337" i="14"/>
  <c r="E335" i="14"/>
  <c r="A439" i="14"/>
  <c r="D439" i="14" s="1"/>
  <c r="E437" i="14"/>
  <c r="D437" i="14"/>
  <c r="A151" i="14"/>
  <c r="E149" i="14"/>
  <c r="D149" i="14"/>
  <c r="A121" i="18" l="1"/>
  <c r="E120" i="18"/>
  <c r="D120" i="18"/>
  <c r="D337" i="14"/>
  <c r="A339" i="14"/>
  <c r="A341" i="14" s="1"/>
  <c r="E337" i="14"/>
  <c r="A153" i="14"/>
  <c r="E151" i="14"/>
  <c r="D151" i="14"/>
  <c r="A441" i="14"/>
  <c r="E439" i="14"/>
  <c r="A122" i="18" l="1"/>
  <c r="E121" i="18"/>
  <c r="D121" i="18"/>
  <c r="E341" i="14"/>
  <c r="D341" i="14"/>
  <c r="D339" i="14"/>
  <c r="E339" i="14"/>
  <c r="A443" i="14"/>
  <c r="E441" i="14"/>
  <c r="D441" i="14"/>
  <c r="A155" i="14"/>
  <c r="A171" i="14" s="1"/>
  <c r="E153" i="14"/>
  <c r="D153" i="14"/>
  <c r="E122" i="18" l="1"/>
  <c r="D122" i="18"/>
  <c r="A123" i="18"/>
  <c r="A344" i="14"/>
  <c r="A158" i="14"/>
  <c r="A160" i="14" s="1"/>
  <c r="A162" i="14" s="1"/>
  <c r="A164" i="14" s="1"/>
  <c r="A166" i="14" s="1"/>
  <c r="A168" i="14" s="1"/>
  <c r="A173" i="14" s="1"/>
  <c r="A177" i="14" s="1"/>
  <c r="E155" i="14"/>
  <c r="D155" i="14"/>
  <c r="A445" i="14"/>
  <c r="E443" i="14"/>
  <c r="D443" i="14"/>
  <c r="E123" i="18" l="1"/>
  <c r="A126" i="18"/>
  <c r="D123" i="18"/>
  <c r="A175" i="14"/>
  <c r="E173" i="14"/>
  <c r="D173" i="14"/>
  <c r="D344" i="14"/>
  <c r="A346" i="14"/>
  <c r="E344" i="14"/>
  <c r="E445" i="14"/>
  <c r="D445" i="14"/>
  <c r="D171" i="14"/>
  <c r="E171" i="14"/>
  <c r="D126" i="18" l="1"/>
  <c r="A127" i="18"/>
  <c r="E126" i="18"/>
  <c r="E346" i="14"/>
  <c r="A349" i="14"/>
  <c r="D346" i="14"/>
  <c r="D175" i="14"/>
  <c r="E175" i="14"/>
  <c r="D127" i="18" l="1"/>
  <c r="A128" i="18"/>
  <c r="E127" i="18"/>
  <c r="D177" i="14"/>
  <c r="A179" i="14"/>
  <c r="E177" i="14"/>
  <c r="D349" i="14"/>
  <c r="E349" i="14"/>
  <c r="A351" i="14"/>
  <c r="E128" i="18" l="1"/>
  <c r="D128" i="18"/>
  <c r="A132" i="18"/>
  <c r="D351" i="14"/>
  <c r="A353" i="14"/>
  <c r="E351" i="14"/>
  <c r="D179" i="14"/>
  <c r="A185" i="14"/>
  <c r="E179" i="14"/>
  <c r="D132" i="18" l="1"/>
  <c r="A133" i="18"/>
  <c r="E132" i="18"/>
  <c r="D185" i="14"/>
  <c r="A187" i="14"/>
  <c r="E185" i="14"/>
  <c r="D353" i="14"/>
  <c r="E353" i="14"/>
  <c r="D133" i="18" l="1"/>
  <c r="A134" i="18"/>
  <c r="E133" i="18"/>
  <c r="D187" i="14"/>
  <c r="A189" i="14"/>
  <c r="E187" i="14"/>
  <c r="A135" i="18" l="1"/>
  <c r="D134" i="18"/>
  <c r="E134" i="18"/>
  <c r="D189" i="14"/>
  <c r="A191" i="14"/>
  <c r="E189" i="14"/>
  <c r="D135" i="18" l="1"/>
  <c r="A137" i="18"/>
  <c r="E135" i="18"/>
  <c r="D191" i="14"/>
  <c r="A193" i="14"/>
  <c r="E191" i="14"/>
  <c r="D137" i="18" l="1"/>
  <c r="A138" i="18"/>
  <c r="A140" i="18" s="1"/>
  <c r="E137" i="18"/>
  <c r="D193" i="14"/>
  <c r="A195" i="14"/>
  <c r="E193" i="14"/>
  <c r="E138" i="18" l="1"/>
  <c r="D138" i="18"/>
  <c r="A139" i="18"/>
  <c r="D195" i="14"/>
  <c r="A197" i="14"/>
  <c r="E195" i="14"/>
  <c r="D139" i="18" l="1"/>
  <c r="A141" i="18"/>
  <c r="E139" i="18"/>
  <c r="D197" i="14"/>
  <c r="E197" i="14"/>
  <c r="A199" i="14"/>
  <c r="D141" i="18" l="1"/>
  <c r="E141" i="18"/>
  <c r="A144" i="18"/>
  <c r="D199" i="14"/>
  <c r="A201" i="14"/>
  <c r="E199" i="14"/>
  <c r="A145" i="18" l="1"/>
  <c r="E144" i="18"/>
  <c r="D144" i="18"/>
  <c r="D201" i="14"/>
  <c r="A205" i="14"/>
  <c r="E201" i="14"/>
  <c r="D205" i="14" l="1"/>
  <c r="A207" i="14"/>
  <c r="A209" i="14" s="1"/>
  <c r="E205" i="14"/>
  <c r="A214" i="14" l="1"/>
  <c r="A216" i="14" s="1"/>
  <c r="E209" i="14"/>
  <c r="D209" i="14"/>
  <c r="D207" i="14"/>
  <c r="E207" i="14"/>
  <c r="D216" i="14" l="1"/>
  <c r="A218" i="14"/>
  <c r="E216" i="14"/>
  <c r="D214" i="14"/>
  <c r="E214" i="14"/>
  <c r="D218" i="14" l="1"/>
  <c r="A220" i="14"/>
  <c r="E218" i="14"/>
  <c r="D220" i="14" l="1"/>
  <c r="A223" i="14"/>
  <c r="A225" i="14" s="1"/>
  <c r="A229" i="14" s="1"/>
  <c r="E220" i="14"/>
  <c r="E225" i="14" l="1"/>
  <c r="A227" i="14"/>
  <c r="D225" i="14"/>
  <c r="D223" i="14"/>
  <c r="E223" i="14"/>
  <c r="D227" i="14" l="1"/>
  <c r="E227" i="14"/>
  <c r="D229" i="14" l="1"/>
  <c r="A231" i="14"/>
  <c r="E229" i="14"/>
  <c r="D231" i="14" l="1"/>
  <c r="A236" i="14"/>
  <c r="A238" i="14" s="1"/>
  <c r="E231" i="14"/>
  <c r="E307" i="1" l="1"/>
  <c r="D326" i="1" l="1"/>
  <c r="G326" i="1"/>
  <c r="A327" i="1"/>
  <c r="E326" i="1"/>
  <c r="E16" i="12"/>
  <c r="G16" i="12" s="1"/>
  <c r="E18" i="12"/>
  <c r="G18" i="12" s="1"/>
  <c r="E17" i="12"/>
  <c r="G17" i="12" s="1"/>
  <c r="J7" i="12"/>
  <c r="E11" i="12"/>
  <c r="J11" i="12" s="1"/>
  <c r="E10" i="12"/>
  <c r="J10" i="12" s="1"/>
  <c r="E9" i="12"/>
  <c r="J9" i="12" s="1"/>
  <c r="E8" i="12"/>
  <c r="J8" i="12" s="1"/>
  <c r="J6" i="12"/>
  <c r="E115" i="1"/>
  <c r="E113" i="1"/>
  <c r="E88" i="1"/>
  <c r="J13" i="12" l="1"/>
  <c r="F55" i="18" s="1"/>
  <c r="H326" i="1"/>
  <c r="I326" i="1" s="1"/>
  <c r="A328" i="1"/>
  <c r="F82" i="14"/>
  <c r="F84" i="14" s="1"/>
  <c r="F55" i="1"/>
  <c r="E327" i="1"/>
  <c r="D327" i="1"/>
  <c r="G327" i="1"/>
  <c r="J12" i="12"/>
  <c r="F57" i="18" s="1"/>
  <c r="G19" i="12"/>
  <c r="F54" i="18" s="1"/>
  <c r="I54" i="18" s="1"/>
  <c r="E86" i="1"/>
  <c r="E48" i="1"/>
  <c r="G361" i="1"/>
  <c r="G359" i="1"/>
  <c r="G282" i="1"/>
  <c r="F58" i="18" l="1"/>
  <c r="I58" i="18" s="1"/>
  <c r="I57" i="18"/>
  <c r="F56" i="18"/>
  <c r="I56" i="18" s="1"/>
  <c r="I55" i="18"/>
  <c r="H327" i="1"/>
  <c r="I327" i="1" s="1"/>
  <c r="H359" i="1"/>
  <c r="I359" i="1" s="1"/>
  <c r="H361" i="1"/>
  <c r="I361" i="1" s="1"/>
  <c r="H282" i="1"/>
  <c r="I282" i="1" s="1"/>
  <c r="I286" i="1" s="1"/>
  <c r="F56" i="1"/>
  <c r="F80" i="14"/>
  <c r="F54" i="1"/>
  <c r="F86" i="14"/>
  <c r="F57" i="1"/>
  <c r="A329" i="1"/>
  <c r="A330" i="1" s="1"/>
  <c r="I5" i="4"/>
  <c r="I4" i="4"/>
  <c r="M37" i="4"/>
  <c r="M34" i="4"/>
  <c r="M31" i="4"/>
  <c r="M28" i="4"/>
  <c r="M25" i="4"/>
  <c r="M22" i="4"/>
  <c r="M19" i="4"/>
  <c r="M16" i="4"/>
  <c r="M13" i="4"/>
  <c r="M10" i="4"/>
  <c r="B37" i="4"/>
  <c r="B34" i="4"/>
  <c r="B31" i="4"/>
  <c r="B28" i="4"/>
  <c r="B25" i="4"/>
  <c r="B22" i="4"/>
  <c r="B19" i="4"/>
  <c r="B16" i="4"/>
  <c r="B13" i="4"/>
  <c r="B10" i="4"/>
  <c r="J286" i="1" l="1"/>
  <c r="M29" i="19"/>
  <c r="F59" i="18"/>
  <c r="I59" i="18" s="1"/>
  <c r="J60" i="18" s="1"/>
  <c r="J147" i="18" s="1"/>
  <c r="F58" i="1"/>
  <c r="F59" i="1"/>
  <c r="F88" i="14"/>
  <c r="F90" i="14"/>
  <c r="E328" i="1"/>
  <c r="D328" i="1"/>
  <c r="G328" i="1"/>
  <c r="E358" i="1"/>
  <c r="E351" i="1"/>
  <c r="A291" i="1"/>
  <c r="E149" i="1"/>
  <c r="A52" i="1"/>
  <c r="I147" i="18" l="1"/>
  <c r="K29" i="19"/>
  <c r="J29" i="19"/>
  <c r="L29" i="19"/>
  <c r="H328" i="1"/>
  <c r="I328" i="1" s="1"/>
  <c r="D291" i="1"/>
  <c r="A53" i="1"/>
  <c r="G351" i="1"/>
  <c r="A352" i="1"/>
  <c r="D351" i="1"/>
  <c r="E291" i="1"/>
  <c r="E262" i="1"/>
  <c r="I53" i="1"/>
  <c r="I52" i="1"/>
  <c r="I51" i="1"/>
  <c r="M14" i="19" l="1"/>
  <c r="I370" i="18"/>
  <c r="H351" i="1"/>
  <c r="I351" i="1" s="1"/>
  <c r="D352" i="1"/>
  <c r="A54" i="1"/>
  <c r="G352" i="1"/>
  <c r="E352" i="1"/>
  <c r="A353" i="1"/>
  <c r="D51" i="1"/>
  <c r="D53" i="1"/>
  <c r="D52" i="1"/>
  <c r="D54" i="1"/>
  <c r="E50" i="1"/>
  <c r="E51" i="1"/>
  <c r="E52" i="1"/>
  <c r="E53" i="1"/>
  <c r="E54" i="1"/>
  <c r="E363" i="1"/>
  <c r="E343" i="1"/>
  <c r="E311" i="1"/>
  <c r="E286" i="1"/>
  <c r="E275" i="1"/>
  <c r="E234" i="1"/>
  <c r="E220" i="1"/>
  <c r="E164" i="1"/>
  <c r="E44" i="1"/>
  <c r="K14" i="19" l="1"/>
  <c r="K43" i="19" s="1"/>
  <c r="G14" i="19"/>
  <c r="G43" i="19" s="1"/>
  <c r="I14" i="19"/>
  <c r="I43" i="19" s="1"/>
  <c r="H14" i="19"/>
  <c r="H43" i="19" s="1"/>
  <c r="J14" i="19"/>
  <c r="J43" i="19" s="1"/>
  <c r="L14" i="19"/>
  <c r="L43" i="19" s="1"/>
  <c r="D14" i="19"/>
  <c r="D43" i="19" s="1"/>
  <c r="E14" i="19"/>
  <c r="E43" i="19" s="1"/>
  <c r="F14" i="19"/>
  <c r="F43" i="19" s="1"/>
  <c r="H352" i="1"/>
  <c r="I352" i="1" s="1"/>
  <c r="A354" i="1"/>
  <c r="D354" i="1" s="1"/>
  <c r="A55" i="1"/>
  <c r="I54" i="1"/>
  <c r="E354" i="1"/>
  <c r="G353" i="1"/>
  <c r="D353" i="1"/>
  <c r="E353" i="1"/>
  <c r="M43" i="19" l="1"/>
  <c r="C46" i="19" s="1"/>
  <c r="H46" i="19"/>
  <c r="I46" i="19"/>
  <c r="G46" i="19"/>
  <c r="H353" i="1"/>
  <c r="I353" i="1" s="1"/>
  <c r="G354" i="1"/>
  <c r="A56" i="1"/>
  <c r="A355" i="1"/>
  <c r="J46" i="19" l="1"/>
  <c r="L46" i="19"/>
  <c r="D46" i="19"/>
  <c r="K46" i="19"/>
  <c r="F46" i="19"/>
  <c r="E46" i="19"/>
  <c r="H354" i="1"/>
  <c r="I354" i="1" s="1"/>
  <c r="A356" i="1"/>
  <c r="D355" i="1"/>
  <c r="G355" i="1"/>
  <c r="E355" i="1"/>
  <c r="A57" i="1"/>
  <c r="I56" i="1"/>
  <c r="D56" i="1"/>
  <c r="E56" i="1"/>
  <c r="A279" i="1"/>
  <c r="M46" i="19" l="1"/>
  <c r="H355" i="1"/>
  <c r="I355" i="1" s="1"/>
  <c r="A58" i="1"/>
  <c r="D356" i="1"/>
  <c r="A359" i="1"/>
  <c r="A360" i="1" s="1"/>
  <c r="A361" i="1" s="1"/>
  <c r="E356" i="1"/>
  <c r="A331" i="1"/>
  <c r="E330" i="1"/>
  <c r="D330" i="1"/>
  <c r="G330" i="1"/>
  <c r="E290" i="1"/>
  <c r="A170" i="1"/>
  <c r="A154" i="1"/>
  <c r="H154" i="1" s="1"/>
  <c r="I154" i="1" s="1"/>
  <c r="H330" i="1" l="1"/>
  <c r="I330" i="1" s="1"/>
  <c r="H170" i="1"/>
  <c r="I170" i="1" s="1"/>
  <c r="A332" i="1"/>
  <c r="A59" i="1"/>
  <c r="G348" i="1"/>
  <c r="D348" i="1"/>
  <c r="E348" i="1"/>
  <c r="D331" i="1"/>
  <c r="G331" i="1"/>
  <c r="E331" i="1"/>
  <c r="A155" i="1"/>
  <c r="H155" i="1" s="1"/>
  <c r="I155" i="1" s="1"/>
  <c r="E154" i="1"/>
  <c r="D154" i="1"/>
  <c r="A171" i="1"/>
  <c r="H171" i="1" s="1"/>
  <c r="I171" i="1" s="1"/>
  <c r="E170" i="1"/>
  <c r="D170" i="1"/>
  <c r="H348" i="1" l="1"/>
  <c r="I348" i="1" s="1"/>
  <c r="H331" i="1"/>
  <c r="I331" i="1" s="1"/>
  <c r="A156" i="1"/>
  <c r="H156" i="1" s="1"/>
  <c r="I156" i="1" s="1"/>
  <c r="A335" i="1"/>
  <c r="A336" i="1" s="1"/>
  <c r="A337" i="1" s="1"/>
  <c r="A338" i="1" s="1"/>
  <c r="A60" i="1"/>
  <c r="E322" i="1"/>
  <c r="D322" i="1"/>
  <c r="G322" i="1"/>
  <c r="A172" i="1"/>
  <c r="H172" i="1" s="1"/>
  <c r="D171" i="1"/>
  <c r="G171" i="1"/>
  <c r="E171" i="1"/>
  <c r="D155" i="1"/>
  <c r="E155" i="1"/>
  <c r="E156" i="1" l="1"/>
  <c r="D156" i="1"/>
  <c r="A157" i="1"/>
  <c r="H157" i="1" s="1"/>
  <c r="I157" i="1" s="1"/>
  <c r="H322" i="1"/>
  <c r="I322" i="1" s="1"/>
  <c r="A173" i="1"/>
  <c r="I172" i="1"/>
  <c r="A158" i="1"/>
  <c r="H158" i="1" s="1"/>
  <c r="I158" i="1" s="1"/>
  <c r="A63" i="1"/>
  <c r="D332" i="1"/>
  <c r="G332" i="1"/>
  <c r="E332" i="1"/>
  <c r="D157" i="1"/>
  <c r="E157" i="1"/>
  <c r="G172" i="1"/>
  <c r="E172" i="1"/>
  <c r="D172" i="1"/>
  <c r="H332" i="1" l="1"/>
  <c r="I332" i="1" s="1"/>
  <c r="I343" i="1" s="1"/>
  <c r="A64" i="1"/>
  <c r="A65" i="1" s="1"/>
  <c r="A159" i="1"/>
  <c r="A174" i="1"/>
  <c r="D158" i="1"/>
  <c r="E158" i="1"/>
  <c r="D174" i="1" l="1"/>
  <c r="E174" i="1"/>
  <c r="H159" i="1"/>
  <c r="I159" i="1" s="1"/>
  <c r="A160" i="1"/>
  <c r="E65" i="1"/>
  <c r="A69" i="1"/>
  <c r="A70" i="1" s="1"/>
  <c r="D65" i="1"/>
  <c r="A176" i="1"/>
  <c r="G176" i="1" s="1"/>
  <c r="H176" i="1" s="1"/>
  <c r="H174" i="1"/>
  <c r="I174" i="1" s="1"/>
  <c r="A177" i="1"/>
  <c r="E176" i="1"/>
  <c r="E159" i="1"/>
  <c r="D159" i="1"/>
  <c r="H160" i="1" l="1"/>
  <c r="I160" i="1" s="1"/>
  <c r="D160" i="1"/>
  <c r="A161" i="1"/>
  <c r="E160" i="1"/>
  <c r="A71" i="1"/>
  <c r="E70" i="1"/>
  <c r="D70" i="1"/>
  <c r="D176" i="1"/>
  <c r="I176" i="1"/>
  <c r="D177" i="1"/>
  <c r="A255" i="1"/>
  <c r="E177" i="1"/>
  <c r="G177" i="1"/>
  <c r="H177" i="1" s="1"/>
  <c r="I177" i="1" s="1"/>
  <c r="A178" i="1"/>
  <c r="E189" i="1"/>
  <c r="E161" i="1" l="1"/>
  <c r="H161" i="1"/>
  <c r="I161" i="1" s="1"/>
  <c r="A162" i="1"/>
  <c r="D161" i="1"/>
  <c r="A179" i="1"/>
  <c r="A72" i="1"/>
  <c r="D255" i="1"/>
  <c r="A256" i="1"/>
  <c r="E255" i="1"/>
  <c r="G255" i="1"/>
  <c r="E178" i="1"/>
  <c r="G178" i="1"/>
  <c r="H178" i="1" s="1"/>
  <c r="I178" i="1" s="1"/>
  <c r="D178" i="1"/>
  <c r="A180" i="1"/>
  <c r="E179" i="1"/>
  <c r="D179" i="1"/>
  <c r="E203" i="1"/>
  <c r="H255" i="1" l="1"/>
  <c r="I255" i="1" s="1"/>
  <c r="H162" i="1"/>
  <c r="I162" i="1" s="1"/>
  <c r="I164" i="1" s="1"/>
  <c r="E162" i="1"/>
  <c r="D162" i="1"/>
  <c r="G256" i="1"/>
  <c r="A257" i="1"/>
  <c r="D256" i="1"/>
  <c r="E256" i="1"/>
  <c r="A73" i="1"/>
  <c r="A183" i="1"/>
  <c r="G180" i="1"/>
  <c r="H180" i="1" s="1"/>
  <c r="I180" i="1" s="1"/>
  <c r="E180" i="1"/>
  <c r="D180" i="1"/>
  <c r="H256" i="1" l="1"/>
  <c r="I256" i="1" s="1"/>
  <c r="E183" i="1"/>
  <c r="D183" i="1"/>
  <c r="A184" i="1"/>
  <c r="G183" i="1"/>
  <c r="H183" i="1" s="1"/>
  <c r="I183" i="1" s="1"/>
  <c r="G257" i="1"/>
  <c r="D257" i="1"/>
  <c r="A258" i="1"/>
  <c r="E257" i="1"/>
  <c r="A75" i="1"/>
  <c r="A76" i="1" s="1"/>
  <c r="I73" i="1"/>
  <c r="D73" i="1"/>
  <c r="E73" i="1"/>
  <c r="G184" i="1"/>
  <c r="H184" i="1" s="1"/>
  <c r="E184" i="1"/>
  <c r="H257" i="1" l="1"/>
  <c r="I257" i="1" s="1"/>
  <c r="I184" i="1"/>
  <c r="D184" i="1"/>
  <c r="A185" i="1"/>
  <c r="E76" i="1"/>
  <c r="A77" i="1"/>
  <c r="D76" i="1"/>
  <c r="I75" i="1"/>
  <c r="D75" i="1"/>
  <c r="E75" i="1"/>
  <c r="A259" i="1"/>
  <c r="D258" i="1"/>
  <c r="G258" i="1"/>
  <c r="E258" i="1"/>
  <c r="D185" i="1"/>
  <c r="H258" i="1" l="1"/>
  <c r="I258" i="1" s="1"/>
  <c r="G185" i="1"/>
  <c r="H185" i="1" s="1"/>
  <c r="I185" i="1" s="1"/>
  <c r="A186" i="1"/>
  <c r="I186" i="1" s="1"/>
  <c r="E185" i="1"/>
  <c r="G259" i="1"/>
  <c r="A260" i="1"/>
  <c r="D259" i="1"/>
  <c r="E259" i="1"/>
  <c r="I77" i="1"/>
  <c r="D77" i="1"/>
  <c r="A78" i="1"/>
  <c r="E77" i="1"/>
  <c r="A187" i="1"/>
  <c r="H259" i="1" l="1"/>
  <c r="I259" i="1" s="1"/>
  <c r="E260" i="1"/>
  <c r="G260" i="1"/>
  <c r="A263" i="1"/>
  <c r="D260" i="1"/>
  <c r="H78" i="1"/>
  <c r="I78" i="1" s="1"/>
  <c r="A79" i="1"/>
  <c r="A192" i="1"/>
  <c r="D187" i="1"/>
  <c r="G187" i="1"/>
  <c r="H187" i="1" s="1"/>
  <c r="I187" i="1" s="1"/>
  <c r="E187" i="1"/>
  <c r="H260" i="1" l="1"/>
  <c r="I260" i="1" s="1"/>
  <c r="G263" i="1"/>
  <c r="E263" i="1"/>
  <c r="D263" i="1"/>
  <c r="A264" i="1"/>
  <c r="D79" i="1"/>
  <c r="E79" i="1"/>
  <c r="I79" i="1"/>
  <c r="A81" i="1"/>
  <c r="A82" i="1" s="1"/>
  <c r="A83" i="1" s="1"/>
  <c r="A84" i="1" s="1"/>
  <c r="A90" i="1" s="1"/>
  <c r="A193" i="1"/>
  <c r="E192" i="1"/>
  <c r="D192" i="1"/>
  <c r="G192" i="1"/>
  <c r="H192" i="1" s="1"/>
  <c r="I192" i="1" s="1"/>
  <c r="H263" i="1" l="1"/>
  <c r="I263" i="1" s="1"/>
  <c r="E90" i="1"/>
  <c r="A91" i="1"/>
  <c r="D90" i="1"/>
  <c r="I90" i="1"/>
  <c r="E264" i="1"/>
  <c r="D264" i="1"/>
  <c r="A265" i="1"/>
  <c r="G264" i="1"/>
  <c r="A194" i="1"/>
  <c r="G193" i="1"/>
  <c r="H193" i="1" s="1"/>
  <c r="I193" i="1" s="1"/>
  <c r="E193" i="1"/>
  <c r="D193" i="1"/>
  <c r="H264" i="1" l="1"/>
  <c r="I264" i="1" s="1"/>
  <c r="E91" i="1"/>
  <c r="A92" i="1"/>
  <c r="I91" i="1"/>
  <c r="D91" i="1"/>
  <c r="A266" i="1"/>
  <c r="G265" i="1"/>
  <c r="E265" i="1"/>
  <c r="D265" i="1"/>
  <c r="A196" i="1"/>
  <c r="E194" i="1"/>
  <c r="D194" i="1"/>
  <c r="G194" i="1"/>
  <c r="H194" i="1" s="1"/>
  <c r="I194" i="1" s="1"/>
  <c r="E266" i="1"/>
  <c r="G266" i="1"/>
  <c r="H266" i="1" l="1"/>
  <c r="I266" i="1" s="1"/>
  <c r="H265" i="1"/>
  <c r="I265" i="1" s="1"/>
  <c r="A267" i="1"/>
  <c r="D266" i="1"/>
  <c r="D92" i="1"/>
  <c r="A93" i="1"/>
  <c r="I92" i="1"/>
  <c r="E92" i="1"/>
  <c r="E196" i="1"/>
  <c r="A197" i="1"/>
  <c r="G196" i="1"/>
  <c r="H196" i="1" s="1"/>
  <c r="I196" i="1" s="1"/>
  <c r="D196" i="1"/>
  <c r="D93" i="1" l="1"/>
  <c r="I93" i="1"/>
  <c r="E93" i="1"/>
  <c r="A94" i="1"/>
  <c r="A268" i="1"/>
  <c r="D267" i="1"/>
  <c r="E267" i="1"/>
  <c r="G267" i="1"/>
  <c r="G197" i="1"/>
  <c r="H197" i="1" s="1"/>
  <c r="I197" i="1" s="1"/>
  <c r="E197" i="1"/>
  <c r="D197" i="1"/>
  <c r="A199" i="1"/>
  <c r="H267" i="1" l="1"/>
  <c r="I267" i="1" s="1"/>
  <c r="A200" i="1"/>
  <c r="A269" i="1"/>
  <c r="D268" i="1"/>
  <c r="G268" i="1"/>
  <c r="E268" i="1"/>
  <c r="A95" i="1"/>
  <c r="E94" i="1"/>
  <c r="I94" i="1"/>
  <c r="D94" i="1"/>
  <c r="D199" i="1"/>
  <c r="E199" i="1"/>
  <c r="G199" i="1"/>
  <c r="H199" i="1" s="1"/>
  <c r="I199" i="1" s="1"/>
  <c r="H268" i="1" l="1"/>
  <c r="I268" i="1" s="1"/>
  <c r="A201" i="1"/>
  <c r="E200" i="1"/>
  <c r="G200" i="1"/>
  <c r="H200" i="1" s="1"/>
  <c r="I200" i="1" s="1"/>
  <c r="D200" i="1"/>
  <c r="I95" i="1"/>
  <c r="E95" i="1"/>
  <c r="A96" i="1"/>
  <c r="D95" i="1"/>
  <c r="A270" i="1"/>
  <c r="D269" i="1"/>
  <c r="E269" i="1"/>
  <c r="G269" i="1"/>
  <c r="A204" i="1"/>
  <c r="D201" i="1"/>
  <c r="E201" i="1"/>
  <c r="H269" i="1" l="1"/>
  <c r="I269" i="1" s="1"/>
  <c r="G201" i="1"/>
  <c r="H201" i="1" s="1"/>
  <c r="I201" i="1" s="1"/>
  <c r="A97" i="1"/>
  <c r="I96" i="1"/>
  <c r="D96" i="1"/>
  <c r="E96" i="1"/>
  <c r="A271" i="1"/>
  <c r="D270" i="1"/>
  <c r="E270" i="1"/>
  <c r="G270" i="1"/>
  <c r="D204" i="1"/>
  <c r="G204" i="1"/>
  <c r="H204" i="1" s="1"/>
  <c r="I204" i="1" s="1"/>
  <c r="E204" i="1"/>
  <c r="A205" i="1"/>
  <c r="A16" i="1"/>
  <c r="A17" i="1" s="1"/>
  <c r="H270" i="1" l="1"/>
  <c r="I270" i="1" s="1"/>
  <c r="A18" i="1"/>
  <c r="A19" i="1" s="1"/>
  <c r="A20" i="1" s="1"/>
  <c r="A23" i="1" s="1"/>
  <c r="D17" i="1"/>
  <c r="E17" i="1"/>
  <c r="E271" i="1"/>
  <c r="D271" i="1"/>
  <c r="G271" i="1"/>
  <c r="A272" i="1"/>
  <c r="A98" i="1"/>
  <c r="D97" i="1"/>
  <c r="I97" i="1"/>
  <c r="E97" i="1"/>
  <c r="D205" i="1"/>
  <c r="E205" i="1"/>
  <c r="G205" i="1"/>
  <c r="H205" i="1" s="1"/>
  <c r="I205" i="1" s="1"/>
  <c r="A206" i="1"/>
  <c r="H55" i="1"/>
  <c r="I55" i="1" s="1"/>
  <c r="D55" i="1"/>
  <c r="E55" i="1"/>
  <c r="D16" i="1"/>
  <c r="E16" i="1"/>
  <c r="H271" i="1" l="1"/>
  <c r="I271" i="1" s="1"/>
  <c r="D18" i="1"/>
  <c r="E18" i="1"/>
  <c r="A24" i="1"/>
  <c r="A273" i="1"/>
  <c r="G272" i="1"/>
  <c r="E272" i="1"/>
  <c r="D272" i="1"/>
  <c r="E98" i="1"/>
  <c r="A100" i="1"/>
  <c r="A101" i="1" s="1"/>
  <c r="A102" i="1" s="1"/>
  <c r="A103" i="1" s="1"/>
  <c r="A104" i="1" s="1"/>
  <c r="A105" i="1" s="1"/>
  <c r="A107" i="1" s="1"/>
  <c r="A108" i="1" s="1"/>
  <c r="D98" i="1"/>
  <c r="I98" i="1"/>
  <c r="A208" i="1"/>
  <c r="G206" i="1"/>
  <c r="H206" i="1" s="1"/>
  <c r="I206" i="1" s="1"/>
  <c r="E206" i="1"/>
  <c r="D206" i="1"/>
  <c r="E23" i="1"/>
  <c r="I58" i="1"/>
  <c r="D58" i="1"/>
  <c r="E58" i="1"/>
  <c r="D23" i="1"/>
  <c r="I24" i="1"/>
  <c r="H272" i="1" l="1"/>
  <c r="I272" i="1" s="1"/>
  <c r="E108" i="1"/>
  <c r="A109" i="1"/>
  <c r="D108" i="1"/>
  <c r="D24" i="1"/>
  <c r="E24" i="1"/>
  <c r="A25" i="1"/>
  <c r="E25" i="1" s="1"/>
  <c r="I26" i="1"/>
  <c r="D107" i="1"/>
  <c r="I107" i="1"/>
  <c r="E107" i="1"/>
  <c r="E273" i="1"/>
  <c r="D273" i="1"/>
  <c r="G273" i="1"/>
  <c r="A209" i="1"/>
  <c r="G208" i="1"/>
  <c r="H208" i="1" s="1"/>
  <c r="I208" i="1" s="1"/>
  <c r="E208" i="1"/>
  <c r="D208" i="1"/>
  <c r="H57" i="1"/>
  <c r="I57" i="1" s="1"/>
  <c r="D57" i="1"/>
  <c r="E57" i="1"/>
  <c r="I25" i="1"/>
  <c r="J28" i="1" s="1"/>
  <c r="H273" i="1" l="1"/>
  <c r="I273" i="1" s="1"/>
  <c r="D25" i="1"/>
  <c r="A26" i="1"/>
  <c r="I109" i="1"/>
  <c r="D109" i="1"/>
  <c r="E109" i="1"/>
  <c r="A110" i="1"/>
  <c r="A210" i="1"/>
  <c r="G209" i="1"/>
  <c r="H209" i="1" s="1"/>
  <c r="I209" i="1" s="1"/>
  <c r="E209" i="1"/>
  <c r="D209" i="1"/>
  <c r="I59" i="1"/>
  <c r="D59" i="1"/>
  <c r="E59" i="1"/>
  <c r="I60" i="1"/>
  <c r="D60" i="1"/>
  <c r="E60" i="1"/>
  <c r="E26" i="1" l="1"/>
  <c r="A29" i="1"/>
  <c r="A30" i="1" s="1"/>
  <c r="D26" i="1"/>
  <c r="A111" i="1"/>
  <c r="I111" i="1" s="1"/>
  <c r="H110" i="1"/>
  <c r="I110" i="1" s="1"/>
  <c r="D210" i="1"/>
  <c r="G210" i="1"/>
  <c r="H210" i="1" s="1"/>
  <c r="I210" i="1" s="1"/>
  <c r="A211" i="1"/>
  <c r="E210" i="1"/>
  <c r="I63" i="1"/>
  <c r="D29" i="1"/>
  <c r="E29" i="1"/>
  <c r="A116" i="1" l="1"/>
  <c r="E111" i="1"/>
  <c r="D111" i="1"/>
  <c r="A213" i="1"/>
  <c r="D211" i="1"/>
  <c r="G211" i="1"/>
  <c r="H211" i="1" s="1"/>
  <c r="I211" i="1" s="1"/>
  <c r="E211" i="1"/>
  <c r="A31" i="1"/>
  <c r="D63" i="1"/>
  <c r="D30" i="1"/>
  <c r="E30" i="1"/>
  <c r="E63" i="1"/>
  <c r="A32" i="1" l="1"/>
  <c r="A33" i="1" s="1"/>
  <c r="I116" i="1"/>
  <c r="A117" i="1"/>
  <c r="E116" i="1"/>
  <c r="D116" i="1"/>
  <c r="E213" i="1"/>
  <c r="D213" i="1"/>
  <c r="A214" i="1"/>
  <c r="G213" i="1"/>
  <c r="H213" i="1" s="1"/>
  <c r="I213" i="1" s="1"/>
  <c r="D31" i="1"/>
  <c r="E31" i="1"/>
  <c r="I64" i="1"/>
  <c r="D64" i="1"/>
  <c r="E64" i="1"/>
  <c r="D32" i="1" l="1"/>
  <c r="E32" i="1"/>
  <c r="A34" i="1"/>
  <c r="A35" i="1" s="1"/>
  <c r="D117" i="1"/>
  <c r="I117" i="1"/>
  <c r="A118" i="1"/>
  <c r="E117" i="1"/>
  <c r="A216" i="1"/>
  <c r="E214" i="1"/>
  <c r="D214" i="1"/>
  <c r="G214" i="1"/>
  <c r="H214" i="1" s="1"/>
  <c r="I214" i="1" s="1"/>
  <c r="E33" i="1"/>
  <c r="D33" i="1"/>
  <c r="D34" i="1" l="1"/>
  <c r="E34" i="1"/>
  <c r="I118" i="1"/>
  <c r="A119" i="1"/>
  <c r="D118" i="1"/>
  <c r="E118" i="1"/>
  <c r="E216" i="1"/>
  <c r="G216" i="1"/>
  <c r="H216" i="1" s="1"/>
  <c r="I216" i="1" s="1"/>
  <c r="A217" i="1"/>
  <c r="D216" i="1"/>
  <c r="A36" i="1"/>
  <c r="A37" i="1" s="1"/>
  <c r="A38" i="1" s="1"/>
  <c r="A41" i="1" s="1"/>
  <c r="E35" i="1"/>
  <c r="I35" i="1"/>
  <c r="J40" i="1" s="1"/>
  <c r="D35" i="1"/>
  <c r="D38" i="1" l="1"/>
  <c r="E38" i="1"/>
  <c r="D119" i="1"/>
  <c r="E119" i="1"/>
  <c r="A120" i="1"/>
  <c r="I119" i="1"/>
  <c r="E217" i="1"/>
  <c r="D217" i="1"/>
  <c r="A218" i="1"/>
  <c r="G217" i="1"/>
  <c r="H217" i="1" s="1"/>
  <c r="I217" i="1" s="1"/>
  <c r="I69" i="1"/>
  <c r="E36" i="1"/>
  <c r="D36" i="1"/>
  <c r="E37" i="1" l="1"/>
  <c r="D37" i="1"/>
  <c r="A121" i="1"/>
  <c r="D121" i="1" s="1"/>
  <c r="D120" i="1"/>
  <c r="I120" i="1"/>
  <c r="E120" i="1"/>
  <c r="D218" i="1"/>
  <c r="G218" i="1"/>
  <c r="H218" i="1" s="1"/>
  <c r="I218" i="1" s="1"/>
  <c r="I220" i="1" s="1"/>
  <c r="E218" i="1"/>
  <c r="D69" i="1"/>
  <c r="E69" i="1"/>
  <c r="I71" i="1"/>
  <c r="D71" i="1"/>
  <c r="E71" i="1"/>
  <c r="M17" i="4"/>
  <c r="D17" i="4" s="1"/>
  <c r="E121" i="1" l="1"/>
  <c r="A122" i="1"/>
  <c r="I72" i="1"/>
  <c r="D41" i="1"/>
  <c r="E41" i="1"/>
  <c r="I41" i="1" l="1"/>
  <c r="J44" i="1" s="1"/>
  <c r="I44" i="1" s="1"/>
  <c r="I122" i="1"/>
  <c r="D122" i="1"/>
  <c r="E122" i="1"/>
  <c r="A123" i="1"/>
  <c r="M11" i="4" l="1"/>
  <c r="E123" i="1"/>
  <c r="I123" i="1"/>
  <c r="A124" i="1"/>
  <c r="D123" i="1"/>
  <c r="M20" i="4"/>
  <c r="D11" i="4" l="1"/>
  <c r="I11" i="4"/>
  <c r="E11" i="4"/>
  <c r="J11" i="4"/>
  <c r="F11" i="4"/>
  <c r="C11" i="4"/>
  <c r="H11" i="4"/>
  <c r="G11" i="4"/>
  <c r="K11" i="4"/>
  <c r="E124" i="1"/>
  <c r="A127" i="1"/>
  <c r="I124" i="1"/>
  <c r="D124" i="1"/>
  <c r="I20" i="4"/>
  <c r="F20" i="4"/>
  <c r="H20" i="4"/>
  <c r="C20" i="4"/>
  <c r="J20" i="4"/>
  <c r="E20" i="4"/>
  <c r="D20" i="4"/>
  <c r="G20" i="4"/>
  <c r="E127" i="1" l="1"/>
  <c r="A128" i="1"/>
  <c r="A129" i="1" s="1"/>
  <c r="D127" i="1"/>
  <c r="I127" i="1"/>
  <c r="G225" i="1"/>
  <c r="D225" i="1"/>
  <c r="E225" i="1"/>
  <c r="A226" i="1"/>
  <c r="A280" i="1"/>
  <c r="A281" i="1" s="1"/>
  <c r="A282" i="1" s="1"/>
  <c r="A283" i="1" s="1"/>
  <c r="A284" i="1" s="1"/>
  <c r="H225" i="1" l="1"/>
  <c r="I225" i="1" s="1"/>
  <c r="E129" i="1"/>
  <c r="D129" i="1"/>
  <c r="A133" i="1"/>
  <c r="E128" i="1"/>
  <c r="D128" i="1"/>
  <c r="I128" i="1"/>
  <c r="A227" i="1"/>
  <c r="D227" i="1" s="1"/>
  <c r="G226" i="1"/>
  <c r="E226" i="1"/>
  <c r="D226" i="1"/>
  <c r="G227" i="1" l="1"/>
  <c r="H227" i="1" s="1"/>
  <c r="I227" i="1" s="1"/>
  <c r="E227" i="1"/>
  <c r="H226" i="1"/>
  <c r="I226" i="1" s="1"/>
  <c r="I275" i="1"/>
  <c r="M26" i="4" s="1"/>
  <c r="A134" i="1"/>
  <c r="A135" i="1" s="1"/>
  <c r="A136" i="1" s="1"/>
  <c r="D133" i="1"/>
  <c r="I133" i="1"/>
  <c r="E133" i="1"/>
  <c r="A230" i="1"/>
  <c r="M29" i="4"/>
  <c r="E135" i="1" l="1"/>
  <c r="D135" i="1"/>
  <c r="A231" i="1"/>
  <c r="D230" i="1"/>
  <c r="G230" i="1"/>
  <c r="E230" i="1"/>
  <c r="E134" i="1"/>
  <c r="D134" i="1"/>
  <c r="I134" i="1"/>
  <c r="J29" i="4"/>
  <c r="L29" i="4"/>
  <c r="K29" i="4"/>
  <c r="J26" i="4"/>
  <c r="G26" i="4"/>
  <c r="F26" i="4"/>
  <c r="I26" i="4"/>
  <c r="H26" i="4"/>
  <c r="E26" i="4"/>
  <c r="H230" i="1" l="1"/>
  <c r="I230" i="1" s="1"/>
  <c r="E136" i="1"/>
  <c r="A138" i="1"/>
  <c r="A139" i="1" s="1"/>
  <c r="D136" i="1"/>
  <c r="I136" i="1"/>
  <c r="E231" i="1"/>
  <c r="A232" i="1"/>
  <c r="D231" i="1"/>
  <c r="G231" i="1"/>
  <c r="G291" i="1"/>
  <c r="A292" i="1"/>
  <c r="H291" i="1" l="1"/>
  <c r="I291" i="1" s="1"/>
  <c r="H231" i="1"/>
  <c r="I231" i="1" s="1"/>
  <c r="A140" i="1"/>
  <c r="E139" i="1"/>
  <c r="D139" i="1"/>
  <c r="D232" i="1"/>
  <c r="G232" i="1"/>
  <c r="E232" i="1"/>
  <c r="D138" i="1"/>
  <c r="I138" i="1"/>
  <c r="E138" i="1"/>
  <c r="E292" i="1"/>
  <c r="D292" i="1"/>
  <c r="G292" i="1"/>
  <c r="A293" i="1"/>
  <c r="H292" i="1" l="1"/>
  <c r="I292" i="1" s="1"/>
  <c r="H232" i="1"/>
  <c r="I232" i="1" s="1"/>
  <c r="I234" i="1" s="1"/>
  <c r="M23" i="4" s="1"/>
  <c r="E23" i="4" s="1"/>
  <c r="A296" i="1"/>
  <c r="I140" i="1"/>
  <c r="E140" i="1"/>
  <c r="A141" i="1"/>
  <c r="D140" i="1"/>
  <c r="G293" i="1"/>
  <c r="E293" i="1"/>
  <c r="D293" i="1"/>
  <c r="A294" i="1"/>
  <c r="H293" i="1" l="1"/>
  <c r="I293" i="1" s="1"/>
  <c r="D296" i="1"/>
  <c r="E296" i="1"/>
  <c r="A142" i="1"/>
  <c r="H141" i="1"/>
  <c r="I141" i="1" s="1"/>
  <c r="D294" i="1"/>
  <c r="G294" i="1"/>
  <c r="E294" i="1"/>
  <c r="A295" i="1"/>
  <c r="H294" i="1" l="1"/>
  <c r="I294" i="1" s="1"/>
  <c r="A299" i="1"/>
  <c r="A146" i="1"/>
  <c r="A147" i="1" s="1"/>
  <c r="E142" i="1"/>
  <c r="D142" i="1"/>
  <c r="G295" i="1"/>
  <c r="D295" i="1"/>
  <c r="E295" i="1"/>
  <c r="H295" i="1" l="1"/>
  <c r="I295" i="1" s="1"/>
  <c r="G299" i="1"/>
  <c r="H299" i="1" s="1"/>
  <c r="I299" i="1" s="1"/>
  <c r="D299" i="1"/>
  <c r="E299" i="1"/>
  <c r="A300" i="1"/>
  <c r="A301" i="1" s="1"/>
  <c r="A304" i="1" s="1"/>
  <c r="A305" i="1" s="1"/>
  <c r="A308" i="1" s="1"/>
  <c r="I142" i="1"/>
  <c r="I149" i="1" s="1"/>
  <c r="M14" i="4" s="1"/>
  <c r="J14" i="4" l="1"/>
  <c r="L14" i="4"/>
  <c r="H14" i="4"/>
  <c r="H43" i="4" s="1"/>
  <c r="E14" i="4"/>
  <c r="K14" i="4"/>
  <c r="I14" i="4"/>
  <c r="G14" i="4"/>
  <c r="D14" i="4"/>
  <c r="F14" i="4"/>
  <c r="D308" i="1"/>
  <c r="A309" i="1"/>
  <c r="E308" i="1"/>
  <c r="G308" i="1"/>
  <c r="H308" i="1" l="1"/>
  <c r="I308" i="1" s="1"/>
  <c r="G309" i="1"/>
  <c r="D309" i="1"/>
  <c r="E309" i="1"/>
  <c r="E303" i="1"/>
  <c r="H309" i="1" l="1"/>
  <c r="I309" i="1" s="1"/>
  <c r="I311" i="1" l="1"/>
  <c r="M32" i="4" s="1"/>
  <c r="K32" i="4" s="1"/>
  <c r="E32" i="4" l="1"/>
  <c r="E43" i="4" s="1"/>
  <c r="F32" i="4"/>
  <c r="F43" i="4" s="1"/>
  <c r="C32" i="4"/>
  <c r="C43" i="4" s="1"/>
  <c r="D32" i="4"/>
  <c r="D43" i="4" s="1"/>
  <c r="J32" i="4"/>
  <c r="G32" i="4"/>
  <c r="G43" i="4" s="1"/>
  <c r="G356" i="1"/>
  <c r="H356" i="1" l="1"/>
  <c r="I356" i="1" s="1"/>
  <c r="I363" i="1"/>
  <c r="M38" i="19" s="1"/>
  <c r="M35" i="4"/>
  <c r="L38" i="19" l="1"/>
  <c r="K38" i="19"/>
  <c r="M38" i="4"/>
  <c r="N43" i="4" s="1"/>
  <c r="I373" i="1"/>
  <c r="K35" i="4"/>
  <c r="I35" i="4"/>
  <c r="I43" i="4" s="1"/>
  <c r="L35" i="4"/>
  <c r="J35" i="4"/>
  <c r="J43" i="4" s="1"/>
  <c r="L38" i="4" l="1"/>
  <c r="L43" i="4" s="1"/>
  <c r="K38" i="4"/>
  <c r="K43" i="4" s="1"/>
  <c r="M43" i="4" l="1"/>
  <c r="D46" i="4" s="1"/>
  <c r="K46" i="4" l="1"/>
  <c r="J46" i="4"/>
  <c r="G46" i="4"/>
  <c r="F46" i="4"/>
  <c r="C46" i="4"/>
  <c r="E46" i="4"/>
  <c r="H46" i="4"/>
  <c r="L46" i="4"/>
  <c r="I46" i="4"/>
  <c r="M46" i="4" l="1"/>
</calcChain>
</file>

<file path=xl/sharedStrings.xml><?xml version="1.0" encoding="utf-8"?>
<sst xmlns="http://schemas.openxmlformats.org/spreadsheetml/2006/main" count="78896" uniqueCount="37389">
  <si>
    <t>un</t>
  </si>
  <si>
    <t>tx</t>
  </si>
  <si>
    <t>m²</t>
  </si>
  <si>
    <t>cj</t>
  </si>
  <si>
    <t>m³</t>
  </si>
  <si>
    <t>unxmês</t>
  </si>
  <si>
    <t>Tapume fixo para fechamento de áreas, com portão</t>
  </si>
  <si>
    <t>Montagem e desmontagem de andaime torre metálica com altura até 10 m</t>
  </si>
  <si>
    <t>mxmês</t>
  </si>
  <si>
    <t>Placa de identificação para obra</t>
  </si>
  <si>
    <t>Demolição manual de alvenaria de elevação ou elemento vazado, incluindo revestimento</t>
  </si>
  <si>
    <t>Terra vegetal orgânica comum</t>
  </si>
  <si>
    <t>Limpeza e regularização de áreas para ajardinamento (jardins e canteiros)</t>
  </si>
  <si>
    <t>Plantio de grama esmeralda em placas (jardins e canteiros)</t>
  </si>
  <si>
    <t>m³xkm</t>
  </si>
  <si>
    <t>Transporte de solo de 1ª e 2ª categoria por caminhão para distâncias superiores ao 20° km</t>
  </si>
  <si>
    <t>Escavação manual em solo de 1ª e 2ª categoria em campo aberto</t>
  </si>
  <si>
    <t>Reaterro manual apiloado sem controle de compactação</t>
  </si>
  <si>
    <t>Escavação e carga mecanizada para exploração de solo em jazida</t>
  </si>
  <si>
    <t>Compactação de aterro mecanizado mínimo de 95% PN, sem fornecimento de solo em campo aberto</t>
  </si>
  <si>
    <t>Forma em madeira comum para fundação</t>
  </si>
  <si>
    <t>h</t>
  </si>
  <si>
    <t>Fornecimento e montagem de estrutura em aço patinável, sem pintura</t>
  </si>
  <si>
    <t>Demolição manual de revestimento em ladrilho hidráulico, incluindo a base</t>
  </si>
  <si>
    <t>Lançamento, espalhamento e adensamento de concreto ou massa em lastro e/ou enchimento</t>
  </si>
  <si>
    <t>Lançamento e adensamento de concreto ou massa em fundação</t>
  </si>
  <si>
    <t>Nivelamento de piso em concreto com acabadora de superfície</t>
  </si>
  <si>
    <t>Lastro de pedra britada</t>
  </si>
  <si>
    <t>Broca em concreto armado diâmetro de 30 cm - completa</t>
  </si>
  <si>
    <t>Captor tipo Franklin, h= 300 mm, 4 pontos, 1 descida, acabamento cromado</t>
  </si>
  <si>
    <t>Item</t>
  </si>
  <si>
    <t>Descrição dos Serviços</t>
  </si>
  <si>
    <t>Unid.</t>
  </si>
  <si>
    <t>R$</t>
  </si>
  <si>
    <t>m</t>
  </si>
  <si>
    <t>kg</t>
  </si>
  <si>
    <t>Cód.</t>
  </si>
  <si>
    <t>Braçadeira para fixação do aparelho sinalizador para mastro de diâmetro 2´</t>
  </si>
  <si>
    <t>Sinalizador de obstáculo simples, com célula fotoelétrica</t>
  </si>
  <si>
    <t>Regularização e compactação mecanizada de superfície, sem controle do proctor normal</t>
  </si>
  <si>
    <t>Limpeza final da obra</t>
  </si>
  <si>
    <t>Eletroduto de PVC rígido roscável de 2´ - com acessórios</t>
  </si>
  <si>
    <t>Poço de visita em alvenaria tipo PMSP - balão</t>
  </si>
  <si>
    <t>Lâmpada fluorescente tubular, base bipino bilateral de 32 W</t>
  </si>
  <si>
    <t>Reator eletromagnético de alto fator de potência, para lâmpada vapor de sódio 400 W / 220 V</t>
  </si>
  <si>
    <t>Conector olhal cabo/haste de 5/8´</t>
  </si>
  <si>
    <t>Tampa para caixa de inspeção cilíndrica, aço galvanizado</t>
  </si>
  <si>
    <t>Caixa de inspeção do terra cilíndrica em PVC rígido, diâmetro de 300 mm - h= 250 mm</t>
  </si>
  <si>
    <t>Limpeza complementar com hidrojateamento</t>
  </si>
  <si>
    <t>ETAPAS DE SERVIÇOS</t>
  </si>
  <si>
    <t>VALOR</t>
  </si>
  <si>
    <t>Eletroduto corrugado em polietileno de alta densidade, DN= 30 mm, com acessórios</t>
  </si>
  <si>
    <t>Cabo de cobre nu, têmpera mole, classe 2, de 50 mm²</t>
  </si>
  <si>
    <t>Concreto usinado não estrutural mínimo 150 kg cimento / m³</t>
  </si>
  <si>
    <t>VALOR TOTAL DOS SERVIÇOS SEM BDI</t>
  </si>
  <si>
    <t>TOTAL GERAL (%)</t>
  </si>
  <si>
    <t>PLANILHA ORÇAMENTÁRIA</t>
  </si>
  <si>
    <t/>
  </si>
  <si>
    <t>Parecer técnico</t>
  </si>
  <si>
    <t>Projeto de instalações elétricas</t>
  </si>
  <si>
    <t>Projeto executivo</t>
  </si>
  <si>
    <t>Projeto executivo de estrutura em formato A1</t>
  </si>
  <si>
    <t>Projeto executivo de estrutura em formato A0</t>
  </si>
  <si>
    <t>Projeto executivo de instalações hidráulicas em formato A1</t>
  </si>
  <si>
    <t>Projeto executivo de instalações hidráulicas em formato A0</t>
  </si>
  <si>
    <t>Projeto executivo de arquitetura em formato A1</t>
  </si>
  <si>
    <t>Projeto executivo de arquitetura em formato A0</t>
  </si>
  <si>
    <t>Levantamento topográfico e geofísico</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</si>
  <si>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</si>
  <si>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</si>
  <si>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</si>
  <si>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</si>
  <si>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</si>
  <si>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</si>
  <si>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</si>
  <si>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</si>
  <si>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</si>
  <si>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</si>
  <si>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</si>
  <si>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km</t>
  </si>
  <si>
    <t>Estudo geotécnico (sondagem)</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</si>
  <si>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</si>
  <si>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</si>
  <si>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</si>
  <si>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</si>
  <si>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</si>
  <si>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Poço profundo</t>
  </si>
  <si>
    <t>Análise físico-química e bacteriológica da água para poço profundo</t>
  </si>
  <si>
    <t>Desinfecção de poço profundo</t>
  </si>
  <si>
    <t>Tratamento, recuperação e trabalhos especiais em concreto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</si>
  <si>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</si>
  <si>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</si>
  <si>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</si>
  <si>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</si>
  <si>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</si>
  <si>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Corte vertical em concreto armado, espessura de 15 cm</t>
  </si>
  <si>
    <t>Projeto e implementação de gerenciamento integrado de resíduos sólidos e gestão de perdas</t>
  </si>
  <si>
    <t>Projeto e implementação de educação ambiental</t>
  </si>
  <si>
    <t>Laudo de caracterização de vegetação</t>
  </si>
  <si>
    <t>Laudo de caracterização da fauna associada à flora</t>
  </si>
  <si>
    <t>Projeto e implementação de monitoramento da fauna durante a obra</t>
  </si>
  <si>
    <t>Laudo de autodepuração</t>
  </si>
  <si>
    <t>Construção provisória</t>
  </si>
  <si>
    <t>Construção provisória em madeira - fornecimento e montagem</t>
  </si>
  <si>
    <t>Sanitário/vestiário provisório em alvenaria</t>
  </si>
  <si>
    <t>Desmobilização de construção provisória</t>
  </si>
  <si>
    <t>Container</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</si>
  <si>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</si>
  <si>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</si>
  <si>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</si>
  <si>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</si>
  <si>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</si>
  <si>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Locação de quadros metálicos para plataforma de proteção, inclusive o madeiramento</t>
  </si>
  <si>
    <t>m²xmês</t>
  </si>
  <si>
    <t>Proteção de piso com tecido de aniagem e gesso</t>
  </si>
  <si>
    <t>Tapume fixo em painel OSB - espessura 8 mm</t>
  </si>
  <si>
    <t>Tapume fixo em painel OSB - espessura 10 mm</t>
  </si>
  <si>
    <t>Tapume fixo em painel OSB - espessura 12 mm</t>
  </si>
  <si>
    <t>Montagem e desmontagem de andaime torre metálica com altura superior a 10 m</t>
  </si>
  <si>
    <t>Montagem e desmontagem de andaime tubular fachadeiro com altura até 10 m</t>
  </si>
  <si>
    <t>Montagem e desmontagem de andaime tubular fachadeiro com altura superior a 10 m</t>
  </si>
  <si>
    <t>Andaime torre metálico (1,5 x 1,5 m) com piso metálico</t>
  </si>
  <si>
    <t>Andaime tubular fachadeiro com piso metálico e sapatas ajustáveis</t>
  </si>
  <si>
    <t>Alocação de equipe, equipamento e ferramental</t>
  </si>
  <si>
    <t>Sinalização de obra</t>
  </si>
  <si>
    <t>Placa em lona com impressão digital e requadro em metalon</t>
  </si>
  <si>
    <t>Placa em lona com impressão digital e estrutura em madeira</t>
  </si>
  <si>
    <t>Limpeza de terreno</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</si>
  <si>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</si>
  <si>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</si>
  <si>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</si>
  <si>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</si>
  <si>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</si>
  <si>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</si>
  <si>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</si>
  <si>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</si>
  <si>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</si>
  <si>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e acomodação do material</t>
  </si>
  <si>
    <t>Demolição mecanizada de concreto simples, inclusive fragmentação e acomodação do material</t>
  </si>
  <si>
    <t>Demolição mecanizada de pavimento ou piso em concreto, inclusive fragmentação e acomodação do material</t>
  </si>
  <si>
    <t>Demolição mecanizada de sarjeta ou sarjetão, inclusive fragmentação e acomodação do material</t>
  </si>
  <si>
    <t>Demolição de alvenaria</t>
  </si>
  <si>
    <t>Demolição manual de alvenaria de fundação/embasamento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</si>
  <si>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</si>
  <si>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</si>
  <si>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</si>
  <si>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</si>
  <si>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</si>
  <si>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</si>
  <si>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</si>
  <si>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</si>
  <si>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</si>
  <si>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</si>
  <si>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acomodação do material</t>
  </si>
  <si>
    <t>Demolição de revestimento asfáltico</t>
  </si>
  <si>
    <t>Demolição (levantamento) mecanizada de pavimento asfáltico, inclusive fragmentação e acomodação do material</t>
  </si>
  <si>
    <t>Fresagem de pavimento asfáltico com espessura até 5 cm, inclusive acomodação do material</t>
  </si>
  <si>
    <t>Demolição manual de forro em estuque, inclusive sistema de fixação/tarugamento</t>
  </si>
  <si>
    <t>Demolição manual de forro qualquer, inclusive sistema de fixação/tarugamento</t>
  </si>
  <si>
    <t>Demolição manual de forro em gesso, inclusive sistema de fixação</t>
  </si>
  <si>
    <t>Demolição de impermeabilização e afins</t>
  </si>
  <si>
    <t>Demolição manual de camada impermeabilizante</t>
  </si>
  <si>
    <t>Remoção manual de junta de dilatação ou retração, inclusive apoio</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</si>
  <si>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</si>
  <si>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</si>
  <si>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</si>
  <si>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</si>
  <si>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</si>
  <si>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</si>
  <si>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</si>
  <si>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</si>
  <si>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</si>
  <si>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</si>
  <si>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</si>
  <si>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</si>
  <si>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</si>
  <si>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</si>
  <si>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</si>
  <si>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</si>
  <si>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</si>
  <si>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</si>
  <si>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</si>
  <si>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</si>
  <si>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</si>
  <si>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</si>
  <si>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</si>
  <si>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</si>
  <si>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</si>
  <si>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</si>
  <si>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</si>
  <si>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</si>
  <si>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</si>
  <si>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</si>
  <si>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</si>
  <si>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</si>
  <si>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</si>
  <si>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</si>
  <si>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</si>
  <si>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</si>
  <si>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</si>
  <si>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</si>
  <si>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</si>
  <si>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</si>
  <si>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</si>
  <si>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</si>
  <si>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</si>
  <si>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</si>
  <si>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</si>
  <si>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</si>
  <si>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qualquer em placas ou tiras fixadas</t>
  </si>
  <si>
    <t>Retirada de forro qualquer em placas ou tiras apoiadas</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</si>
  <si>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</si>
  <si>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</si>
  <si>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</si>
  <si>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</si>
  <si>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</si>
  <si>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</si>
  <si>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</si>
  <si>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</si>
  <si>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</si>
  <si>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</si>
  <si>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</si>
  <si>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</si>
  <si>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</si>
  <si>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</si>
  <si>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</si>
  <si>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</si>
  <si>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</si>
  <si>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</si>
  <si>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</si>
  <si>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</si>
  <si>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</si>
  <si>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</si>
  <si>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</si>
  <si>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</si>
  <si>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</si>
  <si>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</si>
  <si>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</si>
  <si>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</si>
  <si>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</si>
  <si>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</si>
  <si>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</si>
  <si>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</si>
  <si>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</si>
  <si>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</si>
  <si>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</si>
  <si>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</si>
  <si>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</si>
  <si>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</si>
  <si>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</si>
  <si>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</si>
  <si>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</si>
  <si>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</si>
  <si>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</si>
  <si>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</si>
  <si>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</si>
  <si>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</si>
  <si>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</si>
  <si>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</si>
  <si>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</si>
  <si>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</si>
  <si>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</si>
  <si>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</si>
  <si>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</si>
  <si>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</si>
  <si>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</si>
  <si>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</si>
  <si>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</si>
  <si>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</si>
  <si>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</si>
  <si>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chapa de ferro para bucha de passagem</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</si>
  <si>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</si>
  <si>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</si>
  <si>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</si>
  <si>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</si>
  <si>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</si>
  <si>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</si>
  <si>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</si>
  <si>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</si>
  <si>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</si>
  <si>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</si>
  <si>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</si>
  <si>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</si>
  <si>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</si>
  <si>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</si>
  <si>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</si>
  <si>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</si>
  <si>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</si>
  <si>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</si>
  <si>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</si>
  <si>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</si>
  <si>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</si>
  <si>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</si>
  <si>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</si>
  <si>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</si>
  <si>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</si>
  <si>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</si>
  <si>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</si>
  <si>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</si>
  <si>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</si>
  <si>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</si>
  <si>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</si>
  <si>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</si>
  <si>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</si>
  <si>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</si>
  <si>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</si>
  <si>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l</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</si>
  <si>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</si>
  <si>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</si>
  <si>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</si>
  <si>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</si>
  <si>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</si>
  <si>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</si>
  <si>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</si>
  <si>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</si>
  <si>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</si>
  <si>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</si>
  <si>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</si>
  <si>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</si>
  <si>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</si>
  <si>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</si>
  <si>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</si>
  <si>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</si>
  <si>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</si>
  <si>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</si>
  <si>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</si>
  <si>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</si>
  <si>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</si>
  <si>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</si>
  <si>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</si>
  <si>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</si>
  <si>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</si>
  <si>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</si>
  <si>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</si>
  <si>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</si>
  <si>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</si>
  <si>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</si>
  <si>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</si>
  <si>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</si>
  <si>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</si>
  <si>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</si>
  <si>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de soleira ou peitoril em geral</t>
  </si>
  <si>
    <t>Retirada manual de guia pré-moldada, inclusive limpeza e empilhamento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</si>
  <si>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</si>
  <si>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</si>
  <si>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</si>
  <si>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</si>
  <si>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</si>
  <si>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rejeitado e misturado por vegetação, isopor, manta asfáltica e lã de vidro</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</si>
  <si>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</si>
  <si>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</si>
  <si>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</si>
  <si>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</si>
  <si>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</si>
  <si>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</si>
  <si>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Transporte mecanizado de solo</t>
  </si>
  <si>
    <t>Transporte de solo de 1ª e 2ª categoria por caminhão até o 2° km</t>
  </si>
  <si>
    <t>Transporte de solo brejoso por caminhão até o 2° km</t>
  </si>
  <si>
    <t>Transporte de solo de 1ª e 2ª categoria por caminhão para distâncias superiores ao 2° km até o 3° km</t>
  </si>
  <si>
    <t>Transporte de solo brejoso por caminhão para distâncias superiores ao 2° km até o 3° km</t>
  </si>
  <si>
    <t>Transporte de solo de 1ª e 2ª categoria por caminhão para distâncias superiores ao 3° km até o 5° km</t>
  </si>
  <si>
    <t>Transporte de solo brejoso por caminhão para distâncias superiores ao 3° km até o 5° km</t>
  </si>
  <si>
    <t>Transporte de solo de 1ª e 2ª categoria por caminhão para distâncias superiores ao 5° km até o 10° km</t>
  </si>
  <si>
    <t>Transporte de solo brejoso por caminhão para distâncias superiores ao 5° km até o 10° km</t>
  </si>
  <si>
    <t>Transporte de solo de 1ª e 2ª categoria por caminhão para distâncias superiores ao 10° km até o 15° km</t>
  </si>
  <si>
    <t>Transporte de solo brejoso por caminhão para distâncias superiores ao 10° km até o 15° km</t>
  </si>
  <si>
    <t>Transporte de solo de 1ª e 2ª categoria por caminhão para distâncias superiores ao 15° km até o 20° km</t>
  </si>
  <si>
    <t>Transporte de solo brejoso por caminhão para distâncias superiores ao 15° km até o 20° km</t>
  </si>
  <si>
    <t>Transporte de solo brejoso por caminhão para distâncias superiores ao 20° km</t>
  </si>
  <si>
    <t>Carregamento mecanizado de solo de 1ª e 2ª categoria</t>
  </si>
  <si>
    <t>Escavação manual em campo aberto de solo, exceto rocha</t>
  </si>
  <si>
    <t>Escavação manual em solo brejoso em campo aberto</t>
  </si>
  <si>
    <t>Escavação manual em valas e buracos de solo, exceto rocha</t>
  </si>
  <si>
    <t>Reaterro manual sem fornecimento de material</t>
  </si>
  <si>
    <t>Reaterro manual para simples regularização sem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</si>
  <si>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</si>
  <si>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</si>
  <si>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</si>
  <si>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</si>
  <si>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</si>
  <si>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</si>
  <si>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em solo de 1ª categoria, em campo aberto</t>
  </si>
  <si>
    <t>Escavação e carga mecanizada em solo de 2ª categoria, em campo aberto</t>
  </si>
  <si>
    <t>Escavação mecanizada de valas e buracos em solo, exceto rocha</t>
  </si>
  <si>
    <t>Escavação mecanizada em solo brejoso ou turfa</t>
  </si>
  <si>
    <t>Escavação e carga mecanizada em solo brejoso ou turfa</t>
  </si>
  <si>
    <t>Escavação e carga mecanizada em solo vegetal superficial</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</si>
  <si>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</si>
  <si>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</si>
  <si>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</si>
  <si>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</si>
  <si>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</si>
  <si>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</si>
  <si>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</si>
  <si>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a 100% PN, sem fornecimento de solo em campo aberto</t>
  </si>
  <si>
    <t>Aterro mecanizado por compensação, solo de 1ª categoria em campo aberto, sem compactação do aterro</t>
  </si>
  <si>
    <t>Escoramento</t>
  </si>
  <si>
    <t>Escoramento de solo contínuo</t>
  </si>
  <si>
    <t>Escoramento de solo descontínuo</t>
  </si>
  <si>
    <t>Escoramento de solo pontaletado</t>
  </si>
  <si>
    <t>Escoramento de solo especial</t>
  </si>
  <si>
    <t>Cimbramento</t>
  </si>
  <si>
    <t>Cimbramento em madeira com estroncas de eucalipto</t>
  </si>
  <si>
    <t>Cimbramento em perfil metálico para obras de arte</t>
  </si>
  <si>
    <t>Cimbramento tubular metálico</t>
  </si>
  <si>
    <t>m³xmês</t>
  </si>
  <si>
    <t>Montagem e desmontagem de cimbramento tubular metálico</t>
  </si>
  <si>
    <t>Descimbramento</t>
  </si>
  <si>
    <t>Descimbramento em madeira</t>
  </si>
  <si>
    <t>Dreno com pedra britada</t>
  </si>
  <si>
    <t>Dreno com areia grossa</t>
  </si>
  <si>
    <t>Manta geotêxtil com resistência à tração longitudinal de 16kN/m e transversal de 14kN/m</t>
  </si>
  <si>
    <t>Manta geotêxtil com resistência à tração longitudinal de 10kN/m e transversal de 9kN/m</t>
  </si>
  <si>
    <t>Manta geotêxtil com resistência à tração longitudinal de 31kN/m e transversal de 27kN/m</t>
  </si>
  <si>
    <t>Barbacã em tubo de PVC com diâmetro 50 mm</t>
  </si>
  <si>
    <t>Barbacã em tubo de PVC com diâmetro 75 mm</t>
  </si>
  <si>
    <t>Barbacã em tubo de PVC com diâmetro 100 mm</t>
  </si>
  <si>
    <t>Esgotamento</t>
  </si>
  <si>
    <t>Locação de conjunto de bombeamento a vácuo para rebaixamento de lençol freático, com até 50 ponteiras e potência até 15 HP, mínimo 30 dias</t>
  </si>
  <si>
    <t>cjxdia</t>
  </si>
  <si>
    <t>Esgotamento de águas superficiais com bomba de superfície ou submersa</t>
  </si>
  <si>
    <t>HPxh</t>
  </si>
  <si>
    <t>Contenção</t>
  </si>
  <si>
    <t>Enrocamento com pedra arrumada</t>
  </si>
  <si>
    <t>Enrocamento com pedra assentada</t>
  </si>
  <si>
    <t>Forma em tábua</t>
  </si>
  <si>
    <t>Forma em madeira comum para estrutura</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</si>
  <si>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</si>
  <si>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</si>
  <si>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</si>
  <si>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</si>
  <si>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</si>
  <si>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</si>
  <si>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</si>
  <si>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</si>
  <si>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</si>
  <si>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</si>
  <si>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</si>
  <si>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</si>
  <si>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</si>
  <si>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</si>
  <si>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</si>
  <si>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</si>
  <si>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tela</t>
  </si>
  <si>
    <t>Armadura em tela soldada de aço</t>
  </si>
  <si>
    <t>Concreto usinado com controle fck - fornecimento do material</t>
  </si>
  <si>
    <t>Concreto usinado não estrutural - fornecimento do material</t>
  </si>
  <si>
    <t>Concreto usinado não estrutural mínimo 200 kg cimento / m³</t>
  </si>
  <si>
    <t>Concreto usinado não estrutural mínimo 300 kg cimento / m³</t>
  </si>
  <si>
    <t>Concreto executado no local com controle fck - fornecimento do material</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</si>
  <si>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</si>
  <si>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</si>
  <si>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</si>
  <si>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</si>
  <si>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</si>
  <si>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</si>
  <si>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</si>
  <si>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</si>
  <si>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Execução de concreto projetado - consumo de cimento 350 kg/m³</t>
  </si>
  <si>
    <t>Lançamento e aplicação</t>
  </si>
  <si>
    <t>Lançamento e adensamento de concreto ou massa em estrutura</t>
  </si>
  <si>
    <t>Lançamento e adensamento de concreto ou massa por bombeamento</t>
  </si>
  <si>
    <t>Lastro de areia</t>
  </si>
  <si>
    <t>Lona plástica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</si>
  <si>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</si>
  <si>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</si>
  <si>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</si>
  <si>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</si>
  <si>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</si>
  <si>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</si>
  <si>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</si>
  <si>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</si>
  <si>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</si>
  <si>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</si>
  <si>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</si>
  <si>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</si>
  <si>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</si>
  <si>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</si>
  <si>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</si>
  <si>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</si>
  <si>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Estaca pré-moldada de concreto</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</si>
  <si>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</si>
  <si>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</si>
  <si>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</si>
  <si>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</si>
  <si>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</si>
  <si>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</si>
  <si>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</si>
  <si>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</si>
  <si>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</si>
  <si>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</si>
  <si>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</si>
  <si>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</si>
  <si>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</si>
  <si>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</si>
  <si>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</si>
  <si>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</si>
  <si>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</si>
  <si>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</si>
  <si>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</si>
  <si>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</si>
  <si>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</si>
  <si>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</si>
  <si>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</si>
  <si>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</si>
  <si>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</si>
  <si>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Tubulão</t>
  </si>
  <si>
    <t>Abertura de fuste mecanizado diâmetro de 50 cm</t>
  </si>
  <si>
    <t>Abertura de fuste mecanizado diâmetro de 60 cm</t>
  </si>
  <si>
    <t>Abertura de fuste mecanizado diâmetro de 80 cm</t>
  </si>
  <si>
    <t>Estaca hélice contínua</t>
  </si>
  <si>
    <t>Estaca tipo hélice contínua, diâmetro de 35 cm em solo</t>
  </si>
  <si>
    <t>Estaca tipo hélice contínua, diâmetro de 60 cm em solo</t>
  </si>
  <si>
    <t>Estaca tipo hélice contínua, diâmetro de 30 cm em solo</t>
  </si>
  <si>
    <t>Estaca tipo hélice contínua, diâmetro de 25 cm em solo</t>
  </si>
  <si>
    <t>Estaca tipo hélice contínua, diâmetro de 40 cm em solo</t>
  </si>
  <si>
    <t>Estaca tipo hélice contínua, diâmetro de 50 cm em solo</t>
  </si>
  <si>
    <t>Estaca tipo hélice contínua, diâmetro de 70 cm em solo</t>
  </si>
  <si>
    <t>Estaca tipo hélice contínua, diâmetro de 80 cm em solo</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</si>
  <si>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</si>
  <si>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</si>
  <si>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</si>
  <si>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</si>
  <si>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em vigotas protendidas e lajotas</t>
  </si>
  <si>
    <t>Pré-laje</t>
  </si>
  <si>
    <t>Pré-laje em painel pré-fabricado treliçado, com EPS, H= 25 cm</t>
  </si>
  <si>
    <t>Pré-laje em painel pré-fabricado treliçado, com EPS, H= 20 cm</t>
  </si>
  <si>
    <t>Pré-laje em painel pré-fabricado treliçado, com EPS, H= 12 cm</t>
  </si>
  <si>
    <t>Pré-laje em painel pré-fabricado treliçado, com EPS, H= 16 cm</t>
  </si>
  <si>
    <t>Pré-laje em painel pré-fabricado treliçado, H= 12 cm</t>
  </si>
  <si>
    <t>Pré-laje em painel pré-fabricado treliçado, H= 16 cm</t>
  </si>
  <si>
    <t>Alvenaria de fundação (embasamento)</t>
  </si>
  <si>
    <t>Alvenaria de embasamento em tijolo maciço comum</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</si>
  <si>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</si>
  <si>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</si>
  <si>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</si>
  <si>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</si>
  <si>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</si>
  <si>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</si>
  <si>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</si>
  <si>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</si>
  <si>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</si>
  <si>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</si>
  <si>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</si>
  <si>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</si>
  <si>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</si>
  <si>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</si>
  <si>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</si>
  <si>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</si>
  <si>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</si>
  <si>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</si>
  <si>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</si>
  <si>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com bloco de concreto estrutural</t>
  </si>
  <si>
    <t>Alvenaria de concreto celular ou sílico calcário</t>
  </si>
  <si>
    <t>Vergas, contravergas e pilaretes de concreto armado</t>
  </si>
  <si>
    <t>Cimalha em concreto com pingadeira</t>
  </si>
  <si>
    <t>Elementos vazados (concreto, cerâmica e vidros)</t>
  </si>
  <si>
    <t>Divisória e fechamento</t>
  </si>
  <si>
    <t>Divisória em placas de granito com espessura de 3 cm</t>
  </si>
  <si>
    <t>Divisória em placas de granilite com espessura de 3 cm</t>
  </si>
  <si>
    <t>Divisória em placas de granilite com espessura de 4 cm</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</si>
  <si>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</si>
  <si>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</si>
  <si>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</si>
  <si>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</si>
  <si>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</si>
  <si>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</si>
  <si>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</si>
  <si>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</si>
  <si>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</si>
  <si>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</si>
  <si>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</si>
  <si>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</si>
  <si>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</si>
  <si>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</si>
  <si>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</si>
  <si>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</si>
  <si>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</si>
  <si>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</si>
  <si>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</si>
  <si>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</si>
  <si>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</si>
  <si>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</si>
  <si>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</si>
  <si>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Estrutura pré-fabricada de concreto</t>
  </si>
  <si>
    <t>Placas, vigas e pilares em concreto armado pré-moldado - fck= 40 MPa</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</si>
  <si>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</si>
  <si>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</si>
  <si>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</si>
  <si>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</si>
  <si>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</si>
  <si>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</si>
  <si>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</si>
  <si>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</si>
  <si>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</si>
  <si>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</si>
  <si>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</si>
  <si>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</si>
  <si>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</si>
  <si>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</si>
  <si>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</si>
  <si>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</si>
  <si>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</si>
  <si>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</si>
  <si>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</si>
  <si>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</si>
  <si>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</si>
  <si>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</si>
  <si>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</si>
  <si>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</si>
  <si>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</si>
  <si>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</si>
  <si>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</si>
  <si>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</si>
  <si>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</si>
  <si>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</si>
  <si>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</si>
  <si>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</si>
  <si>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</si>
  <si>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</si>
  <si>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</si>
  <si>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</si>
  <si>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</si>
  <si>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</si>
  <si>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</si>
  <si>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</si>
  <si>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</si>
  <si>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</si>
  <si>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</si>
  <si>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</si>
  <si>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</si>
  <si>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</si>
  <si>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</si>
  <si>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</si>
  <si>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</si>
  <si>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</si>
  <si>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</si>
  <si>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</si>
  <si>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</si>
  <si>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</si>
  <si>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</si>
  <si>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</si>
  <si>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</si>
  <si>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</si>
  <si>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</si>
  <si>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</si>
  <si>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</si>
  <si>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</si>
  <si>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Revestimento em argamassa</t>
  </si>
  <si>
    <t>Chapisco</t>
  </si>
  <si>
    <t>Chapisco com bianco</t>
  </si>
  <si>
    <t>Chapisco fino peneirado</t>
  </si>
  <si>
    <t>Chapisco rústico com pedra britada nº 1</t>
  </si>
  <si>
    <t>Emboço comum</t>
  </si>
  <si>
    <t>Emboço desempenado com espuma de poliéster</t>
  </si>
  <si>
    <t>Reboco</t>
  </si>
  <si>
    <t>Barra lisa com acabamento em nata de cimento</t>
  </si>
  <si>
    <t>Emboço desempenado com argamassa industrializada</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</si>
  <si>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</si>
  <si>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</si>
  <si>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</si>
  <si>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</si>
  <si>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</si>
  <si>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</si>
  <si>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</si>
  <si>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</si>
  <si>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</si>
  <si>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</si>
  <si>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</si>
  <si>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</si>
  <si>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</si>
  <si>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</si>
  <si>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</si>
  <si>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</si>
  <si>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</si>
  <si>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</si>
  <si>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</si>
  <si>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</si>
  <si>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</si>
  <si>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</si>
  <si>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</si>
  <si>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</si>
  <si>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</si>
  <si>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</si>
  <si>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</si>
  <si>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</si>
  <si>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</si>
  <si>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</si>
  <si>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</si>
  <si>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</si>
  <si>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</si>
  <si>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</si>
  <si>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</si>
  <si>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</si>
  <si>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</si>
  <si>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em piso de granilite - estucamento e polimento</t>
  </si>
  <si>
    <t>Reparos em pisos de alta resistência fundidos no local - estucamento e polimento</t>
  </si>
  <si>
    <t>Reparos em rodapé de granilite - estucamento e polimento</t>
  </si>
  <si>
    <t>Faixa antiderrapante definitiva para degraus, soleiras, patamares ou pisos</t>
  </si>
  <si>
    <t>Resina acrílica para degrau de granilite</t>
  </si>
  <si>
    <t>Resina epóxi para degrau de granilite</t>
  </si>
  <si>
    <t>Revestimento em porcelanato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</si>
  <si>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</si>
  <si>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</si>
  <si>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Granito</t>
  </si>
  <si>
    <t>Mármore</t>
  </si>
  <si>
    <t>Pedra</t>
  </si>
  <si>
    <t>Revestimento em pedra tipo arenito comum</t>
  </si>
  <si>
    <t>Revestimento em pedra mineira comum</t>
  </si>
  <si>
    <t>Revestimento em pedra ardósia selecionada</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</si>
  <si>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</si>
  <si>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</si>
  <si>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</si>
  <si>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</si>
  <si>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</si>
  <si>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</si>
  <si>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</si>
  <si>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</si>
  <si>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</si>
  <si>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</si>
  <si>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</si>
  <si>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</si>
  <si>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</si>
  <si>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</si>
  <si>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</si>
  <si>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</si>
  <si>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vinílico</t>
  </si>
  <si>
    <t>Revestimento metálico</t>
  </si>
  <si>
    <t>Piso elevado tipo telescópico em chapa de aço, sem revestimento</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</si>
  <si>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</si>
  <si>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</si>
  <si>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</si>
  <si>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</si>
  <si>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Revestimento sintético</t>
  </si>
  <si>
    <t>Revestimento em laminado melamínico dissipativo</t>
  </si>
  <si>
    <t>Rodapé sintético</t>
  </si>
  <si>
    <t>Rodapé de cordão de poliamida</t>
  </si>
  <si>
    <t>Degrau sintético</t>
  </si>
  <si>
    <t>Degrau (piso e espelho) em borracha sintética preta com testeira - colado</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</si>
  <si>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</si>
  <si>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</si>
  <si>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</si>
  <si>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</si>
  <si>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</si>
  <si>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Canto externo de acabamento em PVC</t>
  </si>
  <si>
    <t>Forro de madeira</t>
  </si>
  <si>
    <t>Forro em tábuas aparelhadas macho e fêmea de pinus</t>
  </si>
  <si>
    <t>Forro em tábuas aparelhadas macho e fêmea de pinus tarugado</t>
  </si>
  <si>
    <t>Forro xadrez em ripas de angelim-vermelho / bacuri / maçaranduba tarugado</t>
  </si>
  <si>
    <t>Beiral em tábua de angelim-vermelho / bacuri / maçaranduba macho e fêmea com tarugamento</t>
  </si>
  <si>
    <t>Beiral em tábua de angelim-vermelho / bacuri / maçaranduba macho e fêmea</t>
  </si>
  <si>
    <t>Forro de gesso</t>
  </si>
  <si>
    <t>Forro em placa de gesso liso fixo</t>
  </si>
  <si>
    <t>Forro sintético</t>
  </si>
  <si>
    <t>Forro em lã de vidro revestido em PVC, espessura de 20 mm</t>
  </si>
  <si>
    <t>Forro em fibra mineral acústico, revestido em látex</t>
  </si>
  <si>
    <t>Forro em fibra mineral revestido em látex</t>
  </si>
  <si>
    <t>Forro em lâmina de PVC</t>
  </si>
  <si>
    <t>Forro metálico</t>
  </si>
  <si>
    <t>Brise em placa cimentícia, montado em perfil e chapa metálica</t>
  </si>
  <si>
    <t>Recolocação de forros fixados</t>
  </si>
  <si>
    <t>Recolocação de forros apoiados ou encaixados</t>
  </si>
  <si>
    <t>Moldura de gesso simples, largura até 6,0 cm</t>
  </si>
  <si>
    <t>Abertura para vão de luminária em forro de PVC modular</t>
  </si>
  <si>
    <t>Janela e veneziana em madeira</t>
  </si>
  <si>
    <t>Caixilho em madeira tipo veneziana de correr</t>
  </si>
  <si>
    <t>Porta macho / fêmea montada com batente</t>
  </si>
  <si>
    <t>Acréscimo de bandeira - porta macho e fêmea com batente de madeira</t>
  </si>
  <si>
    <t>Porta lisa laminada montada com batente</t>
  </si>
  <si>
    <t>Porta em laminado fenólico melamínico com acabamento liso, batente de madeira sem revestimento - 220 x 210 cm</t>
  </si>
  <si>
    <t>Marcenaria em geral</t>
  </si>
  <si>
    <t>Estrado em madeira</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</si>
  <si>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</si>
  <si>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</si>
  <si>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</si>
  <si>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Armário tipo prateleira com subdivisão em compensado, revestido totalmente em laminado fenólico melamínico</t>
  </si>
  <si>
    <t>Painel em compensado naval, espessura de 25 mm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</si>
  <si>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</si>
  <si>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</si>
  <si>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</si>
  <si>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</si>
  <si>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</si>
  <si>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Acréscimo de bandeira - porta lisa comum com batente de madeira</t>
  </si>
  <si>
    <t>Porta lisa com batente madeira - 110 x 210 cm</t>
  </si>
  <si>
    <t>Porta lisa para acabamento em verniz montada com batente</t>
  </si>
  <si>
    <t>Acréscimo de bandeira - porta lisa para acabamento em verniz, com batente de madeira</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</si>
  <si>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</si>
  <si>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</si>
  <si>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</si>
  <si>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</si>
  <si>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</si>
  <si>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</si>
  <si>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</si>
  <si>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</si>
  <si>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</si>
  <si>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</si>
  <si>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</si>
  <si>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</si>
  <si>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</si>
  <si>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</si>
  <si>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</si>
  <si>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</si>
  <si>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</si>
  <si>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</si>
  <si>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</si>
  <si>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</si>
  <si>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</si>
  <si>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</si>
  <si>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</si>
  <si>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</si>
  <si>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</si>
  <si>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</si>
  <si>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</si>
  <si>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</si>
  <si>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</si>
  <si>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</si>
  <si>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</si>
  <si>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</si>
  <si>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</si>
  <si>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</si>
  <si>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corta-fogo classe P.90 de 100 x 210 cm, completa, com maçaneta tipo alavanca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</si>
  <si>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</si>
  <si>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</si>
  <si>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</si>
  <si>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</si>
  <si>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</si>
  <si>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</si>
  <si>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</si>
  <si>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</si>
  <si>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</si>
  <si>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</si>
  <si>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</si>
  <si>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</si>
  <si>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Porta corta-fogo classe P.90, com barra antipânico numa face e maçaneta na outra, completa</t>
  </si>
  <si>
    <t>Portão de 2 folhas tubular, com tela em aço galvanizado de 2´ e fio 10, completo</t>
  </si>
  <si>
    <t>Porta corta-fogo classe P.120 de 80 x 210 cm, com uma folha de abrir, completa</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</si>
  <si>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</si>
  <si>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</si>
  <si>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</si>
  <si>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</si>
  <si>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</si>
  <si>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</si>
  <si>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</si>
  <si>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</si>
  <si>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</si>
  <si>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</si>
  <si>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</si>
  <si>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</si>
  <si>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</si>
  <si>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</si>
  <si>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</si>
  <si>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</si>
  <si>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</si>
  <si>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</si>
  <si>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chapeada, diâmetro 1´, sem têmpera e revenimento</t>
  </si>
  <si>
    <t>Grade de segurança em aço SAE 1045, diâmetro 1´, com têmpera e revenimento</t>
  </si>
  <si>
    <t>Grade de segurança em aço SAE 1045 chapeada, diâmetro 1´,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</si>
  <si>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</si>
  <si>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</si>
  <si>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</si>
  <si>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</si>
  <si>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</si>
  <si>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</si>
  <si>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</si>
  <si>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</si>
  <si>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</si>
  <si>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</si>
  <si>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 e montantes com diâmetro de 2´</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</si>
  <si>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</si>
  <si>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</si>
  <si>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</si>
  <si>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</si>
  <si>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</si>
  <si>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</si>
  <si>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</si>
  <si>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</si>
  <si>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</si>
  <si>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</si>
  <si>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</si>
  <si>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Caixilho em alumínio</t>
  </si>
  <si>
    <t>Caixilho em alumínio fixo, sob medida</t>
  </si>
  <si>
    <t>Caixilho em alumínio basculante com vidro, linha comercial</t>
  </si>
  <si>
    <t>Caixilho em alumínio basculante,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</si>
  <si>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</si>
  <si>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</si>
  <si>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</si>
  <si>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</si>
  <si>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</si>
  <si>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</si>
  <si>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em alumínio anodizado fixo</t>
  </si>
  <si>
    <t>Caixilho em alumínio fixo, tipo fachada</t>
  </si>
  <si>
    <t>Caixilho em alumínio para pele de vidro, tipo fachada</t>
  </si>
  <si>
    <t>Caixilho fixo tipo veneziana em alumínio anodizado, sob medida - branco</t>
  </si>
  <si>
    <t>Caixilho em alumínio com pintura eletrostática, basculante, sob medida - branco</t>
  </si>
  <si>
    <t>Caixilho em alumínio anodizado fixo, sob medida - bronze/preto</t>
  </si>
  <si>
    <t>Caixilho em alumínio anodizado basculante,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</si>
  <si>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</si>
  <si>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</si>
  <si>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</si>
  <si>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</si>
  <si>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</si>
  <si>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veneziana de abrir em alumínio, linha comercial</t>
  </si>
  <si>
    <t>Porta/portinhola em alumínio, sob medida</t>
  </si>
  <si>
    <t>Portinhola tipo veneziana em alumínio, linha comercial</t>
  </si>
  <si>
    <t>Porta veneziana de abrir em alumínio, sob medida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</si>
  <si>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</si>
  <si>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</si>
  <si>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</si>
  <si>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</si>
  <si>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</si>
  <si>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Vidro comum e laminado</t>
  </si>
  <si>
    <t>Vidro liso transparente de 3 mm</t>
  </si>
  <si>
    <t>Vidro liso transparente de 4 mm</t>
  </si>
  <si>
    <t>Vidro liso transparente de 5 mm</t>
  </si>
  <si>
    <t>Vidro liso transparente de 6 mm</t>
  </si>
  <si>
    <t>Vidro liso laminado incolor de 6 mm</t>
  </si>
  <si>
    <t>Vidro liso laminado colorido de 6 mm</t>
  </si>
  <si>
    <t>Vidro liso laminado leitoso de 6 mm</t>
  </si>
  <si>
    <t>Vidro liso laminado incolor de 10 mm</t>
  </si>
  <si>
    <t>Vidro liso laminado jateado de 6 mm</t>
  </si>
  <si>
    <t>Vidro liso laminado incolor de 8 mm</t>
  </si>
  <si>
    <t>Vidro fantasia de 3/4 mm</t>
  </si>
  <si>
    <t>Vidro liso laminado colorido de 10 mm</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</si>
  <si>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</si>
  <si>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</si>
  <si>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</si>
  <si>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</si>
  <si>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</si>
  <si>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</si>
  <si>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</si>
  <si>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laminado temperado incolor de 8mm</t>
  </si>
  <si>
    <t>Espelhos</t>
  </si>
  <si>
    <t>Espelho comum de 3 mm com moldura em alumínio</t>
  </si>
  <si>
    <t>Massa para vidro</t>
  </si>
  <si>
    <t>Recolocação de vidro inclusive emassamento ou recolocação de baguetes</t>
  </si>
  <si>
    <t>Policarbonato</t>
  </si>
  <si>
    <t>Chapa de policarbonato alveolar de 6 mm</t>
  </si>
  <si>
    <t>Chapa de fibra de vidro</t>
  </si>
  <si>
    <t>Placa de poliéster reforçada com fibra de vidro de 3 mm</t>
  </si>
  <si>
    <t>Corrimão, bate-maca ou protetor de parede em PVC, com amortecimento à impacto, altura de 131 mm</t>
  </si>
  <si>
    <t>Protetor de parede ou bate-maca em PVC flexível, com amortecimento à impacto, altura de 150 mm</t>
  </si>
  <si>
    <t>Bate-maca ou protetor de parede curvo em PVC, com amortecimento à impacto, altura de 200 mm</t>
  </si>
  <si>
    <t>Bate-maca ou protetor de parede em PVC, com amortecimento à impacto, altura de 200 mm</t>
  </si>
  <si>
    <t>Ferragem para porta</t>
  </si>
  <si>
    <t>Ferragem completa para porta de box de WC tipo livre/ocupado</t>
  </si>
  <si>
    <t>Ferragem adicional para porta vão simples em divisória</t>
  </si>
  <si>
    <t>Ferragem adicional para porta vão duplo em divisória</t>
  </si>
  <si>
    <t>Mola aérea para porta, com esforço acima de 50 kg até 60 kg</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</si>
  <si>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</si>
  <si>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</si>
  <si>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</si>
  <si>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</si>
  <si>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</si>
  <si>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</si>
  <si>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Cadeado</t>
  </si>
  <si>
    <t>Cadeado de latão com cilindro - trava dupla - 60mm</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</si>
  <si>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</si>
  <si>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</si>
  <si>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</si>
  <si>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</si>
  <si>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</si>
  <si>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</si>
  <si>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</si>
  <si>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</si>
  <si>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</si>
  <si>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Dobradiça inferior para porta de vidro temperado</t>
  </si>
  <si>
    <t>Dobradiça superior para porta de vidro temperado</t>
  </si>
  <si>
    <t>Suporte duplo para vidro temperado fixado em alvenaria</t>
  </si>
  <si>
    <t>par</t>
  </si>
  <si>
    <t>Pivô superior lateral para porta em vidro temperado</t>
  </si>
  <si>
    <t>Mancal inferior com rolamento para porta em vidro temperado</t>
  </si>
  <si>
    <t>Contra fechadura de centro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</si>
  <si>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</si>
  <si>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</si>
  <si>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</si>
  <si>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</si>
  <si>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</si>
  <si>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</si>
  <si>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</si>
  <si>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</si>
  <si>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</si>
  <si>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</si>
  <si>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</si>
  <si>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</si>
  <si>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</si>
  <si>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</si>
  <si>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</si>
  <si>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</si>
  <si>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</si>
  <si>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</si>
  <si>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Alumínio liso para complementos e reparos</t>
  </si>
  <si>
    <t>Barra de apoio</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</si>
  <si>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</si>
  <si>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</si>
  <si>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</si>
  <si>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reta, para pessoas com mobilidade reduzida, em tubo de alumínio, comprimento de 800 mm,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</si>
  <si>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</si>
  <si>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</si>
  <si>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</si>
  <si>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Revestimento</t>
  </si>
  <si>
    <t>Piso em ladrilho hidráulico podotátil várias cores (25x25x2,5cm), assentado com argamassa mista</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</si>
  <si>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</si>
  <si>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</si>
  <si>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</si>
  <si>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</si>
  <si>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</si>
  <si>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Anel de borracha para sinalização tátil para corrimão, diâmetro de 4,5 cm</t>
  </si>
  <si>
    <t>Tinta acrílica para sinalização visual de piso, com acabamento microtexturizado e antiderrapante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</si>
  <si>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</si>
  <si>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</si>
  <si>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</si>
  <si>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</si>
  <si>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</si>
  <si>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</si>
  <si>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</si>
  <si>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</si>
  <si>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Isolamentos térmicos / acústicos</t>
  </si>
  <si>
    <t>Lã de vidro e/ou lã de rocha com espessura de 1´</t>
  </si>
  <si>
    <t>Lã de vidro e/ou lã de rocha com espessura de 2´</t>
  </si>
  <si>
    <t>Argila expandida</t>
  </si>
  <si>
    <t>Junta plástica de 3/4´ x 1/8´</t>
  </si>
  <si>
    <t>Junta de latão bitola de 1/8´</t>
  </si>
  <si>
    <t>Junta de dilatação ou vedação com mastique de silicone, 1,0 x 0,5 cm - inclusive guia de apoio em polietileno</t>
  </si>
  <si>
    <t>Junta a base de asfalto oxidado a quente</t>
  </si>
  <si>
    <t>cm³</t>
  </si>
  <si>
    <t>Mangueira plástica flexível para junta de dilatação</t>
  </si>
  <si>
    <t>Junta de dilatação elástica a base de poliuretano</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</si>
  <si>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</si>
  <si>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</si>
  <si>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</si>
  <si>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</si>
  <si>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</si>
  <si>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</si>
  <si>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</si>
  <si>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</si>
  <si>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</si>
  <si>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</si>
  <si>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</si>
  <si>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</si>
  <si>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dm³</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</si>
  <si>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</si>
  <si>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</si>
  <si>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</si>
  <si>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</si>
  <si>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</si>
  <si>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</si>
  <si>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</si>
  <si>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</si>
  <si>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Proteção anticorrosiva, a base de resina epóxi com alcatrão, para ramais sob a terra, com DN acima de 5´ até 6´</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</si>
  <si>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</si>
  <si>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</si>
  <si>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</si>
  <si>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</si>
  <si>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</si>
  <si>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</si>
  <si>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</si>
  <si>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</si>
  <si>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</si>
  <si>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</si>
  <si>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</si>
  <si>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</si>
  <si>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</si>
  <si>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</si>
  <si>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</si>
  <si>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</si>
  <si>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</si>
  <si>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</si>
  <si>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</si>
  <si>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</si>
  <si>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</si>
  <si>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</si>
  <si>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</si>
  <si>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</si>
  <si>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</si>
  <si>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</si>
  <si>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</si>
  <si>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</si>
  <si>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</si>
  <si>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</si>
  <si>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</si>
  <si>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</si>
  <si>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</si>
  <si>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</si>
  <si>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</si>
  <si>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</si>
  <si>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</si>
  <si>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</si>
  <si>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</si>
  <si>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</si>
  <si>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</si>
  <si>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</si>
  <si>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Recolocação de argila expandida</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</si>
  <si>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</si>
  <si>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</si>
  <si>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</si>
  <si>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</si>
  <si>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</si>
  <si>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</si>
  <si>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</si>
  <si>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</si>
  <si>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</si>
  <si>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</si>
  <si>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</si>
  <si>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</si>
  <si>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</si>
  <si>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</si>
  <si>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</si>
  <si>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</si>
  <si>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</si>
  <si>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</si>
  <si>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</si>
  <si>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</si>
  <si>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</si>
  <si>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</si>
  <si>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</si>
  <si>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</si>
  <si>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Pintura epóxi bicomponente em estruturas metálicas</t>
  </si>
  <si>
    <t>Pintura com esmalte alquídico em estrutura metálica</t>
  </si>
  <si>
    <t>Pintura de sinalização</t>
  </si>
  <si>
    <t>Borracha clorada para faixas demarcatórias</t>
  </si>
  <si>
    <t>Pintura em superfície de concreto/massa/gesso/pedras, inclusive preparo</t>
  </si>
  <si>
    <t>Tinta látex antimofo em massa, inclusive preparo</t>
  </si>
  <si>
    <t>Tinta látex em massa, inclusive preparo</t>
  </si>
  <si>
    <t>Tinta acrílica antimofo em massa, inclusive preparo</t>
  </si>
  <si>
    <t>Tinta acrílica em massa, inclusive preparo</t>
  </si>
  <si>
    <t>Epóxi em massa, inclusive preparo</t>
  </si>
  <si>
    <t>Borracha clorada em massa, inclusive preparo</t>
  </si>
  <si>
    <t>Textura acrílica para uso interno / externo, inclusive preparo</t>
  </si>
  <si>
    <t>Pintura em superfície metálica, inclusive preparo</t>
  </si>
  <si>
    <t>Pintura em superfície de madeira, inclusive preparo</t>
  </si>
  <si>
    <t>Preparação de solo</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</si>
  <si>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</si>
  <si>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</si>
  <si>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</si>
  <si>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</si>
  <si>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</si>
  <si>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</si>
  <si>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</si>
  <si>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</si>
  <si>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</si>
  <si>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</si>
  <si>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</si>
  <si>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</si>
  <si>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</si>
  <si>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</si>
  <si>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</si>
  <si>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</si>
  <si>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</si>
  <si>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</si>
  <si>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</si>
  <si>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</si>
  <si>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</si>
  <si>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</si>
  <si>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</si>
  <si>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</si>
  <si>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</si>
  <si>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</si>
  <si>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</si>
  <si>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</si>
  <si>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</si>
  <si>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</si>
  <si>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</si>
  <si>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</si>
  <si>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</si>
  <si>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</si>
  <si>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</si>
  <si>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</si>
  <si>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</si>
  <si>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</si>
  <si>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</si>
  <si>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</si>
  <si>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</si>
  <si>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</si>
  <si>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</si>
  <si>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</si>
  <si>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</si>
  <si>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</si>
  <si>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</si>
  <si>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</si>
  <si>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</si>
  <si>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</si>
  <si>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</si>
  <si>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</si>
  <si>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</si>
  <si>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de madeira sobre alvenaria</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</si>
  <si>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</si>
  <si>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</si>
  <si>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</si>
  <si>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</si>
  <si>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</si>
  <si>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</si>
  <si>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</si>
  <si>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</si>
  <si>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</si>
  <si>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</si>
  <si>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Tela em poliamida (nylon), malha 10 x 10 cm, fio 2 mm</t>
  </si>
  <si>
    <t>Entrada de energia - componentes</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</si>
  <si>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</si>
  <si>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</si>
  <si>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</si>
  <si>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</si>
  <si>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</si>
  <si>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</si>
  <si>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</si>
  <si>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</si>
  <si>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</si>
  <si>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</si>
  <si>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</si>
  <si>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</si>
  <si>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</si>
  <si>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</si>
  <si>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</si>
  <si>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</si>
  <si>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</si>
  <si>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</si>
  <si>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</si>
  <si>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Gerador e grupo gerador</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</si>
  <si>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</si>
  <si>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</si>
  <si>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</si>
  <si>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</si>
  <si>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</si>
  <si>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</si>
  <si>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</si>
  <si>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</si>
  <si>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</si>
  <si>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</si>
  <si>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</si>
  <si>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</si>
  <si>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</si>
  <si>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</si>
  <si>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</si>
  <si>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</si>
  <si>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</si>
  <si>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</si>
  <si>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</si>
  <si>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</si>
  <si>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</si>
  <si>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</si>
  <si>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</si>
  <si>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</si>
  <si>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</si>
  <si>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</si>
  <si>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</si>
  <si>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</si>
  <si>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</si>
  <si>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</si>
  <si>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</si>
  <si>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</si>
  <si>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</si>
  <si>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</si>
  <si>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</si>
  <si>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</si>
  <si>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</si>
  <si>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</si>
  <si>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</si>
  <si>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</si>
  <si>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</si>
  <si>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</si>
  <si>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</si>
  <si>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50 cv, trifásico 220 V</t>
  </si>
  <si>
    <t>Dispositivo Soft Starter para motor 15 cv, trifásico 220 V</t>
  </si>
  <si>
    <t>Dispositivo Soft Starter para motor 25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</si>
  <si>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</si>
  <si>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</si>
  <si>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</si>
  <si>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</si>
  <si>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</si>
  <si>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</si>
  <si>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</si>
  <si>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</si>
  <si>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</si>
  <si>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</si>
  <si>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</si>
  <si>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</si>
  <si>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</si>
  <si>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</si>
  <si>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</si>
  <si>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</si>
  <si>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</si>
  <si>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</si>
  <si>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</si>
  <si>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</si>
  <si>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</si>
  <si>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</si>
  <si>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</si>
  <si>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</si>
  <si>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</si>
  <si>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</si>
  <si>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</si>
  <si>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</si>
  <si>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</si>
  <si>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</si>
  <si>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</si>
  <si>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</si>
  <si>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</si>
  <si>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</si>
  <si>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</si>
  <si>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</si>
  <si>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</si>
  <si>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</si>
  <si>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</si>
  <si>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</si>
  <si>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</si>
  <si>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</si>
  <si>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em vidro para ´TP´ de 0,5 A</t>
  </si>
  <si>
    <t>Disjuntores</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</si>
  <si>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</si>
  <si>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</si>
  <si>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</si>
  <si>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</si>
  <si>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</si>
  <si>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</si>
  <si>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</si>
  <si>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</si>
  <si>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</si>
  <si>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</si>
  <si>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</si>
  <si>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</si>
  <si>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</si>
  <si>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</si>
  <si>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</si>
  <si>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</si>
  <si>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</si>
  <si>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</si>
  <si>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</si>
  <si>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</si>
  <si>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</si>
  <si>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</si>
  <si>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</si>
  <si>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</si>
  <si>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</si>
  <si>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</si>
  <si>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</si>
  <si>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</si>
  <si>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</si>
  <si>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</si>
  <si>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</si>
  <si>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</si>
  <si>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</si>
  <si>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</si>
  <si>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</si>
  <si>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</si>
  <si>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</si>
  <si>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</si>
  <si>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</si>
  <si>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</si>
  <si>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</si>
  <si>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</si>
  <si>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</si>
  <si>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</si>
  <si>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</si>
  <si>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</si>
  <si>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</si>
  <si>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</si>
  <si>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</si>
  <si>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de média tensão</t>
  </si>
  <si>
    <t>Chave seccionadora tripolar sob carga para 400 A - 25 kV - com prolongador</t>
  </si>
  <si>
    <t>Chave seccionadora tripolar sob carga para 400 A - 15 kV - com prolongador</t>
  </si>
  <si>
    <t>Chave seccionadora tripolar seca para 400 A - 15 kV - com prolongador</t>
  </si>
  <si>
    <t>Chave seccionadora tripolar seca para 600 / 630 A - 15 kV - com prolongador</t>
  </si>
  <si>
    <t>Bus-way</t>
  </si>
  <si>
    <t>Axm</t>
  </si>
  <si>
    <t>Dispositivo DR ou interruptor de corrente de fuga</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</si>
  <si>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</si>
  <si>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</si>
  <si>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</si>
  <si>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</si>
  <si>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</si>
  <si>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</si>
  <si>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</si>
  <si>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</si>
  <si>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</si>
  <si>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</si>
  <si>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Isolador em epóxi de 1 kV para barramento</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</si>
  <si>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</si>
  <si>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</si>
  <si>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</si>
  <si>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</si>
  <si>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</si>
  <si>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</si>
  <si>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</si>
  <si>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</si>
  <si>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</si>
  <si>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</si>
  <si>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</si>
  <si>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</si>
  <si>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</si>
  <si>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</si>
  <si>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Neutro-Terra, In &gt; ou = 20 kA, Imax. de surto de 65 até 80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</si>
  <si>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</si>
  <si>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</si>
  <si>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</si>
  <si>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</si>
  <si>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</si>
  <si>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</si>
  <si>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1/2´ - com acessórios</t>
  </si>
  <si>
    <t>Eletroduto de PVC rígido roscável de 3´ - com acessórios</t>
  </si>
  <si>
    <t>Eletroduto de PVC rígido roscável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</si>
  <si>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</si>
  <si>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</si>
  <si>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</si>
  <si>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</si>
  <si>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</si>
  <si>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superior, diâmetro de 3/4´</t>
  </si>
  <si>
    <t>Vergalhão com rosca, porca e arruela de diâmetro 3/8´ (tirante)</t>
  </si>
  <si>
    <t>Vergalhão com rosca, porca e arruela de diâmetro 1/4´ (tirante)</t>
  </si>
  <si>
    <t>Vergalhão com rosca, porca e arruela de diâmetro 5/16´ (tirante)</t>
  </si>
  <si>
    <t>Perfilado liso 38 x 38 mm - com acessórios</t>
  </si>
  <si>
    <t>Duto fechado de piso e acessórios</t>
  </si>
  <si>
    <t>Duto de piso liso em aço, medindo 2 x 25 x 70 mm, com acessórios</t>
  </si>
  <si>
    <t>Duto de piso liso em aço, medindo 3 x 25 x 70 mm, com acessórios</t>
  </si>
  <si>
    <t>Caixa de derivação ou passagem, para cruzamento de duto, medindo 16 x 25 x 70 mm, com cruzadora</t>
  </si>
  <si>
    <t>Caixa de derivação ou passagem, para cruzamento de duto, medindo 4 x 25 x 70 mm, sem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</si>
  <si>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</si>
  <si>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</si>
  <si>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</si>
  <si>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</si>
  <si>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</si>
  <si>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400 x 100 mm - com acessórios</t>
  </si>
  <si>
    <t>Leito para cabos, tipo pesado, em aço galvanizado de 600 x 100 mm - com acessórios</t>
  </si>
  <si>
    <t>Leito para cabos, tipo pesado, em aço galvanizado de 300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</si>
  <si>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</si>
  <si>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</si>
  <si>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</si>
  <si>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</si>
  <si>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</si>
  <si>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</si>
  <si>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</si>
  <si>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</si>
  <si>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corrugado em polietileno de alta densidade, DN= 40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</si>
  <si>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</si>
  <si>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</si>
  <si>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</si>
  <si>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</si>
  <si>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</si>
  <si>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</si>
  <si>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</si>
  <si>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</si>
  <si>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</si>
  <si>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</si>
  <si>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</si>
  <si>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Caixa para tomadas: de energia, RJ, sobressalente, interruptor ou espelho, com pintura eletrostática, para rodapé técnico triplo</t>
  </si>
  <si>
    <t>Caixa de derivação embutida ou externa com pintura eletrostática, para rodapé técnico triplo</t>
  </si>
  <si>
    <t>Terminal de fechamento ou mata junta com pintura eletrostática, para rodapé técnico triplo</t>
  </si>
  <si>
    <t>Terminal de fechamento ou mata junta com pintura eletrostática, para rodapé técnico duplo</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</si>
  <si>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</si>
  <si>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</si>
  <si>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</si>
  <si>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</si>
  <si>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</si>
  <si>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</si>
  <si>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</si>
  <si>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</si>
  <si>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</si>
  <si>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</si>
  <si>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</si>
  <si>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</si>
  <si>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</si>
  <si>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</si>
  <si>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</si>
  <si>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</si>
  <si>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</si>
  <si>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</si>
  <si>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</si>
  <si>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</si>
  <si>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</si>
  <si>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</si>
  <si>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</si>
  <si>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</si>
  <si>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</si>
  <si>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</si>
  <si>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</si>
  <si>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</si>
  <si>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</si>
  <si>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</si>
  <si>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</si>
  <si>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</si>
  <si>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</si>
  <si>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</si>
  <si>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</si>
  <si>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</si>
  <si>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</si>
  <si>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</si>
  <si>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</si>
  <si>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</si>
  <si>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</si>
  <si>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</si>
  <si>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</si>
  <si>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</si>
  <si>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</si>
  <si>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</si>
  <si>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</si>
  <si>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</si>
  <si>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</si>
  <si>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</si>
  <si>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</si>
  <si>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</si>
  <si>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</si>
  <si>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</si>
  <si>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0,6/1kV, isolação em PVC 70°C</t>
  </si>
  <si>
    <t>Cabo de cobre de 6 mm², isolamento 0,6/1 kV - isolação em PVC 70°C</t>
  </si>
  <si>
    <t>Cabo de cobre de 10 mm², isolamento 0,6/1 kV - isolação em PVC 70°C</t>
  </si>
  <si>
    <t>Cabo de cobre de 1,5 mm², isolamento 0,6/1 kV - isolação em PVC 70°C</t>
  </si>
  <si>
    <t>Cabo de cobre de 2,5 mm², isolamento 0,6/1 kV - isolação em PVC 70°C</t>
  </si>
  <si>
    <t>Cabo de cobre nu, têmpera mole, classe 2, de 16 mm²</t>
  </si>
  <si>
    <t>Cabo de cobre nu, têmpera mole, classe 2, de 25 mm²</t>
  </si>
  <si>
    <t>Cabo de cobre nu, têmpera mole, classe 2, de 35 mm²</t>
  </si>
  <si>
    <t>Cabo de cobre nu, têmpera mole, classe 2, de 70 mm²</t>
  </si>
  <si>
    <t>Cabo de cobre nu, têmpera mole, classe 2, de 95 mm²</t>
  </si>
  <si>
    <t>Cabo de cobre nu, têmpera mole, classe 2, de 185 mm²</t>
  </si>
  <si>
    <t>Cabo de cobre unipolar, isolamento 8,7/15 kV, isolação EPR 90°C</t>
  </si>
  <si>
    <t>Conectores</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</si>
  <si>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</si>
  <si>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</si>
  <si>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</si>
  <si>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</si>
  <si>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</si>
  <si>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</si>
  <si>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</si>
  <si>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</si>
  <si>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</si>
  <si>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</si>
  <si>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</si>
  <si>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</si>
  <si>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</si>
  <si>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</si>
  <si>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</si>
  <si>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150 mm²</t>
  </si>
  <si>
    <t>Terminal de pressão/compressão para cabo de 120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</si>
  <si>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</si>
  <si>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</si>
  <si>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</si>
  <si>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</si>
  <si>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</si>
  <si>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</si>
  <si>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</si>
  <si>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</si>
  <si>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</si>
  <si>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</si>
  <si>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</si>
  <si>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</si>
  <si>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</si>
  <si>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</si>
  <si>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</si>
  <si>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</si>
  <si>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</si>
  <si>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</si>
  <si>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</si>
  <si>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</si>
  <si>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</si>
  <si>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</si>
  <si>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</si>
  <si>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</si>
  <si>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</si>
  <si>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</si>
  <si>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59</t>
  </si>
  <si>
    <t>Cabo coaxial tipo RGC 59</t>
  </si>
  <si>
    <t>Cabo para rede 24 AWG com 4 pares, categoria 6</t>
  </si>
  <si>
    <t>Cabo coaxial tipo RG 11</t>
  </si>
  <si>
    <t>Cabo coaxial tipo RG 6</t>
  </si>
  <si>
    <t>Cabo coaxial tipo RGC 06</t>
  </si>
  <si>
    <t>Cabo para rede U/UTP 23 AWG com 4 pares - categoria 6A</t>
  </si>
  <si>
    <t>Recolocação de condutor aparente com diâmetro externo até 6,5 mm</t>
  </si>
  <si>
    <t>Conector prensa-cabo de 3/4´</t>
  </si>
  <si>
    <t>Recolocação de condutor aparente com diâmetro externo acima de 6,5 mm</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</si>
  <si>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</si>
  <si>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</si>
  <si>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</si>
  <si>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</si>
  <si>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</si>
  <si>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</si>
  <si>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</si>
  <si>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</si>
  <si>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</si>
  <si>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</si>
  <si>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</si>
  <si>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</si>
  <si>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</si>
  <si>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</si>
  <si>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</si>
  <si>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</si>
  <si>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</si>
  <si>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</si>
  <si>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</si>
  <si>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</si>
  <si>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</si>
  <si>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</si>
  <si>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</si>
  <si>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</si>
  <si>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</si>
  <si>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</si>
  <si>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</si>
  <si>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</si>
  <si>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RJ 11 para telefone, sem placa</t>
  </si>
  <si>
    <t>Tomada 3P+T de 63 A, blindada industrial de embutir</t>
  </si>
  <si>
    <t>Tomada 3P+T de 32 A, blindada industrial de sobrepor negativa</t>
  </si>
  <si>
    <t>Tomada de canaleta/perfilado universal 2P+T, com caixa e tampa</t>
  </si>
  <si>
    <t>Plugue e tomada 2P+T de 16 A de sobrepor - 380 / 440 V</t>
  </si>
  <si>
    <t>Tomada RJ 45 para rede de dados, com placa</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</si>
  <si>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</si>
  <si>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</si>
  <si>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</si>
  <si>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</si>
  <si>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</si>
  <si>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</si>
  <si>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</si>
  <si>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</si>
  <si>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</si>
  <si>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</si>
  <si>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</si>
  <si>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</si>
  <si>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</si>
  <si>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</si>
  <si>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</si>
  <si>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</si>
  <si>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</si>
  <si>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</si>
  <si>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</si>
  <si>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</si>
  <si>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</si>
  <si>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</si>
  <si>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</si>
  <si>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</si>
  <si>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</si>
  <si>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</si>
  <si>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</si>
  <si>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</si>
  <si>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</si>
  <si>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</si>
  <si>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Caixa de passagem em PVC</t>
  </si>
  <si>
    <t>Caixa em PVC de 4´ x 2´</t>
  </si>
  <si>
    <t>Caixa em PVC de 4´ x 4´</t>
  </si>
  <si>
    <t>Caixa em PVC octogonal de 4´ x 4´</t>
  </si>
  <si>
    <t>Contator</t>
  </si>
  <si>
    <t>Contator de potência 9 A - 2na+2nf</t>
  </si>
  <si>
    <t>Contator de potência 12 A - 1na+1nf</t>
  </si>
  <si>
    <t>Contator de potência 12 A - 2na+2nf</t>
  </si>
  <si>
    <t>Contator de potência 110 A - 2na+2nf</t>
  </si>
  <si>
    <t>Contator de potência 16 A - 2na+2nf</t>
  </si>
  <si>
    <t>Contator de potência 22 A/25 A - 2na+2nf</t>
  </si>
  <si>
    <t>Contator de potência 32 A - 2na+2nf</t>
  </si>
  <si>
    <t>Contator de potência 50 A - 2na+2nf</t>
  </si>
  <si>
    <t>Contator auxiliar - 4na+4nf</t>
  </si>
  <si>
    <t>Relé</t>
  </si>
  <si>
    <t>Relé bimetálico de sobrecarga para acoplamento direto, faixas de ajuste de 20/32 A até 50/63 A</t>
  </si>
  <si>
    <t>Relé supervisor trifásico contra falta de fase, inversão de fase e mínima tensão</t>
  </si>
  <si>
    <t>Chave comutadora e seletora</t>
  </si>
  <si>
    <t>Amperímetro</t>
  </si>
  <si>
    <t>Chave comutadora para amperímetro</t>
  </si>
  <si>
    <t>Voltímetro</t>
  </si>
  <si>
    <t>Chave comutadora para voltímetro</t>
  </si>
  <si>
    <t>Voltímetro de ferro móvel de 96 x 96 mm, escalas variáveis de 0/150 V, 0/250 V, 0/300 V, 0/500 V e 0/600 V</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</si>
  <si>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</si>
  <si>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</si>
  <si>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</si>
  <si>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</si>
  <si>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</si>
  <si>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</si>
  <si>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</si>
  <si>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Plugue com 2P+T de 10A, 250V</t>
  </si>
  <si>
    <t>Plugue prolongador com 2P+T de 10A, 250V</t>
  </si>
  <si>
    <t>Placa/espelho em latão escovado 4´ x 4´, para 02 tomadas elétrica</t>
  </si>
  <si>
    <t>Placa/espelho em latão escovado 4´ x 4´, para 01 tomada elétrica</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</si>
  <si>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</si>
  <si>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</si>
  <si>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</si>
  <si>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</si>
  <si>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</si>
  <si>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</si>
  <si>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</si>
  <si>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 refletora PAR20, base E27 de 50 W - 220 V</t>
  </si>
  <si>
    <t>Lâmpada halógena tubular, base R7s bilateral de 300 W - 110 ou 220 V</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</si>
  <si>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</si>
  <si>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</si>
  <si>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</si>
  <si>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</si>
  <si>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 com camada trifósforo</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</si>
  <si>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</si>
  <si>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</si>
  <si>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</si>
  <si>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</si>
  <si>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</si>
  <si>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</si>
  <si>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</si>
  <si>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</si>
  <si>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32 W - 127 V / 220 V</t>
  </si>
  <si>
    <t>Postes e acessórios</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</si>
  <si>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</si>
  <si>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</si>
  <si>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</si>
  <si>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</si>
  <si>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</si>
  <si>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</si>
  <si>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</si>
  <si>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</si>
  <si>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</si>
  <si>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</si>
  <si>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</si>
  <si>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</si>
  <si>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</si>
  <si>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</si>
  <si>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Aparelho de iluminação de longo alcance e específica</t>
  </si>
  <si>
    <t>Aparelho de iluminação a prova de tempo, gases e vapores</t>
  </si>
  <si>
    <t>Aparelho de iluminação comercial e industrial</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</si>
  <si>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</si>
  <si>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</si>
  <si>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</si>
  <si>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</si>
  <si>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</si>
  <si>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</si>
  <si>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triangular de sobrepor tipo arandela para fluorescente compacta de 15/20/23W</t>
  </si>
  <si>
    <t>Luminária redonda de embutir com refletor em alumínio jateado e difusor em vidro para 2 lâmpadas fluorescentes compactas duplas de 18/26W</t>
  </si>
  <si>
    <t>Luminária retangular de embutir assimétrica para 1 lâmpada fluorescente tubular de 14W</t>
  </si>
  <si>
    <t>Luminária retangular de embutir tipo calha aberta com refletor assimétrico em alumínio de alto brilho para 2 lâmpadas fluorescentes tubulares de 28/54W</t>
  </si>
  <si>
    <t>Aparelho de iluminação interna decorativa</t>
  </si>
  <si>
    <t>Recolocação de aparelhos de iluminação ou projetores fixos em teto, piso ou parede</t>
  </si>
  <si>
    <t>Plafon plástico e/ou PVC para acabamento de ponto de luz, com soquete E-27 para lâmpada fluorescente compacta</t>
  </si>
  <si>
    <t>Luminária e acessórios especiais</t>
  </si>
  <si>
    <t>Luminária tipo arandela para lâmpada vapor metálico de 250 W ou 400 W</t>
  </si>
  <si>
    <t>Captor tipo Franklin, h= 300 mm, 4 pontos, 2 descidas, acabamento cromado</t>
  </si>
  <si>
    <t>Captor tipo terminal aéreo, h= 600 mm, diâmetro de 3/8´ galvanizado a fogo</t>
  </si>
  <si>
    <t>Luva de redução galvanizada de 2´ x 3/4´</t>
  </si>
  <si>
    <t>Niple duplo galvanizado de 2´</t>
  </si>
  <si>
    <t>Captor tipo terminal aéreo, h= 300 mm, diâmetro de 1/4´ em cobre</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</si>
  <si>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</si>
  <si>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</si>
  <si>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</si>
  <si>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</si>
  <si>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</si>
  <si>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</si>
  <si>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</si>
  <si>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</si>
  <si>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</si>
  <si>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</si>
  <si>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</si>
  <si>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</si>
  <si>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</si>
  <si>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</si>
  <si>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</si>
  <si>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</si>
  <si>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</si>
  <si>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</si>
  <si>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</si>
  <si>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Sinalizador de obstáculo duplo, sem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</si>
  <si>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</si>
  <si>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</si>
  <si>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</si>
  <si>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</si>
  <si>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</si>
  <si>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Vergalhão liso de aço galvanizado, diâmetro de 3/8´</t>
  </si>
  <si>
    <t>Esticador em latão para cabo de cobre</t>
  </si>
  <si>
    <t>Clips de fixação para vergalhão em aço galvanizado de 3/8´</t>
  </si>
  <si>
    <t>Suporte para tubo de proteção com chapa de encosto, diâmetro 2´</t>
  </si>
  <si>
    <t>Suporte para tubo de proteção com grapa para chumbar, diâmetro 2´</t>
  </si>
  <si>
    <t>Suporte para fixação de terminal aéreo e/ou de cabo de cobre nu, com base plana</t>
  </si>
  <si>
    <t>Caixa de inspeção do terra cilíndrica em PVC rígido, diâmetro de 300 mm - h= 400 mm</t>
  </si>
  <si>
    <t>Caixa de inspeção do terra cilíndrica em PVC rígido, diâmetro de 300 mm - h= 600 mm</t>
  </si>
  <si>
    <t>Presilha em latão para cabos de 16 até 50 mm²</t>
  </si>
  <si>
    <t>Suporte para fixação de terminal aéreo e/ou de cabo de cobre nu, com base ondulada</t>
  </si>
  <si>
    <t>Conector com rabicho e porca em latão para cabo de 16 a 35 mm²</t>
  </si>
  <si>
    <t>Terminal estanhado com 1 furo e 1 compressão - 16 mm²</t>
  </si>
  <si>
    <t>Terminal estanhado com 1 furo e 1 compressão - 35 mm²</t>
  </si>
  <si>
    <t>Terminal estanhado com 1 furo e 1 compressão - 50 mm²</t>
  </si>
  <si>
    <t>Terminal estanhado com 2 furos e 1 compressão - 50 mm²</t>
  </si>
  <si>
    <t>Malha fechada pré-fabricada em fio de cobre de 16mm e mesch 30 x 30cm para aterramento</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</si>
  <si>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</si>
  <si>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</si>
  <si>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</si>
  <si>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</si>
  <si>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</si>
  <si>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</si>
  <si>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</si>
  <si>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</si>
  <si>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</si>
  <si>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</si>
  <si>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</si>
  <si>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Chuveiros</t>
  </si>
  <si>
    <t>Chuveiro frio em PVC, diâmetro de 10 cm</t>
  </si>
  <si>
    <t>Chuveiro com jato regulável em metal com acabamento cromado</t>
  </si>
  <si>
    <t>Chuveiro frio em PVC, diâmetro de 10 cm, com registro e tubo de ligação acoplados</t>
  </si>
  <si>
    <t>Chuveiro lava-olhos, acionamento manual, tubulação em ferro galvanizado com pintura epóxi cor verde</t>
  </si>
  <si>
    <t>Aquecedores</t>
  </si>
  <si>
    <t>Aquecedor a gás de acumulação, capacidade 300 l</t>
  </si>
  <si>
    <t>Aquecedor a gás de acumulação, capacidade 500 l</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</si>
  <si>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</si>
  <si>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</si>
  <si>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</si>
  <si>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Reservatório térmico horizontal em aço inoxidável AISI 304, capacidade de 500 litros</t>
  </si>
  <si>
    <t>Torneiras elétricas</t>
  </si>
  <si>
    <t>Torneira elétrica</t>
  </si>
  <si>
    <t>Exaustor, ventilador e circulador de ar</t>
  </si>
  <si>
    <t>Emissores de som</t>
  </si>
  <si>
    <t>Cigarra de embutir 50/60HZ até 127V, com placa</t>
  </si>
  <si>
    <t>Aparelho condicionador de ar</t>
  </si>
  <si>
    <t>Conjunto motor-bomba (centrífuga), 0,5 cv, monoestágio, Hman= 10 a 20 mca, Q= 7,5 a 1,5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</si>
  <si>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</si>
  <si>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</si>
  <si>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</si>
  <si>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</si>
  <si>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</si>
  <si>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</si>
  <si>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</si>
  <si>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</si>
  <si>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</si>
  <si>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</si>
  <si>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</si>
  <si>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</si>
  <si>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</si>
  <si>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</si>
  <si>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</si>
  <si>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</si>
  <si>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</si>
  <si>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</si>
  <si>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</si>
  <si>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</si>
  <si>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</si>
  <si>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</si>
  <si>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</si>
  <si>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</si>
  <si>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</si>
  <si>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</si>
  <si>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</si>
  <si>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</si>
  <si>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</si>
  <si>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</si>
  <si>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</si>
  <si>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</si>
  <si>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</si>
  <si>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</si>
  <si>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</si>
  <si>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</si>
  <si>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</si>
  <si>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</si>
  <si>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</si>
  <si>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</si>
  <si>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</si>
  <si>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mármore nacional espessura de 3 cm</t>
  </si>
  <si>
    <t>Tampo/bancada em concreto armado, revestido em aço inoxidável fosco polido</t>
  </si>
  <si>
    <t>Acessórios e metais</t>
  </si>
  <si>
    <t>Meia saboneteira de louça de embutir</t>
  </si>
  <si>
    <t>Dispenser toalheiro metálico esmaltado para bobina de 25cm x 50m, sem alavanca</t>
  </si>
  <si>
    <t>Saboneteira de louça de embutir</t>
  </si>
  <si>
    <t>Porta-papel de louça de embutir</t>
  </si>
  <si>
    <t>Cabide cromado para banheiro</t>
  </si>
  <si>
    <t>Saboneteira tipo dispenser, para refil de 800 ml</t>
  </si>
  <si>
    <t>Dispenser toalheiro em ABS, para folhas</t>
  </si>
  <si>
    <t>Ducha cromada simples</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</si>
  <si>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</si>
  <si>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</si>
  <si>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</si>
  <si>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</si>
  <si>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</si>
  <si>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</si>
  <si>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</si>
  <si>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</si>
  <si>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</si>
  <si>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</si>
  <si>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</si>
  <si>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</si>
  <si>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</si>
  <si>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</si>
  <si>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</si>
  <si>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</si>
  <si>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</si>
  <si>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</si>
  <si>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</si>
  <si>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</si>
  <si>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Secador de mãos em ABS</t>
  </si>
  <si>
    <t>Ducha higiênica com registro</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</si>
  <si>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</si>
  <si>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</si>
  <si>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</si>
  <si>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</si>
  <si>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</si>
  <si>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</si>
  <si>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</si>
  <si>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</si>
  <si>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</si>
  <si>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</si>
  <si>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</si>
  <si>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</si>
  <si>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</si>
  <si>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</si>
  <si>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</si>
  <si>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</si>
  <si>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</si>
  <si>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</si>
  <si>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</si>
  <si>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</si>
  <si>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</si>
  <si>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</si>
  <si>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</si>
  <si>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</si>
  <si>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</si>
  <si>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</si>
  <si>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</si>
  <si>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</si>
  <si>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</si>
  <si>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</si>
  <si>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</si>
  <si>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</si>
  <si>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</si>
  <si>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</si>
  <si>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</si>
  <si>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</si>
  <si>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</si>
  <si>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</si>
  <si>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</si>
  <si>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</si>
  <si>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</si>
  <si>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</si>
  <si>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</si>
  <si>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</si>
  <si>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</si>
  <si>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</si>
  <si>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</si>
  <si>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</si>
  <si>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</si>
  <si>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</si>
  <si>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</si>
  <si>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</si>
  <si>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3´</t>
  </si>
  <si>
    <t>Entrada completa de água com abrigo e registro de gaveta, DN= 1´</t>
  </si>
  <si>
    <t>Entrada completa de água com abrigo e registro de gaveta, DN= 2´</t>
  </si>
  <si>
    <t>Entrada completa de água com abrigo e registro de gaveta, DN= 1 1/2´</t>
  </si>
  <si>
    <t>Entrada completa de água com abrigo e registro de gaveta, DN= 2 1/2´</t>
  </si>
  <si>
    <t>Entrada de gás</t>
  </si>
  <si>
    <t>Entrada completa de gás GLP domiciliar com 2 bujões de 13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</si>
  <si>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</si>
  <si>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</si>
  <si>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</si>
  <si>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</si>
  <si>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</si>
  <si>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</si>
  <si>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</si>
  <si>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</si>
  <si>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</si>
  <si>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</si>
  <si>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</si>
  <si>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</si>
  <si>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</si>
  <si>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</si>
  <si>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</si>
  <si>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</si>
  <si>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</si>
  <si>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</si>
  <si>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</si>
  <si>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</si>
  <si>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</si>
  <si>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</si>
  <si>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</si>
  <si>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</si>
  <si>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Tubo de PVC rígido PxB com virola e anel de borracha, linha esgoto série reforçada ´R´, DN= 50 mm, inclusive conexões</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</si>
  <si>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</si>
  <si>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</si>
  <si>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</si>
  <si>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</si>
  <si>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</si>
  <si>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</si>
  <si>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</si>
  <si>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</si>
  <si>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</si>
  <si>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</si>
  <si>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</si>
  <si>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</si>
  <si>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</si>
  <si>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</si>
  <si>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</si>
  <si>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</si>
  <si>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</si>
  <si>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</si>
  <si>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</si>
  <si>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</si>
  <si>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</si>
  <si>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</si>
  <si>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</si>
  <si>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</si>
  <si>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</si>
  <si>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</si>
  <si>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</si>
  <si>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</si>
  <si>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</si>
  <si>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</si>
  <si>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</si>
  <si>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</si>
  <si>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</si>
  <si>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</si>
  <si>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</si>
  <si>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</si>
  <si>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</si>
  <si>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</si>
  <si>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</si>
  <si>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</si>
  <si>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</si>
  <si>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</si>
  <si>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</si>
  <si>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</si>
  <si>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</si>
  <si>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</si>
  <si>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</si>
  <si>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</si>
  <si>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</si>
  <si>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</si>
  <si>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</si>
  <si>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</si>
  <si>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</si>
  <si>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</si>
  <si>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</si>
  <si>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</si>
  <si>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</si>
  <si>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</si>
  <si>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</si>
  <si>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</si>
  <si>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</si>
  <si>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</si>
  <si>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</si>
  <si>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</si>
  <si>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</si>
  <si>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</si>
  <si>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</si>
  <si>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</si>
  <si>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</si>
  <si>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</si>
  <si>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</si>
  <si>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</si>
  <si>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</si>
  <si>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</si>
  <si>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</si>
  <si>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</si>
  <si>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</si>
  <si>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</si>
  <si>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</si>
  <si>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</si>
  <si>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</si>
  <si>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</si>
  <si>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</si>
  <si>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</si>
  <si>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Tubo em polietileno de alta densidade corrugado perfurado, DN= 3´, inclusive conexões</t>
  </si>
  <si>
    <t>Tubo em polietileno de alta densidade corrugado perfurado, DN= 4´, inclusive conexões</t>
  </si>
  <si>
    <t>Tubo em polietileno de alta densidade corrugado perfurado, DN= 8´, inclusive conexões</t>
  </si>
  <si>
    <t>Tubo em polietileno de alta densidade corrugado perfurado, DN= 2 1/2´, inclusive conexões</t>
  </si>
  <si>
    <t>Tubo em polietileno de alta densidade corrugado perfurado, DN= 6´, inclusive conexões</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</si>
  <si>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</si>
  <si>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</si>
  <si>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</si>
  <si>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</si>
  <si>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</si>
  <si>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</si>
  <si>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</si>
  <si>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</si>
  <si>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</si>
  <si>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</si>
  <si>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</si>
  <si>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</si>
  <si>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</si>
  <si>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</si>
  <si>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</si>
  <si>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</si>
  <si>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</si>
  <si>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</si>
  <si>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</si>
  <si>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</si>
  <si>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</si>
  <si>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</si>
  <si>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</si>
  <si>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</si>
  <si>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</si>
  <si>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</si>
  <si>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</si>
  <si>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</si>
  <si>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</si>
  <si>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</si>
  <si>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</si>
  <si>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Redução concêntrica em ferro fundido, com flanges, classe PN-10, DN= 80 x 50mm</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</si>
  <si>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</si>
  <si>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</si>
  <si>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</si>
  <si>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</si>
  <si>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</si>
  <si>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</si>
  <si>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</si>
  <si>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</si>
  <si>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Flange avulso em ferro fundido, classe PN-10, DN= 50mm</t>
  </si>
  <si>
    <t>Assentamento de tubo de concreto com diâmetro até 600 mm</t>
  </si>
  <si>
    <t>Assentamento de tubo de concreto com diâmetro de 700 até 1500 mm</t>
  </si>
  <si>
    <t>Tubo de aço carbono preto sem costura Schedule 40, DN= 2´ - inclusive conexões</t>
  </si>
  <si>
    <t>Tubo de aço carbono preto sem costura Schedule 40, DN= 1 1/2´ - inclusive conexões</t>
  </si>
  <si>
    <t>Tubo de aço carbono preto sem costura Schedule 40, DN= 1´ - inclusive conexões</t>
  </si>
  <si>
    <t>Tubo de aço carbono preto sem costura Schedule 40, DN= 3´ - inclusive conexões</t>
  </si>
  <si>
    <t>Tubo de aço carbono preto sem costura Schedule 40, DN= 2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</si>
  <si>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</si>
  <si>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</si>
  <si>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</si>
  <si>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</si>
  <si>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sem costura Schedule 40, DN= 1 1/4´ - inclusive conexões</t>
  </si>
  <si>
    <t>Tubo de aço carbono preto sem costura Schedule 40, DN= 3 1/2´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</si>
  <si>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</si>
  <si>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</si>
  <si>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</si>
  <si>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</si>
  <si>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</si>
  <si>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</si>
  <si>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</si>
  <si>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</si>
  <si>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</si>
  <si>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</si>
  <si>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</si>
  <si>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</si>
  <si>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</si>
  <si>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</si>
  <si>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</si>
  <si>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</si>
  <si>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</si>
  <si>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</si>
  <si>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</si>
  <si>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150 mm</t>
  </si>
  <si>
    <t>Conjunto de ancoragem para tubo em ferro fundido predial SMU, DN= 200 mm</t>
  </si>
  <si>
    <t>Conjunto de ancoragem para tubo em ferro fundido predial SMU, DN= 125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</si>
  <si>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</si>
  <si>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</si>
  <si>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</si>
  <si>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</si>
  <si>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</si>
  <si>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150 mm</t>
  </si>
  <si>
    <t>Joelho 45° em ferro fundido, predial SMU, DN= 200 mm</t>
  </si>
  <si>
    <t>Joelho 45° em ferro fundido, predial SMU, DN= 125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</si>
  <si>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</si>
  <si>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</si>
  <si>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</si>
  <si>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</si>
  <si>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</si>
  <si>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</si>
  <si>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75 mm</t>
  </si>
  <si>
    <t>Junção 45° em ferro fundido, predial SMU, DN= 75 x 50 mm</t>
  </si>
  <si>
    <t>Junção 45° em ferro fundido, predial SMU, DN= 100 x 75 mm</t>
  </si>
  <si>
    <t>Junção 45° em ferro fundido, predial SMU, DN= 100 x 100 mm</t>
  </si>
  <si>
    <t>Junção 45° em ferro fundido, predial SMU, DN= 150 x 150 mm</t>
  </si>
  <si>
    <t>Redução excêntrica em ferro fundido, predial SMU, DN= 75 x 50 mm</t>
  </si>
  <si>
    <t>Redução excêntrica em ferro fundido, predial SMU, DN= 100 x 75 mm</t>
  </si>
  <si>
    <t>Redução excêntrica em ferro fundido, predial SMU, DN= 150 x 100 mm</t>
  </si>
  <si>
    <t>Redução excêntrica em ferro fundido, predial SMU, DN= 150 x 75 mm</t>
  </si>
  <si>
    <t>Redução excêntrica em ferro fundido, predial SMU, DN= 200 x 150 mm</t>
  </si>
  <si>
    <t>Redução excêntrica em ferro fundido, predial SMU, DN= 125 x 75 mm</t>
  </si>
  <si>
    <t>Redução excêntrica em ferro fundido, predial SMU, DN= 125 x 100 mm</t>
  </si>
  <si>
    <t>Redução excêntrica em ferro fundido, predial SMU, DN= 200 x 125 mm</t>
  </si>
  <si>
    <t>Redução excêntrica em ferro fundido, predial SMU, DN= 250 x 200 mm</t>
  </si>
  <si>
    <t>Te de visita em ferro fundido, predial SMU, DN= 75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</si>
  <si>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</si>
  <si>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</si>
  <si>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</si>
  <si>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</si>
  <si>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</si>
  <si>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</si>
  <si>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</si>
  <si>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</si>
  <si>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Junção 45° em ferro fundido, predial SMU, DN= 125 x 100 mm</t>
  </si>
  <si>
    <t>Junção 45° em ferro fundido, predial SMU, DN= 150 x 100 mm</t>
  </si>
  <si>
    <t>Junção 45° em ferro fundido, predial SMU, DN= 200 x 100 mm</t>
  </si>
  <si>
    <t>Junção 45° em ferro fundido, predial SMU, DN= 200 x 200 mm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</si>
  <si>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</si>
  <si>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</si>
  <si>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</si>
  <si>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</si>
  <si>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</si>
  <si>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</si>
  <si>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</si>
  <si>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</si>
  <si>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</si>
  <si>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</si>
  <si>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</si>
  <si>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</si>
  <si>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</si>
  <si>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</si>
  <si>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</si>
  <si>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</si>
  <si>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</si>
  <si>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</si>
  <si>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</si>
  <si>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</si>
  <si>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</si>
  <si>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</si>
  <si>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</si>
  <si>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</si>
  <si>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</si>
  <si>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</si>
  <si>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</si>
  <si>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</si>
  <si>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</si>
  <si>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</si>
  <si>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</si>
  <si>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</si>
  <si>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</si>
  <si>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</si>
  <si>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</si>
  <si>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</si>
  <si>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</si>
  <si>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</si>
  <si>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</si>
  <si>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</si>
  <si>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</si>
  <si>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</si>
  <si>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</si>
  <si>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</si>
  <si>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</si>
  <si>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</si>
  <si>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</si>
  <si>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</si>
  <si>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</si>
  <si>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</si>
  <si>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</si>
  <si>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</si>
  <si>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</si>
  <si>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</si>
  <si>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</si>
  <si>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</si>
  <si>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</si>
  <si>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</si>
  <si>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</si>
  <si>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4´</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</si>
  <si>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</si>
  <si>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</si>
  <si>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</si>
  <si>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</si>
  <si>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3´</t>
  </si>
  <si>
    <t>Válvula de gaveta em bronze, haste ascendente, classe 150 libras para vapor saturado e 300 libras para água, óleo e gás, DN= 4´</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</si>
  <si>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</si>
  <si>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</si>
  <si>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</si>
  <si>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</si>
  <si>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tipo portinhola dupla em ferro fundido,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</si>
  <si>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</si>
  <si>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</si>
  <si>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</si>
  <si>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</si>
  <si>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</si>
  <si>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</si>
  <si>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</si>
  <si>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</si>
  <si>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</si>
  <si>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</si>
  <si>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</si>
  <si>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</si>
  <si>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</si>
  <si>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</si>
  <si>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</si>
  <si>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</si>
  <si>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</si>
  <si>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</si>
  <si>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</si>
  <si>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Termômetro bimetálico, mostrador com 4´, saída angular, escala 0-100°C</t>
  </si>
  <si>
    <t>Manômetro com mostrador de 4´, escalas: 0-4 / 0-7 / 0-10 / 0-17 / 0-21 / 0-28 kg/cm²</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</si>
  <si>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</si>
  <si>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</si>
  <si>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</si>
  <si>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</si>
  <si>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</si>
  <si>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</si>
  <si>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</si>
  <si>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</si>
  <si>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</si>
  <si>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</si>
  <si>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</si>
  <si>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</si>
  <si>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</si>
  <si>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</si>
  <si>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Filtro ´Y´ em bronze para gás combustível, DN= 2´</t>
  </si>
  <si>
    <t>Pigtail flexível, revestido com borracha sintética resistente, DN= 7/16´ comprimento até 1,00 m</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</si>
  <si>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</si>
  <si>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</si>
  <si>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</si>
  <si>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</si>
  <si>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</si>
  <si>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</si>
  <si>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</si>
  <si>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metálico</t>
  </si>
  <si>
    <t>Reservatório metálico cilíndrico horizontal - capacidade de 1.000 litros</t>
  </si>
  <si>
    <t>Reservatório metálico cilíndrico horizontal - capacidade de 10.000 litros</t>
  </si>
  <si>
    <t>Reservatório metálico cilíndrico horizontal - capacidade de 5.000 litros</t>
  </si>
  <si>
    <t>Reservatório metálico cilíndrico horizontal - capacidade de 3.000 litros</t>
  </si>
  <si>
    <t>Reservatório em concreto</t>
  </si>
  <si>
    <t>Limpeza de caixa d´água até 1.000 litros</t>
  </si>
  <si>
    <t>Limpeza de caixa d´água de 1.001 até 10.000 litros</t>
  </si>
  <si>
    <t>Limpeza de caixa d´água acima de 10.000 litros</t>
  </si>
  <si>
    <t>Caixas sifonadas de PVC rígido</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</si>
  <si>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</si>
  <si>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</si>
  <si>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</si>
  <si>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</si>
  <si>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</si>
  <si>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sifonada de PVC rígido de 100 x 100 x 50 mm, com grelha</t>
  </si>
  <si>
    <t>Caixa de gordura</t>
  </si>
  <si>
    <t>Ralo seco em PVC rígido de 100 x 40 mm, com grelha</t>
  </si>
  <si>
    <t>Ralo seco em ferro fundido, 100 x 165 x 50 mm, com grelha metálica saída vertical</t>
  </si>
  <si>
    <t>Ralo sifonado em ferro fundido de 150 x 240 x 75 mm, com grelha</t>
  </si>
  <si>
    <t>Grelhas e tampas</t>
  </si>
  <si>
    <t>Grelha em ferro fundido para caixas e canaletas</t>
  </si>
  <si>
    <t>Grelha quadriculada em ferro fundido para caixas e canaletas</t>
  </si>
  <si>
    <t>Grelha em alumínio fundido para caixas e canaletas - linha comercial</t>
  </si>
  <si>
    <t>Grelha pré-moldada em concreto, com furos redondos, 79,5 x 24,5 x 8 cm</t>
  </si>
  <si>
    <t>Tampão em ferro fundido com tampa articulada, de 400 x 600 mm, classe 15 (ruptura &gt; 1500 kg)</t>
  </si>
  <si>
    <t>Canaletas e afins</t>
  </si>
  <si>
    <t>Poço de visita de 1,60 x 1,60 x 1,60 m - tipo PMSP</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</si>
  <si>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</si>
  <si>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</si>
  <si>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</si>
  <si>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</si>
  <si>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</si>
  <si>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</si>
  <si>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</si>
  <si>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</si>
  <si>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</si>
  <si>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</si>
  <si>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</si>
  <si>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</si>
  <si>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</si>
  <si>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</si>
  <si>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</si>
  <si>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</si>
  <si>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</si>
  <si>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</si>
  <si>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</si>
  <si>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</si>
  <si>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</si>
  <si>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</si>
  <si>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</si>
  <si>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</si>
  <si>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</si>
  <si>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</si>
  <si>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</si>
  <si>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</si>
  <si>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</si>
  <si>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</si>
  <si>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</si>
  <si>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</si>
  <si>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Bico de sprinkler cromado pendente com rompimento da ampola a 68°C</t>
  </si>
  <si>
    <t>Alarme hidráulico tipo gongo</t>
  </si>
  <si>
    <t>Iluminação e sinalização de emergência</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</si>
  <si>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</si>
  <si>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</si>
  <si>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</si>
  <si>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</si>
  <si>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</si>
  <si>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</si>
  <si>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</si>
  <si>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</si>
  <si>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</si>
  <si>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</si>
  <si>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</si>
  <si>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</si>
  <si>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Sirene eletrônica em caixa metálica de 4 x 4</t>
  </si>
  <si>
    <t>Painel repetidor de detecção e alarme de incêndio tipo endereçável</t>
  </si>
  <si>
    <t>Acionador manual quebra-vidro endereçável</t>
  </si>
  <si>
    <t>Extintores</t>
  </si>
  <si>
    <t>Extintor sobre rodas de gás carbônico - capacidade de 10 kg</t>
  </si>
  <si>
    <t>Extintor manual de pó químico seco BC - capacidade de 4 kg</t>
  </si>
  <si>
    <t>Extintor sobre rodas de gás carbônico - capacidade de 25 kg</t>
  </si>
  <si>
    <t>Extintor manual de pó químico seco BC - capacidade de 8 kg</t>
  </si>
  <si>
    <t>Extintor manual de água pressurizada - capacidade de 10 litros</t>
  </si>
  <si>
    <t>Extintor manual de pó químico seco ABC - capacidade de 4 kg</t>
  </si>
  <si>
    <t>Extintor manual de pó químico seco ABC - capacidade de 6 kg</t>
  </si>
  <si>
    <t>Suporte para extintor de piso em fibra de vidro</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</si>
  <si>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</si>
  <si>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</si>
  <si>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</si>
  <si>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</si>
  <si>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</si>
  <si>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</si>
  <si>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</si>
  <si>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Compactação do subleito mínimo de 95% do PN</t>
  </si>
  <si>
    <t>Base de macadame hidráulico</t>
  </si>
  <si>
    <t>Base de brita graduada</t>
  </si>
  <si>
    <t>Base de bica corrida</t>
  </si>
  <si>
    <t>Base de macadame betuminoso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</si>
  <si>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</si>
  <si>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</si>
  <si>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</si>
  <si>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</si>
  <si>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</si>
  <si>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Imprimação betuminosa ligante</t>
  </si>
  <si>
    <t>Imprimação betuminosa impermeabilizante</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</si>
  <si>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</si>
  <si>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</si>
  <si>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</si>
  <si>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</si>
  <si>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</si>
  <si>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</si>
  <si>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</si>
  <si>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8 cm, tipos: raquete, retangular, sextavado e 16 faces, com rejunte em areia</t>
  </si>
  <si>
    <t>Bloco diagonal em concreto tipo piso drenante para plantio de grama - 50 x 50 x 10 cm</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</si>
  <si>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</si>
  <si>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</si>
  <si>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</si>
  <si>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</si>
  <si>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</si>
  <si>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</si>
  <si>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</si>
  <si>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</si>
  <si>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</si>
  <si>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</si>
  <si>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</si>
  <si>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</si>
  <si>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</si>
  <si>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</si>
  <si>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</si>
  <si>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</si>
  <si>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</si>
  <si>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</si>
  <si>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</si>
  <si>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</si>
  <si>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</si>
  <si>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</si>
  <si>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</si>
  <si>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</si>
  <si>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</si>
  <si>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</si>
  <si>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</si>
  <si>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</si>
  <si>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</si>
  <si>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</si>
  <si>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</si>
  <si>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</si>
  <si>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Elevador</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</si>
  <si>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</si>
  <si>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</si>
  <si>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</si>
  <si>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Ventilação</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</si>
  <si>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</si>
  <si>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</si>
  <si>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</si>
  <si>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</si>
  <si>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</si>
  <si>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</si>
  <si>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</si>
  <si>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</si>
  <si>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</si>
  <si>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</si>
  <si>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</si>
  <si>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</si>
  <si>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</si>
  <si>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</si>
  <si>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</si>
  <si>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</si>
  <si>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</si>
  <si>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</si>
  <si>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</si>
  <si>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</si>
  <si>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Central de alarme microprocessada, para até 125 zonas</t>
  </si>
  <si>
    <t>Equipamentos para sistema de segurança, vigilância e controle</t>
  </si>
  <si>
    <t>Rack fechado padrão metálico, 19 x 12 Us x 470 mm</t>
  </si>
  <si>
    <t>Rack fechado padrão metálico, 19 x 20 Us x 470 mm</t>
  </si>
  <si>
    <t>Rack fechado de piso padrão metálico, 19 x 24 Us x 570 mm</t>
  </si>
  <si>
    <t>Guia organizadora de cabos para rack, 19´ 1 U</t>
  </si>
  <si>
    <t>Guia organizadora de cabos para rack, 19´ 2 U</t>
  </si>
  <si>
    <t>Caixa de proteção com suporte para câmera fixa interna ou externa</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</si>
  <si>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</si>
  <si>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</si>
  <si>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</si>
  <si>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</si>
  <si>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</si>
  <si>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Comporta em fibra de vidro (stop log) - espessura de 10 mm</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</si>
  <si>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</si>
  <si>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</si>
  <si>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</si>
  <si>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</si>
  <si>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</si>
  <si>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</si>
  <si>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</si>
  <si>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</si>
  <si>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</si>
  <si>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</si>
  <si>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</si>
  <si>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</si>
  <si>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</si>
  <si>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</si>
  <si>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</si>
  <si>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</si>
  <si>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</si>
  <si>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</si>
  <si>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</si>
  <si>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</si>
  <si>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</si>
  <si>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</si>
  <si>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</si>
  <si>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</si>
  <si>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</si>
  <si>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</si>
  <si>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</si>
  <si>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</si>
  <si>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</si>
  <si>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</si>
  <si>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</si>
  <si>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</si>
  <si>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</si>
  <si>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</si>
  <si>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de tomada em poliamida e tampa para piso elevado, com 4 alojamentos para elétrica e até 8 alojamentos para telefonia e dados</t>
  </si>
  <si>
    <t>Conector RJ-45 fêmea - categoria 6</t>
  </si>
  <si>
    <t>Conector RJ-45 fêmea - categoria 6A</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</si>
  <si>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</si>
  <si>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</si>
  <si>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</si>
  <si>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</si>
  <si>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</si>
  <si>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</si>
  <si>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</si>
  <si>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</si>
  <si>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</si>
  <si>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</si>
  <si>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</si>
  <si>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</si>
  <si>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</si>
  <si>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</si>
  <si>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</si>
  <si>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</si>
  <si>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</si>
  <si>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</si>
  <si>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</si>
  <si>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</si>
  <si>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</si>
  <si>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Equipamentos para informática</t>
  </si>
  <si>
    <t>Distribuidor interno óptico - 1 U para até 24 fibras</t>
  </si>
  <si>
    <t>Sistema de rede</t>
  </si>
  <si>
    <t>Patch panel de 24 portas - categoria 6</t>
  </si>
  <si>
    <t>Voice panel de 50 portas - categoria 3</t>
  </si>
  <si>
    <t>Patch cords de 2,00 ou 3,00 m - RJ-45 / RJ-45 - categoria 6A</t>
  </si>
  <si>
    <t>Transceptor Gigabit SX - LC conectável de formato pequeno (SFP)</t>
  </si>
  <si>
    <t>Telecomunicações</t>
  </si>
  <si>
    <t>Antena parabólica com captador de sinais e modulador de áudio e vídeo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</si>
  <si>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</si>
  <si>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</si>
  <si>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</si>
  <si>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</si>
  <si>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</si>
  <si>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</si>
  <si>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Cordão óptico duplex, multimodo com conector LC/LC - 2,5 m</t>
  </si>
  <si>
    <t>Calha de aço com 8 tomadas 2P+T - 250 V, com cabo</t>
  </si>
  <si>
    <t>Calha de aço com 12 tomadas 2P+T - 250 V, com cabo</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</si>
  <si>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</si>
  <si>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</si>
  <si>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</si>
  <si>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</si>
  <si>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</si>
  <si>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</si>
  <si>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Placas, pórticos e obeliscos arquitetônicos</t>
  </si>
  <si>
    <t>Placa comemorativa em aço inoxidável escovado</t>
  </si>
  <si>
    <t>Placa de identificação em acrílico com texto em vinil</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</si>
  <si>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</si>
  <si>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</si>
  <si>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</si>
  <si>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</si>
  <si>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</si>
  <si>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com termoplástico tipo Hot-spray</t>
  </si>
  <si>
    <t>Placas, pórticos e sinalização viária</t>
  </si>
  <si>
    <t>Sinalização vertical em placa de aço galvanizada com pintura em esmalte sintético</t>
  </si>
  <si>
    <t>Colocação de placa em suporte de madeira / metálico - solo</t>
  </si>
  <si>
    <t>Suporte de perfil metálico galvanizado</t>
  </si>
  <si>
    <t>Mobiliário</t>
  </si>
  <si>
    <t>Banco de madeira com encosto e pés em ferro fundido pintado</t>
  </si>
  <si>
    <t>cpos</t>
  </si>
  <si>
    <t>SERVIÇOS PRELIMINARES</t>
  </si>
  <si>
    <t>B.D.I.:</t>
  </si>
  <si>
    <t>Data:</t>
  </si>
  <si>
    <t>Prazo:</t>
  </si>
  <si>
    <t>CPOS:</t>
  </si>
  <si>
    <t>L.S.:</t>
  </si>
  <si>
    <t>Desonerado</t>
  </si>
  <si>
    <t>Ref.</t>
  </si>
  <si>
    <t>Canteiro de obras</t>
  </si>
  <si>
    <t>TOTAL DO ITEM</t>
  </si>
  <si>
    <t>CPOS - COMPANHIA PAULISTA DE OBRAS E SERVIÇOS</t>
  </si>
  <si>
    <t>BOLETIM REFERENCIAL DE CUSTOS - TABELA DE SERVIÇOS</t>
  </si>
  <si>
    <t>BDI : 0,00 %</t>
  </si>
  <si>
    <t>Referência</t>
  </si>
  <si>
    <t xml:space="preserve"> Descrição</t>
  </si>
  <si>
    <t>Un</t>
  </si>
  <si>
    <t>Material</t>
  </si>
  <si>
    <t>Mão de Obra</t>
  </si>
  <si>
    <t>Custo Total</t>
  </si>
  <si>
    <t>01</t>
  </si>
  <si>
    <t>SERVIÇO TÉCNICO ESPECIALIZADO</t>
  </si>
  <si>
    <t>01.02</t>
  </si>
  <si>
    <t>01.06</t>
  </si>
  <si>
    <t>01.17</t>
  </si>
  <si>
    <t>Projeto executivo de instalações elétricas em formato A1</t>
  </si>
  <si>
    <t>Projeto executivo de instalações elétricas em formato A0</t>
  </si>
  <si>
    <t>01.20</t>
  </si>
  <si>
    <t>01.20.010</t>
  </si>
  <si>
    <t>Taxa de mobilização e desmobilização de equipamentos para execução de levantamento topográfico</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</si>
  <si>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</si>
  <si>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</si>
  <si>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</si>
  <si>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</si>
  <si>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01.21</t>
  </si>
  <si>
    <t>01.21.010</t>
  </si>
  <si>
    <t>Taxa de mobilização e desmobilização de equipamentos para execução de sondagem</t>
  </si>
  <si>
    <t>01.21.090</t>
  </si>
  <si>
    <t>Taxa de mobilização e desmobilização de equipamentos para execução de sondagem rotativa</t>
  </si>
  <si>
    <t>01.21.100</t>
  </si>
  <si>
    <t>01.21.110</t>
  </si>
  <si>
    <t>01.21.120</t>
  </si>
  <si>
    <t>01.21.130</t>
  </si>
  <si>
    <t>01.21.140</t>
  </si>
  <si>
    <t>01.23</t>
  </si>
  <si>
    <t>01.23.010</t>
  </si>
  <si>
    <t>Taxa de mobilização e desmobilização de equipamentos para execução de corte em concreto armado</t>
  </si>
  <si>
    <t>01.23.020</t>
  </si>
  <si>
    <t>01.23.030</t>
  </si>
  <si>
    <t>01.23.040</t>
  </si>
  <si>
    <t>01.23.060</t>
  </si>
  <si>
    <t>01.23.070</t>
  </si>
  <si>
    <t>01.23.100</t>
  </si>
  <si>
    <t>Demolição de concreto armado com preservação de armadura, para reforço e recuperação estrutural</t>
  </si>
  <si>
    <t>01.23.140</t>
  </si>
  <si>
    <t>01.23.150</t>
  </si>
  <si>
    <t>01.23.160</t>
  </si>
  <si>
    <t>01.23.190</t>
  </si>
  <si>
    <t>01.23.200</t>
  </si>
  <si>
    <t>01.23.254</t>
  </si>
  <si>
    <t>01.23.260</t>
  </si>
  <si>
    <t>01.23.264</t>
  </si>
  <si>
    <t>01.23.270</t>
  </si>
  <si>
    <t>01.23.274</t>
  </si>
  <si>
    <t>01.23.280</t>
  </si>
  <si>
    <t>01.23.510</t>
  </si>
  <si>
    <t>01.27</t>
  </si>
  <si>
    <t>01.28</t>
  </si>
  <si>
    <t>01.28.010</t>
  </si>
  <si>
    <t>Taxa de mobilização e desmobilização de equipamentos para execução de perfuração para poço profundo - profundidade até 200 m</t>
  </si>
  <si>
    <t>01.28.020</t>
  </si>
  <si>
    <t>Taxa de mobilização e desmobilização de equipamentos para execução de perfuração para poço profundo - profundidade acima de 200 m e até 300 m</t>
  </si>
  <si>
    <t>01.28.030</t>
  </si>
  <si>
    <t>Taxa de mobilização e desmobilização de equipamentos para execução de perfuração para poço profundo - profundidade acima de 300 m</t>
  </si>
  <si>
    <t>01.28.040</t>
  </si>
  <si>
    <t>01.28.050</t>
  </si>
  <si>
    <t>Perfuração rotativa para poço profundo em aluvião, arenito, ou solos sedimentados em geral, diâmetro de 10" (250 mm)</t>
  </si>
  <si>
    <t>01.28.060</t>
  </si>
  <si>
    <t>Perfuração rotativa para poço profundo em aluvião, arenito, ou solos sedimentados em geral, diâmetro de 12" (300 mm)</t>
  </si>
  <si>
    <t>01.28.070</t>
  </si>
  <si>
    <t>Perfuração rotativa para poço profundo em aluvião, arenito, ou solos sedimentados em geral, diâmetro de 14" (350 mm)</t>
  </si>
  <si>
    <t>01.28.080</t>
  </si>
  <si>
    <t>Perfuração rotativa para poço profundo em aluvião, arenito, ou solos sedimentados em geral, diâmetro de 16" (400 mm)</t>
  </si>
  <si>
    <t>01.28.090</t>
  </si>
  <si>
    <t>Perfuração rotativa para poço profundo em aluvião, arenito, ou solos sedimentados em geral, diâmetro de 18" (450 mm)</t>
  </si>
  <si>
    <t>01.28.100</t>
  </si>
  <si>
    <t>Perfuração rotativa para poço profundo em aluvião, arenito, ou solos sedimentados em geral, diâmetro de 20" (500 mm)</t>
  </si>
  <si>
    <t>01.28.110</t>
  </si>
  <si>
    <t>Perfuração rotativa para poço profundo em aluvião, arenito, ou solos sedimentados em geral, diâmetro de 22" (550 mm)</t>
  </si>
  <si>
    <t>01.28.120</t>
  </si>
  <si>
    <t>Perfuração rotativa para poço profundo em aluvião, arenito, ou solos sedimentados em geral, diâmetro de 26" (650 mm)</t>
  </si>
  <si>
    <t>01.28.130</t>
  </si>
  <si>
    <t>Perfuração rotativa para poço profundo em solos e/ou rocha metassedimentar alterada em geral, diâmetro de 20" (508 mm)</t>
  </si>
  <si>
    <t>01.28.140</t>
  </si>
  <si>
    <t>01.28.150</t>
  </si>
  <si>
    <t>Perfuração rotativa para poço profundo em rocha sã (basalto), diâmetro de 14" (350 mm)</t>
  </si>
  <si>
    <t>01.28.160</t>
  </si>
  <si>
    <t>Perfuração rotativa para poço profundo em rocha alterada (basalto alterado), diâmetro de 8" (200 mm)</t>
  </si>
  <si>
    <t>01.28.170</t>
  </si>
  <si>
    <t>Perfuração rotativa para poço profundo em rocha alterada (basalto alterado), diâmetro de 10" (250 mm)</t>
  </si>
  <si>
    <t>01.28.180</t>
  </si>
  <si>
    <t>Perfuração rotativa para poço profundo em rocha alterada (basalto alterado), diâmetro de 12" (300 mm)</t>
  </si>
  <si>
    <t>01.28.190</t>
  </si>
  <si>
    <t>Perfuração roto-pneumática para poço profundo em rocha sã (basalto), diâmetro de 6" (150 mm)</t>
  </si>
  <si>
    <t>01.28.200</t>
  </si>
  <si>
    <t>Perfuração roto-pneumática para poço profundo em rocha sã (basalto), diâmetro de 8" (200 mm)</t>
  </si>
  <si>
    <t>01.28.210</t>
  </si>
  <si>
    <t>Perfuração roto-pneumática para poço profundo em rocha sã (basalto), diâmetro de 10" (250 mm)</t>
  </si>
  <si>
    <t>01.28.220</t>
  </si>
  <si>
    <t>Perfuração roto-pneumática para poço profundo em rocha sã (basalto), diâmetro de 12" (300 mm)</t>
  </si>
  <si>
    <t>01.28.230</t>
  </si>
  <si>
    <t>Perfuração roto-pneumática para poço profundo em rocha sã (basalto), diâmetro de 14" (350 mm)</t>
  </si>
  <si>
    <t>01.28.240</t>
  </si>
  <si>
    <t>Perfuração roto-pneumática para poço profundo em rocha sã (basalto), diâmetro de 18" (450 mm)</t>
  </si>
  <si>
    <t>01.28.250</t>
  </si>
  <si>
    <t>Revestimento interno de poço profundo tubo liso em aço galvanizado, diâmetro de 6" (152,40 mm) - união solda</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</si>
  <si>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</si>
  <si>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</si>
  <si>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</si>
  <si>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</si>
  <si>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</si>
  <si>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</si>
  <si>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</si>
  <si>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</si>
  <si>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</si>
  <si>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</si>
  <si>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</si>
  <si>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</si>
  <si>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</si>
  <si>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</si>
  <si>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</si>
  <si>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</si>
  <si>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</si>
  <si>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</si>
  <si>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</si>
  <si>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</si>
  <si>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</si>
  <si>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Taxa de mobilização e desmobilização de equipamentos para execução de bombeamento, limpeza, desenvolvimento e teste de vazão</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</si>
  <si>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</si>
  <si>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</si>
  <si>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</si>
  <si>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</si>
  <si>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</si>
  <si>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</si>
  <si>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</si>
  <si>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</si>
  <si>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</si>
  <si>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01.28.550</t>
  </si>
  <si>
    <t>01.28.560</t>
  </si>
  <si>
    <t>Centralizador de coluna para poço profundo, diâmetro de 4" ou 6"</t>
  </si>
  <si>
    <t>01.28.570</t>
  </si>
  <si>
    <t>Cimentação de boca do poço profundo, entre perfuração de maior diâmetro (cimentação do espaço anular)</t>
  </si>
  <si>
    <t>01.28.580</t>
  </si>
  <si>
    <t>Laje de proteção em concreto armado para poço profundo (área mínimo de 3,00 m²)</t>
  </si>
  <si>
    <t>01.28.590</t>
  </si>
  <si>
    <t>Lacre do poço profundo (tampa)</t>
  </si>
  <si>
    <t>01.28.600</t>
  </si>
  <si>
    <t>01.28.610</t>
  </si>
  <si>
    <t>Outorga de direito de uso para poço profundo</t>
  </si>
  <si>
    <t>01.28.620</t>
  </si>
  <si>
    <t>Parecer técnico junto a CETESB</t>
  </si>
  <si>
    <t>02</t>
  </si>
  <si>
    <t>INÍCIO, APOIO E ADMINISTRAÇÃO DA OBRA</t>
  </si>
  <si>
    <t>02.01</t>
  </si>
  <si>
    <t>02.01.180</t>
  </si>
  <si>
    <t>02.01.200</t>
  </si>
  <si>
    <t>02.02</t>
  </si>
  <si>
    <t>02.02.120</t>
  </si>
  <si>
    <t>Locação de container tipo alojamento - área mínima de 13,80 m²</t>
  </si>
  <si>
    <t>02.02.130</t>
  </si>
  <si>
    <t>Locação de container tipo escritório com 1 vaso sanitário, 1 lavatório e 1 ponto para chuveiro - área mínima de 13,80 m²</t>
  </si>
  <si>
    <t>02.02.140</t>
  </si>
  <si>
    <t>Locação de container tipo sanitário com 2 vasos sanitários, 2 lavatórios, 2 mictórios e 4 pontos para chuveiro - área mínima de 13,80 m²</t>
  </si>
  <si>
    <t>02.02.150</t>
  </si>
  <si>
    <t>02.02.160</t>
  </si>
  <si>
    <t>Locação de container tipo guarita - área mínima de 4,60 m²</t>
  </si>
  <si>
    <t>02.03</t>
  </si>
  <si>
    <t>02.03.030</t>
  </si>
  <si>
    <t>02.03.060</t>
  </si>
  <si>
    <t>02.03.080</t>
  </si>
  <si>
    <t>02.03.110</t>
  </si>
  <si>
    <t>02.03.120</t>
  </si>
  <si>
    <t>02.03.200</t>
  </si>
  <si>
    <t>02.03.240</t>
  </si>
  <si>
    <t>02.03.250</t>
  </si>
  <si>
    <t>02.03.260</t>
  </si>
  <si>
    <t>02.03.270</t>
  </si>
  <si>
    <t>02.03.500</t>
  </si>
  <si>
    <t>02.05</t>
  </si>
  <si>
    <t>02.05.060</t>
  </si>
  <si>
    <t>02.05.080</t>
  </si>
  <si>
    <t>02.05.090</t>
  </si>
  <si>
    <t>02.05.100</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</si>
  <si>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</si>
  <si>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</si>
  <si>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</si>
  <si>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</si>
  <si>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</si>
  <si>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</si>
  <si>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</si>
  <si>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</si>
  <si>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</si>
  <si>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</si>
  <si>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</si>
  <si>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</si>
  <si>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</si>
  <si>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</si>
  <si>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</si>
  <si>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</si>
  <si>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</si>
  <si>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</si>
  <si>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</si>
  <si>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</si>
  <si>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</si>
  <si>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</si>
  <si>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</si>
  <si>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</si>
  <si>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</si>
  <si>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</si>
  <si>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</si>
  <si>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</si>
  <si>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</si>
  <si>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</si>
  <si>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</si>
  <si>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</si>
  <si>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</si>
  <si>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</si>
  <si>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</si>
  <si>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</si>
  <si>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</si>
  <si>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</si>
  <si>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</si>
  <si>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</si>
  <si>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</si>
  <si>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</si>
  <si>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</si>
  <si>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</si>
  <si>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</si>
  <si>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</si>
  <si>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</si>
  <si>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</si>
  <si>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</si>
  <si>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</si>
  <si>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</si>
  <si>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</si>
  <si>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</si>
  <si>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</si>
  <si>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</si>
  <si>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</si>
  <si>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</si>
  <si>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</si>
  <si>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</si>
  <si>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Demolição manual de painéis divisórias, inclusive montantes metálicos</t>
  </si>
  <si>
    <t>03.09</t>
  </si>
  <si>
    <t>03.09.020</t>
  </si>
  <si>
    <t>03.09.040</t>
  </si>
  <si>
    <t>Demolição manual de argamassa regularizante, isolante ou protetora e papel Kraft</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</si>
  <si>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</si>
  <si>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</si>
  <si>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</si>
  <si>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</si>
  <si>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</si>
  <si>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</si>
  <si>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</si>
  <si>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</si>
  <si>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</si>
  <si>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</si>
  <si>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</si>
  <si>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</si>
  <si>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</si>
  <si>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</si>
  <si>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</si>
  <si>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</si>
  <si>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</si>
  <si>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</si>
  <si>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</si>
  <si>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</si>
  <si>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</si>
  <si>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</si>
  <si>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</si>
  <si>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</si>
  <si>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</si>
  <si>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</si>
  <si>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</si>
  <si>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</si>
  <si>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</si>
  <si>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</si>
  <si>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</si>
  <si>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</si>
  <si>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</si>
  <si>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</si>
  <si>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</si>
  <si>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</si>
  <si>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</si>
  <si>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</si>
  <si>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</si>
  <si>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</si>
  <si>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</si>
  <si>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</si>
  <si>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</si>
  <si>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</si>
  <si>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</si>
  <si>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</si>
  <si>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</si>
  <si>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</si>
  <si>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</si>
  <si>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</si>
  <si>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</si>
  <si>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</si>
  <si>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</si>
  <si>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</si>
  <si>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</si>
  <si>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</si>
  <si>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</si>
  <si>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</si>
  <si>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</si>
  <si>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</si>
  <si>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</si>
  <si>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</si>
  <si>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</si>
  <si>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</si>
  <si>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</si>
  <si>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</si>
  <si>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</si>
  <si>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</si>
  <si>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</si>
  <si>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</si>
  <si>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</si>
  <si>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</si>
  <si>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</si>
  <si>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</si>
  <si>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</si>
  <si>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</si>
  <si>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</si>
  <si>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</si>
  <si>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</si>
  <si>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</si>
  <si>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</si>
  <si>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</si>
  <si>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</si>
  <si>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</si>
  <si>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</si>
  <si>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</si>
  <si>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</si>
  <si>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</si>
  <si>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</si>
  <si>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</si>
  <si>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</si>
  <si>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</si>
  <si>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</si>
  <si>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</si>
  <si>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</si>
  <si>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</si>
  <si>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</si>
  <si>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</si>
  <si>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</si>
  <si>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</si>
  <si>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</si>
  <si>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Remoção de base e haste de para-raios</t>
  </si>
  <si>
    <t>04.17.160</t>
  </si>
  <si>
    <t>04.17.180</t>
  </si>
  <si>
    <t>04.17.200</t>
  </si>
  <si>
    <t>04.17.220</t>
  </si>
  <si>
    <t>04.17.240</t>
  </si>
  <si>
    <t>04.18</t>
  </si>
  <si>
    <t>04.18.020</t>
  </si>
  <si>
    <t>04.18.040</t>
  </si>
  <si>
    <t>Remoção de cabo de aço e esticadores de para-raios</t>
  </si>
  <si>
    <t>04.18.060</t>
  </si>
  <si>
    <t>04.18.070</t>
  </si>
  <si>
    <t>04.18.080</t>
  </si>
  <si>
    <t>04.18.090</t>
  </si>
  <si>
    <t>04.18.120</t>
  </si>
  <si>
    <t>04.18.130</t>
  </si>
  <si>
    <t>04.18.140</t>
  </si>
  <si>
    <t>04.18.180</t>
  </si>
  <si>
    <t>04.18.200</t>
  </si>
  <si>
    <t>Remoção de captor de para-raios tipo Franklin</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</si>
  <si>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</si>
  <si>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</si>
  <si>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</si>
  <si>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</si>
  <si>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</si>
  <si>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</si>
  <si>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</si>
  <si>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</si>
  <si>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</si>
  <si>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</si>
  <si>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</si>
  <si>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</si>
  <si>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</si>
  <si>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</si>
  <si>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</si>
  <si>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</si>
  <si>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</si>
  <si>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</si>
  <si>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</si>
  <si>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</si>
  <si>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</si>
  <si>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</si>
  <si>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</si>
  <si>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Remoção de disjuntor termomagnético</t>
  </si>
  <si>
    <t>04.19.080</t>
  </si>
  <si>
    <t>04.19.100</t>
  </si>
  <si>
    <t>04.19.120</t>
  </si>
  <si>
    <t>04.19.140</t>
  </si>
  <si>
    <t>04.19.160</t>
  </si>
  <si>
    <t>04.19.180</t>
  </si>
  <si>
    <t>04.20</t>
  </si>
  <si>
    <t>04.20.020</t>
  </si>
  <si>
    <t>04.20.040</t>
  </si>
  <si>
    <t>04.20.060</t>
  </si>
  <si>
    <t>04.20.080</t>
  </si>
  <si>
    <t>04.20.100</t>
  </si>
  <si>
    <t>04.20.120</t>
  </si>
  <si>
    <t>04.21</t>
  </si>
  <si>
    <t>04.21.020</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</si>
  <si>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</si>
  <si>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</si>
  <si>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</si>
  <si>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</si>
  <si>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</si>
  <si>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</si>
  <si>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</si>
  <si>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</si>
  <si>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</si>
  <si>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</si>
  <si>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</si>
  <si>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</si>
  <si>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</si>
  <si>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</si>
  <si>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</si>
  <si>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</si>
  <si>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</si>
  <si>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</si>
  <si>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</si>
  <si>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</si>
  <si>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</si>
  <si>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</si>
  <si>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</si>
  <si>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</si>
  <si>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</si>
  <si>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</si>
  <si>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</si>
  <si>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</si>
  <si>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</si>
  <si>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</si>
  <si>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</si>
  <si>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</si>
  <si>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</si>
  <si>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</si>
  <si>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</si>
  <si>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</si>
  <si>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</si>
  <si>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</si>
  <si>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</si>
  <si>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</si>
  <si>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</si>
  <si>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</si>
  <si>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</si>
  <si>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</si>
  <si>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</si>
  <si>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</si>
  <si>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</si>
  <si>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</si>
  <si>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</si>
  <si>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</si>
  <si>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</si>
  <si>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</si>
  <si>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</si>
  <si>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</si>
  <si>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</si>
  <si>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05.08.220</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</si>
  <si>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</si>
  <si>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</si>
  <si>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</si>
  <si>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</si>
  <si>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</si>
  <si>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</si>
  <si>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</si>
  <si>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</si>
  <si>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</si>
  <si>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</si>
  <si>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</si>
  <si>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</si>
  <si>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</si>
  <si>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</si>
  <si>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</si>
  <si>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</si>
  <si>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</si>
  <si>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</si>
  <si>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</si>
  <si>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</si>
  <si>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</si>
  <si>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</si>
  <si>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</si>
  <si>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</si>
  <si>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</si>
  <si>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</si>
  <si>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</si>
  <si>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</si>
  <si>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</si>
  <si>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</si>
  <si>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</si>
  <si>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</si>
  <si>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</si>
  <si>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</si>
  <si>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</si>
  <si>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</si>
  <si>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</si>
  <si>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</si>
  <si>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</si>
  <si>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</si>
  <si>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</si>
  <si>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</si>
  <si>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</si>
  <si>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</si>
  <si>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</si>
  <si>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</si>
  <si>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</si>
  <si>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</si>
  <si>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Escavação ou carga mecanizada em campo aberto</t>
  </si>
  <si>
    <t>07.06.010</t>
  </si>
  <si>
    <t>Escavação e carga mecanizada em campo aberto, com rompedor hidráulico, em rocha</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</si>
  <si>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</si>
  <si>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</si>
  <si>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</si>
  <si>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</si>
  <si>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</si>
  <si>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</si>
  <si>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</si>
  <si>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</si>
  <si>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</si>
  <si>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</si>
  <si>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</si>
  <si>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</si>
  <si>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</si>
  <si>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</si>
  <si>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</si>
  <si>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</si>
  <si>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</si>
  <si>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</si>
  <si>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</si>
  <si>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</si>
  <si>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</si>
  <si>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</si>
  <si>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</si>
  <si>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</si>
  <si>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08.02.060</t>
  </si>
  <si>
    <t>08.03</t>
  </si>
  <si>
    <t>08.03.020</t>
  </si>
  <si>
    <t>08.05</t>
  </si>
  <si>
    <t>08.05.010</t>
  </si>
  <si>
    <t>08.05.100</t>
  </si>
  <si>
    <t>08.05.110</t>
  </si>
  <si>
    <t>08.05.180</t>
  </si>
  <si>
    <t>08.05.190</t>
  </si>
  <si>
    <t>08.05.220</t>
  </si>
  <si>
    <t>08.06</t>
  </si>
  <si>
    <t>08.06.040</t>
  </si>
  <si>
    <t>08.06.060</t>
  </si>
  <si>
    <t>08.06.080</t>
  </si>
  <si>
    <t>08.07</t>
  </si>
  <si>
    <t>08.07.050</t>
  </si>
  <si>
    <t>Taxa de mobilização e desmobilização de equipamentos para execução de rebaixamento de lençol freático</t>
  </si>
  <si>
    <t>08.07.060</t>
  </si>
  <si>
    <t>08.07.070</t>
  </si>
  <si>
    <t>08.07.090</t>
  </si>
  <si>
    <t>08.10</t>
  </si>
  <si>
    <t>08.10.040</t>
  </si>
  <si>
    <t>08.10.060</t>
  </si>
  <si>
    <t>09</t>
  </si>
  <si>
    <t>FORMA</t>
  </si>
  <si>
    <t>09.01</t>
  </si>
  <si>
    <t>09.01.020</t>
  </si>
  <si>
    <t>09.01.030</t>
  </si>
  <si>
    <t>09.01.040</t>
  </si>
  <si>
    <t>Forma em madeira comum para caixão perdido</t>
  </si>
  <si>
    <t>09.02</t>
  </si>
  <si>
    <t>09.02.020</t>
  </si>
  <si>
    <t>09.02.040</t>
  </si>
  <si>
    <t>09.02.060</t>
  </si>
  <si>
    <t>09.02.080</t>
  </si>
  <si>
    <t>09.02.100</t>
  </si>
  <si>
    <t>09.02.120</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</si>
  <si>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</si>
  <si>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</si>
  <si>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</si>
  <si>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</si>
  <si>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</si>
  <si>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</si>
  <si>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</si>
  <si>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</si>
  <si>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</si>
  <si>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</si>
  <si>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</si>
  <si>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</si>
  <si>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</si>
  <si>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</si>
  <si>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</si>
  <si>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</si>
  <si>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</si>
  <si>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</si>
  <si>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</si>
  <si>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</si>
  <si>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</si>
  <si>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</si>
  <si>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</si>
  <si>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</si>
  <si>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</si>
  <si>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</si>
  <si>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</si>
  <si>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</si>
  <si>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</si>
  <si>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</si>
  <si>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</si>
  <si>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</si>
  <si>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</si>
  <si>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</si>
  <si>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</si>
  <si>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</si>
  <si>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</si>
  <si>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</si>
  <si>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</si>
  <si>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</si>
  <si>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</si>
  <si>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</si>
  <si>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</si>
  <si>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</si>
  <si>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</si>
  <si>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</si>
  <si>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</si>
  <si>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</si>
  <si>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</si>
  <si>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</si>
  <si>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</si>
  <si>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</si>
  <si>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</si>
  <si>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</si>
  <si>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</si>
  <si>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</si>
  <si>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</si>
  <si>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</si>
  <si>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</si>
  <si>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</si>
  <si>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</si>
  <si>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</si>
  <si>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</si>
  <si>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</si>
  <si>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</si>
  <si>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</si>
  <si>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</si>
  <si>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</si>
  <si>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</si>
  <si>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</si>
  <si>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</si>
  <si>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</si>
  <si>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</si>
  <si>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Reparos, conservações e complementos - GRUPO 11</t>
  </si>
  <si>
    <t>11.20.030</t>
  </si>
  <si>
    <t>11.20.050</t>
  </si>
  <si>
    <t>11.20.090</t>
  </si>
  <si>
    <t>11.20.120</t>
  </si>
  <si>
    <t>11.20.130</t>
  </si>
  <si>
    <t>12</t>
  </si>
  <si>
    <t>FUNDAÇÃO PROFUNDA</t>
  </si>
  <si>
    <t>12.01</t>
  </si>
  <si>
    <t>12.01.020</t>
  </si>
  <si>
    <t>12.01.040</t>
  </si>
  <si>
    <t>12.01.060</t>
  </si>
  <si>
    <t>12.04</t>
  </si>
  <si>
    <t>12.04.010</t>
  </si>
  <si>
    <t>Taxa de mobilização e desmobilização de equipamentos para execução de estaca pré-moldada</t>
  </si>
  <si>
    <t>12.04.020</t>
  </si>
  <si>
    <t>12.04.030</t>
  </si>
  <si>
    <t>12.04.040</t>
  </si>
  <si>
    <t>12.04.050</t>
  </si>
  <si>
    <t>12.04.060</t>
  </si>
  <si>
    <t>12.04.070</t>
  </si>
  <si>
    <t>12.05</t>
  </si>
  <si>
    <t>12.05.010</t>
  </si>
  <si>
    <t>Taxa de mobilização e desmobilização de equipamentos para execução de estaca escavada</t>
  </si>
  <si>
    <t>12.05.020</t>
  </si>
  <si>
    <t>12.05.030</t>
  </si>
  <si>
    <t>12.05.040</t>
  </si>
  <si>
    <t>12.05.150</t>
  </si>
  <si>
    <t>12.06</t>
  </si>
  <si>
    <t>12.06.010</t>
  </si>
  <si>
    <t>Taxa de mobilização e desmobilização de equipamentos para execução de estaca tipo Strauss</t>
  </si>
  <si>
    <t>12.06.020</t>
  </si>
  <si>
    <t>12.06.030</t>
  </si>
  <si>
    <t>12.06.040</t>
  </si>
  <si>
    <t>12.06.080</t>
  </si>
  <si>
    <t>12.07</t>
  </si>
  <si>
    <t>12.07.010</t>
  </si>
  <si>
    <t>Taxa de mobilização e desmobilização de equipamentos para execução de estaca tipo Raiz em solo</t>
  </si>
  <si>
    <t>12.07.030</t>
  </si>
  <si>
    <t>12.07.050</t>
  </si>
  <si>
    <t>12.07.060</t>
  </si>
  <si>
    <t>12.07.070</t>
  </si>
  <si>
    <t>12.07.090</t>
  </si>
  <si>
    <t>12.07.100</t>
  </si>
  <si>
    <t>12.07.110</t>
  </si>
  <si>
    <t>12.07.130</t>
  </si>
  <si>
    <t>12.07.151</t>
  </si>
  <si>
    <t>Estaca tipo Raiz, diâmetro de 31 cm, sem armação, em solo</t>
  </si>
  <si>
    <t>12.07.153</t>
  </si>
  <si>
    <t>Estaca tipo Raiz, diâmetro de 45 cm, sem armação, em solo</t>
  </si>
  <si>
    <t>12.07.270</t>
  </si>
  <si>
    <t>Taxa de mobilização e desmobilização de equipamentos para execução de estaca tipo Raiz em rocha</t>
  </si>
  <si>
    <t>12.07.271</t>
  </si>
  <si>
    <t>Estaca tipo Raiz, diâmetro de 31 cm, sem armação, em rocha</t>
  </si>
  <si>
    <t>12.07.272</t>
  </si>
  <si>
    <t>Estaca tipo Raiz, diâmetro de 41 cm, sem armação, em rocha</t>
  </si>
  <si>
    <t>12.07.273</t>
  </si>
  <si>
    <t>Estaca tipo Raiz, diâmetro de 45 cm, sem armação, em rocha</t>
  </si>
  <si>
    <t>12.09</t>
  </si>
  <si>
    <t>12.09.010</t>
  </si>
  <si>
    <t>Taxa de mobilização e desmobilização de equipamentos para execução de tubulão escavado mecanicamente</t>
  </si>
  <si>
    <t>12.09.020</t>
  </si>
  <si>
    <t>12.09.040</t>
  </si>
  <si>
    <t>12.09.060</t>
  </si>
  <si>
    <t>12.09.140</t>
  </si>
  <si>
    <t>Escavação manual em campo aberto para tubulão, fuste e/ou base</t>
  </si>
  <si>
    <t>12.12</t>
  </si>
  <si>
    <t>12.12.010</t>
  </si>
  <si>
    <t>Taxa de mobilização e desmobilização de equipamentos para execução de estaca tipo hélice contínua em solo</t>
  </si>
  <si>
    <t>12.12.014</t>
  </si>
  <si>
    <t>12.12.016</t>
  </si>
  <si>
    <t>12.12.020</t>
  </si>
  <si>
    <t>12.12.060</t>
  </si>
  <si>
    <t>12.12.070</t>
  </si>
  <si>
    <t>12.12.074</t>
  </si>
  <si>
    <t>12.12.090</t>
  </si>
  <si>
    <t>12.12.100</t>
  </si>
  <si>
    <t>12.14</t>
  </si>
  <si>
    <t>Estaca escavada com injeção ou microestaca</t>
  </si>
  <si>
    <t>12.14.010</t>
  </si>
  <si>
    <t>Taxa de mobilização e desmobilização de equipamentos para execução de estacas escavadas com injeção ou microestaca</t>
  </si>
  <si>
    <t>12.14.040</t>
  </si>
  <si>
    <t>12.14.050</t>
  </si>
  <si>
    <t>12.14.060</t>
  </si>
  <si>
    <t>13</t>
  </si>
  <si>
    <t>LAJE E PAINEL DE FECHAMENTO PRÉ-FABRICADOS</t>
  </si>
  <si>
    <t>13.01</t>
  </si>
  <si>
    <t>13.02</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</si>
  <si>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</si>
  <si>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</si>
  <si>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</si>
  <si>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</si>
  <si>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</si>
  <si>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</si>
  <si>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</si>
  <si>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</si>
  <si>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</si>
  <si>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</si>
  <si>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</si>
  <si>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</si>
  <si>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</si>
  <si>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</si>
  <si>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</si>
  <si>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</si>
  <si>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</si>
  <si>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</si>
  <si>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</si>
  <si>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</si>
  <si>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</si>
  <si>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</si>
  <si>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</si>
  <si>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</si>
  <si>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</si>
  <si>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</si>
  <si>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</si>
  <si>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</si>
  <si>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</si>
  <si>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</si>
  <si>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</si>
  <si>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</si>
  <si>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14.11</t>
  </si>
  <si>
    <t>14.15</t>
  </si>
  <si>
    <t>14.15.060</t>
  </si>
  <si>
    <t>14.15.100</t>
  </si>
  <si>
    <t>14.15.120</t>
  </si>
  <si>
    <t>14.15.140</t>
  </si>
  <si>
    <t>14.20</t>
  </si>
  <si>
    <t>Peças moldadas no local (vergas, pilaretes, etc.)</t>
  </si>
  <si>
    <t>14.20.010</t>
  </si>
  <si>
    <t>14.20.020</t>
  </si>
  <si>
    <t>14.28</t>
  </si>
  <si>
    <t>14.28.030</t>
  </si>
  <si>
    <t>14.28.100</t>
  </si>
  <si>
    <t>14.28.110</t>
  </si>
  <si>
    <t>14.28.140</t>
  </si>
  <si>
    <t>14.30</t>
  </si>
  <si>
    <t>14.30.010</t>
  </si>
  <si>
    <t>14.30.020</t>
  </si>
  <si>
    <t>14.30.070</t>
  </si>
  <si>
    <t>14.30.080</t>
  </si>
  <si>
    <t>14.30.110</t>
  </si>
  <si>
    <t>14.30.160</t>
  </si>
  <si>
    <t>Divisória em placas de gesso acartonado, resistência ao fogo 60 minutos, espessura 120/90mm - 1RF / 1RF LM</t>
  </si>
  <si>
    <t>14.30.190</t>
  </si>
  <si>
    <t>14.30.230</t>
  </si>
  <si>
    <t>14.30.260</t>
  </si>
  <si>
    <t>Divisória em placas de gesso acartonado, resistência ao fogo 30 minutos, espessura 73/48mm - 1ST / 1ST</t>
  </si>
  <si>
    <t>14.30.270</t>
  </si>
  <si>
    <t>Divisória em placas de gesso acartonado, resistência ao fogo 30 minutos, espessura 73/48mm - 1ST / 1ST LM</t>
  </si>
  <si>
    <t>14.30.300</t>
  </si>
  <si>
    <t>Divisória em placas de gesso acartonado, resistência ao fogo 30 minutos, espessura 100/70mm - 1ST / 1ST LM</t>
  </si>
  <si>
    <t>14.30.310</t>
  </si>
  <si>
    <t>Divisória em placas de gesso acartonado, resistência ao fogo 30 minutos, espessura 100/70mm - 1ST / 1ST</t>
  </si>
  <si>
    <t>14.30.410</t>
  </si>
  <si>
    <t>Divisória em placas de gesso acartonado, resistência ao fogo 30 minutos, espessura 100/70mm - 1RU / 1RU</t>
  </si>
  <si>
    <t>14.30.440</t>
  </si>
  <si>
    <t>Divisória em placas duplas de gesso acartonado, resistência ao fogo 60 minutos, espessura 120/70mm - 2ST / 2ST LM</t>
  </si>
  <si>
    <t>14.30.841</t>
  </si>
  <si>
    <t>Divisória cega tipo piso/teto em laminado melamínico de baixa pressão, com coluna estrutural em alumínio extrudado</t>
  </si>
  <si>
    <t>14.30.842</t>
  </si>
  <si>
    <t>Divisória tipo piso/teto em vidro temperado simples, com coluna estrutural em alumínio extrudado</t>
  </si>
  <si>
    <t>14.30.843</t>
  </si>
  <si>
    <t>Divisória tipo piso/teto em vidro temperado duplo e micro persianas, com coluna estrutural em alumínio extrudado</t>
  </si>
  <si>
    <t>14.30.844</t>
  </si>
  <si>
    <t>Porta cega simples com bandeira cega em laminado melamínico de baixa pressão para divisórias modulares, com batentes em alumínio extrudado</t>
  </si>
  <si>
    <t>14.30.860</t>
  </si>
  <si>
    <t>14.30.870</t>
  </si>
  <si>
    <t>Divisória em placas duplas de gesso acartonado, resistência ao fogo 120 minutos, espessura 130/70mm - 2RF / 2RF</t>
  </si>
  <si>
    <t>14.30.880</t>
  </si>
  <si>
    <t>Divisória em placas duplas de gesso acartonado, resistência ao fogo 60 minutos, espessura 120/70mm - 2ST / 2RU</t>
  </si>
  <si>
    <t>14.30.890</t>
  </si>
  <si>
    <t>Divisória em placas duplas de gesso acartonado, resistência ao fogo 60 minutos, espessura 120/70mm - 2RU / 2RU</t>
  </si>
  <si>
    <t>14.30.900</t>
  </si>
  <si>
    <t>Divisória em placas duplas de gesso acartonado, resistência ao fogo 60 minutos, espessura 98/48mm - 2ST / 2ST LM</t>
  </si>
  <si>
    <t>14.30.910</t>
  </si>
  <si>
    <t>Divisória em placas duplas de gesso acartonado, resistência ao fogo 60 minutos, espessura 98/48mm - 2RU / 2RU LM</t>
  </si>
  <si>
    <t>14.30.920</t>
  </si>
  <si>
    <t>Divisória em placas duplas de gesso acartonado, resistência ao fogo 60 minutos, espessura 98/48mm - 2ST / 2RU LM</t>
  </si>
  <si>
    <t>14.31</t>
  </si>
  <si>
    <t>Divisória e fechamento.</t>
  </si>
  <si>
    <t>14.31.030</t>
  </si>
  <si>
    <t>14.40</t>
  </si>
  <si>
    <t>Reparos, conservações e complementos - GRUPO 14</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</si>
  <si>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</si>
  <si>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</si>
  <si>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</si>
  <si>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</si>
  <si>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</si>
  <si>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</si>
  <si>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</si>
  <si>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</si>
  <si>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</si>
  <si>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</si>
  <si>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</si>
  <si>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</si>
  <si>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</si>
  <si>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</si>
  <si>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</si>
  <si>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</si>
  <si>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</si>
  <si>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</si>
  <si>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</si>
  <si>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</si>
  <si>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</si>
  <si>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</si>
  <si>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</si>
  <si>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</si>
  <si>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</si>
  <si>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</si>
  <si>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</si>
  <si>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Fornecimento e montagem de estrutura em aço ASTM-A572 Grau 50, sem pintura</t>
  </si>
  <si>
    <t>15.03.140</t>
  </si>
  <si>
    <t>Fornecimento e montagem de estrutura tubular em aço ASTM-A572 Grau 50, sem pintura</t>
  </si>
  <si>
    <t>15.05</t>
  </si>
  <si>
    <t>15.05.290</t>
  </si>
  <si>
    <t>15.05.300</t>
  </si>
  <si>
    <t>15.05.520</t>
  </si>
  <si>
    <t>15.05.530</t>
  </si>
  <si>
    <t>15.05.540</t>
  </si>
  <si>
    <t>15.20</t>
  </si>
  <si>
    <t>Reparos, conservações e complementos - GRUPO 15</t>
  </si>
  <si>
    <t>15.20.020</t>
  </si>
  <si>
    <t>15.20.040</t>
  </si>
  <si>
    <t>15.20.060</t>
  </si>
  <si>
    <t>16</t>
  </si>
  <si>
    <t>TELHAMENTO</t>
  </si>
  <si>
    <t>16.02</t>
  </si>
  <si>
    <t>16.02.010</t>
  </si>
  <si>
    <t>16.02.020</t>
  </si>
  <si>
    <t>16.02.030</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</si>
  <si>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</si>
  <si>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</si>
  <si>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</si>
  <si>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</si>
  <si>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</si>
  <si>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</si>
  <si>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</si>
  <si>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</si>
  <si>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</si>
  <si>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</si>
  <si>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</si>
  <si>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</si>
  <si>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</si>
  <si>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</si>
  <si>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</si>
  <si>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</si>
  <si>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</si>
  <si>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</si>
  <si>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</si>
  <si>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</si>
  <si>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</si>
  <si>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</si>
  <si>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</si>
  <si>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</si>
  <si>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</si>
  <si>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</si>
  <si>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</si>
  <si>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</si>
  <si>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</si>
  <si>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</si>
  <si>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</si>
  <si>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</si>
  <si>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</si>
  <si>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</si>
  <si>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</si>
  <si>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</si>
  <si>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</si>
  <si>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</si>
  <si>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</si>
  <si>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</si>
  <si>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</si>
  <si>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</si>
  <si>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</si>
  <si>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</si>
  <si>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</si>
  <si>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16.33.400</t>
  </si>
  <si>
    <t>16.33.410</t>
  </si>
  <si>
    <t>16.40</t>
  </si>
  <si>
    <t>Reparos, conservações e complementos - GRUPO 16</t>
  </si>
  <si>
    <t>16.40.040</t>
  </si>
  <si>
    <t>16.40.060</t>
  </si>
  <si>
    <t>16.40.080</t>
  </si>
  <si>
    <t>16.40.090</t>
  </si>
  <si>
    <t>16.40.120</t>
  </si>
  <si>
    <t>16.40.140</t>
  </si>
  <si>
    <t>16.40.150</t>
  </si>
  <si>
    <t>Recolocação de telha em fibrocimento ou CRFS, perfil modulado ou trapezoidal</t>
  </si>
  <si>
    <t>17</t>
  </si>
  <si>
    <t>REVESTIMENTO EM MASSA OU FUNDIDO NO LOCAL</t>
  </si>
  <si>
    <t>17.01</t>
  </si>
  <si>
    <t>17.01.010</t>
  </si>
  <si>
    <t>17.01.020</t>
  </si>
  <si>
    <t>17.01.040</t>
  </si>
  <si>
    <t>17.01.050</t>
  </si>
  <si>
    <t>17.01.060</t>
  </si>
  <si>
    <t>17.01.120</t>
  </si>
  <si>
    <t>17.02</t>
  </si>
  <si>
    <t>17.02.020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</si>
  <si>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</si>
  <si>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</si>
  <si>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</si>
  <si>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</si>
  <si>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</si>
  <si>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</si>
  <si>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</si>
  <si>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</si>
  <si>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</si>
  <si>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</si>
  <si>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</si>
  <si>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</si>
  <si>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</si>
  <si>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</si>
  <si>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</si>
  <si>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</si>
  <si>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</si>
  <si>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</si>
  <si>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</si>
  <si>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</si>
  <si>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</si>
  <si>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</si>
  <si>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</si>
  <si>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</si>
  <si>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</si>
  <si>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</si>
  <si>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</si>
  <si>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</si>
  <si>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</si>
  <si>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</si>
  <si>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</si>
  <si>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</si>
  <si>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</si>
  <si>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</si>
  <si>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</si>
  <si>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</si>
  <si>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</si>
  <si>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</si>
  <si>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</si>
  <si>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</si>
  <si>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</si>
  <si>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</si>
  <si>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</si>
  <si>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</si>
  <si>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</si>
  <si>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</si>
  <si>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</si>
  <si>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Reparos e conservações em massa e concreto - GRUPO 17</t>
  </si>
  <si>
    <t>17.40.010</t>
  </si>
  <si>
    <t>17.40.020</t>
  </si>
  <si>
    <t>17.40.030</t>
  </si>
  <si>
    <t>17.40.070</t>
  </si>
  <si>
    <t>17.40.110</t>
  </si>
  <si>
    <t>17.40.150</t>
  </si>
  <si>
    <t>Resina acrílica para piso de granilite</t>
  </si>
  <si>
    <t>17.40.160</t>
  </si>
  <si>
    <t>Resina epóxi para piso de granilite</t>
  </si>
  <si>
    <t>17.40.180</t>
  </si>
  <si>
    <t>17.40.190</t>
  </si>
  <si>
    <t>18</t>
  </si>
  <si>
    <t>REVESTIMENTO CERÂMICO</t>
  </si>
  <si>
    <t>18.05</t>
  </si>
  <si>
    <t>18.05.020</t>
  </si>
  <si>
    <t>18.06</t>
  </si>
  <si>
    <t>18.06.400</t>
  </si>
  <si>
    <t>18.06.410</t>
  </si>
  <si>
    <t>18.06.420</t>
  </si>
  <si>
    <t>18.06.430</t>
  </si>
  <si>
    <t>18.06.500</t>
  </si>
  <si>
    <t>Rejuntamento de rodapé em placas cerâmicas com cimento branco, altura até 10 cm, juntas acima de 3 até 5 mm</t>
  </si>
  <si>
    <t>18.06.510</t>
  </si>
  <si>
    <t>Rejuntamento de rodapé em placas cerâmicas com argamassa industrializada para rejunte, altura até 10 cm, juntas acima de 3 até 5 mm</t>
  </si>
  <si>
    <t>18.06.520</t>
  </si>
  <si>
    <t>Rejuntamento de rodapé em placas cerâmicas com cimento branco, altura até 10 cm, juntas acima de 5 até 10 mm</t>
  </si>
  <si>
    <t>18.06.530</t>
  </si>
  <si>
    <t>Rejuntamento de rodapé em placas cerâmicas com argamassa industrializada para rejunte, altura até 10 cm, juntas acima de 5 até 10 mm</t>
  </si>
  <si>
    <t>18.07</t>
  </si>
  <si>
    <t>18.07.020</t>
  </si>
  <si>
    <t>18.07.040</t>
  </si>
  <si>
    <t>18.07.080</t>
  </si>
  <si>
    <t>18.07.160</t>
  </si>
  <si>
    <t>18.07.170</t>
  </si>
  <si>
    <t>18.07.200</t>
  </si>
  <si>
    <t>18.07.210</t>
  </si>
  <si>
    <t>18.07.220</t>
  </si>
  <si>
    <t>18.07.230</t>
  </si>
  <si>
    <t>18.07.250</t>
  </si>
  <si>
    <t>18.07.300</t>
  </si>
  <si>
    <t>18.07.310</t>
  </si>
  <si>
    <t>18.08</t>
  </si>
  <si>
    <t>18.08.090</t>
  </si>
  <si>
    <t>18.08.100</t>
  </si>
  <si>
    <t>18.08.110</t>
  </si>
  <si>
    <t>18.08.120</t>
  </si>
  <si>
    <t>18.08.170</t>
  </si>
  <si>
    <t>18.08.180</t>
  </si>
  <si>
    <t>18.11</t>
  </si>
  <si>
    <t>18.12</t>
  </si>
  <si>
    <t>18.12.020</t>
  </si>
  <si>
    <t>18.12.120</t>
  </si>
  <si>
    <t>18.13</t>
  </si>
  <si>
    <t>18.13.010</t>
  </si>
  <si>
    <t>19</t>
  </si>
  <si>
    <t>REVESTIMENTO EM PEDRA</t>
  </si>
  <si>
    <t>19.01</t>
  </si>
  <si>
    <t>19.02</t>
  </si>
  <si>
    <t>19.02.020</t>
  </si>
  <si>
    <t>19.02.040</t>
  </si>
  <si>
    <t>19.02.060</t>
  </si>
  <si>
    <t>19.02.080</t>
  </si>
  <si>
    <t>19.02.220</t>
  </si>
  <si>
    <t>19.02.240</t>
  </si>
  <si>
    <t>19.02.250</t>
  </si>
  <si>
    <t>19.03</t>
  </si>
  <si>
    <t>19.03.020</t>
  </si>
  <si>
    <t>19.03.060</t>
  </si>
  <si>
    <t>19.03.090</t>
  </si>
  <si>
    <t>Revestimento em pedra Miracema</t>
  </si>
  <si>
    <t>19.03.100</t>
  </si>
  <si>
    <t>19.03.110</t>
  </si>
  <si>
    <t>19.03.220</t>
  </si>
  <si>
    <t>19.03.260</t>
  </si>
  <si>
    <t>19.03.270</t>
  </si>
  <si>
    <t>19.03.290</t>
  </si>
  <si>
    <t>19.20</t>
  </si>
  <si>
    <t>Reparos, conservações e complementos - GRUPO 19</t>
  </si>
  <si>
    <t>19.20.020</t>
  </si>
  <si>
    <t>20</t>
  </si>
  <si>
    <t>REVESTIMENTO EM MADEIRA</t>
  </si>
  <si>
    <t>20.01</t>
  </si>
  <si>
    <t>20.01.040</t>
  </si>
  <si>
    <t>20.03</t>
  </si>
  <si>
    <t>20.03.010</t>
  </si>
  <si>
    <t>20.04</t>
  </si>
  <si>
    <t>20.04.020</t>
  </si>
  <si>
    <t>20.10</t>
  </si>
  <si>
    <t>20.10.040</t>
  </si>
  <si>
    <t>20.10.120</t>
  </si>
  <si>
    <t>20.20</t>
  </si>
  <si>
    <t>Reparos, conservações e complementos - GRUPO 20</t>
  </si>
  <si>
    <t>20.20.020</t>
  </si>
  <si>
    <t>20.20.040</t>
  </si>
  <si>
    <t>20.20.100</t>
  </si>
  <si>
    <t>20.20.200</t>
  </si>
  <si>
    <t>20.20.220</t>
  </si>
  <si>
    <t>21</t>
  </si>
  <si>
    <t>21.01</t>
  </si>
  <si>
    <t>21.01.100</t>
  </si>
  <si>
    <t>21.02</t>
  </si>
  <si>
    <t>21.02.050</t>
  </si>
  <si>
    <t>21.02.060</t>
  </si>
  <si>
    <t>21.02.271</t>
  </si>
  <si>
    <t>21.02.281</t>
  </si>
  <si>
    <t>21.02.291</t>
  </si>
  <si>
    <t>21.02.310</t>
  </si>
  <si>
    <t>21.03</t>
  </si>
  <si>
    <t>21.03.010</t>
  </si>
  <si>
    <t>21.03.090</t>
  </si>
  <si>
    <t>21.04</t>
  </si>
  <si>
    <t>21.04.100</t>
  </si>
  <si>
    <t>21.04.110</t>
  </si>
  <si>
    <t>21.05</t>
  </si>
  <si>
    <t>21.05.010</t>
  </si>
  <si>
    <t>21.07</t>
  </si>
  <si>
    <t>21.07.010</t>
  </si>
  <si>
    <t>21.10</t>
  </si>
  <si>
    <t>21.10.050</t>
  </si>
  <si>
    <t>21.10.051</t>
  </si>
  <si>
    <t>21.10.061</t>
  </si>
  <si>
    <t>21.10.071</t>
  </si>
  <si>
    <t>21.10.081</t>
  </si>
  <si>
    <t>21.10.210</t>
  </si>
  <si>
    <t>21.10.220</t>
  </si>
  <si>
    <t>21.10.250</t>
  </si>
  <si>
    <t>21.11</t>
  </si>
  <si>
    <t>21.11.050</t>
  </si>
  <si>
    <t>21.11.131</t>
  </si>
  <si>
    <t>21.20</t>
  </si>
  <si>
    <t>Reparos, conservações e complementos - GRUPO 21</t>
  </si>
  <si>
    <t>21.20.020</t>
  </si>
  <si>
    <t>21.20.040</t>
  </si>
  <si>
    <t>21.20.050</t>
  </si>
  <si>
    <t>21.20.060</t>
  </si>
  <si>
    <t>21.20.100</t>
  </si>
  <si>
    <t>21.20.300</t>
  </si>
  <si>
    <t>Fita adesiva antiderrapante com largura de 5 cm</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</si>
  <si>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</si>
  <si>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</si>
  <si>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</si>
  <si>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</si>
  <si>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</si>
  <si>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</si>
  <si>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</si>
  <si>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</si>
  <si>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</si>
  <si>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</si>
  <si>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</si>
  <si>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</si>
  <si>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</si>
  <si>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</si>
  <si>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</si>
  <si>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</si>
  <si>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</si>
  <si>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</si>
  <si>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</si>
  <si>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</si>
  <si>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</si>
  <si>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</si>
  <si>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</si>
  <si>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22.03.140</t>
  </si>
  <si>
    <t>22.04</t>
  </si>
  <si>
    <t>22.04.020</t>
  </si>
  <si>
    <t>22.06</t>
  </si>
  <si>
    <t>Brise-soleil</t>
  </si>
  <si>
    <t>22.06.130</t>
  </si>
  <si>
    <t>22.06.230</t>
  </si>
  <si>
    <t>Brise metálico fixo e linear em chapa lisa aluzinc pré-pintada, largura frontal de 30 mm</t>
  </si>
  <si>
    <t>22.06.240</t>
  </si>
  <si>
    <t>Brise metálico fixo em chapa lisa aluzinc pré-pintada, formato ogiva, lâmina frontal de 200 mm</t>
  </si>
  <si>
    <t>22.06.250</t>
  </si>
  <si>
    <t>Brise metálico curvo e móvel termoacústico em chapa lisa aluzinc pré-pintada</t>
  </si>
  <si>
    <t>22.06.300</t>
  </si>
  <si>
    <t>Brise metálico curvo e móvel em chapa microperfurada de alumínio pré-pintada</t>
  </si>
  <si>
    <t>22.06.330</t>
  </si>
  <si>
    <t>Brise metálico fixo e linear em chapa lisa em alumínio pré-pintada, largura frontal de 30 mm</t>
  </si>
  <si>
    <t>22.06.340</t>
  </si>
  <si>
    <t>Brise metálico fixo em chapa lisa alumínio pré-pintada, formato ogiva, lâmina frontal de 200 mm</t>
  </si>
  <si>
    <t>22.06.350</t>
  </si>
  <si>
    <t>Brise metálico curvo e móvel termoacústico em chapa lisa de alumínio pré-pintada</t>
  </si>
  <si>
    <t>22.20</t>
  </si>
  <si>
    <t>Reparos, conservações e complementos - GRUPO 22</t>
  </si>
  <si>
    <t>22.20.020</t>
  </si>
  <si>
    <t>22.20.040</t>
  </si>
  <si>
    <t>22.20.050</t>
  </si>
  <si>
    <t>22.20.090</t>
  </si>
  <si>
    <t>23</t>
  </si>
  <si>
    <t>ESQUADRIA, MARCENARIA E ELEMENTO EM MADEIRA</t>
  </si>
  <si>
    <t>23.01</t>
  </si>
  <si>
    <t>23.01.050</t>
  </si>
  <si>
    <t>23.01.060</t>
  </si>
  <si>
    <t>23.02</t>
  </si>
  <si>
    <t>23.02.010</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</si>
  <si>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</si>
  <si>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</si>
  <si>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</si>
  <si>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</si>
  <si>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</si>
  <si>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</si>
  <si>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</si>
  <si>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</si>
  <si>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</si>
  <si>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23.04.070</t>
  </si>
  <si>
    <t>Porta em laminado fenólico melamínico com batente em alumínio - 80 x 180 cm</t>
  </si>
  <si>
    <t>23.04.080</t>
  </si>
  <si>
    <t>Porta em laminado fenólico melamínico com batente em alumínio - 60 x 160 cm</t>
  </si>
  <si>
    <t>23.04.090</t>
  </si>
  <si>
    <t>Porta em laminado fenólico melamínico com acabamento liso, batente de madeira sem revestimento - 70 x 210 cm</t>
  </si>
  <si>
    <t>23.04.100</t>
  </si>
  <si>
    <t>Porta em laminado fenólico melamínico com acabamento liso, batente de madeira sem revestimento - 80 x 210 cm</t>
  </si>
  <si>
    <t>23.04.110</t>
  </si>
  <si>
    <t>Porta em laminado fenólico melamínico com acabamento liso, batente de madeira sem revestimento - 90 x 210 cm</t>
  </si>
  <si>
    <t>23.04.120</t>
  </si>
  <si>
    <t>Porta em laminado fenólico melamínico com acabamento liso, batente de madeira sem revestimento - 120 x 210 cm</t>
  </si>
  <si>
    <t>23.04.130</t>
  </si>
  <si>
    <t>Porta em laminado fenólico melamínico com acabamento liso, batente de madeira sem revestimento - 140 x 210 cm</t>
  </si>
  <si>
    <t>23.04.140</t>
  </si>
  <si>
    <t>23.04.570</t>
  </si>
  <si>
    <t>Porta em laminado melamínico estrutural com acabamento texturizado, batente em alumínio com ferragens - 60 x 180 cm</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</si>
  <si>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</si>
  <si>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</si>
  <si>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</si>
  <si>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</si>
  <si>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</si>
  <si>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</si>
  <si>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</si>
  <si>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</si>
  <si>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</si>
  <si>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</si>
  <si>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</si>
  <si>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23.08.010</t>
  </si>
  <si>
    <t>23.08.020</t>
  </si>
  <si>
    <t>23.08.030</t>
  </si>
  <si>
    <t>23.08.040</t>
  </si>
  <si>
    <t>23.08.060</t>
  </si>
  <si>
    <t>23.08.080</t>
  </si>
  <si>
    <t>23.08.100</t>
  </si>
  <si>
    <t>23.08.110</t>
  </si>
  <si>
    <t>23.08.160</t>
  </si>
  <si>
    <t>Porta lisa com balcão, batente de madeira, completa - 80 x 210 cm</t>
  </si>
  <si>
    <t>23.08.170</t>
  </si>
  <si>
    <t>23.08.210</t>
  </si>
  <si>
    <t>23.08.220</t>
  </si>
  <si>
    <t>23.08.320</t>
  </si>
  <si>
    <t>23.08.380</t>
  </si>
  <si>
    <t>23.09</t>
  </si>
  <si>
    <t>23.09.010</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</si>
  <si>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</si>
  <si>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</si>
  <si>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</si>
  <si>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</si>
  <si>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</si>
  <si>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</si>
  <si>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</si>
  <si>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</si>
  <si>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</si>
  <si>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</si>
  <si>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</si>
  <si>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</si>
  <si>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</si>
  <si>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</si>
  <si>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</si>
  <si>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</si>
  <si>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</si>
  <si>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</si>
  <si>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</si>
  <si>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</si>
  <si>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</si>
  <si>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</si>
  <si>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</si>
  <si>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</si>
  <si>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</si>
  <si>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23.09.550</t>
  </si>
  <si>
    <t>Porta lisa com batente metálico - 80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</si>
  <si>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</si>
  <si>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</si>
  <si>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</si>
  <si>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</si>
  <si>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</si>
  <si>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</si>
  <si>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</si>
  <si>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</si>
  <si>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23.09.610</t>
  </si>
  <si>
    <t>Porta lisa com batente metálico - 60 x 210 cm</t>
  </si>
  <si>
    <t>23.09.630</t>
  </si>
  <si>
    <t>23.11</t>
  </si>
  <si>
    <t>23.11.010</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</si>
  <si>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</si>
  <si>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</si>
  <si>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</si>
  <si>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</si>
  <si>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</si>
  <si>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</si>
  <si>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23.20</t>
  </si>
  <si>
    <t>Reparos, conservações e complementos - GRUPO 23</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</si>
  <si>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</si>
  <si>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</si>
  <si>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</si>
  <si>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</si>
  <si>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</si>
  <si>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</si>
  <si>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</si>
  <si>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</si>
  <si>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</si>
  <si>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</si>
  <si>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</si>
  <si>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</si>
  <si>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</si>
  <si>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</si>
  <si>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</si>
  <si>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</si>
  <si>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</si>
  <si>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</si>
  <si>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</si>
  <si>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</si>
  <si>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</si>
  <si>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</si>
  <si>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</si>
  <si>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</si>
  <si>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</si>
  <si>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</si>
  <si>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</si>
  <si>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</si>
  <si>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</si>
  <si>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</si>
  <si>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</si>
  <si>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</si>
  <si>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</si>
  <si>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</si>
  <si>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</si>
  <si>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</si>
  <si>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</si>
  <si>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</si>
  <si>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</si>
  <si>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</si>
  <si>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</si>
  <si>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</si>
  <si>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Porta corta-fogo classe P.120 de 90 x 210 cm, com uma folha de abrir, completa</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</si>
  <si>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</si>
  <si>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</si>
  <si>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</si>
  <si>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</si>
  <si>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</si>
  <si>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</si>
  <si>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</si>
  <si>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</si>
  <si>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</si>
  <si>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</si>
  <si>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</si>
  <si>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</si>
  <si>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</si>
  <si>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</si>
  <si>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</si>
  <si>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</si>
  <si>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</si>
  <si>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</si>
  <si>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</si>
  <si>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</si>
  <si>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</si>
  <si>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</si>
  <si>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</si>
  <si>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</si>
  <si>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</si>
  <si>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</si>
  <si>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</si>
  <si>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</si>
  <si>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</si>
  <si>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</si>
  <si>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</si>
  <si>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</si>
  <si>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</si>
  <si>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</si>
  <si>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</si>
  <si>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</si>
  <si>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</si>
  <si>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</si>
  <si>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</si>
  <si>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</si>
  <si>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</si>
  <si>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</si>
  <si>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</si>
  <si>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</si>
  <si>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</si>
  <si>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</si>
  <si>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</si>
  <si>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</si>
  <si>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</si>
  <si>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</si>
  <si>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</si>
  <si>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</si>
  <si>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</si>
  <si>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</si>
  <si>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</si>
  <si>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</si>
  <si>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</si>
  <si>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</si>
  <si>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</si>
  <si>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</si>
  <si>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</si>
  <si>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</si>
  <si>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Esquadria, serralheria e elemento em ferro.</t>
  </si>
  <si>
    <t>24.06.030</t>
  </si>
  <si>
    <t>24.07</t>
  </si>
  <si>
    <t>Portas, portões e gradis.</t>
  </si>
  <si>
    <t>24.07.030</t>
  </si>
  <si>
    <t>24.07.040</t>
  </si>
  <si>
    <t>24.08</t>
  </si>
  <si>
    <t>24.08.020</t>
  </si>
  <si>
    <t>24.08.040</t>
  </si>
  <si>
    <t>24.20</t>
  </si>
  <si>
    <t>Reparos, conservações e complementos - GRUPO 24</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</si>
  <si>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</si>
  <si>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</si>
  <si>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</si>
  <si>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</si>
  <si>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</si>
  <si>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</si>
  <si>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</si>
  <si>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</si>
  <si>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</si>
  <si>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</si>
  <si>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</si>
  <si>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</si>
  <si>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</si>
  <si>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</si>
  <si>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</si>
  <si>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</si>
  <si>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</si>
  <si>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</si>
  <si>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</si>
  <si>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</si>
  <si>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</si>
  <si>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</si>
  <si>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</si>
  <si>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</si>
  <si>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</si>
  <si>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</si>
  <si>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</si>
  <si>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25.01.380</t>
  </si>
  <si>
    <t>25.01.400</t>
  </si>
  <si>
    <t>25.01.410</t>
  </si>
  <si>
    <t>25.01.430</t>
  </si>
  <si>
    <t>25.01.440</t>
  </si>
  <si>
    <t>25.01.450</t>
  </si>
  <si>
    <t>25.01.460</t>
  </si>
  <si>
    <t>Gradil em alumínio natural, sob medida</t>
  </si>
  <si>
    <t>25.01.470</t>
  </si>
  <si>
    <t>25.01.480</t>
  </si>
  <si>
    <t>25.01.490</t>
  </si>
  <si>
    <t>25.01.500</t>
  </si>
  <si>
    <t>25.01.510</t>
  </si>
  <si>
    <t>25.01.520</t>
  </si>
  <si>
    <t>25.01.530</t>
  </si>
  <si>
    <t>25.02</t>
  </si>
  <si>
    <t>25.02.010</t>
  </si>
  <si>
    <t>25.02.020</t>
  </si>
  <si>
    <t>25.02.040</t>
  </si>
  <si>
    <t>25.02.050</t>
  </si>
  <si>
    <t>25.02.060</t>
  </si>
  <si>
    <t>25.02.070</t>
  </si>
  <si>
    <t>25.02.110</t>
  </si>
  <si>
    <t>25.02.230</t>
  </si>
  <si>
    <t>25.02.240</t>
  </si>
  <si>
    <t>25.02.250</t>
  </si>
  <si>
    <t>25.02.260</t>
  </si>
  <si>
    <t>25.02.300</t>
  </si>
  <si>
    <t>25.20</t>
  </si>
  <si>
    <t>Reparos, conservações e complementos - GRUPO 25</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</si>
  <si>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</si>
  <si>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</si>
  <si>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</si>
  <si>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</si>
  <si>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</si>
  <si>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</si>
  <si>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</si>
  <si>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</si>
  <si>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</si>
  <si>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</si>
  <si>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</si>
  <si>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</si>
  <si>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</si>
  <si>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</si>
  <si>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</si>
  <si>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</si>
  <si>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26.01.350</t>
  </si>
  <si>
    <t>26.02</t>
  </si>
  <si>
    <t>26.02.020</t>
  </si>
  <si>
    <t>26.02.040</t>
  </si>
  <si>
    <t>26.02.060</t>
  </si>
  <si>
    <t>26.02.120</t>
  </si>
  <si>
    <t>26.02.140</t>
  </si>
  <si>
    <t>26.02.160</t>
  </si>
  <si>
    <t>26.02.170</t>
  </si>
  <si>
    <t>26.02.300</t>
  </si>
  <si>
    <t>Vidro temperado neutro verde de 10 mm</t>
  </si>
  <si>
    <t>26.03</t>
  </si>
  <si>
    <t>26.03.070</t>
  </si>
  <si>
    <t>26.03.074</t>
  </si>
  <si>
    <t>Vidro laminado temperado incolor de 16 mm</t>
  </si>
  <si>
    <t>26.03.090</t>
  </si>
  <si>
    <t>26.03.300</t>
  </si>
  <si>
    <t>Vidro laminado temperado neutro verde de 12 mm</t>
  </si>
  <si>
    <t>26.04</t>
  </si>
  <si>
    <t>26.04.010</t>
  </si>
  <si>
    <t>26.04.030</t>
  </si>
  <si>
    <t>26.20</t>
  </si>
  <si>
    <t>Reparos, conservações e complementos - GRUPO 26</t>
  </si>
  <si>
    <t>26.20.010</t>
  </si>
  <si>
    <t>26.20.020</t>
  </si>
  <si>
    <t>27</t>
  </si>
  <si>
    <t>ESQUADRIA E ELEMENTO EM MATERIAL ESPECIAL</t>
  </si>
  <si>
    <t>27.02</t>
  </si>
  <si>
    <t>27.02.050</t>
  </si>
  <si>
    <t>27.03</t>
  </si>
  <si>
    <t>27.03.030</t>
  </si>
  <si>
    <t>27.04</t>
  </si>
  <si>
    <t>27.04.040</t>
  </si>
  <si>
    <t>27.04.050</t>
  </si>
  <si>
    <t>27.04.060</t>
  </si>
  <si>
    <t>27.04.070</t>
  </si>
  <si>
    <t>28</t>
  </si>
  <si>
    <t>FERRAGEM COMPLEMENTAR PARA ESQUADRIAS</t>
  </si>
  <si>
    <t>28.01</t>
  </si>
  <si>
    <t>28.01.020</t>
  </si>
  <si>
    <t>28.01.030</t>
  </si>
  <si>
    <t>28.01.040</t>
  </si>
  <si>
    <t>28.01.050</t>
  </si>
  <si>
    <t>28.01.070</t>
  </si>
  <si>
    <t>28.01.080</t>
  </si>
  <si>
    <t>28.01.090</t>
  </si>
  <si>
    <t>28.01.150</t>
  </si>
  <si>
    <t>28.01.160</t>
  </si>
  <si>
    <t>28.01.171</t>
  </si>
  <si>
    <t>Mola aérea para porta, com esforço acima de 60 kg até 80 kg</t>
  </si>
  <si>
    <t>28.01.180</t>
  </si>
  <si>
    <t>28.01.210</t>
  </si>
  <si>
    <t>Fechadura tipo alavanca com chave para porta corta-fogo</t>
  </si>
  <si>
    <t>28.01.250</t>
  </si>
  <si>
    <t>28.01.270</t>
  </si>
  <si>
    <t>28.01.280</t>
  </si>
  <si>
    <t>28.01.290</t>
  </si>
  <si>
    <t>28.01.330</t>
  </si>
  <si>
    <t>28.01.400</t>
  </si>
  <si>
    <t>28.01.550</t>
  </si>
  <si>
    <t>Fechadura com maçaneta tipo alavanca em aço inoxidável, para porta externa</t>
  </si>
  <si>
    <t>28.05</t>
  </si>
  <si>
    <t>28.05.020</t>
  </si>
  <si>
    <t>Cadeado de latão com cilindro - trava dupla - 25/27mm</t>
  </si>
  <si>
    <t>28.05.040</t>
  </si>
  <si>
    <t>Cadeado de latão com cilindro - trava dupla - 35/36mm</t>
  </si>
  <si>
    <t>28.05.060</t>
  </si>
  <si>
    <t>Cadeado de latão com cilindro - trava dupla - 50mm</t>
  </si>
  <si>
    <t>28.05.070</t>
  </si>
  <si>
    <t>28.05.080</t>
  </si>
  <si>
    <t>28.20</t>
  </si>
  <si>
    <t>Reparos, conservações e complementos - GRUPO 28</t>
  </si>
  <si>
    <t>28.20.020</t>
  </si>
  <si>
    <t>28.20.030</t>
  </si>
  <si>
    <t>28.20.040</t>
  </si>
  <si>
    <t>28.20.050</t>
  </si>
  <si>
    <t>28.20.060</t>
  </si>
  <si>
    <t>28.20.070</t>
  </si>
  <si>
    <t>28.20.090</t>
  </si>
  <si>
    <t>28.20.170</t>
  </si>
  <si>
    <t>28.20.210</t>
  </si>
  <si>
    <t>28.20.211</t>
  </si>
  <si>
    <t>Maçaneta tipo alavanca, acionamento com chave, para porta corta-fogo</t>
  </si>
  <si>
    <t>28.20.220</t>
  </si>
  <si>
    <t>28.20.230</t>
  </si>
  <si>
    <t>28.20.360</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</si>
  <si>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</si>
  <si>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</si>
  <si>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</si>
  <si>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</si>
  <si>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</si>
  <si>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</si>
  <si>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</si>
  <si>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</si>
  <si>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</si>
  <si>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28.20.550</t>
  </si>
  <si>
    <t>28.20.590</t>
  </si>
  <si>
    <t>28.20.600</t>
  </si>
  <si>
    <t>Fechadura de centro com cilindro para porta em vidro temperado</t>
  </si>
  <si>
    <t>28.20.650</t>
  </si>
  <si>
    <t>28.20.750</t>
  </si>
  <si>
    <t>28.20.760</t>
  </si>
  <si>
    <t>28.20.770</t>
  </si>
  <si>
    <t>28.20.800</t>
  </si>
  <si>
    <t>28.20.810</t>
  </si>
  <si>
    <t>28.20.820</t>
  </si>
  <si>
    <t>28.20.830</t>
  </si>
  <si>
    <t>28.20.840</t>
  </si>
  <si>
    <t>Barra antipânico para porta dupla com travamentos horizontal e vertical completa, com maçaneta tipo alavanca e chave, para vãos de 1,40 a 1,60 m</t>
  </si>
  <si>
    <t>28.20.850</t>
  </si>
  <si>
    <t>Barra antipânico para porta dupla com travamentos horizontal e vertical completa, com maçaneta tipo alavanca e chave, para vãos de 1,70 a 2,60 m</t>
  </si>
  <si>
    <t>29</t>
  </si>
  <si>
    <t>INSERTE METÁLICO</t>
  </si>
  <si>
    <t>29.01</t>
  </si>
  <si>
    <t>29.01.020</t>
  </si>
  <si>
    <t>29.01.030</t>
  </si>
  <si>
    <t>29.01.040</t>
  </si>
  <si>
    <t>29.01.210</t>
  </si>
  <si>
    <t>29.01.230</t>
  </si>
  <si>
    <t>29.03</t>
  </si>
  <si>
    <t>29.03.010</t>
  </si>
  <si>
    <t>29.03.020</t>
  </si>
  <si>
    <t>29.03.030</t>
  </si>
  <si>
    <t>29.03.040</t>
  </si>
  <si>
    <t>29.20</t>
  </si>
  <si>
    <t>Reparos, conservações e complementos - GRUPO 29</t>
  </si>
  <si>
    <t>29.20.030</t>
  </si>
  <si>
    <t>30</t>
  </si>
  <si>
    <t>30.01</t>
  </si>
  <si>
    <t>30.01.010</t>
  </si>
  <si>
    <t>Barra de apoio reta, para pessoas com mobilidade reduzida, em tubo de aço inoxidável de 1 1/2´</t>
  </si>
  <si>
    <t>30.01.020</t>
  </si>
  <si>
    <t>30.01.030</t>
  </si>
  <si>
    <t>30.01.050</t>
  </si>
  <si>
    <t>30.01.080</t>
  </si>
  <si>
    <t>30.01.090</t>
  </si>
  <si>
    <t>Barra de apoio em ângulo de 90°, para pessoas com mobilidade reduzida, em tubo de alumínio de 800 x 800 mm, acabamento com pintura epóxi</t>
  </si>
  <si>
    <t>30.01.110</t>
  </si>
  <si>
    <t>Barra de proteção para sifão, para pessoas com mobilidade reduzida, em tubo de alumínio, acabamento com pintura epóxi</t>
  </si>
  <si>
    <t>30.01.120</t>
  </si>
  <si>
    <t>30.01.130</t>
  </si>
  <si>
    <t>30.03</t>
  </si>
  <si>
    <t>30.04</t>
  </si>
  <si>
    <t>30.04.010</t>
  </si>
  <si>
    <t>30.04.020</t>
  </si>
  <si>
    <t>30.04.030</t>
  </si>
  <si>
    <t>30.04.040</t>
  </si>
  <si>
    <t>30.04.060</t>
  </si>
  <si>
    <t>30.04.070</t>
  </si>
  <si>
    <t>30.04.090</t>
  </si>
  <si>
    <t>30.04.100</t>
  </si>
  <si>
    <t>30.06</t>
  </si>
  <si>
    <t>30.06.010</t>
  </si>
  <si>
    <t>Placa para sinalização tátil (início ou final) em braile para corrimão</t>
  </si>
  <si>
    <t>30.06.020</t>
  </si>
  <si>
    <t>Placa para sinalização tátil (pavimento) em braile para corrimão</t>
  </si>
  <si>
    <t>30.06.030</t>
  </si>
  <si>
    <t>30.06.050</t>
  </si>
  <si>
    <t>30.06.080</t>
  </si>
  <si>
    <t>30.06.090</t>
  </si>
  <si>
    <t>30.06.100</t>
  </si>
  <si>
    <t>30.06.110</t>
  </si>
  <si>
    <t>30.08</t>
  </si>
  <si>
    <t>30.08.030</t>
  </si>
  <si>
    <t>30.08.040</t>
  </si>
  <si>
    <t>30.08.050</t>
  </si>
  <si>
    <t>30.08.060</t>
  </si>
  <si>
    <t>30.14</t>
  </si>
  <si>
    <t>30.14.010</t>
  </si>
  <si>
    <t>Elevador de uso restrito a pessoas com mobilidade reduzida com 02 paradas, capacidade de 225 kg - uso interno em alvenaria</t>
  </si>
  <si>
    <t>30.14.020</t>
  </si>
  <si>
    <t>Elevador de uso restrito a pessoas com mobilidade reduzida com 03 paradas, capacidade de 225 kg - uso interno em alvenaria</t>
  </si>
  <si>
    <t>30.14.030</t>
  </si>
  <si>
    <t>Plataforma para elevação até 2,00 m, nas dimensões de 900 x 1400 mm, capacidade de 250 kg- percurso até 1,00 m de altura</t>
  </si>
  <si>
    <t>30.14.040</t>
  </si>
  <si>
    <t>Plataforma para elevação até 2,00 m, nas dimensões de 900 x 1400 mm, capacidade de 250 kg - percurso superior a 1,00 m de altura</t>
  </si>
  <si>
    <t>32</t>
  </si>
  <si>
    <t>IMPERMEABILIZAÇÃO, PROTEÇÃO E JUNTA</t>
  </si>
  <si>
    <t>32.06</t>
  </si>
  <si>
    <t>32.06.010</t>
  </si>
  <si>
    <t>32.06.030</t>
  </si>
  <si>
    <t>32.06.120</t>
  </si>
  <si>
    <t>32.06.130</t>
  </si>
  <si>
    <t>32.06.231</t>
  </si>
  <si>
    <t>Película de controle solar refletiva na cor prata, para aplicação em vidros</t>
  </si>
  <si>
    <t>32.06.380</t>
  </si>
  <si>
    <t>Isolamento acústico em placas de espuma semirrígida, com uma camada de manta HD, espessura de 50 mm</t>
  </si>
  <si>
    <t>32.06.400</t>
  </si>
  <si>
    <t>Isolamento acústico em placas de espuma semirrígida incombustível, com superfície em cunhas anecóicas, espessura de 50 mm</t>
  </si>
  <si>
    <t>32.07</t>
  </si>
  <si>
    <t>32.07.040</t>
  </si>
  <si>
    <t>32.07.060</t>
  </si>
  <si>
    <t>32.07.090</t>
  </si>
  <si>
    <t>32.07.110</t>
  </si>
  <si>
    <t>32.07.120</t>
  </si>
  <si>
    <t>32.07.160</t>
  </si>
  <si>
    <t>32.07.230</t>
  </si>
  <si>
    <t>Perfil de acabamento com borracha termoplástica vulcanizada contínua flexível, para junta de dilatação de embutir - piso-piso</t>
  </si>
  <si>
    <t>32.07.240</t>
  </si>
  <si>
    <t>Perfil de acabamento com borracha termoplástica vulcanizada contínua flexível, para junta de dilatação de embutir - piso-parede</t>
  </si>
  <si>
    <t>32.07.250</t>
  </si>
  <si>
    <t>Perfil de acabamento com borracha termoplástica vulcanizada contínua flexível, para junta de dilatação de embutir - parede-parede ou forro-forro</t>
  </si>
  <si>
    <t>32.07.260</t>
  </si>
  <si>
    <t>Perfil de acabamento com borracha termoplástica vulcanizada contínua flexível, para junta de dilatação de embutir - parede-parede ou forro-forro - canto</t>
  </si>
  <si>
    <t>32.08</t>
  </si>
  <si>
    <t>32.08.010</t>
  </si>
  <si>
    <t>32.08.030</t>
  </si>
  <si>
    <t>32.08.050</t>
  </si>
  <si>
    <t>32.08.060</t>
  </si>
  <si>
    <t>32.08.070</t>
  </si>
  <si>
    <t>32.08.090</t>
  </si>
  <si>
    <t>32.08.110</t>
  </si>
  <si>
    <t>32.08.130</t>
  </si>
  <si>
    <t>32.08.160</t>
  </si>
  <si>
    <t>32.09</t>
  </si>
  <si>
    <t>32.09.020</t>
  </si>
  <si>
    <t>32.09.040</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</si>
  <si>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</si>
  <si>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</si>
  <si>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</si>
  <si>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</si>
  <si>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</si>
  <si>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</si>
  <si>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</si>
  <si>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</si>
  <si>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</si>
  <si>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</si>
  <si>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</si>
  <si>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</si>
  <si>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</si>
  <si>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</si>
  <si>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</si>
  <si>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</si>
  <si>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</si>
  <si>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</si>
  <si>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</si>
  <si>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</si>
  <si>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</si>
  <si>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</si>
  <si>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</si>
  <si>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</si>
  <si>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</si>
  <si>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</si>
  <si>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</si>
  <si>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</si>
  <si>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</si>
  <si>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</si>
  <si>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</si>
  <si>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</si>
  <si>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</si>
  <si>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</si>
  <si>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Isolamento térmico em espuma elastomérica, espessura de 19 a 26 mm, para tubulação de 3/8" (cobre) ou 1/8" (ferro)</t>
  </si>
  <si>
    <t>32.11.440</t>
  </si>
  <si>
    <t>Isolamento térmico em espuma elastomérica, espessura de 19 a 26 mm, para tubulação de 3/4" (cobre) ou 3/8" (ferro)</t>
  </si>
  <si>
    <t>32.15</t>
  </si>
  <si>
    <t>32.15.030</t>
  </si>
  <si>
    <t>32.15.040</t>
  </si>
  <si>
    <t>32.15.080</t>
  </si>
  <si>
    <t>32.15.100</t>
  </si>
  <si>
    <t>32.15.240</t>
  </si>
  <si>
    <t>32.16</t>
  </si>
  <si>
    <t>32.16.010</t>
  </si>
  <si>
    <t>32.16.020</t>
  </si>
  <si>
    <t>32.16.030</t>
  </si>
  <si>
    <t>32.16.040</t>
  </si>
  <si>
    <t>32.16.050</t>
  </si>
  <si>
    <t>32.16.060</t>
  </si>
  <si>
    <t>32.16.070</t>
  </si>
  <si>
    <t>32.17</t>
  </si>
  <si>
    <t>32.17.010</t>
  </si>
  <si>
    <t>32.17.030</t>
  </si>
  <si>
    <t>32.17.040</t>
  </si>
  <si>
    <t>32.17.070</t>
  </si>
  <si>
    <t>32.20</t>
  </si>
  <si>
    <t>Reparos, conservações e complementos - GRUPO 32</t>
  </si>
  <si>
    <t>32.20.010</t>
  </si>
  <si>
    <t>32.20.020</t>
  </si>
  <si>
    <t>Aplicação de papel Kraft</t>
  </si>
  <si>
    <t>32.20.050</t>
  </si>
  <si>
    <t>32.20.060</t>
  </si>
  <si>
    <t>33</t>
  </si>
  <si>
    <t>PINTURA</t>
  </si>
  <si>
    <t>33.01</t>
  </si>
  <si>
    <t>33.01.040</t>
  </si>
  <si>
    <t>33.01.050</t>
  </si>
  <si>
    <t>33.01.060</t>
  </si>
  <si>
    <t>33.01.280</t>
  </si>
  <si>
    <t>33.01.350</t>
  </si>
  <si>
    <t>Preparo de base para superfície metálica com fundo antioxidante</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</si>
  <si>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</si>
  <si>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</si>
  <si>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</si>
  <si>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</si>
  <si>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</si>
  <si>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</si>
  <si>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</si>
  <si>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</si>
  <si>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</si>
  <si>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</si>
  <si>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</si>
  <si>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</si>
  <si>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</si>
  <si>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</si>
  <si>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</si>
  <si>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</si>
  <si>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</si>
  <si>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</si>
  <si>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</si>
  <si>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</si>
  <si>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33.07.130</t>
  </si>
  <si>
    <t>33.07.140</t>
  </si>
  <si>
    <t>33.09</t>
  </si>
  <si>
    <t>33.09.020</t>
  </si>
  <si>
    <t>33.10</t>
  </si>
  <si>
    <t>33.10.010</t>
  </si>
  <si>
    <t>33.10.020</t>
  </si>
  <si>
    <t>33.10.030</t>
  </si>
  <si>
    <t>33.10.050</t>
  </si>
  <si>
    <t>33.10.060</t>
  </si>
  <si>
    <t>33.10.070</t>
  </si>
  <si>
    <t>33.10.100</t>
  </si>
  <si>
    <t>33.10.120</t>
  </si>
  <si>
    <t>33.10.130</t>
  </si>
  <si>
    <t>33.11</t>
  </si>
  <si>
    <t>33.12</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</si>
  <si>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</si>
  <si>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</si>
  <si>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</si>
  <si>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</si>
  <si>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</si>
  <si>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</si>
  <si>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</si>
  <si>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</si>
  <si>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</si>
  <si>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</si>
  <si>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</si>
  <si>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</si>
  <si>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</si>
  <si>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</si>
  <si>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</si>
  <si>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</si>
  <si>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</si>
  <si>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</si>
  <si>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</si>
  <si>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</si>
  <si>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</si>
  <si>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</si>
  <si>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</si>
  <si>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34.04.280</t>
  </si>
  <si>
    <t>Árvore ornamental tipo Manacá-da-serra</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</si>
  <si>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</si>
  <si>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</si>
  <si>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</si>
  <si>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</si>
  <si>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</si>
  <si>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</si>
  <si>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</si>
  <si>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</si>
  <si>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</si>
  <si>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</si>
  <si>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</si>
  <si>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</si>
  <si>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</si>
  <si>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</si>
  <si>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</si>
  <si>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</si>
  <si>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</si>
  <si>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</si>
  <si>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</si>
  <si>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</si>
  <si>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</si>
  <si>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</si>
  <si>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</si>
  <si>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</si>
  <si>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</si>
  <si>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</si>
  <si>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</si>
  <si>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</si>
  <si>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</si>
  <si>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</si>
  <si>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</si>
  <si>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</si>
  <si>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</si>
  <si>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</si>
  <si>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</si>
  <si>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conservações e complementos - GRUPO 34</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</si>
  <si>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</si>
  <si>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</si>
  <si>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</si>
  <si>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</si>
  <si>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</si>
  <si>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</si>
  <si>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</si>
  <si>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</si>
  <si>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</si>
  <si>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</si>
  <si>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</si>
  <si>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</si>
  <si>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</si>
  <si>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</si>
  <si>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</si>
  <si>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</si>
  <si>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</si>
  <si>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</si>
  <si>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</si>
  <si>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</si>
  <si>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</si>
  <si>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</si>
  <si>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35.05</t>
  </si>
  <si>
    <t>35.05.200</t>
  </si>
  <si>
    <t>35.05.210</t>
  </si>
  <si>
    <t>35.05.220</t>
  </si>
  <si>
    <t>35.05.240</t>
  </si>
  <si>
    <t>35.07</t>
  </si>
  <si>
    <t>35.07.020</t>
  </si>
  <si>
    <t>35.07.030</t>
  </si>
  <si>
    <t>35.07.060</t>
  </si>
  <si>
    <t>35.07.070</t>
  </si>
  <si>
    <t>35.20</t>
  </si>
  <si>
    <t>Reparos, conservações e complementos - GRUPO 35</t>
  </si>
  <si>
    <t>35.20.010</t>
  </si>
  <si>
    <t>36</t>
  </si>
  <si>
    <t>ENTRADA DE ENERGIA ELÉTRICA E TELEFONIA</t>
  </si>
  <si>
    <t>36.01</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</si>
  <si>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</si>
  <si>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</si>
  <si>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</si>
  <si>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</si>
  <si>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</si>
  <si>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</si>
  <si>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</si>
  <si>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</si>
  <si>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</si>
  <si>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</si>
  <si>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</si>
  <si>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</si>
  <si>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</si>
  <si>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</si>
  <si>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</si>
  <si>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</si>
  <si>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</si>
  <si>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</si>
  <si>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</si>
  <si>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</si>
  <si>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</si>
  <si>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</si>
  <si>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</si>
  <si>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</si>
  <si>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</si>
  <si>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</si>
  <si>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</si>
  <si>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</si>
  <si>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</si>
  <si>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Para-raios de média tensão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</si>
  <si>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</si>
  <si>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</si>
  <si>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</si>
  <si>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</si>
  <si>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</si>
  <si>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</si>
  <si>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</si>
  <si>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</si>
  <si>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</si>
  <si>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</si>
  <si>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</si>
  <si>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</si>
  <si>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</si>
  <si>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</si>
  <si>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</si>
  <si>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</si>
  <si>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</si>
  <si>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</si>
  <si>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</si>
  <si>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</si>
  <si>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</si>
  <si>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</si>
  <si>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</si>
  <si>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</si>
  <si>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</si>
  <si>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</si>
  <si>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</si>
  <si>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</si>
  <si>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</si>
  <si>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</si>
  <si>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</si>
  <si>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</si>
  <si>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</si>
  <si>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</si>
  <si>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</si>
  <si>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</si>
  <si>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</si>
  <si>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</si>
  <si>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</si>
  <si>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</si>
  <si>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</si>
  <si>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</si>
  <si>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</si>
  <si>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</si>
  <si>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</si>
  <si>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</si>
  <si>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</si>
  <si>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</si>
  <si>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</si>
  <si>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</si>
  <si>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Reparos, conservações e complementos - GRUPO 36</t>
  </si>
  <si>
    <t>36.20.010</t>
  </si>
  <si>
    <t>36.20.030</t>
  </si>
  <si>
    <t>36.20.040</t>
  </si>
  <si>
    <t>36.20.050</t>
  </si>
  <si>
    <t>36.20.060</t>
  </si>
  <si>
    <t>36.20.070</t>
  </si>
  <si>
    <t>36.20.090</t>
  </si>
  <si>
    <t>36.20.100</t>
  </si>
  <si>
    <t>36.20.120</t>
  </si>
  <si>
    <t>36.20.140</t>
  </si>
  <si>
    <t>36.20.180</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</si>
  <si>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</si>
  <si>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</si>
  <si>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</si>
  <si>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</si>
  <si>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</si>
  <si>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</si>
  <si>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</si>
  <si>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</si>
  <si>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</si>
  <si>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</si>
  <si>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</si>
  <si>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</si>
  <si>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</si>
  <si>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</si>
  <si>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</si>
  <si>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</si>
  <si>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</si>
  <si>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</si>
  <si>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</si>
  <si>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</si>
  <si>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</si>
  <si>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</si>
  <si>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</si>
  <si>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</si>
  <si>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</si>
  <si>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</si>
  <si>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</si>
  <si>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</si>
  <si>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</si>
  <si>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</si>
  <si>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</si>
  <si>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</si>
  <si>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</si>
  <si>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</si>
  <si>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</si>
  <si>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</si>
  <si>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</si>
  <si>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</si>
  <si>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</si>
  <si>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</si>
  <si>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</si>
  <si>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</si>
  <si>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</si>
  <si>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</si>
  <si>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</si>
  <si>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</si>
  <si>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</si>
  <si>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</si>
  <si>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</si>
  <si>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</si>
  <si>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</si>
  <si>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</si>
  <si>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</si>
  <si>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</si>
  <si>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</si>
  <si>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</si>
  <si>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</si>
  <si>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</si>
  <si>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</si>
  <si>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</si>
  <si>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</si>
  <si>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</si>
  <si>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</si>
  <si>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</si>
  <si>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</si>
  <si>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</si>
  <si>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</si>
  <si>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</si>
  <si>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</si>
  <si>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</si>
  <si>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</si>
  <si>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</si>
  <si>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</si>
  <si>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</si>
  <si>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</si>
  <si>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</si>
  <si>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</si>
  <si>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</si>
  <si>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</si>
  <si>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</si>
  <si>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</si>
  <si>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</si>
  <si>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Disjuntor em caixa moldada, térmico e magnético ajustáveis, tripolar 630/690 V, faixa de ajuste de 440 até 630 A</t>
  </si>
  <si>
    <t>37.13.770</t>
  </si>
  <si>
    <t>Disjuntor em caixa moldada, térmico e magnético ajustáveis, tripolar 1250/690 V, faixa de ajuste de 800 até 1250 A</t>
  </si>
  <si>
    <t>37.13.780</t>
  </si>
  <si>
    <t>Disjuntor em caixa moldada, térmico e magnético ajustáveis, tripolar 1600/690 V, faixa de ajuste de 1000 até 1600 A</t>
  </si>
  <si>
    <t>37.13.800</t>
  </si>
  <si>
    <t>37.13.810</t>
  </si>
  <si>
    <t>37.13.840</t>
  </si>
  <si>
    <t>37.13.850</t>
  </si>
  <si>
    <t>37.13.860</t>
  </si>
  <si>
    <t>37.13.870</t>
  </si>
  <si>
    <t>37.13.880</t>
  </si>
  <si>
    <t>37.13.890</t>
  </si>
  <si>
    <t>37.13.900</t>
  </si>
  <si>
    <t>37.13.910</t>
  </si>
  <si>
    <t>37.13.920</t>
  </si>
  <si>
    <t>Disjuntor em caixa moldada, térmico ajustável e magnético fixo, tripolar 2000/1200 V, faixa de ajuste de 1600 até 2000 A</t>
  </si>
  <si>
    <t>37.13.930</t>
  </si>
  <si>
    <t>Disjuntor em caixa moldada, térmico ajustável e magnético fixo, tripolar 2500/1200 V, faixa de ajuste de 2000 até 2500 A</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</si>
  <si>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</si>
  <si>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</si>
  <si>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</si>
  <si>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</si>
  <si>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</si>
  <si>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</si>
  <si>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</si>
  <si>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</si>
  <si>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</si>
  <si>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</si>
  <si>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</si>
  <si>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</si>
  <si>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</si>
  <si>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</si>
  <si>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</si>
  <si>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</si>
  <si>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</si>
  <si>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</si>
  <si>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</si>
  <si>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</si>
  <si>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</si>
  <si>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</si>
  <si>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</si>
  <si>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</si>
  <si>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</si>
  <si>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</si>
  <si>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</si>
  <si>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</si>
  <si>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</si>
  <si>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</si>
  <si>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</si>
  <si>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</si>
  <si>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37.17</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</si>
  <si>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</si>
  <si>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</si>
  <si>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</si>
  <si>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</si>
  <si>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</si>
  <si>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</si>
  <si>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</si>
  <si>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</si>
  <si>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</si>
  <si>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</si>
  <si>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</si>
  <si>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</si>
  <si>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</si>
  <si>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</si>
  <si>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</si>
  <si>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</si>
  <si>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</si>
  <si>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</si>
  <si>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</si>
  <si>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37.18.010</t>
  </si>
  <si>
    <t>37.18.020</t>
  </si>
  <si>
    <t>37.18.030</t>
  </si>
  <si>
    <t>37.19</t>
  </si>
  <si>
    <t>37.19.010</t>
  </si>
  <si>
    <t>37.19.020</t>
  </si>
  <si>
    <t>37.19.030</t>
  </si>
  <si>
    <t>37.19.060</t>
  </si>
  <si>
    <t>37.19.080</t>
  </si>
  <si>
    <t>37.20</t>
  </si>
  <si>
    <t>Reparos, conservações e complementos - GRUPO 37</t>
  </si>
  <si>
    <t>37.20.010</t>
  </si>
  <si>
    <t>37.20.030</t>
  </si>
  <si>
    <t>Régua de bornes para 9 polos de 600 V / 50 A</t>
  </si>
  <si>
    <t>37.20.080</t>
  </si>
  <si>
    <t>37.20.090</t>
  </si>
  <si>
    <t>37.20.100</t>
  </si>
  <si>
    <t>37.20.110</t>
  </si>
  <si>
    <t>37.20.130</t>
  </si>
  <si>
    <t>37.20.140</t>
  </si>
  <si>
    <t>37.20.150</t>
  </si>
  <si>
    <t>37.20.190</t>
  </si>
  <si>
    <t>37.20.210</t>
  </si>
  <si>
    <t>37.21</t>
  </si>
  <si>
    <t>37.21.010</t>
  </si>
  <si>
    <t>37.22</t>
  </si>
  <si>
    <t>37.22.010</t>
  </si>
  <si>
    <t>37.24</t>
  </si>
  <si>
    <t>37.24.031</t>
  </si>
  <si>
    <t>Supressor de surto monofásico, Fase-Terra, In 4 a 11 kA, Imax. de surto de 12 até 15 kA</t>
  </si>
  <si>
    <t>37.24.032</t>
  </si>
  <si>
    <t>37.24.040</t>
  </si>
  <si>
    <t>37.25</t>
  </si>
  <si>
    <t>Disjuntores.</t>
  </si>
  <si>
    <t>37.25.090</t>
  </si>
  <si>
    <t>Disjuntor em caixa moldada tripolar, térmico e magnético fixos, tensão de isolamento 480/690V, de 10A a 60A</t>
  </si>
  <si>
    <t>37.25.100</t>
  </si>
  <si>
    <t>Disjuntor em caixa moldada tripolar, térmico e magnético fixos, tensão de isolamento 480/690V, de 70A até 150A</t>
  </si>
  <si>
    <t>37.25.110</t>
  </si>
  <si>
    <t>Disjuntor em caixa moldada tripolar, térmico e magnético fixos, tensão de isolamento 415/690V, de 175A a 250A</t>
  </si>
  <si>
    <t>37.25.200</t>
  </si>
  <si>
    <t>37.25.210</t>
  </si>
  <si>
    <t>37.25.215</t>
  </si>
  <si>
    <t>38</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</si>
  <si>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</si>
  <si>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</si>
  <si>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</si>
  <si>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</si>
  <si>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</si>
  <si>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</si>
  <si>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</si>
  <si>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</si>
  <si>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</si>
  <si>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</si>
  <si>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</si>
  <si>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</si>
  <si>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</si>
  <si>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</si>
  <si>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</si>
  <si>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</si>
  <si>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</si>
  <si>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</si>
  <si>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</si>
  <si>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</si>
  <si>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</si>
  <si>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</si>
  <si>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</si>
  <si>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</si>
  <si>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</si>
  <si>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</si>
  <si>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</si>
  <si>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</si>
  <si>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</si>
  <si>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</si>
  <si>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</si>
  <si>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</si>
  <si>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</si>
  <si>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</si>
  <si>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</si>
  <si>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</si>
  <si>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</si>
  <si>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</si>
  <si>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</si>
  <si>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</si>
  <si>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</si>
  <si>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</si>
  <si>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</si>
  <si>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Saída lateral simples, diâmetro de 1´</t>
  </si>
  <si>
    <t>38.07.140</t>
  </si>
  <si>
    <t>38.07.200</t>
  </si>
  <si>
    <t>38.07.210</t>
  </si>
  <si>
    <t>38.07.216</t>
  </si>
  <si>
    <t>38.07.300</t>
  </si>
  <si>
    <t>38.07.310</t>
  </si>
  <si>
    <t>38.07.340</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</si>
  <si>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</si>
  <si>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</si>
  <si>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</si>
  <si>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</si>
  <si>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</si>
  <si>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</si>
  <si>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</si>
  <si>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</si>
  <si>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</si>
  <si>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</si>
  <si>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</si>
  <si>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</si>
  <si>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38.10</t>
  </si>
  <si>
    <t>38.10.010</t>
  </si>
  <si>
    <t>38.10.020</t>
  </si>
  <si>
    <t>38.10.024</t>
  </si>
  <si>
    <t>38.10.026</t>
  </si>
  <si>
    <t>Caixa de derivação ou passagem, para cruzamento de duto, medindo 12 x 25 x 70 mm, com cruzadora</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</si>
  <si>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</si>
  <si>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</si>
  <si>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</si>
  <si>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</si>
  <si>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</si>
  <si>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</si>
  <si>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</si>
  <si>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</si>
  <si>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</si>
  <si>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</si>
  <si>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</si>
  <si>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</si>
  <si>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</si>
  <si>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</si>
  <si>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</si>
  <si>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</si>
  <si>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</si>
  <si>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</si>
  <si>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</si>
  <si>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</si>
  <si>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</si>
  <si>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</si>
  <si>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</si>
  <si>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</si>
  <si>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</si>
  <si>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</si>
  <si>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</si>
  <si>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</si>
  <si>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</si>
  <si>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</si>
  <si>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</si>
  <si>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</si>
  <si>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</si>
  <si>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</si>
  <si>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</si>
  <si>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</si>
  <si>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</si>
  <si>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38.16.110</t>
  </si>
  <si>
    <t>38.16.130</t>
  </si>
  <si>
    <t>Caixa para tomadas: de energia, RJ, sobressalente, interruptor ou espelho, com pintura eletrostática, para rodapé técnico duplo</t>
  </si>
  <si>
    <t>38.16.140</t>
  </si>
  <si>
    <t>38.16.150</t>
  </si>
  <si>
    <t>Rodapé técnico duplo e tampa com pintura eletrostática</t>
  </si>
  <si>
    <t>38.16.160</t>
  </si>
  <si>
    <t>Curva vertical dupla de 90°, interna ou externa e tampa com pintura eletrostática</t>
  </si>
  <si>
    <t>38.16.190</t>
  </si>
  <si>
    <t>38.16.200</t>
  </si>
  <si>
    <t>Curva horizontal dupla de 90°, interna ou externa e tampa com pintura eletrostática</t>
  </si>
  <si>
    <t>38.16.230</t>
  </si>
  <si>
    <t>Curva vertical tripla de 90°, interna ou externa e tampa com pintura eletrostática</t>
  </si>
  <si>
    <t>38.16.250</t>
  </si>
  <si>
    <t>38.16.270</t>
  </si>
  <si>
    <t>38.19</t>
  </si>
  <si>
    <t>38.19.020</t>
  </si>
  <si>
    <t>38.19.030</t>
  </si>
  <si>
    <t>38.19.040</t>
  </si>
  <si>
    <t>38.19.210</t>
  </si>
  <si>
    <t>38.19.220</t>
  </si>
  <si>
    <t>38.21</t>
  </si>
  <si>
    <t>38.21.110</t>
  </si>
  <si>
    <t>38.21.120</t>
  </si>
  <si>
    <t>38.21.130</t>
  </si>
  <si>
    <t>38.21.140</t>
  </si>
  <si>
    <t>38.21.150</t>
  </si>
  <si>
    <t>38.21.310</t>
  </si>
  <si>
    <t>38.21.320</t>
  </si>
  <si>
    <t>38.21.330</t>
  </si>
  <si>
    <t>38.21.340</t>
  </si>
  <si>
    <t>38.21.350</t>
  </si>
  <si>
    <t>38.21.360</t>
  </si>
  <si>
    <t>38.21.920</t>
  </si>
  <si>
    <t>38.21.930</t>
  </si>
  <si>
    <t>38.21.940</t>
  </si>
  <si>
    <t>38.21.950</t>
  </si>
  <si>
    <t>38.22</t>
  </si>
  <si>
    <t>Eletrocalha e acessórios.</t>
  </si>
  <si>
    <t>38.22.120</t>
  </si>
  <si>
    <t>38.22.130</t>
  </si>
  <si>
    <t>38.22.140</t>
  </si>
  <si>
    <t>38.22.150</t>
  </si>
  <si>
    <t>38.22.160</t>
  </si>
  <si>
    <t>38.22.610</t>
  </si>
  <si>
    <t>38.22.620</t>
  </si>
  <si>
    <t>38.22.630</t>
  </si>
  <si>
    <t>38.22.640</t>
  </si>
  <si>
    <t>38.22.650</t>
  </si>
  <si>
    <t>38.22.660</t>
  </si>
  <si>
    <t>38.22.670</t>
  </si>
  <si>
    <t>38.23</t>
  </si>
  <si>
    <t>Eletrocalha e acessórios..</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</si>
  <si>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</si>
  <si>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</si>
  <si>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</si>
  <si>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</si>
  <si>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</si>
  <si>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</si>
  <si>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</si>
  <si>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</si>
  <si>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</si>
  <si>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</si>
  <si>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</si>
  <si>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</si>
  <si>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</si>
  <si>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</si>
  <si>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</si>
  <si>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</si>
  <si>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</si>
  <si>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</si>
  <si>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</si>
  <si>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</si>
  <si>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</si>
  <si>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39.03</t>
  </si>
  <si>
    <t>39.03.160</t>
  </si>
  <si>
    <t>39.03.170</t>
  </si>
  <si>
    <t>39.04</t>
  </si>
  <si>
    <t>39.04.050</t>
  </si>
  <si>
    <t>39.04.060</t>
  </si>
  <si>
    <t>39.04.070</t>
  </si>
  <si>
    <t>39.04.080</t>
  </si>
  <si>
    <t>39.04.100</t>
  </si>
  <si>
    <t>39.04.120</t>
  </si>
  <si>
    <t>39.04.180</t>
  </si>
  <si>
    <t>39.05</t>
  </si>
  <si>
    <t>39.05.070</t>
  </si>
  <si>
    <t>39.06</t>
  </si>
  <si>
    <t>39.06.060</t>
  </si>
  <si>
    <t>39.06.070</t>
  </si>
  <si>
    <t>39.06.074</t>
  </si>
  <si>
    <t>39.06.084</t>
  </si>
  <si>
    <t>39.09</t>
  </si>
  <si>
    <t>39.09.010</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</si>
  <si>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</si>
  <si>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</si>
  <si>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</si>
  <si>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</si>
  <si>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</si>
  <si>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</si>
  <si>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</si>
  <si>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</si>
  <si>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</si>
  <si>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</si>
  <si>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</si>
  <si>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</si>
  <si>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</si>
  <si>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</si>
  <si>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</si>
  <si>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</si>
  <si>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</si>
  <si>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</si>
  <si>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</si>
  <si>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</si>
  <si>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</si>
  <si>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</si>
  <si>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</si>
  <si>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</si>
  <si>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</si>
  <si>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</si>
  <si>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</si>
  <si>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</si>
  <si>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</si>
  <si>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</si>
  <si>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</si>
  <si>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</si>
  <si>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</si>
  <si>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</si>
  <si>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</si>
  <si>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</si>
  <si>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</si>
  <si>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</si>
  <si>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</si>
  <si>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</si>
  <si>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</si>
  <si>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</si>
  <si>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</si>
  <si>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</si>
  <si>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</si>
  <si>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</si>
  <si>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</si>
  <si>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</si>
  <si>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</si>
  <si>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</si>
  <si>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</si>
  <si>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</si>
  <si>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</si>
  <si>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</si>
  <si>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</si>
  <si>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Reparos, conservações e complementos - GRUPO 39</t>
  </si>
  <si>
    <t>39.20.010</t>
  </si>
  <si>
    <t>39.20.030</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</si>
  <si>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</si>
  <si>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</si>
  <si>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</si>
  <si>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</si>
  <si>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</si>
  <si>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</si>
  <si>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</si>
  <si>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</si>
  <si>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</si>
  <si>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</si>
  <si>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</si>
  <si>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</si>
  <si>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</si>
  <si>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</si>
  <si>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</si>
  <si>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</si>
  <si>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</si>
  <si>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</si>
  <si>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</si>
  <si>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</si>
  <si>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</si>
  <si>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</si>
  <si>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</si>
  <si>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</si>
  <si>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</si>
  <si>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</si>
  <si>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</si>
  <si>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</si>
  <si>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</si>
  <si>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</si>
  <si>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</si>
  <si>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</si>
  <si>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</si>
  <si>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</si>
  <si>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</si>
  <si>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</si>
  <si>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</si>
  <si>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</si>
  <si>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</si>
  <si>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</si>
  <si>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</si>
  <si>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</si>
  <si>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</si>
  <si>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</si>
  <si>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</si>
  <si>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</si>
  <si>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</si>
  <si>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</si>
  <si>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</si>
  <si>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</si>
  <si>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</si>
  <si>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</si>
  <si>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</si>
  <si>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</si>
  <si>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</si>
  <si>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</si>
  <si>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</si>
  <si>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</si>
  <si>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</si>
  <si>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</si>
  <si>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</si>
  <si>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</si>
  <si>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</si>
  <si>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</si>
  <si>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</si>
  <si>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</si>
  <si>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</si>
  <si>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</si>
  <si>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</si>
  <si>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</si>
  <si>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</si>
  <si>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</si>
  <si>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</si>
  <si>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</si>
  <si>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</si>
  <si>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</si>
  <si>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</si>
  <si>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</si>
  <si>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</si>
  <si>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</si>
  <si>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</si>
  <si>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</si>
  <si>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</si>
  <si>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</si>
  <si>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</si>
  <si>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</si>
  <si>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</si>
  <si>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</si>
  <si>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Condulete em PVC de 1´ - com tampa</t>
  </si>
  <si>
    <t>40.07</t>
  </si>
  <si>
    <t>40.07.010</t>
  </si>
  <si>
    <t>40.07.020</t>
  </si>
  <si>
    <t>40.07.040</t>
  </si>
  <si>
    <t>40.10</t>
  </si>
  <si>
    <t>40.10.016</t>
  </si>
  <si>
    <t>40.10.020</t>
  </si>
  <si>
    <t>40.10.040</t>
  </si>
  <si>
    <t>40.10.060</t>
  </si>
  <si>
    <t>40.10.080</t>
  </si>
  <si>
    <t>40.10.100</t>
  </si>
  <si>
    <t>40.10.106</t>
  </si>
  <si>
    <t>40.10.110</t>
  </si>
  <si>
    <t>40.10.136</t>
  </si>
  <si>
    <t>40.10.140</t>
  </si>
  <si>
    <t>Contator de potência 150 A - 2na+2nf</t>
  </si>
  <si>
    <t>40.10.150</t>
  </si>
  <si>
    <t>Contator de potência 220 A - 2na+2nf</t>
  </si>
  <si>
    <t>40.10.500</t>
  </si>
  <si>
    <t>Minicontator auxiliar - 4na</t>
  </si>
  <si>
    <t>40.10.510</t>
  </si>
  <si>
    <t>Contator auxiliar - 2na+2nf</t>
  </si>
  <si>
    <t>40.10.520</t>
  </si>
  <si>
    <t>40.11</t>
  </si>
  <si>
    <t>40.11.010</t>
  </si>
  <si>
    <t>40.11.020</t>
  </si>
  <si>
    <t>40.11.030</t>
  </si>
  <si>
    <t>40.11.050</t>
  </si>
  <si>
    <t>40.11.060</t>
  </si>
  <si>
    <t>40.11.070</t>
  </si>
  <si>
    <t>40.11.120</t>
  </si>
  <si>
    <t>40.11.191</t>
  </si>
  <si>
    <t>40.11.230</t>
  </si>
  <si>
    <t>40.11.240</t>
  </si>
  <si>
    <t>40.11.250</t>
  </si>
  <si>
    <t>Relé de impulso bipolar, 16 A, 250 V CA</t>
  </si>
  <si>
    <t>40.12</t>
  </si>
  <si>
    <t>40.12.020</t>
  </si>
  <si>
    <t>Chave comutadora/seletora com 1 polo e 3 posições para 63 A</t>
  </si>
  <si>
    <t>40.12.030</t>
  </si>
  <si>
    <t>Chave comutadora/seletora com 1 polo e 3 posições para 25 A</t>
  </si>
  <si>
    <t>40.12.200</t>
  </si>
  <si>
    <t>40.12.210</t>
  </si>
  <si>
    <t>Chave comutadora/seletora com 3 polos e 3 posições para 25 A</t>
  </si>
  <si>
    <t>40.13</t>
  </si>
  <si>
    <t>40.13.010</t>
  </si>
  <si>
    <t>40.13.040</t>
  </si>
  <si>
    <t>40.14</t>
  </si>
  <si>
    <t>40.14.010</t>
  </si>
  <si>
    <t>40.14.030</t>
  </si>
  <si>
    <t>40.20</t>
  </si>
  <si>
    <t>Reparos, conservações e complementos - GRUPO 40</t>
  </si>
  <si>
    <t>40.20.050</t>
  </si>
  <si>
    <t>40.20.060</t>
  </si>
  <si>
    <t>40.20.090</t>
  </si>
  <si>
    <t>40.20.100</t>
  </si>
  <si>
    <t>40.20.110</t>
  </si>
  <si>
    <t>40.20.120</t>
  </si>
  <si>
    <t>40.20.140</t>
  </si>
  <si>
    <t>40.20.200</t>
  </si>
  <si>
    <t>Chave de boia normalmente fechada ou aberta</t>
  </si>
  <si>
    <t>40.20.240</t>
  </si>
  <si>
    <t>40.20.250</t>
  </si>
  <si>
    <t>40.20.300</t>
  </si>
  <si>
    <t>40.20.310</t>
  </si>
  <si>
    <t>40.20.320</t>
  </si>
  <si>
    <t>41</t>
  </si>
  <si>
    <t>ILUMINAÇÃO</t>
  </si>
  <si>
    <t>41.02</t>
  </si>
  <si>
    <t>Lâmpadas</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</si>
  <si>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</si>
  <si>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</si>
  <si>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</si>
  <si>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</si>
  <si>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</si>
  <si>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</si>
  <si>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</si>
  <si>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</si>
  <si>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</si>
  <si>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</si>
  <si>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</si>
  <si>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</si>
  <si>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</si>
  <si>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</si>
  <si>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</si>
  <si>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</si>
  <si>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</si>
  <si>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</si>
  <si>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</si>
  <si>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Lâmpada fluorescente tubular "HO", base bipino bilateral de 110 W</t>
  </si>
  <si>
    <t>41.07.400</t>
  </si>
  <si>
    <t>Lâmpada fluorescente compacta eletrônica "2U", base E27 de 9 W - 110 ou 220 V</t>
  </si>
  <si>
    <t>41.07.410</t>
  </si>
  <si>
    <t>Lâmpada fluorescente compacta eletrônica "2U", base E27 de 11 W - 110 ou 220 V</t>
  </si>
  <si>
    <t>41.07.420</t>
  </si>
  <si>
    <t>Lâmpada fluorescente compacta eletrônica "3U", base E27 de 15 W - 110 ou 220 V</t>
  </si>
  <si>
    <t>41.07.430</t>
  </si>
  <si>
    <t>Lâmpada fluorescente compacta eletrônica "3U", base E27 de 20 W - 110 ou 220 V</t>
  </si>
  <si>
    <t>41.07.440</t>
  </si>
  <si>
    <t>Lâmpada fluorescente compacta eletrônica "3U", base E27 de 23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</si>
  <si>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</si>
  <si>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</si>
  <si>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</si>
  <si>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</si>
  <si>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</si>
  <si>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</si>
  <si>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</si>
  <si>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</si>
  <si>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</si>
  <si>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</si>
  <si>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</si>
  <si>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</si>
  <si>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</si>
  <si>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</si>
  <si>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</si>
  <si>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</si>
  <si>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</si>
  <si>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</si>
  <si>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</si>
  <si>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</si>
  <si>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</si>
  <si>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</si>
  <si>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</si>
  <si>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</si>
  <si>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</si>
  <si>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</si>
  <si>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Reator eletrônico de alto fator de potência com partida instantânea, para duas lâmpadas fluorescentes tubulares "HO", base bipino bilateral, 110 W - 220 V</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</si>
  <si>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</si>
  <si>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</si>
  <si>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</si>
  <si>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</si>
  <si>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</si>
  <si>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</si>
  <si>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</si>
  <si>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</si>
  <si>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</si>
  <si>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</si>
  <si>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</si>
  <si>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</si>
  <si>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</si>
  <si>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</si>
  <si>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</si>
  <si>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</si>
  <si>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</si>
  <si>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</si>
  <si>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</si>
  <si>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41.12</t>
  </si>
  <si>
    <t>41.12.050</t>
  </si>
  <si>
    <t>41.12.060</t>
  </si>
  <si>
    <t>41.12.070</t>
  </si>
  <si>
    <t>41.12.080</t>
  </si>
  <si>
    <t>41.12.090</t>
  </si>
  <si>
    <t>41.13</t>
  </si>
  <si>
    <t>41.13.030</t>
  </si>
  <si>
    <t>41.13.040</t>
  </si>
  <si>
    <t>41.13.050</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</si>
  <si>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</si>
  <si>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</si>
  <si>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</si>
  <si>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</si>
  <si>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</si>
  <si>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</si>
  <si>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</si>
  <si>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</si>
  <si>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</si>
  <si>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</si>
  <si>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</si>
  <si>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</si>
  <si>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</si>
  <si>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</si>
  <si>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</si>
  <si>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</si>
  <si>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</si>
  <si>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</si>
  <si>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</si>
  <si>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</si>
  <si>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</si>
  <si>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</si>
  <si>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</si>
  <si>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</si>
  <si>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</si>
  <si>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</si>
  <si>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</si>
  <si>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Luminária redonda de embutir, com foco orientável e acessório antiofuscante, para 1 lâmpada dicroica de 50 W</t>
  </si>
  <si>
    <t>41.20</t>
  </si>
  <si>
    <t>Reparos, conservações e complementos - GRUPO 41</t>
  </si>
  <si>
    <t>41.20.020</t>
  </si>
  <si>
    <t>41.20.080</t>
  </si>
  <si>
    <t>41.30</t>
  </si>
  <si>
    <t>41.30.250</t>
  </si>
  <si>
    <t>41.31</t>
  </si>
  <si>
    <t>Iluminação Led</t>
  </si>
  <si>
    <t>41.31.010</t>
  </si>
  <si>
    <t>41.31.040</t>
  </si>
  <si>
    <t>41.31.060</t>
  </si>
  <si>
    <t>41.31.080</t>
  </si>
  <si>
    <t>42</t>
  </si>
  <si>
    <t>42.01</t>
  </si>
  <si>
    <t>42.01.020</t>
  </si>
  <si>
    <t>42.01.040</t>
  </si>
  <si>
    <t>42.01.060</t>
  </si>
  <si>
    <t>42.01.080</t>
  </si>
  <si>
    <t>42.01.086</t>
  </si>
  <si>
    <t>Captor tipo terminal aéreo, h= 300 mm em alumínio</t>
  </si>
  <si>
    <t>42.01.090</t>
  </si>
  <si>
    <t>42.01.096</t>
  </si>
  <si>
    <t>Captor tipo terminal aéreo, h= 250 mm, diâmetro de 3/8´ galvanizado a fogo</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</si>
  <si>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</si>
  <si>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</si>
  <si>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</si>
  <si>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</si>
  <si>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</si>
  <si>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</si>
  <si>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</si>
  <si>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</si>
  <si>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</si>
  <si>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</si>
  <si>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</si>
  <si>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</si>
  <si>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</si>
  <si>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</si>
  <si>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</si>
  <si>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</si>
  <si>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</si>
  <si>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</si>
  <si>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</si>
  <si>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</si>
  <si>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</si>
  <si>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</si>
  <si>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</si>
  <si>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</si>
  <si>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</si>
  <si>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</si>
  <si>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</si>
  <si>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</si>
  <si>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</si>
  <si>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</si>
  <si>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</si>
  <si>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</si>
  <si>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</si>
  <si>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</si>
  <si>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</si>
  <si>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</si>
  <si>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</si>
  <si>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</si>
  <si>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</si>
  <si>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</si>
  <si>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</si>
  <si>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</si>
  <si>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</si>
  <si>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</si>
  <si>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</si>
  <si>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</si>
  <si>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</si>
  <si>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</si>
  <si>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</si>
  <si>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</si>
  <si>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</si>
  <si>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</si>
  <si>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</si>
  <si>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</si>
  <si>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</si>
  <si>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</si>
  <si>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</si>
  <si>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</si>
  <si>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Tela equipotencial em aço inoxidável, largura de 200 mm, espessura de 1,4 mm</t>
  </si>
  <si>
    <t>42.05.550</t>
  </si>
  <si>
    <t>42.05.560</t>
  </si>
  <si>
    <t>42.05.570</t>
  </si>
  <si>
    <t>42.05.580</t>
  </si>
  <si>
    <t>42.05.590</t>
  </si>
  <si>
    <t>42.05.620</t>
  </si>
  <si>
    <t>42.05.630</t>
  </si>
  <si>
    <t>42.05.650</t>
  </si>
  <si>
    <t>42.20</t>
  </si>
  <si>
    <t>Reparos, conservações e complementos - GRUPO 42</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</si>
  <si>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</si>
  <si>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</si>
  <si>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</si>
  <si>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</si>
  <si>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</si>
  <si>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</si>
  <si>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</si>
  <si>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</si>
  <si>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</si>
  <si>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</si>
  <si>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</si>
  <si>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</si>
  <si>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</si>
  <si>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</si>
  <si>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</si>
  <si>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</si>
  <si>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</si>
  <si>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</si>
  <si>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</si>
  <si>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</si>
  <si>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</si>
  <si>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</si>
  <si>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</si>
  <si>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</si>
  <si>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</si>
  <si>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</si>
  <si>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</si>
  <si>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</si>
  <si>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</si>
  <si>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</si>
  <si>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</si>
  <si>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</si>
  <si>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</si>
  <si>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</si>
  <si>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</si>
  <si>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</si>
  <si>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43.03.220</t>
  </si>
  <si>
    <t>43.03.230</t>
  </si>
  <si>
    <t>43.03.240</t>
  </si>
  <si>
    <t>43.03.500</t>
  </si>
  <si>
    <t>43.03.510</t>
  </si>
  <si>
    <t>43.03.550</t>
  </si>
  <si>
    <t>43.04</t>
  </si>
  <si>
    <t>43.04.020</t>
  </si>
  <si>
    <t>43.05</t>
  </si>
  <si>
    <t>43.05.030</t>
  </si>
  <si>
    <t>43.06</t>
  </si>
  <si>
    <t>43.06.010</t>
  </si>
  <si>
    <t>43.07</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</si>
  <si>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</si>
  <si>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</si>
  <si>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</si>
  <si>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</si>
  <si>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</si>
  <si>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</si>
  <si>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</si>
  <si>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</si>
  <si>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</si>
  <si>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</si>
  <si>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</si>
  <si>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</si>
  <si>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</si>
  <si>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</si>
  <si>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43.07.370</t>
  </si>
  <si>
    <t>Ar condicionado a frio, tipo split piso teto com capacidade de 18.000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</si>
  <si>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</si>
  <si>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</si>
  <si>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</si>
  <si>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</si>
  <si>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</si>
  <si>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</si>
  <si>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</si>
  <si>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43.08.002</t>
  </si>
  <si>
    <t>43.08.003</t>
  </si>
  <si>
    <t>43.08.004</t>
  </si>
  <si>
    <t>43.08.020</t>
  </si>
  <si>
    <t>43.08.021</t>
  </si>
  <si>
    <t>43.08.022</t>
  </si>
  <si>
    <t>43.08.030</t>
  </si>
  <si>
    <t>43.08.031</t>
  </si>
  <si>
    <t>43.08.032</t>
  </si>
  <si>
    <t>43.08.033</t>
  </si>
  <si>
    <t>43.08.040</t>
  </si>
  <si>
    <t>43.08.041</t>
  </si>
  <si>
    <t>43.08.042</t>
  </si>
  <si>
    <t>43.08.043</t>
  </si>
  <si>
    <t>43.10</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</si>
  <si>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</si>
  <si>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</si>
  <si>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</si>
  <si>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</si>
  <si>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</si>
  <si>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</si>
  <si>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</si>
  <si>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</si>
  <si>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</si>
  <si>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</si>
  <si>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</si>
  <si>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</si>
  <si>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</si>
  <si>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</si>
  <si>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</si>
  <si>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Conjunto motor-bomba (centrífuga) 5 cv, monoestágio, Hman= 24 a 33 mca, Q= 41,6 a 35,2 m³/h</t>
  </si>
  <si>
    <t>43.10.450</t>
  </si>
  <si>
    <t>Conjunto motor-bomba (centrífuga) 30 cv, monoestágio, Hman= 20 a 50 mca, Q= 197 a 112 m³/h</t>
  </si>
  <si>
    <t>43.10.452</t>
  </si>
  <si>
    <t>Conjunto motor-bomba (centrífuga) 1,5 cv, multiestágio, Hman= 20 a 35 mca, Q= 7,1 a 4,5 m³/h</t>
  </si>
  <si>
    <t>43.10.454</t>
  </si>
  <si>
    <t>Conjunto motor-bomba (centrífuga) 3 cv, multiestágio, Hman= 30 a 45 mca, Q= 12,4 a 8,4 m³/h</t>
  </si>
  <si>
    <t>43.10.456</t>
  </si>
  <si>
    <t>Conjunto motor-bomba (centrífuga) 3 cv, multiestágio, Hman= 35 a 60 mca, Q= 7,8 a 5,8 m³/h</t>
  </si>
  <si>
    <t>43.10.480</t>
  </si>
  <si>
    <t>Conjunto motor-bomba (centrífuga) 7,5 cv, multiestágio, Hman= 30 a 80 mca, Q= 21,6 a 12,0 m³/h</t>
  </si>
  <si>
    <t>43.10.490</t>
  </si>
  <si>
    <t>Conjunto motor-bomba (centrífuga) 5 cv, multiestágio, Hman= 25 a 50 mca, Q= 21,0 a 13,3 m³/h</t>
  </si>
  <si>
    <t>43.10.620</t>
  </si>
  <si>
    <t>43.10.670</t>
  </si>
  <si>
    <t>Conjunto motor-bomba (centrífuga) 0,5 cv, monoestágio, trifásico, Hman= 9 a 21 mca, Q= 8,3 a 2,0 m³/h</t>
  </si>
  <si>
    <t>43.10.730</t>
  </si>
  <si>
    <t>Conjunto motor-bomba (centrífuga) 30 cv, monoestágio trifásico, Hman= 70 a 94 mca, Q= 34,80 a 61,7 m³/h</t>
  </si>
  <si>
    <t>43.10.740</t>
  </si>
  <si>
    <t>Conjunto motor-bomba (centrífuga) 20 cv, monoestágio trifásico, Hman= 62 a 90 mca, Q= 21,1 a 43,8 m³/h</t>
  </si>
  <si>
    <t>43.10.750</t>
  </si>
  <si>
    <t>Conjunto motor-bomba (centrífuga) 1 cv, monoestágio trifásico, Hman= 8 a 25 mca e Q= 11 a 1,50 m³/h</t>
  </si>
  <si>
    <t>43.10.770</t>
  </si>
  <si>
    <t>Conjunto motor-bomba (centrífuga) 40 cv, monoestágio trifásico, Hman= 45 a 75 mca e Q= 120 a 75 m³/h</t>
  </si>
  <si>
    <t>43.10.780</t>
  </si>
  <si>
    <t>Conjunto motor-bomba (centrífuga) 50 cv, monoestágio trifásico, Hman= 61 a 81 mca e Q= 170 a 80 m³/h</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</si>
  <si>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</si>
  <si>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</si>
  <si>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</si>
  <si>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</si>
  <si>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</si>
  <si>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</si>
  <si>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</si>
  <si>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</si>
  <si>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</si>
  <si>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</si>
  <si>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</si>
  <si>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</si>
  <si>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</si>
  <si>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</si>
  <si>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</si>
  <si>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</si>
  <si>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</si>
  <si>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</si>
  <si>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</si>
  <si>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</si>
  <si>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Bombas especiais, uso industrial</t>
  </si>
  <si>
    <t>43.12.500</t>
  </si>
  <si>
    <t>Filtro de areia com carga de areia filtrante, vazão de 16,9 m³/h</t>
  </si>
  <si>
    <t>43.20</t>
  </si>
  <si>
    <t>Reparos, conservações e complementos - GRUPO 43</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</si>
  <si>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</si>
  <si>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</si>
  <si>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</si>
  <si>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</si>
  <si>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</si>
  <si>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</si>
  <si>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</si>
  <si>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</si>
  <si>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</si>
  <si>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</si>
  <si>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</si>
  <si>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</si>
  <si>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</si>
  <si>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</si>
  <si>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</si>
  <si>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</si>
  <si>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</si>
  <si>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</si>
  <si>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</si>
  <si>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</si>
  <si>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</si>
  <si>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</si>
  <si>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</si>
  <si>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</si>
  <si>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</si>
  <si>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</si>
  <si>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</si>
  <si>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</si>
  <si>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44.03</t>
  </si>
  <si>
    <t>44.03.010</t>
  </si>
  <si>
    <t>Dispenser toalheiro em ABS e policarbonato para bobina de 20 cm x 200 m, com alavanca</t>
  </si>
  <si>
    <t>44.03.020</t>
  </si>
  <si>
    <t>44.03.030</t>
  </si>
  <si>
    <t>44.03.040</t>
  </si>
  <si>
    <t>44.03.050</t>
  </si>
  <si>
    <t>Dispenser papel higiênico em ABS para rolão 300 / 600 m, com visor</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</si>
  <si>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</si>
  <si>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</si>
  <si>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</si>
  <si>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</si>
  <si>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</si>
  <si>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</si>
  <si>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</si>
  <si>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</si>
  <si>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</si>
  <si>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</si>
  <si>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</si>
  <si>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</si>
  <si>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</si>
  <si>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</si>
  <si>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</si>
  <si>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</si>
  <si>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</si>
  <si>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</si>
  <si>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</si>
  <si>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</si>
  <si>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</si>
  <si>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</si>
  <si>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</si>
  <si>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</si>
  <si>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</si>
  <si>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</si>
  <si>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</si>
  <si>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44.03.900</t>
  </si>
  <si>
    <t>44.03.920</t>
  </si>
  <si>
    <t>44.03.940</t>
  </si>
  <si>
    <t>44.03.950</t>
  </si>
  <si>
    <t>44.04</t>
  </si>
  <si>
    <t>44.04.030</t>
  </si>
  <si>
    <t>44.04.040</t>
  </si>
  <si>
    <t>44.04.050</t>
  </si>
  <si>
    <t>44.06</t>
  </si>
  <si>
    <t>44.06.010</t>
  </si>
  <si>
    <t>44.06.100</t>
  </si>
  <si>
    <t>44.06.200</t>
  </si>
  <si>
    <t>44.06.250</t>
  </si>
  <si>
    <t>44.06.300</t>
  </si>
  <si>
    <t>44.06.310</t>
  </si>
  <si>
    <t>44.06.320</t>
  </si>
  <si>
    <t>44.06.330</t>
  </si>
  <si>
    <t>44.06.360</t>
  </si>
  <si>
    <t>44.06.400</t>
  </si>
  <si>
    <t>44.06.410</t>
  </si>
  <si>
    <t>44.06.470</t>
  </si>
  <si>
    <t>44.06.520</t>
  </si>
  <si>
    <t>44.06.570</t>
  </si>
  <si>
    <t>44.06.600</t>
  </si>
  <si>
    <t>44.06.610</t>
  </si>
  <si>
    <t>44.06.700</t>
  </si>
  <si>
    <t>44.06.710</t>
  </si>
  <si>
    <t>44.06.750</t>
  </si>
  <si>
    <t>44.20</t>
  </si>
  <si>
    <t>Reparos, conservações e complementos - GRUPO 44</t>
  </si>
  <si>
    <t>44.20.010</t>
  </si>
  <si>
    <t>44.20.020</t>
  </si>
  <si>
    <t>44.20.040</t>
  </si>
  <si>
    <t>44.20.060</t>
  </si>
  <si>
    <t>44.20.080</t>
  </si>
  <si>
    <t>44.20.100</t>
  </si>
  <si>
    <t>44.20.110</t>
  </si>
  <si>
    <t>44.20.120</t>
  </si>
  <si>
    <t>44.20.121</t>
  </si>
  <si>
    <t>Arejador com articulador em ABS cromado para torneira padrão, completo</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</si>
  <si>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</si>
  <si>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</si>
  <si>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</si>
  <si>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</si>
  <si>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</si>
  <si>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</si>
  <si>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</si>
  <si>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</si>
  <si>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</si>
  <si>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</si>
  <si>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</si>
  <si>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</si>
  <si>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</si>
  <si>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</si>
  <si>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</si>
  <si>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</si>
  <si>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</si>
  <si>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</si>
  <si>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</si>
  <si>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</si>
  <si>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</si>
  <si>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</si>
  <si>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45.01.080</t>
  </si>
  <si>
    <t>45.01.082</t>
  </si>
  <si>
    <t>45.02</t>
  </si>
  <si>
    <t>45.02.020</t>
  </si>
  <si>
    <t>45.02.040</t>
  </si>
  <si>
    <t>Entrada completa de gás GLP com 2 cilindros de 45 kg</t>
  </si>
  <si>
    <t>45.02.060</t>
  </si>
  <si>
    <t>Entrada completa de gás GLP com 4 cilindros de 45 kg</t>
  </si>
  <si>
    <t>45.02.080</t>
  </si>
  <si>
    <t>Entrada completa de gás GLP com 6 cilindros de 45 kg</t>
  </si>
  <si>
    <t>45.02.200</t>
  </si>
  <si>
    <t>45.03</t>
  </si>
  <si>
    <t>45.03.010</t>
  </si>
  <si>
    <t>45.03.030</t>
  </si>
  <si>
    <t>45.03.100</t>
  </si>
  <si>
    <t>45.03.110</t>
  </si>
  <si>
    <t>45.03.200</t>
  </si>
  <si>
    <t>45.20</t>
  </si>
  <si>
    <t>Reparos, conservações e complementos - GRUPO 45</t>
  </si>
  <si>
    <t>45.20.020</t>
  </si>
  <si>
    <t>Cilindro de gás (GLP) de 45 kg, com carga</t>
  </si>
  <si>
    <t>46</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</si>
  <si>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</si>
  <si>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</si>
  <si>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</si>
  <si>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</si>
  <si>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</si>
  <si>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</si>
  <si>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</si>
  <si>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</si>
  <si>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</si>
  <si>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</si>
  <si>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</si>
  <si>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</si>
  <si>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</si>
  <si>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</si>
  <si>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</si>
  <si>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</si>
  <si>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</si>
  <si>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</si>
  <si>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</si>
  <si>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</si>
  <si>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</si>
  <si>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</si>
  <si>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</si>
  <si>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</si>
  <si>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</si>
  <si>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</si>
  <si>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</si>
  <si>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</si>
  <si>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</si>
  <si>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</si>
  <si>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</si>
  <si>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</si>
  <si>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</si>
  <si>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</si>
  <si>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</si>
  <si>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</si>
  <si>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</si>
  <si>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</si>
  <si>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</si>
  <si>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</si>
  <si>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</si>
  <si>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</si>
  <si>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</si>
  <si>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</si>
  <si>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</si>
  <si>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</si>
  <si>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</si>
  <si>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</si>
  <si>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</si>
  <si>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</si>
  <si>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</si>
  <si>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</si>
  <si>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</si>
  <si>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</si>
  <si>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</si>
  <si>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</si>
  <si>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</si>
  <si>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</si>
  <si>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</si>
  <si>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</si>
  <si>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</si>
  <si>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</si>
  <si>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</si>
  <si>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</si>
  <si>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</si>
  <si>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</si>
  <si>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</si>
  <si>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</si>
  <si>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</si>
  <si>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</si>
  <si>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</si>
  <si>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</si>
  <si>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</si>
  <si>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</si>
  <si>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</si>
  <si>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</si>
  <si>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</si>
  <si>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</si>
  <si>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</si>
  <si>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</si>
  <si>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</si>
  <si>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</si>
  <si>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</si>
  <si>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</si>
  <si>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</si>
  <si>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</si>
  <si>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</si>
  <si>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</si>
  <si>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</si>
  <si>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</si>
  <si>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</si>
  <si>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</si>
  <si>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</si>
  <si>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</si>
  <si>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</si>
  <si>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</si>
  <si>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</si>
  <si>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</si>
  <si>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</si>
  <si>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</si>
  <si>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</si>
  <si>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</si>
  <si>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</si>
  <si>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</si>
  <si>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</si>
  <si>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</si>
  <si>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</si>
  <si>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</si>
  <si>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</si>
  <si>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</si>
  <si>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</si>
  <si>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</si>
  <si>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</si>
  <si>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</si>
  <si>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</si>
  <si>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</si>
  <si>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</si>
  <si>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</si>
  <si>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</si>
  <si>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</si>
  <si>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</si>
  <si>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</si>
  <si>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</si>
  <si>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</si>
  <si>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</si>
  <si>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</si>
  <si>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</si>
  <si>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</si>
  <si>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</si>
  <si>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</si>
  <si>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</si>
  <si>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</si>
  <si>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</si>
  <si>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</si>
  <si>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</si>
  <si>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</si>
  <si>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</si>
  <si>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</si>
  <si>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</si>
  <si>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</si>
  <si>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</si>
  <si>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</si>
  <si>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46.14</t>
  </si>
  <si>
    <t>46.14.020</t>
  </si>
  <si>
    <t>46.14.030</t>
  </si>
  <si>
    <t>46.14.040</t>
  </si>
  <si>
    <t>46.14.050</t>
  </si>
  <si>
    <t>46.14.060</t>
  </si>
  <si>
    <t>46.14.490</t>
  </si>
  <si>
    <t>46.14.510</t>
  </si>
  <si>
    <t>46.14.520</t>
  </si>
  <si>
    <t>Tubo de ferro fundido classe K-9 com junta elástica, DN= 150mm, inclusive conexões</t>
  </si>
  <si>
    <t>46.14.530</t>
  </si>
  <si>
    <t>46.14.540</t>
  </si>
  <si>
    <t>46.14.550</t>
  </si>
  <si>
    <t>46.14.560</t>
  </si>
  <si>
    <t>46.15</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</si>
  <si>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</si>
  <si>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</si>
  <si>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</si>
  <si>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</si>
  <si>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</si>
  <si>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</si>
  <si>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</si>
  <si>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46.18.010</t>
  </si>
  <si>
    <t>46.18.020</t>
  </si>
  <si>
    <t>46.18.030</t>
  </si>
  <si>
    <t>46.18.040</t>
  </si>
  <si>
    <t>46.18.050</t>
  </si>
  <si>
    <t>46.18.060</t>
  </si>
  <si>
    <t>46.18.089</t>
  </si>
  <si>
    <t>46.18.090</t>
  </si>
  <si>
    <t>46.18.100</t>
  </si>
  <si>
    <t>46.18.110</t>
  </si>
  <si>
    <t>46.18.120</t>
  </si>
  <si>
    <t>46.18.130</t>
  </si>
  <si>
    <t>46.18.140</t>
  </si>
  <si>
    <t>46.18.168</t>
  </si>
  <si>
    <t>Curva de 90° em ferro fundido com flanges, classe PN-10, DN= 50mm</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</si>
  <si>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</si>
  <si>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</si>
  <si>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</si>
  <si>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</si>
  <si>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</si>
  <si>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</si>
  <si>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</si>
  <si>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</si>
  <si>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</si>
  <si>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</si>
  <si>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</si>
  <si>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</si>
  <si>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</si>
  <si>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</si>
  <si>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</si>
  <si>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</si>
  <si>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</si>
  <si>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</si>
  <si>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</si>
  <si>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Reparos, conservações e complementos - GRUPO 46</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</si>
  <si>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</si>
  <si>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</si>
  <si>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</si>
  <si>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</si>
  <si>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</si>
  <si>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</si>
  <si>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</si>
  <si>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</si>
  <si>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</si>
  <si>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</si>
  <si>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</si>
  <si>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</si>
  <si>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</si>
  <si>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</si>
  <si>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</si>
  <si>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</si>
  <si>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</si>
  <si>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</si>
  <si>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</si>
  <si>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</si>
  <si>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</si>
  <si>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</si>
  <si>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</si>
  <si>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</si>
  <si>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</si>
  <si>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</si>
  <si>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</si>
  <si>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</si>
  <si>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</si>
  <si>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</si>
  <si>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</si>
  <si>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</si>
  <si>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</si>
  <si>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</si>
  <si>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</si>
  <si>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</si>
  <si>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</si>
  <si>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</si>
  <si>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</si>
  <si>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</si>
  <si>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</si>
  <si>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</si>
  <si>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</si>
  <si>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</si>
  <si>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</si>
  <si>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</si>
  <si>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</si>
  <si>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</si>
  <si>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</si>
  <si>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</si>
  <si>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</si>
  <si>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</si>
  <si>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</si>
  <si>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</si>
  <si>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</si>
  <si>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</si>
  <si>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</si>
  <si>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</si>
  <si>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</si>
  <si>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</si>
  <si>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</si>
  <si>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</si>
  <si>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</si>
  <si>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</si>
  <si>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</si>
  <si>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</si>
  <si>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</si>
  <si>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</si>
  <si>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</si>
  <si>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</si>
  <si>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</si>
  <si>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</si>
  <si>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</si>
  <si>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</si>
  <si>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</si>
  <si>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</si>
  <si>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</si>
  <si>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</si>
  <si>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</si>
  <si>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</si>
  <si>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</si>
  <si>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</si>
  <si>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</si>
  <si>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</si>
  <si>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</si>
  <si>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</si>
  <si>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</si>
  <si>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</si>
  <si>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</si>
  <si>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</si>
  <si>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</si>
  <si>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</si>
  <si>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</si>
  <si>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</si>
  <si>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</si>
  <si>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</si>
  <si>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</si>
  <si>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</si>
  <si>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</si>
  <si>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</si>
  <si>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</si>
  <si>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</si>
  <si>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</si>
  <si>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</si>
  <si>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</si>
  <si>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</si>
  <si>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</si>
  <si>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</si>
  <si>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</si>
  <si>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</si>
  <si>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</si>
  <si>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</si>
  <si>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</si>
  <si>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</si>
  <si>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</si>
  <si>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</si>
  <si>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</si>
  <si>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</si>
  <si>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</si>
  <si>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</si>
  <si>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</si>
  <si>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</si>
  <si>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</si>
  <si>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</si>
  <si>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</si>
  <si>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</si>
  <si>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</si>
  <si>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</si>
  <si>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</si>
  <si>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</si>
  <si>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</si>
  <si>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</si>
  <si>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</si>
  <si>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</si>
  <si>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</si>
  <si>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</si>
  <si>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</si>
  <si>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</si>
  <si>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</si>
  <si>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</si>
  <si>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</si>
  <si>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</si>
  <si>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</si>
  <si>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Registro e / ou válvula em latão fundido com acabamento cromado</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</si>
  <si>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</si>
  <si>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</si>
  <si>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</si>
  <si>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</si>
  <si>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</si>
  <si>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</si>
  <si>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</si>
  <si>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</si>
  <si>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</si>
  <si>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</si>
  <si>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</si>
  <si>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</si>
  <si>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</si>
  <si>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</si>
  <si>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</si>
  <si>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</si>
  <si>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</si>
  <si>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</si>
  <si>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</si>
  <si>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</si>
  <si>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</si>
  <si>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</si>
  <si>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</si>
  <si>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</si>
  <si>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</si>
  <si>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</si>
  <si>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</si>
  <si>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</si>
  <si>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</si>
  <si>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</si>
  <si>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</si>
  <si>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</si>
  <si>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</si>
  <si>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</si>
  <si>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</si>
  <si>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</si>
  <si>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</si>
  <si>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</si>
  <si>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</si>
  <si>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</si>
  <si>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</si>
  <si>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</si>
  <si>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</si>
  <si>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</si>
  <si>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</si>
  <si>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</si>
  <si>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</si>
  <si>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</si>
  <si>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</si>
  <si>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</si>
  <si>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</si>
  <si>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</si>
  <si>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</si>
  <si>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</si>
  <si>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</si>
  <si>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</si>
  <si>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Válvula globo em bronze, classe 150 libras para vapor saturado e 300 libras para água, óleo e gás, DN= 2 1/2´</t>
  </si>
  <si>
    <t>47.05.392</t>
  </si>
  <si>
    <t>47.05.400</t>
  </si>
  <si>
    <t>47.05.410</t>
  </si>
  <si>
    <t>47.05.420</t>
  </si>
  <si>
    <t>47.05.430</t>
  </si>
  <si>
    <t>47.05.450</t>
  </si>
  <si>
    <t>Válvula redutora de pressão de ação direta em bronze, extremidade roscada, para água, ar, óleo e gás, PE= 200 psi e PS= 20 à 90 psi, DN= 1 1/4´</t>
  </si>
  <si>
    <t>47.05.460</t>
  </si>
  <si>
    <t>Válvula redutora de pressão de ação direta em bronze, extremidade roscada, para água, ar, óleo e gás, PE= 200 psi e PS= 20 à 90 psi, DN= 2´</t>
  </si>
  <si>
    <t>47.05.580</t>
  </si>
  <si>
    <t>47.06</t>
  </si>
  <si>
    <t>47.06.030</t>
  </si>
  <si>
    <t>47.06.040</t>
  </si>
  <si>
    <t>47.06.041</t>
  </si>
  <si>
    <t>Válvula de retenção de pé com crivo em ferro fundido, flangeada, DN= 8´</t>
  </si>
  <si>
    <t>47.06.050</t>
  </si>
  <si>
    <t>47.06.051</t>
  </si>
  <si>
    <t>Válvula de retenção tipo portinhola simples em ferro fundido, flangeada, DN= 6´</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</si>
  <si>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</si>
  <si>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</si>
  <si>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</si>
  <si>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</si>
  <si>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</si>
  <si>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</si>
  <si>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</si>
  <si>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</si>
  <si>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</si>
  <si>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</si>
  <si>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</si>
  <si>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</si>
  <si>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</si>
  <si>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</si>
  <si>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</si>
  <si>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</si>
  <si>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</si>
  <si>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</si>
  <si>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</si>
  <si>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</si>
  <si>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</si>
  <si>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</si>
  <si>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</si>
  <si>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</si>
  <si>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</si>
  <si>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</si>
  <si>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</si>
  <si>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</si>
  <si>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</si>
  <si>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</si>
  <si>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</si>
  <si>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</si>
  <si>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</si>
  <si>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</si>
  <si>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</si>
  <si>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</si>
  <si>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</si>
  <si>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</si>
  <si>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</si>
  <si>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</si>
  <si>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</si>
  <si>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</si>
  <si>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</si>
  <si>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</si>
  <si>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Reparos, conservações e complementos - GRUPO 47</t>
  </si>
  <si>
    <t>47.20.010</t>
  </si>
  <si>
    <t>47.20.020</t>
  </si>
  <si>
    <t>47.20.030</t>
  </si>
  <si>
    <t>Filtro ´Y´ em ferro fundido, classe 125 libras para vapor saturado, com extremidades rosqueáveis, DN= 2´</t>
  </si>
  <si>
    <t>47.20.070</t>
  </si>
  <si>
    <t>47.20.080</t>
  </si>
  <si>
    <t>47.20.100</t>
  </si>
  <si>
    <t>47.20.120</t>
  </si>
  <si>
    <t>47.20.190</t>
  </si>
  <si>
    <t>Chave de fluxo tipo palheta para tubulação de líquidos</t>
  </si>
  <si>
    <t>47.20.300</t>
  </si>
  <si>
    <t>47.20.320</t>
  </si>
  <si>
    <t>47.20.330</t>
  </si>
  <si>
    <t>48</t>
  </si>
  <si>
    <t>RESERVATÓRIO E TANQUE PARA LÍQUIDOS E GASES</t>
  </si>
  <si>
    <t>48.02</t>
  </si>
  <si>
    <t>48.02.008</t>
  </si>
  <si>
    <t>48.02.009</t>
  </si>
  <si>
    <t>48.02.300</t>
  </si>
  <si>
    <t>48.02.310</t>
  </si>
  <si>
    <t>48.02.400</t>
  </si>
  <si>
    <t>48.03</t>
  </si>
  <si>
    <t>48.03.010</t>
  </si>
  <si>
    <t>48.03.130</t>
  </si>
  <si>
    <t>48.04</t>
  </si>
  <si>
    <t>48.05</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</si>
  <si>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</si>
  <si>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</si>
  <si>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</si>
  <si>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</si>
  <si>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</si>
  <si>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</si>
  <si>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</si>
  <si>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</si>
  <si>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</si>
  <si>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</si>
  <si>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</si>
  <si>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</si>
  <si>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</si>
  <si>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</si>
  <si>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</si>
  <si>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conservações e complementos - GRUPO 48</t>
  </si>
  <si>
    <t>48.20.020</t>
  </si>
  <si>
    <t>48.20.040</t>
  </si>
  <si>
    <t>48.20.060</t>
  </si>
  <si>
    <t>49</t>
  </si>
  <si>
    <t>CAIXA, RALO, GRELHA E ACESSÓRIO HIDRÁULICO</t>
  </si>
  <si>
    <t>49.01</t>
  </si>
  <si>
    <t>49.01.016</t>
  </si>
  <si>
    <t>49.01.020</t>
  </si>
  <si>
    <t>49.01.030</t>
  </si>
  <si>
    <t>49.01.040</t>
  </si>
  <si>
    <t>49.01.050</t>
  </si>
  <si>
    <t>49.01.070</t>
  </si>
  <si>
    <t>49.03</t>
  </si>
  <si>
    <t>49.03.020</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</si>
  <si>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</si>
  <si>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</si>
  <si>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</si>
  <si>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</si>
  <si>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</si>
  <si>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</si>
  <si>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</si>
  <si>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</si>
  <si>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</si>
  <si>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</si>
  <si>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</si>
  <si>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</si>
  <si>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</si>
  <si>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</si>
  <si>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</si>
  <si>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</si>
  <si>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</si>
  <si>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</si>
  <si>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</si>
  <si>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</si>
  <si>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</si>
  <si>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</si>
  <si>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</si>
  <si>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</si>
  <si>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</si>
  <si>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</si>
  <si>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</si>
  <si>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</si>
  <si>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</si>
  <si>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</si>
  <si>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</si>
  <si>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49.12</t>
  </si>
  <si>
    <t>49.12.010</t>
  </si>
  <si>
    <t>49.12.030</t>
  </si>
  <si>
    <t>49.12.050</t>
  </si>
  <si>
    <t>49.12.110</t>
  </si>
  <si>
    <t>49.12.120</t>
  </si>
  <si>
    <t>49.12.140</t>
  </si>
  <si>
    <t>49.13</t>
  </si>
  <si>
    <t>49.13.010</t>
  </si>
  <si>
    <t>49.13.020</t>
  </si>
  <si>
    <t>49.13.030</t>
  </si>
  <si>
    <t>49.13.040</t>
  </si>
  <si>
    <t>49.14</t>
  </si>
  <si>
    <t>49.14.010</t>
  </si>
  <si>
    <t>49.14.020</t>
  </si>
  <si>
    <t>49.14.030</t>
  </si>
  <si>
    <t>49.15</t>
  </si>
  <si>
    <t>49.15.010</t>
  </si>
  <si>
    <t>49.15.030</t>
  </si>
  <si>
    <t>49.15.040</t>
  </si>
  <si>
    <t>49.15.050</t>
  </si>
  <si>
    <t>49.15.060</t>
  </si>
  <si>
    <t>49.15.100</t>
  </si>
  <si>
    <t>49.16</t>
  </si>
  <si>
    <t>Acessórios hidráulicos para água de reuso</t>
  </si>
  <si>
    <t>49.16.050</t>
  </si>
  <si>
    <t>Realimentador automático, DN= 1'</t>
  </si>
  <si>
    <t>49.16.051</t>
  </si>
  <si>
    <t>Sifão ladrão em polietileno para extravasão, diâmetro de 100mm</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</si>
  <si>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</si>
  <si>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</si>
  <si>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</si>
  <si>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</si>
  <si>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</si>
  <si>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</si>
  <si>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</si>
  <si>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</si>
  <si>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</si>
  <si>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</si>
  <si>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</si>
  <si>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</si>
  <si>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</si>
  <si>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</si>
  <si>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</si>
  <si>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</si>
  <si>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</si>
  <si>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</si>
  <si>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</si>
  <si>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</si>
  <si>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</si>
  <si>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</si>
  <si>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</si>
  <si>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</si>
  <si>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</si>
  <si>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</si>
  <si>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50.05.060</t>
  </si>
  <si>
    <t>50.05.070</t>
  </si>
  <si>
    <t>50.05.080</t>
  </si>
  <si>
    <t>50.05.160</t>
  </si>
  <si>
    <t>50.05.170</t>
  </si>
  <si>
    <t>50.05.210</t>
  </si>
  <si>
    <t>50.05.230</t>
  </si>
  <si>
    <t>50.05.240</t>
  </si>
  <si>
    <t>50.05.250</t>
  </si>
  <si>
    <t>50.05.260</t>
  </si>
  <si>
    <t>50.05.270</t>
  </si>
  <si>
    <t>50.05.280</t>
  </si>
  <si>
    <t>50.05.400</t>
  </si>
  <si>
    <t>50.05.430</t>
  </si>
  <si>
    <t>Detector óptico de fumaça com base endereçável</t>
  </si>
  <si>
    <t>50.05.440</t>
  </si>
  <si>
    <t>50.05.450</t>
  </si>
  <si>
    <t>50.05.470</t>
  </si>
  <si>
    <t>50.05.490</t>
  </si>
  <si>
    <t>Sinalizador audiovisual endereçável com LED</t>
  </si>
  <si>
    <t>50.10</t>
  </si>
  <si>
    <t>50.10.030</t>
  </si>
  <si>
    <t>50.10.050</t>
  </si>
  <si>
    <t>50.10.058</t>
  </si>
  <si>
    <t>50.10.060</t>
  </si>
  <si>
    <t>50.10.100</t>
  </si>
  <si>
    <t>50.10.110</t>
  </si>
  <si>
    <t>50.10.120</t>
  </si>
  <si>
    <t>50.10.140</t>
  </si>
  <si>
    <t>Extintor manual de gás carbônico 5 BC - capacidade de 6 kg</t>
  </si>
  <si>
    <t>50.10.210</t>
  </si>
  <si>
    <t>50.10.220</t>
  </si>
  <si>
    <t>Suporte para extintor de piso em aço inoxidável</t>
  </si>
  <si>
    <t>50.20</t>
  </si>
  <si>
    <t>Reparos, conservações e complementos - GRUPO 50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</si>
  <si>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</si>
  <si>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</si>
  <si>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</si>
  <si>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</si>
  <si>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</si>
  <si>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</si>
  <si>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</si>
  <si>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</si>
  <si>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</si>
  <si>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</si>
  <si>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</si>
  <si>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</si>
  <si>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</si>
  <si>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</si>
  <si>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</si>
  <si>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</si>
  <si>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</si>
  <si>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Pavimento de concreto rolado (concreto pobre) para base de pavimento rígido</t>
  </si>
  <si>
    <t>54.01.400</t>
  </si>
  <si>
    <t>54.01.410</t>
  </si>
  <si>
    <t>54.02</t>
  </si>
  <si>
    <t>54.02.030</t>
  </si>
  <si>
    <t>54.03</t>
  </si>
  <si>
    <t>54.03.200</t>
  </si>
  <si>
    <t>54.03.210</t>
  </si>
  <si>
    <t>Camada de rolamento em concreto betuminoso usinado quente - CBUQ</t>
  </si>
  <si>
    <t>54.03.221</t>
  </si>
  <si>
    <t>Restauração de pavimento asfáltico com concreto betuminoso usinado quente - CBUQ</t>
  </si>
  <si>
    <t>54.03.230</t>
  </si>
  <si>
    <t>54.03.240</t>
  </si>
  <si>
    <t>54.03.250</t>
  </si>
  <si>
    <t>54.03.260</t>
  </si>
  <si>
    <t>54.04</t>
  </si>
  <si>
    <t>54.04.030</t>
  </si>
  <si>
    <t>54.04.040</t>
  </si>
  <si>
    <t>54.04.050</t>
  </si>
  <si>
    <t>54.04.060</t>
  </si>
  <si>
    <t>54.04.340</t>
  </si>
  <si>
    <t>54.04.350</t>
  </si>
  <si>
    <t>54.04.360</t>
  </si>
  <si>
    <t>54.06</t>
  </si>
  <si>
    <t>54.06.020</t>
  </si>
  <si>
    <t>54.06.040</t>
  </si>
  <si>
    <t>54.06.100</t>
  </si>
  <si>
    <t>54.06.110</t>
  </si>
  <si>
    <t>54.06.150</t>
  </si>
  <si>
    <t>54.06.160</t>
  </si>
  <si>
    <t>54.06.170</t>
  </si>
  <si>
    <t>54.07</t>
  </si>
  <si>
    <t>Calçadas e passeios.</t>
  </si>
  <si>
    <t>54.07.040</t>
  </si>
  <si>
    <t>54.07.110</t>
  </si>
  <si>
    <t>54.07.130</t>
  </si>
  <si>
    <t>54.07.210</t>
  </si>
  <si>
    <t>54.07.260</t>
  </si>
  <si>
    <t>Piso em ladrilho hidráulico tipo rampa várias cores 30 x 30 cm, antiderrapante, assentado com argamassa mista</t>
  </si>
  <si>
    <t>54.20</t>
  </si>
  <si>
    <t>Reparos, conservações e complementos - GRUPO 54</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</si>
  <si>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</si>
  <si>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</si>
  <si>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</si>
  <si>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</si>
  <si>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</si>
  <si>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</si>
  <si>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</si>
  <si>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</si>
  <si>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</si>
  <si>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</si>
  <si>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</si>
  <si>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</si>
  <si>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</si>
  <si>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</si>
  <si>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</si>
  <si>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</si>
  <si>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</si>
  <si>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</si>
  <si>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</si>
  <si>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</si>
  <si>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</si>
  <si>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</si>
  <si>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</si>
  <si>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</si>
  <si>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</si>
  <si>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</si>
  <si>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</si>
  <si>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</si>
  <si>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Elevador para passageiros, uso interno com capacidade mínima de 600 kg para duas paradas, portas unilaterais</t>
  </si>
  <si>
    <t>61.01.680</t>
  </si>
  <si>
    <t>Elevador para passageiros, uso interno com capacidade mínima de 600 kg para três paradas, portas unilaterais</t>
  </si>
  <si>
    <t>61.01.690</t>
  </si>
  <si>
    <t>Elevador para passageiros, uso interno com capacidade mínima de 600 kg para três paradas, portas bilaterais</t>
  </si>
  <si>
    <t>61.01.760</t>
  </si>
  <si>
    <t>61.01.770</t>
  </si>
  <si>
    <t>61.01.800</t>
  </si>
  <si>
    <t>61.10</t>
  </si>
  <si>
    <t>Climatização</t>
  </si>
  <si>
    <t>61.10.001</t>
  </si>
  <si>
    <t>61.10.010</t>
  </si>
  <si>
    <t>61.10.100</t>
  </si>
  <si>
    <t>61.10.110</t>
  </si>
  <si>
    <t>61.10.120</t>
  </si>
  <si>
    <t>61.10.200</t>
  </si>
  <si>
    <t>61.10.210</t>
  </si>
  <si>
    <t>61.10.220</t>
  </si>
  <si>
    <t>61.10.230</t>
  </si>
  <si>
    <t>61.10.250</t>
  </si>
  <si>
    <t>61.10.260</t>
  </si>
  <si>
    <t>61.10.270</t>
  </si>
  <si>
    <t>61.10.300</t>
  </si>
  <si>
    <t>61.10.310</t>
  </si>
  <si>
    <t>61.10.320</t>
  </si>
  <si>
    <t>61.10.400</t>
  </si>
  <si>
    <t>Damper corta fogo (DCF) tipo comporta, com elemento fusível e chave fim de curso.</t>
  </si>
  <si>
    <t>61.10.410</t>
  </si>
  <si>
    <t>Serviço de instalação de Damper Corta Fogo</t>
  </si>
  <si>
    <t>61.10.420</t>
  </si>
  <si>
    <t>Motor (atuador) a ser acoplado ao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</si>
  <si>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</si>
  <si>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</si>
  <si>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</si>
  <si>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</si>
  <si>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</si>
  <si>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</si>
  <si>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61.10.530</t>
  </si>
  <si>
    <t>Difusor de insuflação de ar tipo direcional, medindo 30 x 30 cm</t>
  </si>
  <si>
    <t>61.10.550</t>
  </si>
  <si>
    <t>Difusor de insuflação de ar tipo direcional, medindo 45 x 15 cm</t>
  </si>
  <si>
    <t>61.14</t>
  </si>
  <si>
    <t>61.14.005</t>
  </si>
  <si>
    <t>Caixa ventiladora com ventilador centrífugo, vazão 4.600 m³/h, pressão 30 mmCA - 220 / 380 V / 60HZ</t>
  </si>
  <si>
    <t>61.14.015</t>
  </si>
  <si>
    <t>Caixa ventiladora com ventilador centrífugo, vazão 28.000 m³/h, pressão 30 mmCA - 220 / 380 V / 60HZ</t>
  </si>
  <si>
    <t>61.14.050</t>
  </si>
  <si>
    <t>Caixa ventiladora com ventilador centrífugo, vazão 8.800 m³/h, pressão 35 mmCA - 220/380 V / 60Hz</t>
  </si>
  <si>
    <t>61.14.070</t>
  </si>
  <si>
    <t>Caixa ventiladora com ventilador centrífugo, vazão 1.710 m³/h, pressão 35 mmCA - 220/380 V / 60Hz</t>
  </si>
  <si>
    <t>61.14.080</t>
  </si>
  <si>
    <t>Caixa ventiladora com ventilador centrífugo, vazão 1.190 m³/h, pressão 35 mmCA - 220/380 V / 60Hz</t>
  </si>
  <si>
    <t>61.14.100</t>
  </si>
  <si>
    <t>Ventilador centrífugo de dupla aspiração "limite-load", vazão 20.000 m³/h, pressão 50 mmCA - 380/660 V / 60 Hz</t>
  </si>
  <si>
    <t>61.20</t>
  </si>
  <si>
    <t>Reparos, conservações e complementos - GRUPO 61</t>
  </si>
  <si>
    <t>61.20.040</t>
  </si>
  <si>
    <t>Cortina de ar com duas velocidades, para vão de 1,20 m</t>
  </si>
  <si>
    <t>61.20.100</t>
  </si>
  <si>
    <t>61.20.110</t>
  </si>
  <si>
    <t>61.20.120</t>
  </si>
  <si>
    <t>61.20.130</t>
  </si>
  <si>
    <t>61.20.450</t>
  </si>
  <si>
    <t>62</t>
  </si>
  <si>
    <t>62.04</t>
  </si>
  <si>
    <t>62.04.060</t>
  </si>
  <si>
    <t>62.04.070</t>
  </si>
  <si>
    <t>62.04.090</t>
  </si>
  <si>
    <t>62.20</t>
  </si>
  <si>
    <t>Reparos, conservações e complementos - GRUPO 62</t>
  </si>
  <si>
    <t>62.20.330</t>
  </si>
  <si>
    <t>62.20.340</t>
  </si>
  <si>
    <t>62.20.350</t>
  </si>
  <si>
    <t>65</t>
  </si>
  <si>
    <t>65.01</t>
  </si>
  <si>
    <t>65.01.210</t>
  </si>
  <si>
    <t>65.02</t>
  </si>
  <si>
    <t>65.02.100</t>
  </si>
  <si>
    <t>66</t>
  </si>
  <si>
    <t>SEGURANÇA, VIGILÂNCIA E CONTROLE, EQUIPAMENTO E SISTEMA</t>
  </si>
  <si>
    <t>66.02</t>
  </si>
  <si>
    <t>66.02.060</t>
  </si>
  <si>
    <t>66.02.090</t>
  </si>
  <si>
    <t>66.02.130</t>
  </si>
  <si>
    <t>66.02.239</t>
  </si>
  <si>
    <t>Sistema eletrônico de automatização de portão deslizante, para esforços até 800 kg</t>
  </si>
  <si>
    <t>66.02.240</t>
  </si>
  <si>
    <t>Sistema eletrônico de automatização de portão deslizante, para esforços maior de 800 kg e até 1400 kg</t>
  </si>
  <si>
    <t>66.02.460</t>
  </si>
  <si>
    <t>66.02.500</t>
  </si>
  <si>
    <t>66.02.560</t>
  </si>
  <si>
    <t>Controlador de acesso com identificação por impressão digital (biometria) e software de gerenciamento</t>
  </si>
  <si>
    <t>66.08</t>
  </si>
  <si>
    <t>66.08.061</t>
  </si>
  <si>
    <t>66.08.081</t>
  </si>
  <si>
    <t>Mesa de apoio para até 6 monitores de 21,5"</t>
  </si>
  <si>
    <t>66.08.100</t>
  </si>
  <si>
    <t>66.08.110</t>
  </si>
  <si>
    <t>66.08.111</t>
  </si>
  <si>
    <t>66.08.115</t>
  </si>
  <si>
    <t>Rack fechado de piso padrão metálico, 19 x 44 Us x 770 mm</t>
  </si>
  <si>
    <t>66.08.131</t>
  </si>
  <si>
    <t>Monitor LCD ou LED colorido, tela plana de 21,5"</t>
  </si>
  <si>
    <t>66.08.240</t>
  </si>
  <si>
    <t>Filtro passivo e misturador de sinais VHF / UHF / CATV</t>
  </si>
  <si>
    <t>66.08.260</t>
  </si>
  <si>
    <t>Modulador de canais VHF / UHF / CATV / CFTV</t>
  </si>
  <si>
    <t>66.08.270</t>
  </si>
  <si>
    <t>Amplificador de linha VHF / UHF com conector de F-50 dB</t>
  </si>
  <si>
    <t>66.08.340</t>
  </si>
  <si>
    <t>Unidade de disco rígido (HD) externo de 5 TB</t>
  </si>
  <si>
    <t>66.08.400</t>
  </si>
  <si>
    <t>66.08.401</t>
  </si>
  <si>
    <t>66.08.600</t>
  </si>
  <si>
    <t>Unidade gerenciadora digital de vídeo em rede (NVR) de até 8 câmeras IP, armazenamento de 6 TB, 1 interface de rede Fast Ethernet</t>
  </si>
  <si>
    <t>66.08.610</t>
  </si>
  <si>
    <t>Unidade gerenciadora digital de vídeo em rede (NVR) de até 16 câmeras IP, armazenamento de 12 TB, 1 interface de rede Gigabit Ethernet e 4 entradas de alarme</t>
  </si>
  <si>
    <t>66.08.620</t>
  </si>
  <si>
    <t>Unidade gerenciadora digital vídeo em rede (NVR) de até 32 câmeras IP, armazenamento de 48 TB, 2 interface de rede Gigabit Ethernet e 16 entradas de alarme</t>
  </si>
  <si>
    <t>66.20</t>
  </si>
  <si>
    <t>Reparos, conservações e complementos - GRUPO 66</t>
  </si>
  <si>
    <t>66.20.150</t>
  </si>
  <si>
    <t>66.20.170</t>
  </si>
  <si>
    <t>66.20.180</t>
  </si>
  <si>
    <t>66.20.221</t>
  </si>
  <si>
    <t>66.20.225</t>
  </si>
  <si>
    <t>Switch Gigabit 24 portas com capacidade de 10/100/1000/Mbps</t>
  </si>
  <si>
    <t>67</t>
  </si>
  <si>
    <t>67.02</t>
  </si>
  <si>
    <t>67.02.160</t>
  </si>
  <si>
    <t>67.02.210</t>
  </si>
  <si>
    <t>67.02.240</t>
  </si>
  <si>
    <t>67.02.280</t>
  </si>
  <si>
    <t>67.02.301</t>
  </si>
  <si>
    <t>Peneira estática em poliéster reforçado de fibra de vidro (PRFV) com tela de aço inoxidável AISI 304, malha de 1,5 mm, vazão de 50 l/s</t>
  </si>
  <si>
    <t>67.02.320</t>
  </si>
  <si>
    <t>67.02.330</t>
  </si>
  <si>
    <t>67.02.400</t>
  </si>
  <si>
    <t>Tanque em fibra de vidro (PRFV) com quebra ondas, capacidade de 25.000 l e misturador interno vertical em aço inoxidável</t>
  </si>
  <si>
    <t>67.02.410</t>
  </si>
  <si>
    <t>68</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</si>
  <si>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</si>
  <si>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</si>
  <si>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</si>
  <si>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</si>
  <si>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</si>
  <si>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</si>
  <si>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</si>
  <si>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</si>
  <si>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</si>
  <si>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</si>
  <si>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</si>
  <si>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</si>
  <si>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</si>
  <si>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</si>
  <si>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</si>
  <si>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</si>
  <si>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</si>
  <si>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</si>
  <si>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</si>
  <si>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</si>
  <si>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</si>
  <si>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</si>
  <si>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</si>
  <si>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</si>
  <si>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</si>
  <si>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</si>
  <si>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</si>
  <si>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</si>
  <si>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</si>
  <si>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Reparos, conservações e complementos - GRUPO 68</t>
  </si>
  <si>
    <t>68.20.010</t>
  </si>
  <si>
    <t>68.20.040</t>
  </si>
  <si>
    <t>68.20.050</t>
  </si>
  <si>
    <t>68.20.120</t>
  </si>
  <si>
    <t>69</t>
  </si>
  <si>
    <t>69.03</t>
  </si>
  <si>
    <t>69.03.090</t>
  </si>
  <si>
    <t>69.03.130</t>
  </si>
  <si>
    <t>69.03.140</t>
  </si>
  <si>
    <t>69.03.310</t>
  </si>
  <si>
    <t>69.03.340</t>
  </si>
  <si>
    <t>69.03.360</t>
  </si>
  <si>
    <t>69.03.400</t>
  </si>
  <si>
    <t>Central PABX híbrida de telefonia para 8 linhas tronco e 24 ramais digital e analógico</t>
  </si>
  <si>
    <t>69.03.410</t>
  </si>
  <si>
    <t>Central PABX híbrida de telefonia para 8 linhas tronco e 128 ramais digital e analógico</t>
  </si>
  <si>
    <t>69.03.420</t>
  </si>
  <si>
    <t>Central PABX híbrida de telefonia para 8 linhas tronco e 128 ramais digital e analógico, com recursos PBX Networking</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</si>
  <si>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</si>
  <si>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</si>
  <si>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</si>
  <si>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</si>
  <si>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</si>
  <si>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</si>
  <si>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</si>
  <si>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</si>
  <si>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</si>
  <si>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</si>
  <si>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</si>
  <si>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</si>
  <si>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</si>
  <si>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</si>
  <si>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</si>
  <si>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</si>
  <si>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</si>
  <si>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</si>
  <si>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</si>
  <si>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</si>
  <si>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</si>
  <si>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69.08</t>
  </si>
  <si>
    <t>69.08.010</t>
  </si>
  <si>
    <t>69.09</t>
  </si>
  <si>
    <t>69.09.250</t>
  </si>
  <si>
    <t>69.09.260</t>
  </si>
  <si>
    <t>69.09.300</t>
  </si>
  <si>
    <t>69.09.360</t>
  </si>
  <si>
    <t>69.09.370</t>
  </si>
  <si>
    <t>69.10</t>
  </si>
  <si>
    <t>69.10.130</t>
  </si>
  <si>
    <t>Amplificador de potência para VHF e CATV-50 dB, frequência 40 a 550 MHz</t>
  </si>
  <si>
    <t>69.10.140</t>
  </si>
  <si>
    <t>69.20</t>
  </si>
  <si>
    <t>Reparos, conservações e complementos - GRUPO 69</t>
  </si>
  <si>
    <t>69.20.010</t>
  </si>
  <si>
    <t>Arame de espinar em aço inoxidável nu, para TV a cabo</t>
  </si>
  <si>
    <t>69.20.040</t>
  </si>
  <si>
    <t>69.20.050</t>
  </si>
  <si>
    <t>69.20.070</t>
  </si>
  <si>
    <t>69.20.100</t>
  </si>
  <si>
    <t>69.20.110</t>
  </si>
  <si>
    <t>69.20.130</t>
  </si>
  <si>
    <t>69.20.140</t>
  </si>
  <si>
    <t>69.20.170</t>
  </si>
  <si>
    <t>69.20.180</t>
  </si>
  <si>
    <t>69.20.200</t>
  </si>
  <si>
    <t>69.20.210</t>
  </si>
  <si>
    <t>69.20.220</t>
  </si>
  <si>
    <t>69.20.230</t>
  </si>
  <si>
    <t>69.20.240</t>
  </si>
  <si>
    <t>69.20.250</t>
  </si>
  <si>
    <t>69.20.260</t>
  </si>
  <si>
    <t>69.20.270</t>
  </si>
  <si>
    <t>69.20.280</t>
  </si>
  <si>
    <t>69.20.290</t>
  </si>
  <si>
    <t>69.20.300</t>
  </si>
  <si>
    <t>69.20.340</t>
  </si>
  <si>
    <t>69.20.350</t>
  </si>
  <si>
    <t>97</t>
  </si>
  <si>
    <t>SINALIZAÇÃO E COMUNICAÇÃO VISUAL</t>
  </si>
  <si>
    <t>97.02</t>
  </si>
  <si>
    <t>97.02.030</t>
  </si>
  <si>
    <t>97.02.190</t>
  </si>
  <si>
    <t>97.02.210</t>
  </si>
  <si>
    <t>97.03</t>
  </si>
  <si>
    <t>97.03.010</t>
  </si>
  <si>
    <t>97.04</t>
  </si>
  <si>
    <t>97.04.010</t>
  </si>
  <si>
    <t>97.04.020</t>
  </si>
  <si>
    <t>97.05</t>
  </si>
  <si>
    <t>97.05.070</t>
  </si>
  <si>
    <t>Manta de borracha para sinalização em estacionamento e proteção de coluna e parede, de 1000 x 750 mm e espessura 10 mm</t>
  </si>
  <si>
    <t>97.05.080</t>
  </si>
  <si>
    <t>Cantoneira de borracha para sinalização em estacionamento e proteção de coluna, de 750 x 100 x 100 mm e espessura 10 mm</t>
  </si>
  <si>
    <t>97.05.100</t>
  </si>
  <si>
    <t>97.05.130</t>
  </si>
  <si>
    <t>97.05.140</t>
  </si>
  <si>
    <t>98</t>
  </si>
  <si>
    <t>ARQUITETURA DE INTERIORES</t>
  </si>
  <si>
    <t>98.02</t>
  </si>
  <si>
    <t>98.02.210</t>
  </si>
  <si>
    <t>t</t>
  </si>
  <si>
    <t>Conector de emenda tipo BNC para cabo coaxial RG 59</t>
  </si>
  <si>
    <t>Base referência</t>
  </si>
  <si>
    <t>Taxa de destinação de resíduo sólido em aterro, tipo solo/terra</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</si>
  <si>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</si>
  <si>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</si>
  <si>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</si>
  <si>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</si>
  <si>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</si>
  <si>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</si>
  <si>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</si>
  <si>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</si>
  <si>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</si>
  <si>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</si>
  <si>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</si>
  <si>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</si>
  <si>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185 mm², isolamento 0,6/1kV - isolação HEPR 90°C</t>
  </si>
  <si>
    <t>Cabo de cobre flexível de 240 mm², isolamento 0,6/1kV - isolação HEPR 90°C</t>
  </si>
  <si>
    <t>Cabo de cobre flexível de 150 mm², isolamento 0,6/1 kV - isolação HEPR 90°C</t>
  </si>
  <si>
    <t>COM DESONERAÇÃO (DESONERADO)</t>
  </si>
  <si>
    <t>Taxa de mobilização e desmobilização de equipamentos para execução de perfuração em concreto</t>
  </si>
  <si>
    <t>01.23.221</t>
  </si>
  <si>
    <t>01.23.222</t>
  </si>
  <si>
    <t>01.23.223</t>
  </si>
  <si>
    <t>01.23.231</t>
  </si>
  <si>
    <t>01.23.232</t>
  </si>
  <si>
    <t>01.23.233</t>
  </si>
  <si>
    <t>01.23.234</t>
  </si>
  <si>
    <t>01.23.236</t>
  </si>
  <si>
    <t>01.23.237</t>
  </si>
  <si>
    <t>01.23.238</t>
  </si>
  <si>
    <t>01.23.239</t>
  </si>
  <si>
    <t>Pré-filtro tipo pérola para poço profundo</t>
  </si>
  <si>
    <t>Pré-filtro tipo Jacareí para poço profundo</t>
  </si>
  <si>
    <t>Perfilagem ótica (filmagem / endoscopia) para poço profundo</t>
  </si>
  <si>
    <t>Perfilagem elétrica de poço profundo</t>
  </si>
  <si>
    <t>Licença de perfuração para poço profundo</t>
  </si>
  <si>
    <t>02.05.195</t>
  </si>
  <si>
    <t>Balancim elétrico tipo plataforma para transporte vertical, com altura até 60 m</t>
  </si>
  <si>
    <t>Demolição de forro / divisórias</t>
  </si>
  <si>
    <t>05.09</t>
  </si>
  <si>
    <t>Taxas de recolhimento</t>
  </si>
  <si>
    <t>05.09.006</t>
  </si>
  <si>
    <t>05.09.007</t>
  </si>
  <si>
    <t>08.10.108</t>
  </si>
  <si>
    <t>08.10.109</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</si>
  <si>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</si>
  <si>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</si>
  <si>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</si>
  <si>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</si>
  <si>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</si>
  <si>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</si>
  <si>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</si>
  <si>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</si>
  <si>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</si>
  <si>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</si>
  <si>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</si>
  <si>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</si>
  <si>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</si>
  <si>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</si>
  <si>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</si>
  <si>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</si>
  <si>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</si>
  <si>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</si>
  <si>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16.02.045</t>
  </si>
  <si>
    <t>17.02.030</t>
  </si>
  <si>
    <t>Chapisco 1:4 com areia grossa</t>
  </si>
  <si>
    <t>18.06.022</t>
  </si>
  <si>
    <t>Placa cerâmica esmaltada PEI-4 para área interna, grupo de absorção BIIa, resistência química A, assentado com argamassa colante industrializada</t>
  </si>
  <si>
    <t>18.06.023</t>
  </si>
  <si>
    <t>Rodapé em placa cerâmica esmaltada PEI-4 para áreas internas, grupo de absorção BIIa, resistência química A, assentado com argamassa colante industrializada</t>
  </si>
  <si>
    <t>18.06.062</t>
  </si>
  <si>
    <t>18.06.063</t>
  </si>
  <si>
    <t>18.06.102</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</si>
  <si>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</si>
  <si>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</si>
  <si>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</si>
  <si>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</si>
  <si>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</si>
  <si>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</si>
  <si>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</si>
  <si>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</si>
  <si>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</si>
  <si>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</si>
  <si>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18.06.222</t>
  </si>
  <si>
    <t>18.06.223</t>
  </si>
  <si>
    <t>18.06.302</t>
  </si>
  <si>
    <t>18.06.303</t>
  </si>
  <si>
    <t>18.06.350</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</si>
  <si>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</si>
  <si>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</si>
  <si>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</si>
  <si>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</si>
  <si>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</si>
  <si>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Placa cerâmica não esmaltada extrudada de alta resistência química e mecânica, espessura de 9 mm, uso industrial, assentado com argamassa química bicomponente</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</si>
  <si>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</si>
  <si>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</si>
  <si>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</si>
  <si>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</si>
  <si>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18.08.032</t>
  </si>
  <si>
    <t>18.08.042</t>
  </si>
  <si>
    <t>18.08.062</t>
  </si>
  <si>
    <t>18.08.072</t>
  </si>
  <si>
    <t>18.08.152</t>
  </si>
  <si>
    <t>18.08.162</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</si>
  <si>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</si>
  <si>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</si>
  <si>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</si>
  <si>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</si>
  <si>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</si>
  <si>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</si>
  <si>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</si>
  <si>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</si>
  <si>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</si>
  <si>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</si>
  <si>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18.12.140</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</si>
  <si>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</si>
  <si>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</si>
  <si>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</si>
  <si>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</si>
  <si>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</si>
  <si>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</si>
  <si>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</si>
  <si>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21.02.311</t>
  </si>
  <si>
    <t>21.03.151</t>
  </si>
  <si>
    <t>21.05.100</t>
  </si>
  <si>
    <t>Fita adesiva antiderrapante fosforescente, alto tráfego, largura de 5 cm</t>
  </si>
  <si>
    <t>Cantoneira de sobrepor em PVC de 4 x 4 cm</t>
  </si>
  <si>
    <t>22.03.122</t>
  </si>
  <si>
    <t>Porta lisa comum montada com batente</t>
  </si>
  <si>
    <t>23.12</t>
  </si>
  <si>
    <t>Porta comum completa - uso coletivo (padrão dimensional médio)</t>
  </si>
  <si>
    <t>23.12.001</t>
  </si>
  <si>
    <t>Porta lisa de madeira, interna "PIM", para acabamento em pintura, padrão dimensional médio, com ferragens, completo - 80 x 210 cm</t>
  </si>
  <si>
    <t>23.13</t>
  </si>
  <si>
    <t>Porta comum completa - uso público (padrão dimensional médio/pesado)</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</si>
  <si>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</si>
  <si>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</si>
  <si>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</si>
  <si>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</si>
  <si>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</si>
  <si>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</si>
  <si>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</si>
  <si>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</si>
  <si>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</si>
  <si>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</si>
  <si>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</si>
  <si>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</si>
  <si>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28.01.146</t>
  </si>
  <si>
    <t>Fechadura eletromagnética para capacidade de atraque de 150 kgf</t>
  </si>
  <si>
    <t>Fechadura elétrica de sobrepor para porta ou portão com peso até 400 kg</t>
  </si>
  <si>
    <t>Mola aérea hidráulica, para porta com largura até 1,60 m</t>
  </si>
  <si>
    <t>30.06.132</t>
  </si>
  <si>
    <t>Placa de sinalização tátil em poliestireno com alto relevo em braile, para identificação de pavimentos</t>
  </si>
  <si>
    <t>32.06.396</t>
  </si>
  <si>
    <t>32.17.012</t>
  </si>
  <si>
    <t>Impermeabilização em argamassa de concreto não estrutural com aditivo hidrófugo</t>
  </si>
  <si>
    <t>33.07.102</t>
  </si>
  <si>
    <t>Esmalte a base de água em estrutura metálica</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</si>
  <si>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</si>
  <si>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</si>
  <si>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</si>
  <si>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</si>
  <si>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</si>
  <si>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</si>
  <si>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</si>
  <si>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</si>
  <si>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</si>
  <si>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</si>
  <si>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</si>
  <si>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</si>
  <si>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</si>
  <si>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</si>
  <si>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</si>
  <si>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</si>
  <si>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</si>
  <si>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</si>
  <si>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</si>
  <si>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</si>
  <si>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</si>
  <si>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</si>
  <si>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</si>
  <si>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</si>
  <si>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</si>
  <si>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</si>
  <si>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</si>
  <si>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</si>
  <si>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39.02</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</si>
  <si>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</si>
  <si>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</si>
  <si>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</si>
  <si>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</si>
  <si>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</si>
  <si>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</si>
  <si>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</si>
  <si>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</si>
  <si>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</si>
  <si>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</si>
  <si>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39.03.174</t>
  </si>
  <si>
    <t>Cabo de cobre de 4 mm², isolamento 0,6/1 kV - isolação em PVC 70°C.</t>
  </si>
  <si>
    <t>39.03.178</t>
  </si>
  <si>
    <t>39.03.182</t>
  </si>
  <si>
    <t>Cabo de cobre nu, têmpera mole, classe 2</t>
  </si>
  <si>
    <t>Cabo de cobre tripolar, isolamento 8,7/15 kV, isolação EPR 90°C</t>
  </si>
  <si>
    <t>Cabo de cobre de 3x35 mm², isolamento 8,7/15 kV - isolação EPR 90°C</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</si>
  <si>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</si>
  <si>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</si>
  <si>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</si>
  <si>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</si>
  <si>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39.21</t>
  </si>
  <si>
    <t>Cabo de cobre flexível, isolamento 0,6/1 kV, isolação em HEPR 90°C</t>
  </si>
  <si>
    <t>39.21.010</t>
  </si>
  <si>
    <t>39.21.020</t>
  </si>
  <si>
    <t>39.21.030</t>
  </si>
  <si>
    <t>39.21.040</t>
  </si>
  <si>
    <t>39.21.050</t>
  </si>
  <si>
    <t>39.21.060</t>
  </si>
  <si>
    <t>39.21.070</t>
  </si>
  <si>
    <t>39.21.080</t>
  </si>
  <si>
    <t>39.21.090</t>
  </si>
  <si>
    <t>39.21.100</t>
  </si>
  <si>
    <t>39.21.110</t>
  </si>
  <si>
    <t>39.21.120</t>
  </si>
  <si>
    <t>39.21.125</t>
  </si>
  <si>
    <t>39.21.130</t>
  </si>
  <si>
    <t>39.21.140</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</si>
  <si>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</si>
  <si>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</si>
  <si>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</si>
  <si>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</si>
  <si>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</si>
  <si>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</si>
  <si>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</si>
  <si>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</si>
  <si>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</si>
  <si>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</si>
  <si>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</si>
  <si>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</si>
  <si>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</si>
  <si>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</si>
  <si>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</si>
  <si>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flexível, isolamento 500 V, isolação PP 70°C</t>
  </si>
  <si>
    <t>39.24.151</t>
  </si>
  <si>
    <t>39.24.152</t>
  </si>
  <si>
    <t>39.24.153</t>
  </si>
  <si>
    <t>39.24.154</t>
  </si>
  <si>
    <t>39.24.173</t>
  </si>
  <si>
    <t>39.24.174</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</si>
  <si>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</si>
  <si>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</si>
  <si>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</si>
  <si>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</si>
  <si>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</si>
  <si>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</si>
  <si>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</si>
  <si>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</si>
  <si>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</si>
  <si>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</si>
  <si>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</si>
  <si>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</si>
  <si>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</si>
  <si>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</si>
  <si>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</si>
  <si>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</si>
  <si>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</si>
  <si>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</si>
  <si>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</si>
  <si>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39.29</t>
  </si>
  <si>
    <t>Cabo de cobre flexível, isolamento 750 V - isolação 70°C, baixa emissão de fumaça e gases</t>
  </si>
  <si>
    <t>39.29.110</t>
  </si>
  <si>
    <t>39.29.111</t>
  </si>
  <si>
    <t>39.29.112</t>
  </si>
  <si>
    <t>39.29.113</t>
  </si>
  <si>
    <t>39.29.114</t>
  </si>
  <si>
    <t>40.10.132</t>
  </si>
  <si>
    <t>Contator de potência 65 A - 2na+2nf</t>
  </si>
  <si>
    <t>41.31.050</t>
  </si>
  <si>
    <t>41.31.070</t>
  </si>
  <si>
    <t>41.31.085</t>
  </si>
  <si>
    <t>45.01.066</t>
  </si>
  <si>
    <t>TUBULAÇÃO E CONDUTORES PARA LÍQUIDOS E GASES.</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</si>
  <si>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</si>
  <si>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</si>
  <si>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</si>
  <si>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</si>
  <si>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</si>
  <si>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</si>
  <si>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Te de visita em ferro fundido, predial SMU, DN= 100 mm</t>
  </si>
  <si>
    <t>48.03.112</t>
  </si>
  <si>
    <t>48.03.138</t>
  </si>
  <si>
    <t>49.03.036</t>
  </si>
  <si>
    <t>Caixa de gordura em PVC com tampa reforçada - capacidade 19 litros</t>
  </si>
  <si>
    <t>Boca de lobo simples tipo PMSP com tampa de concreto</t>
  </si>
  <si>
    <t>Boca de lobo dupla tipo PMSP com tampa de concreto</t>
  </si>
  <si>
    <t>Boca de lobo tripla tipo PMSP com tampa de concreto</t>
  </si>
  <si>
    <t>49.12.058</t>
  </si>
  <si>
    <t>Boca de leão simples tipo PMSP com grelha</t>
  </si>
  <si>
    <t>50.05.021</t>
  </si>
  <si>
    <t>Fonte eletroímã para interligar à central do sistema de detecção e alarme de incêndio</t>
  </si>
  <si>
    <t>50.05.022</t>
  </si>
  <si>
    <t>50.05.214</t>
  </si>
  <si>
    <t>Detector de gás liquefeito (GLP), gás natural (GN) ou derivados de metano</t>
  </si>
  <si>
    <t>61.20.092</t>
  </si>
  <si>
    <t>Cortina de ar com duas velocidades, para vão de 1,50 m</t>
  </si>
  <si>
    <t>66.20.202</t>
  </si>
  <si>
    <t>Instalação de câmera fixa para CFTV</t>
  </si>
  <si>
    <t>66.20.212</t>
  </si>
  <si>
    <t>Instalação de câmera móvel para CFTV</t>
  </si>
  <si>
    <t>01.02.071</t>
  </si>
  <si>
    <t>Parecer técnico de fundações, contenções e recomendações gerais, para empreendimentos com área construída até 1.000 m²</t>
  </si>
  <si>
    <t>01.02.081</t>
  </si>
  <si>
    <t>Parecer técnico de fundações, contenções e recomendações gerais, para empreendimentos com área construída de 1.001 a 2.000 m²</t>
  </si>
  <si>
    <t>01.02.091</t>
  </si>
  <si>
    <t>Parecer técnico de fundações, contenções e recomendações gerais, para empreendimentos com área construída de 2.001 a 5.000 m²</t>
  </si>
  <si>
    <t>01.02.101</t>
  </si>
  <si>
    <t>Parecer técnico de fundações, contenções e recomendações gerais, para empreendimentos com área construída de 5.001 a 10.000 m²</t>
  </si>
  <si>
    <t>01.02.111</t>
  </si>
  <si>
    <t>Parecer técnico de fundações, contenções e recomendações gerais, para empreendimentos com área construída acima de 10.000 m²</t>
  </si>
  <si>
    <t>01.17.031</t>
  </si>
  <si>
    <t>01.17.041</t>
  </si>
  <si>
    <t>01.17.051</t>
  </si>
  <si>
    <t>01.17.061</t>
  </si>
  <si>
    <t>01.17.071</t>
  </si>
  <si>
    <t>01.17.081</t>
  </si>
  <si>
    <t>01.17.111</t>
  </si>
  <si>
    <t>01.17.121</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</si>
  <si>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</si>
  <si>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</si>
  <si>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</si>
  <si>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</si>
  <si>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</si>
  <si>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</si>
  <si>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</si>
  <si>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</si>
  <si>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Furação de 1 1/4" em concreto armado</t>
  </si>
  <si>
    <t>Furação de 1 1/2" em concreto armado</t>
  </si>
  <si>
    <t>Furação de 2 1/4" em concreto armado</t>
  </si>
  <si>
    <t>Furação de 2 1/2" em concreto armado</t>
  </si>
  <si>
    <t>Furação de 1" em concreto armado</t>
  </si>
  <si>
    <t>Furação de 2" em concreto armado</t>
  </si>
  <si>
    <t>Furação de 3" em concreto armado</t>
  </si>
  <si>
    <t>Furação de 4" em concreto armado</t>
  </si>
  <si>
    <t>Furação de 5" em concreto armado</t>
  </si>
  <si>
    <t>Furação de 6" em concreto armado</t>
  </si>
  <si>
    <t>Estudo e programa ambientais</t>
  </si>
  <si>
    <t>01.27.011</t>
  </si>
  <si>
    <t>01.27.021</t>
  </si>
  <si>
    <t>01.27.031</t>
  </si>
  <si>
    <t>01.27.041</t>
  </si>
  <si>
    <t>01.27.051</t>
  </si>
  <si>
    <t>Estudo de impacto de vizinhança, em área urbana até 10.000 m²</t>
  </si>
  <si>
    <t>Perfuração rotativa para poço profundo em camadas de solos sedimentares, diâmetro de 8 1/2" (215,90 mm)</t>
  </si>
  <si>
    <t>Perfuração roto-pneumática para poço profundo em rocha metassedimentar em geral, diâmetro de 12 1/4" (311,15 mm)</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</si>
  <si>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</si>
  <si>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</si>
  <si>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</si>
  <si>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</si>
  <si>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</si>
  <si>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</si>
  <si>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</si>
  <si>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</si>
  <si>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</si>
  <si>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</si>
  <si>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</si>
  <si>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</si>
  <si>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</si>
  <si>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</si>
  <si>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</si>
  <si>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Banheiro químico modelo Standard, com manutenção conforme exigências da CETESB</t>
  </si>
  <si>
    <t>Locação de container tipo depósito - área mínima de 13,80 m²</t>
  </si>
  <si>
    <t>Proteção em madeira e lona plástica para equipamento mecânico ou informática - para obras de reforma</t>
  </si>
  <si>
    <t>Andaime e balancim</t>
  </si>
  <si>
    <t>Remoção de pintura</t>
  </si>
  <si>
    <t>Retirada de elemento em madeira e sistema de fixação tipo quadro, lousa, etc.</t>
  </si>
  <si>
    <t>Retirada diversa de peças pré-moldadas</t>
  </si>
  <si>
    <t>Remoção de entulho de obra com caçamba metálica - material volumoso e misturado por alvenaria, terra, madeira, papel, plástico e metal</t>
  </si>
  <si>
    <t>Remoção de entulho de obra com caçamba metálica - gesso e/ou drywall</t>
  </si>
  <si>
    <t>05.09.008</t>
  </si>
  <si>
    <t>Transporte e taxa de destinação de resíduo sólido em aterro, tipo telhas cimento amianto</t>
  </si>
  <si>
    <t>Manta, filtro e dreno</t>
  </si>
  <si>
    <t>Barbacã</t>
  </si>
  <si>
    <t>09.01.150</t>
  </si>
  <si>
    <t>09.01.160</t>
  </si>
  <si>
    <t>Desmontagem de forma em madeira para estrutura de vigas, com tábuas</t>
  </si>
  <si>
    <t>Forma ripada de 5 cm na vertical</t>
  </si>
  <si>
    <t>Armadura em barra de aço CA-50 (A ou B) fyk = 500 MPa</t>
  </si>
  <si>
    <t>Armadura em barra de aço CA-60 (A ou B) fyk = 600 MPa</t>
  </si>
  <si>
    <t>Lastro e enchimento</t>
  </si>
  <si>
    <t>Alvenaria de embasamento em bloco de concreto de 14 x 19 x 39 cm - classe A</t>
  </si>
  <si>
    <t>Alvenaria de embasamento em bloco de concreto de 19 x 19 x 39 cm - classe A</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</si>
  <si>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</si>
  <si>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</si>
  <si>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</si>
  <si>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</si>
  <si>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</si>
  <si>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</si>
  <si>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</si>
  <si>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cega tipo naval com miolo mineral, acabamento em laminado melamínico, com espessura de 3,5 cm</t>
  </si>
  <si>
    <t>Divisória painel/vidro/vidro tipo naval, acabamento em laminado fenólico melamínico, com espessura de 3,5 cm</t>
  </si>
  <si>
    <t>Fechamento em placa cimentícia com espessura de 12 mm</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</si>
  <si>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</si>
  <si>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</si>
  <si>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</si>
  <si>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</si>
  <si>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Telha de barro colonial/paulista</t>
  </si>
  <si>
    <t>Telhamento em madeira ou fibra vegetal</t>
  </si>
  <si>
    <t>Telha em fibra vegetal, perfil ondulado, com espessura de 3 mm</t>
  </si>
  <si>
    <t>Cumeeira em fibra vegetal, lisa, com espessura de 3 mm</t>
  </si>
  <si>
    <t>Telhamento em chapa de aço pré-pintada com epóxi e poliéster, perfil trapezoidal, com espessura de 0,50 mm e altura de 40 mm</t>
  </si>
  <si>
    <t>Telhamento em chapa de aço pré-pintada com epóxi e poliéster, tipo sanduíche, espessura de 0,50 mm, com lã de rocha</t>
  </si>
  <si>
    <t>Telhamento em chapa de aço pré-pintada com epóxi e poliéster, tipo sanduíche, espessura de 0,50 mm, com poliuretano</t>
  </si>
  <si>
    <t>Cumeeira para telha de poliéster, tipo perfil trapezoidal 49</t>
  </si>
  <si>
    <t>Cobertura plana em chapa de policarbonato alveolar de 10 mm</t>
  </si>
  <si>
    <t>Cobertura curva em chapa de policarbonato alveolar bronze de 10 mm</t>
  </si>
  <si>
    <t>Argamassa de cimento e areia traço 1:3, com adesivo acrílico</t>
  </si>
  <si>
    <t>Reparos em degrau e espelho de granilite - estucamento e polimento</t>
  </si>
  <si>
    <t>Plaqueta laminada para revestimento</t>
  </si>
  <si>
    <t>Revestimento em plaqueta laminada, para área interna e externa, sem rejunte</t>
  </si>
  <si>
    <t>Placa cerâmica esmaltada prensada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</si>
  <si>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</si>
  <si>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</si>
  <si>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</si>
  <si>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</si>
  <si>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</si>
  <si>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</si>
  <si>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</si>
  <si>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Placa cerâmica não esmaltada extrudada</t>
  </si>
  <si>
    <t>Placa cerâmica não esmaltada extrudada para área com altas temperaturas, de alta resistência química e mecânica, espessura mínima de 13 mm,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</si>
  <si>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</si>
  <si>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</si>
  <si>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</si>
  <si>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</si>
  <si>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</si>
  <si>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</si>
  <si>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</si>
  <si>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</si>
  <si>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</si>
  <si>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</si>
  <si>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</si>
  <si>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</si>
  <si>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</si>
  <si>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</si>
  <si>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</si>
  <si>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</si>
  <si>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</si>
  <si>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</si>
  <si>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pastilha e mosaico</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</si>
  <si>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</si>
  <si>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</si>
  <si>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</si>
  <si>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</si>
  <si>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</si>
  <si>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</si>
  <si>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</si>
  <si>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Rodapé em pedra Miracema, altura de 5,75 cm</t>
  </si>
  <si>
    <t>Rodapé em pedra Miracema, altura de 11,5 cm</t>
  </si>
  <si>
    <t>Rodapé em pedra mineira simples, altura de 10 cm</t>
  </si>
  <si>
    <t>Rodapé em pedra ardósia, altura de 7 cm</t>
  </si>
  <si>
    <t>Peitoril e/ou soleira em ardósia, espessura de 2 cm e largura até 20 cm</t>
  </si>
  <si>
    <t>REVESTIMENTO SINTÉTICO E METÁLICO</t>
  </si>
  <si>
    <t>Revestimento em borracha sintética preta, espessura de 4 mm - colado</t>
  </si>
  <si>
    <t>Revestimento vinílico, espessura de 2 mm, para tráfego médio, com impermeabilizante acrílico</t>
  </si>
  <si>
    <t>Revestimento vinílico, espessura de 3,2 mm, para tráfego intenso, com impermeabilizante acrílico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</si>
  <si>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</si>
  <si>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</si>
  <si>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</si>
  <si>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</si>
  <si>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</si>
  <si>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21.02.320</t>
  </si>
  <si>
    <t>Revestimento vinílico antiestático acústico, espessura de 5 mm, com impermeabilizante acrílico</t>
  </si>
  <si>
    <t>Revestimento em aço inoxidável AISI 304, liga 18,8, chapa 20, espessura de 1 mm, acabamento escovado com grana especial</t>
  </si>
  <si>
    <t>Revestimento em placas de alumínio composto "ACM", espessura de 4 mm e acabamento em PVDF</t>
  </si>
  <si>
    <t>Piso em painel com miolo de madeira contraplacado por lâminas de madeira e externamente por chapas em CRFS, espessura de 40 mm</t>
  </si>
  <si>
    <t>Piso elevado de concreto em placas de 600 x 600 mm, antiderrapante, sem acabamento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</si>
  <si>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</si>
  <si>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</si>
  <si>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</si>
  <si>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</si>
  <si>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</si>
  <si>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</si>
  <si>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em laminado melamínico dissipativo, espessura de 2 mm e altura de 10 cm</t>
  </si>
  <si>
    <t>Testeira flexível para arremate de degrau vinílico em PVC, espessura de 2 mm, com impermeabilizante acrílico</t>
  </si>
  <si>
    <t>Testeira em tábua aparelhada, largura até 20 cm</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</si>
  <si>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</si>
  <si>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</si>
  <si>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</si>
  <si>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modular removível em PVC de 618mm x 1243mm</t>
  </si>
  <si>
    <t>Forro em fibra mineral com placas acústicas removíveis de 625mm x 1250mm</t>
  </si>
  <si>
    <t>Forro em fibra mineral com placas acústicas removíveis de 625mm x 625mm</t>
  </si>
  <si>
    <t>Forro metálico removível, em painéis de 625mm x 625mm, tipo colmeia</t>
  </si>
  <si>
    <t>Faixa/batedor de proteção em madeira aparelhada natural de 10 x 2,5 cm</t>
  </si>
  <si>
    <t>Prateleira sob medida em compensado, revestida nas duas faces em laminado fenólico melamínico</t>
  </si>
  <si>
    <t>Porta lisa com batente madeira, 2 folhas - 140 x 210 cm</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</si>
  <si>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</si>
  <si>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</si>
  <si>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24.08.031</t>
  </si>
  <si>
    <t>Corrimão em tubo de aço inoxidável escovado, diâmetro de 1 1/2"</t>
  </si>
  <si>
    <t>25.02.310</t>
  </si>
  <si>
    <t>Porta de abrir em alumínio tipo lambri, sob medida - cor branca</t>
  </si>
  <si>
    <t>Vidro temperado</t>
  </si>
  <si>
    <t>Vidro especial</t>
  </si>
  <si>
    <t>27.02.001</t>
  </si>
  <si>
    <t>Chapa em policarbonato compacta, fumê, espessura de 6mm</t>
  </si>
  <si>
    <t>27.02.011</t>
  </si>
  <si>
    <t>Chapa em policarbonato compacta, cristal, espessura de 6 mm</t>
  </si>
  <si>
    <t>27.02.041</t>
  </si>
  <si>
    <t>Chapa em policarbonato compacta, cristal, espessura de 10 mm</t>
  </si>
  <si>
    <t>PVC / VINIL</t>
  </si>
  <si>
    <t>27.04.051</t>
  </si>
  <si>
    <t>Faixa em vinil para proteção de paredes, com amortecimento à alto impacto, altura de 400 mm</t>
  </si>
  <si>
    <t>Faixa em policarbonato para sinalização visual fotoluminescente, para degraus, comprimento de 20 cm</t>
  </si>
  <si>
    <t>30.06.061</t>
  </si>
  <si>
    <t>30.06.064</t>
  </si>
  <si>
    <t>Elevador e plataforma</t>
  </si>
  <si>
    <t>32.06.151</t>
  </si>
  <si>
    <t>Lâmina refletiva revestida com dupla face em alumínio, dupla malha de reforço e laminação entre camadas, para isolação térmica</t>
  </si>
  <si>
    <t>Junta de dilatação</t>
  </si>
  <si>
    <t>Junta de dilatação estrutural</t>
  </si>
  <si>
    <t>Isolante térmico para tubos e dutos</t>
  </si>
  <si>
    <t>33.10.041</t>
  </si>
  <si>
    <t>Esmalte à base de água em massa, inclusive preparo</t>
  </si>
  <si>
    <t>33.12.011</t>
  </si>
  <si>
    <t>Esmalte à base de água em madeira, inclusive preparo</t>
  </si>
  <si>
    <t>35.04.150</t>
  </si>
  <si>
    <t>35.20.050</t>
  </si>
  <si>
    <t>36.01.242</t>
  </si>
  <si>
    <t>Cubículo de média tensão, para uso ao tempo, classe 24 kV</t>
  </si>
  <si>
    <t>36.01.252</t>
  </si>
  <si>
    <t>Cubículo de média tensão, para uso ao tempo, classe 17,5 kV</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</si>
  <si>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</si>
  <si>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</si>
  <si>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</si>
  <si>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</si>
  <si>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</si>
  <si>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</si>
  <si>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</si>
  <si>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</si>
  <si>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37.20.191</t>
  </si>
  <si>
    <t>Inversor de frequência para variação de velocidade em motores, potência de 25 a 30 CV</t>
  </si>
  <si>
    <t>37.20.193</t>
  </si>
  <si>
    <t>Inversor de frequência para variação de velocidade em motores, potência de 50 cv</t>
  </si>
  <si>
    <t>Cabo de cobre, isolamento 450V / 750 V, isolação em PVC 70°C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</si>
  <si>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</si>
  <si>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</si>
  <si>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</si>
  <si>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</si>
  <si>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 terminal tipo BNC para cabo coaxial RG 59</t>
  </si>
  <si>
    <t>39.09.015</t>
  </si>
  <si>
    <t>39.20.005</t>
  </si>
  <si>
    <t>Fios e cabos - áudio e vídeo</t>
  </si>
  <si>
    <t>Tomada para telefone 4P, padrão TELEBRÁS, com placa</t>
  </si>
  <si>
    <t>Contator de potência 38 A/40 A - 2na+2nf</t>
  </si>
  <si>
    <t>Relé fotoelétrico 50/60 Hz, 110/220 V, 1200 VA, completo</t>
  </si>
  <si>
    <t>Relé de tempo eletrônico de 0,6 até 6 s - 220V - 50/60 Hz</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</si>
  <si>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</si>
  <si>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</si>
  <si>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</si>
  <si>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</si>
  <si>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41.02.541</t>
  </si>
  <si>
    <t>41.02.551</t>
  </si>
  <si>
    <t>41.02.580</t>
  </si>
  <si>
    <t>Lâmpada LED 13,5W, com base E-27, 1400 até 1510lm</t>
  </si>
  <si>
    <t>Lâmpada halógena</t>
  </si>
  <si>
    <t>Lâmpada fluorescente</t>
  </si>
  <si>
    <t>Lâmpada fluorescente compacta longa "1U", base 2G-11 de 36 W</t>
  </si>
  <si>
    <t>Lâmpada fluorescente compacta "2U", base G24q-3 de 26 W</t>
  </si>
  <si>
    <t>Reator e equipamentos para lâmpada de descarga de alta potência</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</si>
  <si>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</si>
  <si>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</si>
  <si>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28 W - 127 V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</si>
  <si>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</si>
  <si>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</si>
  <si>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 telecônico reto em aço SAE 1010/1020 galvanizado a fogo, com base, altura de 7,00 m</t>
  </si>
  <si>
    <t>Projetor retangular fechado, com alojamento para reator, para lâmpada vapor metálico ou vapor de sódio de 150 W a 400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</si>
  <si>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</si>
  <si>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</si>
  <si>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</si>
  <si>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Luminária blindada de sobrepor ou pendente em calha fechada, para 1 lâmpada fluorescente de 32 W/36 W/40 W</t>
  </si>
  <si>
    <t>Luminária blindada de sobrepor ou pendente em calha fechada, para 2 lâmpadas fluorescentes de 32 W/36 W/40 W</t>
  </si>
  <si>
    <t>Luminária blindada oval de sobrepor ou arandela, para lâmpada fluorescentes compacta</t>
  </si>
  <si>
    <t>Luminária retangular de sobrepor tipo calha aberta, para 2 lâmpadas fluorescentes tubulares de 32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</si>
  <si>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</si>
  <si>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</si>
  <si>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</si>
  <si>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</si>
  <si>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PARA-RAIOS PARA EDIFICAÇÃO</t>
  </si>
  <si>
    <t>Complementos para para-raios</t>
  </si>
  <si>
    <t>Isolador galvanizado uso geral</t>
  </si>
  <si>
    <t>Isolador galvanizado para mastro</t>
  </si>
  <si>
    <t>Componentes de sustentação para mastro galvanizado</t>
  </si>
  <si>
    <t>Conector em latão estanhado para cabos de 16 a 50 mm² e vergalhões até 3/8"</t>
  </si>
  <si>
    <t>Caixa de equalização, de embutir, em aço com barramento, de 400 x 400 mm e tampa</t>
  </si>
  <si>
    <t>Caixa de equalização, de embutir, em aço com barramento, de 200 x 200 mm e tampa</t>
  </si>
  <si>
    <t>Suporte para fixação de fita de alumínio 7/8" x 1/8", com base plana</t>
  </si>
  <si>
    <t>Cordoalha flexível "Jumpers" de 25 x 235 mm, com 4 furos de 11 mm</t>
  </si>
  <si>
    <t>Cordoalha flexível "Jumpers" de 25 x 300 mm, com 4 furos de 11 mm</t>
  </si>
  <si>
    <t>Conector tipo ´X´ para aterramento de telas, acabamento estanhado, para cabo de 16 - 50 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</si>
  <si>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</si>
  <si>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</si>
  <si>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</si>
  <si>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</si>
  <si>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</si>
  <si>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</si>
  <si>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</si>
  <si>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</si>
  <si>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</si>
  <si>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</si>
  <si>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Bombas centrífugas, uso geral</t>
  </si>
  <si>
    <t>44.03.825</t>
  </si>
  <si>
    <t>Misturador termostato para chuveiro ou ducha, acabamento cromado</t>
  </si>
  <si>
    <t>44.03.931</t>
  </si>
  <si>
    <t>Desviador para duchas e chuveiros</t>
  </si>
  <si>
    <t>44.06.370</t>
  </si>
  <si>
    <t>Cuba em aço inoxidável simples de 500x400x250mm</t>
  </si>
  <si>
    <t>Tubulação em PVC rígido marrom para sistemas prediais de água fria</t>
  </si>
  <si>
    <t>Tubulação em PVC rígido branco para esgoto domiciliar</t>
  </si>
  <si>
    <t>Tubulação em PVC rígido branco série R - A.P e esgoto domiciliar</t>
  </si>
  <si>
    <t>Tubulação em PVC rígido com junta elástica - adução e distribuição de água</t>
  </si>
  <si>
    <t>Tubulação em PVC rígido com junta elástica - rede de esgoto</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</si>
  <si>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</si>
  <si>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</si>
  <si>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</si>
  <si>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</si>
  <si>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</si>
  <si>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</si>
  <si>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</si>
  <si>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</si>
  <si>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</si>
  <si>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</si>
  <si>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</si>
  <si>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</si>
  <si>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</si>
  <si>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</si>
  <si>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</si>
  <si>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</si>
  <si>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</si>
  <si>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</si>
  <si>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</si>
  <si>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</si>
  <si>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</si>
  <si>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</si>
  <si>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Tubulação em cobre para água quente, gás e vapor</t>
  </si>
  <si>
    <t>Tubulação em PEAD corrugado perfurado para rede drenagem</t>
  </si>
  <si>
    <t>Tubulação em ferro dúctil para redes de saneamento</t>
  </si>
  <si>
    <t>Tubulação em PEAD - recalque de tratamento de esgoto</t>
  </si>
  <si>
    <t>Tubulação flangeada em ferro dúctil para redes de saneamento</t>
  </si>
  <si>
    <t>Tubulação flangeada em ferro dúctil para redes de saneamento.</t>
  </si>
  <si>
    <t>Tubulação em aço preto schedule</t>
  </si>
  <si>
    <t>Tubulação em ferro fundido predial SMU - esgoto e pluvial</t>
  </si>
  <si>
    <t>Tubulação em cobre, para sistema de ar condicionado</t>
  </si>
  <si>
    <t>Tubulação em cobre rígido, para sistema VRF de ar condicionado</t>
  </si>
  <si>
    <t>46.33</t>
  </si>
  <si>
    <t>Tubulação em PP - águas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</si>
  <si>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</si>
  <si>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</si>
  <si>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</si>
  <si>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</si>
  <si>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</si>
  <si>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</si>
  <si>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</si>
  <si>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</si>
  <si>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</si>
  <si>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</si>
  <si>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</si>
  <si>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</si>
  <si>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</si>
  <si>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</si>
  <si>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</si>
  <si>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</si>
  <si>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</si>
  <si>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</si>
  <si>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</si>
  <si>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</si>
  <si>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</si>
  <si>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</si>
  <si>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</si>
  <si>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</si>
  <si>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</si>
  <si>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</si>
  <si>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</si>
  <si>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</si>
  <si>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</si>
  <si>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</si>
  <si>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</si>
  <si>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</si>
  <si>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</si>
  <si>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</si>
  <si>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</si>
  <si>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</si>
  <si>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</si>
  <si>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</si>
  <si>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</si>
  <si>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</si>
  <si>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</si>
  <si>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</si>
  <si>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</si>
  <si>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</si>
  <si>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</si>
  <si>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</si>
  <si>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</si>
  <si>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</si>
  <si>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</si>
  <si>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</si>
  <si>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</si>
  <si>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</si>
  <si>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</si>
  <si>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</si>
  <si>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</si>
  <si>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</si>
  <si>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</si>
  <si>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</si>
  <si>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</si>
  <si>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</si>
  <si>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</si>
  <si>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</si>
  <si>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46.33.197</t>
  </si>
  <si>
    <t>46.33.201</t>
  </si>
  <si>
    <t>46.33.206</t>
  </si>
  <si>
    <t>46.33.207</t>
  </si>
  <si>
    <t>46.33.210</t>
  </si>
  <si>
    <t>Porta marco para grelha de 12x12 cm, em prolipropileno de alta resistência PP,  preto</t>
  </si>
  <si>
    <t>46.33.211</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</si>
  <si>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</si>
  <si>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</si>
  <si>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</si>
  <si>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extremidades rosqueáveis, classe 300 libras para vapor saturado, DN= 2´</t>
  </si>
  <si>
    <t>Purgador termodinâmico com filtro incorporado, em aço inoxidável forjado, pressão de 0,25 a 42 kg/cm², temperatura até 425°C, DN= 1/2´</t>
  </si>
  <si>
    <t>Aparelho de medição e controle</t>
  </si>
  <si>
    <t>Pigtail em latão para manômetro, DN= 1/2´</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</si>
  <si>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</si>
  <si>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</si>
  <si>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</si>
  <si>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</si>
  <si>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</si>
  <si>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</si>
  <si>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Ralo em PVC rígido</t>
  </si>
  <si>
    <t>Ralo em ferro fundido</t>
  </si>
  <si>
    <t>Grelha hemisférica em ferro fundido de 4"</t>
  </si>
  <si>
    <t>Grelha hemisférica em ferro fundido de 3"</t>
  </si>
  <si>
    <t>Grelha hemisférica em ferro fundido de 6"</t>
  </si>
  <si>
    <t>Grelha hemisférica em ferro fundido de 2"</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</si>
  <si>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</si>
  <si>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</si>
  <si>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</si>
  <si>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</si>
  <si>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</si>
  <si>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</si>
  <si>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</si>
  <si>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</si>
  <si>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</si>
  <si>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Grelha com calha e cesto coletor para piso em aço inoxidável, largura de 15 cm</t>
  </si>
  <si>
    <t>Grelha com calha e cesto coletor para piso em aço inoxidável, largura de 20 cm</t>
  </si>
  <si>
    <t>Caixa de passagem e inspeção</t>
  </si>
  <si>
    <t>Canaleta com grelha em alumínio, largura de 80 mm</t>
  </si>
  <si>
    <t>Poço de visita, boca de lobo, caixa de passagem e afins</t>
  </si>
  <si>
    <t>Chaminé para poço de visita tipo PMSP em alvenaria, diâmetro interno 70 cm - pescoço</t>
  </si>
  <si>
    <t>Filtro anaeróbio</t>
  </si>
  <si>
    <t>Esguicho em latão com engate rápido, DN= 2 1/2´, jato regulável</t>
  </si>
  <si>
    <t>Registro e válvula controladora</t>
  </si>
  <si>
    <t>54.04.392</t>
  </si>
  <si>
    <t>Piso em placa de concreto permeável drenante, cor natural, com resina protetora</t>
  </si>
  <si>
    <t>54.07.240</t>
  </si>
  <si>
    <t>Rejuntamento de piso em ladrilho hidráulico (30 x 30 x 2,5 cm), com cimento branco, juntas de 2 mm</t>
  </si>
  <si>
    <t>61.10.007</t>
  </si>
  <si>
    <t>61.10.401</t>
  </si>
  <si>
    <t>Damper de regulagem manual, tamanho: 0,10 m² a 0,14 m²</t>
  </si>
  <si>
    <t>61.10.402</t>
  </si>
  <si>
    <t>Damper de regulagem manual, tamanho: 0,15 m² a 0,20 m²</t>
  </si>
  <si>
    <t>61.10.403</t>
  </si>
  <si>
    <t>Damper de regulagem manual, tamanho: 0,21 m² a 0,40 m²</t>
  </si>
  <si>
    <t>61.10.511</t>
  </si>
  <si>
    <t>Difusor para insuflamento de ar com plenum, multivias e colarinho</t>
  </si>
  <si>
    <t>61.10.512</t>
  </si>
  <si>
    <t>Difusor para insuflamento de ar com plenum, com 2 aberturas</t>
  </si>
  <si>
    <t>61.10.513</t>
  </si>
  <si>
    <t>61.10.514</t>
  </si>
  <si>
    <t>Difusor de plástico, diâmetro 20 cm</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</si>
  <si>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</si>
  <si>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</si>
  <si>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</si>
  <si>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</si>
  <si>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</si>
  <si>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</si>
  <si>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</si>
  <si>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</si>
  <si>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</si>
  <si>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</si>
  <si>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</si>
  <si>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</si>
  <si>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</si>
  <si>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</si>
  <si>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</si>
  <si>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</si>
  <si>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</si>
  <si>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</si>
  <si>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</si>
  <si>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</si>
  <si>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</si>
  <si>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61.10.584</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</si>
  <si>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</si>
  <si>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</si>
  <si>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</si>
  <si>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</si>
  <si>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</si>
  <si>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</si>
  <si>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</si>
  <si>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</si>
  <si>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</si>
  <si>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</si>
  <si>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</si>
  <si>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61.15.060</t>
  </si>
  <si>
    <t>Válvula de balanceamento diâmetro 1 " a 2-1/2"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</si>
  <si>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</si>
  <si>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</si>
  <si>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</si>
  <si>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</si>
  <si>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</si>
  <si>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2-1/2"</t>
  </si>
  <si>
    <t>61.15.100</t>
  </si>
  <si>
    <t>Atuador proporcional de 10 Nm, tensão de entrada AC/DC 24 V - IP 54</t>
  </si>
  <si>
    <t>61.15.110</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</si>
  <si>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</si>
  <si>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</si>
  <si>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</si>
  <si>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</si>
  <si>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</si>
  <si>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</si>
  <si>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</si>
  <si>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</si>
  <si>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</si>
  <si>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</si>
  <si>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61.15.164</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</si>
  <si>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</si>
  <si>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</si>
  <si>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</si>
  <si>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</si>
  <si>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</si>
  <si>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</si>
  <si>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</si>
  <si>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</si>
  <si>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</si>
  <si>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</si>
  <si>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</si>
  <si>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</si>
  <si>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</si>
  <si>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</si>
  <si>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COZINHA, REFEITÓRIO, LAVANDERIA INDUSTRIAL E EQUIPAMENTOS</t>
  </si>
  <si>
    <t>RESFRIAMENTO E CONSERVAÇÃO DE MATERIAL PERECÍVEL</t>
  </si>
  <si>
    <t>CAPTAÇÃO, ADUÇÃO E TRATAMENTO DE ÁGUA E ESGOTO, EQUIPAMENTOS E SISTEMA</t>
  </si>
  <si>
    <t>ELETRIFICAÇÃO, EQUIPAMENTOS E SISTEMA</t>
  </si>
  <si>
    <t>TELEFONIA, LÓGICA E TRANSMISSÃO DE DADOS, EQUIPAMENTOS E SISTEMA</t>
  </si>
  <si>
    <t>Patch cords de 1,50 ou 3,00 m - RJ-45 / RJ-45 - categoria 6A</t>
  </si>
  <si>
    <t>Bloco de ligação com engate rápido para 10 pares, BER-10</t>
  </si>
  <si>
    <t>Calha de aço com 4 tomadas 2P+T - 250 V, com cabo</t>
  </si>
  <si>
    <t>Bandeja fixa para rack, 19" x 500 mm</t>
  </si>
  <si>
    <t>Bandeja fixa para rack, 19" x 800 mm</t>
  </si>
  <si>
    <t>Bandeja deslizante para rack, 19" x 800 mm</t>
  </si>
  <si>
    <t>Caixa de emenda ventilada, em polipropileno, para até 200 pares</t>
  </si>
  <si>
    <t>97.02.193</t>
  </si>
  <si>
    <t>97.02.194</t>
  </si>
  <si>
    <t>97.02.195</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</si>
  <si>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</si>
  <si>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</si>
  <si>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</si>
  <si>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</si>
  <si>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</si>
  <si>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</si>
  <si>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ACESSIBILIDADE</t>
  </si>
  <si>
    <t>01.06.021</t>
  </si>
  <si>
    <t>01.06.031</t>
  </si>
  <si>
    <t>Elaboração de projeto de adequação de entrada de energia elétrica junto a concessionária, com medição em média tensão, subestação simplificada e demanda de 75 kVA a 300 kVA</t>
  </si>
  <si>
    <t>01.06.032</t>
  </si>
  <si>
    <t>Elaboração de projeto de adequação de entrada de energia elétrica junto a concessionária, com medição em média tensão e demanda de 75 kVA a 300 kVA</t>
  </si>
  <si>
    <t>01.06.041</t>
  </si>
  <si>
    <t>Elaboração de projeto de adequação de entrada de energia elétrica junto a concessionária, com medição em média tensão e demanda acima de 300 kVA a 2 MVA</t>
  </si>
  <si>
    <t>01.27.061</t>
  </si>
  <si>
    <t>01.27.071</t>
  </si>
  <si>
    <t>01.27.091</t>
  </si>
  <si>
    <t>02.01.021</t>
  </si>
  <si>
    <t>02.01.171</t>
  </si>
  <si>
    <t>02.05.202</t>
  </si>
  <si>
    <t>02.05.212</t>
  </si>
  <si>
    <t>04.08.100</t>
  </si>
  <si>
    <t>Retirada de armário em madeira ou metal</t>
  </si>
  <si>
    <t>16.33.022</t>
  </si>
  <si>
    <t>16.33.052</t>
  </si>
  <si>
    <t>16.33.062</t>
  </si>
  <si>
    <t>16.33.082</t>
  </si>
  <si>
    <t>16.33.102</t>
  </si>
  <si>
    <t>21.01.160</t>
  </si>
  <si>
    <t>Revestimento em grama sintética, com espessura de 20 a 32 mm</t>
  </si>
  <si>
    <t>21.02.071</t>
  </si>
  <si>
    <t>Revestimento vinílico em manta, espessura total de 2mm, resistente a lavagem com hipoclorito</t>
  </si>
  <si>
    <t>Tela de proteção tipo mosquiteira em aço galvanizado, com requadro em perfis de ferro</t>
  </si>
  <si>
    <t>25.01.361</t>
  </si>
  <si>
    <t>25.01.371</t>
  </si>
  <si>
    <t>25.02.211</t>
  </si>
  <si>
    <t>25.02.221</t>
  </si>
  <si>
    <t>Tela de proteção tipo mosquiteira removível, em fibra de vidro com revestimento em PVC e requadro em alumínio</t>
  </si>
  <si>
    <t>26.01.348</t>
  </si>
  <si>
    <t>27.04.052</t>
  </si>
  <si>
    <t>Cantoneira adesiva em vinil de alto impacto</t>
  </si>
  <si>
    <t>Ferragem completa com maçaneta tipo alavanca, para porta externa com 1 folha</t>
  </si>
  <si>
    <t>Ferragem completa com maçaneta tipo alavanca, para porta externa com 2 folhas</t>
  </si>
  <si>
    <t>Ferragem completa com maçaneta tipo alavanca, para porta interna com 1 folha</t>
  </si>
  <si>
    <t>30.01.061</t>
  </si>
  <si>
    <t>Barra de apoio lateral para lavatório, para pessoas com mobilidade reduzida, em tubo de aço inoxidável de 1.1/4", comprimento 25 a 30 cm</t>
  </si>
  <si>
    <t>Proteção passiva contra incêndio com tinta intumescente, tempo requerido de resistência ao fogo TRRF = 60 minutos - aplicação em painéis de gesso acartonado</t>
  </si>
  <si>
    <t>34.04.164</t>
  </si>
  <si>
    <t>34.04.166</t>
  </si>
  <si>
    <t>Caixa base lateral tipo ´N´ (1300 x 400 x 250) mm</t>
  </si>
  <si>
    <t>TUBULAÇÃO E CONDUTOR PARA ENERGIA ELÉTRICA E TELEFONIA BÁSICA</t>
  </si>
  <si>
    <t>38.07.172</t>
  </si>
  <si>
    <t>Canaleta em PVC de 20 x 12 mm, inclusive acessórios</t>
  </si>
  <si>
    <t>Lâmpada LED tubular T8 com base G13, de 900 até 1050 Im - 9 a 10W</t>
  </si>
  <si>
    <t>Lâmpada LED tubular T8 com base G13, de 1850 até 2000 Im - 18 a 20W</t>
  </si>
  <si>
    <t>41.02.562</t>
  </si>
  <si>
    <t>Lâmpada LED tubular T8 com base G13, de 3400 até 4000 Im - 36 a 40W</t>
  </si>
  <si>
    <t>41.11.703</t>
  </si>
  <si>
    <t>Luminária LED retangular para poste de 10.400 até 13.200 lm, eficiência mínima 107 lm/W</t>
  </si>
  <si>
    <t>41.11.711</t>
  </si>
  <si>
    <t>Luminária LED retangular para parede/piso de 11.838 até 12.150 lm, eficiência mínima 107 lm/W</t>
  </si>
  <si>
    <t>41.11.721</t>
  </si>
  <si>
    <t>Luminária LED retangular para poste de 6250 até 6674 lm, eficiência mínima 113 lm/W</t>
  </si>
  <si>
    <t>Luminária LED retangular de embutir com difusor translúcido, 4000 K, fluxo luminoso de 3520 a 3700 lm, potência de 31 a 37 W</t>
  </si>
  <si>
    <t>41.31.012</t>
  </si>
  <si>
    <t>Luminária LED retangular de sobrepor com difusor translúcido, 4000 K, fluxo luminoso de 3350 3700 lm, potência de 31 a 37 W</t>
  </si>
  <si>
    <t>41.31.044</t>
  </si>
  <si>
    <t>Luminária LED retangular de sobrepor ou pendente com difusor translúcido ou transparente, 4000 K, fluxo luminoso de 2924 a 3400 lm, potência de 31 a 37 W</t>
  </si>
  <si>
    <t>41.31.048</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</si>
  <si>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</si>
  <si>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</si>
  <si>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</si>
  <si>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41.31.064</t>
  </si>
  <si>
    <t>Luminária LED quadrada de sobrepor com refletor e aletas em alumínio de alto brilho, 4000 K, fluxo luminoso de 3211 a 3930 lm, potência de 31 a 37 W</t>
  </si>
  <si>
    <t>41.31.072</t>
  </si>
  <si>
    <t>Luminária LED quadrada de sobrepor com difusor translúcido, 4000 K, fluxo luminoso de 4140 a 4456 lm, potência de 37 a 39 W</t>
  </si>
  <si>
    <t>Luminária LED redonda de embutir com difusor translúcido, 4000 K, fluxo luminoso de 800 a 1000 lm, potência de 9 a 10 W</t>
  </si>
  <si>
    <t>41.31.082</t>
  </si>
  <si>
    <t>41.31.083</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</si>
  <si>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</si>
  <si>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</si>
  <si>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41.31.087</t>
  </si>
  <si>
    <t>48.02.401</t>
  </si>
  <si>
    <t>48.04.381</t>
  </si>
  <si>
    <t>48.04.391</t>
  </si>
  <si>
    <t>49.11.141</t>
  </si>
  <si>
    <t>Válvula de governo completa com alarme VGA, corpo em ferro fundido, extremidades flangeadas e DN = 6´</t>
  </si>
  <si>
    <t>50.10.084</t>
  </si>
  <si>
    <t>Extintor manual de pó químico seco 20 BC - capacidade de 12 kg</t>
  </si>
  <si>
    <t>Válvula esfera duas vias flangeada, diâmetro 3''</t>
  </si>
  <si>
    <t>67.02.502</t>
  </si>
  <si>
    <t>67.02.503</t>
  </si>
  <si>
    <t>97.02.036</t>
  </si>
  <si>
    <t>Placa de identificação em PVC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</si>
  <si>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</si>
  <si>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</si>
  <si>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Esquadrias e elementos metálicos</t>
  </si>
  <si>
    <t>01.20.691</t>
  </si>
  <si>
    <t>Levantamento planimétrico cadastral com áreas ocupadas predominantemente por comunidades - área até 20.000 m² (mínimo de 3.500 m²)</t>
  </si>
  <si>
    <t>01.20.701</t>
  </si>
  <si>
    <t>01.20.711</t>
  </si>
  <si>
    <t>01.20.721</t>
  </si>
  <si>
    <t>Levantamento planimétrico cadastral com áreas até 50% de ocupação - área até 20.000 m² (mínimo de 3.500 m²)</t>
  </si>
  <si>
    <t>01.20.731</t>
  </si>
  <si>
    <t>01.20.741</t>
  </si>
  <si>
    <t>01.20.751</t>
  </si>
  <si>
    <t>Levantamento planimétrico cadastral com áreas acima de 50% de ocupação - área até 20.000 m² (mínimo de 4.000 m²)</t>
  </si>
  <si>
    <t>01.20.761</t>
  </si>
  <si>
    <t>01.20.771</t>
  </si>
  <si>
    <t>01.20.781</t>
  </si>
  <si>
    <t>Levantamento planialtimétrico cadastral com áreas ocupadas predominantemente por comunidades - área até 20.000 m² (mínimo de 3.500 m²)</t>
  </si>
  <si>
    <t>01.20.791</t>
  </si>
  <si>
    <t>01.20.801</t>
  </si>
  <si>
    <t>01.20.811</t>
  </si>
  <si>
    <t>Levantamento planialtimétrico cadastral com áreas até 50% de ocupação - área até 20.000 m² (mínimo de 4.000 m²)</t>
  </si>
  <si>
    <t>01.20.821</t>
  </si>
  <si>
    <t>01.20.831</t>
  </si>
  <si>
    <t>01.20.841</t>
  </si>
  <si>
    <t>Levantamento planialtimétrico cadastral com áreas acima de 50% de ocupação - área até 20.000 m² (mínimo de 3.500 m²)</t>
  </si>
  <si>
    <t>01.20.851</t>
  </si>
  <si>
    <t>01.20.861</t>
  </si>
  <si>
    <t>01.20.871</t>
  </si>
  <si>
    <t>Levantamento planialtimétrico cadastral em área rural até 2 alqueires (mínimo de 10.000 m²)</t>
  </si>
  <si>
    <t>01.20.881</t>
  </si>
  <si>
    <t>01.20.891</t>
  </si>
  <si>
    <t>01.20.901</t>
  </si>
  <si>
    <t>01.20.911</t>
  </si>
  <si>
    <t>Transporte de referência de nível (RN) - classe IIN (mínimo de 2 km)</t>
  </si>
  <si>
    <t>01.20.921</t>
  </si>
  <si>
    <t>Implantação de marcos através de levantamento com GPS (mínimo de 3 marcos)</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</si>
  <si>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</si>
  <si>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</si>
  <si>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</si>
  <si>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</si>
  <si>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</si>
  <si>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</si>
  <si>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</si>
  <si>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</si>
  <si>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</si>
  <si>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</si>
  <si>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</si>
  <si>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01.23.700</t>
  </si>
  <si>
    <t>Taxa de mobilização e desmobilização para reforço estrutural com fibra de carbono</t>
  </si>
  <si>
    <t>01.23.701</t>
  </si>
  <si>
    <t>Preparação de substrato para colagem de fibra de carbono, mediante lixamento e/ou apicoamento e escovação</t>
  </si>
  <si>
    <t>01.23.702</t>
  </si>
  <si>
    <t>Fibra de carbono para reforço estrutural de alta resistência - 300 g/m²</t>
  </si>
  <si>
    <t>Projeto e implementação de controle ambiental de obra</t>
  </si>
  <si>
    <t>Revestimento interno de poço profundo tubo de aço preto liso calandrado, diâmetro de 16" (406,40 mm)</t>
  </si>
  <si>
    <t>Locação de plataforma elevatória articulada, com altura aproximada de 12,5m, capacidade de carga de 227 kg, elétrica</t>
  </si>
  <si>
    <t>Locação de plataforma elevatória articulada, com altura aproximada de 20 m, capacidade de carga de 227 kg, diesel</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</si>
  <si>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</si>
  <si>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</si>
  <si>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</si>
  <si>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</si>
  <si>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</si>
  <si>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Demolição mecanizada de concreto armado, inclusive fragmentação, carregamento, transporte até 1 quilômetro e descarregamento</t>
  </si>
  <si>
    <t>Demolição mecanizada de concreto simples, inclusive fragmentação, carregamento, transporte até 1 quilômetro e descarregamento</t>
  </si>
  <si>
    <t>Demolição mecanizada de pavimento ou piso em concreto, inclusive fragmentação, carregamento, transporte até 1 quilômetro e descarregamento</t>
  </si>
  <si>
    <t>Demolição mecanizada de sarjeta ou sarjetão, inclusive fragmentação, carregamento, transporte até 1 quilômetro e descarregamento</t>
  </si>
  <si>
    <t>Desmonte (levantamento) mecanizado de pavimento em paralelepípedo ou lajota de concreto, inclusive carregamento, transporte até 1 quilômetro e descarregamento</t>
  </si>
  <si>
    <t>Demolição (levantamento) mecanizada de pavimento asfáltico, inclusive carregamento, transporte até 1 quilômetro e descarregamento</t>
  </si>
  <si>
    <t>Fresagem de pavimento asfáltico com espessura até 5 cm, inclusive carregamento, transporte até 1 quilômetro e descarregamento</t>
  </si>
  <si>
    <t>Fresagem de pavimento asfáltico com espessura até 5 cm, inclusive remoção do material fresado até 10 quilômetros e varrição</t>
  </si>
  <si>
    <t>Retirada de forro, brise e fachada</t>
  </si>
  <si>
    <t>Retirada de sistema de fixação ou tarugamento de forro</t>
  </si>
  <si>
    <t>Remoção de chave automática da boia</t>
  </si>
  <si>
    <t>04.19.190</t>
  </si>
  <si>
    <t>Remoção de isolador galvanizado uso geral</t>
  </si>
  <si>
    <t>Retirada manual de guia pré-moldada, inclusive limpeza, carregamento, transporte até 1 quilômetro e descarregamento</t>
  </si>
  <si>
    <t>Retirada manual de paralelepípedo ou lajota de concreto, inclusive limpeza, carregamento, transporte até 1 quilômetro e descarregamento</t>
  </si>
  <si>
    <t>Carregamento mecanizado de entulho fragmentado, com caminhão à disposição dentro da obra, até o raio de 1 km</t>
  </si>
  <si>
    <t>Taxa de destinação de resíduo sólido em aterro, tipo inerte</t>
  </si>
  <si>
    <t>Escavação manual em solo de 1ª e 2ª categoria em vala ou cava até 1,5 m</t>
  </si>
  <si>
    <t>Escavação manual em solo de 1ª e 2ª categoria em vala ou cava além de 1,5 m</t>
  </si>
  <si>
    <t>Carga e remoção de terra até a distância média de 1 km</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</si>
  <si>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</si>
  <si>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</si>
  <si>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</si>
  <si>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</si>
  <si>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Escoramento com estacas pranchas metálicas - profundidade até 4 m</t>
  </si>
  <si>
    <t>Escoramento com estacas pranchas metálicas - profundidade até 6 m</t>
  </si>
  <si>
    <t>Escoramento com estacas pranchas metálicas - profundidade até 8 m</t>
  </si>
  <si>
    <t>Geomembrana em polietileno de alta densidade PEAD de 1 mm</t>
  </si>
  <si>
    <t>Ponteiras filtrantes, profundidade até 5 m</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</si>
  <si>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</si>
  <si>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</si>
  <si>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Desmontagem de forma em madeira para estrutura de laje, com tábuas</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</si>
  <si>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</si>
  <si>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</si>
  <si>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</si>
  <si>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</si>
  <si>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</si>
  <si>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</si>
  <si>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</si>
  <si>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</si>
  <si>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</si>
  <si>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</si>
  <si>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</si>
  <si>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</si>
  <si>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preparado no local, fck = 20 MPa</t>
  </si>
  <si>
    <t>Concreto preparado no local, fck = 30 MPa</t>
  </si>
  <si>
    <t>Concreto ciclópico - fornecimento e aplicação (com 30% de pedra rachão), concreto fck 15 Mpa</t>
  </si>
  <si>
    <t>13.01.130</t>
  </si>
  <si>
    <t>Laje pré-fabricada mista vigota treliçada/lajota cerâmica - LT 12 (8+4) e capa com concreto de 25 MPa</t>
  </si>
  <si>
    <t>13.01.150</t>
  </si>
  <si>
    <t>Laje pré-fabricada mista vigota treliçada/lajota cerâmica - LT 16 (12+4) e capa com concreto de 25 MPa</t>
  </si>
  <si>
    <t>13.01.170</t>
  </si>
  <si>
    <t>Laje pré-fabricada mista vigota treliçada/lajota cerâmica - LT 20 (16+4) e capa com concreto de 25 MPa</t>
  </si>
  <si>
    <t>13.01.190</t>
  </si>
  <si>
    <t>Laje pré-fabricada mista vigota treliçada/lajota cerâmica - LT 24 (20+4) e capa com concreto de 25 MPa</t>
  </si>
  <si>
    <t>13.01.210</t>
  </si>
  <si>
    <t>Laje pré-fabricada mista vigota treliçada/lajota cerâmica - LT 30 (24+6) e capa com concreto de 25 MPa</t>
  </si>
  <si>
    <t>13.01.310</t>
  </si>
  <si>
    <t>Laje pré-fabricada unidirecional em viga treliçada/lajota em EPS LT 12 (8 + 4), com capa de concreto de 25 MPa</t>
  </si>
  <si>
    <t>13.01.320</t>
  </si>
  <si>
    <t>Laje pré-fabricada unidirecional em viga treliçada/lajota em EPS LT 16 (12 + 4), com capa de concreto de 25 MPa</t>
  </si>
  <si>
    <t>13.01.330</t>
  </si>
  <si>
    <t>Laje pré-fabricada unidirecional em viga treliçada/lajota em EPS LT 20 (16 + 4), com capa de concreto de 25 MPa</t>
  </si>
  <si>
    <t>13.01.340</t>
  </si>
  <si>
    <t>Laje pré-fabricada unidirecional em viga treliçada/lajota em EPS LT 25 (20 + 5), com capa de concreto de 25 MPa</t>
  </si>
  <si>
    <t>13.01.350</t>
  </si>
  <si>
    <t>Laje pré-fabricada unidirecional em viga treliçada/lajota em EPS LT 30 (25 + 5), com capa de concreto de 25 MPa</t>
  </si>
  <si>
    <t>13.02.150</t>
  </si>
  <si>
    <t>Laje pré-fabricada mista vigota protendida/lajota cerâmica - LP 12 (8+4) e capa com concreto de 25 MPa</t>
  </si>
  <si>
    <t>13.02.170</t>
  </si>
  <si>
    <t>Laje pré-fabricada mista vigota protendida/lajota cerâmica - LP 16 (12+4) e capa com concreto de 25 MPa</t>
  </si>
  <si>
    <t>13.02.190</t>
  </si>
  <si>
    <t>Laje pré-fabricada mista vigota protendida/lajota cerâmica - LP 20 (16+4) e capa com concreto de 25 MPa</t>
  </si>
  <si>
    <t>13.02.210</t>
  </si>
  <si>
    <t>Laje pré-fabricada mista vigota protendida/lajota cerâmica - LP 25 (20+5) e capa com concreto de 25 MPa</t>
  </si>
  <si>
    <t>15.03.150</t>
  </si>
  <si>
    <t>Fornecimento e montagem de estrutura metálica em perfil metalon, sem pintura</t>
  </si>
  <si>
    <t>17.02.160</t>
  </si>
  <si>
    <t>Piso com requadro em concreto simples com controle de fck= 20 MPa</t>
  </si>
  <si>
    <t>Piso com requadro em concreto simples com controle de fck= 25 MPa</t>
  </si>
  <si>
    <t>Rodapé em placa cerâmica não esmaltada extrudada para área com altas temperaturas, de alta resistência química e mecânica, altura de 10cm, uso industrial e cozinhas profissionais, assentado com argamassa industrializada</t>
  </si>
  <si>
    <t>19.01.022</t>
  </si>
  <si>
    <t>Revestimento em granito, espessura de 2 cm, acabamento polido</t>
  </si>
  <si>
    <t>19.01.062</t>
  </si>
  <si>
    <t>Peitoril e/ou soleira em granito, espessura de 2 cm e largura até 20 cm, acabamento polido</t>
  </si>
  <si>
    <t>19.01.064</t>
  </si>
  <si>
    <t>Peitoril e/ou soleira em granito, espessura de 2 cm e largura de 21 cm até 30 cm, acabamento polido</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</si>
  <si>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</si>
  <si>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</si>
  <si>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</si>
  <si>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</si>
  <si>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</si>
  <si>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</si>
  <si>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19.01.412</t>
  </si>
  <si>
    <t>Revestimento em granito, espessura de 2 cm, acabamento jateado</t>
  </si>
  <si>
    <t>19.01.422</t>
  </si>
  <si>
    <t>Rodapé em granito, espessura de 2 cm e altura de 7 cm, acabamento jateado</t>
  </si>
  <si>
    <t>19.01.432</t>
  </si>
  <si>
    <t>Degrau e espelho em granito, espessura de 2 cm, acabamento jateado</t>
  </si>
  <si>
    <t>19.01.442</t>
  </si>
  <si>
    <t>Peitoril e/ou soleira em granito, espessura de 2 cm e largura de 20 a 30cm, acabamento jateado</t>
  </si>
  <si>
    <t>21.03.152</t>
  </si>
  <si>
    <t>Revestimento em placas de alumínio composto "ACM", espessura de 4 mm e acabamento em PVDF, na cor verde</t>
  </si>
  <si>
    <t>21.20.500</t>
  </si>
  <si>
    <t>Cantoneira em alumínio antiderrapante de 50 x 30 mm</t>
  </si>
  <si>
    <t>22.03.171</t>
  </si>
  <si>
    <t>Forro em placas acústicas de espuma semirrígida, suspensas tipo nuvem, espessura de 50 mm - modulação de 1200 mm x 600 mm</t>
  </si>
  <si>
    <t>22.20.011</t>
  </si>
  <si>
    <t>Placa em lã de vidro revestida em PVC, auto extinguível</t>
  </si>
  <si>
    <t>Caixilho em madeira maxim-ar</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</si>
  <si>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</si>
  <si>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</si>
  <si>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</si>
  <si>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</si>
  <si>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</si>
  <si>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</si>
  <si>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</si>
  <si>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Grade de segurança em aço SAE 1045, para janela,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</si>
  <si>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</si>
  <si>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</si>
  <si>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</si>
  <si>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</si>
  <si>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para janela,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</si>
  <si>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</si>
  <si>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</si>
  <si>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</si>
  <si>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</si>
  <si>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</si>
  <si>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Guichê de segurança em grade de aço SAE 1045, diâmetro de 1´', com têmpera e revenimento</t>
  </si>
  <si>
    <t>Guichê de segurança em grade de aço SAE 1045, diâmetro de 1´', sem têmpera e revenimento</t>
  </si>
  <si>
    <t>Guarda-corpo com vidro de 8 mm, em tubo de aço galvanizado, diâmetro 1 1/2´</t>
  </si>
  <si>
    <t>Chapa perfurada em aço SAE 1020, furos redondos de diâmetro 25 mm, espessura 1/4´ - inclusive soldagem</t>
  </si>
  <si>
    <t>Caixilho em alumínio maxim-ar com vidro, linha comercial</t>
  </si>
  <si>
    <t>Caixilho em alumínio maxim-ar, sob medida</t>
  </si>
  <si>
    <t>Caixilho fixo em alumínio, sob medida - branco</t>
  </si>
  <si>
    <t>Caixilho em alumínio maxim-ar com vidro - branco</t>
  </si>
  <si>
    <t>Caixilho em alumínio basculante com vidro - branco</t>
  </si>
  <si>
    <t>Caixilho em alumínio de correr com vidro - branco</t>
  </si>
  <si>
    <t>Caixilho em alumínio anodizado maxim-ar</t>
  </si>
  <si>
    <t>Caixilho em alumínio maxim-ar, tipo fachada</t>
  </si>
  <si>
    <t>Caixilho em alumínio com pintura eletrostática, maxim-ar, sob medida - branco</t>
  </si>
  <si>
    <t>Caixilho em alumínio anodizado maxim-ar, sob medida - bronze/preto</t>
  </si>
  <si>
    <t>Porta veneziana de abrir em alumínio - cor branca</t>
  </si>
  <si>
    <t>Porta de correr em alumínio com veneziana e vidro - cor branca</t>
  </si>
  <si>
    <t>Vidro multilaminado de alta segurança, proteção balística nível III</t>
  </si>
  <si>
    <t>Vidro multilaminado de alta segurança em policarbonato, proteção balística nível III</t>
  </si>
  <si>
    <t>Vidro laminado temperado jateado de 8 mm</t>
  </si>
  <si>
    <t>Espelho em vidro cristal liso, espessura de 4 mm</t>
  </si>
  <si>
    <t>27.04.031</t>
  </si>
  <si>
    <t>Caixilho de correr em PVC com vidro e persiana</t>
  </si>
  <si>
    <t>Ferragem completa com maçaneta tipo alavanca, para porta interna com 2 folhas</t>
  </si>
  <si>
    <t>Cadeado de latão com cilindro de alta segurança, com 16 pinos e tetra-chave - 70mm</t>
  </si>
  <si>
    <t>28.20.860</t>
  </si>
  <si>
    <t>Veda porta/veda fresta com escova em alumínio branco</t>
  </si>
  <si>
    <t>Cabo em aço galvanizado com alma de aço, diâmetro de 3/8´ (9,52 mm)</t>
  </si>
  <si>
    <t>Revestimento em borracha sintética colorida de 5 mm, para sinalização tátil de alerta / direcional - assentamento argamassado</t>
  </si>
  <si>
    <t>Revestimento em borracha sintética colorida de 5 mm, para sinalização tátil de alerta / direcional - colado</t>
  </si>
  <si>
    <t>Sistema de alarme PNE com indicador audiovisual, para pessoas com mobilidade reduzida ou cadeirante</t>
  </si>
  <si>
    <t>Sistema de alarme PNE com indicador audiovisual, sistema sem fio (Wireless), para pessoas com mobilidade reduzida ou cadeirante</t>
  </si>
  <si>
    <t>30.06.124</t>
  </si>
  <si>
    <t>Sinalização com pictograma autoadesivo em policarbonato para piso 80 cm x 120 cm - área de resgate</t>
  </si>
  <si>
    <t>Bacia sifonada de louça para pessoas com mobilidade reduzida - capacidade de 6 litros</t>
  </si>
  <si>
    <t>Espuma flexível de poliuretano poliéter/poliéster para absorção acústica, espessura de 50 mm</t>
  </si>
  <si>
    <t>Manta termoacústica em fibra cerâmica aluminizada, espessura de 38 mm</t>
  </si>
  <si>
    <t>Reparo de trincas rasas até 5 mm de largura, na massa</t>
  </si>
  <si>
    <t>Hidrorepelente incolor para fachada à base de silano-siloxano oligomérico disperso em água</t>
  </si>
  <si>
    <t>Hidrorepelente incolor para fachada à base de silano-siloxano oligomérico disperso em solvente</t>
  </si>
  <si>
    <t>33.07.303</t>
  </si>
  <si>
    <t>Proteção passiva contra incêndio com tinta intumescente, com tempo requerido de resistência ao fogo TRRF = 60 min - aplicação em estrutura metálica</t>
  </si>
  <si>
    <t>33.07.304</t>
  </si>
  <si>
    <t>Proteção passiva contra incêndio com tinta intumescente, com tempo requerido de resistência ao fogo TRRF = 120 min - aplicação em estrutura metálica</t>
  </si>
  <si>
    <t>33.09.021</t>
  </si>
  <si>
    <t>Tinta acrílica para faixas demarcatórias</t>
  </si>
  <si>
    <t>Proteção passiva contra incêndio com tinta intumescente, tempo requerido de resistência ao fogo TRRF = 120 minutos - aplicação em painéis de gesso acartonado</t>
  </si>
  <si>
    <t>33.11.050</t>
  </si>
  <si>
    <t>Esmalte à base água em superfície metálica, inclusive preparo</t>
  </si>
  <si>
    <t>Árvore ornamental tipo Falso barbatimão - h = 2,00 m</t>
  </si>
  <si>
    <t>Árvore ornamental tipo Aroeira salsa - h= 2,00 m</t>
  </si>
  <si>
    <t>Cerca em arame farpado com mourões de concreto, com ponta inclinada - 12 fiadas</t>
  </si>
  <si>
    <t>Gradil em aço galvanizado eletrofundido, malha 65 x 132 mm e pintura eletrostática</t>
  </si>
  <si>
    <t>Corte, recorte e remoção</t>
  </si>
  <si>
    <t>Banco em concreto pré-moldado, comprimento 150 cm</t>
  </si>
  <si>
    <t>Banco em concreto pré-moldado com pés vazados, comprimento 200 cm</t>
  </si>
  <si>
    <t>Banco em concreto pré-moldado com 3 pés, comprimento 300 cm</t>
  </si>
  <si>
    <t>Conjunto de 4 lixeiras para coleta seletiva, com tampa basculante, capacidade 50 litros</t>
  </si>
  <si>
    <t>Quadro para telefonia de sobrepor, proteção IP40 chapa nº 16msg</t>
  </si>
  <si>
    <t>Painel autoportante em chapa de aço de 2 mm de espessura, com proteção mínima IP 54 - sem componentes</t>
  </si>
  <si>
    <t>37.13.791</t>
  </si>
  <si>
    <t>Disjuntor em caixa aberta, com corrente nominal de 1600 A, tensão nominal de 500 V</t>
  </si>
  <si>
    <t>37.14.912</t>
  </si>
  <si>
    <t>Chave seccionadora tripolar, abertura sob carga seca até 160 A / 690 V</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</si>
  <si>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</si>
  <si>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</si>
  <si>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</si>
  <si>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37.16.071</t>
  </si>
  <si>
    <t>Sistema de barramento blindado de 100 a 2500 A, trifásico, barra de cobre</t>
  </si>
  <si>
    <t>Supressor de surto monofásico, Fase-Terra, In &gt; ou = 20 kA, Imax. de surto de 50 até 80 kA</t>
  </si>
  <si>
    <t>37.24.042</t>
  </si>
  <si>
    <t>37.24.043</t>
  </si>
  <si>
    <t>37.24.044</t>
  </si>
  <si>
    <t>37.24.045</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</si>
  <si>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</si>
  <si>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</si>
  <si>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Perfilado perfurado 38 x 38 mm em chapa 14 pré-zincada, com acessórios</t>
  </si>
  <si>
    <t>Perfilado perfurado 38 x 76 mm em chapa 14 pré-zincada, com acessórios</t>
  </si>
  <si>
    <t>Poste condutor metálico para distribuição, com suporte para tomadas elétricas e RJ, com pintura eletrostática, altura de 3 m</t>
  </si>
  <si>
    <t>38.20</t>
  </si>
  <si>
    <t>Reparos, conservações e complementos - GRUPO 38</t>
  </si>
  <si>
    <t>38.20.010</t>
  </si>
  <si>
    <t>Recolocação de perfilado 38x38 mm</t>
  </si>
  <si>
    <t>38.20.020</t>
  </si>
  <si>
    <t>Recolocação de vergalhão</t>
  </si>
  <si>
    <t>38.20.030</t>
  </si>
  <si>
    <t>Recolocação de caixa de tomada para perfilado</t>
  </si>
  <si>
    <t>38.20.040</t>
  </si>
  <si>
    <t>Recolocação de eletrodutos</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</si>
  <si>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</si>
  <si>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</si>
  <si>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</si>
  <si>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</si>
  <si>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</si>
  <si>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</si>
  <si>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</si>
  <si>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</si>
  <si>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</si>
  <si>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</si>
  <si>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</si>
  <si>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Relé bimetálico de sobrecarga para acoplamento direto, faixas de ajuste de 9/12 A</t>
  </si>
  <si>
    <t>Relé bimetálico de sobrecarga para acoplamento direto, faixas de ajuste 0,4/0,63 A até 16/25 A</t>
  </si>
  <si>
    <t>Chave comutadora/seletora com 1 polo e 2 posições para 25 A</t>
  </si>
  <si>
    <t>Amperímetro de ferro móvel de 96 x 96 mm, para ligação em transformador de corrente, escala fixa de 0A/50 A até 0A/2 kA</t>
  </si>
  <si>
    <t>Chave de nível tipo boia pendular (pera), com contato micro switch</t>
  </si>
  <si>
    <t>Lâmpada halógena com refletor dicroico de 50 W - 12 V</t>
  </si>
  <si>
    <t>Transformador eletrônico para lâmpada halógena dicroica de 50 W - 220 V</t>
  </si>
  <si>
    <t>Braço em tubo de ferro galvanizado de 1´ x 1,00 m para fixação de uma luminária</t>
  </si>
  <si>
    <t>Projetor retangular fechado, para lâmpada vapor de sódio de 1.000 W ou vapor metálico de 2.000 W</t>
  </si>
  <si>
    <t>Luminária blindada retangular de embutir, para lâmpada de 160 W</t>
  </si>
  <si>
    <t>41.13.102</t>
  </si>
  <si>
    <t>Luminária blindada tipo arandela de 45º e 90º, para lâmpada LED</t>
  </si>
  <si>
    <t>Luminária retangular de embutir tipo calha fechada, com difusor plano, para 2 lâmpadas fluorescentes tubulares de 28 W/32 W/36 W/54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</si>
  <si>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</si>
  <si>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</si>
  <si>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retangular de embutir tipo calha aberta com refletor em alumínio de alto brilho para 2 lâmpadas fluorescentes tubulares de 28W/54W</t>
  </si>
  <si>
    <t>Luminária retangular de sobrepor ou arandela tipo calha fechada com difusor para 1 lâmpada fluorescente tubular de 28 W/54 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</si>
  <si>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</si>
  <si>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</si>
  <si>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</si>
  <si>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41.20.120</t>
  </si>
  <si>
    <t>Recolocação de reator</t>
  </si>
  <si>
    <t>41.20.130</t>
  </si>
  <si>
    <t>Recolocação de lâmpada</t>
  </si>
  <si>
    <t>Luminária LED retangular de embutir com refletor e aletas parabólicas, 4000 K, fluxo luminoso de 3351 a 3850 lm, potência de 31 a 37 W</t>
  </si>
  <si>
    <t>Luminária LED quadrada de sobrepor com difusor prismático translúcido, 4000 K, fluxo luminoso de 1363 a 1800 lm, potência de 15 a 19 W</t>
  </si>
  <si>
    <t>Luminária LED redonda de embutir com difusor translucido, 4000 K, fluxo luminoso de 1900 a 2000 lm, potência de 18 a 24 W</t>
  </si>
  <si>
    <t>Luminária LED redonda de sobrepor com difusor recuado translucido, 4000 K, fluxo luminoso de 1900 a 2000 lm, potência de 17 a 19 W</t>
  </si>
  <si>
    <t>41.31.300</t>
  </si>
  <si>
    <t>Luminária LED tipo Spot, para trilho, potência de 10W, foco orientável, corpo em alumínio pintado e plástico</t>
  </si>
  <si>
    <t>Haste de aterramento de 3/4'' x 3 m</t>
  </si>
  <si>
    <t>Haste de aterramento de 5/8'' x 2,4 m</t>
  </si>
  <si>
    <t>Haste de aterramento de 5/8'' x 3 m</t>
  </si>
  <si>
    <t>Mastro para sinalizador de obstáculo, de 1,5 m x 3/4''</t>
  </si>
  <si>
    <t>Barra condutora chata em alumínio de 3/4´ x 1/4´, inclusive acessórios de fixação</t>
  </si>
  <si>
    <t>Barra condutora chata em cobre de 3/4´ x 3/16´, inclusive acessórios de fixação</t>
  </si>
  <si>
    <t>Barra condutora chata em alumínio de 7/8´ x 1/8´, inclusive acessórios de fixação</t>
  </si>
  <si>
    <t>Suporte para fixação de fita de alumínio 7/8" x 1/8" e/ou cabo de cobre nu, com base ondulada</t>
  </si>
  <si>
    <t>Chuveiro com válvula de acionamento antivandalismo, DN= 3/4´</t>
  </si>
  <si>
    <t>Chuveiro elétrico de 6.500W / 220V com resistência blindada</t>
  </si>
  <si>
    <t>Chuveiro elétrico de 5.500 W / 220 V em PVC</t>
  </si>
  <si>
    <t>Chuveiro elétrico de 7.500W / 220 V, com resistência blindada</t>
  </si>
  <si>
    <t>Ducha eletrônica de 6.800W até 7.900 W / 220 V</t>
  </si>
  <si>
    <t>43.03.212</t>
  </si>
  <si>
    <t>Aquecedor de passagem elétrico individual, baixa pressão - 5.000 W / 6.400 W</t>
  </si>
  <si>
    <t>Coletor em alumínio para sistema de aquecimento solar com área coletora até 1,60 m²</t>
  </si>
  <si>
    <t>Coletor em alumínio para sistema de aquecimento solar com área coletora até 2,00 m²</t>
  </si>
  <si>
    <t>Exaustor elétrico em plástico, vazão de 150 a 190m³/h</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</si>
  <si>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</si>
  <si>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</si>
  <si>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</si>
  <si>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</si>
  <si>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</si>
  <si>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</si>
  <si>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</si>
  <si>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</si>
  <si>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</si>
  <si>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</si>
  <si>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</si>
  <si>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</si>
  <si>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</si>
  <si>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</si>
  <si>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</si>
  <si>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Conjunto motor-bomba (centrífuga) 1 cv, multiestágio trifásico, Hman= 15 a 30 mca, Q= 6,5 a 4,2 m³/h</t>
  </si>
  <si>
    <t>Conjunto motor-bomba (centrífuga) 1 cv, multiestágio trifásico, Hman= 70 a 115 mca e Q= 1,0 a 1,6 m³/h</t>
  </si>
  <si>
    <t>44.02.062</t>
  </si>
  <si>
    <t>Tampo/bancada em granito, com frontão, espessura de 2 cm, acabamento polido</t>
  </si>
  <si>
    <t>44.02.300</t>
  </si>
  <si>
    <t>Superfície sólido mineral para bancadas, saias, frontões e/ou cubas</t>
  </si>
  <si>
    <t>Armário de plástico de embutir, para lavatório</t>
  </si>
  <si>
    <t>Torneira de acionamento restrito em latão cromado, DN= 1/2´ com adaptador para 3/4´</t>
  </si>
  <si>
    <t>46.13.100</t>
  </si>
  <si>
    <t>46.13.101</t>
  </si>
  <si>
    <t>46.13.102</t>
  </si>
  <si>
    <t>46.13.103</t>
  </si>
  <si>
    <t>46.13.104</t>
  </si>
  <si>
    <t>46.13.105</t>
  </si>
  <si>
    <t>46.13.106</t>
  </si>
  <si>
    <t>46.13.107</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</si>
  <si>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</si>
  <si>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</si>
  <si>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</si>
  <si>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</si>
  <si>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</si>
  <si>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Junta de união em aço inoxidável para tubo em ferro fundido predial SMU, DN= 125 mm</t>
  </si>
  <si>
    <t>Junta de união em aço inoxidável para tubo em ferro fundido predial SMU, DN= 250 mm</t>
  </si>
  <si>
    <t>Tê 87°30' de inspeção em polipropileno de alta resistência - PP, preto (PxB),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</si>
  <si>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</si>
  <si>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</si>
  <si>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</si>
  <si>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</si>
  <si>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</si>
  <si>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Marco de bronze com grelha em aço inoxidável de 12x12cm</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</si>
  <si>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</si>
  <si>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</si>
  <si>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</si>
  <si>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2´</t>
  </si>
  <si>
    <t>Válvula de esfera monobloco em latão, passagem plena, acionamento com alavanca, DN= 4´</t>
  </si>
  <si>
    <t>Pressostato diferencial ajustável mecânico, montagem inferior com diâmetro de 1/2" e/ou 1/4", faixa de operação até 16 bar</t>
  </si>
  <si>
    <t>Pressostato diferencial ajustável, caixa à prova de água, unidade sensora em aço inoxidável 316, faixa de operação entre 1,4 a 14 bar, para fluídos corrosivos, DN=1/2´</t>
  </si>
  <si>
    <t>47.20.181</t>
  </si>
  <si>
    <t>Filtro Y em aço carbono, classe 150 libras, conexões flangeadas, DN= 4''</t>
  </si>
  <si>
    <t>Chave de fluxo de água com retardo para tubulações com diâmetro nominal de 1´ a 6´ - conexão BSP</t>
  </si>
  <si>
    <t>48.02.206</t>
  </si>
  <si>
    <t>Reservatório em polietileno com tampa de encaixar - capacidade de 5.000 litros</t>
  </si>
  <si>
    <t>Reservatório em polietileno com tampa de rosca - capacidade de 1.000 litros</t>
  </si>
  <si>
    <t>Reservatório em polietileno com tampa de rosca - capacidade de 500 litros</t>
  </si>
  <si>
    <t>Caixa de gordura em alvenaria, 600 x 600 x 600 mm</t>
  </si>
  <si>
    <t>49.06.072</t>
  </si>
  <si>
    <t>Grelha articulada em ferro fundido tipo boca de leão</t>
  </si>
  <si>
    <t>Caixa de areia em PVC, diâmetro nominal de 100 mm</t>
  </si>
  <si>
    <t>Canaleta com grelha em alumínio, saída central / vertical, largura de 46 mm</t>
  </si>
  <si>
    <t>Canaleta com grelha abre-fecha, em alumínio, saída central ou vertical, largura 46mm</t>
  </si>
  <si>
    <t>49.14.061</t>
  </si>
  <si>
    <t>SM01 Sumidouro - poço absorvente</t>
  </si>
  <si>
    <t>49.14.071</t>
  </si>
  <si>
    <t>Tampão pré-moldado de concreto armado para sumidouro com diâmetro externo de 2,00 m</t>
  </si>
  <si>
    <t>Bico de sprinkler tipo ´Up Right´ com rompimento da ampola a 68ºC</t>
  </si>
  <si>
    <t>Destravador magnético (eletroímã) para porta corta-fogo de 24 Vcc</t>
  </si>
  <si>
    <t>50.05.312</t>
  </si>
  <si>
    <t>Módulo isolador, módulo endereçador para audiovisual</t>
  </si>
  <si>
    <t>50.05.491</t>
  </si>
  <si>
    <t>Sinalizador visual de advertência</t>
  </si>
  <si>
    <t>50.05.492</t>
  </si>
  <si>
    <t>Sinalizador audiovisual de advertência</t>
  </si>
  <si>
    <t>50.10.096</t>
  </si>
  <si>
    <t>Extintor sobre rodas de pó químico seco BC - capacidade de 20 kg</t>
  </si>
  <si>
    <t>Abertura e preparo de caixa até 40 cm, compactação do subleito mínimo de 95% do PN e transporte até o raio de 1 km</t>
  </si>
  <si>
    <t>Concreto asfáltico usinado a quente - Binder</t>
  </si>
  <si>
    <t>Pavimentação em lajota de concreto 35 MPa, espessura 6 cm, cor natural, tipos: raquete, retangular, sextavado e 16 faces, com rejunte em areia</t>
  </si>
  <si>
    <t>54.04.342</t>
  </si>
  <si>
    <t>Pavimentação em lajota de concreto 35 MPa, espessura 6 cm, colorido, tipos: raquete, retangular, sextavado e 16 faces, com rejunte em areia</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</si>
  <si>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</si>
  <si>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</si>
  <si>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</si>
  <si>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61.10.012</t>
  </si>
  <si>
    <t>Resfriadora de líquidos (chiller), com compressor e condensação à ar, capacidade de 80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</si>
  <si>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</si>
  <si>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</si>
  <si>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</si>
  <si>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</si>
  <si>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</si>
  <si>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</si>
  <si>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</si>
  <si>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</si>
  <si>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</si>
  <si>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</si>
  <si>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</si>
  <si>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</si>
  <si>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</si>
  <si>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61.10.380</t>
  </si>
  <si>
    <t>Duto em painel rígido de lã de vidro acústico, espessura 25 mm</t>
  </si>
  <si>
    <t>Difusor de plástico, diâmetro 15 cm</t>
  </si>
  <si>
    <t>61.10.564</t>
  </si>
  <si>
    <t>Grelha de insuflação de ar em alumínio anodizado, de dupla deflexão, tamanho: até 0,10 m²</t>
  </si>
  <si>
    <t>61.10.565</t>
  </si>
  <si>
    <t>Grelha de insuflação de ar em alumínio anodizado, de dupla deflexão, tamanho: acima de 0,10 m² até 0,50 m²</t>
  </si>
  <si>
    <t>61.10.566</t>
  </si>
  <si>
    <t>Grelha de insuflação de ar em alumínio anodizado, de dupla deflexão, tamanho: acima de 0,50 m² até 1,00 m²</t>
  </si>
  <si>
    <t>Veneziana com tela, tamanho 38,5 x 33 cm</t>
  </si>
  <si>
    <t>Veneziana com tela, tamanho 78,5 x 33 cm</t>
  </si>
  <si>
    <t>Válvula motorizada esfera, com duas vias atuador floating, diâmetro 3/4" a 1 1/2"</t>
  </si>
  <si>
    <t>61.15.163</t>
  </si>
  <si>
    <t>Pressostato diferencial para utilização em sistema central de ar condicionado, controle de pressão diferencial 55 de 414 kPa</t>
  </si>
  <si>
    <t>Termostato de segurança com temperatura ajustável de 90°C - 110°C</t>
  </si>
  <si>
    <t>Vídeo porteiro eletrônico colorido, com um interfone</t>
  </si>
  <si>
    <t>Mesa controladora híbrida para até 32 câmeras IPs, com teclado e joystick, compatível com sistema de CFTV, IP ou analógico</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</si>
  <si>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</si>
  <si>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</si>
  <si>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</si>
  <si>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</si>
  <si>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</si>
  <si>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</si>
  <si>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Switch Gigabit para servidor central com 24 portas frontais e 2 portas SFP, capacidade 10 / 100 / 1000 Mbps</t>
  </si>
  <si>
    <t>Sistema de tratamento de águas cinzas e aproveitamento de águas pluviais, para reuso em fins não potáveis, vazão de 2 m³/h</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</si>
  <si>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</si>
  <si>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</si>
  <si>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</si>
  <si>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Caixa subterrânea de entrada de telefonia, tipo R1 (600 x 350 x 500) mm, padrão TELEBRÁS, com tampa</t>
  </si>
  <si>
    <t>Caixa subterrânea de entrada de telefonia, tipo R2 (1070 x 520 x 500) mm, padrão TELEBRÁS, com tampa</t>
  </si>
  <si>
    <t>69.06.390</t>
  </si>
  <si>
    <t>Sistema ininterrupto de energia, trifásico on line senoidal de 40 kVA (380/220 V), com autonomia de 15 minutos</t>
  </si>
  <si>
    <t>69.20.248</t>
  </si>
  <si>
    <t>Painel frontal cego - 19" x 1 U</t>
  </si>
  <si>
    <t>Painel frontal cego - 19" x 2 U</t>
  </si>
  <si>
    <t>REVESTIMENTOS</t>
  </si>
  <si>
    <t>INSTALAÇÕES ELÉTRICAS</t>
  </si>
  <si>
    <t>COBERTURA</t>
  </si>
  <si>
    <t>TOTAL GERAL DA OBRA</t>
  </si>
  <si>
    <t>Tapume</t>
  </si>
  <si>
    <t>Alvenaria</t>
  </si>
  <si>
    <t>Orçamento</t>
  </si>
  <si>
    <t>Lado externo</t>
  </si>
  <si>
    <t>Lado interno</t>
  </si>
  <si>
    <t>Piso</t>
  </si>
  <si>
    <t xml:space="preserve">Orçamento </t>
  </si>
  <si>
    <t xml:space="preserve">Régua de deck de madeira plastica 0,09 x 2,50 m </t>
  </si>
  <si>
    <t xml:space="preserve">m² </t>
  </si>
  <si>
    <t xml:space="preserve"> Barrote perfil 1,35 x 0,035 m de madeira plastica </t>
  </si>
  <si>
    <t xml:space="preserve">m </t>
  </si>
  <si>
    <t>Banco sem encosto de madeira plastica</t>
  </si>
  <si>
    <t>Floreira de madeira plastica</t>
  </si>
  <si>
    <t>Lixeira de madeira plastica 30 lts, redonda</t>
  </si>
  <si>
    <t>unid</t>
  </si>
  <si>
    <t>Fundações/Pilares</t>
  </si>
  <si>
    <t>PAVIMENTAÇÃO</t>
  </si>
  <si>
    <t>Piso externo</t>
  </si>
  <si>
    <t>Calçada</t>
  </si>
  <si>
    <t>DECK</t>
  </si>
  <si>
    <t>PASSARELA</t>
  </si>
  <si>
    <t>PAISAGISMO E MOBILIÁRIO URBANO</t>
  </si>
  <si>
    <t>Vegetação</t>
  </si>
  <si>
    <t>Serviços iniciais</t>
  </si>
  <si>
    <t>Demolições</t>
  </si>
  <si>
    <t>MUROS DE DIVISA</t>
  </si>
  <si>
    <t>Cobertura</t>
  </si>
  <si>
    <t>ESTADO DE SÃO PAULO</t>
  </si>
  <si>
    <t>OBRA:</t>
  </si>
  <si>
    <t>LOCAL:</t>
  </si>
  <si>
    <t>CONTRATAÇÃO DE EMPRESA ESPECIALIZADA PARA EXECUÇÃO DE REFORMA E ADEQUAÇÃO DO PRÉDIO DA CÂMARA</t>
  </si>
  <si>
    <t>Rua Vereador Augusto Paes D'Ávila, n.º 374 - Jd. Rio da Praia - Bertioga - SP</t>
  </si>
  <si>
    <t>10 meses</t>
  </si>
  <si>
    <t>Camara Municipal de Bertioga</t>
  </si>
  <si>
    <t>Estância Balneária</t>
  </si>
  <si>
    <t>MÊS</t>
  </si>
  <si>
    <t>CRONOGRAMA FÍSICO-FINANCEIRO</t>
  </si>
  <si>
    <t>VERSÃO 178</t>
  </si>
  <si>
    <t>Vigência: a partir de 02/03/20</t>
  </si>
  <si>
    <t>L.S.: 98,38 %</t>
  </si>
  <si>
    <t>Elaboração de projeto de adequação de entrada de energia elétrica junto a concessionária, com medição em baixa tensão e demanda até 75 kVA</t>
  </si>
  <si>
    <t>03.16</t>
  </si>
  <si>
    <t>Remoção de sinalização horizontal</t>
  </si>
  <si>
    <t>03.16.010</t>
  </si>
  <si>
    <t>Remoção de sinalização horizontal existente</t>
  </si>
  <si>
    <t>03.16.011</t>
  </si>
  <si>
    <t>Remoção de tacha/tachões</t>
  </si>
  <si>
    <t>Remoção de base de fusível tipo Diazed</t>
  </si>
  <si>
    <t>11.18.220</t>
  </si>
  <si>
    <t>Enchimento de nichos com poliestireno expandido do tipo EPS-5F</t>
  </si>
  <si>
    <t>18.07.021</t>
  </si>
  <si>
    <t>Placa cerâmica não esmaltada extrudada de alta resistência química e mecânica, espessura de 9 mm, uso industrial, assentado com argamassa colante industrial</t>
  </si>
  <si>
    <t>25.02.042</t>
  </si>
  <si>
    <t>Porta de correr em alumínio tipo lambri branco, sob medida</t>
  </si>
  <si>
    <t>26.01.460</t>
  </si>
  <si>
    <t>Vidros float monolíticos verde de 6 mm</t>
  </si>
  <si>
    <t>30.03.032</t>
  </si>
  <si>
    <t>Purificador de pressão elétrico em chapa eletrozincado pré-pintada e tampo em aço inoxidável, capacidade de refrigeração de 2,75 l/h</t>
  </si>
  <si>
    <t>30.03.042</t>
  </si>
  <si>
    <t>Purificador de pressão elétrico em chapa eletrozincado pré-pintada e tampo em aço inoxidável, capacidade de refrigeração de 7,2 l/h</t>
  </si>
  <si>
    <t>Fusível Diazed retardado de 2 A até 25 A</t>
  </si>
  <si>
    <t>Fusível Diazed retardado de 35 A até 63 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</si>
  <si>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</si>
  <si>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</si>
  <si>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</si>
  <si>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</si>
  <si>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41.11.440</t>
  </si>
  <si>
    <t>Suporte tubular de fixação em poste para 1 luminária tipo pétala</t>
  </si>
  <si>
    <t>41.11.450</t>
  </si>
  <si>
    <t>Suporte tubular de fixação em poste para 2 luminárias tipo pétala</t>
  </si>
  <si>
    <t>41.11.702</t>
  </si>
  <si>
    <t>Luminária LED solar integrada para poste, eficiência mínima de 130,5 lm/W</t>
  </si>
  <si>
    <t>41.11.715</t>
  </si>
  <si>
    <t>Luminária LED 20W com braço, para travessia de pedestres</t>
  </si>
  <si>
    <t>41.12.210</t>
  </si>
  <si>
    <t>Projetor LED modular de 150 a 200W, eficiência mínima de 125 l/W, para uso externo</t>
  </si>
  <si>
    <t>43.01.012</t>
  </si>
  <si>
    <t>Purificador de pressão elétrico em chapa eletrozincado pré-pintada e tampo em aço inoxidável, tipo coluna, capacidade de refrigeração de 2 l/h - simples</t>
  </si>
  <si>
    <t>43.01.032</t>
  </si>
  <si>
    <t>Purificador de pressão elétrico em chapa eletrozincado pré-pintada e tampo em aço inoxidável, tipo coluna, capacidade de refrigeração de 2 l/h - conjugado</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</si>
  <si>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</si>
  <si>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</si>
  <si>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</si>
  <si>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</si>
  <si>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</si>
  <si>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</si>
  <si>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</si>
  <si>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</si>
  <si>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46.26.843</t>
  </si>
  <si>
    <t>Tampão simples em ferro fundido, predial SMU, DN= 200 mm</t>
  </si>
  <si>
    <t>47.01.191</t>
  </si>
  <si>
    <t>Válvula de esfera monobloco em latão, passagem plena, acionamento com alavanca, DN= 1.1/4´</t>
  </si>
  <si>
    <t>47.05.213</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</si>
  <si>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</si>
  <si>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</si>
  <si>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</si>
  <si>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47.05.394</t>
  </si>
  <si>
    <t>47.05.398</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</si>
  <si>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</si>
  <si>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</si>
  <si>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47.05.406</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</si>
  <si>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</si>
  <si>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</si>
  <si>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</si>
  <si>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</si>
  <si>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47.07.031</t>
  </si>
  <si>
    <t>Válvula de esfera em aço carbono fundido, passagem plena, classe 150 libras para vapor e classe 600 libras para água, óleo e gás, DN= 1.1/4´</t>
  </si>
  <si>
    <t>48.02.204</t>
  </si>
  <si>
    <t>Reservatório em polietileno com tampa de encaixar - capacidade de 2.000 litros</t>
  </si>
  <si>
    <t>48.02.205</t>
  </si>
  <si>
    <t>Reservatório em polietileno com tampa de encaixar - capacidade de 3.000 litros</t>
  </si>
  <si>
    <t>48.02.207</t>
  </si>
  <si>
    <t>Reservatório em polietileno com tampa de encaixar - capacidade de 10.000 litros</t>
  </si>
  <si>
    <t>Bloco autônomo de iluminação de emergência LED, com autonomia mínima de 3 horas, fluxo luminoso de 2.000 lúmens, equipado com 2 faróis</t>
  </si>
  <si>
    <t>54.05</t>
  </si>
  <si>
    <t>Dispositivos viários</t>
  </si>
  <si>
    <t>54.05.001</t>
  </si>
  <si>
    <t>Faixa elevada para travessia pedestres - lombofaixa</t>
  </si>
  <si>
    <t>54.05.002</t>
  </si>
  <si>
    <t>Ondulação transversal - lombada tipo A</t>
  </si>
  <si>
    <t>54.05.003</t>
  </si>
  <si>
    <t>Ondulação transversal - lombada tipo B</t>
  </si>
  <si>
    <t>55.02.012</t>
  </si>
  <si>
    <t>Limpeza de caixa de passagem, poço de visita ou bueiro</t>
  </si>
  <si>
    <t>55.30</t>
  </si>
  <si>
    <t>Limpeza e pre marcação de sinalização</t>
  </si>
  <si>
    <t>55.30.010</t>
  </si>
  <si>
    <t>Pré marcação e limpeza de solo pré pintura</t>
  </si>
  <si>
    <t>61.10.014</t>
  </si>
  <si>
    <t>Resfriadora de líquidos (chiller), com compressor e condensação à ar, capacidade de 20 TR</t>
  </si>
  <si>
    <t>66.08.258</t>
  </si>
  <si>
    <t>Ponto de acesso de dados (Access Point), uso interno, compatível com PoE 802.3af</t>
  </si>
  <si>
    <t>Estação de monitoramento "WorkStation" para até 3 monitores - memória RAM de 8 GB</t>
  </si>
  <si>
    <t>Estação de monitoramento "WorkStation" para até 3 monitores - memória RAM de 16 GB</t>
  </si>
  <si>
    <t>Placa de sinalização em PVC fotoluminescente (240x120mm), com indicação de rota de evacuação e saída de emergência</t>
  </si>
  <si>
    <t>97.04.015</t>
  </si>
  <si>
    <t>Sinalização horizontal em tinta a base de resina acrílica emulsionada em água</t>
  </si>
  <si>
    <t>97.04.035</t>
  </si>
  <si>
    <t>Sinalização horizontal em massa termoplástica à quente por extrusão - esp. 3,0 mm, para faixas</t>
  </si>
  <si>
    <t>97.04.036</t>
  </si>
  <si>
    <t>Sinalização horizontal em massa termoplástica à quente por extrusão - esp. 3,0 mm, para legendas</t>
  </si>
  <si>
    <t>97.04.038</t>
  </si>
  <si>
    <t>Sinalização horizontal em massa termoplástica à quente por aspersão - esp. 1,5 mm, para faixas</t>
  </si>
  <si>
    <t>97.04.040</t>
  </si>
  <si>
    <t>Sinalização horizontal em termoplástico de alto relevo</t>
  </si>
  <si>
    <t>97.04.050</t>
  </si>
  <si>
    <t>Sinalização horizontal em laminado elastoplástico retrorefletivo e antiderrapante, para símbolos e letras</t>
  </si>
  <si>
    <t>97.04.060</t>
  </si>
  <si>
    <t>Sinalização horizontal em plástico a frio manual, para faixas</t>
  </si>
  <si>
    <t>97.05.170</t>
  </si>
  <si>
    <t>Botoeira convencional para pedestre</t>
  </si>
  <si>
    <t>97.05.175</t>
  </si>
  <si>
    <t>Botoeira sonora para deficientes visuais</t>
  </si>
  <si>
    <t>97.05.180</t>
  </si>
  <si>
    <t>Tacha tipo I monodirecional refletiva</t>
  </si>
  <si>
    <t>97.05.181</t>
  </si>
  <si>
    <t>Tacha tipo II monodirecional refletiva</t>
  </si>
  <si>
    <t>97.05.185</t>
  </si>
  <si>
    <t>Tacha tipo I bidirecional refletiva</t>
  </si>
  <si>
    <t>97.05.186</t>
  </si>
  <si>
    <t>Tacha tipo II bidirecional refletiva</t>
  </si>
  <si>
    <t>97.05.190</t>
  </si>
  <si>
    <t>Tacha refletiva de vidro temperado</t>
  </si>
  <si>
    <t>97.05.200</t>
  </si>
  <si>
    <t>Tachão tipo I monodirecional refletivo</t>
  </si>
  <si>
    <t>97.05.205</t>
  </si>
  <si>
    <t>Tachão tipo I bidirecional refletivo</t>
  </si>
  <si>
    <t>97.05.210</t>
  </si>
  <si>
    <t>Segregador (bate rodas) refletivo</t>
  </si>
  <si>
    <t>Recuperação de piso em placa cimentícia</t>
  </si>
  <si>
    <t>Muro do perímetro externo - MURO TIPO "A" - compr.: 170 m</t>
  </si>
  <si>
    <t>Muro de divisa do estacionamento - MURO TIPO "B" - compr.: 40 m</t>
  </si>
  <si>
    <t>Revestimento e pintura</t>
  </si>
  <si>
    <t>descrição</t>
  </si>
  <si>
    <t>quantidade</t>
  </si>
  <si>
    <t>m3</t>
  </si>
  <si>
    <t>Pilar</t>
  </si>
  <si>
    <t>Baldrame</t>
  </si>
  <si>
    <t>Pescoço</t>
  </si>
  <si>
    <t>Sapata</t>
  </si>
  <si>
    <t>Magro</t>
  </si>
  <si>
    <t>Magro sap</t>
  </si>
  <si>
    <t>Magro bal</t>
  </si>
  <si>
    <t>mts</t>
  </si>
  <si>
    <t>kg/m</t>
  </si>
  <si>
    <t>fck 25,0 Mpa</t>
  </si>
  <si>
    <t>aço CA 50</t>
  </si>
  <si>
    <t>aço</t>
  </si>
  <si>
    <t>Consumo de concreto</t>
  </si>
  <si>
    <t>ESTRUTURA DO MURO EXTERNO</t>
  </si>
  <si>
    <t>Muro de divisa de lote - MURO TIPO "C" - compr.: 86 m</t>
  </si>
  <si>
    <t>Cerâmica em paredes externas</t>
  </si>
  <si>
    <t>Cerâmica em viga externa da passarela</t>
  </si>
  <si>
    <t>Fundações</t>
  </si>
  <si>
    <t>Blocos de concreto estrutural sobre vigas 30x30 cm</t>
  </si>
  <si>
    <t>Pintura em gradil a conservar</t>
  </si>
  <si>
    <t>ESQUADRIAS E ELEMENTOS METÁLICOS</t>
  </si>
  <si>
    <t>Entrada de energia</t>
  </si>
  <si>
    <t>Distribuição para iluminação de área</t>
  </si>
  <si>
    <t>Distribuição para iluminação ornamental</t>
  </si>
  <si>
    <t>Substituição da cobertura do bloco "A"</t>
  </si>
  <si>
    <t>Consumo de aço</t>
  </si>
  <si>
    <t>CPOS - VERSÃO 178 - Vigência: a partir de 02/03/20</t>
  </si>
  <si>
    <t>2m x 3m</t>
  </si>
  <si>
    <t>demonstração</t>
  </si>
  <si>
    <t>1 unidade x 10 mêses</t>
  </si>
  <si>
    <t>100 m2 (leitura de projeto em arquivo cad)</t>
  </si>
  <si>
    <t>86m x 2m</t>
  </si>
  <si>
    <t>40m</t>
  </si>
  <si>
    <t>Quiosque 1= (5m + 10m)/2 x 4,3m x 2 lados + quiosque 2= 4m x 4 lados</t>
  </si>
  <si>
    <t>Retirada de arbustos de muros externos</t>
  </si>
  <si>
    <t>SINAPI</t>
  </si>
  <si>
    <t>98526</t>
  </si>
  <si>
    <t>REMOÇÃO DE RAÍZES REMANESCENTES DE TRONCO DE ÁRVORE COM DIÂMETRO MAIOR OU IGUAL A 0,20 M E MENOR QUE 0,40 M.AF_05/2018</t>
  </si>
  <si>
    <t>UN</t>
  </si>
  <si>
    <t>62,21</t>
  </si>
  <si>
    <t>BANCO DE CUSTOS</t>
  </si>
  <si>
    <t>DATA PREÇO / RT (SINAPI):</t>
  </si>
  <si>
    <t>LOCALIDADE / DATA EMISSÃO (SINAPI):</t>
  </si>
  <si>
    <t>02/2020</t>
  </si>
  <si>
    <t>SAO PAULO</t>
  </si>
  <si>
    <t>18/03/2020</t>
  </si>
  <si>
    <t>03/04/2020</t>
  </si>
  <si>
    <t>FONTE</t>
  </si>
  <si>
    <t>CÓDIGO</t>
  </si>
  <si>
    <t>DESCRIÇÃO</t>
  </si>
  <si>
    <t>UNIDADE</t>
  </si>
  <si>
    <t>DESONERADO</t>
  </si>
  <si>
    <t>NÃO DESONERADO</t>
  </si>
  <si>
    <t>SINAPI-I</t>
  </si>
  <si>
    <t>ALIMENTACAO - HORISTA (COLETADO CAIXA)</t>
  </si>
  <si>
    <t>H</t>
  </si>
  <si>
    <t>2,66</t>
  </si>
  <si>
    <t xml:space="preserve">SINAPI-I - ENCARGOS COMPLEMENTARES </t>
  </si>
  <si>
    <t>ALIMENTACAO - MENSALISTA (COLETADO CAIXA)</t>
  </si>
  <si>
    <t>MES</t>
  </si>
  <si>
    <t>487,58</t>
  </si>
  <si>
    <t>EPI - FAMILIA ALMOXARIFE - HORISTA (ENCARGOS COMPLEMENTARES - COLETADO CAIXA)</t>
  </si>
  <si>
    <t>0,61</t>
  </si>
  <si>
    <t>EPI - FAMILIA ALMOXARIFE - MENSALISTA (ENCARGOS COMPLEMENTARES - COLETADO CAIXA)</t>
  </si>
  <si>
    <t>114,12</t>
  </si>
  <si>
    <t>EPI - FAMILIA CARPINTEIRO DE FORMAS - HORISTA (ENCARGOS COMPLEMENTARES - COLETADO CAIXA)</t>
  </si>
  <si>
    <t>1,08</t>
  </si>
  <si>
    <t>EPI - FAMILIA CARPINTEIRO DE FORMAS - MENSALISTA (ENCARGOS COMPLEMENTARES - COLETADO CAIXA)</t>
  </si>
  <si>
    <t>203,86</t>
  </si>
  <si>
    <t>EPI - FAMILIA ELETRICISTA - HORISTA (ENCARGOS COMPLEMENTARES - COLETADO CAIXA)</t>
  </si>
  <si>
    <t>0,93</t>
  </si>
  <si>
    <t>EPI - FAMILIA ELETRICISTA - MENSALISTA (ENCARGOS COMPLEMENTARES - COLETADO CAIXA)</t>
  </si>
  <si>
    <t>175,10</t>
  </si>
  <si>
    <t>EPI - FAMILIA ENCANADOR - HORISTA (ENCARGOS COMPLEMENTARES - COLETADO CAIXA)</t>
  </si>
  <si>
    <t>0,83</t>
  </si>
  <si>
    <t>EPI - FAMILIA ENCANADOR - MENSALISTA (ENCARGOS COMPLEMENTARES - COLETADO CAIXA)</t>
  </si>
  <si>
    <t>156,65</t>
  </si>
  <si>
    <t>EPI - FAMILIA ENCARREGADO GERAL - HORISTA (ENCARGOS COMPLEMENTARES - COLETADO CAIXA)</t>
  </si>
  <si>
    <t>0,95</t>
  </si>
  <si>
    <t>EPI - FAMILIA ENCARREGADO GERAL - MENSALISTA (ENCARGOS COMPLEMENTARES - COLETADO CAIXA)</t>
  </si>
  <si>
    <t>179,44</t>
  </si>
  <si>
    <t>EPI - FAMILIA ENGENHEIRO CIVIL - HORISTA (ENCARGOS COMPLEMENTARES - COLETADO CAIXA)</t>
  </si>
  <si>
    <t>0,57</t>
  </si>
  <si>
    <t>EPI - FAMILIA ENGENHEIRO CIVIL - MENSALISTA (ENCARGOS COMPLEMENTARES - COLETADO CAIXA)</t>
  </si>
  <si>
    <t>108,24</t>
  </si>
  <si>
    <t>EPI - FAMILIA OPERADOR ESCAVADEIRA - HORISTA (ENCARGOS COMPLEMENTARES - COLETADO CAIXA)</t>
  </si>
  <si>
    <t>0,66</t>
  </si>
  <si>
    <t>EPI - FAMILIA OPERADOR ESCAVADEIRA - MENSALISTA (ENCARGOS COMPLEMENTARES - COLETADO CAIXA)</t>
  </si>
  <si>
    <t>125,38</t>
  </si>
  <si>
    <t>EPI - FAMILIA PEDREIRO - HORISTA (ENCARGOS COMPLEMENTARES - COLETADO CAIXA)</t>
  </si>
  <si>
    <t>0,96</t>
  </si>
  <si>
    <t>EPI - FAMILIA PEDREIRO - MENSALISTA (ENCARGOS COMPLEMENTARES - COLETADO CAIXA)</t>
  </si>
  <si>
    <t>181,88</t>
  </si>
  <si>
    <t>EPI - FAMILIA PINTOR - HORISTA (ENCARGOS COMPLEMENTARES - COLETADO CAIXA)</t>
  </si>
  <si>
    <t>1,46</t>
  </si>
  <si>
    <t>EPI - FAMILIA PINTOR - MENSALISTA (ENCARGOS COMPLEMENTARES - COLETADO CAIXA)</t>
  </si>
  <si>
    <t>275,92</t>
  </si>
  <si>
    <t>EPI - FAMILIA SERVENTE - HORISTA (ENCARGOS COMPLEMENTARES - COLETADO CAIXA)</t>
  </si>
  <si>
    <t>1,02</t>
  </si>
  <si>
    <t>EPI - FAMILIA SERVENTE - MENSALISTA (ENCARGOS COMPLEMENTARES - COLETADO CAIXA)</t>
  </si>
  <si>
    <t>192,76</t>
  </si>
  <si>
    <t>EPI - FAMILIA SOLDADOR - HORISTA (ENCARGOS COMPLEMENTARES - COLETADO CAIXA)</t>
  </si>
  <si>
    <t>1,36</t>
  </si>
  <si>
    <t>EPI - FAMILIA SOLDADOR - MENSALISTA (ENCARGOS COMPLEMENTARES - COLETADO CAIXA)</t>
  </si>
  <si>
    <t>255,78</t>
  </si>
  <si>
    <t>EPI - FAMILIA TOPOGRAFO - HORISTA (ENCARGOS COMPLEMENTARES - COLETADO CAIXA)</t>
  </si>
  <si>
    <t>0,54</t>
  </si>
  <si>
    <t>EPI - FAMILIA TOPOGRAFO - MENSALISTA (ENCARGOS COMPLEMENTARES - COLETADO CAIXA)</t>
  </si>
  <si>
    <t>102,76</t>
  </si>
  <si>
    <t>EXAMES - HORISTA (COLETADO CAIXA)</t>
  </si>
  <si>
    <t>0,35</t>
  </si>
  <si>
    <t>EXAMES - MENSALISTA (COLETADO CAIXA)</t>
  </si>
  <si>
    <t>65,94</t>
  </si>
  <si>
    <t>FERRAMENTAS - FAMILIA ALMOXARIFE - HORISTA (ENCARGOS COMPLEMENTARES - COLETADO CAIXA)</t>
  </si>
  <si>
    <t>0,04</t>
  </si>
  <si>
    <t>FERRAMENTAS - FAMILIA ALMOXARIFE - MENSALISTA (ENCARGOS COMPLEMENTARES - COLETADO CAIXA)</t>
  </si>
  <si>
    <t>7,37</t>
  </si>
  <si>
    <t>FERRAMENTAS - FAMILIA CARPINTEIRO DE FORMAS - HORISTA (ENCARGOS COMPLEMENTARES - COLETADO CAIXA)</t>
  </si>
  <si>
    <t>0,34</t>
  </si>
  <si>
    <t>FERRAMENTAS - FAMILIA CARPINTEIRO DE FORMAS - MENSALISTA (ENCARGOS COMPLEMENTARES - COLETADO CAIXA)</t>
  </si>
  <si>
    <t>64,51</t>
  </si>
  <si>
    <t>FERRAMENTAS - FAMILIA ELETRICISTA - HORISTA (ENCARGOS COMPLEMENTARES - COLETADO CAIXA)</t>
  </si>
  <si>
    <t>0,55</t>
  </si>
  <si>
    <t>FERRAMENTAS - FAMILIA ELETRICISTA - MENSALISTA (ENCARGOS COMPLEMENTARES - COLETADO CAIXA)</t>
  </si>
  <si>
    <t>103,89</t>
  </si>
  <si>
    <t>FERRAMENTAS - FAMILIA ENCANADOR - HORISTA (ENCARGOS COMPLEMENTARES - COLETADO CAIXA)</t>
  </si>
  <si>
    <t>0,24</t>
  </si>
  <si>
    <t>FERRAMENTAS - FAMILIA ENCANADOR - MENSALISTA (ENCARGOS COMPLEMENTARES - COLETADO CAIXA)</t>
  </si>
  <si>
    <t>45,78</t>
  </si>
  <si>
    <t>FERRAMENTAS - FAMILIA ENCARREGADO GERAL - HORISTA (ENCARGOS COMPLEMENTARES - COLETADO CAIXA)</t>
  </si>
  <si>
    <t>0,08</t>
  </si>
  <si>
    <t>FERRAMENTAS - FAMILIA ENCARREGADO GERAL - MENSALISTA (ENCARGOS COMPLEMENTARES - COLETADO CAIXA)</t>
  </si>
  <si>
    <t>14,26</t>
  </si>
  <si>
    <t>FERRAMENTAS - FAMILIA ENGENHEIRO CIVIL - HORISTA (ENCARGOS COMPLEMENTARES - COLETADO CAIXA)</t>
  </si>
  <si>
    <t>0,01</t>
  </si>
  <si>
    <t>FERRAMENTAS - FAMILIA ENGENHEIRO CIVIL - MENSALISTA (ENCARGOS COMPLEMENTARES - COLETADO CAIXA)</t>
  </si>
  <si>
    <t>1,45</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</si>
  <si>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</si>
  <si>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</si>
  <si>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</si>
  <si>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0,50</t>
  </si>
  <si>
    <t>FERRAMENTAS - FAMILIA PEDREIRO - MENSALISTA (ENCARGOS COMPLEMENTARES - COLETADO CAIXA)</t>
  </si>
  <si>
    <t>94,89</t>
  </si>
  <si>
    <t>FERRAMENTAS - FAMILIA PINTOR - HORISTA (ENCARGOS COMPLEMENTARES - COLETADO CAIXA)</t>
  </si>
  <si>
    <t>1,17</t>
  </si>
  <si>
    <t>FERRAMENTAS - FAMILIA PINTOR - MENSALISTA (ENCARGOS COMPLEMENTARES - COLETADO CAIXA)</t>
  </si>
  <si>
    <t>220,02</t>
  </si>
  <si>
    <t>FERRAMENTAS - FAMILIA SERVENTE - HORISTA (ENCARGOS COMPLEMENTARES - COLETADO CAIXA)</t>
  </si>
  <si>
    <t>0,38</t>
  </si>
  <si>
    <t>FERRAMENTAS - FAMILIA SERVENTE - MENSALISTA (ENCARGOS COMPLEMENTARES - COLETADO CAIXA)</t>
  </si>
  <si>
    <t>71,29</t>
  </si>
  <si>
    <t>FERRAMENTAS - FAMILIA SOLDADOR - HORISTA (ENCARGOS COMPLEMENTARES - COLETADO CAIXA)</t>
  </si>
  <si>
    <t>0,84</t>
  </si>
  <si>
    <t>FERRAMENTAS - FAMILIA SOLDADOR - MENSALISTA (ENCARGOS COMPLEMENTARES - COLETADO CAIXA)</t>
  </si>
  <si>
    <t>157,85</t>
  </si>
  <si>
    <t>FERRAMENTAS - FAMILIA TOPOGRAFO - HORISTA (ENCARGOS COMPLEMENTARES - COLETADO CAIXA)</t>
  </si>
  <si>
    <t>0,05</t>
  </si>
  <si>
    <t>FERRAMENTAS - FAMILIA TOPOGRAFO - MENSALISTA (ENCARGOS COMPLEMENTARES - COLETADO CAIXA)</t>
  </si>
  <si>
    <t>10,02</t>
  </si>
  <si>
    <t>SEGURO - HORISTA (COLETADO CAIXA)</t>
  </si>
  <si>
    <t>0,07</t>
  </si>
  <si>
    <t>SEGURO - MENSALISTA (COLETADO CAIXA)</t>
  </si>
  <si>
    <t>13,07</t>
  </si>
  <si>
    <t>TRANSPORTE - HORISTA (COLETADO CAIXA)</t>
  </si>
  <si>
    <t>0,64</t>
  </si>
  <si>
    <t>TRANSPORTE - MENSALISTA (COLETADO CAIXA)</t>
  </si>
  <si>
    <t>120,27</t>
  </si>
  <si>
    <t>!EM PROCESSO DE DESATIVACAO! CADEADO EM ACO INOX, LARGURA DE *50* MM, COM HASTE EM ACO TEMPERADO, SEM MOLA - CHAVES INCLUIDAS</t>
  </si>
  <si>
    <t>125,70</t>
  </si>
  <si>
    <t xml:space="preserve">SINAPI-I - NACIONAL CAIXA </t>
  </si>
  <si>
    <t>!EM PROCESSO DE DESATIVACAO! CAIXA DE PROTECAO PARA 1 MEDIDOR MONOFASICO, EM CHAPA DE ACO 20 USG (PADRAO DA CONCESSIONARIA LOCAL)</t>
  </si>
  <si>
    <t>103,50</t>
  </si>
  <si>
    <t>!EM PROCESSO DE DESATIVACAO! CAIXA INTERNA/EXTERNA DE MEDICAO PARA 1 MEDIDOR MONOFASICO, COM VISOR, EM CHAPA DE ACO 18 USG (PADRAO DA CONCESSIONARIA LOCAL)</t>
  </si>
  <si>
    <t>63,36</t>
  </si>
  <si>
    <t>!EM PROCESSO DE DESATIVACAO! CHAPA DE MADEIRA COMPENSADA DE PINUS, VIROLA OU EQUIVALENTE, DE *2,2 X 1,6* M, E = 6 MM</t>
  </si>
  <si>
    <t>M2</t>
  </si>
  <si>
    <t>17,97</t>
  </si>
  <si>
    <t>!EM PROCESSO DE DESATIVACAO! CHAPA DE MADEIRA COMPENSADA PLASTIFICADA PARA FORMA DE CONCRETO, DE 2,20 x 1,10 M, E = 6 MM</t>
  </si>
  <si>
    <t>35,55</t>
  </si>
  <si>
    <t>!EM PROCESSO DE DESATIVACAO! CHAPA DE MADEIRA COMPENSADA PLASTIFICADA PARA FORMA DE CONCRETO, DE 2,20 X 1,10 m, E = 14 MM</t>
  </si>
  <si>
    <t>62,84</t>
  </si>
  <si>
    <t>!EM PROCESSO DE DESATIVACAO! CHAPA DE MADEIRA COMPENSADA PLASTIFICADA PARA FORMA DE CONCRETO, DE 2,20 X 1,10 M, E = 20 MM</t>
  </si>
  <si>
    <t>89,62</t>
  </si>
  <si>
    <t>!EM PROCESSO DE DESATIVACAO! CHAPA DE MADEIRA COMPENSADA RESINADA PARA FORMA DE CONCRETO, DE *2,2 X 1,1* M, E = 10 MM</t>
  </si>
  <si>
    <t>33,15</t>
  </si>
  <si>
    <t>!EM PROCESSO DE DESATIVACAO! CHAPA DE MADEIRA COMPENSADA RESINADA PARA FORMA DE CONCRETO, DE *2,2 X 1,1* M, E = 12 MM</t>
  </si>
  <si>
    <t>42,23</t>
  </si>
  <si>
    <t>!EM PROCESSO DE DESATIVACAO! CHAPA DE MADEIRA COMPENSADA RESINADA PARA FORMA DE CONCRETO, DE *2,2 X 1,1* M, E = 20 MM</t>
  </si>
  <si>
    <t>65,24</t>
  </si>
  <si>
    <t>!EM PROCESSO DE DESATIVACAO! CHAPA DE MADEIRA COMPENSADA RESINADA PARA FORMA DE CONCRETO, DE *2,2 X 1,1* M, E = 6 MM</t>
  </si>
  <si>
    <t>21,02</t>
  </si>
  <si>
    <t>!EM PROCESSO DE DESATIVACAO! CREMONA COM CASTANHA BIPARTIDA, COM VARA DE 1.50 M, EM LATAO CROMADO, PARA PORTAS E JANELAS - COMPLETA</t>
  </si>
  <si>
    <t>CJ</t>
  </si>
  <si>
    <t>54,84</t>
  </si>
  <si>
    <t>!EM PROCESSO DE DESATIVACAO! DIVISORIA COLMEIA CEGA COM MONTANTE E RODAPE DE ALUMINIO ANODIZADO SIMPLES (SEM COLOCACAO)</t>
  </si>
  <si>
    <t>84,75</t>
  </si>
  <si>
    <t>!EM PROCESSO DE DESATIVACAO! DOBRADICA EM ACO/FERRO, 3" X 2 1/2", E= 1,2 A 1,8 MM, SEM ANEL,  CROMADO OU ZINCADO, TAMPA BOLA, COM PARAFUSOS</t>
  </si>
  <si>
    <t>10,50</t>
  </si>
  <si>
    <t>!EM PROCESSO DE DESATIVACAO! ESCAVADEIRA DRAGA DE ARRASTE, CAP. 3/4 JC 140HP (INCL MANUTENCAO/OPERACAO)</t>
  </si>
  <si>
    <t>164,64</t>
  </si>
  <si>
    <t>!EM PROCESSO DE DESATIVACAO! ESCAVADEIRA HIDRAULICA SOBRE ESTEIRAS DE 99 HP, PESO OPERACIONAL DE *16* T E CAPACIDADE DE 0,85 A 1,00 M3 (LOCACAO COM OPERADOR, COMBUSTIVEL E MANUTENCAO)</t>
  </si>
  <si>
    <t>139,50</t>
  </si>
  <si>
    <t>!EM PROCESSO DE DESATIVACAO! FUNDO SINTETICO NIVELADOR BRANCO FOSCO PARA MADEIRA</t>
  </si>
  <si>
    <t>GL</t>
  </si>
  <si>
    <t>71,16</t>
  </si>
  <si>
    <t>!EM PROCESSO DE DESATIVACAO! GRADIL *1320 X 2170* MM (A X L) EM BARRA DE ACO CHATA *25 MM X 2* MM, ENTRELACADA COM BARRA ACO REDONDA *5* MM, MALHA *65 X 132* MM, GALVANIZADO E PINTURA ELETROSTATICA, COR PRETO</t>
  </si>
  <si>
    <t>325,34</t>
  </si>
  <si>
    <t>!EM PROCESSO DE DESATIVACAO! HASTE DE ATERRAMENTO EM ACO COM 3,00 M DE COMPRIMENTO E DN = 3/4", REVESTIDA COM BAIXA CAMADA DE COBRE, SEM CONECTOR</t>
  </si>
  <si>
    <t>66,94</t>
  </si>
  <si>
    <t>!EM PROCESSO DE DESATIVACAO! HASTE DE ATERRAMENTO EM ACO COM 3,00 M DE COMPRIMENTO E DN = 5/8", REVESTIDA COM BAIXA CAMADA DE COBRE, COM CONECTOR TIPO GRAMPO</t>
  </si>
  <si>
    <t>46,86</t>
  </si>
  <si>
    <t>!EM PROCESSO DE DESATIVACAO! HASTE DE ATERRAMENTO EM ACO COM 3,00 M DE COMPRIMENTO E DN = 5/8", REVESTIDA COM BAIXA CAMADA DE COBRE, SEM CONECTOR</t>
  </si>
  <si>
    <t>45,24</t>
  </si>
  <si>
    <t>!EM PROCESSO DE DESATIVACAO! JANELA BASCULANTE, ACO, COM BATENTE/REQUADRO, 60 X 80 CM (SEM VIDROS)</t>
  </si>
  <si>
    <t>384,67</t>
  </si>
  <si>
    <t>!EM PROCESSO DE DESATIVACAO! JANELA DE CORRER, ACO, BATENTE/REQUADRO DE 6 A 14 CM, QUADRICULADA, PINTURA ANTICORROSIVA, SEM VIDRO, BANDEIRA COM BASCULA, 4 FLS, 120  X 150 CM (A X L)</t>
  </si>
  <si>
    <t>604,27</t>
  </si>
  <si>
    <t>!EM PROCESSO DE DESATIVACAO! JANELA DE CORRER, ACO, BATENTE/REQUADRO DE 6 A 14 CM, VENEZIANA, PINT ANTICORROSIVA, PINT ACABAMENTO, COM VIDRO, 6 FLS, 120  X 150 CM (A X L)</t>
  </si>
  <si>
    <t>612,67</t>
  </si>
  <si>
    <t>!EM PROCESSO DE DESATIVACAO! JANELA DE CORRER, ACO, COM BATENTE/REQUADRO DE 6 A 14 CM, SEM DIVISAO, PINT ANTICORROSIVA, PINT ACABAMENTO, COM VIDRO, SEM BANDEIRA, 2 FLS, 120  X 150 CM (A X L)</t>
  </si>
  <si>
    <t>839,06</t>
  </si>
  <si>
    <t>!EM PROCESSO DE DESATIVACAO! LOCACAO DE GRUPO GERADOR *80 A 125* KVA, MOTOR DIESEL, REBOCAVEL, ACIONAMENTO MANUAL</t>
  </si>
  <si>
    <t>13,50</t>
  </si>
  <si>
    <t>!EM PROCESSO DE DESATIVACAO! LOCACAO DE GRUPO GERADOR ACIMA DE * 125 ATE 180* KVA, MOTOR DIESEL, REBOCAVEL, ACIONAMENTO MANUAL</t>
  </si>
  <si>
    <t>16,15</t>
  </si>
  <si>
    <t>!EM PROCESSO DE DESATIVACAO! LOCACAO DE GRUPO GERADOR ACIMA DE * 20 A 80* KVA, MOTOR DIESEL, REBOCAVEL, ACIONAMENTO MANUAL</t>
  </si>
  <si>
    <t>10,43</t>
  </si>
  <si>
    <t>!EM PROCESSO DE DESATIVACAO! LOCACAO DE GRUPO GERADOR DE *260* KVA, DIESEL REBOCAVEL, ACIONAMENTO MANUAL</t>
  </si>
  <si>
    <t>22,12</t>
  </si>
  <si>
    <t>!EM PROCESSO DE DESATIVACAO! LOCACAO DE GRUPO GERADOR DE *400* KVA, DIESEL REBOCAVEL, ACIONAMENTO MANUAL</t>
  </si>
  <si>
    <t>37,96</t>
  </si>
  <si>
    <t>!EM PROCESSO DE DESATIVACAO! LOCACAO DE GRUPO GERADOR DE *550* KVA, DIESEL REBOCAVEL, ACIONAMENTO MANUAL</t>
  </si>
  <si>
    <t>46,28</t>
  </si>
  <si>
    <t>!EM PROCESSO DE DESATIVACAO! LONA PLASTICA, PRETA, LARGURA 8 M, E= 150 MICRA</t>
  </si>
  <si>
    <t>M</t>
  </si>
  <si>
    <t>6,58</t>
  </si>
  <si>
    <t>!EM PROCESSO DE DESATIVACAO! LUMINARIA FECHADA P/ ILUMINACAO PUBLICA, TIPO ABL 50/F OU EQUIV, P/ LAMPADA A VAPOR DE MERCURIO 400W</t>
  </si>
  <si>
    <t>188,86</t>
  </si>
  <si>
    <t>!EM PROCESSO DE DESATIVACAO! MASSA CORRIDA PVA PARA PAREDES INTERNAS</t>
  </si>
  <si>
    <t>14,40</t>
  </si>
  <si>
    <t>18L</t>
  </si>
  <si>
    <t>72,00</t>
  </si>
  <si>
    <t>!EM PROCESSO DE DESATIVACAO! PORTA DE MADEIRA, FOLHA LEVE (NBR 15930), E = 35 MM, NUCLEO COLMEIA, CAPA LISA EM HDF, ACABAMENTO MELAMINICO EM PADRAO MADEIRA</t>
  </si>
  <si>
    <t>99,20</t>
  </si>
  <si>
    <t>!EM PROCESSO DE DESATIVACAO! PUXADOR CONCHA DE EMBUTIR, EM LATAO CROMADO, PARA PORTA / JANELA DE CORRER, LISO, SEM FURO PARA CHAVE, COM FUROS PARA FIXAR PARAFUSOS, *30 X 90* MM (LARGURA X ALTURA)</t>
  </si>
  <si>
    <t>11,85</t>
  </si>
  <si>
    <t>!EM PROCESSO DE DESATIVACAO! QUADRO DE DISTRIBUICAO SEM BARRAMENTO, COM PORTA, DE EMBUTIR, EM CHAPA DE ACO GALVANIZADO, PARA 3 DISJUNTORES NEMA</t>
  </si>
  <si>
    <t>32,31</t>
  </si>
  <si>
    <t>!EM PROCESSO DE DESATIVACAO! QUADRO DE DISTRIBUICAO SEM BARRAMENTO, COM PORTA, DE EMBUTIR, EM CHAPA DE ACO GALVANIZADO, PARA 6 DISJUNTORES NEMA</t>
  </si>
  <si>
    <t>44,44</t>
  </si>
  <si>
    <t>!EM PROCESSO DE DESATIVACAO! SARRAFO DE MADEIRA NAO APARELHADA *2,5 X 15* CM, MACARANDUBA, ANGELIM OU EQUIVALENTE DA REGIAO</t>
  </si>
  <si>
    <t>11,80</t>
  </si>
  <si>
    <t>!EM PROCESSO DE DESATIVACAO! TABUA DE MADEIRA NAO APARELHADA *2,5 X 30 CM (1 X 12 ") PINUS, MISTA OU EQUIVALENTE DA REGIAO</t>
  </si>
  <si>
    <t>20,76</t>
  </si>
  <si>
    <t>!EM PROCESSO DE DESATIVACAO! TERMINAL DE PORCELANA (MUFLA) UNIPOLAR, USO EXTERNO, TENSAO 3,6/6 KV, PARA CABO DE 10/16 MM2, COM ISOLAMENTO EPR</t>
  </si>
  <si>
    <t>201,22</t>
  </si>
  <si>
    <t>!EM PROCESSO DE DESATIVACAO! TINTA A OLEO BRILHANTE PARA MADEIRA E METAIS</t>
  </si>
  <si>
    <t>88,35</t>
  </si>
  <si>
    <t>!EM PROCESSO DE DESATIVACAO! TINTA ACRILICA PREMIUM PARA PISO</t>
  </si>
  <si>
    <t>44,68</t>
  </si>
  <si>
    <t>!EM PROCESSO DE DESATIVACAO! TINTA LATEX PVA PREMIUM, COR BRANCA</t>
  </si>
  <si>
    <t>57,89</t>
  </si>
  <si>
    <t>L</t>
  </si>
  <si>
    <t>16,08</t>
  </si>
  <si>
    <t>!EM PROCESSO DE DESATIVACAO! VEICULO DE PASSEIO COM MOTOR 1.0 FLEX, POTENCIA 72/85 CV, 5 PORTAS, COR SOLIDA, BASICO</t>
  </si>
  <si>
    <t>48.690,00</t>
  </si>
  <si>
    <t>!EM PROCESSO DE DESATIVACAO! VERNIZ POLIURETANO BRILHANTE PARA MADEIRA, SEM FILTRO SOLAR, USO INTERNO E EXTERNO</t>
  </si>
  <si>
    <t>25,28</t>
  </si>
  <si>
    <t>!EM PROCESSO DE DESATIVACAO! VIGOTA DE MADEIRA NAO APARELHADA *5 X 10* CM, MACARANDUBA, ANGELIM OU EQUIVALENTE DA REGIAO</t>
  </si>
  <si>
    <t>14,94</t>
  </si>
  <si>
    <t>!EM PROCESSO DE DESATIVACAO!JANELA DE CORRER, ACO, BATENTE/REQUADRO DE 6 A 14 CM,  COM DIVISAO HORIZ , PINT ANTICORROSIVA, SEM VIDRO, BANDEIRA COM BASCULA, 4 FLS, 120  X 150 CM (A X L)</t>
  </si>
  <si>
    <t>867,08</t>
  </si>
  <si>
    <t>!EM PROCESSO DE DESATIVACAO!MASSA A OLEO PARA MADEIRA</t>
  </si>
  <si>
    <t>54,85</t>
  </si>
  <si>
    <t>!EM PROCESSO DE DESATIVACAO!MASSA ACRILICA PARA PAREDES INTERIOR/EXTERIOR</t>
  </si>
  <si>
    <t>28,84</t>
  </si>
  <si>
    <t>!EM PROCESSO DESATIVACAO! ELETRODUTO EM ACO GALVANIZADO ELETROLITICO, LEVE, DIAMETRO 1", PAREDE DE 0,90 MM</t>
  </si>
  <si>
    <t>11,94</t>
  </si>
  <si>
    <t>!EM PROCESSO DESATIVACAO! ELETRODUTO EM ACO GALVANIZADO ELETROLITICO, LEVE, DIAMETRO 3/4", PAREDE DE 0,90 MM</t>
  </si>
  <si>
    <t>9,24</t>
  </si>
  <si>
    <t>!EM PROCESSO DESATIVACAO! ELETRODUTO EM ACO GALVANIZADO ELETROLITICO, SEMI-PESADO, DIAMETRO 1 1/2", PAREDE DE 1,20 MM</t>
  </si>
  <si>
    <t>23,33</t>
  </si>
  <si>
    <t>!EM PROCESSO DESATIVACAO! ELETRODUTO EM ACO GALVANIZADO ELETROLITICO, SEMI-PESADO, DIAMETRO 1 1/4", PAREDE DE 1,20 MM</t>
  </si>
  <si>
    <t>22,97</t>
  </si>
  <si>
    <t>AÇO CA-25, 16,0 MM, BARRA DE TRANSFERENCIA</t>
  </si>
  <si>
    <t>KG</t>
  </si>
  <si>
    <t>4,55</t>
  </si>
  <si>
    <t>ABERTURA PARA ENCAIXE DE CUBA OU LAVATORIO EM BANCADA DE MARMORE/ GRANITO OU OUTRO TIPO DE PEDRA NATURAL</t>
  </si>
  <si>
    <t>108,04</t>
  </si>
  <si>
    <t>ABRACADEIRA DE LATAO PARA FIXACAO DE CABO PARA-RAIO, DIMENSOES 32 X 24 X 24 MM</t>
  </si>
  <si>
    <t>1,80</t>
  </si>
  <si>
    <t>ABRACADEIRA DE NYLON PARA AMARRACAO DE CABOS, COMPRIMENTO DE *230* X *7,6* MM</t>
  </si>
  <si>
    <t>0,77</t>
  </si>
  <si>
    <t>ABRACADEIRA DE NYLON PARA AMARRACAO DE CABOS, COMPRIMENTO DE 100 X 2,5 MM</t>
  </si>
  <si>
    <t>ABRACADEIRA DE NYLON PARA AMARRACAO DE CABOS, COMPRIMENTO DE 150 X *3,6* MM</t>
  </si>
  <si>
    <t>0,11</t>
  </si>
  <si>
    <t>ABRACADEIRA DE NYLON PARA AMARRACAO DE CABOS, COMPRIMENTO DE 200 X *4,6* MM</t>
  </si>
  <si>
    <t>0,15</t>
  </si>
  <si>
    <t>ABRACADEIRA DE NYLON PARA AMARRACAO DE CABOS, COMPRIMENTO DE 390 X *4,6* MM</t>
  </si>
  <si>
    <t>0,74</t>
  </si>
  <si>
    <t>ABRACADEIRA EM ACO PARA AMARRACAO DE ELETRODUTOS, TIPO D, COM 1 1/2" E CUNHA DE FIXACAO</t>
  </si>
  <si>
    <t>1,53</t>
  </si>
  <si>
    <t>ABRACADEIRA EM ACO PARA AMARRACAO DE ELETRODUTOS, TIPO D, COM 1 1/2" E PARAFUSO DE FIXACAO</t>
  </si>
  <si>
    <t>1,55</t>
  </si>
  <si>
    <t>ABRACADEIRA EM ACO PARA AMARRACAO DE ELETRODUTOS, TIPO D, COM 1 1/4" E CUNHA DE FIXACAO</t>
  </si>
  <si>
    <t>1,39</t>
  </si>
  <si>
    <t>ABRACADEIRA EM ACO PARA AMARRACAO DE ELETRODUTOS, TIPO D, COM 1 1/4" E PARAFUSO DE FIXACAO</t>
  </si>
  <si>
    <t>1,49</t>
  </si>
  <si>
    <t>ABRACADEIRA EM ACO PARA AMARRACAO DE ELETRODUTOS, TIPO D, COM 1/2" E CUNHA DE FIXACAO</t>
  </si>
  <si>
    <t>0,73</t>
  </si>
  <si>
    <t>ABRACADEIRA EM ACO PARA AMARRACAO DE ELETRODUTOS, TIPO D, COM 1/2" E PARAFUSO DE FIXACAO</t>
  </si>
  <si>
    <t>0,75</t>
  </si>
  <si>
    <t>ABRACADEIRA EM ACO PARA AMARRACAO DE ELETRODUTOS, TIPO D, COM 1" E CUNHA DE FIXACAO</t>
  </si>
  <si>
    <t>0,86</t>
  </si>
  <si>
    <t>ABRACADEIRA EM ACO PARA AMARRACAO DE ELETRODUTOS, TIPO D, COM 1" E PARAFUSO DE FIXACAO</t>
  </si>
  <si>
    <t>0,90</t>
  </si>
  <si>
    <t>ABRACADEIRA EM ACO PARA AMARRACAO DE ELETRODUTOS, TIPO D, COM 2 1/2" E CUNHA DE FIXACAO</t>
  </si>
  <si>
    <t>2,01</t>
  </si>
  <si>
    <t>ABRACADEIRA EM ACO PARA AMARRACAO DE ELETRODUTOS, TIPO D, COM 2 1/2" E PARAFUSO DE FIXACAO</t>
  </si>
  <si>
    <t>2,22</t>
  </si>
  <si>
    <t>ABRACADEIRA EM ACO PARA AMARRACAO DE ELETRODUTOS, TIPO D, COM 2" E CUNHA DE FIXACAO</t>
  </si>
  <si>
    <t>1,60</t>
  </si>
  <si>
    <t>ABRACADEIRA EM ACO PARA AMARRACAO DE ELETRODUTOS, TIPO D, COM 2" E PARAFUSO DE FIXACAO</t>
  </si>
  <si>
    <t>1,72</t>
  </si>
  <si>
    <t>ABRACADEIRA EM ACO PARA AMARRACAO DE ELETRODUTOS, TIPO D, COM 3 1/2" E CUNHA DE FIXACAO</t>
  </si>
  <si>
    <t>3,21</t>
  </si>
  <si>
    <t>ABRACADEIRA EM ACO PARA AMARRACAO DE ELETRODUTOS, TIPO D, COM 3/4" E CUNHA DE FIXACAO</t>
  </si>
  <si>
    <t>0,80</t>
  </si>
  <si>
    <t>ABRACADEIRA EM ACO PARA AMARRACAO DE ELETRODUTOS, TIPO D, COM 3/4" E PARAFUSO DE FIXACAO</t>
  </si>
  <si>
    <t>0,78</t>
  </si>
  <si>
    <t>ABRACADEIRA EM ACO PARA AMARRACAO DE ELETRODUTOS, TIPO D, COM 3/8" E PARAFUSO DE FIXACAO</t>
  </si>
  <si>
    <t>ABRACADEIRA EM ACO PARA AMARRACAO DE ELETRODUTOS, TIPO D, COM 3" E CUNHA DE FIXACAO</t>
  </si>
  <si>
    <t>2,68</t>
  </si>
  <si>
    <t>ABRACADEIRA EM ACO PARA AMARRACAO DE ELETRODUTOS, TIPO D, COM 3" E PARAFUSO DE FIXACAO</t>
  </si>
  <si>
    <t>2,47</t>
  </si>
  <si>
    <t>ABRACADEIRA EM ACO PARA AMARRACAO DE ELETRODUTOS, TIPO D, COM 4" E CUNHA DE FIXACAO</t>
  </si>
  <si>
    <t>3,61</t>
  </si>
  <si>
    <t>ABRACADEIRA EM ACO PARA AMARRACAO DE ELETRODUTOS, TIPO D, COM 4" E PARAFUSO DE FIXACAO</t>
  </si>
  <si>
    <t>3,18</t>
  </si>
  <si>
    <t>ABRACADEIRA EM ACO PARA AMARRACAO DE ELETRODUTOS, TIPO ECONOMICA (GOTA), COM 8"</t>
  </si>
  <si>
    <t>8,55</t>
  </si>
  <si>
    <t>ABRACADEIRA EM ACO PARA AMARRACAO DE ELETRODUTOS, TIPO U SIMPLES, COM 1 1/2"</t>
  </si>
  <si>
    <t>0,62</t>
  </si>
  <si>
    <t>ABRACADEIRA EM ACO PARA AMARRACAO DE ELETRODUTOS, TIPO U SIMPLES, COM 1 1/4"</t>
  </si>
  <si>
    <t>0,56</t>
  </si>
  <si>
    <t>ABRACADEIRA EM ACO PARA AMARRACAO DE ELETRODUTOS, TIPO U SIMPLES, COM 1/2"</t>
  </si>
  <si>
    <t>0,32</t>
  </si>
  <si>
    <t>ABRACADEIRA EM ACO PARA AMARRACAO DE ELETRODUTOS, TIPO U SIMPLES, COM 1"</t>
  </si>
  <si>
    <t>0,46</t>
  </si>
  <si>
    <t>ABRACADEIRA EM ACO PARA AMARRACAO DE ELETRODUTOS, TIPO U SIMPLES, COM 2 1/2"</t>
  </si>
  <si>
    <t>1,28</t>
  </si>
  <si>
    <t>ABRACADEIRA EM ACO PARA AMARRACAO DE ELETRODUTOS, TIPO U SIMPLES, COM 2"</t>
  </si>
  <si>
    <t>0,91</t>
  </si>
  <si>
    <t>ABRACADEIRA EM ACO PARA AMARRACAO DE ELETRODUTOS, TIPO U SIMPLES, COM 3/4"</t>
  </si>
  <si>
    <t>ABRACADEIRA EM ACO PARA AMARRACAO DE ELETRODUTOS, TIPO U SIMPLES, COM 3/8"</t>
  </si>
  <si>
    <t>0,22</t>
  </si>
  <si>
    <t>ABRACADEIRA EM ACO PARA AMARRACAO DE ELETRODUTOS, TIPO U SIMPLES, COM 3"</t>
  </si>
  <si>
    <t>ABRACADEIRA EM ACO PARA AMARRACAO DE ELETRODUTOS, TIPO U SIMPLES, COM 4"</t>
  </si>
  <si>
    <t>2,46</t>
  </si>
  <si>
    <t>ABRACADEIRA PVC, PARA CALHA PLUVIAL, DIAMETRO ENTRE 80 E 100 MM, PARA DRENAGEM PREDIAL</t>
  </si>
  <si>
    <t>2,86</t>
  </si>
  <si>
    <t>ABRACADEIRA, GALVANIZADA/ZINCADA, ROSCA SEM FIM, PARAFUSO INOX, LARGURA  FITA *12,6 A *14 MM, D = 2" A 2 1/2"</t>
  </si>
  <si>
    <t>5,37</t>
  </si>
  <si>
    <t>ABRACADEIRA, GALVANIZADA/ZINCADA, ROSCA SEM FIM, PARAFUSO INOX, LARGURA  FITA *12,6 A *14 MM, D = 3" A 3 3/4"</t>
  </si>
  <si>
    <t>6,15</t>
  </si>
  <si>
    <t>ABRACADEIRA, GALVANIZADA/ZINCADA, ROSCA SEM FIM, PARAFUSO INOX, LARGURA  FITA *12,6 A *14 MM, D = 4" A 4 3/4"</t>
  </si>
  <si>
    <t>9,52</t>
  </si>
  <si>
    <t>ACABAMENTO CROMADO PARA REGISTRO PEQUENO, 1/2 " OU 3/4 "</t>
  </si>
  <si>
    <t>19,57</t>
  </si>
  <si>
    <t>ACABAMENTO SIMPLES/CONVENCIONAL PARA FORRO PVC, TIPO "U" OU "C", COR BRANCA, COMPRIMENTO 6 M</t>
  </si>
  <si>
    <t>2,62</t>
  </si>
  <si>
    <t>ACESSORIO DE LIGACAO NAO ELETRICO PARA CARGAS EXPLOSIVAS, TUBO DE 6 M</t>
  </si>
  <si>
    <t>59,58</t>
  </si>
  <si>
    <t>ACESSORIO INICIADOR NAO ELETRICO, TUBO DE 6 M, TEMPO DE RETARDO DE *160* MS</t>
  </si>
  <si>
    <t>55,45</t>
  </si>
  <si>
    <t>ACETILENO (RECARGA PARA CILINDRO DE CONJUNTO OXICORTE GRANDE)</t>
  </si>
  <si>
    <t>41,25</t>
  </si>
  <si>
    <t>ACIDO MURIATICO, DILUICAO 10% A 12% PARA USO EM LIMPEZA</t>
  </si>
  <si>
    <t>5,47</t>
  </si>
  <si>
    <t>ACO CA-25, 10,0 MM, OU 12,5 MM, OU 16,0 MM, OU 20,0 MM, OU 25,0 MM, VERGALHAO</t>
  </si>
  <si>
    <t>4,76</t>
  </si>
  <si>
    <t>ACO CA-25, 20,0 MM, BARRA DE TRANSFERENCIA</t>
  </si>
  <si>
    <t>5,84</t>
  </si>
  <si>
    <t>ACO CA-25, 25,0 MM, BARRA DE TRANSFERENCIA</t>
  </si>
  <si>
    <t>5,80</t>
  </si>
  <si>
    <t>ACO CA-25, 32,0 MM, BARRA DE TRANSFERENCIA</t>
  </si>
  <si>
    <t>6,18</t>
  </si>
  <si>
    <t>ACO CA-25, 32,0 MM, VERGALHAO</t>
  </si>
  <si>
    <t>ACO CA-25, 6,3 MM OU 8,0 MM, VERGALHAO</t>
  </si>
  <si>
    <t>4,25</t>
  </si>
  <si>
    <t>ACO CA-50, 10,0 MM, OU 12,5 MM, OU 16,0 MM, OU 20,0 MM, DOBRADO E CORTADO</t>
  </si>
  <si>
    <t>4,41</t>
  </si>
  <si>
    <t>ACO CA-50, 10,0 MM, VERGALHAO</t>
  </si>
  <si>
    <t>4,43</t>
  </si>
  <si>
    <t>ACO CA-50, 12,5 MM OU 16,0 MM, VERGALHAO</t>
  </si>
  <si>
    <t>3,84</t>
  </si>
  <si>
    <t>ACO CA-50, 20,0 MM OU 25,0 MM, VERGALHAO</t>
  </si>
  <si>
    <t>4,42</t>
  </si>
  <si>
    <t>ACO CA-50, 32,0 MM, VERGALHAO</t>
  </si>
  <si>
    <t>4,86</t>
  </si>
  <si>
    <t>ACO CA-50, 6,3 MM, DOBRADO E CORTADO</t>
  </si>
  <si>
    <t>5,20</t>
  </si>
  <si>
    <t>ACO CA-50, 6,3 MM, VERGALHAO</t>
  </si>
  <si>
    <t>4,67</t>
  </si>
  <si>
    <t>ACO CA-50, 8,0 MM, VERGALHAO</t>
  </si>
  <si>
    <t>4,70</t>
  </si>
  <si>
    <t>ACO CA-60, 4,2 MM OU 5,0 MM, DOBRADO E CORTADO</t>
  </si>
  <si>
    <t>4,39</t>
  </si>
  <si>
    <t>ACO CA-60, 4,2 MM, OU 5,0 MM, OU 6,0 MM, OU 7,0 MM, VERGALHAO</t>
  </si>
  <si>
    <t>4,19</t>
  </si>
  <si>
    <t>ACO CA-60, 6,0 MM OU 7,0 MM, DOBRADO E CORTADO</t>
  </si>
  <si>
    <t>4,65</t>
  </si>
  <si>
    <t>ACO CA-60, 8,0 MM OU 9,5 MM, VERGALHAO</t>
  </si>
  <si>
    <t>3,65</t>
  </si>
  <si>
    <t>ACOPLAMENTO DE CONDUTOR PLUVIAL, EM PVC, DIAMETRO ENTRE 80 E 100 MM, PARA DRENAGEM PREDIAL</t>
  </si>
  <si>
    <t>2,84</t>
  </si>
  <si>
    <t>ACOPLAMENTO RIGIDO EM FERRO FUNDIDO PARA SISTEMA DE TUBULACAO RANHURADA, DN 50 MM (2")</t>
  </si>
  <si>
    <t>14,53</t>
  </si>
  <si>
    <t>ACOPLAMENTO RIGIDO EM FERRO FUNDIDO PARA SISTEMA DE TUBULACAO RANHURADA, DN 65 MM (2 1/2")</t>
  </si>
  <si>
    <t>15,77</t>
  </si>
  <si>
    <t>ACOPLAMENTO RIGIDO EM FERRO FUNDIDO PARA SISTEMA DE TUBULACAO RANHURADA, DN 80 MM (3")</t>
  </si>
  <si>
    <t>17,69</t>
  </si>
  <si>
    <t>ADAPTADOR DE COBRE PARA TUBULACAO PEX, DN 16 X 15 MM</t>
  </si>
  <si>
    <t>6,79</t>
  </si>
  <si>
    <t>ADAPTADOR DE COBRE PARA TUBULACAO PEX, DN 20 X 22 MM</t>
  </si>
  <si>
    <t>7,99</t>
  </si>
  <si>
    <t>ADAPTADOR DE COMPRESSAO EM POLIPROPILENO (PP), PARA TUBO EM PEAD, 20 MM X 1/2", PARA LIGACAO PREDIAL DE AGUA (NTS 179)</t>
  </si>
  <si>
    <t>3,50</t>
  </si>
  <si>
    <t>ADAPTADOR DE COMPRESSAO EM POLIPROPILENO (PP), PARA TUBO EM PEAD, 20 MM X 3/4", PARA LIGACAO PREDIAL DE AGUA (NTS 179)</t>
  </si>
  <si>
    <t>3,31</t>
  </si>
  <si>
    <t>ADAPTADOR DE COMPRESSAO EM POLIPROPILENO (PP), PARA TUBO EM PEAD, 32 MM X 1", PARA LIGACAO PREDIAL DE AGUA (NTS 179)</t>
  </si>
  <si>
    <t>6,86</t>
  </si>
  <si>
    <t>ADAPTADOR PVC PARA SIFAO METALICO, SOLDAVEL, COM ANEL BORRACHA (JE), 40 MM X 1 1/2"</t>
  </si>
  <si>
    <t>0,85</t>
  </si>
  <si>
    <t>ADAPTADOR PVC PARA SIFAO, ROSCAVEL, 40 MM X 1 1/4"</t>
  </si>
  <si>
    <t>0,87</t>
  </si>
  <si>
    <t>ADAPTADOR PVC ROSCAVEL, COM FLANGES E ANEL DE VEDACAO, 1/2", PARA CAIXA D' AGUA</t>
  </si>
  <si>
    <t>8,39</t>
  </si>
  <si>
    <t>ADAPTADOR PVC ROSCAVEL, COM FLANGES E ANEL DE VEDACAO, 1", PARA CAIXA D' AGUA</t>
  </si>
  <si>
    <t>15,42</t>
  </si>
  <si>
    <t>ADAPTADOR PVC ROSCAVEL, COM FLANGES E ANEL DE VEDACAO, 3/4", PARA CAIXA D' AGUA</t>
  </si>
  <si>
    <t>11,52</t>
  </si>
  <si>
    <t>ADAPTADOR PVC SOLDAVEL CURTO COM BOLSA E ROSCA, 110 MM X 4", PARA AGUA FRIA</t>
  </si>
  <si>
    <t>34,25</t>
  </si>
  <si>
    <t>ADAPTADOR PVC SOLDAVEL CURTO COM BOLSA E ROSCA, 20 MM X 1/2", PARA AGUA FRIA</t>
  </si>
  <si>
    <t>0,53</t>
  </si>
  <si>
    <t>ADAPTADOR PVC SOLDAVEL CURTO COM BOLSA E ROSCA, 25 MM X 3/4", PARA AGUA FRIA</t>
  </si>
  <si>
    <t>ADAPTADOR PVC SOLDAVEL CURTO COM BOLSA E ROSCA, 32 MM X 1", PARA AGUA FRIA</t>
  </si>
  <si>
    <t>1,37</t>
  </si>
  <si>
    <t>ADAPTADOR PVC SOLDAVEL CURTO COM BOLSA E ROSCA, 40 MM X 1 1/2", PARA AGUA FRIA</t>
  </si>
  <si>
    <t>5,29</t>
  </si>
  <si>
    <t>ADAPTADOR PVC SOLDAVEL CURTO COM BOLSA E ROSCA, 40 MM X 1 1/4", PARA AGUA FRIA</t>
  </si>
  <si>
    <t>2,60</t>
  </si>
  <si>
    <t>ADAPTADOR PVC SOLDAVEL CURTO COM BOLSA E ROSCA, 50 MM X 1 1/4", PARA AGUA FRIA</t>
  </si>
  <si>
    <t>6,10</t>
  </si>
  <si>
    <t>ADAPTADOR PVC SOLDAVEL CURTO COM BOLSA E ROSCA, 50 MM X1 1/2", PARA AGUA FRIA</t>
  </si>
  <si>
    <t>3,32</t>
  </si>
  <si>
    <t>ADAPTADOR PVC SOLDAVEL CURTO COM BOLSA E ROSCA, 60 MM X 2", PARA AGUA FRIA</t>
  </si>
  <si>
    <t>9,01</t>
  </si>
  <si>
    <t>ADAPTADOR PVC SOLDAVEL CURTO COM BOLSA E ROSCA, 75 MM X 2 1/2", PARA AGUA FRIA</t>
  </si>
  <si>
    <t>13,10</t>
  </si>
  <si>
    <t>ADAPTADOR PVC SOLDAVEL CURTO COM BOLSA E ROSCA, 85 MM X 3", PARA AGUA FRIA</t>
  </si>
  <si>
    <t>21,51</t>
  </si>
  <si>
    <t>ADAPTADOR PVC SOLDAVEL, COM FLANGE E ANEL DE VEDACAO, 20 MM X 1/2", PARA CAIXA D'AGUA</t>
  </si>
  <si>
    <t>7,28</t>
  </si>
  <si>
    <t>ADAPTADOR PVC SOLDAVEL, COM FLANGE E ANEL DE VEDACAO, 25 MM X 3/4", PARA CAIXA D'AGUA</t>
  </si>
  <si>
    <t>8,37</t>
  </si>
  <si>
    <t>ADAPTADOR PVC SOLDAVEL, COM FLANGE E ANEL DE VEDACAO, 32 MM X 1", PARA CAIXA D'AGUA</t>
  </si>
  <si>
    <t>10,87</t>
  </si>
  <si>
    <t>ADAPTADOR PVC SOLDAVEL, COM FLANGE E ANEL DE VEDACAO, 40 MM X 1 1/4", PARA CAIXA D'AGUA</t>
  </si>
  <si>
    <t>14,66</t>
  </si>
  <si>
    <t>ADAPTADOR PVC SOLDAVEL, COM FLANGE E ANEL DE VEDACAO, 50 MM X 1 1/2", PARA CAIXA D'AGUA</t>
  </si>
  <si>
    <t>17,78</t>
  </si>
  <si>
    <t>ADAPTADOR PVC SOLDAVEL, COM FLANGES E ANEL DE VEDACAO, 60 MM X 2", PARA CAIXA D' AGUA</t>
  </si>
  <si>
    <t>24,80</t>
  </si>
  <si>
    <t>ADAPTADOR PVC SOLDAVEL, COM FLANGES LIVRES, 110 MM X 4", PARA CAIXA D' AGUA</t>
  </si>
  <si>
    <t>258,48</t>
  </si>
  <si>
    <t>ADAPTADOR PVC SOLDAVEL, COM FLANGES LIVRES, 25 MM X 3/4", PARA CAIXA D' AGUA</t>
  </si>
  <si>
    <t>9,42</t>
  </si>
  <si>
    <t>ADAPTADOR PVC SOLDAVEL, COM FLANGES LIVRES, 32 MM X 1", PARA CAIXA D' AGUA</t>
  </si>
  <si>
    <t>ADAPTADOR PVC SOLDAVEL, COM FLANGES LIVRES, 40 MM X 1  1/4", PARA CAIXA D' AGUA</t>
  </si>
  <si>
    <t>26,77</t>
  </si>
  <si>
    <t>ADAPTADOR PVC SOLDAVEL, COM FLANGES LIVRES, 50 MM X 1  1/2", PARA CAIXA D' AGUA</t>
  </si>
  <si>
    <t>26,87</t>
  </si>
  <si>
    <t>ADAPTADOR PVC SOLDAVEL, COM FLANGES LIVRES, 60 MM X 2", PARA CAIXA D' AGUA</t>
  </si>
  <si>
    <t>41,07</t>
  </si>
  <si>
    <t>ADAPTADOR PVC SOLDAVEL, COM FLANGES LIVRES, 75 MM X 2  1/2", PARA CAIXA D' AGUA</t>
  </si>
  <si>
    <t>131,18</t>
  </si>
  <si>
    <t>ADAPTADOR PVC SOLDAVEL, COM FLANGES LIVRES, 85 MM X 3", PARA CAIXA D' AGUA</t>
  </si>
  <si>
    <t>183,14</t>
  </si>
  <si>
    <t>ADAPTADOR PVC SOLDAVEL, LONGO, COM FLANGE LIVRE,  110 MM X 4", PARA CAIXA D' AGUA</t>
  </si>
  <si>
    <t>278,22</t>
  </si>
  <si>
    <t>ADAPTADOR PVC SOLDAVEL, LONGO, COM FLANGE LIVRE,  25 MM X 3/4", PARA CAIXA D' AGUA</t>
  </si>
  <si>
    <t>13,22</t>
  </si>
  <si>
    <t>ADAPTADOR PVC SOLDAVEL, LONGO, COM FLANGE LIVRE,  32 MM X 1", PARA CAIXA D' AGUA</t>
  </si>
  <si>
    <t>14,76</t>
  </si>
  <si>
    <t>ADAPTADOR PVC SOLDAVEL, LONGO, COM FLANGE LIVRE,  40 MM X 1 1/4", PARA CAIXA D' AGUA</t>
  </si>
  <si>
    <t>21,82</t>
  </si>
  <si>
    <t>ADAPTADOR PVC SOLDAVEL, LONGO, COM FLANGE LIVRE,  50 MM X 1 1/2", PARA CAIXA D' AGUA</t>
  </si>
  <si>
    <t>25,00</t>
  </si>
  <si>
    <t>ADAPTADOR PVC SOLDAVEL, LONGO, COM FLANGE LIVRE,  60 MM X 2", PARA CAIXA D' AGUA</t>
  </si>
  <si>
    <t>42,76</t>
  </si>
  <si>
    <t>ADAPTADOR PVC SOLDAVEL, LONGO, COM FLANGE LIVRE,  75 MM X 2 1/2", PARA CAIXA D' AGUA</t>
  </si>
  <si>
    <t>166,00</t>
  </si>
  <si>
    <t>ADAPTADOR PVC SOLDAVEL, LONGO, COM FLANGE LIVRE,  85 MM X 3", PARA CAIXA D' AGUA</t>
  </si>
  <si>
    <t>194,35</t>
  </si>
  <si>
    <t>ADAPTADOR PVC, COM REGISTRO, PARA PEAD, 20 MM X 3/4", PARA LIGACAO PREDIAL DE AGUA</t>
  </si>
  <si>
    <t>4,54</t>
  </si>
  <si>
    <t>ADAPTADOR PVC, ROSCAVEL, COM FLANGES E ANEL DE VEDACAO, 1 1/2", PARA CAIXA D'AGUA</t>
  </si>
  <si>
    <t>26,14</t>
  </si>
  <si>
    <t>ADAPTADOR PVC, ROSCAVEL, COM FLANGES E ANEL DE VEDACAO, 1 1/4", PARA CAIXA D' AGUA</t>
  </si>
  <si>
    <t>21,86</t>
  </si>
  <si>
    <t>ADAPTADOR PVC, ROSCAVEL, COM FLANGES E ANEL DE VEDACAO, 2", PARA CAIXA D' AGUA</t>
  </si>
  <si>
    <t>31,73</t>
  </si>
  <si>
    <t>ADAPTADOR PVC, ROSCAVEL, PARA VALVULA PIA OU LAVATORIO, 40 MM</t>
  </si>
  <si>
    <t>0,36</t>
  </si>
  <si>
    <t>ADAPTADOR, CPVC, SOLDAVEL, 15 MM, PARA AGUA QUENTE</t>
  </si>
  <si>
    <t>3,92</t>
  </si>
  <si>
    <t>ADAPTADOR, CPVC, SOLDAVEL, 22 MM, PARA AGUA QUENTE</t>
  </si>
  <si>
    <t>4,06</t>
  </si>
  <si>
    <t>ADAPTADOR, EM LATAO, ENGATE RAPIDO 2 1/2" X ROSCA INTERNA 5 FIOS 2 1/2",  PARA INSTALACAO PREDIAL DE COMBATE A INCENDIO</t>
  </si>
  <si>
    <t>59,36</t>
  </si>
  <si>
    <t>ADAPTADOR, EM LATAO, ENGATE RAPIDO1 1/2" X ROSCA INTERNA 5 FIOS 2 1/2",  PARA INSTALACAO PREDIAL DE COMBATE A INCENDIO</t>
  </si>
  <si>
    <t>46,45</t>
  </si>
  <si>
    <t>ADAPTADOR, PVC PBA,  BOLSA/ROSCA, JE, DN 75 / DE  85 MM</t>
  </si>
  <si>
    <t>32,03</t>
  </si>
  <si>
    <t>ADAPTADOR, PVC PBA, A BOLSA DEFOFO, JE, DN 100 / DE 110 MM</t>
  </si>
  <si>
    <t>88,37</t>
  </si>
  <si>
    <t>ADAPTADOR, PVC PBA, A BOLSA DEFOFO, JE, DN 50 / DE 60 MM</t>
  </si>
  <si>
    <t>20,35</t>
  </si>
  <si>
    <t>ADAPTADOR, PVC PBA, A BOLSA DEFOFO, JE, DN 75 / DE  85 MM</t>
  </si>
  <si>
    <t>46,14</t>
  </si>
  <si>
    <t>ADAPTADOR, PVC PBA, BOLSA/ROSCA, JE, DN 100 / DE 110 MM</t>
  </si>
  <si>
    <t>54,77</t>
  </si>
  <si>
    <t>ADAPTADOR, PVC PBA, BOLSA/ROSCA, JE, DN 50 / DE 60 MM</t>
  </si>
  <si>
    <t>14,28</t>
  </si>
  <si>
    <t>ADAPTADOR, PVC PBA, PONTA/ROSCA, JE, DN 50 / DE  60 MM</t>
  </si>
  <si>
    <t>10,85</t>
  </si>
  <si>
    <t>ADAPTADOR, PVC PBA, PONTA/ROSCA, JE, DN 75 / DE  85 MM</t>
  </si>
  <si>
    <t>36,63</t>
  </si>
  <si>
    <t>ADESIVO ACRILICO/COLA DE CONTATO</t>
  </si>
  <si>
    <t>23,09</t>
  </si>
  <si>
    <t>ADESIVO ESTRUTURAL A BASE DE RESINA EPOXI PARA INJECAO EM TRINCAS, BICOMPONENTE, BAIXA VISCOSIDADE</t>
  </si>
  <si>
    <t>109,70</t>
  </si>
  <si>
    <t>ADESIVO ESTRUTURAL A BASE DE RESINA EPOXI, BICOMPONENTE, FLUIDO</t>
  </si>
  <si>
    <t>39,06</t>
  </si>
  <si>
    <t>ADESIVO ESTRUTURAL A BASE DE RESINA EPOXI, BICOMPONENTE, PASTOSO (TIXOTROPICO)</t>
  </si>
  <si>
    <t>33,40</t>
  </si>
  <si>
    <t>ADESIVO LIQUIDO A BASE DE RESINAS PARA COLAGEM DE ESPUMA DE ISOLAMENTO TERMICO FLEXIVEL</t>
  </si>
  <si>
    <t>67,55</t>
  </si>
  <si>
    <t>ADESIVO PARA TUBOS CPVC, *75* G</t>
  </si>
  <si>
    <t>14,47</t>
  </si>
  <si>
    <t>ADESIVO PLASTICO PARA PVC, BISNAGA COM 75 GR</t>
  </si>
  <si>
    <t>5,71</t>
  </si>
  <si>
    <t>ADESIVO PLASTICO PARA PVC, FRASCO COM 175 GR</t>
  </si>
  <si>
    <t>16,37</t>
  </si>
  <si>
    <t>ADESIVO PLASTICO PARA PVC, FRASCO COM 850 GR</t>
  </si>
  <si>
    <t>51,58</t>
  </si>
  <si>
    <t>ADESIVO/COLA PARA EPS (ISOPOR) E OUTROS MATERIAIS</t>
  </si>
  <si>
    <t>19,66</t>
  </si>
  <si>
    <t>ADITIVO ACELERADOR DE PEGA E ENDURECIMENTO PARA ARGAMASSAS E CONCRETOS, LIQUIDO E ISENTO DE CLORETOS</t>
  </si>
  <si>
    <t>12,88</t>
  </si>
  <si>
    <t>ADITIVO ADESIVO LIQUIDO PARA ARGAMASSAS DE REVESTIMENTOS CIMENTICIOS</t>
  </si>
  <si>
    <t>8,20</t>
  </si>
  <si>
    <t>ADITIVO IMPERMEABILIZANTE DE PEGA NORMAL PARA ARGAMASSAS E CONCRETOS SEM ARMACAO, LIQUIDO E ISENTO DE CLORETOS</t>
  </si>
  <si>
    <t>5,27</t>
  </si>
  <si>
    <t>ADITIVO IMPERMEABILIZANTE DE PEGA ULTRARRAPIDA, LIQUIDO E ISENTO DE CLORETOS</t>
  </si>
  <si>
    <t>12,58</t>
  </si>
  <si>
    <t>ADITIVO LIQUIDO IMPERMEABILIZANTE CRISTALIZANTE</t>
  </si>
  <si>
    <t>17,53</t>
  </si>
  <si>
    <t>ADITIVO LIQUIDO INCORPORADOR DE AR PARA CONCRETO E ARGAMASSA, LIQUIDO E ISENTO DE CLORETOS</t>
  </si>
  <si>
    <t>5,22</t>
  </si>
  <si>
    <t>ADITIVO PLASTIFICANTE E ESTABILIZADOR PARA ARGAMASSAS DE ASSENTAMENTO E REBOCO, LIQUIDO E ISENTO DE CLORETOS</t>
  </si>
  <si>
    <t>ADITIVO PLASTIFICANTE RETARDADOR DE PEGA E REDUTOR DE AGUA PARA CONCRETO, LIQUIDO E ISENTO DE CLORETOS</t>
  </si>
  <si>
    <t>5,41</t>
  </si>
  <si>
    <t>ADITIVO SUPERPLASTIFICANTE DE PEGA NORMAL PARA CONCRETO, LIQUIDO E ISENTO DE CLORETOS</t>
  </si>
  <si>
    <t>13,64</t>
  </si>
  <si>
    <t>ADUELA/GALERIA DE CONCRETO ARMADO, SECAO RETANGULAR 1.50 X 1.50 M (L X A), C = 1.00 M, E = 20 CM</t>
  </si>
  <si>
    <t>1.420,51</t>
  </si>
  <si>
    <t>ADUELA/GALERIA DE CONCRETO ARMADO, SECAO RETANGULAR 2.00 X 2.00 M (L X A), C = 1.00 M, E = 20 CM</t>
  </si>
  <si>
    <t>2.009,65</t>
  </si>
  <si>
    <t>ADUELA/GALERIA DE CONCRETO ARMADO, SECAO RETANGULAR 2.50 X 2.50 M (L X A), C = 1.00 M, E = 20 CM</t>
  </si>
  <si>
    <t>2.459,10</t>
  </si>
  <si>
    <t>ADUELA/GALERIA DE CONCRETO ARMADO, SECAO RETANGULAR 3.00 X 3.00 M (L X A), C = 1.00 M, E = 20 CM</t>
  </si>
  <si>
    <t>3.074,82</t>
  </si>
  <si>
    <t>AFASTADOR PARA TELHA DE FIBROCIMENTO CANALETE 90 OU KALHETAO</t>
  </si>
  <si>
    <t>0,69</t>
  </si>
  <si>
    <t>AGENTE DE CURA, PROTETOR DA EVAPORACAO DA AGUA DE HIDRATACAO DO CONCRETO</t>
  </si>
  <si>
    <t>8,58</t>
  </si>
  <si>
    <t>AGREGADO RECICLADO, TIPO RACHAO RECICLADO CINZA, CLASSE A</t>
  </si>
  <si>
    <t>M3</t>
  </si>
  <si>
    <t>34,08</t>
  </si>
  <si>
    <t>AGUA SANITARIA</t>
  </si>
  <si>
    <t>2,70</t>
  </si>
  <si>
    <t>AJUDANTE DE ARMADOR</t>
  </si>
  <si>
    <t>11,34</t>
  </si>
  <si>
    <t>13,11</t>
  </si>
  <si>
    <t>AJUDANTE DE ARMADOR (MENSALISTA)</t>
  </si>
  <si>
    <t>1.994,85</t>
  </si>
  <si>
    <t>2.307,68</t>
  </si>
  <si>
    <t>AJUDANTE DE ELETRICISTA</t>
  </si>
  <si>
    <t>12,39</t>
  </si>
  <si>
    <t>14,33</t>
  </si>
  <si>
    <t>AJUDANTE DE ELETRICISTA (MENSALISTA)</t>
  </si>
  <si>
    <t>2.180,99</t>
  </si>
  <si>
    <t>2.523,00</t>
  </si>
  <si>
    <t>AJUDANTE DE ESTRUTURAS METALICAS</t>
  </si>
  <si>
    <t>13,00</t>
  </si>
  <si>
    <t>15,04</t>
  </si>
  <si>
    <t>AJUDANTE DE ESTRUTURAS METALICAS (MENSALISTA)</t>
  </si>
  <si>
    <t>2.289,98</t>
  </si>
  <si>
    <t>2.649,08</t>
  </si>
  <si>
    <t>AJUDANTE DE OPERACAO EM GERAL</t>
  </si>
  <si>
    <t>11,73</t>
  </si>
  <si>
    <t>13,56</t>
  </si>
  <si>
    <t>AJUDANTE DE OPERACAO EM GERAL (MENSALISTA)</t>
  </si>
  <si>
    <t>2.064,19</t>
  </si>
  <si>
    <t>2.387,89</t>
  </si>
  <si>
    <t>AJUDANTE DE PINTOR</t>
  </si>
  <si>
    <t>13,21</t>
  </si>
  <si>
    <t>15,27</t>
  </si>
  <si>
    <t>AJUDANTE DE PINTOR (MENSALISTA)</t>
  </si>
  <si>
    <t>2.324,86</t>
  </si>
  <si>
    <t>2.689,44</t>
  </si>
  <si>
    <t>AJUDANTE DE SERRALHEIRO</t>
  </si>
  <si>
    <t>12,15</t>
  </si>
  <si>
    <t>14,05</t>
  </si>
  <si>
    <t>AJUDANTE DE SERRALHEIRO (MENSALISTA)</t>
  </si>
  <si>
    <t>2.139,67</t>
  </si>
  <si>
    <t>2.475,21</t>
  </si>
  <si>
    <t>AJUDANTE ESPECIALIZADO</t>
  </si>
  <si>
    <t>16,50</t>
  </si>
  <si>
    <t>19,08</t>
  </si>
  <si>
    <t>AJUDANTE ESPECIALIZADO (MENSALISTA)</t>
  </si>
  <si>
    <t>2.905,02</t>
  </si>
  <si>
    <t>3.360,58</t>
  </si>
  <si>
    <t>ALCA PREFORMADA DE CONTRA POSTE, EM ACO GALVANIZADO, PARA CABO 3/16", COMPRIMENTO *860* MM</t>
  </si>
  <si>
    <t>4,89</t>
  </si>
  <si>
    <t>ALCA PREFORMADA DE DISTRIBUICAO, EM ACO GALVANIZADO, PARA CABO DE ALUMINIO DIAMETRO 16 A 25 MM</t>
  </si>
  <si>
    <t>2,30</t>
  </si>
  <si>
    <t>ALCA PREFORMADA DE DISTRIBUICAO, EM ACO GALVANIZADO, PARA CONDUTORES DE ALUMINIO AWG 1/0 (CAA 6/1 OU CA 7 FIOS)</t>
  </si>
  <si>
    <t>7,15</t>
  </si>
  <si>
    <t>ALCA PREFORMADA DE DISTRIBUICAO, EM ACO GALVANIZADO, PARA CONDUTORES DE ALUMINIO AWG 2 (CAA 6/1 OU CA 7 FIOS)</t>
  </si>
  <si>
    <t>4,31</t>
  </si>
  <si>
    <t>ALCA PREFORMADA DE SERVICO, EM ACO GALVANIZADO, PARA CONDUTORES DE ALUMINIO AWG 4 (CAA 6/1)</t>
  </si>
  <si>
    <t>1,73</t>
  </si>
  <si>
    <t>ALCA PREFORMADA DE SERVICO, EM ACO GALVANIZADO, PARA CONDUTORES DE ALUMINIO AWG 6 (CAA 6/1)</t>
  </si>
  <si>
    <t>1,32</t>
  </si>
  <si>
    <t>ALICATE DE CORTE DIAGONAL 6 " COM ISOLAMENTO</t>
  </si>
  <si>
    <t>47,63</t>
  </si>
  <si>
    <t>ALICATE DE CRIMPAR RJ11, RJ12 E RJ45</t>
  </si>
  <si>
    <t>129,97</t>
  </si>
  <si>
    <t>ALICATE DE PRESSAO PARA SOLDA DE CHAPA 18 "</t>
  </si>
  <si>
    <t>139,76</t>
  </si>
  <si>
    <t>ALICATE DE PRESSAO 11 " PARA SOLDA, TIPO C</t>
  </si>
  <si>
    <t>78,64</t>
  </si>
  <si>
    <t>ALICATE DE PRESSAO 11 " PARA SOLDA, TIPO U</t>
  </si>
  <si>
    <t>86,53</t>
  </si>
  <si>
    <t>ALICATE PARA ANEIS DE PISTAO, CAPACIDADE 50 A 100 MM</t>
  </si>
  <si>
    <t>112,37</t>
  </si>
  <si>
    <t>ALISADORA DE CONCRETO COM MOTOR A GASOLINA DE 5,5 HP, PESO COM MOTOR DE 78 KG, 4 PAS</t>
  </si>
  <si>
    <t>6.445,00</t>
  </si>
  <si>
    <t>ALMOXARIFE</t>
  </si>
  <si>
    <t>18,65</t>
  </si>
  <si>
    <t>21,56</t>
  </si>
  <si>
    <t>ALMOXARIFE (MENSALISTA)</t>
  </si>
  <si>
    <t>3.279,38</t>
  </si>
  <si>
    <t>3.793,64</t>
  </si>
  <si>
    <t>ALONGADOR COM TRES ALTURAS, EM TUBO DE ACO CARBONO, PINTURA NO PROCESSO ELETROSTATICO - EQUIPAMENTO DE GINASTICA PARA ACADEMIA AO AR LIVRE / ACADEMIA DA TERCEIRA IDADE - ATI</t>
  </si>
  <si>
    <t>1.290,00</t>
  </si>
  <si>
    <t>ALUMINIO ANODIZADO</t>
  </si>
  <si>
    <t>24,32</t>
  </si>
  <si>
    <t>ANEL BORRACHA DN 100 MM, PARA TUBO SERIE REFORCADA ESGOTO PREDIAL</t>
  </si>
  <si>
    <t>1,89</t>
  </si>
  <si>
    <t>ANEL BORRACHA DN 75 MM, PARA TUBO SERIE REFORCADA ESGOTO PREDIAL</t>
  </si>
  <si>
    <t>1,90</t>
  </si>
  <si>
    <t>ANEL BORRACHA PARA TUBO ESGOTO PREDIAL DN 40 MM (NBR 5688)</t>
  </si>
  <si>
    <t>1,13</t>
  </si>
  <si>
    <t>ANEL BORRACHA PARA TUBO ESGOTO PREDIAL DN 50 MM (NBR 5688)</t>
  </si>
  <si>
    <t>ANEL BORRACHA PARA TUBO ESGOTO PREDIAL DN 75 MM (NBR 5688)</t>
  </si>
  <si>
    <t>1,65</t>
  </si>
  <si>
    <t>ANEL BORRACHA PARA TUBO ESGOTO PREDIAL, DN 100 MM (NBR 5688)</t>
  </si>
  <si>
    <t>2,08</t>
  </si>
  <si>
    <t>ANEL BORRACHA, DN 150 MM, PARA TUBO SERIE REFORCADA ESGOTO PREDIAL</t>
  </si>
  <si>
    <t>8,74</t>
  </si>
  <si>
    <t>ANEL BORRACHA, DN 40 MM, PARA TUBO SERIE REFORCADA ESGOTO PREDIAL</t>
  </si>
  <si>
    <t>ANEL BORRACHA, DN 50 MM, PARA TUBO SERIE REFORCADA ESGOTO PREDIAL</t>
  </si>
  <si>
    <t>1,05</t>
  </si>
  <si>
    <t>ANEL BORRACHA, PARA TUBO PVC DEFOFO, DN 100 MM (NBR 7665)</t>
  </si>
  <si>
    <t>6,76</t>
  </si>
  <si>
    <t>ANEL BORRACHA, PARA TUBO PVC DEFOFO, DN 150 MM (NBR 7665)</t>
  </si>
  <si>
    <t>11,84</t>
  </si>
  <si>
    <t>ANEL BORRACHA, PARA TUBO PVC DEFOFO, DN 200 MM (NBR 7665)</t>
  </si>
  <si>
    <t>22,37</t>
  </si>
  <si>
    <t>ANEL BORRACHA, PARA TUBO PVC DEFOFO, DN 250 MM (NBR 7665)</t>
  </si>
  <si>
    <t>71,12</t>
  </si>
  <si>
    <t>ANEL BORRACHA, PARA TUBO PVC DEFOFO, DN 300 MM (NBR 7665)</t>
  </si>
  <si>
    <t>109,25</t>
  </si>
  <si>
    <t>ANEL BORRACHA, PARA TUBO PVC, REDE COLETOR ESGOTO, DN 100 MM (NBR 7362)</t>
  </si>
  <si>
    <t>2,83</t>
  </si>
  <si>
    <t>ANEL BORRACHA, PARA TUBO PVC, REDE COLETOR ESGOTO, DN 125 MM (NBR 7362)</t>
  </si>
  <si>
    <t>4,32</t>
  </si>
  <si>
    <t>ANEL BORRACHA, PARA TUBO PVC, REDE COLETOR ESGOTO, DN 150 MM (NBR 7362)</t>
  </si>
  <si>
    <t>7,39</t>
  </si>
  <si>
    <t>ANEL BORRACHA, PARA TUBO PVC, REDE COLETOR ESGOTO, DN 200 MM (NBR 7362)</t>
  </si>
  <si>
    <t>8,88</t>
  </si>
  <si>
    <t>ANEL BORRACHA, PARA TUBO PVC, REDE COLETOR ESGOTO, DN 250 MM (NBR 7362)</t>
  </si>
  <si>
    <t>17,54</t>
  </si>
  <si>
    <t>ANEL BORRACHA, PARA TUBO PVC, REDE COLETOR ESGOTO, DN 350 MM (NBR 7362)</t>
  </si>
  <si>
    <t>35,94</t>
  </si>
  <si>
    <t>ANEL BORRACHA, PARA TUBO PVC, REDE COLETOR ESGOTO, DN 400 MM (NBR 7362)</t>
  </si>
  <si>
    <t>45,59</t>
  </si>
  <si>
    <t>ANEL BORRACHA, PARA TUBO/CONEXAO PVC PBA, DN 100 MM, PARA REDE AGUA</t>
  </si>
  <si>
    <t>5,44</t>
  </si>
  <si>
    <t>ANEL BORRACHA, PARA TUBO/CONEXAO PVC PBA, DN 50 MM, PARA REDE AGUA</t>
  </si>
  <si>
    <t>2,11</t>
  </si>
  <si>
    <t>ANEL BORRACHA, PARA TUBO/CONEXAO PVC PBA, DN 60 MM, PARA REDE AGUA</t>
  </si>
  <si>
    <t>5,65</t>
  </si>
  <si>
    <t>ANEL BORRACHA, PARA TUBO/CONEXAO PVC PBA, DN 75 MM, PARA REDE AGUA</t>
  </si>
  <si>
    <t>6,95</t>
  </si>
  <si>
    <t>ANEL BORRACHA, PARA TUBO, PVC REDE COLETOR ESGOTO, DN 300 MM (NBR 7362)</t>
  </si>
  <si>
    <t>23,42</t>
  </si>
  <si>
    <t>ANEL DE BORRACHA PARA VEDACAO DE DUTO PEAD CORRUGADO PARA ELETRICA, DN 1 1/2"</t>
  </si>
  <si>
    <t>1,42</t>
  </si>
  <si>
    <t>ANEL DE BORRACHA PARA VEDACAO DE DUTO PEAD CORRUGADO PARA ELETRICA, DN 1 1/4"</t>
  </si>
  <si>
    <t>0,99</t>
  </si>
  <si>
    <t>ANEL DE BORRACHA PARA VEDACAO DE DUTO PEAD CORRUGADO PARA ELETRICA, DN 2"</t>
  </si>
  <si>
    <t>3,95</t>
  </si>
  <si>
    <t>ANEL DE BORRACHA PARA VEDACAO DE DUTO PEAD CORRUGADO PARA ELETRICA, DN 3"</t>
  </si>
  <si>
    <t>5,10</t>
  </si>
  <si>
    <t>ANEL DE BORRACHA PARA VEDACAO DE DUTO PEAD CORRUGADO PARA ELETRICA, DN 4"</t>
  </si>
  <si>
    <t>6,59</t>
  </si>
  <si>
    <t>ANEL DE CONCRETO ARMADO, D = *1,10* M, H = 0,30 M</t>
  </si>
  <si>
    <t>71,04</t>
  </si>
  <si>
    <t>ANEL DE CONCRETO ARMADO, D = 0,60 M, H = 0,10 M</t>
  </si>
  <si>
    <t>29,11</t>
  </si>
  <si>
    <t>ANEL DE CONCRETO ARMADO, D = 0,60 M, H = 0,15 M</t>
  </si>
  <si>
    <t>35,44</t>
  </si>
  <si>
    <t>ANEL DE CONCRETO ARMADO, D = 0,60 M, H = 0,30 M</t>
  </si>
  <si>
    <t>43,19</t>
  </si>
  <si>
    <t>ANEL DE CONCRETO ARMADO, D = 0,60 M, H = 0,40 M</t>
  </si>
  <si>
    <t>48,31</t>
  </si>
  <si>
    <t>ANEL DE CONCRETO ARMADO, D = 0,60 M, H = 0,50 M</t>
  </si>
  <si>
    <t>59,08</t>
  </si>
  <si>
    <t>ANEL DE CONCRETO ARMADO, D = 0,80 M, H = 0,30 M</t>
  </si>
  <si>
    <t>70,47</t>
  </si>
  <si>
    <t>ANEL DE CONCRETO ARMADO, D = 0,80 M, H = 0,50 M</t>
  </si>
  <si>
    <t>86,09</t>
  </si>
  <si>
    <t>ANEL DE CONCRETO ARMADO, D = 1,00 M, H = 0,40 M</t>
  </si>
  <si>
    <t>89,11</t>
  </si>
  <si>
    <t>ANEL DE CONCRETO ARMADO, D = 1,00 M, H = 0,50 M</t>
  </si>
  <si>
    <t>103,63</t>
  </si>
  <si>
    <t>ANEL DE CONCRETO ARMADO, D = 1,20 M, H = 0,50 M</t>
  </si>
  <si>
    <t>112,84</t>
  </si>
  <si>
    <t>ANEL DE CONCRETO ARMADO, D = 1,50 M, H = 0,50 M</t>
  </si>
  <si>
    <t>177,24</t>
  </si>
  <si>
    <t>ANEL DE CONCRETO ARMADO, D = 2,00 M, H = 0,50 M</t>
  </si>
  <si>
    <t>278,92</t>
  </si>
  <si>
    <t>ANEL DE CONCRETO ARMADO, D = 2,50 M, H = 0,50 M</t>
  </si>
  <si>
    <t>362,93</t>
  </si>
  <si>
    <t>ANEL DE CONCRETO ARMADO, D = 3,00 M, H = 0,50 M</t>
  </si>
  <si>
    <t>599,26</t>
  </si>
  <si>
    <t>ANEL DE DISTRIBUICAO EM ACO GALVANIZADO PARA FIO FE-160</t>
  </si>
  <si>
    <t>0,65</t>
  </si>
  <si>
    <t>ANEL DE EXPANSAO EM COBRE, ENGATE RAPIDO 1 1/2", PARA EMPATACAO MANGUEIRA DE COMBATE A INCENDIO PREDIAL</t>
  </si>
  <si>
    <t>9,31</t>
  </si>
  <si>
    <t>ANEL DE EXPANSAO EM COBRE, ENGATE RAPIDO 2 1/2", PARA EMPATACAO MANGUEIRA DE COMBATE A INCENDIO PREDIAL</t>
  </si>
  <si>
    <t>14,06</t>
  </si>
  <si>
    <t>ANEL DE VEDACAO/JUNTA ELASTICA, H = *16* MM, PARA TUBO DE CONCRETO DN 300 MM</t>
  </si>
  <si>
    <t>55,08</t>
  </si>
  <si>
    <t>ANEL DE VEDACAO/JUNTA ELASTICA, H = *16* MM, PARA TUBO DE CONCRETO DN 400 MM</t>
  </si>
  <si>
    <t>65,22</t>
  </si>
  <si>
    <t>ANEL DE VEDACAO/JUNTA ELASTICA, H = *16* MM, PARA TUBO DE CONCRETO DN 500 MM</t>
  </si>
  <si>
    <t>82,68</t>
  </si>
  <si>
    <t>ANEL DE VEDACAO/JUNTA ELASTICA, H = *16* MM, PARA TUBO DE CONCRETO DN 600 MM</t>
  </si>
  <si>
    <t>101,44</t>
  </si>
  <si>
    <t>ANEL DE VEDACAO/JUNTA ELASTICA, H = *18* MM, PARA TUBO DE CONCRETO DN 700 MM</t>
  </si>
  <si>
    <t>107,25</t>
  </si>
  <si>
    <t>ANEL DE VEDACAO/JUNTA ELASTICA, H = *19* MM, PARA TUBO DE CONCRETO DN 800 MM</t>
  </si>
  <si>
    <t>133,91</t>
  </si>
  <si>
    <t>ANEL DE VEDACAO/JUNTA ELASTICA, H = *19* MM, PARA TUBO DE CONCRETO DN 900 MM</t>
  </si>
  <si>
    <t>125,97</t>
  </si>
  <si>
    <t>ANEL DE VEDACAO/JUNTA ELASTICA, H = *21* MM, PARA TUBO DE CONCRETO DN 1000 MM</t>
  </si>
  <si>
    <t>155,76</t>
  </si>
  <si>
    <t>ANEL DESLIZANTE / TRADICIONAL, METALICO, PARA TUBO PEX, DN 16 MM</t>
  </si>
  <si>
    <t>ANEL DESLIZANTE / TRADICIONAL, METALICO, PARA TUBO PEX, DN 20 MM</t>
  </si>
  <si>
    <t>ANEL DESLIZANTE / TRADICIONAL, METALICO, PARA TUBO PEX, DN 25 MM</t>
  </si>
  <si>
    <t>4,16</t>
  </si>
  <si>
    <t>ANEL DESLIZANTE / TRADICIONAL, METALICO, PARA TUBO PEX, DN 32 MM</t>
  </si>
  <si>
    <t>6,51</t>
  </si>
  <si>
    <t>APARELHO CORTE OXI-ACETILENO PARA SOLDA E CORTE CONTENDO MACARICO SOLDA, BICO DE CORTE, CILINDROS, REGULADORES, MANGUEIRAS E CARRINHO</t>
  </si>
  <si>
    <t>2.626,14</t>
  </si>
  <si>
    <t>APARELHO DE APOIO DE NEOPRENE FRETADO, 60 X 45 X 7,6 CM, COM FRETAGEM DE ACO DE 4 MM INTERCALADAS COM ELASTOMERO DE 11 MM E REVESTIMENTO FINAL COM ELASTOMERO DE 6 MM</t>
  </si>
  <si>
    <t>DM3</t>
  </si>
  <si>
    <t>91,88</t>
  </si>
  <si>
    <t>APARELHO DE APOIO DE NEOPRENE SIMPLES/ NAO FRETADO, 100 X 100 CM, ESPESSURA 6,3 MM</t>
  </si>
  <si>
    <t>60,00</t>
  </si>
  <si>
    <t>APARELHO SINALIZADOR LUMINOSO COM LED, PARA SAIDA GARAGEM, COM 2 LENTES EM POLICARBONATO, BIVOLT (INCLUI SUPORTE DE FIXACAO)</t>
  </si>
  <si>
    <t>320,82</t>
  </si>
  <si>
    <t>APOIO DO PORTA DENTE PARA FRESADORA DE ASFALTO</t>
  </si>
  <si>
    <t>1.630,37</t>
  </si>
  <si>
    <t>APONTADOR OU APROPRIADOR DE MAO DE OBRA</t>
  </si>
  <si>
    <t>18,59</t>
  </si>
  <si>
    <t>21,50</t>
  </si>
  <si>
    <t>APONTADOR OU APROPRIADOR DE MAO DE OBRA (MENSALISTA)</t>
  </si>
  <si>
    <t>3.269,62</t>
  </si>
  <si>
    <t>3.782,35</t>
  </si>
  <si>
    <t>AQUECEDOR DE AGUA A GAS GLP/GN COM CAPACIDADE DE ARMAZENAMENTO DE 50 A 80 L</t>
  </si>
  <si>
    <t>2.410,22</t>
  </si>
  <si>
    <t>AQUECEDOR DE AGUA ELETRICO  RESERVATORIO DE 100 L CILINDRICO EM COBRE, REFORCADO COM ACO CARBONO, MONOFASICO, TENSAO NOMINAL 220 V</t>
  </si>
  <si>
    <t>2.570,00</t>
  </si>
  <si>
    <t>AQUECEDOR DE AGUA ELETRICO  RESERVATORIO DE 500 L CILINDRICO EM COBRE, REFORCADO COM ACO CARBONO, MONOFASICO, TENSAO NOMINAL 220 V</t>
  </si>
  <si>
    <t>5.594,24</t>
  </si>
  <si>
    <t>AQUECEDOR DE AGUA ELETRICO  RESERVATORIO DE 500 L CILINDRICO EM COBRE, REFORCADO COM ACO CARBONO, TRIFASICO, TENSAO NOMINAL 220/380/400 V, POTENCIA 24 KW</t>
  </si>
  <si>
    <t>7.024,33</t>
  </si>
  <si>
    <t>AQUECEDOR DE AGUA ELETRICO  RESERVATORIO DE 700 L CILINDRICO EM COBRE, REFORCADO COM ACO CARBONO, MONOFASICO, TENSAO NOMINAL 220 V</t>
  </si>
  <si>
    <t>9.099,24</t>
  </si>
  <si>
    <t>AQUECEDOR DE AGUA ELETRICO HORIZONTAL, RESERVATORIO DE 200 L CILINDRICO EM COBRE, REFORCADO COM ACO CARBONO, MONOFASICO, TENSAO NOMINAL 220 V</t>
  </si>
  <si>
    <t>3.479,20</t>
  </si>
  <si>
    <t>AQUECEDOR DE OLEO BPF (FLUIDO) TERMICO, CAPACIDADE DE 300.000 KCAL/H</t>
  </si>
  <si>
    <t>202.992,51</t>
  </si>
  <si>
    <t>AQUECEDOR SOLAR  CAPACIDADE DO RESERVATORIO 800 L, INCLUI 8 PLACAS COLETORAS DE 1,42 M2</t>
  </si>
  <si>
    <t>5.042,81</t>
  </si>
  <si>
    <t>AQUECEDOR SOLAR CAPACIDADE DO RESERVATORIO 1000 L, INCLUI 10 PLACAS COLETORAS DE 1,42 M2</t>
  </si>
  <si>
    <t>7.800,60</t>
  </si>
  <si>
    <t>AQUECEDOR SOLAR CAPACIDADE DO RESERVATORIO 200 L, INCLUI 2 PLACAS COLETORAS DE 1,42 M2</t>
  </si>
  <si>
    <t>2.400,00</t>
  </si>
  <si>
    <t>AQUECEDOR SOLAR CAPACIDADE DO RESERVATORIO 400L, INCLUI 4 PLACAS COLETORAS DE 1,42 M2</t>
  </si>
  <si>
    <t>4.068,34</t>
  </si>
  <si>
    <t>AQUECEDOR SOLAR CAPACIDADE DO RESERVATORIO 600 L, INCLUI 6 PLACAS COLETORAS DE 1,42 M2</t>
  </si>
  <si>
    <t>5.399,47</t>
  </si>
  <si>
    <t>AR CONDICIONADO SPLIT INVERTER, HI-WALL (PAREDE), 12000 BTU/H, CICLO FRIO, 60HZ, CLASSIFICACAO A (SELO PROCEL), GAS HFC, CONTROLE S/FIO</t>
  </si>
  <si>
    <t>1.737,24</t>
  </si>
  <si>
    <t>AR CONDICIONADO SPLIT INVERTER, HI-WALL (PAREDE), 18000 BTU/H, CICLO FRIO, 60HZ, CLASSIFICACAO A (SELO PROCEL), GAS HFC, CONTROLE S/FIO</t>
  </si>
  <si>
    <t>2.579,00</t>
  </si>
  <si>
    <t>AR CONDICIONADO SPLIT INVERTER, HI-WALL (PAREDE), 24000 BTU/H, CICLO FRIO, 60HZ, CLASSIFICACAO A - SELO PROCEL, GAS HFC, CONTROLE S/FIO</t>
  </si>
  <si>
    <t>3.564,42</t>
  </si>
  <si>
    <t>AR CONDICIONADO SPLIT INVERTER, HI-WALL (PAREDE), 9000 BTU/H, CICLO FRIO, 60HZ, CLASSIFICACAO A (SELO PROCEL), GAS HFC, CONTROLE S/FIO</t>
  </si>
  <si>
    <t>1.551,51</t>
  </si>
  <si>
    <t>AR CONDICIONADO SPLIT INVERTER, PISO TETO, APRESENTANDO ENTRE 54000 E 58000 BTU/H, CICLO FRIO, 60HZ, CLASSIFICACAO ENERGETICA A OU B (SELO PROCEL), GAS HFC, CONTROLE S/FIO</t>
  </si>
  <si>
    <t>14.126,34</t>
  </si>
  <si>
    <t>AR CONDICIONADO SPLIT INVERTER, PISO TETO, 18000 BTU/H, CICLO FRIO, 60HZ, CLASSIFICACAO ENERGETICA A OU B (SELO PROCEL), GAS HFC, CONTROLE S/FIO</t>
  </si>
  <si>
    <t>6.688,39</t>
  </si>
  <si>
    <t>AR CONDICIONADO SPLIT INVERTER, PISO TETO, 24000 BTU/H, CICLO FRIO, 60HZ, CLASSIFICACAO ENERGETICA A OU B (SELO PROCEL), GAS HFC, CONTROLE S/FIO</t>
  </si>
  <si>
    <t>7.498,23</t>
  </si>
  <si>
    <t>AR CONDICIONADO SPLIT INVERTER, PISO TETO, 36000 BTU/H, CICLO FRIO, 60HZ, CLASSIFICACAO ENERGETICA A OU B (SELO PROCEL), GAS HFC, CONTROLE S/FIO</t>
  </si>
  <si>
    <t>8.471,41</t>
  </si>
  <si>
    <t>AR CONDICIONADO SPLIT INVERTER, PISO TETO, 48000 BTU/H, CICLO FRIO, 60HZ, CLASSIFICACAO ENERGETICA A OU B (SELO PROCEL), GAS HFC, CONTROLE S/FIO</t>
  </si>
  <si>
    <t>11.643,32</t>
  </si>
  <si>
    <t>AR CONDICIONADO SPLIT ON/OFF, CASSETE (TETO), FRIO 4 VIAS 18000 BTUS/H, CLASSIFICACAO ENERGETICA C - SELO PROCEL, GAS HFC, CONTROLE S/ FIO</t>
  </si>
  <si>
    <t>4.099,78</t>
  </si>
  <si>
    <t>AR CONDICIONADO SPLIT ON/OFF, CASSETE (TETO), FRIO 4 VIAS 24000 BTUS/H, CLASSIFICACAO ENERGETICA C - SELO PROCEL, GAS HFC, CONTROLE S/ FIO</t>
  </si>
  <si>
    <t>5.081,09</t>
  </si>
  <si>
    <t>AR CONDICIONADO SPLIT ON/OFF, CASSETE (TETO), FRIO 4 VIAS 36000 BTUS/H, CLASSIFICACAO ENERGETICA C - SELO PROCEL, GAS HFC, CONTROLE S/ FIO</t>
  </si>
  <si>
    <t>7.550,38</t>
  </si>
  <si>
    <t>AR CONDICIONADO SPLIT ON/OFF, CASSETE (TETO), FRIO 4 VIAS 48000 BTUS/H, CLASSIFICACAO ENERGETICA C - SELO PROCEL, GAS HFC, CONTROLE S/ FIO</t>
  </si>
  <si>
    <t>7.827,05</t>
  </si>
  <si>
    <t>AR CONDICIONADO SPLIT ON/OFF, CASSETE (TETO), FRIO 4 VIAS 60000 BTUS/H, CLASSIFICACAO ENERGETICA C - SELO PROCEL, GAS HFC, CONTROLE S/ FIO</t>
  </si>
  <si>
    <t>8.982,11</t>
  </si>
  <si>
    <t>AR CONDICIONADO SPLIT ON/OFF, CASSETE (TETO), 18000 BTUS/H, CICLO QUENTE/FRIO, 60 HZ, CLASSIFICACAO ENERGETICA C - SELO PROCEL, GAS HFC, CONTROLE S/ FIO</t>
  </si>
  <si>
    <t>4.905,76</t>
  </si>
  <si>
    <t>AR CONDICIONADO SPLIT ON/OFF, CASSETE (TETO), 24000 BTUS/H, CICLO QUENTE/FRIO, 60 HZ, CLASSIFICACAO ENERGETICA C - SELO PROCEL, GAS HFC, CONTROLE S/ FIO</t>
  </si>
  <si>
    <t>5.282,44</t>
  </si>
  <si>
    <t>AR CONDICIONADO SPLIT ON/OFF, CASSETE (TETO), 36000 BTUS/H, CICLO QUENTE/FRIO, 60 HZ, CLASSIFICACAO ENERGETICA A - SELO PROCEL, GAS HFC, CONTROLE S/ FIO</t>
  </si>
  <si>
    <t>7.806,42</t>
  </si>
  <si>
    <t>AR CONDICIONADO SPLIT ON/OFF, CASSETE (TETO), 48000 BTUS/H, CICLO QUENTE/FRIO, 60 HZ, CLASSIFICACAO ENERGETICA A - SELO PROCEL, GAS HFC, CONTROLE S/ FIO</t>
  </si>
  <si>
    <t>9.031,27</t>
  </si>
  <si>
    <t>AR CONDICIONADO SPLIT ON/OFF, CASSETE (TETO), 60000 BTUS/H, CICLO QUENTE/FRIO, 60 HZ, CLASSIFICACAO ENERGETICA A - SELO PROCEL, GAS HFC, CONTROLE S/ FIO</t>
  </si>
  <si>
    <t>9.447,86</t>
  </si>
  <si>
    <t>AR CONDICIONADO SPLIT ON/OFF, HI-WALL (PAREDE), 12000 BTUS/H, CICLO FRIO, 60 HZ, CLASSIFICACAO ENERGETICA A - SELO PROCEL, GAS HFC, CONTROLE S/ FIO</t>
  </si>
  <si>
    <t>1.394,25</t>
  </si>
  <si>
    <t>AR CONDICIONADO SPLIT ON/OFF, HI-WALL (PAREDE), 12000 BTUS/H, CICLO QUENTE/FRIO, 60 HZ, CLASSIFICACAO ENERGETICA A - SELO PROCEL, GAS HFC, CONTROLE S/ FIO</t>
  </si>
  <si>
    <t>1.508,22</t>
  </si>
  <si>
    <t>AR CONDICIONADO SPLIT ON/OFF, HI-WALL (PAREDE), 18000 BTUS/H, CICLO FRIO, 60 HZ, CLASSIFICACAO ENERGETICA A - SELO PROCEL, GAS HFC, CONTROLE S/ FIO</t>
  </si>
  <si>
    <t>2.006,14</t>
  </si>
  <si>
    <t>AR CONDICIONADO SPLIT ON/OFF, HI-WALL (PAREDE), 18000 BTUS/H, CICLO QUENTE/FRIO, 60 HZ, CLASSIFICACAO ENERGETICA A - SELO PROCEL, GAS HFC, CONTROLE S/ FIO</t>
  </si>
  <si>
    <t>2.237,16</t>
  </si>
  <si>
    <t>AR CONDICIONADO SPLIT ON/OFF, HI-WALL (PAREDE), 24000 BTUS/H, CICLO FRIO, 60 HZ, CLASSIFICACAO ENERGETICA A - SELO PROCEL, GAS HFC, CONTROLE S/ FIO</t>
  </si>
  <si>
    <t>2.627,87</t>
  </si>
  <si>
    <t>AR CONDICIONADO SPLIT ON/OFF, HI-WALL (PAREDE), 24000 BTUS/H, CICLO QUENTE/FRIO, 60 HZ, CLASSIFICACAO ENERGETICA A - SELO PROCEL, GAS HFC, CONTROLE S/ FIO</t>
  </si>
  <si>
    <t>2.958,31</t>
  </si>
  <si>
    <t>AR CONDICIONADO SPLIT ON/OFF, HI-WALL (PAREDE), 9000 BTUS/H, CICLO FRIO, 60 HZ, CLASSIFICACAO ENERGETICA A - SELO PROCEL, GAS HFC, CONTROLE S/ FIO</t>
  </si>
  <si>
    <t>1.194,41</t>
  </si>
  <si>
    <t>AR CONDICIONADO SPLIT ON/OFF, HI-WALL (PAREDE), 9000 BTUS/H, CICLO QUENTE/FRIO, 60 HZ, CLASSIFICACAO ENERGETICA A - SELO PROCEL, GAS HFC, CONTROLE S/ FIO</t>
  </si>
  <si>
    <t>1.315,18</t>
  </si>
  <si>
    <t>AR CONDICIONADO SPLIT ON/OFF, PISO TETO, 18.000 BTU/H, CICLO FRIO, 60HZ, CLASSIFICACAO ENERGETICA C - SELO PROCEL, GAS HFC, CONTROLE S/FIO</t>
  </si>
  <si>
    <t>3.737,50</t>
  </si>
  <si>
    <t>AR CONDICIONADO SPLIT ON/OFF, PISO TETO, 24.000 BTU/H, CICLO FRIO, 60HZ, CLASSIFICACAO ENERGETICA C - SELO PROCEL, GAS HFC, CONTROLE S/FIO</t>
  </si>
  <si>
    <t>3.942,31</t>
  </si>
  <si>
    <t>AR CONDICIONADO SPLIT ON/OFF, PISO TETO, 36.000 BTU/H, CICLO FRIO, 60HZ, CLASSIFICACAO ENERGETICA C - SELO PROCEL, GAS HFC, CONTROLE S/FIO</t>
  </si>
  <si>
    <t>5.231,49</t>
  </si>
  <si>
    <t>AR CONDICIONADO SPLIT ON/OFF, PISO TETO, 48.000 BTU/H, CICLO FRIO, 60HZ, CLASSIFICACAO ENERGETICA C - SELO PROCEL, GAS HFC, CONTROLE S/FIO</t>
  </si>
  <si>
    <t>6.338,64</t>
  </si>
  <si>
    <t>AR CONDICIONADO SPLIT ON/OFF, PISO TETO, 60.000 BTU/H, CICLO FRIO, 60HZ, CLASSIFICACAO ENERGETICA C - SELO PROCEL, GAS HFC, CONTROLE S/FIO</t>
  </si>
  <si>
    <t>7.129,91</t>
  </si>
  <si>
    <t>AR-CONDICIONADO FRIO SPLITAO INVERTER 30 TR</t>
  </si>
  <si>
    <t>56.186,66</t>
  </si>
  <si>
    <t>AR-CONDICIONADO FRIO SPLITAO MODULAR 10 TR</t>
  </si>
  <si>
    <t>17.586,30</t>
  </si>
  <si>
    <t>AR-CONDICIONADO FRIO SPLITAO MODULAR 15 TR</t>
  </si>
  <si>
    <t>22.695,47</t>
  </si>
  <si>
    <t>AR-CONDICIONADO FRIO SPLITAO MODULAR 20 TR</t>
  </si>
  <si>
    <t>33.020,14</t>
  </si>
  <si>
    <t>AR-CONDICIONADO SPLIT INVERTER, PISO TETO, 24000 BTU/H, QUENTE/FRIO, 60HZ, CLASSIFICACAO ENERGETICA A - SELO PROCEL, GAS HFC, CONTROLE S/FIO</t>
  </si>
  <si>
    <t>4.055,47</t>
  </si>
  <si>
    <t>ARADO REVERSIVEL COM 3 DISCOS DE 26" X 6MM REBOCAVEL</t>
  </si>
  <si>
    <t>12.121,63</t>
  </si>
  <si>
    <t>ARAME DE ACO OVALADO 15 X 17 ( 45,7 KG, 700 KGF), ROLO 1000 M</t>
  </si>
  <si>
    <t>ARAME DE AMARRACAO PARA GABIAO GALVANIZADO, DIAMETRO 2,2 MM</t>
  </si>
  <si>
    <t>21,12</t>
  </si>
  <si>
    <t>ARAME FARPADO GALVANIZADO, 14 BWG (2,11 MM), CLASSE 250</t>
  </si>
  <si>
    <t>ARAME FARPADO GALVANIZADO, 16 BWG (1,65 MM), CLASSE 250</t>
  </si>
  <si>
    <t>ARAME GALVANIZADO 12 BWG, D = 2,76 MM (0,048 KG/M) OU 14 BWG, D = 2,11 MM (0,026 KG/M)</t>
  </si>
  <si>
    <t>10,00</t>
  </si>
  <si>
    <t>ARAME GALVANIZADO 14 BWG, D = 2,11 MM (0,026 KG/M)</t>
  </si>
  <si>
    <t>ARAME GALVANIZADO 16 BWG, D = 1,65MM (0,0166 KG/M)</t>
  </si>
  <si>
    <t>13,14</t>
  </si>
  <si>
    <t>ARAME GALVANIZADO 18 BWG, D = 1,24MM (0,009 KG/M)</t>
  </si>
  <si>
    <t>ARAME GALVANIZADO 6 BWG, D = 5,16 MM (0,157 KG/M), OU 8 BWG, D = 4,19 MM (0,101 KG/M), OU 10 BWG, D = 3,40 MM (0,0713 KG/M)</t>
  </si>
  <si>
    <t>11,61</t>
  </si>
  <si>
    <t>ARAME PROTEGIDO COM POLIMERO PARA GABIAO, DIAMETRO 2,2 MM</t>
  </si>
  <si>
    <t>27,18</t>
  </si>
  <si>
    <t>ARAME RECOZIDO 16 BWG, D = 1,60 MM (0,016 KG/M) OU 18 BWG, D = 1,25 MM (0,01 KG/M)</t>
  </si>
  <si>
    <t>9,41</t>
  </si>
  <si>
    <t>AREIA AMARELA, AREIA BARRADA OU ARENOSO (RETIRADA NO AREAL, SEM TRANSPORTE)</t>
  </si>
  <si>
    <t>59,37</t>
  </si>
  <si>
    <t>AREIA FINA - POSTO JAZIDA/FORNECEDOR (RETIRADO NA JAZIDA, SEM TRANSPORTE)</t>
  </si>
  <si>
    <t>41,00</t>
  </si>
  <si>
    <t>AREIA GROSSA - POSTO JAZIDA/FORNECEDOR (RETIRADO NA JAZIDA, SEM TRANSPORTE)</t>
  </si>
  <si>
    <t>62,50</t>
  </si>
  <si>
    <t>AREIA MEDIA - POSTO JAZIDA/FORNECEDOR (RETIRADO NA JAZIDA, SEM TRANSPORTE)</t>
  </si>
  <si>
    <t>52,48</t>
  </si>
  <si>
    <t>AREIA PARA ATERRO - POSTO JAZIDA/FORNECEDOR (RETIRADO NA JAZIDA, SEM TRANSPORTE)</t>
  </si>
  <si>
    <t>46,87</t>
  </si>
  <si>
    <t>AREIA PARA LEITO FILTRANTE (0,42 A 1,68 MM) - POSTO JAZIDA/FORNECEDOR (RETIRADO NA JAZIDA, SEM TRANSPORTE)</t>
  </si>
  <si>
    <t>1.023,43</t>
  </si>
  <si>
    <t>AREIA PRETA PARA EMBOCO - POSTO JAZIDA/FORNECEDOR (RETIRADO NA JAZIDA, SEM TRANSPORTE)</t>
  </si>
  <si>
    <t>78,12</t>
  </si>
  <si>
    <t>ARGAMASSA COLANTE AC I PARA CERAMICAS</t>
  </si>
  <si>
    <t>0,48</t>
  </si>
  <si>
    <t>ARGAMASSA COLANTE AC-II</t>
  </si>
  <si>
    <t>ARGAMASSA COLANTE TIPO ACIII</t>
  </si>
  <si>
    <t>ARGAMASSA COLANTE TIPO ACIII E</t>
  </si>
  <si>
    <t>2,17</t>
  </si>
  <si>
    <t>ARGAMASSA INDUSTRIALIZADA MULTIUSO, PARA REVESTIMENTO INTERNO E EXTERNO E ASSENTAMENTO DE BLOCOS DIVERSOS</t>
  </si>
  <si>
    <t>0,43</t>
  </si>
  <si>
    <t>ARGAMASSA INDUSTRIALIZADA PARA CHAPISCO COLANTE</t>
  </si>
  <si>
    <t>1,63</t>
  </si>
  <si>
    <t>ARGAMASSA INDUSTRIALIZADA PARA CHAPISCO ROLADO</t>
  </si>
  <si>
    <t>ARGAMASSA PARA REVESTIMENTO DECORATIVO MONOCAMADA, CORES CLARAS</t>
  </si>
  <si>
    <t>1,62</t>
  </si>
  <si>
    <t>ARGAMASSA PISO SOBRE PISO</t>
  </si>
  <si>
    <t>1,33</t>
  </si>
  <si>
    <t>ARGAMASSA POLIMERICA DE REPARO ESTRUTURAL, BICOMPONENTE</t>
  </si>
  <si>
    <t>3,00</t>
  </si>
  <si>
    <t>ARGAMASSA POLIMERICA IMPERMEABILIZANTE SEMIFLEXIVEL, BICOMPONENTE (MEMBRANA IMPERMEABILIZANTE ACRILICA)</t>
  </si>
  <si>
    <t>2,41</t>
  </si>
  <si>
    <t>ARGAMASSA PRONTA PARA CONTRAPISO</t>
  </si>
  <si>
    <t>0,51</t>
  </si>
  <si>
    <t>ARGAMASSA PRONTA PARA REVESTIMENTO INTERNO EM PAREDES</t>
  </si>
  <si>
    <t>0,37</t>
  </si>
  <si>
    <t>ARGAMASSA USINADA AUTOADENSAVEL E AUTONIVELANTE PARA CONTRAPISO, INCLUI BOMBEAMENTO</t>
  </si>
  <si>
    <t>318,10</t>
  </si>
  <si>
    <t>ARGILA EXPANDIDA, GRANULOMETRIA 2215</t>
  </si>
  <si>
    <t>178,12</t>
  </si>
  <si>
    <t>ARGILA OU BARRO PARA ATERRO/REATERRO (COM TRANSPORTE ATE 10 KM)</t>
  </si>
  <si>
    <t>25,23</t>
  </si>
  <si>
    <t>ARGILA OU BARRO PARA ATERRO/REATERRO (RETIRADO NA JAZIDA, SEM TRANSPORTE)</t>
  </si>
  <si>
    <t>14,54</t>
  </si>
  <si>
    <t>ARGILA, ARGILA VERMELHA OU ARGILA ARENOSA (RETIRADA NA JAZIDA, SEM TRANSPORTE)</t>
  </si>
  <si>
    <t>8,31</t>
  </si>
  <si>
    <t>ARMACAO VERTICAL COM HASTE E CONTRA-PINO, EM CHAPA DE ACO GALVANIZADO 3/16", COM 1 ESTRIBO E 1 ISOLADOR</t>
  </si>
  <si>
    <t>19,47</t>
  </si>
  <si>
    <t>ARMACAO VERTICAL COM HASTE E CONTRA-PINO, EM CHAPA DE ACO GALVANIZADO 3/16", COM 1 ESTRIBO, SEM ISOLADOR</t>
  </si>
  <si>
    <t>13,62</t>
  </si>
  <si>
    <t>ARMACAO VERTICAL COM HASTE E CONTRA-PINO, EM CHAPA DE ACO GALVANIZADO 3/16", COM 2 ESTRIBOS, E 2 ISOLADORES</t>
  </si>
  <si>
    <t>28,95</t>
  </si>
  <si>
    <t>ARMACAO VERTICAL COM HASTE E CONTRA-PINO, EM CHAPA DE ACO GALVANIZADO 3/16", COM 2 ESTRIBOS, SEM ISOLADOR</t>
  </si>
  <si>
    <t>22,40</t>
  </si>
  <si>
    <t>ARMACAO VERTICAL COM HASTE E CONTRA-PINO, EM CHAPA DE ACO GALVANIZADO 3/16", COM 3 ESTRIBOS E 3 ISOLADORES</t>
  </si>
  <si>
    <t>52,31</t>
  </si>
  <si>
    <t>ARMACAO VERTICAL COM HASTE E CONTRA-PINO, EM CHAPA DE ACO GALVANIZADO 3/16", COM 3 ESTRIBOS, SEM ISOLADOR</t>
  </si>
  <si>
    <t>37,45</t>
  </si>
  <si>
    <t>ARMACAO VERTICAL COM HASTE E CONTRA-PINO, EM CHAPA DE ACO GALVANIZADO 3/16", COM 4 ESTRIBOS E 4 ISOLADORES</t>
  </si>
  <si>
    <t>67,40</t>
  </si>
  <si>
    <t>ARMACAO VERTICAL COM HASTE E CONTRA-PINO, EM CHAPA DE ACO GALVANIZADO 3/16", COM 4 ESTRIBOS, SEM ISOLADOR</t>
  </si>
  <si>
    <t>57,21</t>
  </si>
  <si>
    <t>ARMADOR</t>
  </si>
  <si>
    <t>16,26</t>
  </si>
  <si>
    <t>18,80</t>
  </si>
  <si>
    <t>ARMADOR (MENSALISTA)</t>
  </si>
  <si>
    <t>2.861,89</t>
  </si>
  <si>
    <t>3.310,68</t>
  </si>
  <si>
    <t>ARQUITETO JUNIOR</t>
  </si>
  <si>
    <t>55,66</t>
  </si>
  <si>
    <t>64,36</t>
  </si>
  <si>
    <t>ARQUITETO JUNIOR (MENSALISTA)</t>
  </si>
  <si>
    <t>9.788,84</t>
  </si>
  <si>
    <t>11.323,89</t>
  </si>
  <si>
    <t>ARQUITETO PAISAGISTA</t>
  </si>
  <si>
    <t>52,87</t>
  </si>
  <si>
    <t>61,13</t>
  </si>
  <si>
    <t>ARQUITETO PAISAGISTA (MENSALISTA)</t>
  </si>
  <si>
    <t>9.296,97</t>
  </si>
  <si>
    <t>10.754,89</t>
  </si>
  <si>
    <t>ARQUITETO PLENO</t>
  </si>
  <si>
    <t>79,07</t>
  </si>
  <si>
    <t>91,43</t>
  </si>
  <si>
    <t>ARQUITETO PLENO (MENSALISTA)</t>
  </si>
  <si>
    <t>13.904,25</t>
  </si>
  <si>
    <t>16.084,66</t>
  </si>
  <si>
    <t>ARQUITETO SENIOR</t>
  </si>
  <si>
    <t>104,55</t>
  </si>
  <si>
    <t>120,89</t>
  </si>
  <si>
    <t>ARQUITETO SENIOR (MENSALISTA)</t>
  </si>
  <si>
    <t>18.382,65</t>
  </si>
  <si>
    <t>21.265,35</t>
  </si>
  <si>
    <t>ARRUELA  EM ACO GALVANIZADO, DIAMETRO EXTERNO = 35MM, ESPESSURA = 3MM, DIAMETRO DO FURO= 18MM</t>
  </si>
  <si>
    <t>ARRUELA EM ALUMINIO, COM ROSCA, DE  1 1/4", PARA ELETRODUTO</t>
  </si>
  <si>
    <t>1,20</t>
  </si>
  <si>
    <t>ARRUELA EM ALUMINIO, COM ROSCA, DE 1 1/2", PARA ELETRODUTO</t>
  </si>
  <si>
    <t>ARRUELA EM ALUMINIO, COM ROSCA, DE 1/2", PARA ELETRODUTO</t>
  </si>
  <si>
    <t>ARRUELA EM ALUMINIO, COM ROSCA, DE 1", PARA ELETRODUTO</t>
  </si>
  <si>
    <t>0,67</t>
  </si>
  <si>
    <t>ARRUELA EM ALUMINIO, COM ROSCA, DE 2 1/2", PARA ELETRODUTO</t>
  </si>
  <si>
    <t>ARRUELA EM ALUMINIO, COM ROSCA, DE 2", PARA ELETRODUTO</t>
  </si>
  <si>
    <t>1,75</t>
  </si>
  <si>
    <t>ARRUELA EM ALUMINIO, COM ROSCA, DE 3/4", PARA ELETRODUTO</t>
  </si>
  <si>
    <t>ARRUELA EM ALUMINIO, COM ROSCA, DE 3/8", PARA ELETRODUTO</t>
  </si>
  <si>
    <t>ARRUELA EM ALUMINIO, COM ROSCA, DE 3", PARA ELETRODUTO</t>
  </si>
  <si>
    <t>4,51</t>
  </si>
  <si>
    <t>ARRUELA EM ALUMINIO, COM ROSCA, DE 4", PARA ELETRODUTO</t>
  </si>
  <si>
    <t>6,29</t>
  </si>
  <si>
    <t>ARRUELA QUADRADA EM ACO GALVANIZADO, DIMENSAO = 38 MM, ESPESSURA = 3MM, DIAMETRO DO FURO= 18 MM</t>
  </si>
  <si>
    <t>ARRUELA REDONDA DE LATAO, DIAMETRO EXTERNO = 34 MM, ESPESSURA = 2,5 MM, DIAMETRO DO FURO = 17 MM</t>
  </si>
  <si>
    <t>7,36</t>
  </si>
  <si>
    <t>ASFALTO MODIFICADO TIPO I - NBR 9910 (ASFALTO OXIDADO PARA IMPERMEABILIZACAO, COEFICIENTE DE PENETRACAO 25-40)</t>
  </si>
  <si>
    <t>8,49</t>
  </si>
  <si>
    <t>ASFALTO MODIFICADO TIPO II - NBR 9910 (ASFALTO OXIDADO PARA IMPERMEABILIZACAO, COEFICIENTE DE PENETRACAO 20-35)</t>
  </si>
  <si>
    <t>9,05</t>
  </si>
  <si>
    <t>ASFALTO MODIFICADO TIPO III - NBR 9910 (ASFALTO OXIDADO PARA IMPERMEABILIZACAO, COEFICIENTE DE PENETRACAO 15-25)</t>
  </si>
  <si>
    <t>ASSENTADOR DE MANILHAS</t>
  </si>
  <si>
    <t>17,58</t>
  </si>
  <si>
    <t>20,32</t>
  </si>
  <si>
    <t>ASSENTADOR DE MANILHAS (MENSALISTA)</t>
  </si>
  <si>
    <t>3.091,84</t>
  </si>
  <si>
    <t>3.576,69</t>
  </si>
  <si>
    <t>ASSENTO  VASO SANITARIO INFANTIL EM PLASTICO BRANCO</t>
  </si>
  <si>
    <t>53,20</t>
  </si>
  <si>
    <t>ASSENTO SANITARIO DE PLASTICO, TIPO CONVENCIONAL</t>
  </si>
  <si>
    <t>AUTOMATICO DE BOIA SUPERIOR / INFERIOR, *15* A / 250 V</t>
  </si>
  <si>
    <t>29,90</t>
  </si>
  <si>
    <t>AUXILIAR  DE ALMOXARIFE</t>
  </si>
  <si>
    <t>16,51</t>
  </si>
  <si>
    <t>AUXILIAR DE ALMOXARIFE (MENSALISTA)</t>
  </si>
  <si>
    <t>2.512,82</t>
  </si>
  <si>
    <t>2.906,87</t>
  </si>
  <si>
    <t>AUXILIAR DE AZULEJISTA</t>
  </si>
  <si>
    <t>13,69</t>
  </si>
  <si>
    <t>AUXILIAR DE AZULEJISTA (MENSALISTA)</t>
  </si>
  <si>
    <t>2.084,60</t>
  </si>
  <si>
    <t>2.411,50</t>
  </si>
  <si>
    <t>AUXILIAR DE ENCANADOR OU BOMBEIRO HIDRAULICO</t>
  </si>
  <si>
    <t>12,34</t>
  </si>
  <si>
    <t>14,27</t>
  </si>
  <si>
    <t>AUXILIAR DE ENCANADOR OU BOMBEIRO HIDRAULICO (MENSALISTA)</t>
  </si>
  <si>
    <t>2.170,49</t>
  </si>
  <si>
    <t>2.510,86</t>
  </si>
  <si>
    <t>AUXILIAR DE ESCRITORIO</t>
  </si>
  <si>
    <t>17,15</t>
  </si>
  <si>
    <t>19,83</t>
  </si>
  <si>
    <t>AUXILIAR DE ESCRITORIO (MENSALISTA)</t>
  </si>
  <si>
    <t>3.016,21</t>
  </si>
  <si>
    <t>3.489,21</t>
  </si>
  <si>
    <t>AUXILIAR DE LABORATORISTA DE SOLOS E DE CONCRETO</t>
  </si>
  <si>
    <t>22,26</t>
  </si>
  <si>
    <t>25,74</t>
  </si>
  <si>
    <t>AUXILIAR DE LABORATORISTA DE SOLOS E DE CONCRETO (MENSALISTA)</t>
  </si>
  <si>
    <t>3.914,05</t>
  </si>
  <si>
    <t>4.527,84</t>
  </si>
  <si>
    <t>AUXILIAR DE MECANICO</t>
  </si>
  <si>
    <t>15,56</t>
  </si>
  <si>
    <t>17,99</t>
  </si>
  <si>
    <t>AUXILIAR DE MECANICO (MENSALISTA)</t>
  </si>
  <si>
    <t>2.737,85</t>
  </si>
  <si>
    <t>3.167,18</t>
  </si>
  <si>
    <t>AUXILIAR DE PEDREIRO</t>
  </si>
  <si>
    <t>13,36</t>
  </si>
  <si>
    <t>15,44</t>
  </si>
  <si>
    <t>AUXILIAR DE PEDREIRO (MENSALISTA)</t>
  </si>
  <si>
    <t>2.350,77</t>
  </si>
  <si>
    <t>2.719,41</t>
  </si>
  <si>
    <t>AUXILIAR DE SERVICOS GERAIS</t>
  </si>
  <si>
    <t>15,83</t>
  </si>
  <si>
    <t>AUXILIAR DE SERVICOS GERAIS (MENSALISTA)</t>
  </si>
  <si>
    <t>2.409,74</t>
  </si>
  <si>
    <t>2.787,63</t>
  </si>
  <si>
    <t>AUXILIAR DE TOPOGRAFO</t>
  </si>
  <si>
    <t>14,12</t>
  </si>
  <si>
    <t>16,32</t>
  </si>
  <si>
    <t>AUXILIAR DE TOPOGRAFO (MENSALISTA)</t>
  </si>
  <si>
    <t>2.483,82</t>
  </si>
  <si>
    <t>2.873,32</t>
  </si>
  <si>
    <t>AUXILIAR TECNICO / ASSISTENTE DE ENGENHARIA</t>
  </si>
  <si>
    <t>28,61</t>
  </si>
  <si>
    <t>33,08</t>
  </si>
  <si>
    <t>AUXILIAR TECNICO / ASSISTENTE DE ENGENHARIA (MENSALISTA)</t>
  </si>
  <si>
    <t>5.030,37</t>
  </si>
  <si>
    <t>5.819,21</t>
  </si>
  <si>
    <t>AVENTAL DE SEGURANCA DE RASPA DE COURO 1,00 X 0,60 M</t>
  </si>
  <si>
    <t>31,03</t>
  </si>
  <si>
    <t>AZULEJISTA OU LADRILHEIRO</t>
  </si>
  <si>
    <t>AZULEJISTA OU LADRILHEIRO (MENSALISTA)</t>
  </si>
  <si>
    <t>2.859,70</t>
  </si>
  <si>
    <t>3.308,15</t>
  </si>
  <si>
    <t>BACIA SANITARIA (VASO) COM CAIXA ACOPLADA, DE LOUCA BRANCA</t>
  </si>
  <si>
    <t>308,89</t>
  </si>
  <si>
    <t>BACIA SANITARIA (VASO) CONVENCIONAL DE LOUCA BRANCA</t>
  </si>
  <si>
    <t>115,85</t>
  </si>
  <si>
    <t>BACIA SANITARIA (VASO) CONVENCIONAL DE LOUCA COR</t>
  </si>
  <si>
    <t>155,04</t>
  </si>
  <si>
    <t>BACIA SANITARIA (VASO) CONVENCIONAL PARA PCD SEM FURO FRONTAL, DE LOUCA BRANCA, SEM ASSENTO</t>
  </si>
  <si>
    <t>577,18</t>
  </si>
  <si>
    <t>BACIA SANITARIA TURCA DE LOUCA BRANCA</t>
  </si>
  <si>
    <t>433,49</t>
  </si>
  <si>
    <t>BALDE PLASTICO CAPACIDADE *10* L</t>
  </si>
  <si>
    <t>5,53</t>
  </si>
  <si>
    <t>BALDE VERMELHO PARA SINALIZACAO DE VIAS</t>
  </si>
  <si>
    <t>4,38</t>
  </si>
  <si>
    <t>BANCADA DE MARMORE SINTETICO COM UMA CUBA, 120 X *60* CM</t>
  </si>
  <si>
    <t>152,80</t>
  </si>
  <si>
    <t>BANCADA DE MARMORE SINTETICO COM UMA CUBA, 150 X *60* CM</t>
  </si>
  <si>
    <t>191,53</t>
  </si>
  <si>
    <t>BANCADA DE MARMORE SINTETICO COM UMA CUBA, 200 X *60* CM</t>
  </si>
  <si>
    <t>431,62</t>
  </si>
  <si>
    <t>BANCADA/ BANCA EM GRANITO, POLIDO, TIPO ANDORINHA/ QUARTZ/ CASTELO/ CORUMBA OU OUTROS EQUIVALENTES DA REGIAO, COM CUBA INOX, FORMATO *120 X 60* CM, E=  *2* CM</t>
  </si>
  <si>
    <t>587,00</t>
  </si>
  <si>
    <t>BANCADA/ BANCA EM MARMORE, POLIDO, BRANCO COMUM, E=  *3* CM</t>
  </si>
  <si>
    <t>365,66</t>
  </si>
  <si>
    <t>BANCADA/BANCA/PIA DE ACO INOXIDAVEL (AISI 430) COM 1 CUBA CENTRAL, COM VALVULA, ESCORREDOR DUPLO, DE *0,55 X 1,20* M</t>
  </si>
  <si>
    <t>174,07</t>
  </si>
  <si>
    <t>BANCADA/BANCA/PIA DE ACO INOXIDAVEL (AISI 430) COM 1 CUBA CENTRAL, COM VALVULA, ESCORREDOR DUPLO, DE *0,55 X 1,40* M</t>
  </si>
  <si>
    <t>231,47</t>
  </si>
  <si>
    <t>BANCADA/BANCA/PIA DE ACO INOXIDAVEL (AISI 430) COM 1 CUBA CENTRAL, COM VALVULA, ESCORREDOR DUPLO, DE *0,55 X 1,80* M</t>
  </si>
  <si>
    <t>335,36</t>
  </si>
  <si>
    <t>BANCADA/BANCA/PIA DE ACO INOXIDAVEL (AISI 430) COM 1 CUBA CENTRAL, COM VALVULA, LISA (SEM ESCORREDOR), DE *0,55 X 1,20* M</t>
  </si>
  <si>
    <t>170,15</t>
  </si>
  <si>
    <t>BANCADA/BANCA/PIA DE ACO INOXIDAVEL (AISI 430) COM 1 CUBA CENTRAL, SEM VALVULA, ESCORREDOR DUPLO, DE *0,55 X 1,60* M</t>
  </si>
  <si>
    <t>202,33</t>
  </si>
  <si>
    <t>BANCADA/BANCA/PIA DE ACO INOXIDAVEL (AISI 430) COM 2 CUBAS, COM VALVULAS, ESCORREDOR DUPLO, DE *0,55 X 2,00* M</t>
  </si>
  <si>
    <t>472,82</t>
  </si>
  <si>
    <t>BANCADA/TAMPO ACO INOX (AISI 304), LARGURA 60 CM, COM RODABANCA (NAO INCLUI PES DE APOIO)</t>
  </si>
  <si>
    <t>753,35</t>
  </si>
  <si>
    <t>BANCADA/TAMPO ACO INOX (AISI 304), LARGURA 70 CM, COM RODABANCA (NAO INCLUI PES DE APOIO)</t>
  </si>
  <si>
    <t>943,91</t>
  </si>
  <si>
    <t>BANCADA/TAMPO LISO (SEM CUBA) EM MARMORE SINTETICO</t>
  </si>
  <si>
    <t>169,42</t>
  </si>
  <si>
    <t>BANCO ARTICULADO PARA BANHO, EM ACO INOX POLIDO, 70* CM X 45* CM</t>
  </si>
  <si>
    <t>690,70</t>
  </si>
  <si>
    <t>BANCO COM ENCOSTO, 1,60M* DE COMPRIMENTO, EM TUBO DE ACO CARBONO E PINTURA NO PROCESSO ELETROSTATICO - PARA ACADEMIA AO AR LIVRE / ACADEMIA DA TERCEIRA IDADE - ATI</t>
  </si>
  <si>
    <t>686,09</t>
  </si>
  <si>
    <t>BANDEJA DE PINTURA PARA ROLO 23 CM</t>
  </si>
  <si>
    <t>BARRA ANTIPANICO DUPLA, CEGA LADO OPOSTO, COR CINZA</t>
  </si>
  <si>
    <t>PAR</t>
  </si>
  <si>
    <t>1.672,40</t>
  </si>
  <si>
    <t>BARRA ANTIPANICO DUPLA, PARA PORTA DE VIDRO, COR CINZA</t>
  </si>
  <si>
    <t>1.692,37</t>
  </si>
  <si>
    <t>BARRA ANTIPANICO SIMPLES, CEGA LADO OPOSTO, COR CINZA</t>
  </si>
  <si>
    <t>583,46</t>
  </si>
  <si>
    <t>BARRA ANTIPANICO SIMPLES, COM FECHADURA LADO OPOSTO, COR CINZA</t>
  </si>
  <si>
    <t>891,95</t>
  </si>
  <si>
    <t>BARRA ANTIPANICO SIMPLES, PARA PORTA DE VIDRO, COR CINZA</t>
  </si>
  <si>
    <t>863,70</t>
  </si>
  <si>
    <t>BARRA DE APOIO EM "L", EM ACO INOX POLIDO 70 X 70 CM, DIAMETRO MINIMO 3 CM</t>
  </si>
  <si>
    <t>305,93</t>
  </si>
  <si>
    <t>BARRA DE APOIO EM "L", EM ACO INOX POLIDO 80 X 80 CM, DIAMETRO MINIMO 3 CM</t>
  </si>
  <si>
    <t>351,11</t>
  </si>
  <si>
    <t>BARRA DE APOIO LATERAL ARTICULADA, COM TRAVA, EM ACO INOX POLIDO, 70 CM, DIAMETRO MINIMO 3 CM</t>
  </si>
  <si>
    <t>379,88</t>
  </si>
  <si>
    <t>BARRA DE APOIO RETA, EM ACO INOX POLIDO, COMPRIMENTO 60CM, DIAMETRO MINIMO 3 CM</t>
  </si>
  <si>
    <t>134,69</t>
  </si>
  <si>
    <t>BARRA DE APOIO RETA, EM ACO INOX POLIDO, COMPRIMENTO 70CM, DIAMETRO MINIMO 3 CM</t>
  </si>
  <si>
    <t>149,59</t>
  </si>
  <si>
    <t>BARRA DE APOIO RETA, EM ACO INOX POLIDO, COMPRIMENTO 80CM, DIAMETRO MINIMO 3 CM</t>
  </si>
  <si>
    <t>159,50</t>
  </si>
  <si>
    <t>BARRA DE APOIO RETA, EM ACO INOX POLIDO, COMPRIMENTO 90 CM, DIAMETRO MINIMO 3 CM</t>
  </si>
  <si>
    <t>167,10</t>
  </si>
  <si>
    <t>BARRA DE APOIO RETA, EM ALUMINIO, COMPRIMENTO 60CM, DIAMETRO MINIMO 3 CM</t>
  </si>
  <si>
    <t>89,69</t>
  </si>
  <si>
    <t>BARRA DE APOIO RETA, EM ALUMINIO, COMPRIMENTO 70CM, DIAMETRO MINIMO 3 CM</t>
  </si>
  <si>
    <t>102,85</t>
  </si>
  <si>
    <t>BARRA DE APOIO RETA, EM ALUMINIO, COMPRIMENTO 80 CM, DIAMETRO MINIMO 3 CM</t>
  </si>
  <si>
    <t>111,25</t>
  </si>
  <si>
    <t>BARRA DE APOIO RETA, EM ALUMINIO, COMPRIMENTO 90 CM, DIAMETRO MINIMO 3 CM</t>
  </si>
  <si>
    <t>116,49</t>
  </si>
  <si>
    <t>BARRA DE FERRO RETANGULAR, BARRA CHATA (QUALQUER DIMENSAO)</t>
  </si>
  <si>
    <t>5,38</t>
  </si>
  <si>
    <t>BARRA DE FERRO RETANGULAR, BARRA CHATA, 1 1/2"  X 1/2" (L X E), 3,79 KG/M</t>
  </si>
  <si>
    <t>20,65</t>
  </si>
  <si>
    <t>BARRA DE FERRO RETANGULAR, BARRA CHATA, 1 1/2" X 1/4" (L X E), 1,89 KG/M</t>
  </si>
  <si>
    <t>10,16</t>
  </si>
  <si>
    <t>BARRA DE FERRO RETANGULAR, BARRA CHATA, 1" X 1/4" (L X E), 1,2265 KG/M</t>
  </si>
  <si>
    <t>6,23</t>
  </si>
  <si>
    <t>BARRA DE FERRO RETANGULAR, BARRA CHATA, 1" X 3/16" (L X E), 1,73 KG/M</t>
  </si>
  <si>
    <t>BARRA DE FERRO RETANGULAR, BARRA CHATA, 2" X 1/2" (L X E), 5,06 KG/M</t>
  </si>
  <si>
    <t>27,22</t>
  </si>
  <si>
    <t>BARRA DE FERRO RETANGULAR, BARRA CHATA, 2" X 1/4" (L X E), 2,53 KG/M</t>
  </si>
  <si>
    <t>13,61</t>
  </si>
  <si>
    <t>BARRA DE FERRO RETANGULAR, BARRA CHATA, 2" X 1" (L X E), 10,12 KG/M</t>
  </si>
  <si>
    <t>53,18</t>
  </si>
  <si>
    <t>BARRA DE FERRO RETANGULAR, BARRA CHATA, 2" X 3/8" (L X E), 3,79KG/M</t>
  </si>
  <si>
    <t>20,39</t>
  </si>
  <si>
    <t>BARRA DE FERRO RETANGULAR, BARRA CHATA, 2" X 5/16" (L X E), 3,162 KG/M</t>
  </si>
  <si>
    <t>17,22</t>
  </si>
  <si>
    <t>BARRA DE FERRO RETANGULAR, BARRA CHATA, 3/4" X 1/8" (L X E), 0,47 KG/M</t>
  </si>
  <si>
    <t>2,76</t>
  </si>
  <si>
    <t>BARRA DE FERRO RETANGULAR, BARRA CHATA, 3/8" X 1 1/2" (L X E), 2,84 KG/M</t>
  </si>
  <si>
    <t>15,47</t>
  </si>
  <si>
    <t>BASE DE MISTURADOR MONOCOMANDO PARA CHUVEIRO</t>
  </si>
  <si>
    <t>342,89</t>
  </si>
  <si>
    <t>BASE PARA MASTRO DE PARA-RAIOS DIAMETRO NOMINAL 1 1/2"</t>
  </si>
  <si>
    <t>70,26</t>
  </si>
  <si>
    <t>BASE PARA MASTRO DE PARA-RAIOS DIAMETRO NOMINAL 2"</t>
  </si>
  <si>
    <t>72,99</t>
  </si>
  <si>
    <t>BASE PARA RELE COM SUPORTE METALICO</t>
  </si>
  <si>
    <t>9,82</t>
  </si>
  <si>
    <t>BASE UNIPOLAR PARA FUSIVEL NH1, CORRENTE NOMINAL DE 250 A, SEM CAPA</t>
  </si>
  <si>
    <t>89,96</t>
  </si>
  <si>
    <t>BATE-ESTACAS POR GRAVIDADE, POTENCIA160 HP, PESO DO MARTELO ATE 3 TONELADAS</t>
  </si>
  <si>
    <t>332.215,39</t>
  </si>
  <si>
    <t>BATENTE/ PORTAL/ ADUELA/ MARCO MACICO, E= *3 CM, L= *13 CM, *60 CM A 120* CM X *210 CM,  EM CEDRINHO/ ANGELIM COMERCIAL/ EUCALIPTO/ CURUPIXA/ PEROBA/ CUMARU OU EQUIVALENTE DA REGIAO (NAO INCLUI ALIZARES)</t>
  </si>
  <si>
    <t>JG</t>
  </si>
  <si>
    <t>99,00</t>
  </si>
  <si>
    <t>BATENTE/ PORTAL/ ADUELA/ MARCO MACICO, E= *3* CM, L= *13* CM, *60 CM A 120* CM X *210* CM, EM PINUS/ TAUARI/ VIROLA OU EQUIVALENTE DA REGIAO (NAO INCLUI ALIZARES)</t>
  </si>
  <si>
    <t>65,43</t>
  </si>
  <si>
    <t>BATENTE/ PORTAL/ ADUELA/ MARCO MACICO, E= *3* CM, L= *7* CM, *60 CM A 120* CM X *210* CM,  EM CEDRINHO/ ANGELIM COMERCIAL/ EUCALIPTO/ CURUPIXA/ PEROBA/ CUMARU OU EQUIVALENTE DA REGIAO (NAO INCLUI ALIZARES)</t>
  </si>
  <si>
    <t>80,42</t>
  </si>
  <si>
    <t>BATENTE/ PORTAL/ ADUELA/ MARCO MACICO, E= *3* CM, L= *7* CM, *60 CM A 120* CM X *210* CM, EM PINUS/ TAUARI/ VIROLA OU EQUIVALENTE DA REGIAO (NAO INCLUI ALIZARES)</t>
  </si>
  <si>
    <t>43,72</t>
  </si>
  <si>
    <t>BATENTE/ PORTAL/ ADUELA/MARCO MACICO, E= *3* CM, L= *15* CM, *60 CM A 120* CM  X *210* CM, EM PINUS/ TAUARI/ VIROLA OU EQUIVALENTE DA REGIAO</t>
  </si>
  <si>
    <t>80,14</t>
  </si>
  <si>
    <t>BATENTE/ PORTAL/ADUELA/ MARCO MACICO, E= *3* CM, L= *15* CM, *60 CM A 120* CM  X *210* CM,  EM CEDRINHO/ ANGELIM COMERCIAL/  EUCALIPTO/ CURUPIXA/ PEROBA/ CUMARU OU EQUIVALENTE DA REGIAO (NAO INCLUI ALIZARES)</t>
  </si>
  <si>
    <t>108,42</t>
  </si>
  <si>
    <t>BATENTE/PORTAL/ADUELA/MARCO, EM MDF/PVC WOOD/POLIESTIRENO OU MADEIRA LAMINADA, L = *9,0* CM COM GUARNICAO REGULAVEL 2 FACES = *35* MM, PRIMER</t>
  </si>
  <si>
    <t>217,01</t>
  </si>
  <si>
    <t>BETONEIRA CAPACIDADE NOMINAL 400 L, CAPACIDADE DE MISTURA  280 L, MOTOR ELETRICO TRIFASICO 220/380 V POTENCIA 2 CV, SEM CARREGADOR</t>
  </si>
  <si>
    <t>3.380,00</t>
  </si>
  <si>
    <t>BETONEIRA CAPACIDADE NOMINAL 400 L, CAPACIDADE DE MISTURA 310 L, MOTOR A DIESEL POTENCIA 5 CV, SEM CARREGADOR</t>
  </si>
  <si>
    <t>4.609,40</t>
  </si>
  <si>
    <t>BETONEIRA CAPACIDADE NOMINAL 400 L, CAPACIDADE DE MISTURA 310 L, MOTOR A GASOLINA POTENCIA 5,5 CV, SEM CARREGADOR</t>
  </si>
  <si>
    <t>4.227,86</t>
  </si>
  <si>
    <t>BETONEIRA CAPACIDADE NOMINAL 600 L, CAPACIDADE DE MISTURA 440 L, MOTOR A GASOLINA POTENCIA 10 HP, COM CARREGADOR</t>
  </si>
  <si>
    <t>18.389,49</t>
  </si>
  <si>
    <t>BETONEIRA, CAPACIDADE NOMINAL 400 L, CAPACIDADE DE MISTURA 310L, MOTOR ELETRICO TRIFASICO 220/380V POTENCIA 2 CV, SEM CARREGADOR</t>
  </si>
  <si>
    <t>3.866,94</t>
  </si>
  <si>
    <t>BETONEIRA, CAPACIDADE NOMINAL 600 L, CAPACIDADE DE MISTURA  360L, MOTOR ELETRICO TRIFASICO 220/380V, POTENCIA 4CV, EXCLUSO CARREGADOR</t>
  </si>
  <si>
    <t>13.749,15</t>
  </si>
  <si>
    <t>BETONEIRA, CAPACIDADE NOMINAL 600 L, CAPACIDADE DE MISTURA 440 L, MOTOR A DIESEL POTENCIA 10 CV, COM CARREGADOR</t>
  </si>
  <si>
    <t>16.710,94</t>
  </si>
  <si>
    <t>BLASTER, DINAMITADOR OU CABO DE FOGO</t>
  </si>
  <si>
    <t>15,97</t>
  </si>
  <si>
    <t>18,46</t>
  </si>
  <si>
    <t>BLASTER, DINAMITADOR OU CABO DE FOGO (MENSALISTA)</t>
  </si>
  <si>
    <t>2.809,97</t>
  </si>
  <si>
    <t>3.250,62</t>
  </si>
  <si>
    <t>BLOCO CERAMICO (ALVENARIA DE VEDACAO), DE 9 X 19 X 19 CM</t>
  </si>
  <si>
    <t>MIL</t>
  </si>
  <si>
    <t>460,00</t>
  </si>
  <si>
    <t>BLOCO CERAMICO (ALVENARIA DE VEDACAO), 4 FUROS, DE 9 X 9 X 19 CM</t>
  </si>
  <si>
    <t>BLOCO CERAMICO (ALVENARIA DE VEDACAO), 6 FUROS, DE 9 X 9 X 19 CM</t>
  </si>
  <si>
    <t>0,31</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</si>
  <si>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</si>
  <si>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</si>
  <si>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</si>
  <si>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</si>
  <si>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</si>
  <si>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1,50</t>
  </si>
  <si>
    <t>BLOCO CERAMICO DE VEDACAO COM FUROS NA VERTICAL, 19 X 19 X 39 CM - 4,5 MPA (NBR 15270)</t>
  </si>
  <si>
    <t>1,84</t>
  </si>
  <si>
    <t>BLOCO CERAMICO DE VEDACAO COM FUROS NA VERTICAL, 9 X 19 X 39 CM - 4,5 MPA (NBR 15270)</t>
  </si>
  <si>
    <t>1,12</t>
  </si>
  <si>
    <t>BLOCO CONCRETO ESTRUTURAL 14 X 19 X 29 CM, FBK 10 MPA (NBR 6136)</t>
  </si>
  <si>
    <t>2,29</t>
  </si>
  <si>
    <t>BLOCO CONCRETO ESTRUTURAL 14 X 19 X 29 CM, FBK 12 MPA  (NBR 6136)</t>
  </si>
  <si>
    <t>2,49</t>
  </si>
  <si>
    <t>BLOCO CONCRETO ESTRUTURAL 14 X 19 X 29 CM, FBK 14 MPA (NBR 6136)</t>
  </si>
  <si>
    <t>BLOCO CONCRETO ESTRUTURAL 14 X 19 X 29 CM, FBK 16 MPA (NBR 6136)</t>
  </si>
  <si>
    <t>3,30</t>
  </si>
  <si>
    <t>BLOCO CONCRETO ESTRUTURAL 14 X 19 X 29 CM, FBK 4,5 MPA (NBR 6136)</t>
  </si>
  <si>
    <t>1,91</t>
  </si>
  <si>
    <t>BLOCO CONCRETO ESTRUTURAL 14 X 19 X 29 CM, FBK 6 MPA (NBR 6136)</t>
  </si>
  <si>
    <t>1,79</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</si>
  <si>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</si>
  <si>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</si>
  <si>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</si>
  <si>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</si>
  <si>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</si>
  <si>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2,87</t>
  </si>
  <si>
    <t>BLOCO CONCRETO ESTRUTURAL 14 X 19 X 39 CM, FBK 4,5 MPA (NBR 6136)</t>
  </si>
  <si>
    <t>2,19</t>
  </si>
  <si>
    <t>BLOCO CONCRETO ESTRUTURAL 14 X 19 X 39 CM, FBK 6 MPA (NBR 6136)</t>
  </si>
  <si>
    <t>2,23</t>
  </si>
  <si>
    <t>BLOCO CONCRETO ESTRUTURAL 14 X 19 X 39 CM, FBK 8 MPA (NBR 6136)</t>
  </si>
  <si>
    <t>2,36</t>
  </si>
  <si>
    <t>BLOCO CONCRETO ESTRUTURAL 14 X 19 X 39, FCK 16 MPA - NBR 6136/2007</t>
  </si>
  <si>
    <t>3,48</t>
  </si>
  <si>
    <t>BLOCO CONCRETO ESTRUTURAL 19 X 19 X 39 CM, FBK 10 MPA (NBR 6136)</t>
  </si>
  <si>
    <t>3,26</t>
  </si>
  <si>
    <t>BLOCO CONCRETO ESTRUTURAL 19 X 19 X 39 CM, FBK 12 MPA (NBR 6136)</t>
  </si>
  <si>
    <t>BLOCO CONCRETO ESTRUTURAL 19 X 19 X 39 CM, FBK 14 MPA (NBR 6136)</t>
  </si>
  <si>
    <t>3,86</t>
  </si>
  <si>
    <t>BLOCO CONCRETO ESTRUTURAL 19 X 19 X 39 CM, FBK 16 MPA (NBR 6136)</t>
  </si>
  <si>
    <t>4,95</t>
  </si>
  <si>
    <t>BLOCO CONCRETO ESTRUTURAL 19 X 19 X 39 CM, FBK 4,5 MPA (NBR 6136)</t>
  </si>
  <si>
    <t>BLOCO CONCRETO ESTRUTURAL 19 X 19 X 39 CM, FBK 8 MPA (NBR 6136)</t>
  </si>
  <si>
    <t>3,11</t>
  </si>
  <si>
    <t>BLOCO CONCRETO ESTRUTURAL 9 X 19 X 39 CM, FBK 4,5 MPA (NBR 6136)</t>
  </si>
  <si>
    <t>BLOCO DE ESPUMA MULTIUSO *23 X 13 X 8* CM</t>
  </si>
  <si>
    <t>7,86</t>
  </si>
  <si>
    <t>BLOCO DE GESSO COMPACTO, BRANCO, E = 10 CM, *67 X 50* CM</t>
  </si>
  <si>
    <t>68,23</t>
  </si>
  <si>
    <t>BLOCO DE GESSO VAZADO BRANCO, E = *7* CM, *67 X 50* CM</t>
  </si>
  <si>
    <t>38,19</t>
  </si>
  <si>
    <t>BLOCO DE POLIETILENO ALTA DENSIDADE, *27* X *30* X *100* CM, ACOMPANHADOS PLACAS  TERMINAIS  E LONGARINAS, PARA FUNDO DE FILTRO</t>
  </si>
  <si>
    <t>512,82</t>
  </si>
  <si>
    <t>BLOCO DE VIDRO INCOLOR XADREZ, DE *20 X 20 X 10* CM</t>
  </si>
  <si>
    <t>12,53</t>
  </si>
  <si>
    <t>BLOCO DE VIDRO INCOLOR, CANELADO, DE *19 X 19 X 8* CM</t>
  </si>
  <si>
    <t>12,40</t>
  </si>
  <si>
    <t>BLOCO DE VIDRO/ELEMENTO VAZADO INCOLOR, VENEZIANA, DE *20 X 20 X 6* CM</t>
  </si>
  <si>
    <t>18,47</t>
  </si>
  <si>
    <t>BLOCO DE VIDRO/ELEMENTO VAZADO, INCOLOR, VENEZIANA, *20 X 10 X 8* CM</t>
  </si>
  <si>
    <t>12,67</t>
  </si>
  <si>
    <t>BLOCO ESTRUTURAL CERAMICO - 14 X 19 X 29 CM - 4,0 MPA -  NBR 15270</t>
  </si>
  <si>
    <t>1,24</t>
  </si>
  <si>
    <t>BLOCO ESTRUTURAL CERAMICO 14 X 19 X 29 CM, 3,0 MPA (NBR 15270)</t>
  </si>
  <si>
    <t>1,26</t>
  </si>
  <si>
    <t>BLOCO ESTRUTURAL CERAMICO 14 X 19 X 29 CM, 6,0 MPA (NBR 15270)</t>
  </si>
  <si>
    <t>BLOCO ESTRUTURAL CERAMICO 14 X 19 X 34 CM, 6,0 MPA (NBR 15270)</t>
  </si>
  <si>
    <t>1,48</t>
  </si>
  <si>
    <t>BLOCO ESTRUTURAL CERAMICO 14 X 19 X 39 CM, 6,0 MPA (NBR 15270)</t>
  </si>
  <si>
    <t>1,64</t>
  </si>
  <si>
    <t>BLOCO ESTRUTURAL CERAMICO 19 X 19 X 29 CM, 6,0 MPA (NBR 15270)</t>
  </si>
  <si>
    <t>1,77</t>
  </si>
  <si>
    <t>BLOCO ESTRUTURAL CERAMICO 19 X 19 X 39 CM, 6,0 MPA (NBR 15270)</t>
  </si>
  <si>
    <t>2,21</t>
  </si>
  <si>
    <t>BLOCO VEDACAO CONCRETO APARENTE 14 X 19 X 39 CM (CLASSE C - NBR 6136)</t>
  </si>
  <si>
    <t>1,87</t>
  </si>
  <si>
    <t>BLOCO VEDACAO CONCRETO APARENTE 19 X 19 X 39 CM  (CLASSE C - NBR 6136)</t>
  </si>
  <si>
    <t>2,34</t>
  </si>
  <si>
    <t>BLOCO VEDACAO CONCRETO APARENTE 9 X 19 X 39 CM (CLASSE C - NBR 6136)</t>
  </si>
  <si>
    <t>1,67</t>
  </si>
  <si>
    <t>BLOCO VEDACAO CONCRETO CELULAR AUTOCLAVADO 10 X 30 X 60 CM (E X A X C)</t>
  </si>
  <si>
    <t>47,86</t>
  </si>
  <si>
    <t>BLOCO VEDACAO CONCRETO CELULAR AUTOCLAVADO 15 X 30 X 60 CM (E X A X C)</t>
  </si>
  <si>
    <t>77,77</t>
  </si>
  <si>
    <t>BLOCO VEDACAO CONCRETO CELULAR AUTOCLAVADO 20 X 30 X 60 CM</t>
  </si>
  <si>
    <t>99,05</t>
  </si>
  <si>
    <t>BLOCO VEDACAO CONCRETO 14 X 19 X 29 CM (CLASSE C - NBR 6136)</t>
  </si>
  <si>
    <t>1,59</t>
  </si>
  <si>
    <t>BLOCO VEDACAO CONCRETO 14 X 19 X 39 CM (CLASSE C - NBR 6136)</t>
  </si>
  <si>
    <t>1,82</t>
  </si>
  <si>
    <t>BLOCO VEDACAO CONCRETO 19 X 19 X 39 CM (CLASSE C - NBR 6136)</t>
  </si>
  <si>
    <t>2,35</t>
  </si>
  <si>
    <t>BLOCO VEDACAO CONCRETO 9 X 19 X 39 CM (CLASSE C - NBR 6136)</t>
  </si>
  <si>
    <t>BLOQUETE/PISO DE CONCRETO - MODELO BLOCO PISOGRAMA/CONCREGRAMA 2 FUROS, *35  CM X 15* CM, E =  *6* CM, COR NATURAL</t>
  </si>
  <si>
    <t>45,40</t>
  </si>
  <si>
    <t>BLOQUETE/PISO DE CONCRETO - MODELO BLOCO PISOGRAMA/CONCREGRAMA 2 FUROS, *35  CM X 15* CM, E =  *8* CM, COR NATURAL</t>
  </si>
  <si>
    <t>47,56</t>
  </si>
  <si>
    <t>BLOQUETE/PISO DE CONCRETO - MODELO PISOGRAMA/CONCREGRAMA/PAVI-GRADE/GRAMEIRO, *60  CM X 45* CM, E =  *7* CM, COR NATURAL</t>
  </si>
  <si>
    <t>57,42</t>
  </si>
  <si>
    <t>BLOQUETE/PISO DE CONCRETO - MODELO PISOGRAMA/CONCREGRAMA/PAVI-GRADE/GRAMEIRO, *60  CM X 45* CM, E =  *9* CM, COR NATURAL</t>
  </si>
  <si>
    <t>68,38</t>
  </si>
  <si>
    <t>BLOQUETE/PISO INTERTRAVADO DE CONCRETO - MODELO ONDA/16 FACES/RETANGULAR/TIJOLINHO/PAVER/HOLANDES/PARALELEPIPEDO, *22 CM X *11 CM, E = 10 CM, RESISTENCIA DE 50 MPA (NBR 9781), COR NATURAL</t>
  </si>
  <si>
    <t>53,40</t>
  </si>
  <si>
    <t>BLOQUETE/PISO INTERTRAVADO DE CONCRETO - MODELO ONDA/16 FACES/RETANGULAR/TIJOLINHO/PAVER/HOLANDES/PARALELEPIPEDO, *22 CM X 11* CM, E = 8 CM, RESISTENCIA DE 35 MPA (NBR 9781), COR NATURAL</t>
  </si>
  <si>
    <t>40,00</t>
  </si>
  <si>
    <t>BLOQUETE/PISO INTERTRAVADO DE CONCRETO - MODELO ONDA/16 FACES/RETANGULAR/TIJOLINHO/PAVER/HOLANDES/PARALELEPIPEDO, 20 CM X 10 CM, E = 10 CM, RESISTENCIA DE 35 MPA (NBR 9781), COR NATURAL</t>
  </si>
  <si>
    <t>48,64</t>
  </si>
  <si>
    <t>BLOQUETE/PISO INTERTRAVADO DE CONCRETO - MODELO ONDA/16 FACES/RETANGULAR/TIJOLINHO/PAVER/HOLANDES/PARALELEPIPEDO, 20 CM X 10 CM, E = 6 CM, RESISTENCIA DE 35 MPA (NBR 9781), COLORIDO</t>
  </si>
  <si>
    <t>42,16</t>
  </si>
  <si>
    <t>BLOQUETE/PISO INTERTRAVADO DE CONCRETO - MODELO ONDA/16 FACES/RETANGULAR/TIJOLINHO/PAVER/HOLANDES/PARALELEPIPEDO, 20 CM X 10 CM, E = 6 CM, RESISTENCIA DE 35 MPA (NBR 9781), COR NATURAL</t>
  </si>
  <si>
    <t>37,35</t>
  </si>
  <si>
    <t>BLOQUETE/PISO INTERTRAVADO DE CONCRETO - MODELO ONDA/16 FACES/RETANGULAR/TIJOLINHO/PAVER/HOLANDES/PARALELEPIPEDO, 20 CM X 10 CM, E = 8 CM, RESISTENCIA DE 35 MPA (NBR 9781), COLORIDO</t>
  </si>
  <si>
    <t>49,62</t>
  </si>
  <si>
    <t>BLOQUETE/PISO INTERTRAVADO DE CONCRETO - MODELO RAQUETE, *22 CM X 13,5* CM, E = 6 CM, RESISTENCIA DE 35 MPA (NBR 9781), COR NATURAL</t>
  </si>
  <si>
    <t>36,68</t>
  </si>
  <si>
    <t>BLOQUETE/PISO INTERTRAVADO DE CONCRETO - MODELO SEXTAVADO, 25 CM X 25 CM, E = 10 CM, RESISTENCIA DE 35 MPA (NBR 9781), COR NATURAL</t>
  </si>
  <si>
    <t>50,27</t>
  </si>
  <si>
    <t>BLOQUETE/PISO INTERTRAVADO DE CONCRETO - MODELO SEXTAVADO, 25 CM X 25 CM, E = 6 CM, RESISTENCIA DE 35 MPA (NBR 9781), COR NATURAL</t>
  </si>
  <si>
    <t>38,37</t>
  </si>
  <si>
    <t>BLOQUETE/PISO INTERTRAVADO DE CONCRETO - MODELO SEXTAVADO, 25 CM X 25 CM, E = 8 CM, RESISTENCIA DE 35 MPA (NBR 9781), COR NATURAL</t>
  </si>
  <si>
    <t>BOCAL PVC, PARA CALHA PLUVIAL, DIAMETRO DA SAIDA ENTRE 80 E 100 MM, PARA DRENAGEM PREDIAL</t>
  </si>
  <si>
    <t>13,29</t>
  </si>
  <si>
    <t>BOLSA DE LIGACAO EM PVC FLEXIVEL PARA VASO SANITARIO 1.1/2 " (40 MM)</t>
  </si>
  <si>
    <t>BOLSA DE LONA PARA FERRAMENTAS *50 X 35 X 25* CM</t>
  </si>
  <si>
    <t>148,16</t>
  </si>
  <si>
    <t>BOMBA CENTRIFUGA  MOTOR ELETRICO TRIFASICO 1,48HP  DIAMETRO DE SUCCAO X ELEVACAO 1" X 1", 4 ESTAGIOS, DIAMETRO DOS ROTORES 3 X 107 MM + 1 X 100 MM, HM/Q: 10 M / 5,3 M3/H A 70 M / 1,8 M3/H</t>
  </si>
  <si>
    <t>1.751,09</t>
  </si>
  <si>
    <t>BOMBA CENTRIFUGA  MOTOR ELETRICO TRIFASICO 2,96HP, DIAMETRO DE SUCCAO X ELEVACAO 1 1/2" X 1 1/4", DIAMETRO DO ROTOR 148 MM, HM/Q: 34 M / 14,80 M3/H A 40 M / 8,60 M3/H</t>
  </si>
  <si>
    <t>1.472,35</t>
  </si>
  <si>
    <t>BOMBA CENTRIFUGA COM MOTOR ELETRICO MONOFASICO, POTENCIA 0,33 HP,  BOCAIS 1" X 3/4", DIAMETRO DO ROTOR 99 MM, HM/Q = 4 MCA / 8,5 M3/H A 18 MCA / 0,90 M3/H</t>
  </si>
  <si>
    <t>600,00</t>
  </si>
  <si>
    <t>BOMBA CENTRIFUGA MONOESTAGIO COM MOTOR ELETRICO MONOFASICO, POTENCIA 15 HP,  DIAMETRO DO ROTOR *173* MM, HM/Q = *30* MCA / *90* M3/H A *45* MCA / *55* M3/H</t>
  </si>
  <si>
    <t>8.669,94</t>
  </si>
  <si>
    <t>BOMBA CENTRIFUGA MOTOR ELETRICO MONOFASICO 0,49 HP  BOCAIS 1" X 3/4", DIAMETRO DO ROTOR 110 MM, HM/Q: 6 M / 8,3 M3/H A 20 M / 1,2 M3/H</t>
  </si>
  <si>
    <t>583,95</t>
  </si>
  <si>
    <t>BOMBA CENTRIFUGA MOTOR ELETRICO MONOFASICO 0,50 CV DIAMETRO DE SUCCAO X ELEVACAO 3/4" X 3/4", MONOESTAGIO, DIAMETRO DOS ROTORES 114 MM, HM/Q: 2 M / 2,99 M3/H A 24 M / 0,71 M3/H</t>
  </si>
  <si>
    <t>911,29</t>
  </si>
  <si>
    <t>BOMBA CENTRIFUGA MOTOR ELETRICO MONOFASICO 0,74HP  DIAMETRO DE SUCCAO X ELEVACAO 1 1/4" X 1", DIAMETRO DO ROTOR 120 MM, HM/Q: 8 M / 7,70 M3/H A 24 M / 2,80 M3/H</t>
  </si>
  <si>
    <t>997,75</t>
  </si>
  <si>
    <t>BOMBA CENTRIFUGA MOTOR ELETRICO TRIFASICO 0,99HP  DIAMETRO DE SUCCAO X ELEVACAO 1" X 1", DIAMETRO DO ROTOR 145 MM, HM/Q: 14 M / 8,4 M3/H A 40 M / 0,60 M3/H</t>
  </si>
  <si>
    <t>984,34</t>
  </si>
  <si>
    <t>BOMBA CENTRIFUGA MOTOR ELETRICO TRIFASICO 14,8 HP, DIAMETRO DE SUCCAO X ELEVACAO 2 1/2" X 2", DIAMETRO DO ROTOR 195 MM, HM/Q: 62 M / 55,5 M3/H A 80 M / 31,50 M3/H</t>
  </si>
  <si>
    <t>5.519,90</t>
  </si>
  <si>
    <t>BOMBA CENTRIFUGA MOTOR ELETRICO TRIFASICO 5HP, DIAMETRO DE SUCCAO X ELEVACAO 2" X 1 1/2", DIAMETRO DO ROTOR 155 MM, HM/Q: 40 M / 20,40 M3/H A 46 M / 9,20 M3/H</t>
  </si>
  <si>
    <t>2.559,54</t>
  </si>
  <si>
    <t>BOMBA CENTRIFUGA MOTOR ELETRICO TRIFASICO 9,86 DIAMETRO DE SUCCAO X ELEVACAO 1" X 1", 4 ESTAGIOS, DIAMETRO DOS ROTORES 4 X 146 MM, HM/Q: 85 M / 14,9 M3/H A 140 M / 4,2 M3/H</t>
  </si>
  <si>
    <t>5.192,77</t>
  </si>
  <si>
    <t>BOMBA CENTRIFUGA,  MOTOR ELETRICO TRIFASICO 1,48HP  DIAMETRO DE SUCCAO X ELEVACAO 1 1/2" X 1", DIAMETRO DO ROTOR 117 MM, HM/Q: 10 M / 21,9 M3/H A 24 M / 6,1 M3/H</t>
  </si>
  <si>
    <t>1.055,21</t>
  </si>
  <si>
    <t>BOMBA DE PROJECAO DE CONCRETO SECO, POTENCIA 10 CV, VAZAO 3 M3/H</t>
  </si>
  <si>
    <t>41.203,23</t>
  </si>
  <si>
    <t>BOMBA DE PROJECAO DE CONCRETO SECO, POTENCIA 10 CV, VAZAO 6 M3/H</t>
  </si>
  <si>
    <t>44.144,15</t>
  </si>
  <si>
    <t>BOMBA SUBMERSA PARA POCOS TUBULARES PROFUNDOS DIAMETRO DE 4 POLEGADAS, ELETRICA, MONOFASICA, POTENCIA 0,49 HP, 13 ESTAGIOS, BOCAL DE DESCARGA DIAMETRO DE UMA POLEGADA E MEIA, HM/Q = 18 M / 1,90 M3/H A 85 M / 0,60 M3/H</t>
  </si>
  <si>
    <t>2.805,60</t>
  </si>
  <si>
    <t>BOMBA SUBMERSA PARA POCOS TUBULARES PROFUNDOS DIAMETRO DE 4 POLEGADAS, ELETRICA, TRIFASICA, POTENCIA 1,97 HP, 20 ESTAGIOS, BOCAL DE DESCARGA DIAMETRO DE UMA POLEGADA E MEIA, HM/Q = 18 M / 5,40 M3/H A 164 M / 0,80 M3/H</t>
  </si>
  <si>
    <t>4.033,90</t>
  </si>
  <si>
    <t>BOMBA SUBMERSA PARA POCOS TUBULARES PROFUNDOS DIAMETRO DE 4 POLEGADAS, ELETRICA, TRIFASICA, POTENCIA 5,42 HP, 15 ESTAGIOS, BOCAL DE DESCARGA DIAMETRO DE 2 POLEGADAS, HM/Q = 18 M / 18,10 M3/H A 121 M / 2,90 M3/H</t>
  </si>
  <si>
    <t>6.837,80</t>
  </si>
  <si>
    <t>BOMBA SUBMERSA PARA POCOS TUBULARES PROFUNDOS DIAMETRO DE 4 POLEGADAS, ELETRICA, TRIFASICA, POTENCIA 5,42 HP, 29 ESTAGIOS, BOCAL DE DESCARGA DE UMA POLEGADA E MEIA, HM/Q = 18 M / 8,10 M3/H A 201 M / 3,2 M3/H</t>
  </si>
  <si>
    <t>6.491,95</t>
  </si>
  <si>
    <t>BOMBA SUBMERSA PARA POCOS TUBULARES PROFUNDOS DIAMETRO DE 6 POLEGADAS, ELETRICA, TRIFASICA, POTENCIA 27,12 HP, 7 ESTAGIOS, BOCAL DE DESCARGA DIAMETRO DE 4 POLEGADAS, HM/Q = 13,9 M / 90 M3/H A 44,0 M / 25,0 M3/H</t>
  </si>
  <si>
    <t>26.639,81</t>
  </si>
  <si>
    <t>BOMBA SUBMERSA PARA POCOS TUBULARES PROFUNDOS DIAMETRO DE 6 POLEGADAS, ELETRICA, TRIFASICA, POTENCIA 3,45 HP, 5 ESTAGIOS, BOCAL DE DESCARGA DIAMETRO DE 2 POLEGADAS, HM/Q = 68,5 M / 6,12 M3/H A 39,5 M / 14,04 M3/H</t>
  </si>
  <si>
    <t>9.797,63</t>
  </si>
  <si>
    <t>BOMBA SUBMERSA PARA POCOS TUBULARES PROFUNDOS DIAMETRO DE 6 POLEGADAS, ELETRICA, TRIFASICA, POTENCIA 32 HP, 9 ESTAGIOS, BOCAL DE DESCARGA DIAMETRO DE 4 POLEGADAS, HM/Q = 114,0 M / 13,9 M3/H A 57,0 M / 25,0 M3/H</t>
  </si>
  <si>
    <t>29.054,28</t>
  </si>
  <si>
    <t>BOMBA SUBMERSIVEL,  ELETRICA, TRIFASICA, POTENCIA 6 HP, DIAMETRO DO ROTOR 127 MM, BOCAL DE SAIDA DIAMETRO DE 3 POLEGADAS, HM/Q = 7 M / 66,90 M3/H A 26 M / 2,88 M3/H</t>
  </si>
  <si>
    <t>13.192,50</t>
  </si>
  <si>
    <t>BOMBA SUBMERSIVEL, ELETRICA, TRIFASICA, POTENCIA 0,98 HP, DIAMETRO DO ROTOR 142 MM SEMIABERTO, BOCAL DE SAIDA DIAMETRO DE 2 POLEGADAS, HM/Q = 2 M / 32 M3/H A 8 M / 16 M3/H</t>
  </si>
  <si>
    <t>2.912,57</t>
  </si>
  <si>
    <t>BOMBA SUBMERSIVEL, ELETRICA, TRIFASICA, POTENCIA 0,99 HP, DIAMETRO ROTOR 98 MM SEMIABERTO, BOCAL DE SAIDA DIAMETRO 2 POLEGADAS, HM/Q = 2 M / 28,90 M3/H A 14 M / 7 M3/H</t>
  </si>
  <si>
    <t>3.518,00</t>
  </si>
  <si>
    <t>BOMBA SUBMERSIVEL, ELETRICA, TRIFASICA, POTENCIA 1,97 HP, DIAMETRO DO ROTOR 144 MM SEMIABERTO, BOCAL DE SAIDA DIAMETRO DE 2 POLEGADAS, HM/Q = 2 M / 26,8 M3/H A 28 M / 4,6 M3/H</t>
  </si>
  <si>
    <t>4.726,21</t>
  </si>
  <si>
    <t>BOMBA SUBMERSIVEL, ELETRICA, TRIFASICA, POTENCIA 13 HP, DIAMETRO DO ROTOR 170 MM, BOCAL DE SAIDA DIAMETRO DE 3 POLEGADAS, HM/Q = 11 M / 68,40 M3/H A 72 M / 3,6 M3/H</t>
  </si>
  <si>
    <t>26.385,00</t>
  </si>
  <si>
    <t>BOMBA SUBMERSIVEL, ELETRICA, TRIFASICA, POTENCIA 2,96 HP, DIAMETRO DO ROTOR 144 MM SEMIABERTO, BOCAL DE SAIDA DIAMETRO DE DUAS POLEGADAS, HM/Q = 2 M / 38,8 M3/H A 28 M / 5 M3/H</t>
  </si>
  <si>
    <t>4.155,63</t>
  </si>
  <si>
    <t>BOMBA SUBMERSIVEL, ELETRICA, TRIFASICA, POTENCIA 3,75 HP, DIAMETRO DO ROTOR 90 MM SEMIABERTO, BOCAL DE SAIDA DIAMETRO DE 2 POLEGADAS, HM/Q = 5 M / 61,2 M3/H A 25,5 M / 3,6 M3/H</t>
  </si>
  <si>
    <t>6.596,25</t>
  </si>
  <si>
    <t>BOMBA TRIPLEX COM MOTOR A DIESEL, NACIONAL, DIAMETRO DE SUCCAO DE 2 1/2''</t>
  </si>
  <si>
    <t>149.159,73</t>
  </si>
  <si>
    <t>BOMBA TRIPLEX, PARA INJECAO DE CALDA DE CIMENTO, VAZAO MAXIMA DE *100* LITROS/MINUTO, PRESSAO MAXIMA DE *70* BAR, POTENCIA DE 15 CV</t>
  </si>
  <si>
    <t>63.291,13</t>
  </si>
  <si>
    <t>BORBOLETA EM LATAO FUNDIDO CROMADO, PARA TRAVAR JANELA TIPO GUILHOTINA</t>
  </si>
  <si>
    <t>18,10</t>
  </si>
  <si>
    <t>BORBOLETA EM ZAMAC CROMADO, PARA TRAVAR JANELA TIPO GUILHOTINA</t>
  </si>
  <si>
    <t>15,60</t>
  </si>
  <si>
    <t>BOTA DE PVC PRETA, CANO MEDIO, SEM FORRO</t>
  </si>
  <si>
    <t>30,09</t>
  </si>
  <si>
    <t>BOTA DE SEGURANCA COM BIQUEIRA DE ACO E COLARINHO ACOLCHOADO</t>
  </si>
  <si>
    <t>50,16</t>
  </si>
  <si>
    <t>BRACO / CANO PARA CHUVEIRO ELETRICO, EM ALUMINIO, 30 CM X 1/2 "</t>
  </si>
  <si>
    <t>17,52</t>
  </si>
  <si>
    <t>BRACO OU HASTE COM CANOPLA PLASTICA, 1/2 ", PARA CHUVEIRO ELETRICO</t>
  </si>
  <si>
    <t>6,75</t>
  </si>
  <si>
    <t>BRACO OU HASTE COM CANOPLA PLASTICA, 1/2 ", PARA CHUVEIRO SIMPLES</t>
  </si>
  <si>
    <t>5,56</t>
  </si>
  <si>
    <t>BRACO P/ LUMINARIA PUBLICA 1 X 1,50M ROMAGNOLE OU EQUIV</t>
  </si>
  <si>
    <t>18,88</t>
  </si>
  <si>
    <t>BUCHA DE NYLON SEM ABA S10</t>
  </si>
  <si>
    <t>0,14</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</si>
  <si>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</si>
  <si>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</si>
  <si>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</si>
  <si>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0,02</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</si>
  <si>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</si>
  <si>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</si>
  <si>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</si>
  <si>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</si>
  <si>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</si>
  <si>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0,16</t>
  </si>
  <si>
    <t>BUCHA DE NYLON, DIAMETRO DO FURO 8 MM, COMPRIMENTO 40 MM, COM PARAFUSO DE ROSCA SOBERBA, CABECA CHATA, FENDA SIMPLES, 4,8 X 50 MM</t>
  </si>
  <si>
    <t>0,44</t>
  </si>
  <si>
    <t>BUCHA DE REDUCAO DE COBRE (REF 600-2) SEM ANEL DE SOLDA, PONTA X BOLSA, 22 X 15 MM</t>
  </si>
  <si>
    <t>BUCHA DE REDUCAO DE COBRE (REF 600-2) SEM ANEL DE SOLDA, PONTA X BOLSA, 28 X 22 MM</t>
  </si>
  <si>
    <t>5,26</t>
  </si>
  <si>
    <t>BUCHA DE REDUCAO DE COBRE (REF 600-2) SEM ANEL DE SOLDA, PONTA X BOLSA, 35 X 28 MM</t>
  </si>
  <si>
    <t>12,03</t>
  </si>
  <si>
    <t>BUCHA DE REDUCAO DE COBRE (REF 600-2) SEM ANEL DE SOLDA, PONTA X BOLSA, 42 X 35 MM</t>
  </si>
  <si>
    <t>20,53</t>
  </si>
  <si>
    <t>BUCHA DE REDUCAO DE COBRE (REF 600-2) SEM ANEL DE SOLDA, PONTA X BOLSA, 54 X 42 MM</t>
  </si>
  <si>
    <t>BUCHA DE REDUCAO DE COBRE (REF 600-2) SEM ANEL DE SOLDA, PONTA X BOLSA, 66 X 54 MM</t>
  </si>
  <si>
    <t>90,24</t>
  </si>
  <si>
    <t>BUCHA DE REDUCAO DE FERRO GALVANIZADO, COM ROSCA BSP, DE 1 1/2" X 1 1/4"</t>
  </si>
  <si>
    <t>11,75</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</si>
  <si>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</si>
  <si>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</si>
  <si>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</si>
  <si>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</si>
  <si>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9,23</t>
  </si>
  <si>
    <t>BUCHA DE REDUCAO DE FERRO GALVANIZADO, COM ROSCA BSP, DE 1 1/4" X 1"</t>
  </si>
  <si>
    <t>9,03</t>
  </si>
  <si>
    <t>BUCHA DE REDUCAO DE FERRO GALVANIZADO, COM ROSCA BSP, DE 1 1/4" X 3/4"</t>
  </si>
  <si>
    <t>BUCHA DE REDUCAO DE FERRO GALVANIZADO, COM ROSCA BSP, DE 1/2" X 1/4"</t>
  </si>
  <si>
    <t>3,25</t>
  </si>
  <si>
    <t>BUCHA DE REDUCAO DE FERRO GALVANIZADO, COM ROSCA BSP, DE 1/2" X 3/8"</t>
  </si>
  <si>
    <t>BUCHA DE REDUCAO DE FERRO GALVANIZADO, COM ROSCA BSP, DE 1" X 1/2"</t>
  </si>
  <si>
    <t>5,68</t>
  </si>
  <si>
    <t>BUCHA DE REDUCAO DE FERRO GALVANIZADO, COM ROSCA BSP, DE 1" X 3/4"</t>
  </si>
  <si>
    <t>BUCHA DE REDUCAO DE FERRO GALVANIZADO, COM ROSCA BSP, DE 2 1/2" X 1 1/2"</t>
  </si>
  <si>
    <t>25,37</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</si>
  <si>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</si>
  <si>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</si>
  <si>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</si>
  <si>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</si>
  <si>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</si>
  <si>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</si>
  <si>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</si>
  <si>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</si>
  <si>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37,40</t>
  </si>
  <si>
    <t>BUCHA DE REDUCAO DE FERRO GALVANIZADO, COM ROSCA BSP, DE 3" X 1 1/4"</t>
  </si>
  <si>
    <t>36,36</t>
  </si>
  <si>
    <t>BUCHA DE REDUCAO DE FERRO GALVANIZADO, COM ROSCA BSP, DE 3" X 2 1/2"</t>
  </si>
  <si>
    <t>36,54</t>
  </si>
  <si>
    <t>BUCHA DE REDUCAO DE FERRO GALVANIZADO, COM ROSCA BSP, DE 3" X 2"</t>
  </si>
  <si>
    <t>BUCHA DE REDUCAO DE FERRO GALVANIZADO, COM ROSCA BSP, DE 4" X 2 1/2"</t>
  </si>
  <si>
    <t>69,10</t>
  </si>
  <si>
    <t>BUCHA DE REDUCAO DE FERRO GALVANIZADO, COM ROSCA BSP, DE 4" X 2"</t>
  </si>
  <si>
    <t>BUCHA DE REDUCAO DE FERRO GALVANIZADO, COM ROSCA BSP, DE 4" X 3"</t>
  </si>
  <si>
    <t>BUCHA DE REDUCAO DE FERRO GALVANIZADO, COM ROSCA BSP, DE 5" X 4"</t>
  </si>
  <si>
    <t>189,13</t>
  </si>
  <si>
    <t>BUCHA DE REDUCAO DE FERRO GALVANIZADO, COM ROSCA BSP, DE 6" X 4"</t>
  </si>
  <si>
    <t>199,84</t>
  </si>
  <si>
    <t>BUCHA DE REDUCAO DE FERRO GALVANIZADO, COM ROSCA BSP, DE 6" X 5"</t>
  </si>
  <si>
    <t>214,38</t>
  </si>
  <si>
    <t>BUCHA DE REDUCAO DE PVC, SOLDAVEL, CURTA, COM 110 X 85 MM, PARA AGUA FRIA PREDIAL</t>
  </si>
  <si>
    <t>56,06</t>
  </si>
  <si>
    <t>BUCHA DE REDUCAO DE PVC, SOLDAVEL, CURTA, COM 25 X 20 MM, PARA AGUA FRIA PREDIAL</t>
  </si>
  <si>
    <t>BUCHA DE REDUCAO DE PVC, SOLDAVEL, CURTA, COM 32 X 25 MM, PARA AGUA FRIA PREDIAL</t>
  </si>
  <si>
    <t>0,68</t>
  </si>
  <si>
    <t>BUCHA DE REDUCAO DE PVC, SOLDAVEL, CURTA, COM 40 X 32 MM, PARA AGUA FRIA PREDIAL</t>
  </si>
  <si>
    <t>1,47</t>
  </si>
  <si>
    <t>BUCHA DE REDUCAO DE PVC, SOLDAVEL, CURTA, COM 50 X 40 MM, PARA AGUA FRIA PREDIAL</t>
  </si>
  <si>
    <t>2,42</t>
  </si>
  <si>
    <t>BUCHA DE REDUCAO DE PVC, SOLDAVEL, CURTA, COM 60 X 50 MM, PARA AGUA FRIA PREDIAL</t>
  </si>
  <si>
    <t>4,07</t>
  </si>
  <si>
    <t>BUCHA DE REDUCAO DE PVC, SOLDAVEL, CURTA, COM 75 X 60 MM, PARA AGUA FRIA PREDIAL</t>
  </si>
  <si>
    <t>12,26</t>
  </si>
  <si>
    <t>BUCHA DE REDUCAO DE PVC, SOLDAVEL, CURTA, COM 85 X 75 MM, PARA AGUA FRIA PREDIAL</t>
  </si>
  <si>
    <t>10,10</t>
  </si>
  <si>
    <t>BUCHA DE REDUCAO DE PVC, SOLDAVEL, LONGA, COM 110 X 60 MM, PARA AGUA FRIA PREDIAL</t>
  </si>
  <si>
    <t>31,44</t>
  </si>
  <si>
    <t>BUCHA DE REDUCAO DE PVC, SOLDAVEL, LONGA, COM 110 X 75 MM, PARA AGUA FRIA PREDIAL</t>
  </si>
  <si>
    <t>26,56</t>
  </si>
  <si>
    <t>BUCHA DE REDUCAO DE PVC, SOLDAVEL, LONGA, COM 32 X 20 MM, PARA AGUA FRIA PREDIAL</t>
  </si>
  <si>
    <t>1,83</t>
  </si>
  <si>
    <t>BUCHA DE REDUCAO DE PVC, SOLDAVEL, LONGA, COM 40 X 20 MM, PARA AGUA FRIA PREDIAL</t>
  </si>
  <si>
    <t>BUCHA DE REDUCAO DE PVC, SOLDAVEL, LONGA, COM 40 X 25 MM, PARA AGUA FRIA PREDIAL</t>
  </si>
  <si>
    <t>BUCHA DE REDUCAO DE PVC, SOLDAVEL, LONGA, COM 50 X 20 MM, PARA AGUA FRIA PREDIAL</t>
  </si>
  <si>
    <t>3,19</t>
  </si>
  <si>
    <t>BUCHA DE REDUCAO DE PVC, SOLDAVEL, LONGA, COM 50 X 25 MM, PARA AGUA FRIA PREDIAL</t>
  </si>
  <si>
    <t>3,13</t>
  </si>
  <si>
    <t>BUCHA DE REDUCAO DE PVC, SOLDAVEL, LONGA, COM 50 X 32 MM, PARA AGUA FRIA PREDIAL</t>
  </si>
  <si>
    <t>3,97</t>
  </si>
  <si>
    <t>BUCHA DE REDUCAO DE PVC, SOLDAVEL, LONGA, COM 60 X 25 MM, PARA AGUA FRIA PREDIAL</t>
  </si>
  <si>
    <t>6,77</t>
  </si>
  <si>
    <t>BUCHA DE REDUCAO DE PVC, SOLDAVEL, LONGA, COM 60 X 32 MM, PARA AGUA FRIA PREDIAL</t>
  </si>
  <si>
    <t>8,17</t>
  </si>
  <si>
    <t>BUCHA DE REDUCAO DE PVC, SOLDAVEL, LONGA, COM 60 X 40 MM, PARA AGUA FRIA PREDIAL</t>
  </si>
  <si>
    <t>8,83</t>
  </si>
  <si>
    <t>BUCHA DE REDUCAO DE PVC, SOLDAVEL, LONGA, COM 60 X 50 MM, PARA AGUA FRIA PREDIAL</t>
  </si>
  <si>
    <t>10,76</t>
  </si>
  <si>
    <t>BUCHA DE REDUCAO DE PVC, SOLDAVEL, LONGA, COM 75 X 50 MM, PARA AGUA FRIA PREDIAL</t>
  </si>
  <si>
    <t>BUCHA DE REDUCAO DE PVC, SOLDAVEL, LONGA, COM 85 X 60 MM, PARA AGUA FRIA PREDIAL</t>
  </si>
  <si>
    <t>14,96</t>
  </si>
  <si>
    <t>BUCHA DE REDUCAO DE PVC, SOLDAVEL, LONGA, 50 X 40 MM, PARA ESGOTO PREDIAL</t>
  </si>
  <si>
    <t>BUCHA DE REDUCAO EM ALUMINIO, COM ROSCA, DE 1 1/2" X 1 1/4", PARA ELETRODUTO</t>
  </si>
  <si>
    <t>BUCHA DE REDUCAO EM ALUMINIO, COM ROSCA, DE 1 1/2" X 1", PARA ELETRODUTO</t>
  </si>
  <si>
    <t>14,69</t>
  </si>
  <si>
    <t>BUCHA DE REDUCAO EM ALUMINIO, COM ROSCA, DE 1 1/2" X 3/4", PARA ELETRODUTO</t>
  </si>
  <si>
    <t>15,55</t>
  </si>
  <si>
    <t>BUCHA DE REDUCAO EM ALUMINIO, COM ROSCA, DE 1 1/4" X 1/2", PARA ELETRODUTO</t>
  </si>
  <si>
    <t>13,91</t>
  </si>
  <si>
    <t>BUCHA DE REDUCAO EM ALUMINIO, COM ROSCA, DE 1 1/4" X 1", PARA ELETRODUTO</t>
  </si>
  <si>
    <t>11,45</t>
  </si>
  <si>
    <t>BUCHA DE REDUCAO EM ALUMINIO, COM ROSCA, DE 1 1/4" X 3/4", PARA ELETRODUTO</t>
  </si>
  <si>
    <t>12,00</t>
  </si>
  <si>
    <t>BUCHA DE REDUCAO EM ALUMINIO, COM ROSCA, DE 1" X 1/2", PARA ELETRODUTO</t>
  </si>
  <si>
    <t>BUCHA DE REDUCAO EM ALUMINIO, COM ROSCA, DE 1" X 3/4", PARA ELETRODUTO</t>
  </si>
  <si>
    <t>4,11</t>
  </si>
  <si>
    <t>BUCHA DE REDUCAO EM ALUMINIO, COM ROSCA, DE 2 1/2" X 1 1/2", PARA ELETRODUTO</t>
  </si>
  <si>
    <t>BUCHA DE REDUCAO EM ALUMINIO, COM ROSCA, DE 2 1/2" X 1 1/4", PARA ELETRODUTO</t>
  </si>
  <si>
    <t>48,20</t>
  </si>
  <si>
    <t>BUCHA DE REDUCAO EM ALUMINIO, COM ROSCA, DE 2 1/2" X 1", PARA ELETRODUTO</t>
  </si>
  <si>
    <t>49,71</t>
  </si>
  <si>
    <t>BUCHA DE REDUCAO EM ALUMINIO, COM ROSCA, DE 2 1/2" X 2", PARA ELETRODUTO</t>
  </si>
  <si>
    <t>44,40</t>
  </si>
  <si>
    <t>BUCHA DE REDUCAO EM ALUMINIO, COM ROSCA, DE 2" X 1 1/2", PARA ELETRODUTO</t>
  </si>
  <si>
    <t>25,63</t>
  </si>
  <si>
    <t>BUCHA DE REDUCAO EM ALUMINIO, COM ROSCA, DE 2" X 1 1/4", PARA ELETRODUTO</t>
  </si>
  <si>
    <t>27,43</t>
  </si>
  <si>
    <t>BUCHA DE REDUCAO EM ALUMINIO, COM ROSCA, DE 2" X 1", PARA ELETRODUTO</t>
  </si>
  <si>
    <t>30,06</t>
  </si>
  <si>
    <t>BUCHA DE REDUCAO EM ALUMINIO, COM ROSCA, DE 2" X 3/4", PARA ELETRODUTO</t>
  </si>
  <si>
    <t>31,27</t>
  </si>
  <si>
    <t>BUCHA DE REDUCAO EM ALUMINIO, COM ROSCA, DE 3/4" X 1/2",  PARA ELETRODUTO</t>
  </si>
  <si>
    <t>3,78</t>
  </si>
  <si>
    <t>BUCHA DE REDUCAO EM ALUMINIO, COM ROSCA, DE 3" X 1 1/2", PARA ELETRODUTO</t>
  </si>
  <si>
    <t>55,17</t>
  </si>
  <si>
    <t>BUCHA DE REDUCAO EM ALUMINIO, COM ROSCA, DE 3" X 1 1/4", PARA ELETRODUTO</t>
  </si>
  <si>
    <t>55,61</t>
  </si>
  <si>
    <t>BUCHA DE REDUCAO EM ALUMINIO, COM ROSCA, DE 3" X 2 1/2", PARA ELETRODUTO</t>
  </si>
  <si>
    <t>44,90</t>
  </si>
  <si>
    <t>BUCHA DE REDUCAO EM ALUMINIO, COM ROSCA, DE 3" X 2", PARA ELETRODUTO</t>
  </si>
  <si>
    <t>52,75</t>
  </si>
  <si>
    <t>BUCHA DE REDUCAO EM ALUMINIO, COM ROSCA, DE 4" X 2 1/2", PARA ELETRODUTO</t>
  </si>
  <si>
    <t>88,00</t>
  </si>
  <si>
    <t>BUCHA DE REDUCAO EM ALUMINIO, COM ROSCA, DE 4" X 2", PARA ELETRODUTO</t>
  </si>
  <si>
    <t>90,13</t>
  </si>
  <si>
    <t>BUCHA DE REDUCAO EM ALUMINIO, COM ROSCA, DE 4" X 3", PARA ELETRODUTO</t>
  </si>
  <si>
    <t>85,51</t>
  </si>
  <si>
    <t>BUCHA DE REDUCAO PVC ROSCAVEL 1 1/2" X 1"</t>
  </si>
  <si>
    <t>5,85</t>
  </si>
  <si>
    <t>BUCHA DE REDUCAO PVC ROSCAVEL 3/4" X 1/2"</t>
  </si>
  <si>
    <t>BUCHA DE REDUCAO PVC ROSCAVEL, 1 1/2" X 3/4"</t>
  </si>
  <si>
    <t>5,60</t>
  </si>
  <si>
    <t>BUCHA DE REDUCAO PVC ROSCAVEL, 1" X 1/2"</t>
  </si>
  <si>
    <t>2,63</t>
  </si>
  <si>
    <t>BUCHA DE REDUCAO PVC ROSCAVEL, 1" X 3/4"</t>
  </si>
  <si>
    <t>BUCHA DE REDUCAO PVC, ROSCAVEL,  2"  X 1 1/2 "</t>
  </si>
  <si>
    <t>BUCHA DE REDUCAO PVC, ROSCAVEL, 1 1/2"  X1 1/4 "</t>
  </si>
  <si>
    <t>5,70</t>
  </si>
  <si>
    <t>BUCHA DE REDUCAO PVC, ROSCAVEL, 1 1/4"  X 3/4 "</t>
  </si>
  <si>
    <t>BUCHA DE REDUCAO PVC, ROSCAVEL, 1 1/4" X 1 "</t>
  </si>
  <si>
    <t>4,20</t>
  </si>
  <si>
    <t>BUCHA DE REDUCAO PVC, ROSCAVEL, 2"  X 1 "</t>
  </si>
  <si>
    <t>11,72</t>
  </si>
  <si>
    <t>BUCHA DE REDUCAO PVC, ROSCAVEL, 2"  X 1 1/4 "</t>
  </si>
  <si>
    <t>10,22</t>
  </si>
  <si>
    <t>BUCHA DE REDUCAO, CPVC, SOLDAVEL, 22 X 15 MM, PARA AGUA QUENTE</t>
  </si>
  <si>
    <t>BUCHA DE REDUCAO, CPVC, SOLDAVEL, 28 X 22 MM, PARA AGUA QUENTE</t>
  </si>
  <si>
    <t>1,19</t>
  </si>
  <si>
    <t>BUCHA DE REDUCAO, CPVC, SOLDAVEL, 35 X 28 MM, PARA AGUA QUENTE</t>
  </si>
  <si>
    <t>14,36</t>
  </si>
  <si>
    <t>BUCHA DE REDUCAO, CPVC, SOLDAVEL, 42 X 22 MM, PARA AGUA QUENTE</t>
  </si>
  <si>
    <t>19,20</t>
  </si>
  <si>
    <t>BUCHA DE REDUCAO, PPR, DN 25 X 20 MM, PARA AGUA QUENTE PREDIAL</t>
  </si>
  <si>
    <t>1,51</t>
  </si>
  <si>
    <t>BUCHA DE REDUCAO, PPR, DN 32 X 25 MM, PARA AGUA QUENTE E FRIA PREDIAL</t>
  </si>
  <si>
    <t>BUCHA DE REDUCAO, PPR, DN 40 X 25 MM, PARA AGUA QUENTE E FRIA PREDIAL</t>
  </si>
  <si>
    <t>6,90</t>
  </si>
  <si>
    <t>BUCHA DE REDUCAO, PVC, LONGA, SERIE R, DN 50 X 40 MM, PARA ESGOTO PREDIAL</t>
  </si>
  <si>
    <t>BUCHA EM ALUMINIO, COM ROSCA, DE  1 1/2", PARA ELETRODUTO</t>
  </si>
  <si>
    <t>1,52</t>
  </si>
  <si>
    <t>BUCHA EM ALUMINIO, COM ROSCA, DE 1 1/4", PARA ELETRODUTO</t>
  </si>
  <si>
    <t>BUCHA EM ALUMINIO, COM ROSCA, DE 1/2", PARA ELETRODUTO</t>
  </si>
  <si>
    <t>BUCHA EM ALUMINIO, COM ROSCA, DE 1", PARA ELETRODUTO</t>
  </si>
  <si>
    <t>BUCHA EM ALUMINIO, COM ROSCA, DE 2 1/2", PARA ELETRODUTO</t>
  </si>
  <si>
    <t>4,13</t>
  </si>
  <si>
    <t>BUCHA EM ALUMINIO, COM ROSCA, DE 2", PARA ELETRODUTO</t>
  </si>
  <si>
    <t>BUCHA EM ALUMINIO, COM ROSCA, DE 3/4", PARA ELETRODUTO</t>
  </si>
  <si>
    <t>BUCHA EM ALUMINIO, COM ROSCA, DE 3/8", PARA ELETRODUTO</t>
  </si>
  <si>
    <t>BUCHA EM ALUMINIO, COM ROSCA, DE 3", PARA ELETRODUTO</t>
  </si>
  <si>
    <t>5,54</t>
  </si>
  <si>
    <t>BUCHA EM ALUMINIO, COM ROSCA, DE 4", PARA ELETRODUTO</t>
  </si>
  <si>
    <t>7,79</t>
  </si>
  <si>
    <t>CABECEIRA DIREITA OU ESQUERDA, PVC, PARA CALHA PLUVIAL, DIAMETRO ENTRE 119 E 170 MM, PARA DRENAGEM PREDIAL</t>
  </si>
  <si>
    <t>3,94</t>
  </si>
  <si>
    <t>CABECOTE PARA ENTRADA DE LINHA DE ALIMENTACAO PARA ELETRODUTO, EM LIGA DE ALUMINIO COM ACABAMENTO ANTI CORROSIVO, COM FIXACAO POR ENCAIXE LISO DE 360 GRAUS, DE 1 1/2"</t>
  </si>
  <si>
    <t>6,52</t>
  </si>
  <si>
    <t>CABECOTE PARA ENTRADA DE LINHA DE ALIMENTACAO PARA ELETRODUTO, EM LIGA DE ALUMINIO COM ACABAMENTO ANTI CORROSIVO, COM FIXACAO POR ENCAIXE LISO DE 360 GRAUS, DE 1 1/4"</t>
  </si>
  <si>
    <t>4,99</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</si>
  <si>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</si>
  <si>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</si>
  <si>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3,41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</si>
  <si>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</si>
  <si>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</si>
  <si>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11,09</t>
  </si>
  <si>
    <t>CABECOTE PARA ENTRADA DE LINHA DE ALIMENTACAO PARA ELETRODUTO, EM LIGA DE ALUMINIO COM ACABAMENTO ANTI CORROSIVO, COM FIXACAO POR ENCAIXE LISO DE 360 GRAUS, DE 3 1/2"</t>
  </si>
  <si>
    <t>42,86</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</si>
  <si>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</si>
  <si>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</si>
  <si>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32,07</t>
  </si>
  <si>
    <t>CABECOTE PARA ENTRADA DE LINHA DE ALIMENTACAO PARA ELETRODUTO, EM LIGA DE ALUMINIO COM ACABAMENTO ANTI CORROSIVO, COM FIXACAO POR ENCAIXE LISO DE 360 GRAUS, DE 4"</t>
  </si>
  <si>
    <t>46,61</t>
  </si>
  <si>
    <t>CABIDE/GANCHO DE BANHEIRO SIMPLES EM METAL CROMADO</t>
  </si>
  <si>
    <t>26,76</t>
  </si>
  <si>
    <t>CABO DE ACO GALVANIZADO, DIAMETRO 12,7 MM (1/2"), COM ALMA DE ACO CABO INDEPENDENTE 6 X 25 F</t>
  </si>
  <si>
    <t>33,47</t>
  </si>
  <si>
    <t>CABO DE ACO GALVANIZADO, DIAMETRO 12,7 MM (1/2"), COM ALMA DE FIBRA 6 X 25 F</t>
  </si>
  <si>
    <t>31,94</t>
  </si>
  <si>
    <t>CABO DE ACO GALVANIZADO, DIAMETRO 9,53 MM (3/8"), COM ALMA DE FIBRA 6 X 25 F</t>
  </si>
  <si>
    <t>29,77</t>
  </si>
  <si>
    <t>CABO DE ALUMINIO NU COM ALMA DE ACO, BITOLA 1/0 AWG</t>
  </si>
  <si>
    <t>16,10</t>
  </si>
  <si>
    <t>CABO DE ALUMINIO NU COM ALMA DE ACO, BITOLA 2 AWG</t>
  </si>
  <si>
    <t>16,24</t>
  </si>
  <si>
    <t>CABO DE ALUMINIO NU COM ALMA DE ACO, BITOLA 2/0 AWG</t>
  </si>
  <si>
    <t>CABO DE ALUMINIO NU COM ALMA DE ACO, BITOLA 4 AWG</t>
  </si>
  <si>
    <t>CABO DE ALUMINIO NU SEM ALMA DE ACO, BITOLA 1/0 AWG</t>
  </si>
  <si>
    <t>18,09</t>
  </si>
  <si>
    <t>CABO DE ALUMINIO NU SEM ALMA DE ACO, BITOLA 2 AWG</t>
  </si>
  <si>
    <t>19,32</t>
  </si>
  <si>
    <t>CABO DE ALUMINIO NU SEM ALMA DE ACO, BITOLA 2/0 AWG</t>
  </si>
  <si>
    <t>CABO DE ALUMINIO NU SEM ALMA DE ACO, BITOLA 4 AWG</t>
  </si>
  <si>
    <t>CABO DE COBRE NU 10 MM2 MEIO-DURO</t>
  </si>
  <si>
    <t>4,47</t>
  </si>
  <si>
    <t>CABO DE COBRE NU 120 MM2 MEIO-DURO</t>
  </si>
  <si>
    <t>55,00</t>
  </si>
  <si>
    <t>CABO DE COBRE NU 150 MM2 MEIO-DURO</t>
  </si>
  <si>
    <t>69,94</t>
  </si>
  <si>
    <t>CABO DE COBRE NU 16 MM2 MEIO-DURO</t>
  </si>
  <si>
    <t>7,12</t>
  </si>
  <si>
    <t>CABO DE COBRE NU 185 MM2 MEIO-DURO</t>
  </si>
  <si>
    <t>84,10</t>
  </si>
  <si>
    <t>CABO DE COBRE NU 25 MM2 MEIO-DURO</t>
  </si>
  <si>
    <t>10,99</t>
  </si>
  <si>
    <t>CABO DE COBRE NU 300 MM2 MEIO-DURO</t>
  </si>
  <si>
    <t>144,92</t>
  </si>
  <si>
    <t>CABO DE COBRE NU 35 MM2 MEIO-DURO</t>
  </si>
  <si>
    <t>15,19</t>
  </si>
  <si>
    <t>CABO DE COBRE NU 50 MM2 MEIO-DURO</t>
  </si>
  <si>
    <t>21,16</t>
  </si>
  <si>
    <t>CABO DE COBRE NU 500 MM2 MEIO-DURO</t>
  </si>
  <si>
    <t>243,38</t>
  </si>
  <si>
    <t>CABO DE COBRE NU 70 MM2 MEIO-DURO</t>
  </si>
  <si>
    <t>29,81</t>
  </si>
  <si>
    <t>CABO DE COBRE NU 95 MM2 MEIO-DURO</t>
  </si>
  <si>
    <t>41,98</t>
  </si>
  <si>
    <t>CABO DE COBRE RIGIDO, CLASSE 2, ISOLACAO EM PVC, ANTI-CHAMA BWF-B, 1 CONDUTOR, 450/750 V, DIAMETRO 120 MM2</t>
  </si>
  <si>
    <t>56,07</t>
  </si>
  <si>
    <t>CABO DE COBRE UNIPOLAR 10 MM2, BLINDADO, ISOLACAO 3,6/6 KV EPR, COBERTURA EM PVC</t>
  </si>
  <si>
    <t>22,69</t>
  </si>
  <si>
    <t>CABO DE COBRE UNIPOLAR 16 MM2, BLINDADO, ISOLACAO 3,6/6 KV EPR, COBERTURA EM PVC</t>
  </si>
  <si>
    <t>23,08</t>
  </si>
  <si>
    <t>CABO DE COBRE UNIPOLAR 16 MM2, BLINDADO, ISOLACAO 6/10 KV EPR, COBERTURA EM PVC</t>
  </si>
  <si>
    <t>33,56</t>
  </si>
  <si>
    <t>CABO DE COBRE UNIPOLAR 25 MM2, BLINDADO, ISOLACAO 3,6/6 KV EPR, COBERTURA EM PVC</t>
  </si>
  <si>
    <t>31,02</t>
  </si>
  <si>
    <t>CABO DE COBRE UNIPOLAR 25MM2, BLINDADO, ISOLACAO 6/10 KV EPR, COBERTURA EM PVC</t>
  </si>
  <si>
    <t>34,27</t>
  </si>
  <si>
    <t>CABO DE COBRE UNIPOLAR 35 MM2, BLINDADO, ISOLACAO 12/20 KV EPR, COBERTURA EM PVC</t>
  </si>
  <si>
    <t>CABO DE COBRE UNIPOLAR 35 MM2, BLINDADO, ISOLACAO 3,6/6 KV EPR, COBERTURA EM PVC</t>
  </si>
  <si>
    <t>38,76</t>
  </si>
  <si>
    <t>CABO DE COBRE UNIPOLAR 35 MM2, BLINDADO, ISOLACAO 6/10 KV EPR, COBERTURA EM PVC</t>
  </si>
  <si>
    <t>39,00</t>
  </si>
  <si>
    <t>CABO DE COBRE UNIPOLAR 50 MM2, BLINDADO, ISOLACAO 12/20 KV EPR, COBERTURA EM PVC</t>
  </si>
  <si>
    <t>46,55</t>
  </si>
  <si>
    <t>CABO DE COBRE UNIPOLAR 50 MM2, BLINDADO, ISOLACAO 3,6/6 KV EPR, COBERTURA EM PVC</t>
  </si>
  <si>
    <t>52,34</t>
  </si>
  <si>
    <t>CABO DE COBRE UNIPOLAR 50 MM2, BLINDADO, ISOLACAO 6/10 KV EPR, COBERTURA EM PVC</t>
  </si>
  <si>
    <t>CABO DE COBRE UNIPOLAR 70 MM2, BLINDADO, ISOLACAO 12/20 KV EPR, COBERTURA EM PVC</t>
  </si>
  <si>
    <t>57,90</t>
  </si>
  <si>
    <t>CABO DE COBRE UNIPOLAR 70 MM2, BLINDADO, ISOLACAO 3,6/6 KV EPR, COBERTURA EM PVC</t>
  </si>
  <si>
    <t>56,12</t>
  </si>
  <si>
    <t>CABO DE COBRE UNIPOLAR 70 MM2, BLINDADO, ISOLACAO 6/10 KV EPR, COBERTURA EM PVC</t>
  </si>
  <si>
    <t>62,64</t>
  </si>
  <si>
    <t>CABO DE COBRE UNIPOLAR 95 MM2, BLINDADO, ISOLACAO 12/20 KV EPR, COBERTURA EM PVC</t>
  </si>
  <si>
    <t>70,88</t>
  </si>
  <si>
    <t>CABO DE COBRE UNIPOLAR 95 MM2, BLINDADO, ISOLACAO 3,6/6 KV EPR, COBERTURA EM PVC</t>
  </si>
  <si>
    <t>74,99</t>
  </si>
  <si>
    <t>CABO DE COBRE UNIPOLAR 95 MM2, BLINDADO, ISOLACAO 6/10 KV EPR, COBERTURA EM PVC</t>
  </si>
  <si>
    <t>76,82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</si>
  <si>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</si>
  <si>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</si>
  <si>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5,25</t>
  </si>
  <si>
    <t>CABO DE COBRE, FLEXIVEL, CLASSE 4 OU 5, ISOLACAO EM PVC/A, ANTICHAMA BWF-B, COBERTURA PVC-ST1, ANTICHAMA BWF-B, 1 CONDUTOR, 0,6/1 KV, SECAO NOMINAL 120 MM2</t>
  </si>
  <si>
    <t>57,76</t>
  </si>
  <si>
    <t>CABO DE COBRE, FLEXIVEL, CLASSE 4 OU 5, ISOLACAO EM PVC/A, ANTICHAMA BWF-B, COBERTURA PVC-ST1, ANTICHAMA BWF-B, 1 CONDUTOR, 0,6/1 KV, SECAO NOMINAL 150 MM2</t>
  </si>
  <si>
    <t>71,57</t>
  </si>
  <si>
    <t>CABO DE COBRE, FLEXIVEL, CLASSE 4 OU 5, ISOLACAO EM PVC/A, ANTICHAMA BWF-B, COBERTURA PVC-ST1, ANTICHAMA BWF-B, 1 CONDUTOR, 0,6/1 KV, SECAO NOMINAL 16 MM2</t>
  </si>
  <si>
    <t>8,06</t>
  </si>
  <si>
    <t>CABO DE COBRE, FLEXIVEL, CLASSE 4 OU 5, ISOLACAO EM PVC/A, ANTICHAMA BWF-B, COBERTURA PVC-ST1, ANTICHAMA BWF-B, 1 CONDUTOR, 0,6/1 KV, SECAO NOMINAL 185 MM2</t>
  </si>
  <si>
    <t>87,74</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</si>
  <si>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</si>
  <si>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</si>
  <si>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115,53</t>
  </si>
  <si>
    <t>CABO DE COBRE, FLEXIVEL, CLASSE 4 OU 5, ISOLACAO EM PVC/A, ANTICHAMA BWF-B, COBERTURA PVC-ST1, ANTICHAMA BWF-B, 1 CONDUTOR, 0,6/1 KV, SECAO NOMINAL 25 MM2</t>
  </si>
  <si>
    <t>12,27</t>
  </si>
  <si>
    <t>CABO DE COBRE, FLEXIVEL, CLASSE 4 OU 5, ISOLACAO EM PVC/A, ANTICHAMA BWF-B, COBERTURA PVC-ST1, ANTICHAMA BWF-B, 1 CONDUTOR, 0,6/1 KV, SECAO NOMINAL 300 MM2</t>
  </si>
  <si>
    <t>144,59</t>
  </si>
  <si>
    <t>CABO DE COBRE, FLEXIVEL, CLASSE 4 OU 5, ISOLACAO EM PVC/A, ANTICHAMA BWF-B, COBERTURA PVC-ST1, ANTICHAMA BWF-B, 1 CONDUTOR, 0,6/1 KV, SECAO NOMINAL 35 MM2</t>
  </si>
  <si>
    <t>16,92</t>
  </si>
  <si>
    <t>CABO DE COBRE, FLEXIVEL, CLASSE 4 OU 5, ISOLACAO EM PVC/A, ANTICHAMA BWF-B, COBERTURA PVC-ST1, ANTICHAMA BWF-B, 1 CONDUTOR, 0,6/1 KV, SECAO NOMINAL 4 MM2</t>
  </si>
  <si>
    <t>2,40</t>
  </si>
  <si>
    <t>CABO DE COBRE, FLEXIVEL, CLASSE 4 OU 5, ISOLACAO EM PVC/A, ANTICHAMA BWF-B, COBERTURA PVC-ST1, ANTICHAMA BWF-B, 1 CONDUTOR, 0,6/1 KV, SECAO NOMINAL 400 MM2</t>
  </si>
  <si>
    <t>188,62</t>
  </si>
  <si>
    <t>CABO DE COBRE, FLEXIVEL, CLASSE 4 OU 5, ISOLACAO EM PVC/A, ANTICHAMA BWF-B, COBERTURA PVC-ST1, ANTICHAMA BWF-B, 1 CONDUTOR, 0,6/1 KV, SECAO NOMINAL 50 MM2</t>
  </si>
  <si>
    <t>24,11</t>
  </si>
  <si>
    <t>CABO DE COBRE, FLEXIVEL, CLASSE 4 OU 5, ISOLACAO EM PVC/A, ANTICHAMA BWF-B, COBERTURA PVC-ST1, ANTICHAMA BWF-B, 1 CONDUTOR, 0,6/1 KV, SECAO NOMINAL 500 MM2</t>
  </si>
  <si>
    <t>242,29</t>
  </si>
  <si>
    <t>CABO DE COBRE, FLEXIVEL, CLASSE 4 OU 5, ISOLACAO EM PVC/A, ANTICHAMA BWF-B, COBERTURA PVC-ST1, ANTICHAMA BWF-B, 1 CONDUTOR, 0,6/1 KV, SECAO NOMINAL 6 MM2</t>
  </si>
  <si>
    <t>3,28</t>
  </si>
  <si>
    <t>CABO DE COBRE, FLEXIVEL, CLASSE 4 OU 5, ISOLACAO EM PVC/A, ANTICHAMA BWF-B, COBERTURA PVC-ST1, ANTICHAMA BWF-B, 1 CONDUTOR, 0,6/1 KV, SECAO NOMINAL 70 MM2</t>
  </si>
  <si>
    <t>33,41</t>
  </si>
  <si>
    <t>CABO DE COBRE, FLEXIVEL, CLASSE 4 OU 5, ISOLACAO EM PVC/A, ANTICHAMA BWF-B, COBERTURA PVC-ST1, ANTICHAMA BWF-B, 1 CONDUTOR, 0,6/1 KV, SECAO NOMINAL 95 MM2</t>
  </si>
  <si>
    <t>44,38</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</si>
  <si>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</si>
  <si>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</si>
  <si>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</si>
  <si>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</si>
  <si>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0,70</t>
  </si>
  <si>
    <t>CABO DE COBRE, FLEXIVEL, CLASSE 4 OU 5, ISOLACAO EM PVC/A, ANTICHAMA BWF-B, 1 CONDUTOR, 450/750 V, SECAO NOMINAL 10 MM2</t>
  </si>
  <si>
    <t>4,82</t>
  </si>
  <si>
    <t>CABO DE COBRE, FLEXIVEL, CLASSE 4 OU 5, ISOLACAO EM PVC/A, ANTICHAMA BWF-B, 1 CONDUTOR, 450/750 V, SECAO NOMINAL 120 MM2</t>
  </si>
  <si>
    <t>57,16</t>
  </si>
  <si>
    <t>CABO DE COBRE, FLEXIVEL, CLASSE 4 OU 5, ISOLACAO EM PVC/A, ANTICHAMA BWF-B, 1 CONDUTOR, 450/750 V, SECAO NOMINAL 150 MM2</t>
  </si>
  <si>
    <t>71,36</t>
  </si>
  <si>
    <t>CABO DE COBRE, FLEXIVEL, CLASSE 4 OU 5, ISOLACAO EM PVC/A, ANTICHAMA BWF-B, 1 CONDUTOR, 450/750 V, SECAO NOMINAL 16 MM2</t>
  </si>
  <si>
    <t>7,43</t>
  </si>
  <si>
    <t>CABO DE COBRE, FLEXIVEL, CLASSE 4 OU 5, ISOLACAO EM PVC/A, ANTICHAMA BWF-B, 1 CONDUTOR, 450/750 V, SECAO NOMINAL 185 MM2</t>
  </si>
  <si>
    <t>86,85</t>
  </si>
  <si>
    <t>CABO DE COBRE, FLEXIVEL, CLASSE 4 OU 5, ISOLACAO EM PVC/A, ANTICHAMA BWF-B, 1 CONDUTOR, 450/750 V, SECAO NOMINAL 2,5 MM2</t>
  </si>
  <si>
    <t>CABO DE COBRE, FLEXIVEL, CLASSE 4 OU 5, ISOLACAO EM PVC/A, ANTICHAMA BWF-B, 1 CONDUTOR, 450/750 V, SECAO NOMINAL 240 MM2</t>
  </si>
  <si>
    <t>114,79</t>
  </si>
  <si>
    <t>CABO DE COBRE, FLEXIVEL, CLASSE 4 OU 5, ISOLACAO EM PVC/A, ANTICHAMA BWF-B, 1 CONDUTOR, 450/750 V, SECAO NOMINAL 25 MM2</t>
  </si>
  <si>
    <t>11,92</t>
  </si>
  <si>
    <t>CABO DE COBRE, FLEXIVEL, CLASSE 4 OU 5, ISOLACAO EM PVC/A, ANTICHAMA BWF-B, 1 CONDUTOR, 450/750 V, SECAO NOMINAL 35 MM2</t>
  </si>
  <si>
    <t>16,39</t>
  </si>
  <si>
    <t>CABO DE COBRE, FLEXIVEL, CLASSE 4 OU 5, ISOLACAO EM PVC/A, ANTICHAMA BWF-B, 1 CONDUTOR, 450/750 V, SECAO NOMINAL 4 MM2</t>
  </si>
  <si>
    <t>CABO DE COBRE, FLEXIVEL, CLASSE 4 OU 5, ISOLACAO EM PVC/A, ANTICHAMA BWF-B, 1 CONDUTOR, 450/750 V, SECAO NOMINAL 50 MM2</t>
  </si>
  <si>
    <t>24,05</t>
  </si>
  <si>
    <t>CABO DE COBRE, FLEXIVEL, CLASSE 4 OU 5, ISOLACAO EM PVC/A, ANTICHAMA BWF-B, 1 CONDUTOR, 450/750 V, SECAO NOMINAL 6 MM2</t>
  </si>
  <si>
    <t>2,82</t>
  </si>
  <si>
    <t>CABO DE COBRE, FLEXIVEL, CLASSE 4 OU 5, ISOLACAO EM PVC/A, ANTICHAMA BWF-B, 1 CONDUTOR, 450/750 V, SECAO NOMINAL 70 MM2</t>
  </si>
  <si>
    <t>33,82</t>
  </si>
  <si>
    <t>CABO DE COBRE, FLEXIVEL, CLASSE 4 OU 5, ISOLACAO EM PVC/A, ANTICHAMA BWF-B, 1 CONDUTOR, 450/750 V, SECAO NOMINAL 95 MM2</t>
  </si>
  <si>
    <t>44,34</t>
  </si>
  <si>
    <t>CABO DE COBRE, RIGIDO, CLASSE 2, COMPACTADO, BLINDADO, ISOLACAO EM EPR OU XLPE, COBERTURA ANTICHAMA EM PVC, PEAD OU HFFR, 1 CONDUTOR, 20/35 KV, SECAO NOMINAL 120 MM2</t>
  </si>
  <si>
    <t>114,47</t>
  </si>
  <si>
    <t>CABO DE COBRE, RIGIDO, CLASSE 2, COMPACTADO, BLINDADO, ISOLACAO EM EPR OU XLPE, COBERTURA ANTICHAMA EM PVC, PEAD OU HFFR, 1 CONDUTOR, 20/35 KV, SECAO NOMINAL 150 MM2</t>
  </si>
  <si>
    <t>134,57</t>
  </si>
  <si>
    <t>CABO DE COBRE, RIGIDO, CLASSE 2, COMPACTADO, BLINDADO, ISOLACAO EM EPR OU XLPE, COBERTURA ANTICHAMA EM PVC, PEAD OU HFFR, 1 CONDUTOR, 20/35 KV, SECAO NOMINAL 185 MM2</t>
  </si>
  <si>
    <t>146,64</t>
  </si>
  <si>
    <t>CABO DE COBRE, RIGIDO, CLASSE 2, COMPACTADO, BLINDADO, ISOLACAO EM EPR OU XLPE, COBERTURA ANTICHAMA EM PVC, PEAD OU HFFR, 1 CONDUTOR, 20/35 KV, SECAO NOMINAL 240 MM2</t>
  </si>
  <si>
    <t>182,31</t>
  </si>
  <si>
    <t>CABO DE COBRE, RIGIDO, CLASSE 2, COMPACTADO, BLINDADO, ISOLACAO EM EPR OU XLPE, COBERTURA ANTICHAMA EM PVC, PEAD OU HFFR, 1 CONDUTOR, 20/35 KV, SECAO NOMINAL 300 MM2</t>
  </si>
  <si>
    <t>214,88</t>
  </si>
  <si>
    <t>CABO DE COBRE, RIGIDO, CLASSE 2, COMPACTADO, BLINDADO, ISOLACAO EM EPR OU XLPE, COBERTURA ANTICHAMA EM PVC, PEAD OU HFFR, 1 CONDUTOR, 20/35 KV, SECAO NOMINAL 400 MM2</t>
  </si>
  <si>
    <t>252,83</t>
  </si>
  <si>
    <t>CABO DE COBRE, RIGIDO, CLASSE 2, COMPACTADO, BLINDADO, ISOLACAO EM EPR OU XLPE, COBERTURA ANTICHAMA EM PVC, PEAD OU HFFR, 1 CONDUTOR, 20/35 KV, SECAO NOMINAL 50 MM2</t>
  </si>
  <si>
    <t>76,87</t>
  </si>
  <si>
    <t>CABO DE COBRE, RIGIDO, CLASSE 2, COMPACTADO, BLINDADO, ISOLACAO EM EPR OU XLPE, COBERTURA ANTICHAMA EM PVC, PEAD OU HFFR, 1 CONDUTOR, 20/35 KV, SECAO NOMINAL 500 MM2</t>
  </si>
  <si>
    <t>345,57</t>
  </si>
  <si>
    <t>CABO DE COBRE, RIGIDO, CLASSE 2, COMPACTADO, BLINDADO, ISOLACAO EM EPR OU XLPE, COBERTURA ANTICHAMA EM PVC, PEAD OU HFFR, 1 CONDUTOR, 20/35 KV, SECAO NOMINAL 70 MM2</t>
  </si>
  <si>
    <t>91,23</t>
  </si>
  <si>
    <t>CABO DE COBRE, RIGIDO, CLASSE 2, COMPACTADO, BLINDADO, ISOLACAO EM EPR OU XLPE, COBERTURA ANTICHAMA EM PVC, PEAD OU HFFR, 1 CONDUTOR, 20/35 KV, SECAO NOMINAL 95 MM2</t>
  </si>
  <si>
    <t>108,85</t>
  </si>
  <si>
    <t>CABO DE COBRE, RIGIDO, CLASSE 2, ISOLACAO EM PVC/A, ANTICHAMA BWF-B, 1 CONDUTOR, 450/750 V, SECAO NOMINAL 1,5 MM2</t>
  </si>
  <si>
    <t>CABO DE COBRE, RIGIDO, CLASSE 2, ISOLACAO EM PVC/A, ANTICHAMA BWF-B, 1 CONDUTOR, 450/750 V, SECAO NOMINAL 10 MM2</t>
  </si>
  <si>
    <t>5,11</t>
  </si>
  <si>
    <t>CABO DE COBRE, RIGIDO, CLASSE 2, ISOLACAO EM PVC/A, ANTICHAMA BWF-B, 1 CONDUTOR, 450/750 V, SECAO NOMINAL 150 MM2</t>
  </si>
  <si>
    <t>69,97</t>
  </si>
  <si>
    <t>CABO DE COBRE, RIGIDO, CLASSE 2, ISOLACAO EM PVC/A, ANTICHAMA BWF-B, 1 CONDUTOR, 450/750 V, SECAO NOMINAL 16 MM2</t>
  </si>
  <si>
    <t>8,00</t>
  </si>
  <si>
    <t>CABO DE COBRE, RIGIDO, CLASSE 2, ISOLACAO EM PVC/A, ANTICHAMA BWF-B, 1 CONDUTOR, 450/750 V, SECAO NOMINAL 185 MM2</t>
  </si>
  <si>
    <t>85,88</t>
  </si>
  <si>
    <t>CABO DE COBRE, RIGIDO, CLASSE 2, ISOLACAO EM PVC/A, ANTICHAMA BWF-B, 1 CONDUTOR, 450/750 V, SECAO NOMINAL 2,5 MM2</t>
  </si>
  <si>
    <t>1,76</t>
  </si>
  <si>
    <t>CABO DE COBRE, RIGIDO, CLASSE 2, ISOLACAO EM PVC/A, ANTICHAMA BWF-B, 1 CONDUTOR, 450/750 V, SECAO NOMINAL 240 MM2</t>
  </si>
  <si>
    <t>113,49</t>
  </si>
  <si>
    <t>CABO DE COBRE, RIGIDO, CLASSE 2, ISOLACAO EM PVC/A, ANTICHAMA BWF-B, 1 CONDUTOR, 450/750 V, SECAO NOMINAL 25 MM2</t>
  </si>
  <si>
    <t>12,22</t>
  </si>
  <si>
    <t>CABO DE COBRE, RIGIDO, CLASSE 2, ISOLACAO EM PVC/A, ANTICHAMA BWF-B, 1 CONDUTOR, 450/750 V, SECAO NOMINAL 300 MM2</t>
  </si>
  <si>
    <t>140,46</t>
  </si>
  <si>
    <t>CABO DE COBRE, RIGIDO, CLASSE 2, ISOLACAO EM PVC/A, ANTICHAMA BWF-B, 1 CONDUTOR, 450/750 V, SECAO NOMINAL 35 MM2</t>
  </si>
  <si>
    <t>16,61</t>
  </si>
  <si>
    <t>CABO DE COBRE, RIGIDO, CLASSE 2, ISOLACAO EM PVC/A, ANTICHAMA BWF-B, 1 CONDUTOR, 450/750 V, SECAO NOMINAL 4 MM2</t>
  </si>
  <si>
    <t>2,58</t>
  </si>
  <si>
    <t>CABO DE COBRE, RIGIDO, CLASSE 2, ISOLACAO EM PVC/A, ANTICHAMA BWF-B, 1 CONDUTOR, 450/750 V, SECAO NOMINAL 400 MM2</t>
  </si>
  <si>
    <t>181,72</t>
  </si>
  <si>
    <t>CABO DE COBRE, RIGIDO, CLASSE 2, ISOLACAO EM PVC/A, ANTICHAMA BWF-B, 1 CONDUTOR, 450/750 V, SECAO NOMINAL 50 MM2</t>
  </si>
  <si>
    <t>23,56</t>
  </si>
  <si>
    <t>CABO DE COBRE, RIGIDO, CLASSE 2, ISOLACAO EM PVC/A, ANTICHAMA BWF-B, 1 CONDUTOR, 450/750 V, SECAO NOMINAL 500 MM2</t>
  </si>
  <si>
    <t>225,16</t>
  </si>
  <si>
    <t>CABO DE COBRE, RIGIDO, CLASSE 2, ISOLACAO EM PVC/A, ANTICHAMA BWF-B, 1 CONDUTOR, 450/750 V, SECAO NOMINAL 6 MM2</t>
  </si>
  <si>
    <t>2,93</t>
  </si>
  <si>
    <t>CABO DE COBRE, RIGIDO, CLASSE 2, ISOLACAO EM PVC/A, ANTICHAMA BWF-B, 1 CONDUTOR, 450/750 V, SECAO NOMINAL 70 MM2</t>
  </si>
  <si>
    <t>32,55</t>
  </si>
  <si>
    <t>CABO DE COBRE, RIGIDO, CLASSE 2, ISOLACAO EM PVC/A, ANTICHAMA BWF-B, 1 CONDUTOR, 450/750 V, SECAO NOMINAL 95 MM2</t>
  </si>
  <si>
    <t>44,09</t>
  </si>
  <si>
    <t>CABO DE PAR TRANCADO UTP, 4 PARES, CATEGORIA 5E</t>
  </si>
  <si>
    <t>CABO DE PAR TRANCADO UTP, 4 PARES, CATEGORIA 6</t>
  </si>
  <si>
    <t>CABO FLEXIVEL PVC 750 V, 2 CONDUTORES DE 1,5 MM2</t>
  </si>
  <si>
    <t>2,13</t>
  </si>
  <si>
    <t>CABO FLEXIVEL PVC 750 V, 2 CONDUTORES DE 10,0 MM2</t>
  </si>
  <si>
    <t>10,28</t>
  </si>
  <si>
    <t>CABO FLEXIVEL PVC 750 V, 2 CONDUTORES DE 4,0 MM2</t>
  </si>
  <si>
    <t>4,58</t>
  </si>
  <si>
    <t>CABO FLEXIVEL PVC 750 V, 2 CONDUTORES DE 6,0 MM2</t>
  </si>
  <si>
    <t>6,87</t>
  </si>
  <si>
    <t>CABO FLEXIVEL PVC 750 V, 3 CONDUTORES DE 1,5 MM2</t>
  </si>
  <si>
    <t>CABO FLEXIVEL PVC 750 V, 3 CONDUTORES DE 10,0 MM2</t>
  </si>
  <si>
    <t>14,18</t>
  </si>
  <si>
    <t>CABO FLEXIVEL PVC 750 V, 3 CONDUTORES DE 4,0 MM2</t>
  </si>
  <si>
    <t>CABO FLEXIVEL PVC 750 V, 3 CONDUTORES DE 6,0 MM2</t>
  </si>
  <si>
    <t>9,32</t>
  </si>
  <si>
    <t>CABO FLEXIVEL PVC 750 V, 4 CONDUTORES DE 1,5 MM2</t>
  </si>
  <si>
    <t>3,62</t>
  </si>
  <si>
    <t>CABO FLEXIVEL PVC 750 V, 4 CONDUTORES DE 10,0 MM2</t>
  </si>
  <si>
    <t>19,50</t>
  </si>
  <si>
    <t>CABO FLEXIVEL PVC 750 V, 4 CONDUTORES DE 4,0 MM2</t>
  </si>
  <si>
    <t>8,40</t>
  </si>
  <si>
    <t>CABO FLEXIVEL PVC 750 V, 4 CONDUTORES DE 6,0 MM2</t>
  </si>
  <si>
    <t>12,30</t>
  </si>
  <si>
    <t>CABO MULTIPOLAR DE COBRE, FLEXIVEL, CLASSE 4 OU 5, ISOLACAO EM HEPR, COBERTURA EM PVC-ST2, ANTICHAMA BWF-B, 0,6/1 KV, 3 CONDUTORES DE 1,5 MM2</t>
  </si>
  <si>
    <t>3,08</t>
  </si>
  <si>
    <t>CABO MULTIPOLAR DE COBRE, FLEXIVEL, CLASSE 4 OU 5, ISOLACAO EM HEPR, COBERTURA EM PVC-ST2, ANTICHAMA BWF-B, 0,6/1 KV, 3 CONDUTORES DE 10 MM2</t>
  </si>
  <si>
    <t>16,40</t>
  </si>
  <si>
    <t>CABO MULTIPOLAR DE COBRE, FLEXIVEL, CLASSE 4 OU 5, ISOLACAO EM HEPR, COBERTURA EM PVC-ST2, ANTICHAMA BWF-B, 0,6/1 KV, 3 CONDUTORES DE 120 MM2</t>
  </si>
  <si>
    <t>189,26</t>
  </si>
  <si>
    <t>CABO MULTIPOLAR DE COBRE, FLEXIVEL, CLASSE 4 OU 5, ISOLACAO EM HEPR, COBERTURA EM PVC-ST2, ANTICHAMA BWF-B, 0,6/1 KV, 3 CONDUTORES DE 16 MM2</t>
  </si>
  <si>
    <t>25,65</t>
  </si>
  <si>
    <t>CABO MULTIPOLAR DE COBRE, FLEXIVEL, CLASSE 4 OU 5, ISOLACAO EM HEPR, COBERTURA EM PVC-ST2, ANTICHAMA BWF-B, 0,6/1 KV, 3 CONDUTORES DE 2,5 MM2</t>
  </si>
  <si>
    <t>4,56</t>
  </si>
  <si>
    <t>CABO MULTIPOLAR DE COBRE, FLEXIVEL, CLASSE 4 OU 5, ISOLACAO EM HEPR, COBERTURA EM PVC-ST2, ANTICHAMA BWF-B, 0,6/1 KV, 3 CONDUTORES DE 25 MM2</t>
  </si>
  <si>
    <t>39,68</t>
  </si>
  <si>
    <t>CABO MULTIPOLAR DE COBRE, FLEXIVEL, CLASSE 4 OU 5, ISOLACAO EM HEPR, COBERTURA EM PVC-ST2, ANTICHAMA BWF-B, 0,6/1 KV, 3 CONDUTORES DE 35 MM2</t>
  </si>
  <si>
    <t>53,73</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</si>
  <si>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</si>
  <si>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</si>
  <si>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79,15</t>
  </si>
  <si>
    <t>CABO MULTIPOLAR DE COBRE, FLEXIVEL, CLASSE 4 OU 5, ISOLACAO EM HEPR, COBERTURA EM PVC-ST2, ANTICHAMA BWF-B, 0,6/1 KV, 3 CONDUTORES DE 6 MM2</t>
  </si>
  <si>
    <t>9,89</t>
  </si>
  <si>
    <t>CABO MULTIPOLAR DE COBRE, FLEXIVEL, CLASSE 4 OU 5, ISOLACAO EM HEPR, COBERTURA EM PVC-ST2, ANTICHAMA BWF-B, 0,6/1 KV, 3 CONDUTORES DE 70 MM2</t>
  </si>
  <si>
    <t>111,07</t>
  </si>
  <si>
    <t>CABO MULTIPOLAR DE COBRE, FLEXIVEL, CLASSE 4 OU 5, ISOLACAO EM HEPR, COBERTURA EM PVC-ST2, ANTICHAMA BWF-B, 0,6/1 KV, 3 CONDUTORES DE 95 MM2</t>
  </si>
  <si>
    <t>145,59</t>
  </si>
  <si>
    <t>CABO TELEFONICO CCI 50, 1 PAR, USO INTERNO, SEM BLINDAGEM</t>
  </si>
  <si>
    <t>CABO TELEFONICO CCI 50, 2 PARES, USO INTERNO, SEM BLINDAGEM</t>
  </si>
  <si>
    <t>CABO TELEFONICO CCI 50, 3 PARES, USO INTERNO, SEM BLINDAGEM</t>
  </si>
  <si>
    <t>CABO TELEFONICO CCI 50, 4 PARES, USO INTERNO, SEM BLINDAGEM</t>
  </si>
  <si>
    <t>1,57</t>
  </si>
  <si>
    <t>CABO TELEFONICO CCI 50, 5 PARES, USO INTERNO, SEM BLINDAGEM</t>
  </si>
  <si>
    <t>2,12</t>
  </si>
  <si>
    <t>CABO TELEFONICO CCI 50, 6 PARES, USO INTERNO, SEM BLINDAGEM</t>
  </si>
  <si>
    <t>2,44</t>
  </si>
  <si>
    <t>CABO TELEFONICO CI 50, 10 PARES, USO INTERNO</t>
  </si>
  <si>
    <t>4,79</t>
  </si>
  <si>
    <t>CABO TELEFONICO CI 50, 20 PARES, USO INTERNO</t>
  </si>
  <si>
    <t>9,28</t>
  </si>
  <si>
    <t>CABO TELEFONICO CI 50, 200 PARES, USO INTERNO</t>
  </si>
  <si>
    <t>90,27</t>
  </si>
  <si>
    <t>CABO TELEFONICO CI 50, 30 PARES, USO INTERNO</t>
  </si>
  <si>
    <t>12,63</t>
  </si>
  <si>
    <t>CABO TELEFONICO CI 50, 50 PARES, USO INTERNO</t>
  </si>
  <si>
    <t>22,43</t>
  </si>
  <si>
    <t>CABO TELEFONICO CI 50, 75 PARES, USO INTERNO</t>
  </si>
  <si>
    <t>36,64</t>
  </si>
  <si>
    <t>CABO TELEFONICO CTP - APL - 50, 10 PARES, USO EXTERNO</t>
  </si>
  <si>
    <t>6,22</t>
  </si>
  <si>
    <t>CABO TELEFONICO CTP - APL - 50, 100 PARES, USO EXTERNO</t>
  </si>
  <si>
    <t>45,15</t>
  </si>
  <si>
    <t>CABO TELEFONICO CTP - APL - 50, 20 PARES, USO EXTERNO</t>
  </si>
  <si>
    <t>10,82</t>
  </si>
  <si>
    <t>CABO TELEFONICO CTP - APL - 50, 30 PARES, USO EXTERNO</t>
  </si>
  <si>
    <t>14,68</t>
  </si>
  <si>
    <t>CACAMBA METALICA BASCULANTE COM CAPACIDADE DE 10 M3 (INCLUI MONTAGEM, NAO INCLUI CAMINHAO)</t>
  </si>
  <si>
    <t>45.253,13</t>
  </si>
  <si>
    <t>CACAMBA METALICA BASCULANTE COM CAPACIDADE DE 12 M3 (INCLUI MONTAGEM, NAO INCLUI CAMINHAO)</t>
  </si>
  <si>
    <t>51.387,69</t>
  </si>
  <si>
    <t>CACAMBA METALICA BASCULANTE COM CAPACIDADE DE 6 M3 (INCLUI MONTAGEM, NAO INCLUI CAMINHAO)</t>
  </si>
  <si>
    <t>33.930,62</t>
  </si>
  <si>
    <t>CACAMBA METALICA BASCULANTE COM CAPACIDADE DE 8 M3 (INCLUI MONTAGEM, NAO INCLUI CAMINHAO)</t>
  </si>
  <si>
    <t>40.886,40</t>
  </si>
  <si>
    <t>CADEADO SIMPLES/COMUM, EM LATAO MACICO CROMADO, LARGURA DE 25 MM,  HASTE DE ACO TEMPERADO, CEMENTADO (NAO LONGA), INCLUI 2 CHAVES</t>
  </si>
  <si>
    <t>CADEADO SIMPLES, EM LATAO MACICO CROMADO, LARGURA DE 35 MM,  HASTE DE ACO TEMPERADO, CEMENTADO (NAO LONGA), INCLUI 2 CHAVES</t>
  </si>
  <si>
    <t>16,05</t>
  </si>
  <si>
    <t>CADEIRA SUSPENSA MANUAL / BALANCIM INDIVIDUAL (NBR 14751)</t>
  </si>
  <si>
    <t>754,43</t>
  </si>
  <si>
    <t>CAIBRO DE MADEIRA APARELHADA *6 X 8* CM, MACARANDUBA, ANGELIM OU EQUIVALENTE DA REGIAO</t>
  </si>
  <si>
    <t>13,60</t>
  </si>
  <si>
    <t>CAIBRO DE MADEIRA NAO APARELHADA *5 X 6* CM, MACARANDUBA, ANGELIM OU EQUIVALENTE DA REGIAO</t>
  </si>
  <si>
    <t>8,63</t>
  </si>
  <si>
    <t>CAIBRO DE MADEIRA NAO APARELHADA *6 X 8* CM, MACARANDUBA, ANGELIM OU EQUIVALENTE DA REGIAO</t>
  </si>
  <si>
    <t>10,90</t>
  </si>
  <si>
    <t>CAIBRO DE MADEIRA NAO APARELHADA *7,5 X 10 CM (3 X 4 ") PINUS, MISTA OU EQUIVALENTE DA REGIAO</t>
  </si>
  <si>
    <t>10,03</t>
  </si>
  <si>
    <t>CAIBRO DE MADEIRA NAO APARELHADA 5 X 5 CM (2 X 2 ") PINUS, MISTA OU EQUIVALENTE DA REGIAO</t>
  </si>
  <si>
    <t>2,69</t>
  </si>
  <si>
    <t>CAIBRO DE MADEIRA NAO APARELHADA 5 X 5 CM, CEDRINHO OU EQUIVALENTE DA REGIAO</t>
  </si>
  <si>
    <t>CAIXA D'AGUA DE FIBRA DE VIDRO, PARA 500 LITROS, COM TAMPA</t>
  </si>
  <si>
    <t>264,00</t>
  </si>
  <si>
    <t>CAIXA D'AGUA EM POLIETILENO 1000 LITROS, COM TAMPA</t>
  </si>
  <si>
    <t>338,00</t>
  </si>
  <si>
    <t>CAIXA D'AGUA EM POLIETILENO 1500 LITROS, COM TAMPA</t>
  </si>
  <si>
    <t>686,47</t>
  </si>
  <si>
    <t>CAIXA D'AGUA EM POLIETILENO 2000 LITROS, COM TAMPA</t>
  </si>
  <si>
    <t>771,09</t>
  </si>
  <si>
    <t>CAIXA D'AGUA EM POLIETILENO 500 LITROS, COM TAMPA</t>
  </si>
  <si>
    <t>194,06</t>
  </si>
  <si>
    <t>CAIXA D'AGUA EM POLIETILENO 750 LITROS, COM TAMPA</t>
  </si>
  <si>
    <t>332,79</t>
  </si>
  <si>
    <t>CAIXA D'AGUA FIBRA DE VIDRO PARA 1000 LITROS, COM TAMPA</t>
  </si>
  <si>
    <t>362,83</t>
  </si>
  <si>
    <t>CAIXA D'AGUA FIBRA DE VIDRO PARA 10000 LITROS, COM TAMPA</t>
  </si>
  <si>
    <t>3.504,54</t>
  </si>
  <si>
    <t>CAIXA D'AGUA FIBRA DE VIDRO PARA 1500 LITROS, COM TAMPA</t>
  </si>
  <si>
    <t>588,69</t>
  </si>
  <si>
    <t>CAIXA D'AGUA FIBRA DE VIDRO PARA 2000 LITROS, COM TAMPA</t>
  </si>
  <si>
    <t>758,85</t>
  </si>
  <si>
    <t>CAIXA D'AGUA FIBRA DE VIDRO PARA 5000 LITROS, COM TAMPA</t>
  </si>
  <si>
    <t>1.690,09</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</si>
  <si>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</si>
  <si>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</si>
  <si>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114,82</t>
  </si>
  <si>
    <t>CAIXA DE DESCARGA DE PLASTICO EXTERNA, DE *9* L, PUXADOR FIO DE NYLON, NAO INCLUSO CANO, BOLSA, ENGATE</t>
  </si>
  <si>
    <t>33,06</t>
  </si>
  <si>
    <t>CAIXA DE DESCARGA PLASTICA DE EMBUTIR COMPLETA, COM ESPELHO PLASTICO, CAPACIDADE 6 A 10 L, ACESSORIOS INCLUSOS</t>
  </si>
  <si>
    <t>730,79</t>
  </si>
  <si>
    <t>CAIXA DE GORDURA EM PVC, DIAMETRO MINIMO 300 MM, DIAMETRO DE SAIDA 100 MM, CAPACIDADE  APROXIMADA 18 LITROS, COM TAMPA</t>
  </si>
  <si>
    <t>392,61</t>
  </si>
  <si>
    <t>CAIXA DE INCENDIO/ABRIGO PARA MANGUEIRA, DE EMBUTIR/INTERNA, COM 75 X 45 X 17 CM, EM CHAPA DE ACO, PORTA COM VENTILACAO, VISOR COM A INSCRICAO "INCENDIO", SUPORTE/CESTA INTERNA PARA A MANGUEIRA, PINTURA ELETROSTATICA VERMELHA</t>
  </si>
  <si>
    <t>165,44</t>
  </si>
  <si>
    <t>CAIXA DE INCENDIO/ABRIGO PARA MANGUEIRA, DE EMBUTIR/INTERNA, COM 90 X 60 X 17 CM, EM CHAPA DE ACO, PORTA COM VENTILACAO, VISOR COM A INSCRICAO "INCENDIO", SUPORTE/CESTA INTERNA PARA A MANGUEIRA, PINTURA ELETROSTATICA VERMELHA</t>
  </si>
  <si>
    <t>209,26</t>
  </si>
  <si>
    <t>CAIXA DE INCENDIO/ABRIGO PARA MANGUEIRA, DE SOBREPOR/EXTERNA, COM 75 X 45 X 17 CM, EM CHAPA DE ACO, PORTA COM VENTILACAO, VISOR COM A INSCRICAO "INCENDIO", SUPORTE/CESTA INTERNA PARA A MANGUEIRA, PINTURA ELETROSTATICA VERMELHA</t>
  </si>
  <si>
    <t>173,32</t>
  </si>
  <si>
    <t>CAIXA DE INCENDIO/ABRIGO PARA MANGUEIRA, DE SOBREPOR/EXTERNA, COM 90 X 60 X 17 CM, EM CHAPA DE ACO, PORTA COM VENTILACAO, VISOR COM A INSCRICAO "INCENDIO", SUPORTE/CESTA INTERNA PARA A MANGUEIRA, PINTURA ELETROSTATICA VERMELHA</t>
  </si>
  <si>
    <t>211,72</t>
  </si>
  <si>
    <t>CAIXA DE LUZ "3 X 3" EM ACO ESMALTADA</t>
  </si>
  <si>
    <t>0,88</t>
  </si>
  <si>
    <t>CAIXA DE LUZ "4 X 2" EM ACO ESMALTADA</t>
  </si>
  <si>
    <t>CAIXA DE LUZ "4 X 4" EM ACO ESMALTADA</t>
  </si>
  <si>
    <t>1,94</t>
  </si>
  <si>
    <t>CAIXA DE PASSAGEM / DERIVACAO / LUZ, OCTOGONAL 4 X4, EM ACO ESMALTADA, COM FUNDO MOVEL SIMPLES (FMS)</t>
  </si>
  <si>
    <t>CAIXA DE PASSAGEM ELETRICA DE PAREDE, DE EMBUTIR, EM PVC, COM TAMPA APARAFUSADA, DIMENSOES 120 X 120 X *75* MM</t>
  </si>
  <si>
    <t>14,58</t>
  </si>
  <si>
    <t>CAIXA DE PASSAGEM ELETRICA DE PAREDE, DE EMBUTIR, EM PVC, COM TAMPA APARAFUSADA, DIMENSOES 150 X 150 X *75* MM</t>
  </si>
  <si>
    <t>17,83</t>
  </si>
  <si>
    <t>CAIXA DE PASSAGEM ELETRICA DE PAREDE, DE EMBUTIR, EM PVC, COM TAMPA APARAFUSADA, DIMENSOES 200 X 200 X *90* MM</t>
  </si>
  <si>
    <t>29,32</t>
  </si>
  <si>
    <t>CAIXA DE PASSAGEM ELETRICA DE PAREDE, DE EMBUTIR, EM TERMOPLASTICO / PVC, COM TAMPA APARAFUSADA, DIMENSOES 400 X 400 X *120* MM</t>
  </si>
  <si>
    <t>97,20</t>
  </si>
  <si>
    <t>CAIXA DE PASSAGEM ELETRICA DE PAREDE, DE SOBREPOR, EM PVC, COM TAMPA APARAFUSADA, DIMENSOES 300 X 300 X *100* MM</t>
  </si>
  <si>
    <t>59,10</t>
  </si>
  <si>
    <t>CAIXA DE PASSAGEM ELETRICA DE PAREDE, DE SOBREPOR, EM PVC, COM TAMPA APARAFUSADA, DIMENSOES, 400 X 400 X *120* MM</t>
  </si>
  <si>
    <t>87,03</t>
  </si>
  <si>
    <t>CAIXA DE PASSAGEM ELETRICA DE PAREDE, DE SOBREPOR, EM TERMOPLASTICO / PVC, COM TAMPA APARAFUSA, DIMENSOES 200 X 200 X *100* MM</t>
  </si>
  <si>
    <t>32,92</t>
  </si>
  <si>
    <t>CAIXA DE PASSAGEM ELETRICA DE PAREDE, DE SOBREPOR, EM TERMOPLASTICO / PVC, COM TAMPA APARAFUSADA, DIMENSOES, 150 X 150 X *100* MM</t>
  </si>
  <si>
    <t>CAIXA DE PASSAGEM ELETRICA, PARA PISO, EM PVC, DIMENSOES DE 3/4" A 4"</t>
  </si>
  <si>
    <t>230,75</t>
  </si>
  <si>
    <t>CAIXA DE PASSAGEM METALICA DE SOBREPOR COM TAMPA PARAFUSADA, DIMENSOES 20 X 20 X 10 CM</t>
  </si>
  <si>
    <t>18,63</t>
  </si>
  <si>
    <t>CAIXA DE PASSAGEM METALICA DE SOBREPOR COM TAMPA PARAFUSADA, DIMENSOES 30 X 30 X 10 CM</t>
  </si>
  <si>
    <t>36,61</t>
  </si>
  <si>
    <t>CAIXA DE PASSAGEM METALICA DE SOBREPOR COM TAMPA PARAFUSADA, DIMENSOES 40 X 40 X 15 CM</t>
  </si>
  <si>
    <t>58,85</t>
  </si>
  <si>
    <t>CAIXA DE PASSAGEM METALICA DE SOBREPOR COM TAMPA PARAFUSADA, DIMENSOES 50 X 50 X 15 CM</t>
  </si>
  <si>
    <t>88,03</t>
  </si>
  <si>
    <t>CAIXA DE PASSAGEM METALICA DE SOBREPOR COM TAMPA PARAFUSADA, DIMENSOES 60 X 60 X 20 CM</t>
  </si>
  <si>
    <t>117,48</t>
  </si>
  <si>
    <t>CAIXA DE PASSAGEM METALICA DE SOBREPOR COM TAMPA PARAFUSADA, DIMENSOES 70 X 70 X 20 CM</t>
  </si>
  <si>
    <t>141,98</t>
  </si>
  <si>
    <t>CAIXA DE PASSAGEM METALICA DE SOBREPOR COM TAMPA PARAFUSADA, DIMENSOES 80 X 80 X 20 CM</t>
  </si>
  <si>
    <t>179,96</t>
  </si>
  <si>
    <t>CAIXA DE PASSAGEM METALICA, DE SOBREPOR, COM TAMPA APARAFUSADA, DIMENSOES 15 X 15 X *10* CM</t>
  </si>
  <si>
    <t>13,06</t>
  </si>
  <si>
    <t>CAIXA DE PASSAGEM METALICA, DE SOBREPOR, COM TAMPA APARAFUSADA, DIMENSOES 35 X 35 X *12* CM</t>
  </si>
  <si>
    <t>42,89</t>
  </si>
  <si>
    <t>CAIXA DE PASSAGEM/ LUZ / TELEFONIA, DE EMBUTIR,  EM CHAPA DE ACO GALVANIZADO, DIMENSOES 150 X 150 X 15 CM (PADRAO CONCESSIONARIA LOCAL)</t>
  </si>
  <si>
    <t>824,77</t>
  </si>
  <si>
    <t>CAIXA DE PASSAGEM/ LUZ / TELEFONIA, DE EMBUTIR,  EM CHAPA DE ACO GALVANIZADO, DIMENSOES 20 X 20 X *12* CM (PADRAO CONCESSIONARIA LOCAL)</t>
  </si>
  <si>
    <t>35,50</t>
  </si>
  <si>
    <t>CAIXA DE PASSAGEM/ LUZ / TELEFONIA, DE EMBUTIR,  EM CHAPA DE ACO GALVANIZADO, DIMENSOES 200 X 200 X 20 CM (PADRAO CONCESSIONARIA LOCAL)</t>
  </si>
  <si>
    <t>1.611,06</t>
  </si>
  <si>
    <t>CAIXA DE PASSAGEM/ LUZ / TELEFONIA, DE EMBUTIR,  EM CHAPA DE ACO GALVANIZADO, DIMENSOES 40 X 40 X *12* CM (PADRAO CONCESSIONARIA LOCAL)</t>
  </si>
  <si>
    <t>78,65</t>
  </si>
  <si>
    <t>CAIXA DE PASSAGEM/ LUZ / TELEFONIA, DE EMBUTIR,  EM CHAPA DE ACO GALVANIZADO, DIMENSOES 60 X 60 X *12* CM (PADRAO CONCESSIONARIA LOCAL)</t>
  </si>
  <si>
    <t>130,33</t>
  </si>
  <si>
    <t>CAIXA DE PASSAGEM/ LUZ / TELEFONIA, DE EMBUTIR,  EM CHAPA DE ACO GALVANIZADO, DIMENSOES 80 X 80 X *12* CM (PADRAO CONCESSIONARIA LOCAL)</t>
  </si>
  <si>
    <t>194,84</t>
  </si>
  <si>
    <t>CAIXA DE PASSAGEM/ LUZ / TELEFONIA, DE EMBUTIR, EM CHAPA DE ACO GALVANIZADO, DIMENSOES 120 X 120 X *12* CM (PADRAO CONCESSIONARIA LOCAL)</t>
  </si>
  <si>
    <t>391,96</t>
  </si>
  <si>
    <t>CAIXA DE PASSAGEM/ LUZ / TELEFONIA, DE SOBREPOR,  EM CHAPA DE ACO GALVANIZADO, DIMENSOES 80 X 80 X *12* CM (PADRAO CONCESSIONARIA LOCAL)</t>
  </si>
  <si>
    <t>244,06</t>
  </si>
  <si>
    <t>CAIXA DE PASSAGEM, EM PVC, DE 4" X 2", PARA ELETRODUTO FLEXIVEL CORRUGADO</t>
  </si>
  <si>
    <t>CAIXA DE PASSAGEM, EM PVC, DE 4" X 4", PARA ELETRODUTO FLEXIVEL CORRUGADO</t>
  </si>
  <si>
    <t>3,44</t>
  </si>
  <si>
    <t>CAIXA DE PROTECAO EXTERNA PARA MEDIDOR HOROSAZONAL, DE BAIXA TENSAO, COM MODULO, EM CHAPA DE ACO (PADRAO DA CONCESSIONARIA LOCAL)</t>
  </si>
  <si>
    <t>1.532,83</t>
  </si>
  <si>
    <t>CAIXA DE PROTECAO PARA TRANSFORMADOR CORRENTE, EM CHAPA DE ACO 18 USG (PADRAO DA CONCESSIONARIA LOCAL)</t>
  </si>
  <si>
    <t>490,47</t>
  </si>
  <si>
    <t>CAIXA GORDURA DUPLA, CONCRETO PRE MOLDADO, CIRCULAR, COM TAMPA, D = 60* CM</t>
  </si>
  <si>
    <t>112,67</t>
  </si>
  <si>
    <t>CAIXA GORDURA, SIMPLES, CONCRETO PRE MOLDADO, CIRCULAR, COM TAMPA, D = 40 CM</t>
  </si>
  <si>
    <t>52,33</t>
  </si>
  <si>
    <t>CAIXA INSPECAO EM CONCRETO PARA ATERRAMENTO E PARA RAIOS DIAMETRO = 300 MM</t>
  </si>
  <si>
    <t>42,20</t>
  </si>
  <si>
    <t>CAIXA INSPECAO EM POLIETILENO PARA ATERRAMENTO E PARA RAIOS DIAMETRO = 300 MM</t>
  </si>
  <si>
    <t>12,71</t>
  </si>
  <si>
    <t>CAIXA INSPECAO, CONCRETO PRE MOLDADO, CIRCULAR, COM TAMPA, D = 40* CM</t>
  </si>
  <si>
    <t>CAIXA INSPECAO, CONCRETO PRE MOLDADO, CIRCULAR, COM TAMPA, D = 60* CM, H= 60* CM</t>
  </si>
  <si>
    <t>97,48</t>
  </si>
  <si>
    <t>CAIXA INTERNA/EXTERNA DE MEDICAO PARA 1 MEDIDOR TRIFASICO, COM VISOR, EM CHAPA DE ACO 18 USG (PADRAO DA CONCESSIONARIA LOCAL)</t>
  </si>
  <si>
    <t>155,44</t>
  </si>
  <si>
    <t>CAIXA INTERNA/EXTERNA DE MEDICAO PARA 4 MEDIDORES MONOFASICOS, COM VISOR, EM CHAPA DE ACO 18 USG (PADRAO DA CONCESSIONARIA LOCAL)</t>
  </si>
  <si>
    <t>251,69</t>
  </si>
  <si>
    <t>CAIXA MODULAR PARA MEDIDOR DE ENERGIA AGRUPADA, EM POLICARBONATO /  TERMOPLASTICO, COM SUPORTE PARA DISJUNTOR (PADRAO DA CONCESSIONARIA LOCAL)</t>
  </si>
  <si>
    <t>64,05</t>
  </si>
  <si>
    <t>CAIXA OCTOGONAL DE FUNDO MOVEL, EM PVC, DE 3" X 3", PARA ELETRODUTO FLEXIVEL CORRUGADO</t>
  </si>
  <si>
    <t>3,09</t>
  </si>
  <si>
    <t>CAIXA OCTOGONAL DE FUNDO MOVEL, EM PVC, DE 4" X 4", PARA ELETRODUTO FLEXIVEL CORRUGADO</t>
  </si>
  <si>
    <t>CAIXA PARA HIDROMETRO CONCRETO PRE MOLDADO</t>
  </si>
  <si>
    <t>CAIXA PARA MEDICAO COLETIVA TIPO L, PADRAO BIFASICO OU TRIFASICO, PARA ATE 4 MEDIDORES, SEM BARRAMENTO E COM PORTAS INFERIOR E SUPERIOR</t>
  </si>
  <si>
    <t>1.025,28</t>
  </si>
  <si>
    <t>CAIXA PARA MEDICAO COLETIVA TIPO M, PADRAO BIFASICO OU TRIFASICO, PARA ATE 8 MEDIDORES, SEM BARRAMENTO E COM PORTAS INFERIOR E SUPERIOR</t>
  </si>
  <si>
    <t>1.720,08</t>
  </si>
  <si>
    <t>CAIXA PARA MEDICAO COLETIVA TIPO N, PADRAO BIFASICO OU TRIFASICO, PARA ATE 12 MEDIDORES, SEM BARRAMENTO E COM PORTAS INFERIOR E SUPERIOR</t>
  </si>
  <si>
    <t>2.163,38</t>
  </si>
  <si>
    <t>CAIXA PARA MEDIDOR MONOFASICO, EM POLICARBONATO /TERMOPLASTICO, COM DISJUNTOR (PADRAO DA CONCESSIONARIA LOCAL)</t>
  </si>
  <si>
    <t>33,44</t>
  </si>
  <si>
    <t>CAIXA PARA MEDIDOR POLIFASICO, EM POLICARBONATO (TERMOPLASTICO), COM 1 DISJUNTOR</t>
  </si>
  <si>
    <t>79,32</t>
  </si>
  <si>
    <t>CAIXA SIFONADA PVC 150 X 150 X 50MM COM TAMPA CEGA QUADRADA BRANCA</t>
  </si>
  <si>
    <t>27,58</t>
  </si>
  <si>
    <t>CAIXA SIFONADA PVC, 100 X 100 X 40 MM, COM GRELHA REDONDA BRANCA</t>
  </si>
  <si>
    <t>11,78</t>
  </si>
  <si>
    <t>CAIXA SIFONADA PVC, 100 X 100 X 50 MM, COM GRELHA REDONDA BRANCA</t>
  </si>
  <si>
    <t>CAIXA SIFONADA PVC, 150 X 150 X 50 MM, COM GRELHA QUADRADA BRANCA (NBR 5688)</t>
  </si>
  <si>
    <t>27,81</t>
  </si>
  <si>
    <t>CAIXA SIFONADA PVC, 150 X 150 X 50 MM, COM GRELHA REDONDA BRANCA</t>
  </si>
  <si>
    <t>30,22</t>
  </si>
  <si>
    <t>CAIXA SIFONADA PVC, 150 X 185 X 75 MM, COM GRELHA QUADRADA BRANCA</t>
  </si>
  <si>
    <t>37,59</t>
  </si>
  <si>
    <t>CAIXA SIFONADA PVC, 150 X 185 X 75 MM, COM TAMPA CEGA QUADRADA BRANCA</t>
  </si>
  <si>
    <t>43,26</t>
  </si>
  <si>
    <t>CAIXA SIFONADA PVC, 250 X 230 X 75 MM, COM TAMPA E PORTA TAMPA QUADRADA BRANCA</t>
  </si>
  <si>
    <t>77,76</t>
  </si>
  <si>
    <t>CAL HIDRATADA CH-I PARA ARGAMASSAS</t>
  </si>
  <si>
    <t>CAL HIDRATADA PARA PINTURA</t>
  </si>
  <si>
    <t>CAL VIRGEM COMUM PARA ARGAMASSAS (NBR 6453)</t>
  </si>
  <si>
    <t>0,63</t>
  </si>
  <si>
    <t>CALAFETADOR / CALAFATE</t>
  </si>
  <si>
    <t>19,80</t>
  </si>
  <si>
    <t>22,89</t>
  </si>
  <si>
    <t>CALAFETADOR / CALAFATE (MENSALISTA)</t>
  </si>
  <si>
    <t>3.483,86</t>
  </si>
  <si>
    <t>4.030,18</t>
  </si>
  <si>
    <t>CALCARIO DOLOMITICO A (POSTO PEDREIRA/FORNECEDOR, SEM FRETE)</t>
  </si>
  <si>
    <t>CALCETEIRO</t>
  </si>
  <si>
    <t>CALCETEIRO  (MENSALISTA)</t>
  </si>
  <si>
    <t>2.859,71</t>
  </si>
  <si>
    <t>3.308,16</t>
  </si>
  <si>
    <t>CALHA MOLDURA AMERICANA DE CHAPA DE ACO GALVANIZADA NUM 26, CORTE 33 CM</t>
  </si>
  <si>
    <t>16,72</t>
  </si>
  <si>
    <t>CALHA PARA AGUA FURTADA DE CHAPA DE ACO GALVANIZADA NUM 26, CORTE 40 CM</t>
  </si>
  <si>
    <t>16,85</t>
  </si>
  <si>
    <t>CALHA PARA AGUA FURTADA DE CHAPA DE ACO GALVANIZADA NUM 26, CORTE 50 CM</t>
  </si>
  <si>
    <t>19,91</t>
  </si>
  <si>
    <t>CALHA PLATIBANDA DE CHAPA DE ACO GALVANIZADA NUM 26, CORTE 45 CM</t>
  </si>
  <si>
    <t>CALHA PLUVIAL DE PVC, DIAMETRO ENTRE 119 E 170 MM, COMPRIMENTO DE 3 M, PARA DRENAGEM PREDIAL</t>
  </si>
  <si>
    <t>31,70</t>
  </si>
  <si>
    <t>CALHA QUADRADA DE CHAPA DE ACO GALVANIZADA NUM 24, CORTE 100 CM</t>
  </si>
  <si>
    <t>54,93</t>
  </si>
  <si>
    <t>CALHA QUADRADA DE CHAPA DE ACO GALVANIZADA NUM 24, CORTE 33 CM</t>
  </si>
  <si>
    <t>21,55</t>
  </si>
  <si>
    <t>CALHA QUADRADA DE CHAPA DE ACO GALVANIZADA NUM 24, CORTE 50 CM</t>
  </si>
  <si>
    <t>28,08</t>
  </si>
  <si>
    <t>CALHA QUADRADA DE CHAPA DE ACO GALVANIZADA NUM 26, CORTE 33 CM</t>
  </si>
  <si>
    <t>CALHA QUADRADA DE CHAPA DE ACO GALVANIZADA NUM 28, CORTE 25 CM</t>
  </si>
  <si>
    <t>10,77</t>
  </si>
  <si>
    <t>CALHA/CANALETA DE CONCRETO SIMPLES, TIPO MEIA CANA, D = 20 CM, PARA AGUA PLUVIAL</t>
  </si>
  <si>
    <t>15,23</t>
  </si>
  <si>
    <t>CALHA/CANALETA DE CONCRETO SIMPLES, TIPO MEIA CANA, D = 30 CM, PARA AGUA PLUVIAL</t>
  </si>
  <si>
    <t>CALHA/CANALETA DE CONCRETO SIMPLES, TIPO MEIA CANA, D = 50 CM, PARA AGUA PLUVIAL</t>
  </si>
  <si>
    <t>34,33</t>
  </si>
  <si>
    <t>CALHA/CANALETA DE CONCRETO SIMPLES, TIPO MEIA CANA, D = 60 CM, PARA AGUA PLUVIAL</t>
  </si>
  <si>
    <t>41,28</t>
  </si>
  <si>
    <t>CALHA/CANALETA DE CONCRETO SIMPLES, TIPO MEIA CANA, D = 80 CM, PARA AGUA PLUVIAL</t>
  </si>
  <si>
    <t>63,32</t>
  </si>
  <si>
    <t>CALHA/CANALETA DE CONCRETO SIMPLES, TIPO MEIA CANA, D= 40 CM, PARA AGUA PLUVIAL</t>
  </si>
  <si>
    <t>24,37</t>
  </si>
  <si>
    <t>CAMADA SEPARADORA DE FILME DE POLIETILENO 20 A 25 MICRA</t>
  </si>
  <si>
    <t>CAMINHAO TOCO, PESO BRUTO TOTAL 13000 KG, CARGA UTIL MAXIMA 7925 KG, DISTANCIA ENTRE EIXOS 4,80 M, POTENCIA 189 CV (INCLUI CABINE E CHASSI, NAO INCLUI CARROCERIA)</t>
  </si>
  <si>
    <t>257.465,00</t>
  </si>
  <si>
    <t>CAMINHAO TOCO, PESO BRUTO TOTAL 14300 KG, CARGA UTIL MAXIMA 9590 KG, DISTANCIA ENTRE EIXOS 4,76 M, POTENCIA 185 CV (INCLUI CABINE E CHASSI, NAO INCLUI CARROCERIA)</t>
  </si>
  <si>
    <t>268.871,67</t>
  </si>
  <si>
    <t>CAMINHAO TOCO, PESO BRUTO TOTAL 14300 KG, CARGA UTIL MAXIMA 9710 KG, DISTANCIA ENTRE EIXOS 3,56 M, POTENCIA 185 CV (INCLUI CABINE E CHASSI, NAO INCLUI CARROCERIA)</t>
  </si>
  <si>
    <t>273.719,51</t>
  </si>
  <si>
    <t>CAMINHAO TOCO, PESO BRUTO TOTAL 16000 KG, CARGA UTIL MAXIMA DE 10685 KG, DISTANCIA ENTRE EIXOS 4,8M, POTENCIA 189 CV (INCLUI CABINE E CHASSI, NAO INCLUI CARROCERIA)</t>
  </si>
  <si>
    <t>226.504,00</t>
  </si>
  <si>
    <t>CAMINHAO TOCO, PESO BRUTO TOTAL 16000 KG, CARGA UTIL MAXIMA 10600 KG, DISTANCIA ENTRE EIXOS 4,80 M, POTENCIA 275 CV (INCLUI CABINE E CHASSI, NAO INCLUI CARROCERIA)</t>
  </si>
  <si>
    <t>315.313,13</t>
  </si>
  <si>
    <t>CAMINHAO TOCO, PESO BRUTO TOTAL 16000 KG, CARGA UTIL MAXIMA 10780 KG, DISTANCIA ENTRE EIXOS 3,56 M, POTENCIA 275 CV (INCLUI CABINE E CHASSI, NAO INCLUI CARROCERIA)</t>
  </si>
  <si>
    <t>316.535,29</t>
  </si>
  <si>
    <t>CAMINHAO TOCO, PESO BRUTO TOTAL 16000 KG, CARGA UTIL MAXIMA 11030 KG, DISTANCIA ENTRE EIXOS 3,56M, POTENCIA 186 CV (INCLUI CABINE E CHASSI, NAO INCLUI CARROCERIA)</t>
  </si>
  <si>
    <t>316.535,27</t>
  </si>
  <si>
    <t>CAMINHAO TOCO, PESO BRUTO TOTAL 16000 KG, CARGA UTIL MAXIMA 11130 KG, DISTANCIA ENTRE EIXOS 5,36 M, POTENCIA 185 CV (INCLUI CABINE E CHASSI, NAO INCLUI CARROCERIA)</t>
  </si>
  <si>
    <t>287.040,87</t>
  </si>
  <si>
    <t>CAMINHAO TOCO, PESO BRUTO TOTAL 16000 KG, CARGA UTIL MAXIMA 13071 KG, DISTANCIA ENTRE EIXOS 4,80 M, POTENCIA 230 CV (INCLUI CABINE E CHASSI, NAO INCLUI CARROCERIA)</t>
  </si>
  <si>
    <t>302.276,93</t>
  </si>
  <si>
    <t>CAMINHAO TOCO, PESO BRUTO TOTAL 8250 KG, CARGA UTIL MAXIMA 5110 KG, DISTANCIA ENTRE EIXOS 4,30 M, POTENCIA 162 CV (INCLUI CABINE E CHASSI, NAO INCLUI CARROCERIA)</t>
  </si>
  <si>
    <t>211.023,54</t>
  </si>
  <si>
    <t>CAMINHAO TOCO, PESO BRUTO TOTAL 9000 KG, CARGA UTIL MAXIMA 5940 KG, DISTANCIA ENTRE EIXOS 3,69 M, POTENCIA 177 CV (INCLUI CABINE E CHASSI, NAO INCLUI CARROCERIA)</t>
  </si>
  <si>
    <t>231.351,84</t>
  </si>
  <si>
    <t>CAMINHAO TOCO, PESO BRUTO TOTAL 9600 KG, CARGA UTIL MAXIMA 6110 KG, DISTANCIA ENTRE EIXOS 3,70 M, POTENCIA 156 CV (INCLUI CABINE E CHASSI, NAO INCLUI CARROCERIA)</t>
  </si>
  <si>
    <t>230.537,09</t>
  </si>
  <si>
    <t>CAMINHAO TOCO, PESO BRUTO TOTAL 9600 KG, CARGA UTIL MAXIMA 6200 KG, DISTANCIA ENTRE EIXOS 3,10 M, POTENCIA 156 CV (INCLUI CABINE E CHASSI, NAO INCLUI CARROCERIA)</t>
  </si>
  <si>
    <t>229.722,32</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</si>
  <si>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</si>
  <si>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</si>
  <si>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329.164,11</t>
  </si>
  <si>
    <t>CAMINHAO TRUCADO, PESO BRUTO TOTAL 23000 KG, CARGA UTIL MAXIMA 15378 KG, DISTANCIA ENTRE EIXOS 4,80 M, POTENCIA 326 CV (INCLUI CABINE E CHASSI, NAO INCLUI CARROCERIA)</t>
  </si>
  <si>
    <t>371.531,77</t>
  </si>
  <si>
    <t>CAMINHAO TRUCADO, PESO BRUTO TOTAL 23000 KG, CARGA UTIL MAXIMA 15935 KG, DISTANCIA ENTRE EIXOS 4,80 M, POTENCIA 230 CV (INCLUI CABINE E CHASSI, NAO INCLUI CARROCERIA)</t>
  </si>
  <si>
    <t>334.297,11</t>
  </si>
  <si>
    <t>CAMINHAO TRUCADO, PESO BRUTO TOTAL 23000 KG, CARGA UTIL MAXIMA 15940 KG, DISTANCIA ENTRE EIXOS 3,60 M, POTENCIA 286 CV (INCLUI CABINE E CHASSI, NAO INCLUI CARROCERIA)</t>
  </si>
  <si>
    <t>352.792,24</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</si>
  <si>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</si>
  <si>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</si>
  <si>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348.718,42</t>
  </si>
  <si>
    <t>CAMINHONETE COM MOTOR A DIESEL, POTENCIA *160* CV, CABINE DUPLA, 4X4</t>
  </si>
  <si>
    <t>171.556,02</t>
  </si>
  <si>
    <t>CAMPAINHA ALTA POTENCIA 110V / 220V, DIAMETRO 150 MM</t>
  </si>
  <si>
    <t>112,81</t>
  </si>
  <si>
    <t>CAMPAINHA CIGARRA 127 V / 220 V (APENAS MODULO)</t>
  </si>
  <si>
    <t>15,33</t>
  </si>
  <si>
    <t>CAMPAINHA CIGARRA 127 V / 220 V, CONJUNTO MONTADO PARA EMBUTIR 4" X 2" (PLACA + SUPORTE + MODULO)</t>
  </si>
  <si>
    <t>18,11</t>
  </si>
  <si>
    <t>CANALETA CONCRETO ESTRUTURAL 14 X 19 X 29 CM, FBK 14 MPA (NBR 6136)</t>
  </si>
  <si>
    <t>2,94</t>
  </si>
  <si>
    <t>CANALETA CONCRETO ESTRUTURAL 14 X 19 X 29 CM, FBK 4,5 MPA (NBR 6136)</t>
  </si>
  <si>
    <t>CANALETA CONCRETO ESTRUTURAL 14 X 19 X 39 CM, FBK 14 MPA (NBR 6136)</t>
  </si>
  <si>
    <t>3,46</t>
  </si>
  <si>
    <t>CANALETA CONCRETO ESTRUTURAL 14 X 19 X 39 CM, FBK 4,5 MPA (NBR 6136)</t>
  </si>
  <si>
    <t>2,45</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</si>
  <si>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</si>
  <si>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</si>
  <si>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</si>
  <si>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</si>
  <si>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</si>
  <si>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</si>
  <si>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</si>
  <si>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</si>
  <si>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2,27</t>
  </si>
  <si>
    <t>CANOPLA ACABAMENTO CROMADO PARA INSTALACAO DE SPRINKLER, SOB FORRO, 15 MM</t>
  </si>
  <si>
    <t>2,98</t>
  </si>
  <si>
    <t>CANTONEIRA "U" ALUMINIO ABAS IGUAIS 1 ", E = 3/32 "</t>
  </si>
  <si>
    <t>19,73</t>
  </si>
  <si>
    <t>CANTONEIRA ACO ABAS IGUAIS (QUALQUER BITOLA), ESPESSURA ENTRE 1/8" E 1/4"</t>
  </si>
  <si>
    <t>4,57</t>
  </si>
  <si>
    <t>CANTONEIRA ALUMINIO ABAS DESIGUAIS 1" X 3/4 ", E = 1/8 "</t>
  </si>
  <si>
    <t>21,15</t>
  </si>
  <si>
    <t>CANTONEIRA ALUMINIO ABAS DESIGUAIS 2 1/2" X 1/2 ", E = 3/16 "</t>
  </si>
  <si>
    <t>20,44</t>
  </si>
  <si>
    <t>CANTONEIRA ALUMINIO ABAS IGUAIS 1 ", E = 1/8 ", 25,40 X 3,17 MM (0,408 KG/M)</t>
  </si>
  <si>
    <t>CANTONEIRA ALUMINIO ABAS IGUAIS 1 ", E = 3 /16 "</t>
  </si>
  <si>
    <t>12,43</t>
  </si>
  <si>
    <t>CANTONEIRA ALUMINIO ABAS IGUAIS 1 1/2 ", E = 3/16 "</t>
  </si>
  <si>
    <t>CANTONEIRA ALUMINIO ABAS IGUAIS 1 1/4 ", E = 3/16 "</t>
  </si>
  <si>
    <t>CANTONEIRA ALUMINIO ABAS IGUAIS 2 ", E = 1/4 "</t>
  </si>
  <si>
    <t>33,24</t>
  </si>
  <si>
    <t>CANTONEIRA ALUMINIO ABAS IGUAIS 2 ", E = 1/8 "</t>
  </si>
  <si>
    <t>21,00</t>
  </si>
  <si>
    <t>CANTONEIRA FERRO GALVANIZADO DE ABAS IGUAIS, 1 1/2" X 1/4" (L X E), 3,40 KG/M</t>
  </si>
  <si>
    <t>19,13</t>
  </si>
  <si>
    <t>CANTONEIRA FERRO GALVANIZADO DE ABAS IGUAIS, 1" X 1/8" (L X E) , 1,20KG/M</t>
  </si>
  <si>
    <t>7,09</t>
  </si>
  <si>
    <t>CANTONEIRA FERRO GALVANIZADO DE ABAS IGUAIS, 2" X 3/8" (L X E), 6,9 KG/M</t>
  </si>
  <si>
    <t>42,92</t>
  </si>
  <si>
    <t>CANTONEIRA FERRO GALVANIZADO DE ABAS IGUAIS, 3/4" X 1/8" (L X E)</t>
  </si>
  <si>
    <t>5,97</t>
  </si>
  <si>
    <t>CAP OU TAMPAO DE FERRO GALVANIZADO, COM ROSCA BSP, DE 1 1/2"</t>
  </si>
  <si>
    <t>10,89</t>
  </si>
  <si>
    <t>CAP OU TAMPAO DE FERRO GALVANIZADO, COM ROSCA BSP, DE 1 1/4"</t>
  </si>
  <si>
    <t>8,82</t>
  </si>
  <si>
    <t>CAP OU TAMPAO DE FERRO GALVANIZADO, COM ROSCA BSP, DE 1/2"</t>
  </si>
  <si>
    <t>3,06</t>
  </si>
  <si>
    <t>CAP OU TAMPAO DE FERRO GALVANIZADO, COM ROSCA BSP, DE 1/4"</t>
  </si>
  <si>
    <t>CAP OU TAMPAO DE FERRO GALVANIZADO, COM ROSCA BSP, DE 1"</t>
  </si>
  <si>
    <t>5,78</t>
  </si>
  <si>
    <t>CAP OU TAMPAO DE FERRO GALVANIZADO, COM ROSCA BSP, DE 2 1/2"</t>
  </si>
  <si>
    <t>28,37</t>
  </si>
  <si>
    <t>CAP OU TAMPAO DE FERRO GALVANIZADO, COM ROSCA BSP, DE 2"</t>
  </si>
  <si>
    <t>15,73</t>
  </si>
  <si>
    <t>CAP OU TAMPAO DE FERRO GALVANIZADO, COM ROSCA BSP, DE 3/4"</t>
  </si>
  <si>
    <t>3,96</t>
  </si>
  <si>
    <t>CAP OU TAMPAO DE FERRO GALVANIZADO, COM ROSCA BSP, DE 3/8"</t>
  </si>
  <si>
    <t>CAP OU TAMPAO DE FERRO GALVANIZADO, COM ROSCA BSP, DE 3"</t>
  </si>
  <si>
    <t>40,45</t>
  </si>
  <si>
    <t>CAP OU TAMPAO DE FERRO GALVANIZADO, COM ROSCA BSP, DE 4"</t>
  </si>
  <si>
    <t>67,66</t>
  </si>
  <si>
    <t>CAP PPR DN 20 MM, PARA AGUA QUENTE PREDIAL</t>
  </si>
  <si>
    <t>1,16</t>
  </si>
  <si>
    <t>CAP PPR DN 25 MM, PARA AGUA QUENTE PREDIAL</t>
  </si>
  <si>
    <t>2,00</t>
  </si>
  <si>
    <t>CAP PVC, ROSCAVEL, 1 1/2",  AGUA FRIA PREDIAL</t>
  </si>
  <si>
    <t>CAP PVC, ROSCAVEL, 1 1/4",  AGUA FRIA PREDIAL</t>
  </si>
  <si>
    <t>8,77</t>
  </si>
  <si>
    <t>CAP PVC, ROSCAVEL, 1/2", PARA AGUA FRIA PREDIAL</t>
  </si>
  <si>
    <t>CAP PVC, ROSCAVEL, 1",  PARA AGUA FRIA PREDIAL</t>
  </si>
  <si>
    <t>3,02</t>
  </si>
  <si>
    <t>CAP PVC, ROSCAVEL, 2 1/2",  AGUA FRIA PREDIAL</t>
  </si>
  <si>
    <t>17,84</t>
  </si>
  <si>
    <t>CAP PVC, ROSCAVEL, 2",  AGUA FRIA PREDIAL</t>
  </si>
  <si>
    <t>9,21</t>
  </si>
  <si>
    <t>CAP PVC, ROSCAVEL, 3/4",  PARA AGUA FRIA PREDIAL</t>
  </si>
  <si>
    <t>1,66</t>
  </si>
  <si>
    <t>CAP PVC, ROSCAVEL, 3",  AGUA FRIA PREDIAL</t>
  </si>
  <si>
    <t>23,30</t>
  </si>
  <si>
    <t>CAP PVC, SERIE R, DN 100 MM, PARA ESGOTO PREDIAL</t>
  </si>
  <si>
    <t>10,96</t>
  </si>
  <si>
    <t>CAP PVC, SERIE R, DN 150 MM, PARA ESGOTO PREDIAL</t>
  </si>
  <si>
    <t>52,24</t>
  </si>
  <si>
    <t>CAP PVC, SERIE R, DN 75 MM, PARA ESGOTO PREDIAL</t>
  </si>
  <si>
    <t>7,89</t>
  </si>
  <si>
    <t>CAP PVC, SOLDAVEL, DN 100 MM, SERIE NORMAL, PARA ESGOTO PREDIAL</t>
  </si>
  <si>
    <t>6,41</t>
  </si>
  <si>
    <t>CAP PVC, SOLDAVEL, DN 50 MM, SERIE NORMAL, PARA ESGOTO PREDIAL</t>
  </si>
  <si>
    <t>2,90</t>
  </si>
  <si>
    <t>CAP PVC, SOLDAVEL, DN 75 MM, SERIE NORMAL, PARA ESGOTO PREDIAL</t>
  </si>
  <si>
    <t>4,85</t>
  </si>
  <si>
    <t>CAP PVC, SOLDAVEL, 110 MM, PARA AGUA FRIA PREDIAL</t>
  </si>
  <si>
    <t>57,30</t>
  </si>
  <si>
    <t>CAP PVC, SOLDAVEL, 20 MM, PARA AGUA FRIA PREDIAL</t>
  </si>
  <si>
    <t>0,81</t>
  </si>
  <si>
    <t>CAP PVC, SOLDAVEL, 25 MM, PARA AGUA FRIA PREDIAL</t>
  </si>
  <si>
    <t>CAP PVC, SOLDAVEL, 32 MM, PARA AGUA FRIA PREDIAL</t>
  </si>
  <si>
    <t>1,61</t>
  </si>
  <si>
    <t>CAP PVC, SOLDAVEL, 40 MM, PARA AGUA FRIA PREDIAL</t>
  </si>
  <si>
    <t>3,10</t>
  </si>
  <si>
    <t>CAP PVC, SOLDAVEL, 50 MM, PARA AGUA FRIA PREDIAL</t>
  </si>
  <si>
    <t>5,87</t>
  </si>
  <si>
    <t>CAP PVC, SOLDAVEL, 60 MM, PARA AGUA FRIA PREDIAL</t>
  </si>
  <si>
    <t>8,84</t>
  </si>
  <si>
    <t>CAP PVC, SOLDAVEL, 75 MM, PARA AGUA FRIA PREDIAL</t>
  </si>
  <si>
    <t>16,07</t>
  </si>
  <si>
    <t>CAP PVC, SOLDAVEL, 85 MM, PARA AGUA FRIA PREDIAL</t>
  </si>
  <si>
    <t>38,12</t>
  </si>
  <si>
    <t>CAP, PVC PBA, JE, DN 100 / DE 110 MM,  PARA REDE DE AGUA (NBR 10351)</t>
  </si>
  <si>
    <t>CAP, PVC PBA, JE, DN 50 / DE 60 MM,  PARA REDE DE AGUA (NBR 10351)</t>
  </si>
  <si>
    <t>5,62</t>
  </si>
  <si>
    <t>CAP, PVC PBA, JE, DN 75 / DE 85 MM,  PARA REDE DE AGUA (NBR 10351)</t>
  </si>
  <si>
    <t>14,65</t>
  </si>
  <si>
    <t>CAP, PVC, JE, OCRE, DN 150 MM (CONEXAO PARA TUBO COLETOR DE ESGOTO)</t>
  </si>
  <si>
    <t>46,84</t>
  </si>
  <si>
    <t>CAP, PVC, JE, OCRE, DN 200 MM (CONEXAO PARA TUBO COLETOR DE ESGOTO)</t>
  </si>
  <si>
    <t>72,93</t>
  </si>
  <si>
    <t>CAPA PARA CHUVA EM PVC COM FORRO DE POLIESTER, COM CAPUZ (AMARELA OU AZUL)</t>
  </si>
  <si>
    <t>13,58</t>
  </si>
  <si>
    <t>CAPACETE DE SEGURANCA ABA FRONTAL COM SUSPENSAO DE POLIETILENO, SEM JUGULAR (CLASSE B)</t>
  </si>
  <si>
    <t>10,45</t>
  </si>
  <si>
    <t>CAPACITOR TRIFASICO, POTENCIA 2,5 KVAR, TENSAO 220 V, FORNECIDO COM CAPA PROTETORA, RESISTOR INTERNO A UNIDADE CAPACITIVA</t>
  </si>
  <si>
    <t>125,56</t>
  </si>
  <si>
    <t>CAPACITOR TRIFASICO, POTENCIA 5 KVAR, TENSAO 220 V, FORNECIDO COM CAPA PROTETORA, RESISTOR INTERNO A UNIDADE CAPACITIVA</t>
  </si>
  <si>
    <t>213,34</t>
  </si>
  <si>
    <t>CAPIM BRAQUIARIA DECUMBENS/ BRAQUIARINHA, VC *70*% MINIMO</t>
  </si>
  <si>
    <t>24,64</t>
  </si>
  <si>
    <t>CARENAGEM /TAMPA, EM PLASTICO, COR BRANCA, UTILIZADO EM KIT CHASSI METALICO PARA INSTALACAO HIDRAULICA DE CUBA SIMPLES SEM MAQUINA DE LAVAR ROUPA, LARGURA *355* MM X ALTURA *670* MM (COM FUROS E DEMAIS ENCAIXES)</t>
  </si>
  <si>
    <t>21,49</t>
  </si>
  <si>
    <t>CARENAGEM /TAMPA, EM PLASTICO, COR BRANCA, UTILIZADO EM KIT CHASSI METALICO PARA INSTALACAO HIDRAULICA DE TANQUE COM MAQUINA DE LAVAR ROUPA, LARGURA *360* MM X ALTURA *470* MM (COM FUROS E DEMAIS ENCAIXES)</t>
  </si>
  <si>
    <t>19,53</t>
  </si>
  <si>
    <t>CARPETE DE NYLON EM MANTA PARA TRAFEGO COMERCIAL PESADO, E = 6 A 7 MM (INSTALADO)</t>
  </si>
  <si>
    <t>93,00</t>
  </si>
  <si>
    <t>CARPETE DE NYLON EM MANTA PARA TRAFEGO COMERCIAL PESADO, E = 9 A 10 MM (INSTALADO)</t>
  </si>
  <si>
    <t>114,25</t>
  </si>
  <si>
    <t>CARPETE DE NYLON EM PLACAS 50 X 50 CM PARA TRAFEGO COMERCIAL PESADO, E = 6,5 MM (INSTALADO)</t>
  </si>
  <si>
    <t>116,67</t>
  </si>
  <si>
    <t>CARPETE DE POLIESTER EM MANTA PARA TRAFEGO COMERCIAL PESADO, E = 4 A 5 MM (INSTALADO)</t>
  </si>
  <si>
    <t>36,00</t>
  </si>
  <si>
    <t>CARPETE DE POLIPROPILENO EM MANTA PARA TRAFEGO COMERCIAL MEDIO, E = 5 A 6 MM (INSTALADO)</t>
  </si>
  <si>
    <t>61,29</t>
  </si>
  <si>
    <t>CARPINTEIRO AUXILIAR</t>
  </si>
  <si>
    <t>12,19</t>
  </si>
  <si>
    <t>14,10</t>
  </si>
  <si>
    <t>CARPINTEIRO AUXILIAR (MENSALISTA)</t>
  </si>
  <si>
    <t>2.145,38</t>
  </si>
  <si>
    <t>2.481,81</t>
  </si>
  <si>
    <t>CARPINTEIRO DE ESQUADRIAS</t>
  </si>
  <si>
    <t>15,48</t>
  </si>
  <si>
    <t>17,91</t>
  </si>
  <si>
    <t>CARPINTEIRO DE ESQUADRIAS (MENSALISTA)</t>
  </si>
  <si>
    <t>2.724,58</t>
  </si>
  <si>
    <t>3.151,84</t>
  </si>
  <si>
    <t>CARPINTEIRO DE FORMAS</t>
  </si>
  <si>
    <t>CARPINTEIRO DE FORMAS (MENSALISTA)</t>
  </si>
  <si>
    <t>2.723,06</t>
  </si>
  <si>
    <t>3.150,08</t>
  </si>
  <si>
    <t>CARRANCA PARA JANELA VENEZIANA DE ABRIR, EM LATAO CROMADO, SIMPLES, PARA APARAFUSAR NA PAREDE</t>
  </si>
  <si>
    <t>CARRINHO COM 2 PNEUS PARA TRANSPORTAR TUBO CONCRETO, ALTURA ATE 1,0 M E DIAMETRO ATE 1000MM, COM ESTRUTURA EM PERFIL OU TUBO METALICO</t>
  </si>
  <si>
    <t>3.371,77</t>
  </si>
  <si>
    <t>CARRINHO DE MAO DE ACO CAPACIDADE 50 A 60 L, PNEU COM CAMARA</t>
  </si>
  <si>
    <t>119,90</t>
  </si>
  <si>
    <t>CARROCERIA FIXA ABERTA DE MADEIRA PARA TRANSPORTE GERAL DE CARGA SECA DIMENSOES APROXIMADAS 2,25 X 4,10 X 0,50 M (INCLUI MONTAGEM, NAO INCLUI CAMINHAO)</t>
  </si>
  <si>
    <t>10.548,00</t>
  </si>
  <si>
    <t>CARROCERIA FIXA ABERTA DE MADEIRA PARA TRANSPORTE GERAL DE CARGA SECA DIMENSOES APROXIMADAS 2,5 X 5,5 X 0,50 M (INCLUI MONTAGEM, NAO INCLUI CAMINHAO)</t>
  </si>
  <si>
    <t>14.309,87</t>
  </si>
  <si>
    <t>CARROCERIA FIXA ABERTA DE MADEIRA PARA TRANSPORTE GERAL DE CARGA SECA DIMENSOES APROXIMADAS 2,5 X 6,00 X 0,50 M (INCLUI MONTAGEM, NAO INCLUI CAMINHAO)</t>
  </si>
  <si>
    <t>15.490,07</t>
  </si>
  <si>
    <t>CARROCERIA FIXA ABERTA DE MADEIRA PARA TRANSPORTE GERAL DE CARGA SECA DIMENSOES APROXIMADAS 2,5 X 6,5 X 0,50 M (INCLUI MONTAGEM, NAO INCLUI CAMINHAO)</t>
  </si>
  <si>
    <t>16.670,26</t>
  </si>
  <si>
    <t>CARROCERIA FIXA ABERTA DE MADEIRA PARA TRANSPORTE GERAL DE CARGA SECA DIMENSOES APROXIMADAS 2,5 X 7,00 X 0,50 M (INCLUI MONTAGEM, NAO INCLUI CAMINHAO)</t>
  </si>
  <si>
    <t>17.850,46</t>
  </si>
  <si>
    <t>CARROCERIA FIXA ABERTA DE MADEIRA PARA TRANSPORTE GERAL DE CARGA SECA DIMENSOES APROXIMADAS 2,5 X 7,5 X 0,50 M (INCLUI MONTAGEM, NAO INCLUI CAMINHAO)</t>
  </si>
  <si>
    <t>20.358,37</t>
  </si>
  <si>
    <t>CARVAO ANTRACITO PARA FILTRO, GRAO VARIANDO DE 0,8 ATE 1,1 MM, COEFICIENTE DE UNIFORMIDADE MENOR QUE 1,7 MM</t>
  </si>
  <si>
    <t>T</t>
  </si>
  <si>
    <t>1.424,69</t>
  </si>
  <si>
    <t>CARVAO ANTRACITO PARA FILTRO, GRAO VARIANDO DE 0,8 ATE 1,1 MM, COEFICIENTE DE UNIFORMIDADE MENOR QUE 1,7 MM (DISTRIBUIDOR)</t>
  </si>
  <si>
    <t>2,99</t>
  </si>
  <si>
    <t>CASCALHO DE CAVA</t>
  </si>
  <si>
    <t>24,70</t>
  </si>
  <si>
    <t>CASCALHO DE RIO</t>
  </si>
  <si>
    <t>32,30</t>
  </si>
  <si>
    <t>CASCALHO LAVADO</t>
  </si>
  <si>
    <t>43,27</t>
  </si>
  <si>
    <t>CAVALETE PARA TALHA COM ESTRUTURA EM TUBO METALICO ALTURA MINIMA 3,2 M EQUIPADO COM RODAS DE BORRACHA PARA MOVIMENTACAO DE TUBOS DE CONCRETO NA CENTRAL DE PREMOLDADOS COM CAPACIDADE DE CARGA DE 3 TONELADAS</t>
  </si>
  <si>
    <t>8.560,87</t>
  </si>
  <si>
    <t>CAVALO MECANICO TRACAO 4X2, PESO BRUTO TOTAL COMBINADO 49000 KG, CAPACIDADE MAXIMA DE TRACAO *66000* KG, POTENCIA *360* CV (INCLUI CABINE E CHASSI, NAO INCLUI SEMIRREBOQUE)</t>
  </si>
  <si>
    <t>444.667,06</t>
  </si>
  <si>
    <t>CAVALO MECANICO TRACAO 4X2, PESO BRUTO TOTAL 16000 KG, CAPACIDADE MAXIMA DE TRACAO *36000* KG, DISTANCIA ENTRE EIXOS *3,56* M, POTENCIA *286* CV (INCLUI CABINE E CHASSI, NAO INCLUI SEMIRREBOQUE)</t>
  </si>
  <si>
    <t>381.363,84</t>
  </si>
  <si>
    <t>CAVALO MECANICO TRACAO 4X2, PESO BRUTO TOTAL 16000 KG, CAPACIDADE MAXIMA DE TRACAO *45000* KG, DISTANCIA ENTRE EIXOS *3,56* M, POTENCIA *330* CV (INCLUI CABINE E CHASSI, NAO INCLUI SEMIRREBOQUE)</t>
  </si>
  <si>
    <t>385.995,72</t>
  </si>
  <si>
    <t>CAVALO MECANICO TRACAO 4X2, PESO BRUTO TOTAL 16000 KG, CAPACIDADE MAXIMA DE TRACAO *80000* KG, POTENCIA *380* CV (INCLUI CABINE E CHASSI, NAO INCLUI SEMIRREBOQUE)</t>
  </si>
  <si>
    <t>438.800,00</t>
  </si>
  <si>
    <t>CAVALO MECANICO TRACAO 6X2, PESO BRUTO TOTAL COMBINADO 56000 KG, CAPACIDADE MAXIMA DE TRACAO *66000* KG, POTENCIA *360* CV (INCLUI CABINE E CHASSI, NAO INCLUI SEMIRREBOQUE)</t>
  </si>
  <si>
    <t>538.078,06</t>
  </si>
  <si>
    <t>CAVOUQUEIRO OU OPERADOR DE PERFURATRIZ / ROMPEDOR</t>
  </si>
  <si>
    <t>11,67</t>
  </si>
  <si>
    <t>CAVOUQUEIRO OU OPERADOR DE PERFURATRIZ / ROMPEDOR (MENSALISTA)</t>
  </si>
  <si>
    <t>2.054,67</t>
  </si>
  <si>
    <t>2.376,88</t>
  </si>
  <si>
    <t>CENTRALIZADOR DE BARRA DE ACO (CHUMBADOR TIPO CARAMBOLA), PARA ACO ATE 20 MM</t>
  </si>
  <si>
    <t>CENTRO DE MEDICAO AGRUPADA, EM POLICARBONATO / PVC, COM 12 MEDIDORES E PROTECAO GERAL (INCLUI BARRAMENTO, DISJUNTORES E ACESSORIOS DE FIXACAO) (PADRAO CONCESSIONARIA LOCAL)</t>
  </si>
  <si>
    <t>2.675,46</t>
  </si>
  <si>
    <t>CENTRO DE MEDICAO AGRUPADA, EM POLICARBONATO / PVC, COM 16 MEDIDORES E PROTECAO GERAL (INCLUI BARRAMENTO, DISJUNTORES E ACESSORIOS DE FIXACAO) (PADRAO CONCESSIONARIA LOCAL)</t>
  </si>
  <si>
    <t>3.567,29</t>
  </si>
  <si>
    <t>CENTRO DE MEDICAO AGRUPADA, EM POLICARBONATO / PVC, COM 4 MEDIDORES E PROTECAO GERAL (INCLUI BARRAMENTO, DISJUNTORES E ACESSORIOS DE FIXACAO) (PADRAO CONCESSIONARIA LOCAL)</t>
  </si>
  <si>
    <t>621,70</t>
  </si>
  <si>
    <t>CENTRO DE MEDICAO AGRUPADA, EM POLICARBONATO / PVC, COM 8 MEDIDORES E PROTECAO GERAL (INCLUI BARRAMENTO, DISJUNTORES E ACESSORIOS DE FIXACAO) (PADRAO CONCESSIONARIA LOCAL)</t>
  </si>
  <si>
    <t>1.372,03</t>
  </si>
  <si>
    <t>CERA  LIQUIDA</t>
  </si>
  <si>
    <t>7,96</t>
  </si>
  <si>
    <t>CHAPA ACO INOX AISI 304 NUMERO 4 (E = 6 MM), ACABAMENTO NUMERO 1 (LAMINADO A QUENTE, FOSCO)</t>
  </si>
  <si>
    <t>1.012,21</t>
  </si>
  <si>
    <t>CHAPA ACO INOX AISI 304 NUMERO 9 (E = 4 MM), ACABAMENTO NUMERO 1 (LAMINADO A QUENTE, FOSCO)</t>
  </si>
  <si>
    <t>674,80</t>
  </si>
  <si>
    <t>CHAPA DE ACO CARBONO GALVANIZADA, PERFURADA (GRADE FUROS) E = 1,5 MM, DIAMETRO DO FURO = 9,52 MM (FUROS ALTERNADOS HORIZ.)</t>
  </si>
  <si>
    <t>21,74</t>
  </si>
  <si>
    <t>CHAPA DE ACO CARBONO LAMINADO A QUENTE, QUALIDADE ESTRUTURAL, BITOLA 3/16", E =4,75 MM (37,29 KG/M2)</t>
  </si>
  <si>
    <t>5,52</t>
  </si>
  <si>
    <t>CHAPA DE ACO FINA A FRIO BITOLA MSG 20, E = 0,90 MM (7,20 KG/M2)</t>
  </si>
  <si>
    <t>6,05</t>
  </si>
  <si>
    <t>CHAPA DE ACO FINA A FRIO BITOLA MSG 24, E = 0,60 MM (4,80 KG/M2)</t>
  </si>
  <si>
    <t>6,44</t>
  </si>
  <si>
    <t>CHAPA DE ACO FINA A FRIO BITOLA MSG 26, E = 0,45 MM (3,60 KG/M2)</t>
  </si>
  <si>
    <t>6,06</t>
  </si>
  <si>
    <t>CHAPA DE ACO FINA A QUENTE BITOLA MSG 13, E = 2,25 MM (18,00 KG/M2)</t>
  </si>
  <si>
    <t>5,61</t>
  </si>
  <si>
    <t>CHAPA DE ACO FINA A QUENTE BITOLA MSG 14, E = 2,00 MM (16,0 KG/M2)</t>
  </si>
  <si>
    <t>CHAPA DE ACO FINA A QUENTE BITOLA MSG 16, E = 1,50 MM (12,00 KG/M2)</t>
  </si>
  <si>
    <t>5,93</t>
  </si>
  <si>
    <t>CHAPA DE ACO FINA A QUENTE BITOLA MSG 18, E = 1,20 MM (9,60 KG/M2)</t>
  </si>
  <si>
    <t>CHAPA DE ACO FINA A QUENTE BITOLA MSG 3/16 ", E = 4,75 MM (38,00 KG/M2)</t>
  </si>
  <si>
    <t>5,00</t>
  </si>
  <si>
    <t>CHAPA DE ACO GALVANIZADA BITOLA GSG 14, E = 1,95 MM (15,60 KG/M2)</t>
  </si>
  <si>
    <t>6,88</t>
  </si>
  <si>
    <t>CHAPA DE ACO GALVANIZADA BITOLA GSG 16, E = 1,55 MM (12,40 KG/M2)</t>
  </si>
  <si>
    <t>7,16</t>
  </si>
  <si>
    <t>CHAPA DE ACO GALVANIZADA BITOLA GSG 18, E = 1,25 MM (10,00 KG/M2)</t>
  </si>
  <si>
    <t>CHAPA DE ACO GALVANIZADA BITOLA GSG 19, E = 1,11 MM (8,88 KG/M2)</t>
  </si>
  <si>
    <t>7,48</t>
  </si>
  <si>
    <t>CHAPA DE ACO GALVANIZADA BITOLA GSG 20, E = 0,95 MM (7,60 KG/M2)</t>
  </si>
  <si>
    <t>6,60</t>
  </si>
  <si>
    <t>CHAPA DE ACO GALVANIZADA BITOLA GSG 22, E = 0,80 MM (6,40 KG/M2)</t>
  </si>
  <si>
    <t>CHAPA DE ACO GALVANIZADA BITOLA GSG 24, E = 0,64 (5,12 KG/M2)</t>
  </si>
  <si>
    <t>7,19</t>
  </si>
  <si>
    <t>CHAPA DE ACO GALVANIZADA BITOLA GSG 26, E = 0,50 MM (4,00 KG/M2)</t>
  </si>
  <si>
    <t>7,50</t>
  </si>
  <si>
    <t>CHAPA DE ACO GALVANIZADA BITOLA GSG 30, E = 0,35 MM (2,80 KG/M2)</t>
  </si>
  <si>
    <t>9,00</t>
  </si>
  <si>
    <t>CHAPA DE ACO GROSSA, ASTM A36, E = 1 " (25,40 MM) 199,18 KG/M2</t>
  </si>
  <si>
    <t>6,54</t>
  </si>
  <si>
    <t>CHAPA DE ACO GROSSA, ASTM A36, E = 1/2 " (12,70 MM) 99,59 KG/M2</t>
  </si>
  <si>
    <t>5,45</t>
  </si>
  <si>
    <t>CHAPA DE ACO GROSSA, ASTM A36, E = 1/4 " (6,35 MM) 49,79 KG/M2</t>
  </si>
  <si>
    <t>5,40</t>
  </si>
  <si>
    <t>CHAPA DE ACO GROSSA, ASTM A36, E = 3/4 " (19,05 MM) 149,39 KG/M2</t>
  </si>
  <si>
    <t>CHAPA DE ACO GROSSA, ASTM A36, E = 3/8 " (9,53 MM) 74,69 KG/M2</t>
  </si>
  <si>
    <t>CHAPA DE ACO GROSSA, ASTM A36, E = 5/8 " (15,88 MM) 124,49 KG/M2</t>
  </si>
  <si>
    <t>6,14</t>
  </si>
  <si>
    <t>CHAPA DE ACO GROSSA, ASTM A36, E = 7/8 " (22,23 MM) 174,28 KG/M2</t>
  </si>
  <si>
    <t>6,34</t>
  </si>
  <si>
    <t>CHAPA DE ACO GROSSA, SAE 1020, BITOLA 1/4", E = 6,35 MM (49,85 KG/M2)</t>
  </si>
  <si>
    <t>5,43</t>
  </si>
  <si>
    <t>CHAPA DE ACO XADREZ PARA PISOS, E = 1/4 " (6,30 MM) 54,53 KG/M2</t>
  </si>
  <si>
    <t>CHAPA DE GESSO ACARTONADO, RESISTENTE A UMIDADE (RU), COR VERDE, E = 12,5 MM, 1200 X 1800 MM (L X C)</t>
  </si>
  <si>
    <t>30,02</t>
  </si>
  <si>
    <t>CHAPA DE GESSO ACARTONADO, RESISTENTE A UMIDADE (RU), COR VERDE, E = 12,5 MM, 1200 X 2400 MM (L X C)</t>
  </si>
  <si>
    <t>31,48</t>
  </si>
  <si>
    <t>CHAPA DE GESSO ACARTONADO, RESISTENTE AO FOGO (RF), COR ROSA, E = 12,5 MM, 1200 X 1800 MM (L X C)</t>
  </si>
  <si>
    <t>28,19</t>
  </si>
  <si>
    <t>CHAPA DE GESSO ACARTONADO, RESISTENTE AO FOGO (RF), COR ROSA, E = 12,5 MM, 1200 X 2400 MM (L X C)</t>
  </si>
  <si>
    <t>29,88</t>
  </si>
  <si>
    <t>CHAPA DE GESSO ACARTONADO, STANDARD (ST), COR BRANCA, E = 12,5 MM, 1200 X 1800 MM (L X C)</t>
  </si>
  <si>
    <t>21,23</t>
  </si>
  <si>
    <t>CHAPA DE GESSO ACARTONADO, STANDARD (ST), COR BRANCA, E = 12,5 MM, 1200 X 2400 MM (L X C)</t>
  </si>
  <si>
    <t>21,03</t>
  </si>
  <si>
    <t>CHAPA DE LAMINADO MELAMINICO, LISO BRILHANTE, DE *1,25 X 3,08* M, E = 0,8 MM</t>
  </si>
  <si>
    <t>24,67</t>
  </si>
  <si>
    <t>CHAPA DE LAMINADO MELAMINICO, LISO FOSCO, DE *1,25 X 3,08* M, E = 0,8 MM</t>
  </si>
  <si>
    <t>28,52</t>
  </si>
  <si>
    <t>CHAPA DE LAMINADO MELAMINICO, TEXTURIZADO, DE *1,25 X 3,08* M, E = 0,8 MM</t>
  </si>
  <si>
    <t>27,47</t>
  </si>
  <si>
    <t>CHAPA DE MADEIRA COMPENSADA NAVAL (COM COLA FENOLICA), E = 10 MM, DE *1,60 X 2,20* M</t>
  </si>
  <si>
    <t>28,57</t>
  </si>
  <si>
    <t>CHAPA DE MADEIRA COMPENSADA NAVAL (COM COLA FENOLICA), E = 12 MM, DE *1,60 X 2,20* M</t>
  </si>
  <si>
    <t>34,82</t>
  </si>
  <si>
    <t>CHAPA DE MADEIRA COMPENSADA NAVAL (COM COLA FENOLICA), E = 15 MM, DE *1,60 X 2,20* M</t>
  </si>
  <si>
    <t>37,67</t>
  </si>
  <si>
    <t>CHAPA DE MADEIRA COMPENSADA NAVAL (COM COLA FENOLICA), E = 18 MM, DE *1,60 X 2,20* M</t>
  </si>
  <si>
    <t>47,95</t>
  </si>
  <si>
    <t>CHAPA DE MADEIRA COMPENSADA NAVAL (COM COLA FENOLICA), E = 20 MM, DE *1,60 X 2,20* M</t>
  </si>
  <si>
    <t>53,48</t>
  </si>
  <si>
    <t>CHAPA DE MADEIRA COMPENSADA NAVAL (COM COLA FENOLICA), E = 25 MM, DE *1,60 X 2,20* M</t>
  </si>
  <si>
    <t>60,94</t>
  </si>
  <si>
    <t>CHAPA DE MADEIRA COMPENSADA NAVAL (COM COLA FENOLICA), E = 4 MM, DE *1,60 X 2,20* M</t>
  </si>
  <si>
    <t>15,69</t>
  </si>
  <si>
    <t>CHAPA DE MADEIRA COMPENSADA NAVAL (COM COLA FENOLICA), E = 6 MM, DE *1,60 X 2,20* M</t>
  </si>
  <si>
    <t>19,38</t>
  </si>
  <si>
    <t>CHAPA DE MADEIRA COMPENSADA PLASTIFICADA PARA FORMA DE CONCRETO, DE 2,20 x 1,10 M, E = 10 MM</t>
  </si>
  <si>
    <t>20,40</t>
  </si>
  <si>
    <t>CHAPA DE MADEIRA COMPENSADA PLASTIFICADA PARA FORMA DE CONCRETO, DE 2,20 x 1,10 M, E = 18 MM</t>
  </si>
  <si>
    <t>CHAPA DE MADEIRA COMPENSADA PLASTIFICADA PARA FORMA DE CONCRETO, DE 2,20 X 1,10 M, E = 12 MM</t>
  </si>
  <si>
    <t>24,38</t>
  </si>
  <si>
    <t>CHAPA DE MADEIRA COMPENSADA RESINADA PARA FORMA DE CONCRETO, DE *2,2 X 1,1* M, E = 14 MM</t>
  </si>
  <si>
    <t>19,43</t>
  </si>
  <si>
    <t>CHAPA DE MADEIRA COMPENSADA RESINADA PARA FORMA DE CONCRETO, DE *2,2 X 1,1* M, E = 17 MM</t>
  </si>
  <si>
    <t>22,51</t>
  </si>
  <si>
    <t>CHAPA DE MDF BRANCO LISO 1 FACE, E = 12 MM, DE *2,75 X 1,85* M</t>
  </si>
  <si>
    <t>26,25</t>
  </si>
  <si>
    <t>CHAPA DE MDF BRANCO LISO 1 FACE, E = 15 MM, DE *2,75 X 1,85* M</t>
  </si>
  <si>
    <t>29,08</t>
  </si>
  <si>
    <t>CHAPA DE MDF BRANCO LISO 1 FACE, E = 18 MM, DE *2,75 X 1,85* M</t>
  </si>
  <si>
    <t>36,90</t>
  </si>
  <si>
    <t>CHAPA DE MDF BRANCO LISO 1 FACE, E = 25 MM, DE *2,75 X 1,85* M</t>
  </si>
  <si>
    <t>53,00</t>
  </si>
  <si>
    <t>CHAPA DE MDF BRANCO LISO 1 FACE, E = 6 MM, DE *2,75 X 1,85* M</t>
  </si>
  <si>
    <t>19,19</t>
  </si>
  <si>
    <t>CHAPA DE MDF BRANCO LISO 1 FACE, E = 9 MM, DE *2,75 X 1,85* M</t>
  </si>
  <si>
    <t>25,08</t>
  </si>
  <si>
    <t>CHAPA DE MDF BRANCO LISO 2 FACES, E = 12 MM, DE *2,75 X 1,85* M</t>
  </si>
  <si>
    <t>27,60</t>
  </si>
  <si>
    <t>CHAPA DE MDF BRANCO LISO 2 FACES, E = 15 MM, DE *2,75 X 1,85* M</t>
  </si>
  <si>
    <t>30,12</t>
  </si>
  <si>
    <t>CHAPA DE MDF BRANCO LISO 2 FACES, E = 18 MM, DE *2,75 X 1,85* M</t>
  </si>
  <si>
    <t>37,39</t>
  </si>
  <si>
    <t>CHAPA DE MDF BRANCO LISO 2 FACES, E = 25 MM, DE *2,75 X 1,85* M</t>
  </si>
  <si>
    <t>56,47</t>
  </si>
  <si>
    <t>CHAPA DE MDF BRANCO LISO 2 FACES, E = 6 MM, DE *2,75 X 1,85* M</t>
  </si>
  <si>
    <t>20,70</t>
  </si>
  <si>
    <t>CHAPA DE MDF BRANCO LISO 2 FACES, E = 9 MM, DE *2,75 X 1,85* M</t>
  </si>
  <si>
    <t>25,32</t>
  </si>
  <si>
    <t>CHAPA DE MDF CRU, E = 12 MM, DE *2,75 X 1,85* M</t>
  </si>
  <si>
    <t>21,14</t>
  </si>
  <si>
    <t>CHAPA DE MDF CRU, E = 15 MM, DE *2,75 X 1,85* M</t>
  </si>
  <si>
    <t>22,29</t>
  </si>
  <si>
    <t>CHAPA DE MDF CRU, E = 18 MM, DE *2,75 X 1,85* M</t>
  </si>
  <si>
    <t>27,20</t>
  </si>
  <si>
    <t>CHAPA DE MDF CRU, E = 20 MM, DE *2,75 X 1,85* M</t>
  </si>
  <si>
    <t>36,16</t>
  </si>
  <si>
    <t>CHAPA DE MDF CRU, E = 25 MM, DE *2,75 X 1,85* M</t>
  </si>
  <si>
    <t>CHAPA DE MDF CRU, E = 6 MM, DE *2,75 X 1,85* M</t>
  </si>
  <si>
    <t>12,69</t>
  </si>
  <si>
    <t>CHAPA DE MDF CRU, E = 9 MM, DE *2,75 X 1,85* M</t>
  </si>
  <si>
    <t>17,06</t>
  </si>
  <si>
    <t>CHAPA EM ACO GALVANIZADO PARA STEEL DECK, COM NERVURAS TRAPEZOIDAIS, LARGURA UTIL DE 915 MM E ESPESSURA DE 0,80 MM</t>
  </si>
  <si>
    <t>66,27</t>
  </si>
  <si>
    <t>CHAPA EM ACO GALVANIZADO PARA STEEL DECK, COM NERVURAS TRAPEZOIDAIS, LARGURA UTIL DE 915 MM E ESPESSURA DE 0,95 MM</t>
  </si>
  <si>
    <t>77,37</t>
  </si>
  <si>
    <t>CHAPA EM ACO GALVANIZADO PARA STEEL DECK, COM NERVURAS TRAPEZOIDAIS, LARGURA UTIL DE 915 MM E ESPESSURA DE 1,25 MM</t>
  </si>
  <si>
    <t>100,35</t>
  </si>
  <si>
    <t>CHAPA PARA EMENDA DE VIGA, EM ACO GROSSO, QUALIDADE ESTRUTURAL, BITOLA 3/16 ", E= 4,75 MM, 4 FUROS, LARGURA 45 MM, COMPRIMENTO 500 MM</t>
  </si>
  <si>
    <t>60,64</t>
  </si>
  <si>
    <t>CHAPA/BOBINA LISA EM ALUMINIO, ESPESSURA DE 0,50 MM, LARGURA DE 300 MM (LIGA 1.200 - H14)</t>
  </si>
  <si>
    <t>24,99</t>
  </si>
  <si>
    <t>CHAPA/BOBINA LISA EM ALUMINIO, ESPESSURA DE 0,80 MM, LARGURA DE 1.000 MM (LIGA 1.200 - H14)</t>
  </si>
  <si>
    <t>208,86</t>
  </si>
  <si>
    <t>CHAPA/BOBINA LISA EM ALUMINIO, ESPESSURA DE 0,80 MM, LARGURA DE 500 MM (LIGA 1.200 - H14)</t>
  </si>
  <si>
    <t>70,86</t>
  </si>
  <si>
    <t>CHAPA/BOBINA LISA EM ALUMINIO, ESPESSURA DE 0,80 MM, LARGURA DE 600 MM (LIGA 1.200 - H14)</t>
  </si>
  <si>
    <t>91,71</t>
  </si>
  <si>
    <t>CHAPA/BOBINA LISA EM ALUMINIO, ESPESSURA DE 3,00 MM, LARGURA DE 1.000 MM (LIGA 1.200 - H14)</t>
  </si>
  <si>
    <t>519,38</t>
  </si>
  <si>
    <t>CHAPA/BOBINA LISA EM ALUMINIO, ESPESSURA DE 4,00 MM, LARGURA DE 1.000 MM (LIGA 1.200 - H14)</t>
  </si>
  <si>
    <t>CHAPA/BOBINA LISA EM ALUMINIO, ESPESSURA DE 5,00 MM, LARGURA DE 1.060 MM (LIGA 1.200 - H14)</t>
  </si>
  <si>
    <t>961,62</t>
  </si>
  <si>
    <t>CHAVE BLINDADA TRIPOLAR PARA MOTORES, DO TIPO FACA, COM PORTA FUSIVEL DO TIPO CARTUCHO, CORRENTE NOMINAL DE 100 A, TENSAO NOMINAL DE 250 V</t>
  </si>
  <si>
    <t>635,83</t>
  </si>
  <si>
    <t>CHAVE BLINDADA TRIPOLAR PARA MOTORES, DO TIPO FACA, COM PORTA FUSIVEL DO TIPO CARTUCHO, CORRENTE NOMINAL DE 30 A, TENSAO NOMINAL DE 250 V</t>
  </si>
  <si>
    <t>215,02</t>
  </si>
  <si>
    <t>CHAVE BLINDADA TRIPOLAR PARA MOTORES, DO TIPO FACA, COM PORTA FUSIVEL DO TIPO CARTUCHO, CORRENTE NOMINAL DE 60 A, TENSAO NOMINAL DE 250 V</t>
  </si>
  <si>
    <t>337,93</t>
  </si>
  <si>
    <t>CHAVE DE PARTIDA DIRETA TRIFASICA, COM CAIXA TERMOPLASTICA, COM FUSIVEL DE 25 A, PARA MOTOR COM POTENCIA DE 7,5 CV E TENSAO DE 380 V</t>
  </si>
  <si>
    <t>504,70</t>
  </si>
  <si>
    <t>CHAVE DE PARTIDA DIRETA TRIFASICA, COM CAIXA TERMOPLASTICA, COM FUSIVEL DE 35 A, PARA MOTOR COM POTENCIA DE 5 CV E TENSAO DE 220 V</t>
  </si>
  <si>
    <t>281,78</t>
  </si>
  <si>
    <t>CHAVE DE PARTIDA DIRETA TRIFASICA, COM CAIXA TERMOPLASTICA, COM FUSIVEL DE 63 A, PARA MOTOR COM POTENCIA DE 10 CV E TENSAO DE 220 V</t>
  </si>
  <si>
    <t>444,51</t>
  </si>
  <si>
    <t>CHAVE DUPLA PARA CONEXOES TIPO STORZ, ENGATE RAPIDO 1 1/2" X 2 1/2", EM LATAO, PARA INSTALACAO PREDIAL COMBATE A INCENDIO</t>
  </si>
  <si>
    <t>12,90</t>
  </si>
  <si>
    <t>CHAVE FUSIVEL PARA REDES DE DISTRIBUICAO, TENSAO DE 15,0 KV, CORRENTE NOMINAL DO PORTA FUSIVEL DE 100 A, CAPACIDADE DE INTERRUPCAO SIMETRICA DE 7,10 KA, CAPACIDADE DE INTERRUPCAO ASSIMETRICA 10,00 KA</t>
  </si>
  <si>
    <t>302,85</t>
  </si>
  <si>
    <t>CHAVE SECCIONADORA-FUSIVEL BLINDADA TRIPOLAR, ABERTURA COM CARGA, PARA FUSIVEL NH00, CORRENTE NOMINAL DE 160 A, TENSAO DE 500 V</t>
  </si>
  <si>
    <t>328,51</t>
  </si>
  <si>
    <t>CHAVE SECCIONADORA-FUSIVEL BLINDADA TRIPOLAR, ABERTURA COM CARGA, PARA FUSIVEL NH01, CORRENTE NOMINAL DE 250 A, TENSAO DE 500 V</t>
  </si>
  <si>
    <t>455,39</t>
  </si>
  <si>
    <t>CHUMBADOR DE ACO TIPO PARABOLT, * 5/8" X 200* MM,  COM PORCA E ARRUELA</t>
  </si>
  <si>
    <t>14,34</t>
  </si>
  <si>
    <t>CHUMBADOR DE ACO, DIAMETRO 1/2", COMPRIMENTO 75 MM</t>
  </si>
  <si>
    <t>CHUMBADOR DE ACO, DIAMETRO 5/8", COMPRIMENTO 6", COM PORCA</t>
  </si>
  <si>
    <t>16,29</t>
  </si>
  <si>
    <t>CHUMBADOR DE ACO, 1" X 600 MM, PARA POSTES DE ACO COM BASE, INCLUSO PORCA E ARRUELA</t>
  </si>
  <si>
    <t>181,27</t>
  </si>
  <si>
    <t>CHUMBADOR, DIAMETRO 1/4" COM PARAFUSO 1/4" X 40 MM</t>
  </si>
  <si>
    <t>CHUVEIRO COMUM EM PLASTICO BRANCO, COM CANO, 3 TEMPERATURAS, 5500 W (110/220 V)</t>
  </si>
  <si>
    <t>62,90</t>
  </si>
  <si>
    <t>CHUVEIRO COMUM EM PLASTICO CROMADO, COM CANO, 4 TEMPERATURAS (110/220 V)</t>
  </si>
  <si>
    <t>203,46</t>
  </si>
  <si>
    <t>CHUVEIRO PLASTICO BRANCO SIMPLES 5 '' PARA ACOPLAR EM HASTE 1/2 ", AGUA FRIA</t>
  </si>
  <si>
    <t>4,78</t>
  </si>
  <si>
    <t>CIMENTO BRANCO</t>
  </si>
  <si>
    <t>CIMENTO IMPERMEABILIZANTE DE PEGA ULTRARRAPIDA PARA TAMPONAMENTOS</t>
  </si>
  <si>
    <t>12,41</t>
  </si>
  <si>
    <t>CIMENTO PORTLAND COMPOSTO CP II-32</t>
  </si>
  <si>
    <t>CIMENTO PORTLAND COMPOSTO CP II-32 (SACO DE 50 KG)</t>
  </si>
  <si>
    <t>50KG</t>
  </si>
  <si>
    <t>18,99</t>
  </si>
  <si>
    <t>CIMENTO PORTLAND DE ALTO FORNO (AF) CP III-32</t>
  </si>
  <si>
    <t>CIMENTO PORTLAND ESTRUTURAL BRANCO CPB-32</t>
  </si>
  <si>
    <t>1,27</t>
  </si>
  <si>
    <t>CIMENTO PORTLAND POZOLANICO CP IV- 32</t>
  </si>
  <si>
    <t>18,30</t>
  </si>
  <si>
    <t>CIMENTO PORTLAND POZOLANICO CP IV-32</t>
  </si>
  <si>
    <t>CINTA CIRCULAR EM ACO GALVANIZADO DE 150 MM DE DIAMETRO PARA FIXACAO DE CAIXA MEDICAO, INCLUI PARAFUSOS E PORCAS</t>
  </si>
  <si>
    <t>20,31</t>
  </si>
  <si>
    <t>CINTA CIRCULAR EM ACO GALVANIZADO DE 210 MM DE DIAMETRO PARA INSTALACAO DE TRANSFORMADOR EM POSTE DE CONCRETO</t>
  </si>
  <si>
    <t>24,19</t>
  </si>
  <si>
    <t>CINTURAO DE SEGURANCA TIPO PARAQUEDISTA, FIVELA EM ACO, AJUSTE NO SUSPENSARIO, CINTURA E PERNAS</t>
  </si>
  <si>
    <t>COBRE ELETROLITICO EM BARRA OU CHAPA</t>
  </si>
  <si>
    <t>65,30</t>
  </si>
  <si>
    <t>COLA A BASE DE RESINA SINTETICA PARA CHAPA DE LAMINADO MELAMINICO</t>
  </si>
  <si>
    <t>24,73</t>
  </si>
  <si>
    <t>COLA BRANCA BASE PVA</t>
  </si>
  <si>
    <t>15,85</t>
  </si>
  <si>
    <t>COLAR DE TOMADA EM POLIPROPILENO, PP, COM PARAFUSOS, PARA PEAD, 63 X 1/2" - LIGACAO PREDIAL DE AGUA</t>
  </si>
  <si>
    <t>13,93</t>
  </si>
  <si>
    <t>COLAR DE TOMADA EM POLIPROPILENO, PP, COM PARAFUSOS, PARA PEAD, 63 X 3/4" - LIGACAO PREDIAL DE AGUA</t>
  </si>
  <si>
    <t>14,30</t>
  </si>
  <si>
    <t>COLAR TOMADA PVC, COM TRAVAS, SAIDA COM ROSCA, DE 110 MM X 1/2" OU 110 MM X 3/4", PARA LIGACAO PREDIAL DE AGUA</t>
  </si>
  <si>
    <t>13,19</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</si>
  <si>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</si>
  <si>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</si>
  <si>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</si>
  <si>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</si>
  <si>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6,94</t>
  </si>
  <si>
    <t>COLAR TOMADA PVC, COM TRAVAS, SAIDA COM ROSCA, DE 75 MM X 1/2" OU 75 MM X 3/4", PARA LIGACAO PREDIAL DE AGUA</t>
  </si>
  <si>
    <t>10,25</t>
  </si>
  <si>
    <t>COLAR TOMADA PVC, COM TRAVAS, SAIDA COM ROSCA, DE 85 MM X 1/2" OU 85 MM X 3/4", PARA LIGACAO PREDIAL DE AGUA</t>
  </si>
  <si>
    <t>8,68</t>
  </si>
  <si>
    <t>COLAR TOMADA PVC, COM TRAVAS, SAIDA ROSCAVEL COM BUCHA DE LATAO, DE 110 MM X 1/2" OU 110 MM X 3/4", PARA LIGACAO PREDIAL DE AGUA</t>
  </si>
  <si>
    <t>15,80</t>
  </si>
  <si>
    <t>COLAR TOMADA PVC, COM TRAVAS, SAIDA ROSCAVEL COM BUCHA DE LATAO, DE 60 MM X 1/2" OU 60 MM X 3/4", PARA LIGACAO PREDIAL DE AGUA</t>
  </si>
  <si>
    <t>10,47</t>
  </si>
  <si>
    <t>COLAR TOMADA PVC, COM TRAVAS, SAIDA ROSCAVEL COM BUCHA DE LATAO, DE 75 MM X 1/2" OU 75 MM X 3/4", PARA LIGACAO PREDIAL DE AGUA</t>
  </si>
  <si>
    <t>COLAR TOMADA PVC, COM TRAVAS, SAIDA ROSCAVEL COM BUCHA DE LATAO, DE 85 MM X 1/2" OU 85 MM X 3/4", PARA LIGACAO PREDIAL DE AGUA</t>
  </si>
  <si>
    <t>13,89</t>
  </si>
  <si>
    <t>COMPACTADOR DE SOLO A PERCUSSAO (SOQUETE), COM MOTOR GASOLINA DE 4 TEMPOS, PESO ENTRE 55 E 65 KG, FORCA DE IMPACTO DE 1.000 A 1.500 KGF, FREQUENCIA DE 600 A 700 GOLPES POR MINUTO, VELOCIDADE DE TRABALHO ENTRE 10 E 15 M/MIN, POTENCIA ENTRE 2,00 E 3,00 HP</t>
  </si>
  <si>
    <t>9.650,00</t>
  </si>
  <si>
    <t>COMPACTADOR DE SOLO TIPO PLACA VIBRATORIA REVERSIVEL, A GASOLINA, 4 TEMPOS, PESO DE 125 A 150 KG, FORCA CENTRIFUGA DE 2500 A 2800 KGF, LARG. TRABALHO DE 400 A 450 MM, FREQ VIBRACAO DE 4300 A 4500 RPM, VELOC. TRABALHO DE 15 A 20 M/MIN, POT. DE 5,5 A 6,0 HP</t>
  </si>
  <si>
    <t>8.101,10</t>
  </si>
  <si>
    <t>COMPACTADOR DE SOLO TIPO PLACA VIBRATORIA REVERSIVEL, A GASOLINA, 4 TEMPOS, PESO DE 150 A 175 KG, FORCA CENTRIFUGA DE 2800 A 3100 KGF, LARG. TRABALHO DE 450 A 520 MM, FREQ VIBRACAO DE 4000 A 4300 RPM, VELOC. TRABALHO DE 15 A 20 M/MIN, POT. DE 6,0 A 7,0 HP</t>
  </si>
  <si>
    <t>6.992,75</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</si>
  <si>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</si>
  <si>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5.405,66</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</si>
  <si>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</si>
  <si>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95.579,53</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</si>
  <si>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</si>
  <si>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12.583,68</t>
  </si>
  <si>
    <t>COMPACTADOR DE SOLOS DE PERCURSAO (SOQUETE) COM MOTOR A GASOLINA 4 TEMPOS DE 4 HP (4 CV)</t>
  </si>
  <si>
    <t>11.957,60</t>
  </si>
  <si>
    <t>COMPRESSOR DE AR ESTACIONARIO, VAZAO 620 PCM, PRESSAO EFETIVA DE TRABALHO 109 PSI, MOTOR ELETRICO, POTENCIA 127 CV</t>
  </si>
  <si>
    <t>86.280,46</t>
  </si>
  <si>
    <t>COMPRESSOR DE AR REBOCAVEL VAZAO 400 PCM, PRESSAO EFETIVA DE TRABALHO 102 PSI, MOTOR DIESEL, POTENCIA 110 CV</t>
  </si>
  <si>
    <t>69.528,30</t>
  </si>
  <si>
    <t>COMPRESSOR DE AR REBOCAVEL VAZAO 748 PCM, PRESSAO EFETIVA DE TRABALHO 102 PSI, MOTOR DIESEL, POTENCIA 210 CV</t>
  </si>
  <si>
    <t>148.850,72</t>
  </si>
  <si>
    <t>COMPRESSOR DE AR REBOCAVEL VAZAO 860 PCM, PRESSAO EFETIVA DE TRABALHO 102 PSI, MOTOR DIESEL, POTENCIA 250 CV</t>
  </si>
  <si>
    <t>161.682,54</t>
  </si>
  <si>
    <t>COMPRESSOR DE AR REBOCAVEL, VAZAO *89* PCM, PRESSAO EFETIVA DE TRABALHO *102* PSI, MOTOR DIESEL, POTENCIA *20* CV</t>
  </si>
  <si>
    <t>58.463,00</t>
  </si>
  <si>
    <t>COMPRESSOR DE AR REBOCAVEL, VAZAO 152 PCM, PRESSAO EFETIVA DE TRABALHO 102 PSI, MOTOR DIESEL, POTENCIA 31,5 KW</t>
  </si>
  <si>
    <t>37.643,84</t>
  </si>
  <si>
    <t>COMPRESSOR DE AR REBOCAVEL, VAZAO 189 PCM, PRESSAO EFETIVA DE TRABALHO 102 PSI, MOTOR DIESEL, POTENCIA 63 CV</t>
  </si>
  <si>
    <t>43.779,34</t>
  </si>
  <si>
    <t>COMPRESSOR DE AR REBOCAVEL, VAZAO 250 PCM, PRESSAO EFETIVA DE TRABALHO 102 PSI, MOTOR DIESEL, POTENCIA 81 CV</t>
  </si>
  <si>
    <t>58.630,76</t>
  </si>
  <si>
    <t>CONCERTINA CLIPADA (DUPLA) EM ACO GALVANIZADO DE ALTA RESISTENCIA, COM ESPIRAL DE 300 MM, D = 2,76 MM</t>
  </si>
  <si>
    <t>9,85</t>
  </si>
  <si>
    <t>CONCERTINA SIMPLES EM ACO GALVANIZADO DE ALTA RESISTENCIA, COM ESPIRAL DE 300 MM, D = 2,76 MM</t>
  </si>
  <si>
    <t>CONCRETO AUTOADENSAVEL (CAA) CLASSE DE RESISTENCIA C15, ESPALHAMENTO SF2, INCLUI SERVICO DE BOMBEAMENTO (NBR 15823)</t>
  </si>
  <si>
    <t>254,92</t>
  </si>
  <si>
    <t>CONCRETO AUTOADENSAVEL (CAA) CLASSE DE RESISTENCIA C20, ESPALHAMENTO SF2, INCLUI SERVICO DE BOMBEAMENTO (NBR 15823)</t>
  </si>
  <si>
    <t>264,36</t>
  </si>
  <si>
    <t>CONCRETO AUTOADENSAVEL (CAA) CLASSE DE RESISTENCIA C25, ESPALHAMENTO SF2, INCLUI SERVICO DE BOMBEAMENTO (NBR 15823)</t>
  </si>
  <si>
    <t>273,81</t>
  </si>
  <si>
    <t>CONCRETO AUTOADENSAVEL (CAA) CLASSE DE RESISTENCIA C30, ESPALHAMENTO SF2, INCLUI SERVICO DE BOMBEAMENTO (NBR 15823)</t>
  </si>
  <si>
    <t>279,35</t>
  </si>
  <si>
    <t>CONCRETO BETUMINOSO USINADO A QUENTE (CBUQ) PARA PAVIMENTACAO ASFALTICA, PADRAO DNIT, FAIXA C, COM CAP 30/45 - AQUISICAO POSTO USINA</t>
  </si>
  <si>
    <t>302,55</t>
  </si>
  <si>
    <t>CONCRETO BETUMINOSO USINADO A QUENTE (CBUQ) PARA PAVIMENTACAO ASFALTICA, PADRAO DNIT, FAIXA C, COM CAP 50/70 - AQUISICAO POSTO USINA</t>
  </si>
  <si>
    <t>326,52</t>
  </si>
  <si>
    <t>CONCRETO BETUMINOSO USINADO A QUENTE (CBUQ) PARA PAVIMENTACAO ASFALTICA, PADRAO DNIT, PARA BINDER, COM CAP 50/70 - AQUISICAO POSTO USINA</t>
  </si>
  <si>
    <t>316,33</t>
  </si>
  <si>
    <t>CONCRETO USINADO BOMBEAVEL, CLASSE DE RESISTENCIA C20, COM BRITA 0 E 1, SLUMP = 100 +/- 20 MM, EXCLUI SERVICO DE BOMBEAMENTO (NBR 8953)</t>
  </si>
  <si>
    <t>231,32</t>
  </si>
  <si>
    <t>CONCRETO USINADO BOMBEAVEL, CLASSE DE RESISTENCIA C20, COM BRITA 0 E 1, SLUMP = 100 +/- 20 MM, INCLUI SERVICO DE BOMBEAMENTO (NBR 8953)</t>
  </si>
  <si>
    <t>269,09</t>
  </si>
  <si>
    <t>CONCRETO USINADO BOMBEAVEL, CLASSE DE RESISTENCIA C20, COM BRITA 0 E 1, SLUMP = 130 +/- 20 MM, EXCLUI SERVICO DE BOMBEAMENTO (NBR 8953)</t>
  </si>
  <si>
    <t>284,01</t>
  </si>
  <si>
    <t>CONCRETO USINADO BOMBEAVEL, CLASSE DE RESISTENCIA C20, COM BRITA 0 E 1, SLUMP = 190 +/- 20 MM, INCLUI SERVICO DE BOMBEAMENTO (NBR 8953)</t>
  </si>
  <si>
    <t>283,40</t>
  </si>
  <si>
    <t>CONCRETO USINADO BOMBEAVEL, CLASSE DE RESISTENCIA C20, COM BRITA 0, SLUMP = 220 +/- 20 MM, INCLUI SERVICO DE BOMBEAMENTO (NBR 8953)</t>
  </si>
  <si>
    <t>343,09</t>
  </si>
  <si>
    <t>CONCRETO USINADO BOMBEAVEL, CLASSE DE RESISTENCIA C25, COM BRITA 0 E 1, SLUMP = 100 +/- 20 MM, EXCLUI SERVICO DE BOMBEAMENTO (NBR 8953)</t>
  </si>
  <si>
    <t>240,29</t>
  </si>
  <si>
    <t>CONCRETO USINADO BOMBEAVEL, CLASSE DE RESISTENCIA C25, COM BRITA 0 E 1, SLUMP = 100 +/- 20 MM, INCLUI SERVICO DE BOMBEAMENTO (NBR 8953)</t>
  </si>
  <si>
    <t>280,42</t>
  </si>
  <si>
    <t>CONCRETO USINADO BOMBEAVEL, CLASSE DE RESISTENCIA C25, COM BRITA 0 E 1, SLUMP = 130 +/- 20 MM, EXCLUI SERVICO DE BOMBEAMENTO (NBR 8953)</t>
  </si>
  <si>
    <t>301,05</t>
  </si>
  <si>
    <t>CONCRETO USINADO BOMBEAVEL, CLASSE DE RESISTENCIA C25, COM BRITA 0 E 1, SLUMP = 190 +/- 20 MM, EXCLUI SERVICO DE BOMBEAMENTO (NBR 8953)</t>
  </si>
  <si>
    <t>313,05</t>
  </si>
  <si>
    <t>CONCRETO USINADO BOMBEAVEL, CLASSE DE RESISTENCIA C30, COM BRITA 0 E 1, SLUMP = 100 +/- 20 MM, EXCLUI SERVICO DE BOMBEAMENTO (NBR 8953)</t>
  </si>
  <si>
    <t>250,96</t>
  </si>
  <si>
    <t>CONCRETO USINADO BOMBEAVEL, CLASSE DE RESISTENCIA C30, COM BRITA 0 E 1, SLUMP = 100 +/- 20 MM, INCLUI SERVICO DE BOMBEAMENTO (NBR 8953)</t>
  </si>
  <si>
    <t>289,86</t>
  </si>
  <si>
    <t>CONCRETO USINADO BOMBEAVEL, CLASSE DE RESISTENCIA C30, COM BRITA 0 E 1, SLUMP = 130 +/- 20 MM, EXCLUI SERVICO DE BOMBEAMENTO (NBR 8953)</t>
  </si>
  <si>
    <t>316,31</t>
  </si>
  <si>
    <t>CONCRETO USINADO BOMBEAVEL, CLASSE DE RESISTENCIA C30, COM BRITA 0 E 1, SLUMP = 190 +/- 20 MM, EXCLUI SERVICO DE BOMBEAMENTO (NBR 8953)</t>
  </si>
  <si>
    <t>337,44</t>
  </si>
  <si>
    <t>CONCRETO USINADO BOMBEAVEL, CLASSE DE RESISTENCIA C35, COM BRITA 0 E 1, SLUMP = 100 +/- 20 MM, EXCLUI SERVICO DE BOMBEAMENTO (NBR 8953)</t>
  </si>
  <si>
    <t>261,67</t>
  </si>
  <si>
    <t>CONCRETO USINADO BOMBEAVEL, CLASSE DE RESISTENCIA C35, COM BRITA 0 E 1, SLUMP = 100 +/- 20 MM, INCLUI SERVICO DE BOMBEAMENTO (NBR 8953)</t>
  </si>
  <si>
    <t>300,24</t>
  </si>
  <si>
    <t>CONCRETO USINADO BOMBEAVEL, CLASSE DE RESISTENCIA C40, COM BRITA 0 E 1, SLUMP = 100 +/- 20 MM, EXCLUI SERVICO DE BOMBEAMENTO (NBR 8953)</t>
  </si>
  <si>
    <t>273,33</t>
  </si>
  <si>
    <t>CONCRETO USINADO BOMBEAVEL, CLASSE DE RESISTENCIA C40, COM BRITA 0 E 1, SLUMP = 100 +/- 20 MM, INCLUI SERVICO DE BOMBEAMENTO (NBR 8953)</t>
  </si>
  <si>
    <t>311,57</t>
  </si>
  <si>
    <t>CONCRETO USINADO BOMBEAVEL, CLASSE DE RESISTENCIA C45, COM BRITA 0 E 1, SLUMP = 100 +/- 20 MM, INCLUI SERVICO DE BOMBEAMENTO (NBR 8953)</t>
  </si>
  <si>
    <t>350,28</t>
  </si>
  <si>
    <t>CONCRETO USINADO BOMBEAVEL, CLASSE DE RESISTENCIA C50, COM BRITA 0 E 1, SLUMP = 100 +/- 20 MM, INCLUI SERVICO DE BOMBEAMENTO (NBR 8953)</t>
  </si>
  <si>
    <t>415,43</t>
  </si>
  <si>
    <t>CONCRETO USINADO BOMBEAVEL, CLASSE DE RESISTENCIA C60, COM BRITA 0 E 1, SLUMP = 100 +/- 20 MM, INCLUI SERVICO DE BOMBEAMENTO (NBR 8953)</t>
  </si>
  <si>
    <t>533,45</t>
  </si>
  <si>
    <t>CONCRETO USINADO BOMBEAVEL, CLASSE DE RESISTENCIA C80, COM BRITA 0 E 1, SLUMP = 100 +/- 20 MM, EXCLUI SERVICO DE BOMBEAMENTO (NBR 8953)</t>
  </si>
  <si>
    <t>736,45</t>
  </si>
  <si>
    <t>CONCRETO USINADO CONVENCIONAL (NAO BOMBEAVEL) CLASSE DE RESISTENCIA C10, COM BRITA 1 E 2, SLUMP = 80 MM +/- 10 MM (NBR 8953)</t>
  </si>
  <si>
    <t>230,81</t>
  </si>
  <si>
    <t>CONCRETO USINADO CONVENCIONAL (NAO BOMBEAVEL) CLASSE DE RESISTENCIA C15, COM BRITA 1 E 2, SLUMP = 80 MM +/- 10 MM (NBR 8953)</t>
  </si>
  <si>
    <t>233,01</t>
  </si>
  <si>
    <t>CONDULETE DE ALUMINIO TIPO B, PARA ELETRODUTO ROSCAVEL DE 1/2", COM TAMPA CEGA</t>
  </si>
  <si>
    <t>CONDULETE DE ALUMINIO TIPO B, PARA ELETRODUTO ROSCAVEL DE 1", COM TAMPA CEGA</t>
  </si>
  <si>
    <t>11,71</t>
  </si>
  <si>
    <t>CONDULETE DE ALUMINIO TIPO B, PARA ELETRODUTO ROSCAVEL DE 3/4", COM TAMPA CEGA</t>
  </si>
  <si>
    <t>9,14</t>
  </si>
  <si>
    <t>CONDULETE DE ALUMINIO TIPO C, PARA ELETRODUTO ROSCAVEL DE 1/2", COM TAMPA CEGA</t>
  </si>
  <si>
    <t>CONDULETE DE ALUMINIO TIPO C, PARA ELETRODUTO ROSCAVEL DE 1", COM TAMPA CEGA</t>
  </si>
  <si>
    <t>12,11</t>
  </si>
  <si>
    <t>CONDULETE DE ALUMINIO TIPO C, PARA ELETRODUTO ROSCAVEL DE 3/4", COM TAMPA CEGA</t>
  </si>
  <si>
    <t>9,69</t>
  </si>
  <si>
    <t>CONDULETE DE ALUMINIO TIPO C, PARA ELETRODUTO ROSCAVEL DE 4", COM TAMPA CEGA</t>
  </si>
  <si>
    <t>160,64</t>
  </si>
  <si>
    <t>CONDULETE DE ALUMINIO TIPO E, PARA ELETRODUTO ROSCAVEL DE 1  1/4", COM TAMPA CEGA</t>
  </si>
  <si>
    <t>16,16</t>
  </si>
  <si>
    <t>CONDULETE DE ALUMINIO TIPO E, PARA ELETRODUTO ROSCAVEL DE 1 1/2", COM TAMPA CEGA</t>
  </si>
  <si>
    <t>21,48</t>
  </si>
  <si>
    <t>CONDULETE DE ALUMINIO TIPO E, PARA ELETRODUTO ROSCAVEL DE 1/2", COM TAMPA CEGA</t>
  </si>
  <si>
    <t>7,83</t>
  </si>
  <si>
    <t>CONDULETE DE ALUMINIO TIPO E, PARA ELETRODUTO ROSCAVEL DE 1", COM TAMPA CEGA</t>
  </si>
  <si>
    <t>13,18</t>
  </si>
  <si>
    <t>CONDULETE DE ALUMINIO TIPO E, PARA ELETRODUTO ROSCAVEL DE 2", COM TAMPA CEGA</t>
  </si>
  <si>
    <t>31,51</t>
  </si>
  <si>
    <t>CONDULETE DE ALUMINIO TIPO E, PARA ELETRODUTO ROSCAVEL DE 3/4", COM TAMPA CEGA</t>
  </si>
  <si>
    <t>7,85</t>
  </si>
  <si>
    <t>CONDULETE DE ALUMINIO TIPO E, PARA ELETRODUTO ROSCAVEL DE 3", COM TAMPA CEGA</t>
  </si>
  <si>
    <t>87,52</t>
  </si>
  <si>
    <t>CONDULETE DE ALUMINIO TIPO E, PARA ELETRODUTO ROSCAVEL DE 4", COM TAMPA CEGA</t>
  </si>
  <si>
    <t>145,80</t>
  </si>
  <si>
    <t>CONDULETE DE ALUMINIO TIPO LR, PARA ELETRODUTO ROSCAVEL DE 1 1/2", COM TAMPA CEGA</t>
  </si>
  <si>
    <t>24,85</t>
  </si>
  <si>
    <t>CONDULETE DE ALUMINIO TIPO LR, PARA ELETRODUTO ROSCAVEL DE 1 1/4", COM TAMPA CEGA</t>
  </si>
  <si>
    <t>19,74</t>
  </si>
  <si>
    <t>CONDULETE DE ALUMINIO TIPO LR, PARA ELETRODUTO ROSCAVEL DE 1/2", COM TAMPA CEGA</t>
  </si>
  <si>
    <t>7,60</t>
  </si>
  <si>
    <t>CONDULETE DE ALUMINIO TIPO LR, PARA ELETRODUTO ROSCAVEL DE 1", COM TAMPA CEGA</t>
  </si>
  <si>
    <t>12,75</t>
  </si>
  <si>
    <t>CONDULETE DE ALUMINIO TIPO LR, PARA ELETRODUTO ROSCAVEL DE 2", COM TAMPA CEGA</t>
  </si>
  <si>
    <t>37,84</t>
  </si>
  <si>
    <t>CONDULETE DE ALUMINIO TIPO LR, PARA ELETRODUTO ROSCAVEL DE 3/4", COM TAMPA CEGA</t>
  </si>
  <si>
    <t>8,11</t>
  </si>
  <si>
    <t>CONDULETE DE ALUMINIO TIPO LR, PARA ELETRODUTO ROSCAVEL DE 3", COM TAMPA CEGA</t>
  </si>
  <si>
    <t>111,92</t>
  </si>
  <si>
    <t>CONDULETE DE ALUMINIO TIPO LR, PARA ELETRODUTO ROSCAVEL DE 4", COM TAMPA CEGA</t>
  </si>
  <si>
    <t>174,62</t>
  </si>
  <si>
    <t>CONDULETE DE ALUMINIO TIPO T, PARA ELETRODUTO ROSCAVEL DE 1 1/2", COM TAMPA CEGA</t>
  </si>
  <si>
    <t>CONDULETE DE ALUMINIO TIPO T, PARA ELETRODUTO ROSCAVEL DE 1 1/4", COM TAMPA CEGA</t>
  </si>
  <si>
    <t>22,38</t>
  </si>
  <si>
    <t>CONDULETE DE ALUMINIO TIPO T, PARA ELETRODUTO ROSCAVEL DE 1/2", COM TAMPA CEGA</t>
  </si>
  <si>
    <t>9,29</t>
  </si>
  <si>
    <t>CONDULETE DE ALUMINIO TIPO T, PARA ELETRODUTO ROSCAVEL DE 1", COM TAMPA CEGA</t>
  </si>
  <si>
    <t>15,06</t>
  </si>
  <si>
    <t>CONDULETE DE ALUMINIO TIPO T, PARA ELETRODUTO ROSCAVEL DE 2", COM TAMPA CEGA</t>
  </si>
  <si>
    <t>40,33</t>
  </si>
  <si>
    <t>CONDULETE DE ALUMINIO TIPO T, PARA ELETRODUTO ROSCAVEL DE 3/4", COM TAMPA CEGA</t>
  </si>
  <si>
    <t>9,35</t>
  </si>
  <si>
    <t>CONDULETE DE ALUMINIO TIPO T, PARA ELETRODUTO ROSCAVEL DE 3", COM TAMPA CEGA</t>
  </si>
  <si>
    <t>125,93</t>
  </si>
  <si>
    <t>CONDULETE DE ALUMINIO TIPO T, PARA ELETRODUTO ROSCAVEL DE 4", COM TAMPA CEGA</t>
  </si>
  <si>
    <t>172,81</t>
  </si>
  <si>
    <t>CONDULETE DE ALUMINIO TIPO TB, PARA ELETRODUTO ROSCAVEL DE 3", COM TAMPA CEGA</t>
  </si>
  <si>
    <t>92,72</t>
  </si>
  <si>
    <t>CONDULETE DE ALUMINIO TIPO X, PARA ELETRODUTO ROSCAVEL DE 1 1/2", COM TAMPA CEGA</t>
  </si>
  <si>
    <t>27,61</t>
  </si>
  <si>
    <t>CONDULETE DE ALUMINIO TIPO X, PARA ELETRODUTO ROSCAVEL DE 1 1/4", COM TAMPA CEGA</t>
  </si>
  <si>
    <t>23,66</t>
  </si>
  <si>
    <t>CONDULETE DE ALUMINIO TIPO X, PARA ELETRODUTO ROSCAVEL DE 1/2", COM TAMPA CEGA</t>
  </si>
  <si>
    <t>11,26</t>
  </si>
  <si>
    <t>CONDULETE DE ALUMINIO TIPO X, PARA ELETRODUTO ROSCAVEL DE 1", COM TAMPA CEGA</t>
  </si>
  <si>
    <t>14,41</t>
  </si>
  <si>
    <t>CONDULETE DE ALUMINIO TIPO X, PARA ELETRODUTO ROSCAVEL DE 2", COM TAMPA CEGA</t>
  </si>
  <si>
    <t>42,63</t>
  </si>
  <si>
    <t>CONDULETE DE ALUMINIO TIPO X, PARA ELETRODUTO ROSCAVEL DE 3/4", COM TAMPA CEGA</t>
  </si>
  <si>
    <t>12,35</t>
  </si>
  <si>
    <t>CONDULETE DE ALUMINIO TIPO X, PARA ELETRODUTO ROSCAVEL DE 3", COM TAMPA CEGA</t>
  </si>
  <si>
    <t>103,70</t>
  </si>
  <si>
    <t>CONDULETE DE ALUMINIO TIPO X, PARA ELETRODUTO ROSCAVEL DE 4", COM TAMPA CEGA</t>
  </si>
  <si>
    <t>172,63</t>
  </si>
  <si>
    <t>CONDULETE EM PVC, TIPO "B", SEM TAMPA, DE 1/2" OU 3/4"</t>
  </si>
  <si>
    <t>7,27</t>
  </si>
  <si>
    <t>CONDULETE EM PVC, TIPO "B", SEM TAMPA, DE 1"</t>
  </si>
  <si>
    <t>7,61</t>
  </si>
  <si>
    <t>CONDULETE EM PVC, TIPO "C", SEM TAMPA, DE 1/2"</t>
  </si>
  <si>
    <t>CONDULETE EM PVC, TIPO "C", SEM TAMPA, DE 1"</t>
  </si>
  <si>
    <t>8,94</t>
  </si>
  <si>
    <t>CONDULETE EM PVC, TIPO "C", SEM TAMPA, DE 3/4"</t>
  </si>
  <si>
    <t>CONDULETE EM PVC, TIPO "E", SEM TAMPA, DE 1/2"</t>
  </si>
  <si>
    <t>CONDULETE EM PVC, TIPO "E", SEM TAMPA, DE 1"</t>
  </si>
  <si>
    <t>8,03</t>
  </si>
  <si>
    <t>CONDULETE EM PVC, TIPO "E", SEM TAMPA, DE 3/4"</t>
  </si>
  <si>
    <t>6,38</t>
  </si>
  <si>
    <t>CONDULETE EM PVC, TIPO "LB", SEM TAMPA, DE 1/2" OU 3/4"</t>
  </si>
  <si>
    <t>8,01</t>
  </si>
  <si>
    <t>CONDULETE EM PVC, TIPO "LB", SEM TAMPA, DE 1"</t>
  </si>
  <si>
    <t>9,33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</si>
  <si>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</si>
  <si>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</si>
  <si>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</si>
  <si>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</si>
  <si>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</si>
  <si>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</si>
  <si>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11,66</t>
  </si>
  <si>
    <t>CONDULETE EM PVC, TIPO "T", SEM TAMPA, DE 3/4"</t>
  </si>
  <si>
    <t>8,56</t>
  </si>
  <si>
    <t>CONDULETE EM PVC, TIPO "TB", SEM TAMPA, DE 1/2" OU 3/4"</t>
  </si>
  <si>
    <t>CONDULETE EM PVC, TIPO "TB", SEM TAMPA, DE 1"</t>
  </si>
  <si>
    <t>CONDULETE EM PVC, TIPO "X", SEM TAMPA, DE 1/2"</t>
  </si>
  <si>
    <t>9,84</t>
  </si>
  <si>
    <t>CONDULETE EM PVC, TIPO "X", SEM TAMPA, DE 1"</t>
  </si>
  <si>
    <t>13,32</t>
  </si>
  <si>
    <t>CONDULETE EM PVC, TIPO "X", SEM TAMPA, DE 3/4"</t>
  </si>
  <si>
    <t>CONDUTOR PLUVIAL, PVC, CIRCULAR, DIAMETRO ENTRE 80 E 100 MM, PARA DRENAGEM PREDIAL</t>
  </si>
  <si>
    <t>8,25</t>
  </si>
  <si>
    <t>CONE DE SINALIZACAO EM PVC FLEXIVEL, H = 70 / 76 CM (NBR 15071)</t>
  </si>
  <si>
    <t>143,68</t>
  </si>
  <si>
    <t>CONE DE SINALIZACAO EM PVC RIGIDO COM FAIXA REFLETIVA, H = 70 / 76 CM</t>
  </si>
  <si>
    <t>60,48</t>
  </si>
  <si>
    <t>CONECTOR / ADAPTADOR FEMEA, COM INSERTO METALICO, PPR, DN 25 MM X 1/2", PARA AGUA QUENTE E FRIA PREDIAL</t>
  </si>
  <si>
    <t>8,48</t>
  </si>
  <si>
    <t>CONECTOR / ADAPTADOR FEMEA, COM INSERTO METALICO, PPR, DN 32 MM X 3/4", PARA AGUA QUENTE E FRIA PREDIAL</t>
  </si>
  <si>
    <t>14,03</t>
  </si>
  <si>
    <t>CONECTOR / ADAPTADOR MACHO, COM INSERTO METALICO, PPR, DN 25 MM X 1/2", PARA AGUA QUENTE E FRIA PREDIAL</t>
  </si>
  <si>
    <t>12,25</t>
  </si>
  <si>
    <t>CONECTOR / ADAPTADOR MACHO, COM INSERTO METALICO, PPR, DN 32 MM X 3/4", PARA AGUA QUENTE E FRIA PREDIAL</t>
  </si>
  <si>
    <t>CONECTOR BRONZE/LATAO (REF 603) SEM ANEL DE SOLDA, BOLSA X ROSCA F, 15 MM X 1/2"</t>
  </si>
  <si>
    <t>8,19</t>
  </si>
  <si>
    <t>CONECTOR BRONZE/LATAO (REF 603) SEM ANEL DE SOLDA, BOLSA X ROSCA F, 22 MM X 1/2"</t>
  </si>
  <si>
    <t>CONECTOR BRONZE/LATAO (REF 603) SEM ANEL DE SOLDA, BOLSA X ROSCA F, 22 MM X 3/4"</t>
  </si>
  <si>
    <t>10,31</t>
  </si>
  <si>
    <t>CONECTOR BRONZE/LATAO (REF 603) SEM ANEL DE SOLDA, BOLSA X ROSCA F, 28 MM X 1/2"</t>
  </si>
  <si>
    <t>CONECTOR CURVO 90 GRAUS DE ALUMINIO, BITOLA 1 1/2", PARA ADAPTAR ENTRADA DE ELETRODUTO METALICO FLEXIVEL EM QUADROS</t>
  </si>
  <si>
    <t>17,20</t>
  </si>
  <si>
    <t>CONECTOR CURVO 90 GRAUS DE ALUMINIO, BITOLA 1 1/4", PARA ADAPTAR ENTRADA DE ELETRODUTO METALICO FLEXIVEL EM QUADROS</t>
  </si>
  <si>
    <t>11,11</t>
  </si>
  <si>
    <t>CONECTOR CURVO 90 GRAUS DE ALUMINIO, BITOLA 1/2", PARA ADAPTAR ENTRADA DE ELETRODUTO METALICO FLEXIVEL EM QUADROS</t>
  </si>
  <si>
    <t>6,83</t>
  </si>
  <si>
    <t>CONECTOR CURVO 90 GRAUS DE ALUMINIO, BITOLA 1", PARA ADAPTAR ENTRADA DE ELETRODUTO METALICO FLEXIVEL EM QUADROS</t>
  </si>
  <si>
    <t>8,92</t>
  </si>
  <si>
    <t>CONECTOR CURVO 90 GRAUS DE ALUMINIO, BITOLA 2 1/2", PARA ADAPTAR ENTRADA DE ELETRODUTO METALICO FLEXIVEL EM QUADROS</t>
  </si>
  <si>
    <t>81,87</t>
  </si>
  <si>
    <t>CONECTOR CURVO 90 GRAUS DE ALUMINIO, BITOLA 2", PARA ADAPTAR ENTRADA DE ELETRODUTO METALICO FLEXIVEL EM QUADROS</t>
  </si>
  <si>
    <t>34,85</t>
  </si>
  <si>
    <t>CONECTOR CURVO 90 GRAUS DE ALUMINIO, BITOLA 3/4", PARA ADAPTAR ENTRADA DE ELETRODUTO METALICO FLEXIVEL EM QUADROS</t>
  </si>
  <si>
    <t>CONECTOR CURVO 90 GRAUS DE ALUMINIO, BITOLA 3", PARA ADAPTAR ENTRADA DE ELETRODUTO METALICO FLEXIVEL EM QUADROS</t>
  </si>
  <si>
    <t>98,72</t>
  </si>
  <si>
    <t>CONECTOR CURVO 90 GRAUS DE ALUMINIO, BITOLA 4", PARA ADAPTAR ENTRADA DE ELETRODUTO METALICO FLEXIVEL EM QUADROS</t>
  </si>
  <si>
    <t>181,70</t>
  </si>
  <si>
    <t>CONECTOR DE ALUMINIO TIPO PRENSA CABO, BITOLA 1 1/2", PARA CABOS DE DIAMETRO DE 37 A 40 MM</t>
  </si>
  <si>
    <t>30,50</t>
  </si>
  <si>
    <t>CONECTOR DE ALUMINIO TIPO PRENSA CABO, BITOLA 1 1/4", PARA CABOS DE DIAMETRO DE 31 A 34 MM</t>
  </si>
  <si>
    <t>CONECTOR DE ALUMINIO TIPO PRENSA CABO, BITOLA 1/2", PARA CABOS DE DIAMETRO DE 12,5 A 15 MM</t>
  </si>
  <si>
    <t>8,04</t>
  </si>
  <si>
    <t>CONECTOR DE ALUMINIO TIPO PRENSA CABO, BITOLA 1", PARA CABOS DE DIAMETRO DE 22,5 A 25 MM</t>
  </si>
  <si>
    <t>11,87</t>
  </si>
  <si>
    <t>CONECTOR DE ALUMINIO TIPO PRENSA CABO, BITOLA 2", PARA CABOS DE DIAMETRO DE 47,5 A 50 MM</t>
  </si>
  <si>
    <t>46,05</t>
  </si>
  <si>
    <t>CONECTOR DE ALUMINIO TIPO PRENSA CABO, BITOLA 3/4", PARA CABOS DE DIAMETRO DE 17,5 A 20 MM</t>
  </si>
  <si>
    <t>CONECTOR DE ALUMINIO TIPO PRENSA CABO, BITOLA 3/8", PARA CABOS DE DIAMETRO DE 9 A 10 MM</t>
  </si>
  <si>
    <t>7,56</t>
  </si>
  <si>
    <t>CONECTOR FEMEA RJ - 45, CATEGORIA 5 E</t>
  </si>
  <si>
    <t>8,46</t>
  </si>
  <si>
    <t>CONECTOR FEMEA RJ - 45, CATEGORIA 6</t>
  </si>
  <si>
    <t>14,71</t>
  </si>
  <si>
    <t>CONECTOR MACHO RJ - 45, CATEGORIA 5 E</t>
  </si>
  <si>
    <t>CONECTOR MACHO RJ - 45, CATEGORIA 6</t>
  </si>
  <si>
    <t>CONECTOR METALICO TIPO PARAFUSO FENDIDO (SPLIT BOLT), COM SEPARADOR DE CABOS BIMETALICOS, PARA CABOS ATE 25 MM2</t>
  </si>
  <si>
    <t>6,21</t>
  </si>
  <si>
    <t>CONECTOR METALICO TIPO PARAFUSO FENDIDO (SPLIT BOLT), COM SEPARADOR DE CABOS BIMETALICOS, PARA CABOS ATE 50 MM2</t>
  </si>
  <si>
    <t>10,17</t>
  </si>
  <si>
    <t>CONECTOR METALICO TIPO PARAFUSO FENDIDO (SPLIT BOLT), COM SEPARADOR DE CABOS BIMETALICOS, PARA CABOS ATE 70 MM2</t>
  </si>
  <si>
    <t>13,65</t>
  </si>
  <si>
    <t>CONECTOR METALICO TIPO PARAFUSO FENDIDO (SPLIT BOLT), PARA CABOS ATE 10 MM2</t>
  </si>
  <si>
    <t>CONECTOR METALICO TIPO PARAFUSO FENDIDO (SPLIT BOLT), PARA CABOS ATE 120 MM2</t>
  </si>
  <si>
    <t>21,42</t>
  </si>
  <si>
    <t>CONECTOR METALICO TIPO PARAFUSO FENDIDO (SPLIT BOLT), PARA CABOS ATE 150 MM2</t>
  </si>
  <si>
    <t>26,58</t>
  </si>
  <si>
    <t>CONECTOR METALICO TIPO PARAFUSO FENDIDO (SPLIT BOLT), PARA CABOS ATE 16 MM2</t>
  </si>
  <si>
    <t>CONECTOR METALICO TIPO PARAFUSO FENDIDO (SPLIT BOLT), PARA CABOS ATE 185 MM2</t>
  </si>
  <si>
    <t>36,17</t>
  </si>
  <si>
    <t>CONECTOR METALICO TIPO PARAFUSO FENDIDO (SPLIT BOLT), PARA CABOS ATE 25 MM2</t>
  </si>
  <si>
    <t>5,04</t>
  </si>
  <si>
    <t>CONECTOR METALICO TIPO PARAFUSO FENDIDO (SPLIT BOLT), PARA CABOS ATE 35 MM2</t>
  </si>
  <si>
    <t>6,30</t>
  </si>
  <si>
    <t>CONECTOR METALICO TIPO PARAFUSO FENDIDO (SPLIT BOLT), PARA CABOS ATE 50 MM2</t>
  </si>
  <si>
    <t>CONECTOR METALICO TIPO PARAFUSO FENDIDO (SPLIT BOLT), PARA CABOS ATE 6 MM2</t>
  </si>
  <si>
    <t>3,57</t>
  </si>
  <si>
    <t>CONECTOR METALICO TIPO PARAFUSO FENDIDO (SPLIT BOLT), PARA CABOS ATE 70 MM2</t>
  </si>
  <si>
    <t>13,20</t>
  </si>
  <si>
    <t>CONECTOR METALICO TIPO PARAFUSO FENDIDO (SPLIT BOLT), PARA CABOS ATE 95 MM2</t>
  </si>
  <si>
    <t>19,96</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</si>
  <si>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</si>
  <si>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</si>
  <si>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</si>
  <si>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1,34</t>
  </si>
  <si>
    <t>CONECTOR RETO DE ALUMINIO PARA ELETRODUTO DE 1", PARA ADAPTAR ENTRADA DE ELETRODUTO METALICO FLEXIVEL EM QUADROS</t>
  </si>
  <si>
    <t>2,81</t>
  </si>
  <si>
    <t>CONECTOR RETO DE ALUMINIO PARA ELETRODUTO DE 2 1/2", PARA ADAPTAR ENTRADA DE ELETRODUTO METALICO FLEXIVEL EM QUADROS</t>
  </si>
  <si>
    <t>15,49</t>
  </si>
  <si>
    <t>CONECTOR RETO DE ALUMINIO PARA ELETRODUTO DE 2", PARA ADAPTAR ENTRADA DE ELETRODUTO METALICO FLEXIVEL EM QUADROS</t>
  </si>
  <si>
    <t>6,82</t>
  </si>
  <si>
    <t>CONECTOR RETO DE ALUMINIO PARA ELETRODUTO DE 3/4", PARA ADAPTAR ENTRADA DE ELETRODUTO METALICO FLEXIVEL EM QUADROS</t>
  </si>
  <si>
    <t>CONECTOR RETO DE ALUMINIO PARA ELETRODUTO DE 3", PARA ADAPTAR ENTRADA DE ELETRODUTO METALICO FLEXIVEL EM QUADROS</t>
  </si>
  <si>
    <t>22,50</t>
  </si>
  <si>
    <t>CONECTOR RETO DE ALUMINIO PARA ELETRODUTO DE 4", PARA ADAPTAR ENTRADA DE ELETRODUTO METALICO FLEXIVEL EM QUADROS</t>
  </si>
  <si>
    <t>35,26</t>
  </si>
  <si>
    <t>CONECTOR, CPVC, SOLDAVEL, 15 MM X 1/2", PARA AGUA QUENTE</t>
  </si>
  <si>
    <t>11,79</t>
  </si>
  <si>
    <t>CONECTOR, CPVC, SOLDAVEL, 22 MM X 1/2", PARA AGUA QUENTE</t>
  </si>
  <si>
    <t>CONECTOR, CPVC, SOLDAVEL, 22 MM X 3/4", PARA AGUA QUENTE</t>
  </si>
  <si>
    <t>13,55</t>
  </si>
  <si>
    <t>CONECTOR, CPVC, SOLDAVEL, 28 MM X 1", PARA AGUA QUENTE</t>
  </si>
  <si>
    <t>22,15</t>
  </si>
  <si>
    <t>CONECTOR, CPVC, SOLDAVEL, 35 MM X 1 1/4", PARA AGUA QUENTE</t>
  </si>
  <si>
    <t>89,20</t>
  </si>
  <si>
    <t>CONECTOR, CPVC, SOLDAVEL, 42 MM X 1 1/2", PARA AGUA QUENTE</t>
  </si>
  <si>
    <t>109,02</t>
  </si>
  <si>
    <t>CONEXAO FIXA, ROSCA FEMEA, EM PLASTICO, DN 16 MM X 1/2", PARA CONEXAO COM CRIMPAGEM EM TUBO PEX</t>
  </si>
  <si>
    <t>9,55</t>
  </si>
  <si>
    <t>CONEXAO FIXA, ROSCA FEMEA, EM PLASTICO, DN 16 MM X 3/4", PARA CONEXAO COM CRIMPAGEM EM TUBO PEX</t>
  </si>
  <si>
    <t>13,82</t>
  </si>
  <si>
    <t>CONEXAO FIXA, ROSCA FEMEA, EM PLASTICO, DN 20 MM X 1/2", PARA CONEXAO COM CRIMPAGEM EM TUBO PEX</t>
  </si>
  <si>
    <t>12,38</t>
  </si>
  <si>
    <t>CONEXAO FIXA, ROSCA FEMEA, EM PLASTICO, DN 20 MM X 3/4", PARA CONEXAO COM CRIMPAGEM EM TUBO PEX</t>
  </si>
  <si>
    <t>16,30</t>
  </si>
  <si>
    <t>CONEXAO FIXA, ROSCA FEMEA, EM PLASTICO, DN 25 MM X 1/2", PARA CONEXAO COM CRIMPAGEM EM TUBO PEX</t>
  </si>
  <si>
    <t>13,97</t>
  </si>
  <si>
    <t>CONEXAO FIXA, ROSCA FEMEA, EM PLASTICO, DN 25 MM X 3/4", PARA CONEXAO COM CRIMPAGEM EM TUBO PEX</t>
  </si>
  <si>
    <t>16,69</t>
  </si>
  <si>
    <t>CONEXAO FIXA, ROSCA FEMEA, EM PLASTICO, DN 32 MM X 3/4", PARA CONEXAO COM CRIMPAGEM EM TUBO PEX</t>
  </si>
  <si>
    <t>22,71</t>
  </si>
  <si>
    <t>CONEXAO FIXA, ROSCA FEMEA, METALICA, COM ANEL DESLIZANTE, DN 16 MM X 1/2", PARA TUBO PEX</t>
  </si>
  <si>
    <t>6,98</t>
  </si>
  <si>
    <t>CONEXAO FIXA, ROSCA FEMEA, METALICA, COM ANEL DESLIZANTE, DN 20 MM X 1/2", PARA TUBO PEX</t>
  </si>
  <si>
    <t>7,63</t>
  </si>
  <si>
    <t>CONEXAO FIXA, ROSCA FEMEA, METALICA, COM ANEL DESLIZANTE, DN 20 MM X 3/4", PARA TUBO PEX</t>
  </si>
  <si>
    <t>9,39</t>
  </si>
  <si>
    <t>CONEXAO FIXA, ROSCA FEMEA, METALICA, COM ANEL DESLIZANTE, DN 25 MM X 1", PARA TUBO PEX</t>
  </si>
  <si>
    <t>13,05</t>
  </si>
  <si>
    <t>CONEXAO FIXA, ROSCA FEMEA, METALICA, COM ANEL DESLIZANTE, DN 25 MM X 3/4", PARA TUBO PEX</t>
  </si>
  <si>
    <t>10,92</t>
  </si>
  <si>
    <t>CONEXAO FIXA, ROSCA FEMEA, METALICA, COM ANEL DESLIZANTE, DN 32 MM X 1", PARA TUBO PEX</t>
  </si>
  <si>
    <t>19,85</t>
  </si>
  <si>
    <t>CONEXAO FIXA, ROSCA MACHO, METALICA, PARA TUBO PEX, DN 16 MM X 1/2"</t>
  </si>
  <si>
    <t>CONEXAO FIXA, ROSCA MACHO, METALICA, PARA TUBO PEX, DN 16 MM X 3/4"</t>
  </si>
  <si>
    <t>7,55</t>
  </si>
  <si>
    <t>CONEXAO FIXA, ROSCA MACHO, METALICA, PARA TUBO PEX, DN 20 MM X 1/2"</t>
  </si>
  <si>
    <t>6,36</t>
  </si>
  <si>
    <t>CONEXAO FIXA, ROSCA MACHO, METALICA, PARA TUBO PEX, DN 20 MM X 3/4"</t>
  </si>
  <si>
    <t>7,31</t>
  </si>
  <si>
    <t>CONEXAO FIXA, ROSCA MACHO, METALICA, PARA TUBO PEX, DN 25 MM X 1/2"</t>
  </si>
  <si>
    <t>9,93</t>
  </si>
  <si>
    <t>CONEXAO FIXA, ROSCA MACHO, METALICA, PARA TUBO PEX, DN 25 MM X 1"</t>
  </si>
  <si>
    <t>15,17</t>
  </si>
  <si>
    <t>CONEXAO FIXA, ROSCA MACHO, METALICA, PARA TUBO PEX, DN 25 MM X 3/4"</t>
  </si>
  <si>
    <t>10,68</t>
  </si>
  <si>
    <t>CONEXAO FIXA, ROSCA MACHO, METALICA, PARA TUBO PEX, DN 32 MM X 1"</t>
  </si>
  <si>
    <t>17,81</t>
  </si>
  <si>
    <t>CONEXAO MOVEL, ROSCA FEMEA, METALICA, COM ANEL DESLIZANTE, PARA TUBO PEX, DN 16 MM X 1/2"</t>
  </si>
  <si>
    <t>5,75</t>
  </si>
  <si>
    <t>CONEXAO MOVEL, ROSCA FEMEA, METALICA, COM ANEL DESLIZANTE, PARA TUBO PEX, DN 16 MM X 3/4"</t>
  </si>
  <si>
    <t>CONEXAO MOVEL, ROSCA FEMEA, METALICA, COM ANEL DESLIZANTE, PARA TUBO PEX, DN 20 MM X 1/2"</t>
  </si>
  <si>
    <t>5,83</t>
  </si>
  <si>
    <t>CONEXAO MOVEL, ROSCA FEMEA, METALICA, COM ANEL DESLIZANTE, PARA TUBO PEX, DN 20 MM X 3/4"</t>
  </si>
  <si>
    <t>9,37</t>
  </si>
  <si>
    <t>CONEXAO MOVEL, ROSCA FEMEA, METALICA, COM ANEL DESLIZANTE, PARA TUBO PEX, DN 25 MM X 1"</t>
  </si>
  <si>
    <t>CONEXAO MOVEL, ROSCA FEMEA, METALICA, COM ANEL DESLIZANTE, PARA TUBO PEX, DN 25 MM X 3/4"</t>
  </si>
  <si>
    <t>11,27</t>
  </si>
  <si>
    <t>CONEXAO MOVEL, ROSCA FEMEA, METALICA, COM ANEL DESLIZANTE, PARA TUBO PEX, DN 32 MM X 1"</t>
  </si>
  <si>
    <t>18,25</t>
  </si>
  <si>
    <t>CONJUNTO ARRUELAS DE VEDACAO 5/16" PARA TELHA FIBROCIMENTO (UMA ARRUELA METALICA E UMA ARRUELA PVC - CONICAS)</t>
  </si>
  <si>
    <t>0,10</t>
  </si>
  <si>
    <t>CONJUNTO DE FECHADURA DE SOBREPOR EM FERRO PINTADO, SEM MACANETA, COM CHAVE GRANDE (SEM CILINDRO) - TIPO CAIXAO - COMPLETA</t>
  </si>
  <si>
    <t>19,88</t>
  </si>
  <si>
    <t>CONJUNTO DE FERRAGENS PIVO, PARA PORTA PIVOTANTE DE ATE 100 KG, REGULAVEL COM ESFERA , CROMADO - SUPERIOR E INFERIOR - COMPLETO</t>
  </si>
  <si>
    <t>56,91</t>
  </si>
  <si>
    <t>CONJUNTO DE LIGACAO PARA BACIA SANITARIA AJUSTAVEL, EM PLASTICO BRANCO, COM TUBO, CANOPLA E ESPUDE</t>
  </si>
  <si>
    <t>6,25</t>
  </si>
  <si>
    <t>CONJUNTO DE LIGACAO PARA BACIA SANITARIA EM PLASTICO BRANCO COM TUBO, CANOPLA E ANEL DE EXPANSAO (TUBO 1.1/2 '' X 20 CM)</t>
  </si>
  <si>
    <t>CONJUNTO MONTADO ESTOPIM COM ESPOLETA COMUM NUMERO 8, COM CABECA ACENDEDORA, 1,5 M</t>
  </si>
  <si>
    <t>21,65</t>
  </si>
  <si>
    <t>CONJUNTO PARA FUTSAL COM TRAVES OFICIAIS DE 3,00 X 2,00 M EM TUBO DE ACO GALVANIZADO 3" COM REQUADRO EM TUBO DE 1", PINTURA EM PRIMER COM TINTA ESMALTE SINTETICO E REDES DE POLIETILENO FIO 4 MM</t>
  </si>
  <si>
    <t>2.322,46</t>
  </si>
  <si>
    <t>CONJUNTO PARA QUADRA DE  VOLEI COM POSTES EM TUBO DE ACO GALVANIZADO 3", H = *255* CM, PINTURA EM TINTA ESMALTE SINTETICO, REDE DE NYLON COM 2 MM, MALHA 10 X 10 CM E ANTENAS OFICIAIS EM FIBRA DE VIDRO</t>
  </si>
  <si>
    <t>1.409,94</t>
  </si>
  <si>
    <t>CONTAINER ALMOXARIFADO, DE *2,40* X *6,00* M, PADRAO SIMPLES, SEM REVESTIMENTO E SEM DIVISORIAS INTERNOS E SEM SANITARIO, PARA USO EM CANTEIRO DE OBRAS</t>
  </si>
  <si>
    <t>11.837,50</t>
  </si>
  <si>
    <t>CONTATOR TRIPOLAR, CORRENTE DE *110* A, TENSAO NOMINAL DE *500* V, CATEGORIA AC-2 E AC-3</t>
  </si>
  <si>
    <t>1.260,26</t>
  </si>
  <si>
    <t>CONTATOR TRIPOLAR, CORRENTE DE *185* A, TENSAO NOMINAL DE *500* V, CATEGORIA AC-2 E AC-3</t>
  </si>
  <si>
    <t>1.884,87</t>
  </si>
  <si>
    <t>CONTATOR TRIPOLAR, CORRENTE DE *22* A, TENSAO NOMINAL DE *500* V, CATEGORIA AC-2 E AC-3</t>
  </si>
  <si>
    <t>131,65</t>
  </si>
  <si>
    <t>CONTATOR TRIPOLAR, CORRENTE DE *265* A, TENSAO NOMINAL DE *500* V, CATEGORIA AC-2 E AC-3</t>
  </si>
  <si>
    <t>4.253,39</t>
  </si>
  <si>
    <t>CONTATOR TRIPOLAR, CORRENTE DE *38* A, TENSAO NOMINAL DE *500* V, CATEGORIA AC-2 E AC-3</t>
  </si>
  <si>
    <t>277,33</t>
  </si>
  <si>
    <t>CONTATOR TRIPOLAR, CORRENTE DE *500* A, TENSAO NOMINAL DE *500* V, CATEGORIA AC-2 E AC-3</t>
  </si>
  <si>
    <t>10.351,73</t>
  </si>
  <si>
    <t>CONTATOR TRIPOLAR, CORRENTE DE *65* A, TENSAO NOMINAL DE *500* V, CATEGORIA AC-2 E AC-3</t>
  </si>
  <si>
    <t>530,10</t>
  </si>
  <si>
    <t>CONTATOR TRIPOLAR, CORRENTE DE 12 A, TENSAO NOMINAL DE *500* V, CATEGORIA AC-2 E AC-3</t>
  </si>
  <si>
    <t>107,36</t>
  </si>
  <si>
    <t>CONTATOR TRIPOLAR, CORRENTE DE 25 A, TENSAO NOMINAL DE *500* V, CATEGORIA AC-2 E AC-3</t>
  </si>
  <si>
    <t>147,69</t>
  </si>
  <si>
    <t>CONTATOR TRIPOLAR, CORRENTE DE 250 A, TENSAO NOMINAL DE *500* V, PARA ACIONAMENTO DE CAPACITORES</t>
  </si>
  <si>
    <t>3.251,80</t>
  </si>
  <si>
    <t>CONTATOR TRIPOLAR, CORRENTE DE 300 A, TENSAO NOMINAL DE *500* V, CATEGORIA AC-2 E AC-3</t>
  </si>
  <si>
    <t>5.001,33</t>
  </si>
  <si>
    <t>CONTATOR TRIPOLAR, CORRENTE DE 32 A, TENSAO NOMINAL DE *500* V, CATEGORIA AC-2 E AC-3</t>
  </si>
  <si>
    <t>228,58</t>
  </si>
  <si>
    <t>CONTATOR TRIPOLAR, CORRENTE DE 400 A, TENSAO NOMINAL DE *500* V, CATEGORIA AC-2 E AC-3</t>
  </si>
  <si>
    <t>5.970,50</t>
  </si>
  <si>
    <t>CONTATOR TRIPOLAR, CORRENTE DE 45 A, TENSAO NOMINAL DE *500* V, CATEGORIA AC-2 E AC-3</t>
  </si>
  <si>
    <t>408,80</t>
  </si>
  <si>
    <t>CONTATOR TRIPOLAR, CORRENTE DE 630 A, TENSAO NOMINAL DE *500* V, CATEGORIA AC-2 E AC-3</t>
  </si>
  <si>
    <t>14.675,79</t>
  </si>
  <si>
    <t>CONTATOR TRIPOLAR, CORRENTE DE 75 A, TENSAO NOMINAL DE *500* V, CATEGORIA AC-2 E AC-3</t>
  </si>
  <si>
    <t>767,67</t>
  </si>
  <si>
    <t>CONTATOR TRIPOLAR, CORRENTE DE 9 A, TENSAO NOMINAL DE *500* V, CATEGORIA AC-2 E AC-3</t>
  </si>
  <si>
    <t>101,11</t>
  </si>
  <si>
    <t>CONTATOR TRIPOLAR, CORRENTE DE 95 A, TENSAO NOMINAL DE *500* V, CATEGORIA AC-2 E AC-3</t>
  </si>
  <si>
    <t>1.054,90</t>
  </si>
  <si>
    <t>CONTRA-PORCA SEXTAVADA, DIAMETRO NOMINAL 1 3/8", ALTURA 35 MM</t>
  </si>
  <si>
    <t>31,04</t>
  </si>
  <si>
    <t>COORDENADOR / GERENTE DE OBRA</t>
  </si>
  <si>
    <t>110,72</t>
  </si>
  <si>
    <t>128,02</t>
  </si>
  <si>
    <t>COORDENADOR / GERENTE DE OBRA (MENSALISTA)</t>
  </si>
  <si>
    <t>19.467,58</t>
  </si>
  <si>
    <t>22.520,42</t>
  </si>
  <si>
    <t>CORANTE LIQUIDO PARA TINTA PVA, BISNAGA 50 ML</t>
  </si>
  <si>
    <t>4,75</t>
  </si>
  <si>
    <t>CORDA DE POLIAMIDA 12 MM TIPO BOMBEIRO, PARA TRABALHO EM ALTURA</t>
  </si>
  <si>
    <t>100M</t>
  </si>
  <si>
    <t>446,03</t>
  </si>
  <si>
    <t>CORDAO DE COBRE, FLEXIVEL, TORCIDO, CLASSE 4 OU 5, ISOLACAO EM PVC/D, 300 V, 2 CONDUTORES DE 0,5 MM2</t>
  </si>
  <si>
    <t>CORDAO DE COBRE, FLEXIVEL, TORCIDO, CLASSE 4 OU 5, ISOLACAO EM PVC/D, 300 V, 2 CONDUTORES DE 0,75 MM2</t>
  </si>
  <si>
    <t>0,94</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</si>
  <si>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</si>
  <si>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</si>
  <si>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</si>
  <si>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</si>
  <si>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3,72</t>
  </si>
  <si>
    <t>CORDEL DETONANTE, NP 05 G/M</t>
  </si>
  <si>
    <t>4,81</t>
  </si>
  <si>
    <t>CORDEL DETONANTE, NP 10 G/M</t>
  </si>
  <si>
    <t>4,97</t>
  </si>
  <si>
    <t>CORRENTE DE ELO CURTO COMUM, SOLDADA, GALVANIZADA, ESPESSURA DO ELO = 1/2" (12,5 MM)</t>
  </si>
  <si>
    <t>CORTADEIRA DE PISO DE CONCRETO E ASFALTO, PARA DISCO PADRAO DE DIAMETRO 350 MM (14") OU 450 MM (18") , MOTOR A GASOLINA, POTENCIA 13 HP, SEM DISCO</t>
  </si>
  <si>
    <t>9.118,27</t>
  </si>
  <si>
    <t>CORTADEIRA HIDRAULICA DE VERGALHAO, PARA ACO DE DIAMETRO ATE 50 MM, MOTOR ELETRICO TRIFASICO, POTENCIA DE 5,5 HP A 7,5 HP</t>
  </si>
  <si>
    <t>75.167,89</t>
  </si>
  <si>
    <t>COTOVELO BRONZE/LATAO (REF 707-3) SEM ANEL DE SOLDA, BOLSA X ROSCA F, 15MM X 1/2"</t>
  </si>
  <si>
    <t>8,14</t>
  </si>
  <si>
    <t>COTOVELO BRONZE/LATAO (REF 707-3) SEM ANEL DE SOLDA, BOLSA X ROSCA F, 22MM X 1/2"</t>
  </si>
  <si>
    <t>12,45</t>
  </si>
  <si>
    <t>COTOVELO BRONZE/LATAO (REF 707-3) SEM ANEL DE SOLDA, BOLSA X ROSCA F, 22MM X 3/4"</t>
  </si>
  <si>
    <t>13,95</t>
  </si>
  <si>
    <t>COTOVELO DE COBRE 90 GRAUS (REF 607) SEM ANEL DE SOLDA, BOLSA X BOLSA, 104 MM</t>
  </si>
  <si>
    <t>466,97</t>
  </si>
  <si>
    <t>COTOVELO DE COBRE 90 GRAUS (REF 607) SEM ANEL DE SOLDA, BOLSA X BOLSA, 15 MM</t>
  </si>
  <si>
    <t>3,05</t>
  </si>
  <si>
    <t>COTOVELO DE COBRE 90 GRAUS (REF 607) SEM ANEL DE SOLDA, BOLSA X BOLSA, 22 MM</t>
  </si>
  <si>
    <t>COTOVELO DE COBRE 90 GRAUS (REF 607) SEM ANEL DE SOLDA, BOLSA X BOLSA, 28 MM</t>
  </si>
  <si>
    <t>11,82</t>
  </si>
  <si>
    <t>COTOVELO DE COBRE 90 GRAUS (REF 607) SEM ANEL DE SOLDA, BOLSA X BOLSA, 35 MM</t>
  </si>
  <si>
    <t>23,23</t>
  </si>
  <si>
    <t>COTOVELO DE COBRE 90 GRAUS (REF 607) SEM ANEL DE SOLDA, BOLSA X BOLSA, 42 MM</t>
  </si>
  <si>
    <t>35,65</t>
  </si>
  <si>
    <t>COTOVELO DE COBRE 90 GRAUS (REF 607) SEM ANEL DE SOLDA, BOLSA X BOLSA, 54 MM</t>
  </si>
  <si>
    <t>56,60</t>
  </si>
  <si>
    <t>COTOVELO DE COBRE 90 GRAUS (REF 607) SEM ANEL DE SOLDA, BOLSA X BOLSA, 66 MM</t>
  </si>
  <si>
    <t>197,07</t>
  </si>
  <si>
    <t>COTOVELO DE COBRE 90 GRAUS (REF 607) SEM ANEL DE SOLDA, BOLSA X BOLSA, 79 MM</t>
  </si>
  <si>
    <t>188,98</t>
  </si>
  <si>
    <t>COTOVELO DE REDUCAO 90 GRAUS DE FERRO GALVANIZADO, COM ROSCA BSP, DE 1 1/2" X 1"</t>
  </si>
  <si>
    <t>24,09</t>
  </si>
  <si>
    <t>COTOVELO DE REDUCAO 90 GRAUS DE FERRO GALVANIZADO, COM ROSCA BSP, DE 1 1/2" X 3/4"</t>
  </si>
  <si>
    <t>COTOVELO DE REDUCAO 90 GRAUS DE FERRO GALVANIZADO, COM ROSCA BSP, DE 1 1/4" X 1"</t>
  </si>
  <si>
    <t>17,17</t>
  </si>
  <si>
    <t>COTOVELO DE REDUCAO 90 GRAUS DE FERRO GALVANIZADO, COM ROSCA BSP, DE 1" X 1/2"</t>
  </si>
  <si>
    <t>COTOVELO DE REDUCAO 90 GRAUS DE FERRO GALVANIZADO, COM ROSCA BSP, DE 1" X 3/4"</t>
  </si>
  <si>
    <t>COTOVELO DE REDUCAO 90 GRAUS DE FERRO GALVANIZADO, COM ROSCA BSP, DE 2 1/2" X 2"</t>
  </si>
  <si>
    <t>61,18</t>
  </si>
  <si>
    <t>COTOVELO DE REDUCAO 90 GRAUS DE FERRO GALVANIZADO, COM ROSCA BSP, DE 2" X 1 1/2"</t>
  </si>
  <si>
    <t>34,55</t>
  </si>
  <si>
    <t>COTOVELO DE REDUCAO 90 GRAUS DE FERRO GALVANIZADO, COM ROSCA BSP, DE 3/4" X 1/2"</t>
  </si>
  <si>
    <t>6,62</t>
  </si>
  <si>
    <t>COTOVELO 45 GRAUS DE FERRO GALVANIZADO, COM ROSCA BSP, DE 1 1/2"</t>
  </si>
  <si>
    <t>20,37</t>
  </si>
  <si>
    <t>COTOVELO 45 GRAUS DE FERRO GALVANIZADO, COM ROSCA BSP, DE 1 1/4"</t>
  </si>
  <si>
    <t>16,63</t>
  </si>
  <si>
    <t>COTOVELO 45 GRAUS DE FERRO GALVANIZADO, COM ROSCA BSP, DE 1/2"</t>
  </si>
  <si>
    <t>4,69</t>
  </si>
  <si>
    <t>COTOVELO 45 GRAUS DE FERRO GALVANIZADO, COM ROSCA BSP, DE 1"</t>
  </si>
  <si>
    <t>10,23</t>
  </si>
  <si>
    <t>COTOVELO 45 GRAUS DE FERRO GALVANIZADO, COM ROSCA BSP, DE 2 1/2"</t>
  </si>
  <si>
    <t>57,25</t>
  </si>
  <si>
    <t>COTOVELO 45 GRAUS DE FERRO GALVANIZADO, COM ROSCA BSP, DE 2"</t>
  </si>
  <si>
    <t>29,62</t>
  </si>
  <si>
    <t>COTOVELO 45 GRAUS DE FERRO GALVANIZADO, COM ROSCA BSP, DE 3/4"</t>
  </si>
  <si>
    <t>7,02</t>
  </si>
  <si>
    <t>COTOVELO 45 GRAUS DE FERRO GALVANIZADO, COM ROSCA BSP, DE 3"</t>
  </si>
  <si>
    <t>83,71</t>
  </si>
  <si>
    <t>COTOVELO 45 GRAUS DE FERRO GALVANIZADO, COM ROSCA BSP, DE 4"</t>
  </si>
  <si>
    <t>146,68</t>
  </si>
  <si>
    <t>COTOVELO 45 GRAUS, PEAD PE 100, DE 125 MM, PARA ELETROFUSAO</t>
  </si>
  <si>
    <t>160,77</t>
  </si>
  <si>
    <t>COTOVELO 45 GRAUS, PEAD PE 100, DE 200 MM, PARA ELETROFUSAO</t>
  </si>
  <si>
    <t>1.051,15</t>
  </si>
  <si>
    <t>COTOVELO 45 GRAUS, PEAD PE 100, DE 32 MM, PARA ELETROFUSAO</t>
  </si>
  <si>
    <t>18,89</t>
  </si>
  <si>
    <t>COTOVELO 45 GRAUS, PEAD PE 100, DE 40 MM, PARA ELETROFUSAO</t>
  </si>
  <si>
    <t>22,30</t>
  </si>
  <si>
    <t>COTOVELO 45 GRAUS, PEAD PE 100, DE 63 MM, PARA ELETROFUSAO</t>
  </si>
  <si>
    <t>32,25</t>
  </si>
  <si>
    <t>COTOVELO 90 GRAUS DE FERRO GALVANIZADO, COM ROSCA BSP MACHO/FEMEA, DE 1 1/2"</t>
  </si>
  <si>
    <t>23,03</t>
  </si>
  <si>
    <t>COTOVELO 90 GRAUS DE FERRO GALVANIZADO, COM ROSCA BSP MACHO/FEMEA, DE 1 1/4"</t>
  </si>
  <si>
    <t>18,98</t>
  </si>
  <si>
    <t>COTOVELO 90 GRAUS DE FERRO GALVANIZADO, COM ROSCA BSP MACHO/FEMEA, DE 1/2"</t>
  </si>
  <si>
    <t>5,50</t>
  </si>
  <si>
    <t>COTOVELO 90 GRAUS DE FERRO GALVANIZADO, COM ROSCA BSP MACHO/FEMEA, DE 1"</t>
  </si>
  <si>
    <t>11,81</t>
  </si>
  <si>
    <t>COTOVELO 90 GRAUS DE FERRO GALVANIZADO, COM ROSCA BSP MACHO/FEMEA, DE 2 1/2"</t>
  </si>
  <si>
    <t>67,22</t>
  </si>
  <si>
    <t>COTOVELO 90 GRAUS DE FERRO GALVANIZADO, COM ROSCA BSP MACHO/FEMEA, DE 2"</t>
  </si>
  <si>
    <t>33,18</t>
  </si>
  <si>
    <t>COTOVELO 90 GRAUS DE FERRO GALVANIZADO, COM ROSCA BSP MACHO/FEMEA, DE 3/4"</t>
  </si>
  <si>
    <t>COTOVELO 90 GRAUS DE FERRO GALVANIZADO, COM ROSCA BSP MACHO/FEMEA, DE 3"</t>
  </si>
  <si>
    <t>102,24</t>
  </si>
  <si>
    <t>COTOVELO 90 GRAUS DE FERRO GALVANIZADO, COM ROSCA BSP, DE 1 1/2"</t>
  </si>
  <si>
    <t>COTOVELO 90 GRAUS DE FERRO GALVANIZADO, COM ROSCA BSP, DE 1 1/4"</t>
  </si>
  <si>
    <t>13,86</t>
  </si>
  <si>
    <t>COTOVELO 90 GRAUS DE FERRO GALVANIZADO, COM ROSCA BSP, DE 1/2"</t>
  </si>
  <si>
    <t>3,93</t>
  </si>
  <si>
    <t>COTOVELO 90 GRAUS DE FERRO GALVANIZADO, COM ROSCA BSP, DE 1"</t>
  </si>
  <si>
    <t>COTOVELO 90 GRAUS DE FERRO GALVANIZADO, COM ROSCA BSP, DE 2 1/2"</t>
  </si>
  <si>
    <t>51,55</t>
  </si>
  <si>
    <t>COTOVELO 90 GRAUS DE FERRO GALVANIZADO, COM ROSCA BSP, DE 2"</t>
  </si>
  <si>
    <t>28,32</t>
  </si>
  <si>
    <t>COTOVELO 90 GRAUS DE FERRO GALVANIZADO, COM ROSCA BSP, DE 3/4"</t>
  </si>
  <si>
    <t>5,89</t>
  </si>
  <si>
    <t>COTOVELO 90 GRAUS DE FERRO GALVANIZADO, COM ROSCA BSP, DE 3"</t>
  </si>
  <si>
    <t>72,70</t>
  </si>
  <si>
    <t>COTOVELO 90 GRAUS DE FERRO GALVANIZADO, COM ROSCA BSP, DE 4"</t>
  </si>
  <si>
    <t>138,27</t>
  </si>
  <si>
    <t>COTOVELO 90 GRAUS DE FERRO GALVANIZADO, COM ROSCA BSP, DE 5"</t>
  </si>
  <si>
    <t>201,76</t>
  </si>
  <si>
    <t>COTOVELO 90 GRAUS DE FERRO GALVANIZADO, COM ROSCA BSP, DE 6"</t>
  </si>
  <si>
    <t>515,68</t>
  </si>
  <si>
    <t>COTOVELO 90 GRAUS, PEAD PE 100, DE 125 MM, PARA ELETROFUSAO</t>
  </si>
  <si>
    <t>COTOVELO 90 GRAUS, PEAD PE 100, DE 20 MM, PARA ELETROFUSAO</t>
  </si>
  <si>
    <t>20,15</t>
  </si>
  <si>
    <t>COTOVELO 90 GRAUS, PEAD PE 100, DE 200 MM, PARA ELETROFUSAO</t>
  </si>
  <si>
    <t>1.499,08</t>
  </si>
  <si>
    <t>COTOVELO 90 GRAUS, PEAD PE 100, DE 32 MM, PARA ELETROFUSAO</t>
  </si>
  <si>
    <t>27,33</t>
  </si>
  <si>
    <t>COTOVELO 90 GRAUS, PEAD PE 100, DE 63 MM, PARA ELETROFUSAO</t>
  </si>
  <si>
    <t>50,41</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</si>
  <si>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</si>
  <si>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</si>
  <si>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</si>
  <si>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</si>
  <si>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</si>
  <si>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4,29</t>
  </si>
  <si>
    <t>CRUZETA DE CONCRETO LEVE, COMP. 2000 MM SECAO, 90 X 90 MM</t>
  </si>
  <si>
    <t>71,82</t>
  </si>
  <si>
    <t>CRUZETA DE EUCALIPTO TRATADO, OU EQUIVALENTE DA REGIAO, *2,4* M, SECAO *9 X 11,5* CM</t>
  </si>
  <si>
    <t>73,93</t>
  </si>
  <si>
    <t>CRUZETA DE FERRO GALVANIZADO, COM ROSCA BSP, DE 1 1/2"</t>
  </si>
  <si>
    <t>43,53</t>
  </si>
  <si>
    <t>CRUZETA DE FERRO GALVANIZADO, COM ROSCA BSP, DE 1 1/4"</t>
  </si>
  <si>
    <t>34,10</t>
  </si>
  <si>
    <t>CRUZETA DE FERRO GALVANIZADO, COM ROSCA BSP, DE 1/2"</t>
  </si>
  <si>
    <t>12,21</t>
  </si>
  <si>
    <t>CRUZETA DE FERRO GALVANIZADO, COM ROSCA BSP, DE 1"</t>
  </si>
  <si>
    <t>23,44</t>
  </si>
  <si>
    <t>CRUZETA DE FERRO GALVANIZADO, COM ROSCA BSP, DE 2 1/2"</t>
  </si>
  <si>
    <t>108,77</t>
  </si>
  <si>
    <t>CRUZETA DE FERRO GALVANIZADO, COM ROSCA BSP, DE 2"</t>
  </si>
  <si>
    <t>60,12</t>
  </si>
  <si>
    <t>CRUZETA DE FERRO GALVANIZADO, COM ROSCA BSP, DE 3/4"</t>
  </si>
  <si>
    <t>16,76</t>
  </si>
  <si>
    <t>CRUZETA DE FERRO GALVANIZADO, COM ROSCA BSP, DE 3"</t>
  </si>
  <si>
    <t>156,11</t>
  </si>
  <si>
    <t>CUBA ACO INOX (AISI 304) DE EMBUTIR COM VALVULA DE 3 1/2 ", DE *56 X 33 X 12* CM</t>
  </si>
  <si>
    <t>138,85</t>
  </si>
  <si>
    <t>CUBA ACO INOX (AISI 304) DE EMBUTIR COM VALVULA 3 1/2 ", DE *40 X 34 X 12* CM</t>
  </si>
  <si>
    <t>96,17</t>
  </si>
  <si>
    <t>CUBA ACO INOX (AISI 304) DE EMBUTIR COM VALVULA 3 1/2 ", DE *46 X 30 X 12* CM</t>
  </si>
  <si>
    <t>126,29</t>
  </si>
  <si>
    <t>CUMEEIRA ARTICULADA (ABA INFERIOR) PARA TELHA ONDULADA DE FIBROCIMENTO E = 4 MM, ABA *330* MM, COMPRIMENTO 500 MM (SEM AMIANTO)</t>
  </si>
  <si>
    <t>5,55</t>
  </si>
  <si>
    <t>CUMEEIRA ARTICULADA (ABA INTERNA INFERIOR OU EXTERNA SUPERIOR) PARA TELHA ESTRUTURAL DE FIBROCIMENTO, 1 ABA, E = 6 MM (SEM AMIANTO)</t>
  </si>
  <si>
    <t>11,43</t>
  </si>
  <si>
    <t>CUMEEIRA ARTICULADA (ABA SUPERIOR) PARA TELHA ONDULADA DE FIBROCIMENTO E = 4 MM, ABA *330* MM, COMPRIMENTO 500 MM (SEM AMIANTO)</t>
  </si>
  <si>
    <t>4,88</t>
  </si>
  <si>
    <t>CUMEEIRA ARTICULADA (PAR) PARA TELHA ONDULADA DE FIBROCIMENTO, E = 6 MM, ABA 350 MM, COMPRIMENTO 1100 MM (SEM AMIANTO)</t>
  </si>
  <si>
    <t>CUMEEIRA NORMAL PARA TELHA ESTRUTURAL DE FIBROCIMENTO 1 ABA, E = 6 MM, COMPRIMENTO 608 MM (SEM AMIANTO)</t>
  </si>
  <si>
    <t>18,39</t>
  </si>
  <si>
    <t>CUMEEIRA NORMAL PARA TELHA ESTRUTURAL DE FIBROCIMENTO 2 ABAS, E = 6 MM, DE 1050 X 935 MM (SEM AMIANTO)</t>
  </si>
  <si>
    <t>76,88</t>
  </si>
  <si>
    <t>CUMEEIRA NORMAL PARA TELHA ONDULADA DE FIBROCIMENTO, E = 6 MM, ABA 300 MM, COMPRIMENTO 1100 MM (SEM AMIANTO)</t>
  </si>
  <si>
    <t>38,87</t>
  </si>
  <si>
    <t>CUMEEIRA PARA TELHA CERAMICA, COMPRIMENTO DE *41* CM, RENDIMENTO DE *3* TELHAS/M</t>
  </si>
  <si>
    <t>CUMEEIRA SHED PARA TELHA ONDULADA DE FIBROCIMENTO, E = 6 MM, ABA 280 MM, COMPRIMENTO 1100 MM (SEM AMIANTO)</t>
  </si>
  <si>
    <t>26,34</t>
  </si>
  <si>
    <t>CUMEEIRA UNIVERSAL PARA TELHA ONDULADA DE FIBROCIMENTO, E = 6 MM, ABA 210 MM, COMPRIMENTO 1100 MM (SEM AMIANTO)</t>
  </si>
  <si>
    <t>27,26</t>
  </si>
  <si>
    <t>CURVA CPVC, 90 GRAUS, SOLDAVEL, 22 MM, PARA AGUA QUENTE</t>
  </si>
  <si>
    <t>4,22</t>
  </si>
  <si>
    <t>CURVA CPVC, 90 GRAUS, SOLDAVEL, 28 MM, PARA AGUA QUENTE</t>
  </si>
  <si>
    <t>CURVA CPVC, 90 GRAUS, SOLDAVEL,15 MM, PARA AGUA QUENTE</t>
  </si>
  <si>
    <t>2,53</t>
  </si>
  <si>
    <t>CURVA CURTA PVC, PB, JE, 45 GRAUS, DN 100 MM, PARA REDE COLETORA ESGOTO (NBR 10569)</t>
  </si>
  <si>
    <t>15,14</t>
  </si>
  <si>
    <t>CURVA CURTA PVC, PB, JE, 90 GRAUS, DN 100 MM, PARA REDE COLETORA ESGOTO (NBR 10569)</t>
  </si>
  <si>
    <t>19,28</t>
  </si>
  <si>
    <t>CURVA DE PVC 45 GRAUS, SOLDAVEL, 110 MM, PARA AGUA FRIA PREDIAL (NBR 5648)</t>
  </si>
  <si>
    <t>102,20</t>
  </si>
  <si>
    <t>CURVA DE PVC 45 GRAUS, SOLDAVEL, 20 MM, PARA AGUA FRIA PREDIAL (NBR 5648)</t>
  </si>
  <si>
    <t>1,35</t>
  </si>
  <si>
    <t>CURVA DE PVC 45 GRAUS, SOLDAVEL, 25 MM, PARA AGUA FRIA PREDIAL (NBR 5648)</t>
  </si>
  <si>
    <t>1,78</t>
  </si>
  <si>
    <t>CURVA DE PVC 45 GRAUS, SOLDAVEL, 32 MM, PARA AGUA FRIA PREDIAL (NBR 5648)</t>
  </si>
  <si>
    <t>2,91</t>
  </si>
  <si>
    <t>CURVA DE PVC 45 GRAUS, SOLDAVEL, 40 MM, PARA AGUA FRIA PREDIAL (NBR 5648)</t>
  </si>
  <si>
    <t>4,77</t>
  </si>
  <si>
    <t>CURVA DE PVC 45 GRAUS, SOLDAVEL, 50 MM, PARA AGUA FRIA PREDIAL (NBR 5648)</t>
  </si>
  <si>
    <t>9,25</t>
  </si>
  <si>
    <t>CURVA DE PVC 45 GRAUS, SOLDAVEL, 60 MM, PARA AGUA FRIA PREDIAL (NBR 5648)</t>
  </si>
  <si>
    <t>15,95</t>
  </si>
  <si>
    <t>CURVA DE PVC 45 GRAUS, SOLDAVEL, 75 MM, PARA AGUA FRIA PREDIAL (NBR 5648)</t>
  </si>
  <si>
    <t>23,69</t>
  </si>
  <si>
    <t>CURVA DE PVC 45 GRAUS, SOLDAVEL, 85 MM, PARA AGUA FRIA PREDIAL (NBR 5648)</t>
  </si>
  <si>
    <t>41,40</t>
  </si>
  <si>
    <t>CURVA DE PVC 90 GRAUS, SOLDAVEL, 110 MM, PARA AGUA FRIA PREDIAL (NBR 5648)</t>
  </si>
  <si>
    <t>135,47</t>
  </si>
  <si>
    <t>CURVA DE PVC 90 GRAUS, SOLDAVEL, 20 MM, PARA AGUA FRIA PREDIAL (NBR 5648)</t>
  </si>
  <si>
    <t>CURVA DE PVC 90 GRAUS, SOLDAVEL, 25 MM, PARA AGUA FRIA PREDIAL (NBR 5648)</t>
  </si>
  <si>
    <t>2,31</t>
  </si>
  <si>
    <t>CURVA DE PVC 90 GRAUS, SOLDAVEL, 32 MM, PARA AGUA FRIA PREDIAL (NBR 5648)</t>
  </si>
  <si>
    <t>CURVA DE PVC 90 GRAUS, SOLDAVEL, 40 MM, PARA AGUA FRIA PREDIAL (NBR 5648)</t>
  </si>
  <si>
    <t>CURVA DE PVC 90 GRAUS, SOLDAVEL, 50 MM, PARA AGUA FRIA PREDIAL (NBR 5648)</t>
  </si>
  <si>
    <t>11,36</t>
  </si>
  <si>
    <t>CURVA DE PVC 90 GRAUS, SOLDAVEL, 60 MM, PARA AGUA FRIA PREDIAL (NBR 5648)</t>
  </si>
  <si>
    <t>28,09</t>
  </si>
  <si>
    <t>CURVA DE PVC 90 GRAUS, SOLDAVEL, 75 MM, PARA AGUA FRIA PREDIAL (NBR 5648)</t>
  </si>
  <si>
    <t>39,93</t>
  </si>
  <si>
    <t>CURVA DE PVC 90 GRAUS, SOLDAVEL, 85 MM, PARA AGUA FRIA PREDIAL (NBR 5648)</t>
  </si>
  <si>
    <t>57,39</t>
  </si>
  <si>
    <t>CURVA DE PVC, 45 GRAUS, SERIE R, DN 100 MM, PARA ESGOTO PREDIAL</t>
  </si>
  <si>
    <t>17,95</t>
  </si>
  <si>
    <t>CURVA DE PVC, 90 GRAUS, SERIE R, DN 100 MM, PARA ESGOTO PREDIAL</t>
  </si>
  <si>
    <t>40,71</t>
  </si>
  <si>
    <t>CURVA DE PVC, 90 GRAUS, SERIE R, DN 50 MM, PARA ESGOTO PREDIAL</t>
  </si>
  <si>
    <t>19,22</t>
  </si>
  <si>
    <t>CURVA DE PVC, 90 GRAUS, SERIE R, DN 75 MM, PARA ESGOTO PREDIAL</t>
  </si>
  <si>
    <t>CURVA DE TRANSPOSICAO BRONZE/LATAO (REF 736) SEM ANEL DE SOLDA, BOLSA X BOLSA, 15 MM</t>
  </si>
  <si>
    <t>10,78</t>
  </si>
  <si>
    <t>CURVA DE TRANSPOSICAO BRONZE/LATAO (REF 736) SEM ANEL DE SOLDA, BOLSA X BOLSA, 22 MM</t>
  </si>
  <si>
    <t>23,96</t>
  </si>
  <si>
    <t>CURVA DE TRANSPOSICAO BRONZE/LATAO (REF 736) SEM ANEL DE SOLDA, BOLSA X BOLSA, 28 MM</t>
  </si>
  <si>
    <t>43,17</t>
  </si>
  <si>
    <t>CURVA DE TRANSPOSICAO, CPVC, SOLDAVEL, 15 MM</t>
  </si>
  <si>
    <t>4,05</t>
  </si>
  <si>
    <t>CURVA DE TRANSPOSICAO, CPVC, SOLDAVEL, 22 MM</t>
  </si>
  <si>
    <t>5,36</t>
  </si>
  <si>
    <t>CURVA DE TRANSPOSICAO, PVC SOLDAVEL, 20 MM, PARA AGUA FRIA PREDIAL</t>
  </si>
  <si>
    <t>CURVA DE TRANSPOSICAO, PVC, SOLDAVEL, 25 MM, PARA AGUA FRIA PREDIAL</t>
  </si>
  <si>
    <t>5,18</t>
  </si>
  <si>
    <t>CURVA DE TRANSPOSICAO, PVC, SOLDAVEL, 32 MM, PARA AGUA FRIA PREDIAL</t>
  </si>
  <si>
    <t>CURVA LONGA PVC, PB, JE, 45 GRAUS, DN 100 MM, PARA REDE COLETORA ESGOTO (NBR 10569)</t>
  </si>
  <si>
    <t>21,20</t>
  </si>
  <si>
    <t>CURVA LONGA PVC, PB, JE, 45 GRAUS, DN 150 MM, PARA REDE COLETORA ESGOTO (NBR 10569)</t>
  </si>
  <si>
    <t>78,15</t>
  </si>
  <si>
    <t>CURVA LONGA PVC, PB, JE, 90 GRAUS, DN 100 MM, PARA REDE COLETORA ESGOTO (NBR 10569)</t>
  </si>
  <si>
    <t>30,76</t>
  </si>
  <si>
    <t>CURVA LONGA PVC, PB, JE, 90 GRAUS, DN 150 MM, PARA REDE COLETORA ESGOTO (NBR 10569)</t>
  </si>
  <si>
    <t>112,23</t>
  </si>
  <si>
    <t>CURVA PPR 90 GRAUS, DN 20 MM, PARA AGUA QUENTE PREDIAL</t>
  </si>
  <si>
    <t>CURVA PPR 90 GRAUS, DN 25 MM, PARA AGUA QUENTE PREDIAL</t>
  </si>
  <si>
    <t>CURVA PVC CURTA 90 G, DN 50 MM, PARA ESGOTO PREDIAL</t>
  </si>
  <si>
    <t>6,93</t>
  </si>
  <si>
    <t>CURVA PVC CURTA 90 GRAUS, DN 40 MM, PARA ESGOTO PREDIAL</t>
  </si>
  <si>
    <t>CURVA PVC CURTA 90 GRAUS, DN 75 MM, PARA ESGOTO PREDIAL</t>
  </si>
  <si>
    <t>CURVA PVC CURTA 90 GRAUS, 100 MM, PARA ESGOTO PREDIAL</t>
  </si>
  <si>
    <t>15,61</t>
  </si>
  <si>
    <t>CURVA PVC LEVE, 90 GRAUS, COM PONTA E BOLSA LISA, DN 150 MM</t>
  </si>
  <si>
    <t>58,61</t>
  </si>
  <si>
    <t>CURVA PVC LEVE, 90 GRAUS, COM PONTA E BOLSA LISA, DN 250 MM</t>
  </si>
  <si>
    <t>433,09</t>
  </si>
  <si>
    <t>CURVA PVC LEVE, 90 GRAUS, COM PONTA E BOLSA LISA, DN 300 MM</t>
  </si>
  <si>
    <t>674,59</t>
  </si>
  <si>
    <t>CURVA PVC LONGA 45 GRAUS, 100 MM, PARA ESGOTO PREDIAL</t>
  </si>
  <si>
    <t>31,64</t>
  </si>
  <si>
    <t>CURVA PVC LONGA 45G, DN 50 MM, PARA ESGOTO PREDIAL</t>
  </si>
  <si>
    <t>CURVA PVC LONGA 45G, DN 75 MM, PARA ESGOTO PREDIAL</t>
  </si>
  <si>
    <t>26,20</t>
  </si>
  <si>
    <t>CURVA PVC LONGA 90 GRAUS, 100 MM, PARA ESGOTO PREDIAL</t>
  </si>
  <si>
    <t>32,84</t>
  </si>
  <si>
    <t>CURVA PVC LONGA 90 GRAUS, 40 MM, PARA ESGOTO PREDIAL</t>
  </si>
  <si>
    <t>CURVA PVC LONGA 90 GRAUS, 50 MM, PARA ESGOTO PREDIAL</t>
  </si>
  <si>
    <t>7,65</t>
  </si>
  <si>
    <t>CURVA PVC LONGA 90 GRAUS, 75 MM, PARA ESGOTO PREDIAL</t>
  </si>
  <si>
    <t>22,52</t>
  </si>
  <si>
    <t>CURVA PVC PBA, JE, PB, 22 GRAUS, DN 100 / DE 110 MM, PARA REDE AGUA (NBR 10351)</t>
  </si>
  <si>
    <t>94,55</t>
  </si>
  <si>
    <t>CURVA PVC PBA, JE, PB, 22 GRAUS, DN 50 / DE 60 MM, PARA REDE AGUA (NBR 10351)</t>
  </si>
  <si>
    <t>20,10</t>
  </si>
  <si>
    <t>CURVA PVC PBA, JE, PB, 22 GRAUS, DN 75 / DE 85 MM, PARA REDE AGUA (NBR 10351)</t>
  </si>
  <si>
    <t>38,86</t>
  </si>
  <si>
    <t>CURVA PVC PBA, JE, PB, 45 GRAUS, DN 100 / DE 110 MM, PARA REDE AGUA (NBR 10351)</t>
  </si>
  <si>
    <t>93,63</t>
  </si>
  <si>
    <t>CURVA PVC PBA, JE, PB, 45 GRAUS, DN 50 / DE 60 MM, PARA REDE AGUA (NBR 10351)</t>
  </si>
  <si>
    <t>CURVA PVC PBA, JE, PB, 45 GRAUS, DN 75 / DE 85 MM, PARA REDE AGUA (NBR 10351)</t>
  </si>
  <si>
    <t>50,44</t>
  </si>
  <si>
    <t>CURVA PVC PBA, JE, PB, 90 GRAUS, DN 100 / DE 110 MM, PARA REDE AGUA (NBR 10351)</t>
  </si>
  <si>
    <t>114,26</t>
  </si>
  <si>
    <t>CURVA PVC PBA, JE, PB, 90 GRAUS, DN 50 / DE 60 MM, PARA REDE AGUA (NBR 10351)</t>
  </si>
  <si>
    <t>25,61</t>
  </si>
  <si>
    <t>CURVA PVC PBA, JE, PB, 90 GRAUS, DN 75 / DE 85 MM, PARA REDE AGUA (NBR 10351)</t>
  </si>
  <si>
    <t>60,47</t>
  </si>
  <si>
    <t>CURVA PVC 90 GRAUS, ROSCAVEL, 1 1/2",  AGUA FRIA PREDIAL</t>
  </si>
  <si>
    <t>20,02</t>
  </si>
  <si>
    <t>CURVA PVC 90 GRAUS, ROSCAVEL, 1 1/4",  AGUA FRIA PREDIAL</t>
  </si>
  <si>
    <t>15,13</t>
  </si>
  <si>
    <t>CURVA PVC 90 GRAUS, ROSCAVEL, 1/2",  AGUA FRIA PREDIAL</t>
  </si>
  <si>
    <t>3,14</t>
  </si>
  <si>
    <t>CURVA PVC 90 GRAUS, ROSCAVEL, 1",  AGUA FRIA PREDIAL</t>
  </si>
  <si>
    <t>CURVA PVC 90 GRAUS, ROSCAVEL, 2",  AGUA FRIA PREDIAL</t>
  </si>
  <si>
    <t>CURVA PVC 90 GRAUS, ROSCAVEL, 3/4",  AGUA FRIA PREDIAL</t>
  </si>
  <si>
    <t>3,98</t>
  </si>
  <si>
    <t>CURVA PVC, BB, JE, 45 GRAUS, DN 200 MM, PARA TUBO CORRUGADO E/OU LISO, REDE COLETORA ESGOTO (NBR 10569)</t>
  </si>
  <si>
    <t>249,00</t>
  </si>
  <si>
    <t>CURVA PVC, BB, JE, 45 GRAUS, DN 250 MM, PARA TUBO CORRUGADO E/OU LISO, REDE COLETORA ESGOTO (NBR 10569)</t>
  </si>
  <si>
    <t>409,59</t>
  </si>
  <si>
    <t>CURVA PVC, BB, JE, 90 GRAUS, DN 200 MM, PARA TUBO CORRUGADO E/OU LISO, REDE COLETORA ESGOTO (NBR 10569)</t>
  </si>
  <si>
    <t>311,43</t>
  </si>
  <si>
    <t>CURVA PVC, BB, JE, 90 GRAUS, DN 250 MM, PARA TUBO CORRUGADO E/OU LISO, REDE COLETORA ESGOTO (NBR 10569)</t>
  </si>
  <si>
    <t>460,41</t>
  </si>
  <si>
    <t>CURVA PVC, SERIE R, 87.30 GRAUS, CURTA, 100 MM, PARA ESGOTO PREDIAL (PARA PE-DE-COLUNA)</t>
  </si>
  <si>
    <t>CURVA PVC, SERIE R, 87.30 GRAUS, CURTA, 150 MM, PARA ESGOTO PREDIAL (PARA PE-DE-COLUNA)</t>
  </si>
  <si>
    <t>104,61</t>
  </si>
  <si>
    <t>CURVA PVC, SERIE R, 87.30 GRAUS, CURTA, 75 MM, PARA ESGOTO PREDIAL (PARA PE-DE-COLUNA)</t>
  </si>
  <si>
    <t>20,30</t>
  </si>
  <si>
    <t>CURVA PVC, 45 GRAUS, CURTA, PB, DN 100 MM, PARA ESGOTO PREDIAL</t>
  </si>
  <si>
    <t>18,76</t>
  </si>
  <si>
    <t>CURVA 135 GRAUS, DE PVC RIGIDO ROSCAVEL, DE 1", PARA ELETRODUTO</t>
  </si>
  <si>
    <t>2,38</t>
  </si>
  <si>
    <t>CURVA 135 GRAUS, DE PVC RIGIDO ROSCAVEL, DE 3/4", PARA ELETRODUTO</t>
  </si>
  <si>
    <t>CURVA 135 GRAUS, PARA ELETRODUTO, EM ACO GALVANIZADO ELETROLITICO, DIAMETRO DE 100 MM (4")</t>
  </si>
  <si>
    <t>199,62</t>
  </si>
  <si>
    <t>CURVA 135 GRAUS, PARA ELETRODUTO, EM ACO GALVANIZADO ELETROLITICO, DIAMETRO DE 15 MM (1/2")</t>
  </si>
  <si>
    <t>4,74</t>
  </si>
  <si>
    <t>CURVA 135 GRAUS, PARA ELETRODUTO, EM ACO GALVANIZADO ELETROLITICO, DIAMETRO DE 20 MM (3/4")</t>
  </si>
  <si>
    <t>CURVA 135 GRAUS, PARA ELETRODUTO, EM ACO GALVANIZADO ELETROLITICO, DIAMETRO DE 25 MM (1")</t>
  </si>
  <si>
    <t>9,07</t>
  </si>
  <si>
    <t>CURVA 135 GRAUS, PARA ELETRODUTO, EM ACO GALVANIZADO ELETROLITICO, DIAMETRO DE 32 MM (1 1/4")</t>
  </si>
  <si>
    <t>19,15</t>
  </si>
  <si>
    <t>CURVA 135 GRAUS, PARA ELETRODUTO, EM ACO GALVANIZADO ELETROLITICO, DIAMETRO DE 40 MM (1 1/2")</t>
  </si>
  <si>
    <t>28,06</t>
  </si>
  <si>
    <t>CURVA 135 GRAUS, PARA ELETRODUTO, EM ACO GALVANIZADO ELETROLITICO, DIAMETRO DE 50 MM (2")</t>
  </si>
  <si>
    <t>42,68</t>
  </si>
  <si>
    <t>CURVA 135 GRAUS, PARA ELETRODUTO, EM ACO GALVANIZADO ELETROLITICO, DIAMETRO DE 65 MM (2 1/2")</t>
  </si>
  <si>
    <t>75,19</t>
  </si>
  <si>
    <t>CURVA 135 GRAUS, PARA ELETRODUTO, EM ACO GALVANIZADO ELETROLITICO, DIAMETRO DE 80 MM (3")</t>
  </si>
  <si>
    <t>101,70</t>
  </si>
  <si>
    <t>CURVA 180 GRAUS, DE PVC RIGIDO ROSCAVEL, DE 1 1/2", PARA ELETRODUTO</t>
  </si>
  <si>
    <t>7,59</t>
  </si>
  <si>
    <t>CURVA 180 GRAUS, DE PVC RIGIDO ROSCAVEL, DE 1 1/4", PARA ELETRODUTO</t>
  </si>
  <si>
    <t>CURVA 180 GRAUS, DE PVC RIGIDO ROSCAVEL, DE 1/2", PARA ELETRODUTO</t>
  </si>
  <si>
    <t>CURVA 180 GRAUS, DE PVC RIGIDO ROSCAVEL, DE 1", PARA ELETRODUTO</t>
  </si>
  <si>
    <t>4,49</t>
  </si>
  <si>
    <t>CURVA 180 GRAUS, DE PVC RIGIDO ROSCAVEL, DE 2", PARA ELETRODUTO</t>
  </si>
  <si>
    <t>12,14</t>
  </si>
  <si>
    <t>CURVA 180 GRAUS, DE PVC RIGIDO ROSCAVEL, DE 3/4", PARA ELETRODUTO</t>
  </si>
  <si>
    <t>CURVA 45 GRAUS DE COBRE (REF 606) SEM ANEL DE SOLDA, BOLSA X BOLSA, 15 MM</t>
  </si>
  <si>
    <t>3,03</t>
  </si>
  <si>
    <t>CURVA 45 GRAUS DE COBRE (REF 606) SEM ANEL DE SOLDA, BOLSA X BOLSA, 22 MM</t>
  </si>
  <si>
    <t>6,71</t>
  </si>
  <si>
    <t>CURVA 45 GRAUS DE COBRE (REF 606) SEM ANEL DE SOLDA, BOLSA X BOLSA, 28 MM</t>
  </si>
  <si>
    <t>CURVA 45 GRAUS DE COBRE (REF 606) SEM ANEL DE SOLDA, BOLSA X BOLSA, 35 MM</t>
  </si>
  <si>
    <t>CURVA 45 GRAUS DE COBRE (REF 606) SEM ANEL DE SOLDA, BOLSA X BOLSA, 42 MM</t>
  </si>
  <si>
    <t>45,30</t>
  </si>
  <si>
    <t>CURVA 45 GRAUS DE COBRE (REF 606) SEM ANEL DE SOLDA, BOLSA X BOLSA, 54 MM</t>
  </si>
  <si>
    <t>67,28</t>
  </si>
  <si>
    <t>CURVA 45 GRAUS DE COBRE (REF 606) SEM ANEL DE SOLDA, BOLSA X BOLSA, 66 MM</t>
  </si>
  <si>
    <t>159,91</t>
  </si>
  <si>
    <t>CURVA 45 GRAUS DE FERRO GALVANIZADO, COM ROSCA BSP FEMEA, DE 1 1/2"</t>
  </si>
  <si>
    <t>46,94</t>
  </si>
  <si>
    <t>CURVA 45 GRAUS DE FERRO GALVANIZADO, COM ROSCA BSP FEMEA, DE 1 1/4"</t>
  </si>
  <si>
    <t>34,15</t>
  </si>
  <si>
    <t>CURVA 45 GRAUS DE FERRO GALVANIZADO, COM ROSCA BSP FEMEA, DE 1/2"</t>
  </si>
  <si>
    <t>10,21</t>
  </si>
  <si>
    <t>CURVA 45 GRAUS DE FERRO GALVANIZADO, COM ROSCA BSP FEMEA, DE 1"</t>
  </si>
  <si>
    <t>27,78</t>
  </si>
  <si>
    <t>CURVA 45 GRAUS DE FERRO GALVANIZADO, COM ROSCA BSP FEMEA, DE 2 1/2"</t>
  </si>
  <si>
    <t>113,62</t>
  </si>
  <si>
    <t>CURVA 45 GRAUS DE FERRO GALVANIZADO, COM ROSCA BSP FEMEA, DE 2"</t>
  </si>
  <si>
    <t>75,42</t>
  </si>
  <si>
    <t>CURVA 45 GRAUS DE FERRO GALVANIZADO, COM ROSCA BSP FEMEA, DE 3/4"</t>
  </si>
  <si>
    <t>14,75</t>
  </si>
  <si>
    <t>CURVA 45 GRAUS DE FERRO GALVANIZADO, COM ROSCA BSP FEMEA, DE 3"</t>
  </si>
  <si>
    <t>165,24</t>
  </si>
  <si>
    <t>CURVA 45 GRAUS DE FERRO GALVANIZADO, COM ROSCA BSP FEMEA, DE 4"</t>
  </si>
  <si>
    <t>340,65</t>
  </si>
  <si>
    <t>CURVA 45 GRAUS DE FERRO GALVANIZADO, COM ROSCA BSP MACHO/FEMEA, DE 1 1/2"</t>
  </si>
  <si>
    <t>36,01</t>
  </si>
  <si>
    <t>CURVA 45 GRAUS DE FERRO GALVANIZADO, COM ROSCA BSP MACHO/FEMEA, DE 1 1/4"</t>
  </si>
  <si>
    <t>28,48</t>
  </si>
  <si>
    <t>CURVA 45 GRAUS DE FERRO GALVANIZADO, COM ROSCA BSP MACHO/FEMEA, DE 1/2"</t>
  </si>
  <si>
    <t>CURVA 45 GRAUS DE FERRO GALVANIZADO, COM ROSCA BSP MACHO/FEMEA, DE 1"</t>
  </si>
  <si>
    <t>18,55</t>
  </si>
  <si>
    <t>CURVA 45 GRAUS DE FERRO GALVANIZADO, COM ROSCA BSP MACHO/FEMEA, DE 2 1/2"</t>
  </si>
  <si>
    <t>CURVA 45 GRAUS DE FERRO GALVANIZADO, COM ROSCA BSP MACHO/FEMEA, DE 2"</t>
  </si>
  <si>
    <t>56,41</t>
  </si>
  <si>
    <t>CURVA 45 GRAUS DE FERRO GALVANIZADO, COM ROSCA BSP MACHO/FEMEA, DE 3/4"</t>
  </si>
  <si>
    <t>12,20</t>
  </si>
  <si>
    <t>CURVA 45 GRAUS DE FERRO GALVANIZADO, COM ROSCA BSP MACHO/FEMEA, DE 3"</t>
  </si>
  <si>
    <t>142,40</t>
  </si>
  <si>
    <t>CURVA 45 GRAUS EM ACO CARBONO, SOLDAVEL, PRESSAO 3.000 LBS, DN 1 1/2"</t>
  </si>
  <si>
    <t>50,22</t>
  </si>
  <si>
    <t>CURVA 45 GRAUS EM ACO CARBONO, SOLDAVEL, PRESSAO 3.000 LBS, DN 1 1/4"</t>
  </si>
  <si>
    <t>34,38</t>
  </si>
  <si>
    <t>CURVA 45 GRAUS EM ACO CARBONO, SOLDAVEL, PRESSAO 3.000 LBS, DN 1/2"</t>
  </si>
  <si>
    <t>11,88</t>
  </si>
  <si>
    <t>CURVA 45 GRAUS EM ACO CARBONO, SOLDAVEL, PRESSAO 3.000 LBS, DN 1"</t>
  </si>
  <si>
    <t>22,49</t>
  </si>
  <si>
    <t>CURVA 45 GRAUS EM ACO CARBONO, SOLDAVEL, PRESSAO 3.000 LBS, DN 2 1/2"</t>
  </si>
  <si>
    <t>142,65</t>
  </si>
  <si>
    <t>CURVA 45 GRAUS EM ACO CARBONO, SOLDAVEL, PRESSAO 3.000 LBS, DN 2"</t>
  </si>
  <si>
    <t>71,40</t>
  </si>
  <si>
    <t>CURVA 45 GRAUS EM ACO CARBONO, SOLDAVEL, PRESSAO 3.000 LBS, DN 3/4"</t>
  </si>
  <si>
    <t>CURVA 45 GRAUS EM ACO CARBONO, SOLDAVEL, PRESSAO 3.000 LBS, DN 3"</t>
  </si>
  <si>
    <t>370,26</t>
  </si>
  <si>
    <t>CURVA 45 GRAUS RANHURADA EM FERRO FUNDIDO, DN 50 MM (2")</t>
  </si>
  <si>
    <t>12,72</t>
  </si>
  <si>
    <t>CURVA 45 GRAUS RANHURADA EM FERRO FUNDIDO, DN 65 MM (2 1/2")</t>
  </si>
  <si>
    <t>CURVA 45 GRAUS RANHURADA EM FERRO FUNDIDO, DN 80 MM (3")</t>
  </si>
  <si>
    <t>20,97</t>
  </si>
  <si>
    <t>CURVA 45 GRAUS, PARA ELETRODUTO, EM ACO GALVANIZADO ELETROLITICO, DIAMETRO DE 20 MM (3/4")</t>
  </si>
  <si>
    <t>4,45</t>
  </si>
  <si>
    <t>CURVA 45 GRAUS, PARA ELETRODUTO, EM ACO GALVANIZADO ELETROLITICO, DIAMETRO DE 25 MM (1")</t>
  </si>
  <si>
    <t>CURVA 45 GRAUS, PARA ELETRODUTO, EM ACO GALVANIZADO ELETROLITICO, DIAMETRO DE 40 MM (1 1/2")</t>
  </si>
  <si>
    <t>16,48</t>
  </si>
  <si>
    <t>CURVA 90 GRAUS DE BARRA CHATA EM ALUMINIO 3/4 " X 1/4 " X 300 MM</t>
  </si>
  <si>
    <t>6,27</t>
  </si>
  <si>
    <t>CURVA 90 GRAUS DE FERRO GALVANIZADO, COM ROSCA BSP FEMEA, DE 1 1/2"</t>
  </si>
  <si>
    <t>45,05</t>
  </si>
  <si>
    <t>CURVA 90 GRAUS DE FERRO GALVANIZADO, COM ROSCA BSP FEMEA, DE 1 1/4"</t>
  </si>
  <si>
    <t>36,11</t>
  </si>
  <si>
    <t>CURVA 90 GRAUS DE FERRO GALVANIZADO, COM ROSCA BSP FEMEA, DE 1/2"</t>
  </si>
  <si>
    <t>8,96</t>
  </si>
  <si>
    <t>CURVA 90 GRAUS DE FERRO GALVANIZADO, COM ROSCA BSP FEMEA, DE 1"</t>
  </si>
  <si>
    <t>21,47</t>
  </si>
  <si>
    <t>CURVA 90 GRAUS DE FERRO GALVANIZADO, COM ROSCA BSP FEMEA, DE 2 1/2"</t>
  </si>
  <si>
    <t>130,20</t>
  </si>
  <si>
    <t>CURVA 90 GRAUS DE FERRO GALVANIZADO, COM ROSCA BSP FEMEA, DE 2"</t>
  </si>
  <si>
    <t>75,02</t>
  </si>
  <si>
    <t>CURVA 90 GRAUS DE FERRO GALVANIZADO, COM ROSCA BSP FEMEA, DE 3/4"</t>
  </si>
  <si>
    <t>14,23</t>
  </si>
  <si>
    <t>CURVA 90 GRAUS DE FERRO GALVANIZADO, COM ROSCA BSP FEMEA, DE 3"</t>
  </si>
  <si>
    <t>175,75</t>
  </si>
  <si>
    <t>CURVA 90 GRAUS DE FERRO GALVANIZADO, COM ROSCA BSP FEMEA, DE 4"</t>
  </si>
  <si>
    <t>355,13</t>
  </si>
  <si>
    <t>CURVA 90 GRAUS DE FERRO GALVANIZADO, COM ROSCA BSP MACHO/FEMEA, DE 1 1/2"</t>
  </si>
  <si>
    <t>CURVA 90 GRAUS DE FERRO GALVANIZADO, COM ROSCA BSP MACHO/FEMEA, DE 1 1/4"</t>
  </si>
  <si>
    <t>34,69</t>
  </si>
  <si>
    <t>CURVA 90 GRAUS DE FERRO GALVANIZADO, COM ROSCA BSP MACHO/FEMEA, DE 1/2"</t>
  </si>
  <si>
    <t>CURVA 90 GRAUS DE FERRO GALVANIZADO, COM ROSCA BSP MACHO/FEMEA, DE 1"</t>
  </si>
  <si>
    <t>20,13</t>
  </si>
  <si>
    <t>CURVA 90 GRAUS DE FERRO GALVANIZADO, COM ROSCA BSP MACHO/FEMEA, DE 2 1/2"</t>
  </si>
  <si>
    <t>118,95</t>
  </si>
  <si>
    <t>CURVA 90 GRAUS DE FERRO GALVANIZADO, COM ROSCA BSP MACHO/FEMEA, DE 2"</t>
  </si>
  <si>
    <t>70,80</t>
  </si>
  <si>
    <t>CURVA 90 GRAUS DE FERRO GALVANIZADO, COM ROSCA BSP MACHO/FEMEA, DE 3/4"</t>
  </si>
  <si>
    <t>12,48</t>
  </si>
  <si>
    <t>CURVA 90 GRAUS DE FERRO GALVANIZADO, COM ROSCA BSP MACHO/FEMEA, DE 3"</t>
  </si>
  <si>
    <t>170,13</t>
  </si>
  <si>
    <t>CURVA 90 GRAUS DE FERRO GALVANIZADO, COM ROSCA BSP MACHO/FEMEA, DE 4"</t>
  </si>
  <si>
    <t>341,07</t>
  </si>
  <si>
    <t>CURVA 90 GRAUS DE FERRO GALVANIZADO, COM ROSCA BSP MACHO, DE 1 1/2"</t>
  </si>
  <si>
    <t>51,15</t>
  </si>
  <si>
    <t>CURVA 90 GRAUS DE FERRO GALVANIZADO, COM ROSCA BSP MACHO, DE 1 1/4"</t>
  </si>
  <si>
    <t>39,24</t>
  </si>
  <si>
    <t>CURVA 90 GRAUS DE FERRO GALVANIZADO, COM ROSCA BSP MACHO, DE 1/2"</t>
  </si>
  <si>
    <t>9,36</t>
  </si>
  <si>
    <t>CURVA 90 GRAUS DE FERRO GALVANIZADO, COM ROSCA BSP MACHO, DE 1"</t>
  </si>
  <si>
    <t>CURVA 90 GRAUS DE FERRO GALVANIZADO, COM ROSCA BSP MACHO, DE 2 1/2"</t>
  </si>
  <si>
    <t>162,19</t>
  </si>
  <si>
    <t>CURVA 90 GRAUS DE FERRO GALVANIZADO, COM ROSCA BSP MACHO, DE 2"</t>
  </si>
  <si>
    <t>72,57</t>
  </si>
  <si>
    <t>CURVA 90 GRAUS DE FERRO GALVANIZADO, COM ROSCA BSP MACHO, DE 3/4"</t>
  </si>
  <si>
    <t>12,97</t>
  </si>
  <si>
    <t>CURVA 90 GRAUS DE FERRO GALVANIZADO, COM ROSCA BSP MACHO, DE 3"</t>
  </si>
  <si>
    <t>211,24</t>
  </si>
  <si>
    <t>CURVA 90 GRAUS DE FERRO GALVANIZADO, COM ROSCA BSP MACHO, DE 4"</t>
  </si>
  <si>
    <t>403,30</t>
  </si>
  <si>
    <t>CURVA 90 GRAUS DE FERRO GALVANIZADO, COM ROSCA BSP MACHO, DE 6"</t>
  </si>
  <si>
    <t>1.008,81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</si>
  <si>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</si>
  <si>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</si>
  <si>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</si>
  <si>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</si>
  <si>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</si>
  <si>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153,24</t>
  </si>
  <si>
    <t>CURVA 90 GRAUS EM ACO CARBONO, RAIO CURTO, SOLDAVEL, PRESSAO 3.000 LBS, DN 2"</t>
  </si>
  <si>
    <t>78,02</t>
  </si>
  <si>
    <t>CURVA 90 GRAUS EM ACO CARBONO, RAIO CURTO, SOLDAVEL, PRESSAO 3.000 LBS, DN 3/4"</t>
  </si>
  <si>
    <t>CURVA 90 GRAUS EM ACO CARBONO, RAIO CURTO, SOLDAVEL, PRESSAO 3.000 LBS, DN 3"</t>
  </si>
  <si>
    <t>322,75</t>
  </si>
  <si>
    <t>CURVA 90 GRAUS RANHURADA EM FERRO FUNDIDO, DN 50 MM (2")</t>
  </si>
  <si>
    <t>CURVA 90 GRAUS RANHURADA EM FERRO FUNDIDO, DN 65 MM (2 1/2")</t>
  </si>
  <si>
    <t>19,69</t>
  </si>
  <si>
    <t>CURVA 90 GRAUS RANHURADA EM FERRO FUNDIDO, DN 80 MM (3")</t>
  </si>
  <si>
    <t>CURVA 90 GRAUS, CURTA, DE PVC RIGIDO ROSCAVEL, DE 1/2", PARA ELETRODUTO</t>
  </si>
  <si>
    <t>CURVA 90 GRAUS, CURTA, DE PVC RIGIDO ROSCAVEL, DE 1", PARA ELETRODUTO</t>
  </si>
  <si>
    <t>2,59</t>
  </si>
  <si>
    <t>CURVA 90 GRAUS, CURTA, DE PVC RIGIDO ROSCAVEL, DE 3/4", PARA ELETRODUTO</t>
  </si>
  <si>
    <t>1,88</t>
  </si>
  <si>
    <t>CURVA 90 GRAUS, LONGA, DE PVC RIGIDO ROSCAVEL, DE 1 1/2", PARA ELETRODUTO</t>
  </si>
  <si>
    <t>4,15</t>
  </si>
  <si>
    <t>CURVA 90 GRAUS, LONGA, DE PVC RIGIDO ROSCAVEL, DE 1 1/4", PARA ELETRODUTO</t>
  </si>
  <si>
    <t>3,43</t>
  </si>
  <si>
    <t>CURVA 90 GRAUS, LONGA, DE PVC RIGIDO ROSCAVEL, DE 1/2", PARA ELETRODUTO</t>
  </si>
  <si>
    <t>1,98</t>
  </si>
  <si>
    <t>CURVA 90 GRAUS, LONGA, DE PVC RIGIDO ROSCAVEL, DE 1", PARA ELETRODUTO</t>
  </si>
  <si>
    <t>3,04</t>
  </si>
  <si>
    <t>CURVA 90 GRAUS, LONGA, DE PVC RIGIDO ROSCAVEL, DE 2 1/2", PARA ELETRODUTO</t>
  </si>
  <si>
    <t>17,21</t>
  </si>
  <si>
    <t>CURVA 90 GRAUS, LONGA, DE PVC RIGIDO ROSCAVEL, DE 2", PARA ELETRODUTO</t>
  </si>
  <si>
    <t>6,74</t>
  </si>
  <si>
    <t>CURVA 90 GRAUS, LONGA, DE PVC RIGIDO ROSCAVEL, DE 3/4", PARA ELETRODUTO</t>
  </si>
  <si>
    <t>CURVA 90 GRAUS, LONGA, DE PVC RIGIDO ROSCAVEL, DE 3", PARA ELETRODUTO</t>
  </si>
  <si>
    <t>17,24</t>
  </si>
  <si>
    <t>CURVA 90 GRAUS, LONGA, DE PVC RIGIDO ROSCAVEL, DE 4", PARA ELETRODUTO</t>
  </si>
  <si>
    <t>34,63</t>
  </si>
  <si>
    <t>CURVA 90 GRAUS, PARA ELETRODUTO, EM ACO GALVANIZADO ELETROLITICO, DIAMETRO DE 100 MM (4")</t>
  </si>
  <si>
    <t>141,04</t>
  </si>
  <si>
    <t>CURVA 90 GRAUS, PARA ELETRODUTO, EM ACO GALVANIZADO ELETROLITICO, DIAMETRO DE 15 MM (1/2")</t>
  </si>
  <si>
    <t>3,99</t>
  </si>
  <si>
    <t>CURVA 90 GRAUS, PARA ELETRODUTO, EM ACO GALVANIZADO ELETROLITICO, DIAMETRO DE 20 MM (3/4")</t>
  </si>
  <si>
    <t>CURVA 90 GRAUS, PARA ELETRODUTO, EM ACO GALVANIZADO ELETROLITICO, DIAMETRO DE 25 MM (1")</t>
  </si>
  <si>
    <t>6,13</t>
  </si>
  <si>
    <t>CURVA 90 GRAUS, PARA ELETRODUTO, EM ACO GALVANIZADO ELETROLITICO, DIAMETRO DE 32 MM (1 1/4")</t>
  </si>
  <si>
    <t>CURVA 90 GRAUS, PARA ELETRODUTO, EM ACO GALVANIZADO ELETROLITICO, DIAMETRO DE 40 MM (1 1/2")</t>
  </si>
  <si>
    <t>17,04</t>
  </si>
  <si>
    <t>CURVA 90 GRAUS, PARA ELETRODUTO, EM ACO GALVANIZADO ELETROLITICO, DIAMETRO DE 50 MM (2")</t>
  </si>
  <si>
    <t>25,02</t>
  </si>
  <si>
    <t>CURVA 90 GRAUS, PARA ELETRODUTO, EM ACO GALVANIZADO ELETROLITICO, DIAMETRO DE 65 MM (2 1/2")</t>
  </si>
  <si>
    <t>63,34</t>
  </si>
  <si>
    <t>CURVA 90 GRAUS, PARA ELETRODUTO, EM ACO GALVANIZADO ELETROLITICO, DIAMETRO DE 80 MM (3")</t>
  </si>
  <si>
    <t>83,16</t>
  </si>
  <si>
    <t>DENTE PARA FRESADORA</t>
  </si>
  <si>
    <t>36,86</t>
  </si>
  <si>
    <t>DESEMPENADEIRA DE ACO DENTADA 12 X *25* CM, DENTES 8 X 8 MM, CABO FECHADO DE MADEIRA</t>
  </si>
  <si>
    <t>DESEMPENADEIRA DE ACO LISA 12 X *25* CM COM CABO FECHADO DE MADEIRA</t>
  </si>
  <si>
    <t>DESEMPENADEIRA PLASTICA LISA *14 X 27* CM</t>
  </si>
  <si>
    <t>19,06</t>
  </si>
  <si>
    <t>DESENHISTA COPISTA</t>
  </si>
  <si>
    <t>38,39</t>
  </si>
  <si>
    <t>DESENHISTA COPISTA (MENSALISTA)</t>
  </si>
  <si>
    <t>6.751,18</t>
  </si>
  <si>
    <t>7.809,87</t>
  </si>
  <si>
    <t>DESENHISTA DETALHISTA</t>
  </si>
  <si>
    <t>57,70</t>
  </si>
  <si>
    <t>66,71</t>
  </si>
  <si>
    <t>DESENHISTA DETALHISTA (MENSALISTA)</t>
  </si>
  <si>
    <t>10.145,36</t>
  </si>
  <si>
    <t>11.736,32</t>
  </si>
  <si>
    <t>DESENHISTA PROJETISTA</t>
  </si>
  <si>
    <t>61,84</t>
  </si>
  <si>
    <t>71,51</t>
  </si>
  <si>
    <t>DESENHISTA PROJETISTA (MENSALISTA)</t>
  </si>
  <si>
    <t>10.872,86</t>
  </si>
  <si>
    <t>12.577,90</t>
  </si>
  <si>
    <t>DESENHISTA TECNICO AUXILIAR</t>
  </si>
  <si>
    <t>52,07</t>
  </si>
  <si>
    <t>60,21</t>
  </si>
  <si>
    <t>DESENHISTA TECNICO AUXILIAR (MENSALISTA)</t>
  </si>
  <si>
    <t>9.155,04</t>
  </si>
  <si>
    <t>10.590,70</t>
  </si>
  <si>
    <t>DESMOLDANTE PARA CONCRETO ESTAMPADO</t>
  </si>
  <si>
    <t>27,54</t>
  </si>
  <si>
    <t>DESMOLDANTE PARA FORMAS METALICAS A BASE DE OLEO VEGETAL</t>
  </si>
  <si>
    <t>12,55</t>
  </si>
  <si>
    <t>DESMOLDANTE PROTETOR PARA FORMAS DE MADEIRA, DE BASE OLEOSA EMULSIONADA EM AGUA</t>
  </si>
  <si>
    <t>5,06</t>
  </si>
  <si>
    <t>DETERGENTE AMONIACO (AMONIA DILUIDA)</t>
  </si>
  <si>
    <t>DILUENTE EPOXI</t>
  </si>
  <si>
    <t>40,22</t>
  </si>
  <si>
    <t>DISCO DE BORRACHA PARA LIXADEIRA RIGIDO 7 " COM ARRUELA CENTRAL</t>
  </si>
  <si>
    <t>39,51</t>
  </si>
  <si>
    <t>DISCO DE CORTE DIAMANTADO SEGMENTADO DIAMETRO DE 180 MM PARA ESMERILHADEIRA 7 "</t>
  </si>
  <si>
    <t>DISCO DE CORTE DIAMANTADO SEGMENTADO PARA CONCRETO, DIAMETRO DE 110 MM, FURO DE 20 MM</t>
  </si>
  <si>
    <t>30,45</t>
  </si>
  <si>
    <t>DISCO DE CORTE DIAMANTADO SEGMENTADO PARA CONCRETO, DIAMETRO DE 350 MM, FURO DE 1 " (14 X 1 ")</t>
  </si>
  <si>
    <t>720,92</t>
  </si>
  <si>
    <t>DISCO DE CORTE PARA METAL COM DUAS TELAS 12 X 1/8 X 3/4 " (300 X 3,2 X 19,05 MM)</t>
  </si>
  <si>
    <t>32,09</t>
  </si>
  <si>
    <t>DISCO DE DESBASTE PARA METAL FERROSO EM GERAL, COM TRES TELAS,  9 X 1/4 X 7/8 " (228,6 X 6,4 X 22,2 MM)</t>
  </si>
  <si>
    <t>30,30</t>
  </si>
  <si>
    <t>DISCO DE LIXA PARA METAL, DIAMETRO = 180 MM, GRAO 120</t>
  </si>
  <si>
    <t>7,90</t>
  </si>
  <si>
    <t>DISJUNTOR  TERMOMAGNETICO TRIPOLAR 3 X 400 A / ICC - 25 KA</t>
  </si>
  <si>
    <t>964,87</t>
  </si>
  <si>
    <t>DISJUNTOR TERMICO E MAGNETICO AJUSTAVEIS, TRIPOLAR DE 100 ATE 250A, CAPACIDADE DE INTERRUPCAO DE 35KA</t>
  </si>
  <si>
    <t>759,02</t>
  </si>
  <si>
    <t>DISJUNTOR TERMICO E MAGNETICO AJUSTAVEIS, TRIPOLAR DE 300 ATE 400A, CAPACIDADE DE INTERRUPCAO DE 35KA</t>
  </si>
  <si>
    <t>1.175,20</t>
  </si>
  <si>
    <t>DISJUNTOR TERMICO E MAGNETICO AJUSTAVEIS, TRIPOLAR DE 450 ATE 600A, CAPACIDADE DE INTERRUPCAO DE 35KA</t>
  </si>
  <si>
    <t>2.745,64</t>
  </si>
  <si>
    <t>DISJUNTOR TERMOMAGNETICO TRIPOLAR 125A</t>
  </si>
  <si>
    <t>223,31</t>
  </si>
  <si>
    <t>DISJUNTOR TERMOMAGNETICO TRIPOLAR 150 A / 600 V, TIPO FXD / ICC - 35 KA</t>
  </si>
  <si>
    <t>253,34</t>
  </si>
  <si>
    <t>DISJUNTOR TERMOMAGNETICO TRIPOLAR 200 A / 600 V, TIPO FXD / ICC - 35 KA</t>
  </si>
  <si>
    <t>355,53</t>
  </si>
  <si>
    <t>DISJUNTOR TERMOMAGNETICO TRIPOLAR 250 A / 600 V, TIPO FXD</t>
  </si>
  <si>
    <t>595,39</t>
  </si>
  <si>
    <t>DISJUNTOR TERMOMAGNETICO TRIPOLAR 3  X 250 A/ICC - 25 KA</t>
  </si>
  <si>
    <t>520,75</t>
  </si>
  <si>
    <t>DISJUNTOR TERMOMAGNETICO TRIPOLAR 3 X 350 A/ICC - 25 KA</t>
  </si>
  <si>
    <t>964,97</t>
  </si>
  <si>
    <t>DISJUNTOR TERMOMAGNETICO TRIPOLAR 300 A / 600 V, TIPO JXD / ICC - 40 KA</t>
  </si>
  <si>
    <t>817,85</t>
  </si>
  <si>
    <t>DISJUNTOR TERMOMAGNETICO TRIPOLAR 400 A / 600 V, TIPO JXD / ICC - 40 KA</t>
  </si>
  <si>
    <t>DISJUNTOR TERMOMAGNETICO TRIPOLAR 600 A / 600 V, TIPO LXD / ICC - 40 KA</t>
  </si>
  <si>
    <t>1.346,99</t>
  </si>
  <si>
    <t>DISJUNTOR TERMOMAGNETICO TRIPOLAR 800 A / 600 V, TIPO LMXD</t>
  </si>
  <si>
    <t>2.879,63</t>
  </si>
  <si>
    <t>DISJUNTOR TIPO DIN / IEC, MONOPOLAR DE 40  ATE 50A</t>
  </si>
  <si>
    <t>8,64</t>
  </si>
  <si>
    <t>DISJUNTOR TIPO DIN/IEC, BIPOLAR DE 6 ATE 32A</t>
  </si>
  <si>
    <t>DISJUNTOR TIPO DIN/IEC, BIPOLAR 40 ATE 50A</t>
  </si>
  <si>
    <t>32,90</t>
  </si>
  <si>
    <t>DISJUNTOR TIPO DIN/IEC, BIPOLAR 63 A</t>
  </si>
  <si>
    <t>47,12</t>
  </si>
  <si>
    <t>DISJUNTOR TIPO DIN/IEC, MONOPOLAR DE 6  ATE  32A</t>
  </si>
  <si>
    <t>DISJUNTOR TIPO DIN/IEC, MONOPOLAR DE 63 A</t>
  </si>
  <si>
    <t>10,56</t>
  </si>
  <si>
    <t>DISJUNTOR TIPO DIN/IEC, TRIPOLAR DE 10 ATE 50A</t>
  </si>
  <si>
    <t>40,94</t>
  </si>
  <si>
    <t>DISJUNTOR TIPO DIN/IEC, TRIPOLAR 63 A</t>
  </si>
  <si>
    <t>48,89</t>
  </si>
  <si>
    <t>DISJUNTOR TIPO NEMA, BIPOLAR 10  ATE  50 A, TENSAO MAXIMA 415 V</t>
  </si>
  <si>
    <t>40,63</t>
  </si>
  <si>
    <t>DISJUNTOR TIPO NEMA, BIPOLAR 60 ATE 100A, TENSAO MAXIMA 415 V</t>
  </si>
  <si>
    <t>62,33</t>
  </si>
  <si>
    <t>DISJUNTOR TIPO NEMA, MONOPOLAR DE 60 ATE 70A, TENSAO MAXIMA DE 240 V</t>
  </si>
  <si>
    <t>19,84</t>
  </si>
  <si>
    <t>DISJUNTOR TIPO NEMA, MONOPOLAR 10 ATE 30A, TENSAO MAXIMA DE 240 V</t>
  </si>
  <si>
    <t>DISJUNTOR TIPO NEMA, MONOPOLAR 35  ATE  50 A, TENSAO MAXIMA DE 240 V</t>
  </si>
  <si>
    <t>12,66</t>
  </si>
  <si>
    <t>DISJUNTOR TIPO NEMA, TRIPOLAR 10  ATE  50A, TENSAO MAXIMA DE 415 V</t>
  </si>
  <si>
    <t>50,68</t>
  </si>
  <si>
    <t>DISJUNTOR TIPO NEMA, TRIPOLAR 60 ATE 100 A, TENSAO MAXIMA DE 415 V</t>
  </si>
  <si>
    <t>DISPOSITIVO DPS CLASSE II, 1 POLO, TENSAO MAXIMA DE 175 V, CORRENTE MAXIMA DE *20* KA (TIPO AC)</t>
  </si>
  <si>
    <t>43,62</t>
  </si>
  <si>
    <t>DISPOSITIVO DPS CLASSE II, 1 POLO, TENSAO MAXIMA DE 175 V, CORRENTE MAXIMA DE *30* KA (TIPO AC)</t>
  </si>
  <si>
    <t>49,07</t>
  </si>
  <si>
    <t>DISPOSITIVO DPS CLASSE II, 1 POLO, TENSAO MAXIMA DE 175 V, CORRENTE MAXIMA DE *45* KA (TIPO AC)</t>
  </si>
  <si>
    <t>62,77</t>
  </si>
  <si>
    <t>DISPOSITIVO DPS CLASSE II, 1 POLO, TENSAO MAXIMA DE 175 V, CORRENTE MAXIMA DE *90* KA (TIPO AC)</t>
  </si>
  <si>
    <t>111,57</t>
  </si>
  <si>
    <t>DISPOSITIVO DPS CLASSE II, 1 POLO, TENSAO MAXIMA DE 275 V, CORRENTE MAXIMA DE *20* KA (TIPO AC)</t>
  </si>
  <si>
    <t>45,45</t>
  </si>
  <si>
    <t>DISPOSITIVO DPS CLASSE II, 1 POLO, TENSAO MAXIMA DE 275 V, CORRENTE MAXIMA DE *30* KA (TIPO AC)</t>
  </si>
  <si>
    <t>55,84</t>
  </si>
  <si>
    <t>DISPOSITIVO DPS CLASSE II, 1 POLO, TENSAO MAXIMA DE 275 V, CORRENTE MAXIMA DE *45* KA (TIPO AC)</t>
  </si>
  <si>
    <t>67,11</t>
  </si>
  <si>
    <t>DISPOSITIVO DPS CLASSE II, 1 POLO, TENSAO MAXIMA DE 275 V, CORRENTE MAXIMA DE *90* KA (TIPO AC)</t>
  </si>
  <si>
    <t>116,60</t>
  </si>
  <si>
    <t>DISPOSITIVO DPS CLASSE II, 1 POLO, TENSAO MAXIMA DE 385 V, CORRENTE MAXIMA DE *20* KA (TIPO AC)</t>
  </si>
  <si>
    <t>75,32</t>
  </si>
  <si>
    <t>DISPOSITIVO DPS CLASSE II, 1 POLO, TENSAO MAXIMA DE 385 V, CORRENTE MAXIMA DE *30* KA (TIPO AC)</t>
  </si>
  <si>
    <t>80,30</t>
  </si>
  <si>
    <t>DISPOSITIVO DPS CLASSE II, 1 POLO, TENSAO MAXIMA DE 385 V, CORRENTE MAXIMA DE *45* KA (TIPO AC)</t>
  </si>
  <si>
    <t>91,11</t>
  </si>
  <si>
    <t>DISPOSITIVO DPS CLASSE II, 1 POLO, TENSAO MAXIMA DE 385 V, CORRENTE MAXIMA DE *90* KA (TIPO AC)</t>
  </si>
  <si>
    <t>171,51</t>
  </si>
  <si>
    <t>DISPOSITIVO DPS CLASSE II, 1 POLO, TENSAO MAXIMA DE 460 V, CORRENTE MAXIMA DE *20* KA (TIPO AC)</t>
  </si>
  <si>
    <t>84,03</t>
  </si>
  <si>
    <t>DISPOSITIVO DPS CLASSE II, 1 POLO, TENSAO MAXIMA DE 460 V, CORRENTE MAXIMA DE *30* KA (TIPO AC)</t>
  </si>
  <si>
    <t>86,63</t>
  </si>
  <si>
    <t>DISPOSITIVO DPS CLASSE II, 1 POLO, TENSAO MAXIMA DE 460 V, CORRENTE MAXIMA DE *45* KA (TIPO AC)</t>
  </si>
  <si>
    <t>102,07</t>
  </si>
  <si>
    <t>DISPOSITIVO DPS CLASSE II, 1 POLO, TENSAO MAXIMA DE 460 V, CORRENTE MAXIMA DE *90* KA (TIPO AC)</t>
  </si>
  <si>
    <t>210,62</t>
  </si>
  <si>
    <t>DISPOSITIVO DR, 2 POLOS, SENSIBILIDADE DE 30 MA, CORRENTE DE 100 A, TIPO AC</t>
  </si>
  <si>
    <t>178,77</t>
  </si>
  <si>
    <t>DISPOSITIVO DR, 2 POLOS, SENSIBILIDADE DE 30 MA, CORRENTE DE 25 A, TIPO AC</t>
  </si>
  <si>
    <t>89,76</t>
  </si>
  <si>
    <t>DISPOSITIVO DR, 2 POLOS, SENSIBILIDADE DE 30 MA, CORRENTE DE 40 A, TIPO AC</t>
  </si>
  <si>
    <t>91,35</t>
  </si>
  <si>
    <t>DISPOSITIVO DR, 2 POLOS, SENSIBILIDADE DE 30 MA, CORRENTE DE 63 A, TIPO AC</t>
  </si>
  <si>
    <t>97,69</t>
  </si>
  <si>
    <t>DISPOSITIVO DR, 2 POLOS, SENSIBILIDADE DE 30 MA, CORRENTE DE 80 A, TIPO AC</t>
  </si>
  <si>
    <t>166,59</t>
  </si>
  <si>
    <t>DISPOSITIVO DR, 2 POLOS, SENSIBILIDADE DE 300 MA, CORRENTE DE 25 A, TIPO AC</t>
  </si>
  <si>
    <t>101,63</t>
  </si>
  <si>
    <t>DISPOSITIVO DR, 2 POLOS, SENSIBILIDADE DE 300 MA, CORRENTE DE 40 A, TIPO AC</t>
  </si>
  <si>
    <t>110,85</t>
  </si>
  <si>
    <t>DISPOSITIVO DR, 2 POLOS, SENSIBILIDADE DE 300 MA, CORRENTE DE 63 A, TIPO AC</t>
  </si>
  <si>
    <t>111,52</t>
  </si>
  <si>
    <t>DISPOSITIVO DR, 2 POLOS, SENSIBILIDADE DE 300 MA, CORRENTE DE 80 A, TIPO  AC</t>
  </si>
  <si>
    <t>186,62</t>
  </si>
  <si>
    <t>DISPOSITIVO DR, 4 POLOS, SENSIBILIDADE DE 30 MA, CORRENTE DE 100 A, TIPO AC</t>
  </si>
  <si>
    <t>206,67</t>
  </si>
  <si>
    <t>DISPOSITIVO DR, 4 POLOS, SENSIBILIDADE DE 30 MA, CORRENTE DE 25 A, TIPO AC</t>
  </si>
  <si>
    <t>102,26</t>
  </si>
  <si>
    <t>DISPOSITIVO DR, 4 POLOS, SENSIBILIDADE DE 30 MA, CORRENTE DE 40 A, TIPO AC</t>
  </si>
  <si>
    <t>102,34</t>
  </si>
  <si>
    <t>DISPOSITIVO DR, 4 POLOS, SENSIBILIDADE DE 30 MA, CORRENTE DE 63 A, TIPO AC</t>
  </si>
  <si>
    <t>DISPOSITIVO DR, 4 POLOS, SENSIBILIDADE DE 30 MA, CORRENTE DE 80 A, TIPO AC</t>
  </si>
  <si>
    <t>208,19</t>
  </si>
  <si>
    <t>DISPOSITIVO DR, 4 POLOS, SENSIBILIDADE DE 300 MA, CORRENTE DE 100 A, TIPO AC</t>
  </si>
  <si>
    <t>334,80</t>
  </si>
  <si>
    <t>DISPOSITIVO DR, 4 POLOS, SENSIBILIDADE DE 300 MA, CORRENTE DE 25 A, TIPO AC</t>
  </si>
  <si>
    <t>126,98</t>
  </si>
  <si>
    <t>DISPOSITIVO DR, 4 POLOS, SENSIBILIDADE DE 300 MA, CORRENTE DE 40 A, TIPO AC</t>
  </si>
  <si>
    <t>148,79</t>
  </si>
  <si>
    <t>DISPOSITIVO DR, 4 POLOS, SENSIBILIDADE DE 300 MA, CORRENTE DE 63 A, TIPO AC</t>
  </si>
  <si>
    <t>143,39</t>
  </si>
  <si>
    <t>DISPOSITIVO DR, 4 POLOS, SENSIBILIDADE DE 300 MA, CORRENTE DE 80 A, TIPO AC</t>
  </si>
  <si>
    <t>332,20</t>
  </si>
  <si>
    <t>DISTRIBUIDOR DE AGREGADOS AUTOPROPELIDO, CAP 3 M3, A DIESEL, 6 CC, 176 CV</t>
  </si>
  <si>
    <t>249.588,52</t>
  </si>
  <si>
    <t>DISTRIBUIDOR DE AGREGADOS REBOCAVEL, CAPACIDADE 1,9 M3, LARGURA DE TRABALHO 3,66 M</t>
  </si>
  <si>
    <t>57.408,12</t>
  </si>
  <si>
    <t>DISTRIBUIDOR METALICO, COM ROSCA, 2 SAIDAS, DN 1" X 1/2", PARA CONEXAO COM ANEL DESLIZANTE EM TUBO PEX</t>
  </si>
  <si>
    <t>32,66</t>
  </si>
  <si>
    <t>DISTRIBUIDOR METALICO, COM ROSCA, 2 SAIDAS, DN 3/4" X 1/2", PARA CONEXAO COM ANEL DESLIZANTE EM TUBO PEX</t>
  </si>
  <si>
    <t>28,81</t>
  </si>
  <si>
    <t>DISTRIBUIDOR METALICO, COM ROSCA, 3 SAIDAS, DN 1" X 1/2", PARA CONEXAO COM ANEL DESLIZANTE EM TUBO PEX</t>
  </si>
  <si>
    <t>44,61</t>
  </si>
  <si>
    <t>DISTRIBUIDOR METALICO, COM ROSCA, 3 SAIDAS, DN 3/4" X 1/2", PARA CONEXAO COM ANEL DESLIZANTE EM TUBO PEX</t>
  </si>
  <si>
    <t>35,89</t>
  </si>
  <si>
    <t>DISTRIBUIDOR, PLASTICO, 2 SAIDAS, DN 32 X 16 MM, PARA CONEXAO COM CRIMPAGEM EM TUBO PEX</t>
  </si>
  <si>
    <t>111,78</t>
  </si>
  <si>
    <t>DISTRIBUIDOR, PLASTICO, 2 SAIDAS, DN 32 X 20 MM, PARA CONEXAO COM CRIMPAGEM EM TUBO PEX</t>
  </si>
  <si>
    <t>121,14</t>
  </si>
  <si>
    <t>DISTRIBUIDOR, PLASTICO, 2 SAIDAS, DN 32 X 25 MM, PARA CONEXAO COM CRIMPAGEM EM TUBO PEX</t>
  </si>
  <si>
    <t>122,88</t>
  </si>
  <si>
    <t>DISTRIBUIDOR, PLASTICO, 3 SAIDAS, DN 32 X 16 MM, PARA CONEXAO COM CRIMPAGEM EM TUBO PEX</t>
  </si>
  <si>
    <t>120,21</t>
  </si>
  <si>
    <t>DISTRIBUIDOR, PLASTICO, 3 SAIDAS, DN 32 X 20 MM, PARA CONEXAO COM CRIMPAGEM EM TUBO PEX</t>
  </si>
  <si>
    <t>141,15</t>
  </si>
  <si>
    <t>DISTRIBUIDOR, PLASTICO, 3 SAIDAS, DN 32 X 25 MM, PARA CONEXAO COM CRIMPAGEM EM TUBO PEX</t>
  </si>
  <si>
    <t>150,63</t>
  </si>
  <si>
    <t>DIVISORIA (N2) PAINEL/VIDRO - PAINEL C/ MSO/COMEIA E=35MM - MONTANTE/RODAPE DUPLO ACO GALV PINTADO - COLOCADA</t>
  </si>
  <si>
    <t>95,64</t>
  </si>
  <si>
    <t>DIVISORIA (N2) PAINEL/VIDRO - PAINEL C/ MSO/COMEIA E=35MM - PERFIS SIMPLES ACO GALV PINTADO - COLOCADA</t>
  </si>
  <si>
    <t>92,01</t>
  </si>
  <si>
    <t>DIVISORIA (N2) PAINEL/VIDRO - PAINEL MSO/COMEIA E=35MM - MONTANTE/RODAPE DUPLO ALUMINIO ANOD NAT - COLOCADA</t>
  </si>
  <si>
    <t>107,09</t>
  </si>
  <si>
    <t>DIVISORIA (N2) PAINEL/VIDRO - PAINEL MSO/COMEIA E=35MM - PERFIS SIMPLES ALUMINIO ANOD NAT - COLOCADA</t>
  </si>
  <si>
    <t>89,59</t>
  </si>
  <si>
    <t>DIVISORIA (N2) PAINEL/VIDRO - PAINEL VERMICULITA E=35MM - PERFIS SIMPLES ALUMINIO ANOD NATURAL - COLOCADA</t>
  </si>
  <si>
    <t>239,72</t>
  </si>
  <si>
    <t>DIVISORIA (N3) PAINEL/VIDRO/PAINEL MSO/COMEIA E=35MM - MONTANTE/RODAPE DUPLO ACO GALV PINTADO - COLOCADA</t>
  </si>
  <si>
    <t>106,05</t>
  </si>
  <si>
    <t>DIVISORIA (N3) PAINEL/VIDRO/PAINEL MSO/COMEIA E=35MM - MONTANTE/RODAPE DUPLO ALUMINIO ANOD NAT - COLOCADA</t>
  </si>
  <si>
    <t>102,42</t>
  </si>
  <si>
    <t>DIVISORIA (N3) PAINEL/VIDRO/PAINEL MSO/COMEIA E=35MM - PERFIS SIMPLES ACO GALV PINTADO - COLOCADA</t>
  </si>
  <si>
    <t>DIVISORIA (N3) PAINEL/VIDRO/PAINEL MSO/COMEIA E=35MM - PERFIS SIMPLES ALUMINIO ANOD NAT - COLOCADA</t>
  </si>
  <si>
    <t>87,17</t>
  </si>
  <si>
    <t>DIVISORIA (N3) PAINEL/VIDRO/PAINEL VERMICULITA E=35MM - MONTANTE/RODAPE DUPLO ALUMINIO ANOD NATURAL - COLOCADA</t>
  </si>
  <si>
    <t>213,08</t>
  </si>
  <si>
    <t>DIVISORIA (N3) PAINEL/VIDRO/PAINEL VERMICULITA E=35MM - MONTANTE/RODAPE PERFIL DUPLO ACO GALV PINTADO - COLOCADA</t>
  </si>
  <si>
    <t>205,82</t>
  </si>
  <si>
    <t>DIVISORIA CEGA (N1) - PAINEL MSO/COMEIA E=35MM - MONTANTE/RODAPE DUPLO   ACO GALV PINTADO - COLOCADA</t>
  </si>
  <si>
    <t>90,80</t>
  </si>
  <si>
    <t>DIVISORIA CEGA (N1) - PAINEL MSO/COMEIA E=35MM - MONTANTE/RODAPE DUPLO ALUMINIO ANOD NAT - COLOCADA</t>
  </si>
  <si>
    <t>96,85</t>
  </si>
  <si>
    <t>DIVISORIA CEGA (N1) - PAINEL MSO/COMEIA E=35MM - PERFIS SIMPLES ACO GALV PINTADO   - COLOCADA</t>
  </si>
  <si>
    <t>77,48</t>
  </si>
  <si>
    <t>DIVISORIA CEGA (N1) - PAINEL MSO/COMEIA E=35MM - PERFIS SIMPLES ALUMINIO ANOD NAT - COLOCADA</t>
  </si>
  <si>
    <t>DIVISORIA CEGA (N1) - PAINEL VERMICULITA E=35MM - MONTANTE/RODAPE PERFIS SIMPLES ACO GALV PINTADO - COLOCADA</t>
  </si>
  <si>
    <t>188,87</t>
  </si>
  <si>
    <t>DIVISORIA CEGA (N1) - PAINEL VERMICULITA E=35MM - PERFIS SIMPLES ALUMINIO ANOD NATURAL - COLOCADA</t>
  </si>
  <si>
    <t>230,03</t>
  </si>
  <si>
    <t>DIVISORIA EM GRANITO, COM DUAS FACES POLIDAS, TIPO ANDORINHA/ QUARTZ/ CASTELO/ CORUMBA OU OUTROS EQUIVALENTES DA REGIAO, E=  *3,0* CM</t>
  </si>
  <si>
    <t>468,42</t>
  </si>
  <si>
    <t>DIVISORIA EM MARMORE, COM DUAS FACES POLIDAS, BRANCO COMUM, E=  *3,0* CM</t>
  </si>
  <si>
    <t>463,38</t>
  </si>
  <si>
    <t>DIVISORIA, PLACA  PRE-MOLDADA EM GRANILITE, MARMORITE OU GRANITINA,  E = *3 CM</t>
  </si>
  <si>
    <t>153,04</t>
  </si>
  <si>
    <t>DOBRADEIRA ELETROMECANICA DE VERGALHAO, PARA ACO DE DIAMETRO ATE 1 1/2 "Â, MOTOR ELETRICO TRIFASICO, POTENCIA DE 3 HP ATE 5 HP</t>
  </si>
  <si>
    <t>79.665,88</t>
  </si>
  <si>
    <t>DOBRADICA EM ACO/FERRO, 3 1/2" X  3", E= 1,9  A 2 MM, COM ANEL,  CROMADO OU ZINCADO, TAMPA BOLA, COM PARAFUSOS</t>
  </si>
  <si>
    <t>22,63</t>
  </si>
  <si>
    <t>DOBRADICA EM ACO/FERRO, 3" X 2 1/2", E= 1,2 A 1,8 MM, SEM ANEL,  CROMADO OU ZINCADO, TAMPA CHATA, COM PARAFUSOS</t>
  </si>
  <si>
    <t>7,67</t>
  </si>
  <si>
    <t>DOBRADICA EM ACO/FERRO, 3" X 2 1/2", E= 1,9 A 2 MM, SEM ANEL,  CROMADO OU ZINCADO, TAMPA BOLA, COM PARAFUSOS</t>
  </si>
  <si>
    <t>13,17</t>
  </si>
  <si>
    <t>DOBRADICA EM LATAO, 3 " X 2 1/2 ", E= 1,9 A 2 MM, COM ANEL, CROMADO, TAMPA BOLA, COM PARAFUSOS</t>
  </si>
  <si>
    <t>26,02</t>
  </si>
  <si>
    <t>DOBRADICA TIPO VAI-E-VEM EM ACO/FERRO, TAMANHO 3'', GALVANIZADO, COM PARAFUSOS</t>
  </si>
  <si>
    <t>69,77</t>
  </si>
  <si>
    <t>DOMOS INDIVIDUAL EM ACRILICO BRANCO *95 X 95* CM, SEM INSTALACAO</t>
  </si>
  <si>
    <t>444,59</t>
  </si>
  <si>
    <t>DOSADOR DE AREIA, CAPACIDADE DE *26* LITROS</t>
  </si>
  <si>
    <t>1.119,82</t>
  </si>
  <si>
    <t>DUCHA HIGIENICA PLASTICA COM REGISTRO METALICO 1/2 "</t>
  </si>
  <si>
    <t>85,65</t>
  </si>
  <si>
    <t>DUCHA METALICA DE PAREDE, ARTICULAVEL, COM BRACO/CANO, SEM DESVIADOR</t>
  </si>
  <si>
    <t>168,24</t>
  </si>
  <si>
    <t>DUCHA METALICA DE PAREDE, ARTICULAVEL, COM DESVIADOR E DUCHA MANUAL</t>
  </si>
  <si>
    <t>378,32</t>
  </si>
  <si>
    <t>DUMPER COM CAPACIDADE DE CARGA DE 1700 KG, PARTIDA ELETRICA, MOTOR DIESEL COM POTENCIA DE 16 CV</t>
  </si>
  <si>
    <t>73.341,74</t>
  </si>
  <si>
    <t>ELEMENTO VAZADO CERAMICO 25 X 18 X 7 CM</t>
  </si>
  <si>
    <t>ELEMENTO VAZADO CERAMICO 7 X 20 X 20 CM</t>
  </si>
  <si>
    <t>ELEMENTO VAZADO CERAMICO 9 X 20 X 20 CM</t>
  </si>
  <si>
    <t>ELEMENTO VAZADO DE CONCRETO, QUADRICULADO, 1 FURO *10 X 10 X 10* CM</t>
  </si>
  <si>
    <t>1,70</t>
  </si>
  <si>
    <t>ELEMENTO VAZADO DE CONCRETO, QUADRICULADO, 1 FURO *20 X 10 X 7* CM</t>
  </si>
  <si>
    <t>3,39</t>
  </si>
  <si>
    <t>ELEMENTO VAZADO DE CONCRETO, QUADRICULADO, 1 FURO *20 X 20 X 6,5* CM</t>
  </si>
  <si>
    <t>3,42</t>
  </si>
  <si>
    <t>ELEMENTO VAZADO DE CONCRETO, QUADRICULADO, 16 FUROS *29 X 29 X 6* CM</t>
  </si>
  <si>
    <t>5,39</t>
  </si>
  <si>
    <t>ELEMENTO VAZADO DE CONCRETO, QUADRICULADO, 16 FUROS *33 X 33 X 10* CM</t>
  </si>
  <si>
    <t>ELEMENTO VAZADO DE CONCRETO, QUADRICULADO, 16 FUROS *40 X 40 X 7* CM</t>
  </si>
  <si>
    <t>ELEMENTO VAZADO DE CONCRETO, QUADRICULADO, 16 FUROS *50 X 50 X 7* CM</t>
  </si>
  <si>
    <t>17,48</t>
  </si>
  <si>
    <t>ELEMENTO VAZADO DE CONCRETO, QUADRICULADO, 25 FUROS *50 X 50 X 5* CM</t>
  </si>
  <si>
    <t>13,68</t>
  </si>
  <si>
    <t>ELEMENTO VAZADO DE CONCRETO, VENEZIANA *39 X 22 X 15* CM</t>
  </si>
  <si>
    <t>ELEMENTO VAZADO DE CONCRETO, VENEZIANA *39 X 29 X 10* CM</t>
  </si>
  <si>
    <t>12,51</t>
  </si>
  <si>
    <t>ELEMENTO VAZADO DE CONCRETO, VENEZIANA *40 X 10 X 10* CM</t>
  </si>
  <si>
    <t>ELETRICISTA</t>
  </si>
  <si>
    <t>17,63</t>
  </si>
  <si>
    <t>ELETRICISTA (MENSALISTA)</t>
  </si>
  <si>
    <t>3.100,45</t>
  </si>
  <si>
    <t>3.586,65</t>
  </si>
  <si>
    <t>ELETRICISTA DE MANUTENCAO INDUSTRIAL</t>
  </si>
  <si>
    <t>18,52</t>
  </si>
  <si>
    <t>21,41</t>
  </si>
  <si>
    <t>ELETRICISTA DE MANUTENCAO INDUSTRIAL (MENSALISTA)</t>
  </si>
  <si>
    <t>3.258,68</t>
  </si>
  <si>
    <t>3.769,69</t>
  </si>
  <si>
    <t>ELETRODO REVESTIDO AWS - E-6010, DIAMETRO IGUAL A 4,00 MM</t>
  </si>
  <si>
    <t>27,65</t>
  </si>
  <si>
    <t>ELETRODO REVESTIDO AWS - E6013, DIAMETRO IGUAL A 2,50 MM</t>
  </si>
  <si>
    <t>25,33</t>
  </si>
  <si>
    <t>ELETRODO REVESTIDO AWS - E6013, DIAMETRO IGUAL A 4,00 MM</t>
  </si>
  <si>
    <t>24,34</t>
  </si>
  <si>
    <t>ELETRODO REVESTIDO AWS - E7018, DIAMETRO IGUAL A 4,00 MM</t>
  </si>
  <si>
    <t>26,38</t>
  </si>
  <si>
    <t>ELETRODUTO DE PVC RIGIDO ROSCAVEL DE 1 ", SEM LUVA</t>
  </si>
  <si>
    <t>3,36</t>
  </si>
  <si>
    <t>ELETRODUTO DE PVC RIGIDO ROSCAVEL DE 1 1/2 ", SEM LUVA</t>
  </si>
  <si>
    <t>4,92</t>
  </si>
  <si>
    <t>ELETRODUTO DE PVC RIGIDO ROSCAVEL DE 1 1/4 ", SEM LUVA</t>
  </si>
  <si>
    <t>4,48</t>
  </si>
  <si>
    <t>ELETRODUTO DE PVC RIGIDO ROSCAVEL DE 1/2 ", SEM LUVA</t>
  </si>
  <si>
    <t>ELETRODUTO DE PVC RIGIDO ROSCAVEL DE 2 ", SEM LUVA</t>
  </si>
  <si>
    <t>8,05</t>
  </si>
  <si>
    <t>ELETRODUTO DE PVC RIGIDO ROSCAVEL DE 2 1/2 ", SEM LUVA</t>
  </si>
  <si>
    <t>11,74</t>
  </si>
  <si>
    <t>ELETRODUTO DE PVC RIGIDO ROSCAVEL DE 3 ", SEM LUVA</t>
  </si>
  <si>
    <t>14,72</t>
  </si>
  <si>
    <t>ELETRODUTO DE PVC RIGIDO ROSCAVEL DE 3/4 ", SEM LUVA</t>
  </si>
  <si>
    <t>2,15</t>
  </si>
  <si>
    <t>ELETRODUTO DE PVC RIGIDO ROSCAVEL DE 4 ", SEM LUVA</t>
  </si>
  <si>
    <t>23,20</t>
  </si>
  <si>
    <t>ELETRODUTO DE PVC RIGIDO SOLDAVEL, CLASSE B, DE 20 MM</t>
  </si>
  <si>
    <t>1,00</t>
  </si>
  <si>
    <t>ELETRODUTO DE PVC RIGIDO SOLDAVEL, CLASSE B, DE 25 MM</t>
  </si>
  <si>
    <t>ELETRODUTO DE PVC RIGIDO SOLDAVEL, CLASSE B, DE 32 MM</t>
  </si>
  <si>
    <t>ELETRODUTO DE PVC RIGIDO SOLDAVEL, CLASSE B, DE 40 MM</t>
  </si>
  <si>
    <t>ELETRODUTO DE PVC RIGIDO SOLDAVEL, CLASSE B, DE 50 MM</t>
  </si>
  <si>
    <t>3,51</t>
  </si>
  <si>
    <t>ELETRODUTO DE PVC RIGIDO SOLDAVEL, CLASSE B, DE 60 MM</t>
  </si>
  <si>
    <t>ELETRODUTO FLEXIVEL PLANO EM PEAD, COR PRETA E LARANJA,  DIAMETRO 32 MM</t>
  </si>
  <si>
    <t>2,09</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</si>
  <si>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</si>
  <si>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</si>
  <si>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</si>
  <si>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</si>
  <si>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13,44</t>
  </si>
  <si>
    <t>ELETRODUTO FLEXIVEL, EM ACO GALVANIZADO, REVESTIDO EXTERNAMENTE COM PVC PRETO, DIAMETRO EXTERNO DE 40 MM (1 1/4"), TIPO SEALTUBO</t>
  </si>
  <si>
    <t>20,29</t>
  </si>
  <si>
    <t>ELETRODUTO FLEXIVEL, EM ACO GALVANIZADO, REVESTIDO EXTERNAMENTE COM PVC PRETO, DIAMETRO EXTERNO DE 50 MM( 1 1/2"), TIPO SEALTUBO</t>
  </si>
  <si>
    <t>26,11</t>
  </si>
  <si>
    <t>ELETRODUTO FLEXIVEL, EM ACO GALVANIZADO, REVESTIDO EXTERNAMENTE COM PVC PRETO, DIAMETRO EXTERNO DE 60 MM (2"), TIPO SEALTUBO</t>
  </si>
  <si>
    <t>34,78</t>
  </si>
  <si>
    <t>ELETRODUTO FLEXIVEL, EM ACO GALVANIZADO, REVESTIDO EXTERNAMENTE COM PVC PRETO, DIAMETRO EXTERNO DE 75 MM (2 1/2"), TIPO SEALTUBO</t>
  </si>
  <si>
    <t>54,20</t>
  </si>
  <si>
    <t>ELETRODUTO FLEXIVEL, EM ACO, TIPO CONDUITE, DIAMETRO DE 1 1/2"</t>
  </si>
  <si>
    <t>21,90</t>
  </si>
  <si>
    <t>ELETRODUTO FLEXIVEL, EM ACO, TIPO CONDUITE, DIAMETRO DE 1 1/4"</t>
  </si>
  <si>
    <t>18,60</t>
  </si>
  <si>
    <t>ELETRODUTO FLEXIVEL, EM ACO, TIPO CONDUITE, DIAMETRO DE 1/2"</t>
  </si>
  <si>
    <t>ELETRODUTO FLEXIVEL, EM ACO, TIPO CONDUITE, DIAMETRO DE 1"</t>
  </si>
  <si>
    <t>11,59</t>
  </si>
  <si>
    <t>ELETRODUTO FLEXIVEL, EM ACO, TIPO CONDUITE, DIAMETRO DE 2 1/2"</t>
  </si>
  <si>
    <t>48,33</t>
  </si>
  <si>
    <t>ELETRODUTO FLEXIVEL, EM ACO, TIPO CONDUITE, DIAMETRO DE 2"</t>
  </si>
  <si>
    <t>29,51</t>
  </si>
  <si>
    <t>ELETRODUTO FLEXIVEL, EM ACO, TIPO CONDUITE, DIAMETRO DE 3"</t>
  </si>
  <si>
    <t>54,42</t>
  </si>
  <si>
    <t>ELETRODUTO METALICO FLEXIVEL REVESTIDO COM PVC PRETO, DIAMETRO EXTERNO DE 15 MM (3/8"), TIPO COPEX</t>
  </si>
  <si>
    <t>9,46</t>
  </si>
  <si>
    <t>ELETRODUTO PVC FLEXIVEL CORRUGADO, COR AMARELA, DE 16 MM</t>
  </si>
  <si>
    <t>ELETRODUTO PVC FLEXIVEL CORRUGADO, COR AMARELA, DE 20 MM</t>
  </si>
  <si>
    <t>1,04</t>
  </si>
  <si>
    <t>ELETRODUTO PVC FLEXIVEL CORRUGADO, COR AMARELA, DE 25 MM</t>
  </si>
  <si>
    <t>ELETRODUTO PVC FLEXIVEL CORRUGADO, COR AMARELA, DE 32 MM</t>
  </si>
  <si>
    <t>1,93</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</si>
  <si>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</si>
  <si>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</si>
  <si>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</si>
  <si>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</si>
  <si>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</si>
  <si>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9,19</t>
  </si>
  <si>
    <t>ELETRODUTO/CONDULETE DE PVC RIGIDO, LISO, COR CINZA, DE 3/4", PARA INSTALACOES APARENTES (NBR 5410)</t>
  </si>
  <si>
    <t>6,33</t>
  </si>
  <si>
    <t>ELETRODUTO/DUTO PEAD FLEXIVEL PAREDE SIMPLES, CORRUGACAO HELICOIDAL, COR PRETA, SEM ROSCA, DE 2",  PARA CABEAMENTO SUBTERRANEO (NBR 15715)</t>
  </si>
  <si>
    <t>5,21</t>
  </si>
  <si>
    <t>ELETRODUTO/DUTO PEAD FLEXIVEL PAREDE SIMPLES, CORRUGACAO HELICOIDAL, COR PRETA, SEM ROSCA, DE 3",  PARA CABEAMENTO SUBTERRANEO (NBR 15715)</t>
  </si>
  <si>
    <t>7,30</t>
  </si>
  <si>
    <t>ELETRODUTODUTO PEAD FLEXIVEL PAREDE SIMPLES, CORRUGACAO HELICOIDAL, COR PRETA, SEM ROSCA, DE 1 1/2",  PARA CABEAMENTO SUBTERRANEO (NBR 15715)</t>
  </si>
  <si>
    <t>3,63</t>
  </si>
  <si>
    <t>ELETRODUTODUTO PEAD FLEXIVEL PAREDE SIMPLES, CORRUGACAO HELICOIDAL, COR PRETA, SEM ROSCA, DE 1 1/4",  PARA CABEAMENTO SUBTERRANEO (NBR 15715)</t>
  </si>
  <si>
    <t>3,16</t>
  </si>
  <si>
    <t>ELETRODUTODUTO PEAD FLEXIVEL PAREDE SIMPLES, CORRUGACAO HELICOIDAL, COR PRETA, SEM ROSCA, DE 4",  PARA CABEAMENTO SUBTERRANEO (NBR 15715)</t>
  </si>
  <si>
    <t>ELETROTECNICO</t>
  </si>
  <si>
    <t>25,16</t>
  </si>
  <si>
    <t>29,10</t>
  </si>
  <si>
    <t>ELETROTECNICO (MENSALISTA)</t>
  </si>
  <si>
    <t>4.427,63</t>
  </si>
  <si>
    <t>5.121,95</t>
  </si>
  <si>
    <t>ELEVADOR DE CARGA A CABO, CABINE SEMI FECHADA 2,0 X 1,5 X 2,0 M, CAPACIDADE DE CARGA 1000 KG, TORRE  2,38 X 2,21 X 15 M, GUINCHO DE EMBREAGEM, FREIO DE SEGURANCA, LIMITADOR DE VELOCIDADE E CANCELA</t>
  </si>
  <si>
    <t>36.823,49</t>
  </si>
  <si>
    <t>ELEVADOR DE CREMALHEIRA CABINE FECHADA 1,5 X 2,5 X 2,35 M (UMA POR TORRE), CAPACIDADE DE CARGA 1200 KG (15 PESSOAS), TORRE  24 M (16 MODULOS), FREIO DE SEGURANCA, LIMITADOR DE CARGA</t>
  </si>
  <si>
    <t>173.364,31</t>
  </si>
  <si>
    <t>EMENDA PARA CALHA PLUVIAL, PVC, DIAMETRO ENTRE 119 E 170 MM, PARA DRENAGEM PREDIAL</t>
  </si>
  <si>
    <t>7,93</t>
  </si>
  <si>
    <t>EMPILHADEIRA SOBRE PNEUS COM TORRE DE TRES ESTAGIOS, 4,70M DE ELEVACAO, C/ DESLOCADOR LATERAL DOS GARFOS, MOTOR GLP 4.3L, CAPACIDADE NOMINAL DE CARGA DE 6T</t>
  </si>
  <si>
    <t>323.092,78</t>
  </si>
  <si>
    <t>EMPILHADEIRA SOBRE PNEUS COM TORRE DE TRES ESTAGIOS, 4,80M DE ELEVACAO, C/ DESLOCADOR LATERAL DOS GARFOS, MOTOR GLP 2.2L, CAPACIDADE NOMINAL DE CARGA DE 3T</t>
  </si>
  <si>
    <t>111.677,29</t>
  </si>
  <si>
    <t>EMPILHADEIRA SOBRE PNEUS COM TORRE DE TRES ESTAGIOS, 4,80M DE ELEVACAO, C/ DESLOCADOR LATERAL DOS GARFOS, MOTOR GLP 2.4L, CAPACIDADE NOMINAL DE CARGA DE 2,5T</t>
  </si>
  <si>
    <t>95.630,00</t>
  </si>
  <si>
    <t>EMPILHADEIRA SOBRE PNEUS COM TORRE DE TRES ESTAGIOS, 4,80M DE ELEVACAO, C/ DESLOCADOR LATERAL DOS GARFOS, MOTOR GLP 4.3L, CAPACIDADE NOMINAL DE CARGA DE 4T</t>
  </si>
  <si>
    <t>210.600,67</t>
  </si>
  <si>
    <t>EMPILHADEIRA SOBRE PNEUS COM TORRE DE TRES ESTAGIOS, 4,80M DE ELEVACAO, C/ DESLOCADOR LATERAL DOS GARFOS, MOTOR GLP 4.3L, CAPACIDADE NOMINAL DE CARGA DE 5T</t>
  </si>
  <si>
    <t>220.290,53</t>
  </si>
  <si>
    <t>EMULSAO ASFALTICA ANIONICA</t>
  </si>
  <si>
    <t>8,26</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</si>
  <si>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</si>
  <si>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</si>
  <si>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</si>
  <si>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</si>
  <si>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11,50</t>
  </si>
  <si>
    <t>EMULSAO EXPLOSIVA EM CARTUCHOS DE 2 1/4" X 24", DENSIDADE 1.15 G/CM3, INICIACAO ESPOLETA N. 8 / CORDEL</t>
  </si>
  <si>
    <t>EMULSAO EXPLOSIVA EM CARTUCHOS DE 2" X 24", DENSIDADE 1.15 G/CM3, INICIACAO ESPOLETA N. 8 / CORDEL</t>
  </si>
  <si>
    <t>ENCANADOR OU BOMBEIRO HIDRAULICO</t>
  </si>
  <si>
    <t>17,41</t>
  </si>
  <si>
    <t>ENCANADOR OU BOMBEIRO HIDRAULICO (MENSALISTA)</t>
  </si>
  <si>
    <t>3.061,41</t>
  </si>
  <si>
    <t>3.541,49</t>
  </si>
  <si>
    <t>ENCARREGADO GERAL DE OBRAS</t>
  </si>
  <si>
    <t>28,55</t>
  </si>
  <si>
    <t>33,01</t>
  </si>
  <si>
    <t>ENCARREGADO GERAL DE OBRAS (MENSALISTA)</t>
  </si>
  <si>
    <t>5.019,93</t>
  </si>
  <si>
    <t>5.807,14</t>
  </si>
  <si>
    <t>ENDURECEDOR MINERAL DE BASE CIMENTICIA PARA PISO DE CONCRETO</t>
  </si>
  <si>
    <t>6,48</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</si>
  <si>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</si>
  <si>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</si>
  <si>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</si>
  <si>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</si>
  <si>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</si>
  <si>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</si>
  <si>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</si>
  <si>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7,53</t>
  </si>
  <si>
    <t>ENGENHEIRO CIVIL DE OBRA JUNIOR</t>
  </si>
  <si>
    <t>75,54</t>
  </si>
  <si>
    <t>87,34</t>
  </si>
  <si>
    <t>ENGENHEIRO CIVIL DE OBRA JUNIOR (MENSALISTA)</t>
  </si>
  <si>
    <t>13.280,21</t>
  </si>
  <si>
    <t>15.362,77</t>
  </si>
  <si>
    <t>ENGENHEIRO CIVIL DE OBRA PLENO</t>
  </si>
  <si>
    <t>85,97</t>
  </si>
  <si>
    <t>99,41</t>
  </si>
  <si>
    <t>ENGENHEIRO CIVIL DE OBRA PLENO (MENSALISTA)</t>
  </si>
  <si>
    <t>15.115,61</t>
  </si>
  <si>
    <t>17.485,98</t>
  </si>
  <si>
    <t>ENGENHEIRO CIVIL DE OBRA SENIOR</t>
  </si>
  <si>
    <t>117,53</t>
  </si>
  <si>
    <t>135,89</t>
  </si>
  <si>
    <t>ENGENHEIRO CIVIL DE OBRA SENIOR (MENSALISTA)</t>
  </si>
  <si>
    <t>20.662,63</t>
  </si>
  <si>
    <t>23.902,87</t>
  </si>
  <si>
    <t>ENGENHEIRO CIVIL JUNIOR</t>
  </si>
  <si>
    <t>76,63</t>
  </si>
  <si>
    <t>88,60</t>
  </si>
  <si>
    <t>ENGENHEIRO CIVIL JUNIOR (MENSALISTA)</t>
  </si>
  <si>
    <t>13.473,95</t>
  </si>
  <si>
    <t>15.586,88</t>
  </si>
  <si>
    <t>ENGENHEIRO CIVIL PLENO</t>
  </si>
  <si>
    <t>86,46</t>
  </si>
  <si>
    <t>99,97</t>
  </si>
  <si>
    <t>ENGENHEIRO CIVIL PLENO (MENSALISTA)</t>
  </si>
  <si>
    <t>15.201,26</t>
  </si>
  <si>
    <t>17.585,07</t>
  </si>
  <si>
    <t>ENGENHEIRO CIVIL SENIOR</t>
  </si>
  <si>
    <t>118,49</t>
  </si>
  <si>
    <t>137,01</t>
  </si>
  <si>
    <t>ENGENHEIRO CIVIL SENIOR (MENSALISTA)</t>
  </si>
  <si>
    <t>20.831,89</t>
  </si>
  <si>
    <t>24.098,68</t>
  </si>
  <si>
    <t>ENGENHEIRO ELETRICISTA</t>
  </si>
  <si>
    <t>74,30</t>
  </si>
  <si>
    <t>85,91</t>
  </si>
  <si>
    <t>ENGENHEIRO ELETRICISTA (MENSALISTA)</t>
  </si>
  <si>
    <t>13.065,40</t>
  </si>
  <si>
    <t>15.114,27</t>
  </si>
  <si>
    <t>ENGENHEIRO SANITARISTA</t>
  </si>
  <si>
    <t>73,02</t>
  </si>
  <si>
    <t>84,43</t>
  </si>
  <si>
    <t>ENGENHEIRO SANITARISTA (MENSALISTA)</t>
  </si>
  <si>
    <t>12.840,89</t>
  </si>
  <si>
    <t>14.854,55</t>
  </si>
  <si>
    <t>ENXADA ESTREITA *25 X 23* CM COM CABO</t>
  </si>
  <si>
    <t>29,70</t>
  </si>
  <si>
    <t>EQUIPAMENTO DE LIMPEZA COMBINADO (VACUO/ALTA PRESSAO) 95% VACUO, TANQUE 7000 L, BOMBA 140 KGF/CM2 66 L/MIN COM MOTOR INDEPENDENTE A DIESEL DE 60 CV (INCLUI MONTAGEM, NAO INCLUI CAMINHAO)</t>
  </si>
  <si>
    <t>188.694,18</t>
  </si>
  <si>
    <t>EQUIPAMENTO PARA DEMARCACAO DE FAIXAS DE TRAFEGO A FRIO, A SER MONTADO SOBRE CAMINHAO DE PBT MINIMO DE 9 T E DISTANCIA MINIMA ENTRE EIXOS DE 4,3 M, CAPACIDADE PARA 800 L DE TINTA (INCLUI MONTAGEM, NAO INCLUI CAMINHAO)</t>
  </si>
  <si>
    <t>1.079.521,87</t>
  </si>
  <si>
    <t>EQUIPAMENTO PARA DEMARCACAO DE FAIXAS DE TRAFEGO A QUENTE, A SER MONTADO SOBRE CAMINHAO DE PBT MINIMO DE 17 T E DISTANCIA MINIMA ENTRE EIXOS DE 5,2 M, CAPACIDADE PARA 1.000 KG DE MATERIAL TERMOPLASTICO (INCLUI MONTAGEM, NAO INCLUI CAMINHAO E NEM COMPRESSOR DE AR)</t>
  </si>
  <si>
    <t>1.606.921,87</t>
  </si>
  <si>
    <t>ESCADA DUPLA DE ABRIR EM ALUMINIO, MODELO PINTOR, 8 DEGRAUS</t>
  </si>
  <si>
    <t>223,23</t>
  </si>
  <si>
    <t>ESCADA EXTENSIVEL EM ALUMINIO COM 6,00 M ESTENDIDA</t>
  </si>
  <si>
    <t>632,20</t>
  </si>
  <si>
    <t>ESCAVADEIRA HIDRAULICA SOBRE ESTEIRA, COM GARRA GIRATORIA DE MANDIBULAS, PESO OPERACIONAL ENTRE 22,00 E 25,50 TON, POTENCIA LIQUIDA ENTRE 150 E 160 HP</t>
  </si>
  <si>
    <t>495.242,66</t>
  </si>
  <si>
    <t>ESCAVADEIRA HIDRAULICA SOBRE ESTEIRAS CACAMBA 0,40 A 1,20 M3, PESO OPERACIONAL 21,19 T, POTENCIA LIQUIDA 173 HP</t>
  </si>
  <si>
    <t>448.769,18</t>
  </si>
  <si>
    <t>ESCAVADEIRA HIDRAULICA SOBRE ESTEIRAS COM CACAMBA DE 1,20 M3, PESO OPERACIONAL 21 T, POTENCIA BRUTA 155 HP</t>
  </si>
  <si>
    <t>469.887,73</t>
  </si>
  <si>
    <t>ESCAVADEIRA HIDRAULICA SOBRE ESTEIRAS, CACAMBA  0,80 M3, PESO OPERACIONAL 17,8 T, POTENCIA LIQUIDA 110 HP</t>
  </si>
  <si>
    <t>402.994,18</t>
  </si>
  <si>
    <t>ESCAVADEIRA HIDRAULICA SOBRE ESTEIRAS, CACAMBA 0,4 A 1,70 M3, PESO OPERACIONAL 23,2 T, POTENCIA BRUTA 183 HP</t>
  </si>
  <si>
    <t>481.502,94</t>
  </si>
  <si>
    <t>ESCAVADEIRA HIDRAULICA SOBRE ESTEIRAS, CACAMBA 0,62M3, PESO OPERACIONAL 12,61T, POTENCIA LIQUIDA 95HP</t>
  </si>
  <si>
    <t>369.574,62</t>
  </si>
  <si>
    <t>ESCAVADEIRA HIDRAULICA SOBRE ESTEIRAS, CACAMBA 0,80 A 1,30 M3, PESO OPERACIONAL 22,18 T, POTENCIA LIQUIDA 170 HP</t>
  </si>
  <si>
    <t>440.849,73</t>
  </si>
  <si>
    <t>ESCAVADEIRA HIDRAULICA SOBRE ESTEIRAS, CACAMBA 0,80M3, PESO OPERACIONAL 17T, POTENCIA BRUTA 111HP</t>
  </si>
  <si>
    <t>422.371,00</t>
  </si>
  <si>
    <t>ESCAVADEIRA HIDRAULICA SOBRE ESTEIRAS, CAPACIDADE DA CACAMBA ENTRE 1,20 E 1,50 M3, PESO OPERACIONAL ENTRE 20,00 E 22,00 TON, POTENCIA LIQUIDA ENTRE 150 E 155 HP, EQUIPADA COM CLAMSHELL</t>
  </si>
  <si>
    <t>476.763,93</t>
  </si>
  <si>
    <t>ESCORA PRE-MOLDADA EM CONCRETO, *10 X 10* CM, H = 2,30M</t>
  </si>
  <si>
    <t>29,46</t>
  </si>
  <si>
    <t>ESCOVA CIRCULAR EM ACO LATONADO, 6 X 1 " (DIAMETRO X ESPESSURA), FURO DE 1 1/4 ", FIO ONDULADO *0,30* MM</t>
  </si>
  <si>
    <t>72,95</t>
  </si>
  <si>
    <t>ESCOVA DE ACO, COM CABO, *4  X 15* FILEIRAS DE CERDAS</t>
  </si>
  <si>
    <t>ESGUICHO JATO REGULAVEL, TIPO ELKHART, ENGATE RAPIDO 1 1/2", PARA COMBATE A INCENDIO</t>
  </si>
  <si>
    <t>159,12</t>
  </si>
  <si>
    <t>ESGUICHO JATO REGULAVEL, TIPO ELKHART, ENGATE RAPIDO 2 1/2", PARA COMBATE A INCENDIO</t>
  </si>
  <si>
    <t>193,57</t>
  </si>
  <si>
    <t>ESGUICHO TIPO JATO SOLIDO, EM LATAO, ENGATE RAPIDO 1 1/2" X 13 MM, PARA MANGUEIRA EM INSTALACAO PREDIAL COMBATE A INCENDIO</t>
  </si>
  <si>
    <t>48,57</t>
  </si>
  <si>
    <t>ESGUICHO TIPO JATO SOLIDO, EM LATAO, ENGATE RAPIDO 1 1/2" X 16 MM, PARA MANGUEIRA EM INSTALACAO PREDIAL COMBATE A INCENDIO</t>
  </si>
  <si>
    <t>49,02</t>
  </si>
  <si>
    <t>ESGUICHO TIPO JATO SOLIDO, EM LATAO, ENGATE RAPIDO 1 1/2" X 19 MM, PARA MANGUEIRA EM INSTALACAO PREDIAL COMBATE A INCENDIO</t>
  </si>
  <si>
    <t>52,78</t>
  </si>
  <si>
    <t>ESGUICHO TIPO JATO SOLIDO, EM LATAO, ENGATE RAPIDO 2 1/2" X 13 MM, PARA MANGUEIRA EM INSTALACAO PREDIAL COMBATE A INCENDIO</t>
  </si>
  <si>
    <t>80,00</t>
  </si>
  <si>
    <t>ESGUICHO TIPO JATO SOLIDO, EM LATAO, ENGATE RAPIDO 2 1/2" X 16 MM, PARA MANGUEIRA EM INSTALACAO PREDIAL COMBATE A INCENDIO</t>
  </si>
  <si>
    <t>ESGUICHO TIPO JATO SOLIDO, EM LATAO, ENGATE RAPIDO 2 1/2" X 19 MM, PARA MANGUEIRA EM INSTALACAO PREDIAL COMBATE A INCENDIO</t>
  </si>
  <si>
    <t>87,75</t>
  </si>
  <si>
    <t>ESMERILHADEIRA ANGULAR ELETRICA, DIAMETRO DO DISCO 7 '' (180 MM), ROTACAO 8500 RPM, POTENCIA 2400 W</t>
  </si>
  <si>
    <t>660,00</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</si>
  <si>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</si>
  <si>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</si>
  <si>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</si>
  <si>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</si>
  <si>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</si>
  <si>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</si>
  <si>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1,06</t>
  </si>
  <si>
    <t>ESPARGIDOR DE ASFALTO PRESSURIZADO, REBOCAVEL, TANQUE DE 2500 L, PNEUMATICO,  COM MOTOR A GASOLINA 3,4HP</t>
  </si>
  <si>
    <t>74.000,00</t>
  </si>
  <si>
    <t>ESPARGIDOR DE ASFALTO PRESSURIZADO, TANQUE 6 M3 COM ISOLACAO TERMICA, AQUECIDO COM 2 MACARICOS, COM BARRA ESPARGIDORA 3,60 M, A SER MONTADO SOBRE CAMINHAO</t>
  </si>
  <si>
    <t>157.088,52</t>
  </si>
  <si>
    <t>ESPATULA DE ACO INOX COM CABO DE MADEIRA, LARGURA 8 CM</t>
  </si>
  <si>
    <t>11,99</t>
  </si>
  <si>
    <t>ESPATULA DE PLASTICO LISA, LARGURA 10 CM</t>
  </si>
  <si>
    <t>7,41</t>
  </si>
  <si>
    <t>ESPELHO / PLACA CEGA 4" X 2", PARA INSTALACAO DE TOMADAS E INTERRUPTORES</t>
  </si>
  <si>
    <t>2,02</t>
  </si>
  <si>
    <t>ESPELHO / PLACA CEGA 4" X 4", PARA INSTALACAO DE TOMADAS E INTERRUPTORES</t>
  </si>
  <si>
    <t>4,27</t>
  </si>
  <si>
    <t>ESPELHO / PLACA DE 1 POSTO 4" X 2", PARA INSTALACAO DE TOMADAS E INTERRUPTORES</t>
  </si>
  <si>
    <t>ESPELHO / PLACA DE 2 POSTOS 4" X 2", PARA INSTALACAO DE TOMADAS E INTERRUPTORES</t>
  </si>
  <si>
    <t>ESPELHO / PLACA DE 2 POSTOS 4" X 4", PARA INSTALACAO DE TOMADAS E INTERRUPTORES</t>
  </si>
  <si>
    <t>4,59</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</si>
  <si>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</si>
  <si>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</si>
  <si>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</si>
  <si>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</si>
  <si>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322,74</t>
  </si>
  <si>
    <t>ESPELHO, RETO OU CURVO, EM LATAO CROMADO, ESPESSURA ATE 6 MM, LARGURA *40*MM, ALTURA *180*MM - PARA FECHADURA DE EMBUTIR</t>
  </si>
  <si>
    <t>10,32</t>
  </si>
  <si>
    <t>ESPELHO, RETO OU CURVO, EM LATAO CROMADO, ESPESSURA MINIMA 6 MM, LARGURA *43*MM, ALTURA *230*MM - PARA FECHADURA DE EMBUTIR</t>
  </si>
  <si>
    <t>26,13</t>
  </si>
  <si>
    <t>ESPOLETA SIMPLES N 8.</t>
  </si>
  <si>
    <t>ESPUMA EXPANSIVA DE POLIURETANO, APLICACAO MANUAL - 500 ML</t>
  </si>
  <si>
    <t>27,00</t>
  </si>
  <si>
    <t>ESQUADRO DE ACO 12 " (300 MM), CABO DE ALUMINIO</t>
  </si>
  <si>
    <t>19,05</t>
  </si>
  <si>
    <t>ESQUADRO INTERNO OU EXTERNO PARA CALHA PLUVIAL, PVC, DIAMETRO ENTRE 119 E 170 MM, PARA DRENAGEM PREDIAL</t>
  </si>
  <si>
    <t>11,24</t>
  </si>
  <si>
    <t>ESQUI TRIPLO, EM TUBO DE ACO CARBONO, PINTURA NO PROCESSO ELETROSTATICO - EQUIPAMENTO DE GINASTICA PARA ACADEMIA AO AR LIVRE / ACADEMIA DA TERCEIRA IDADE - ATI</t>
  </si>
  <si>
    <t>3.422,44</t>
  </si>
  <si>
    <t>ESTABILIZADOR BIVOLT AUTOMATICO, 1000 VA</t>
  </si>
  <si>
    <t>323,00</t>
  </si>
  <si>
    <t>ESTABILIZADOR BIVOLT AUTOMATICO, 1500 VA</t>
  </si>
  <si>
    <t>585,87</t>
  </si>
  <si>
    <t>ESTABILIZADOR BIVOLT AUTOMATICO, 2000 VA</t>
  </si>
  <si>
    <t>802,40</t>
  </si>
  <si>
    <t>ESTABILIZADOR BIVOLT AUTOMATICO, 300 VA</t>
  </si>
  <si>
    <t>128,30</t>
  </si>
  <si>
    <t>ESTABILIZADOR BIVOLT AUTOMATICO, 500 VA</t>
  </si>
  <si>
    <t>187,18</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</si>
  <si>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</si>
  <si>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</si>
  <si>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54,39</t>
  </si>
  <si>
    <t>ESTACA PRE-MOLDADA VAZADA DE CONCRETO CENTRIFUGADO, PARA CARGA DE 100 T, SECAO CIRCULAR, COM ANEL METALICO INCORPORADO A PECA (SOMENTE FORNECIMENTO)</t>
  </si>
  <si>
    <t>139,40</t>
  </si>
  <si>
    <t>ESTILETE DE METAL, LAMINA 18 MM</t>
  </si>
  <si>
    <t>19,21</t>
  </si>
  <si>
    <t>ESTOPA</t>
  </si>
  <si>
    <t>8,33</t>
  </si>
  <si>
    <t>ESTOPIM SIMPLES</t>
  </si>
  <si>
    <t>ESTRIBO COM PARAFUSO EM CHAPA DE FERRO FUNDIDO DE 2" X 3/16" X 35 CM, SECAO "U", PARA MADEIRAMENTO DE TELHADO</t>
  </si>
  <si>
    <t>ESTUCADOR</t>
  </si>
  <si>
    <t>19,72</t>
  </si>
  <si>
    <t>ESTUCADOR (MENSALISTA)</t>
  </si>
  <si>
    <t>3.000,44</t>
  </si>
  <si>
    <t>3.470,95</t>
  </si>
  <si>
    <t>ETANOL</t>
  </si>
  <si>
    <t>EXTENSAO DE SOLDA 201 ACETILENO, E = *1,5 A 2,5* MM</t>
  </si>
  <si>
    <t>35,91</t>
  </si>
  <si>
    <t>EXTENSAO DE SOLDA 201 GLP, E = *2,5 A 4,0* MM</t>
  </si>
  <si>
    <t>44,39</t>
  </si>
  <si>
    <t>EXTINTOR DE INCENDIO PORTATIL COM CARGA DE AGUA PRESSURIZADA DE 10 L, CLASSE A</t>
  </si>
  <si>
    <t>118,16</t>
  </si>
  <si>
    <t>EXTINTOR DE INCENDIO PORTATIL COM CARGA DE GAS CARBONICO CO2 DE 4 KG, CLASSE BC</t>
  </si>
  <si>
    <t>373,98</t>
  </si>
  <si>
    <t>EXTINTOR DE INCENDIO PORTATIL COM CARGA DE GAS CARBONICO CO2 DE 6 KG, CLASSE BC</t>
  </si>
  <si>
    <t>405,15</t>
  </si>
  <si>
    <t>EXTINTOR DE INCENDIO PORTATIL COM CARGA DE PO QUIMICO SECO (PQS) DE 12 KG, CLASSE BC</t>
  </si>
  <si>
    <t>186,99</t>
  </si>
  <si>
    <t>EXTINTOR DE INCENDIO PORTATIL COM CARGA DE PO QUIMICO SECO (PQS) DE 4 KG, CLASSE BC</t>
  </si>
  <si>
    <t>114,27</t>
  </si>
  <si>
    <t>EXTINTOR DE INCENDIO PORTATIL COM CARGA DE PO QUIMICO SECO (PQS) DE 6 KG, CLASSE BC</t>
  </si>
  <si>
    <t>135,05</t>
  </si>
  <si>
    <t>EXTINTOR DE INCENDIO PORTATIL COM CARGA DE PO QUIMICO SECO (PQS) DE 8 KG, CLASSE BC</t>
  </si>
  <si>
    <t>161,02</t>
  </si>
  <si>
    <t>EXTREMIDADE PVC PBA, BF, JE, DN 100/ DE 110 MM (NBR 10351)</t>
  </si>
  <si>
    <t>137,72</t>
  </si>
  <si>
    <t>EXTREMIDADE PVC PBA, BF, JE, DN 50 / DE 60 MM (NBR 10351)</t>
  </si>
  <si>
    <t>27,53</t>
  </si>
  <si>
    <t>EXTREMIDADE PVC PBA, BF, JE, DN 75/ DE 85 MM (NBR 10351)</t>
  </si>
  <si>
    <t>86,94</t>
  </si>
  <si>
    <t>EXTREMIDADE PVC PBA, PF, JE, DN 100 / DE 110 MM (NBR 10351)</t>
  </si>
  <si>
    <t>113,21</t>
  </si>
  <si>
    <t>EXTREMIDADE PVC PBA, PF, JE, DN 50/ DE 60 MM (NBR 10351)</t>
  </si>
  <si>
    <t>EXTREMIDADE PVC PBA, PF, JE, DN 75 / DE 85 MM (NBR 10351)</t>
  </si>
  <si>
    <t>71,54</t>
  </si>
  <si>
    <t>EXTREMIDADE/TUBETE PARA HIDROMETRO PVC, COM ROSCA, CURTA, COM BUCHA LATAO, 1/2"</t>
  </si>
  <si>
    <t>6,04</t>
  </si>
  <si>
    <t>EXTREMIDADE/TUBETE PARA HIDROMETRO PVC, COM ROSCA, CURTA, COM BUCHA LATAO, 3/4"</t>
  </si>
  <si>
    <t>9,70</t>
  </si>
  <si>
    <t>EXTREMIDADE/TUBETE PARA HIDROMETRO PVC, COM ROSCA, CURTA, SEM BUCHA LATAO, 1/2"</t>
  </si>
  <si>
    <t>EXTREMIDADE/TUBETE PARA HIDROMETRO PVC, COM ROSCA, CURTA, SEM BUCHA LATAO, 3/4"</t>
  </si>
  <si>
    <t>3,66</t>
  </si>
  <si>
    <t>EXTREMIDADE/TUBETE PARA HIDROMETRO PVC, COM ROSCA, LONGA, SEM BUCHA LATAO, 1/2"</t>
  </si>
  <si>
    <t>4,83</t>
  </si>
  <si>
    <t>EXTREMIDADE/TUBETE PARA HIDROMETRO PVC, COM ROSCA, LONGA, SEM BUCHA LATAO, 3/4"</t>
  </si>
  <si>
    <t>FAIXA / FILETE / LISTELO EM CERAMICA, DECORADA, *8 X 30* CM (L X C)</t>
  </si>
  <si>
    <t>276,49</t>
  </si>
  <si>
    <t>FAIXA / FILETE / LISTELO EM CERAMICA, LISO OU CORDAO, BRANCO, *2 X 30* CM (L X C)</t>
  </si>
  <si>
    <t>12,13</t>
  </si>
  <si>
    <t>FECHADURA AUXILIAR SEGURANCA, DE EMBUTIR, REFORCADA, MAQUINA DE 40 A 55 MM, COM CILINDRO, CROMADA, PARA PORTA EXTERNA - COMPLETA</t>
  </si>
  <si>
    <t>70,50</t>
  </si>
  <si>
    <t>FECHADURA C/ CILINDRO LATAO CROMADO P/ PORTA VIDRO TP AROUCA 2171-L OU EQUIV</t>
  </si>
  <si>
    <t>73,59</t>
  </si>
  <si>
    <t>FECHADURA DE EMBUTIR PARA PORTA DE BANHEIRO, CHAVE TIPO TRANQUETA, MAQUINA 40 MM, SEM MACANETA, SEM ESPELHO (SOMENTE MAQUINA) - NIVEL SEGURANCA MEDIO</t>
  </si>
  <si>
    <t>22,20</t>
  </si>
  <si>
    <t>FECHADURA DE EMBUTIR PARA PORTA DE BANHEIRO, TIPO TRANQUETA, MAQUINA 40 MM, MACANETAS ALAVANCA E ROSETAS REDONDAS EM METAL CROMADO - NIVEL SEGURANCA MEDIO - COMPLETA</t>
  </si>
  <si>
    <t>45,60</t>
  </si>
  <si>
    <t>FECHADURA DE EMBUTIR PARA PORTA DE BANHEIRO, TIPO TRANQUETA, MAQUINA 40 MM, MACANETAS ALAVANCA, ESPELHO EM METAL CROMADO - NIVEL SEGURANCA MEDIO - COMPLETA</t>
  </si>
  <si>
    <t>41,83</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</si>
  <si>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</si>
  <si>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</si>
  <si>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60,95</t>
  </si>
  <si>
    <t>FECHADURA DE EMBUTIR PARA PORTA EXTERNA / ENTRADA, MAQUINA 55 MM, COM CILINDRO, MACANETA ALAVANCA E ESPELHO EM METAL CROMADO - NIVEL SEGURANCA MEDIO - COMPLETA</t>
  </si>
  <si>
    <t>92,25</t>
  </si>
  <si>
    <t>FECHADURA DE EMBUTIR PARA PORTA EXTERNA, MAQUINA 40 MM, COM CILINDRO, MACANETA ALAVANCA E ROSETA REDONDA EM METAL CROMADO - NIVEL DE SEGURANCA MEDIO - COMPLETA</t>
  </si>
  <si>
    <t>57,75</t>
  </si>
  <si>
    <t>FECHADURA DE EMBUTIR PARA PORTA EXTERNA, MAQUINA 40 MM, SEM MACANETA, SEM ESPELHO (SOMENTE MAQUINA) - NIVEL DE SEGURANCA MEDIO</t>
  </si>
  <si>
    <t>33,58</t>
  </si>
  <si>
    <t>FECHADURA DE EMBUTIR PARA PORTA EXTERNA, MAQUINA 55 MM, COM CILINDRO, MACANETA ALAVANCA E ROSETA REDONDA EM METAL CROMADO - NIVEL DE SEGURANCA MEDIO - COMPLETA</t>
  </si>
  <si>
    <t>83,58</t>
  </si>
  <si>
    <t>FECHADURA DE EMBUTIR PARA PORTA EXTERNA, MAQUINA 55 MM, SEM ESPELHO, SEM MACANETA (SOMENTE MAQUINA) - NIVEL DE SEGURANCA MEDIO</t>
  </si>
  <si>
    <t>58,91</t>
  </si>
  <si>
    <t>FECHADURA DE EMBUTIR PARA PORTA INTERNA, TIPO GORGES (CHAVE GRANDE), MAQUINA 40 MM, MACANETA ALAVANCA E ESPELHO EM METAL CROMADO - NIVEL SEGURANCA MEDIO - COMPLETA</t>
  </si>
  <si>
    <t>49,28</t>
  </si>
  <si>
    <t>FECHADURA DE EMBUTIR PARA PORTA INTERNA, TIPO GORGES (CHAVE GRANDE), MAQUINA 55 MM, MACANETAS ALAVANCA E ROSETAS REDONDAS EM METAL CROMADO - NIVEL SEGURANCA MEDIO - COMPLETA</t>
  </si>
  <si>
    <t>81,90</t>
  </si>
  <si>
    <t>FECHADURA DE EMBUTIR PARA PORTA INTERNA, TIPO GORGES, MAQUINA 55 MM (SOMENTE MAQUINA, SEM ESPELHO E SEM MACANETA) - NIVEL DE SEGURANCA MEDIO</t>
  </si>
  <si>
    <t>35,29</t>
  </si>
  <si>
    <t>FECHADURA DE SOBREPOR PARA PORTAO, CAIXA *100* MM, COM CILINDRO, CHAVE SIMPLES, TRINCO LATERAL, EM  LATAO OU ACO CROMADO OU POLIDO, COM OU SEM PINTURA - COMPLETA</t>
  </si>
  <si>
    <t>40,67</t>
  </si>
  <si>
    <t>FECHADURA DE SOBREPOR PARA PORTAO, COM CHAVE TETRA, CAIXA *100* MM, TRINCO LATERAL, EM LATAO OU ACO CROMADO, PINTADO - COMPLETA</t>
  </si>
  <si>
    <t>55,44</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</si>
  <si>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</si>
  <si>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</si>
  <si>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14,86</t>
  </si>
  <si>
    <t>FECHO / FECHADURA COM PUXADOR CONCHA, COM TRANCA TIPO TRAVA, PARA JANELA / PORTA DE CORRER (INCLUI TESTA, FECHADURA, PUXADOR) - COMPLETA</t>
  </si>
  <si>
    <t>49,66</t>
  </si>
  <si>
    <t>FECHO / TRINCO / FERROLHO FIO REDONDO, DE SOBREPOR, 12", EM ACO GALVANIZADO / ZINCADO</t>
  </si>
  <si>
    <t>11,00</t>
  </si>
  <si>
    <t>FECHO / TRINCO / FERROLHO FIO REDONDO, DE SOBREPOR, 2", EM ACO GALVANIZADO / ZINCADO</t>
  </si>
  <si>
    <t>FECHO / TRINCO / FERROLHO FIO REDONDO, DE SOBREPOR, 4", EM ACO GALVANIZADO / ZINCADO</t>
  </si>
  <si>
    <t>FECHO / TRINCO / FERROLHO FIO REDONDO, DE SOBREPOR, 5", EM ACO GALVANIZADO / ZINCADO</t>
  </si>
  <si>
    <t>3,56</t>
  </si>
  <si>
    <t>FECHO / TRINCO / FERROLHO FIO REDONDO, DE SOBREPOR, 6", EM ACO GALVANIZADO / ZINCADO</t>
  </si>
  <si>
    <t>FECHO / TRINCO / FERROLHO FIO REDONDO, DE SOBREPOR, 8", EM ACO GALVANIZADO / ZINCADO</t>
  </si>
  <si>
    <t>7,88</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</si>
  <si>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</si>
  <si>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</si>
  <si>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</si>
  <si>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20,11</t>
  </si>
  <si>
    <t>FECHO DE SEGURANCA, TIPO BATOM, EM LATAO / ZAMAC, CROMADO, PARA PORTAS E JANELAS - INCLUI PARAFUSOS</t>
  </si>
  <si>
    <t>17,61</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</si>
  <si>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</si>
  <si>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</si>
  <si>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</si>
  <si>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</si>
  <si>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</si>
  <si>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</si>
  <si>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0,82</t>
  </si>
  <si>
    <t>FIBRA DE ACO PARA REFORCO DO CONCRETO, SOLTA, TIPO A-I, FATOR DE FORMA *50* L / D, COMPRIMENTO DE *30* MM E RESISTENCIA A TRACAO DO ACO MAIOR 1000 MPA</t>
  </si>
  <si>
    <t>FILTRO ANAEROBIO CILINDRICO CONCRETO PRE MOLDADO 1,20 X 1,50 (DIAMETROXALTURA) PARA 4 A 5 CONTRIBUINTES (NBR 13969)</t>
  </si>
  <si>
    <t>510,64</t>
  </si>
  <si>
    <t>FILTRO ANAEROBIO, EM POLIETILENO DE ALTA DENSIDADE (PEAD), CAPACIDADE *1100* LITROS (NBR 13969)</t>
  </si>
  <si>
    <t>908,67</t>
  </si>
  <si>
    <t>FILTRO ANAEROBIO, EM POLIETILENO DE ALTA DENSIDADE (PEAD), CAPACIDADE *2800* LITROS (NBR 13969)</t>
  </si>
  <si>
    <t>2.326,58</t>
  </si>
  <si>
    <t>FILTRO ANAEROBIO, EM POLIETILENO DE ALTA DENSIDADE (PEAD), CAPACIDADE *5000* LITROS (NBR 13969)</t>
  </si>
  <si>
    <t>3.180,01</t>
  </si>
  <si>
    <t>FINCAPINO CURTO CALIBRE 22 VERMELHO, CARGA MEDIA (ACAO DIRETA)</t>
  </si>
  <si>
    <t>CENTO</t>
  </si>
  <si>
    <t>29,53</t>
  </si>
  <si>
    <t>FINCAPINO LONGO CALIBRE 22, CARGA FORTE (ACAO DIRETA)</t>
  </si>
  <si>
    <t>47,50</t>
  </si>
  <si>
    <t>FIO COBRE NU DE 150 A 500 MM2, PARA TENSOES DE ATE 600 V</t>
  </si>
  <si>
    <t>46,27</t>
  </si>
  <si>
    <t>FIO COBRE NU DE 16 A 35 MM2, PARA TENSOES DE ATE 600 V</t>
  </si>
  <si>
    <t>47,19</t>
  </si>
  <si>
    <t>FIO COBRE NU DE 50 A 120 MM2, PARA TENSOES DE ATE 600 V</t>
  </si>
  <si>
    <t>45,65</t>
  </si>
  <si>
    <t>FIO DE COBRE, SOLIDO, CLASSE 1, ISOLACAO EM PVC/A, ANTICHAMA BWF-B, 450/750V, SECAO NOMINAL 1,5 MM2</t>
  </si>
  <si>
    <t>0,72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</si>
  <si>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</si>
  <si>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</si>
  <si>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</si>
  <si>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</si>
  <si>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2,74</t>
  </si>
  <si>
    <t>FIO TELEFONICO EXTERNO (FE) EM ACO COBREADO, ISOLACAO EM PEAD OU PVC ANTI-CHAMA, 2 CONDUTORES</t>
  </si>
  <si>
    <t>0,98</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</si>
  <si>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</si>
  <si>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</si>
  <si>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</si>
  <si>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</si>
  <si>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4,28</t>
  </si>
  <si>
    <t>FITA ADESIVA ASFALTICA ALUMINIZADA MULTIUSO, L = 10 CM, ROLO DE 10 M</t>
  </si>
  <si>
    <t>72,65</t>
  </si>
  <si>
    <t>FITA CREPE ROLO DE 25 MM X 50 M</t>
  </si>
  <si>
    <t>FITA DE ALUMINIO PARA PROTECAO DO CONDUTOR LARGURA 10 MM</t>
  </si>
  <si>
    <t>33,84</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</si>
  <si>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</si>
  <si>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</si>
  <si>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</si>
  <si>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6,73</t>
  </si>
  <si>
    <t>FITA ISOLANTE ADESIVA ANTICHAMA, USO ATE 750 V, EM ROLO DE 19 MM X 5 M</t>
  </si>
  <si>
    <t>2,54</t>
  </si>
  <si>
    <t>FITA ISOLANTE DE BORRACHA AUTOFUSAO, USO ATE 69 KV (ALTA TENSAO)</t>
  </si>
  <si>
    <t>FITA METALICA GRAVADA, L = 17 MM, ROLO DE 25 M, CARGA RECOMENDADA = *120* KGF</t>
  </si>
  <si>
    <t>34,14</t>
  </si>
  <si>
    <t>FITA METALICA PERFURADA, L = *18* MM, ROLO DE 30 M, CARGA RECOMENDADA = *30* KGF</t>
  </si>
  <si>
    <t>38,59</t>
  </si>
  <si>
    <t>FITA METALICA PERFURADA, L = 17 MM, ROLO DE 30 M, CARGA RECOMENDADA = *19* KGF</t>
  </si>
  <si>
    <t>FITA METALICA PERFURADA, L = 25 MM, ROLO DE 30 M, CARGA RECOMENDADA = *222,5* KGF</t>
  </si>
  <si>
    <t>103,69</t>
  </si>
  <si>
    <t>FITA VEDA ROSCA EM ROLOS DE 18 MM X 10 M (L X C)</t>
  </si>
  <si>
    <t>2,20</t>
  </si>
  <si>
    <t>FITA VEDA ROSCA EM ROLOS DE 18 MM X 25 M (L X C)</t>
  </si>
  <si>
    <t>FITA VEDA ROSCA EM ROLOS DE 18 MM X 50 M (L X C)</t>
  </si>
  <si>
    <t>FIXADOR DE ABA AUTOTRAVANTE PARA TELHA DE FIBROCIMENTO, TIPO CANALETE 90 OU KALHETAO</t>
  </si>
  <si>
    <t>1,21</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</si>
  <si>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</si>
  <si>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</si>
  <si>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</si>
  <si>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</si>
  <si>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</si>
  <si>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</si>
  <si>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92,77</t>
  </si>
  <si>
    <t>FLANGE PVC, ROSCAVEL, SEXTAVADO, SEM FUROS, 1 1/2"</t>
  </si>
  <si>
    <t>11,15</t>
  </si>
  <si>
    <t>FLANGE PVC, ROSCAVEL, SEXTAVADO, SEM FUROS, 1 1/4"</t>
  </si>
  <si>
    <t>FLANGE PVC, ROSCAVEL, SEXTAVADO, SEM FUROS, 1/2"</t>
  </si>
  <si>
    <t>FLANGE PVC, ROSCAVEL, SEXTAVADO, SEM FUROS, 1"</t>
  </si>
  <si>
    <t>7,52</t>
  </si>
  <si>
    <t>FLANGE PVC, ROSCAVEL, SEXTAVADO, SEM FUROS, 2 1/2"</t>
  </si>
  <si>
    <t>82,04</t>
  </si>
  <si>
    <t>FLANGE PVC, ROSCAVEL, SEXTAVADO, SEM FUROS, 2"</t>
  </si>
  <si>
    <t>14,09</t>
  </si>
  <si>
    <t>FLANGE SEXTAVADO DE FERRO GALVANIZADO, COM ROSCA BSP, DE 1 1/2"</t>
  </si>
  <si>
    <t>30,01</t>
  </si>
  <si>
    <t>FLANGE SEXTAVADO DE FERRO GALVANIZADO, COM ROSCA BSP, DE 1 1/4"</t>
  </si>
  <si>
    <t>23,85</t>
  </si>
  <si>
    <t>FLANGE SEXTAVADO DE FERRO GALVANIZADO, COM ROSCA BSP, DE 1/2"</t>
  </si>
  <si>
    <t>10,44</t>
  </si>
  <si>
    <t>FLANGE SEXTAVADO DE FERRO GALVANIZADO, COM ROSCA BSP, DE 1"</t>
  </si>
  <si>
    <t>17,14</t>
  </si>
  <si>
    <t>FLANGE SEXTAVADO DE FERRO GALVANIZADO, COM ROSCA BSP, DE 2 1/2"</t>
  </si>
  <si>
    <t>56,00</t>
  </si>
  <si>
    <t>FLANGE SEXTAVADO DE FERRO GALVANIZADO, COM ROSCA BSP, DE 2"</t>
  </si>
  <si>
    <t>35,63</t>
  </si>
  <si>
    <t>FLANGE SEXTAVADO DE FERRO GALVANIZADO, COM ROSCA BSP, DE 3/4"</t>
  </si>
  <si>
    <t>FLANGE SEXTAVADO DE FERRO GALVANIZADO, COM ROSCA BSP, DE 3"</t>
  </si>
  <si>
    <t>75,72</t>
  </si>
  <si>
    <t>FLANGE SEXTAVADO DE FERRO GALVANIZADO, COM ROSCA BSP, DE 4"</t>
  </si>
  <si>
    <t>111,94</t>
  </si>
  <si>
    <t>FLANGE SEXTAVADO DE FERRO GALVANIZADO, COM ROSCA BSP, DE 6"</t>
  </si>
  <si>
    <t>188,07</t>
  </si>
  <si>
    <t>FORRO COMPOSTO POR PAINEIS DE LA DE VIDRO, REVESTIDOS EM PVC MICROPERFURADO, DE *1250 X 625* MM, ESPESSURA 15 MM (COM COLOCACAO)</t>
  </si>
  <si>
    <t>78,18</t>
  </si>
  <si>
    <t>FORRO DE FIBRA MINERAL EM PLACAS DE 1250 X 625 MM, E = 15 MM, BORDA RETA, COM PINTURA ANTIMOFO, APOIADO EM PERFIL DE ACO GALVANIZADO COM 24 MM DE BASE - INSTALADO</t>
  </si>
  <si>
    <t>71,32</t>
  </si>
  <si>
    <t>FORRO DE FIBRA MINERAL EM PLACAS DE 625 X 625 MM, E = 15 MM, BORDA RETA, COM PINTURA ANTIMOFO, APOIADO EM PERFIL DE ACO GALVANIZADO COM 24 MM DE BASE - INSTALADO</t>
  </si>
  <si>
    <t>77,80</t>
  </si>
  <si>
    <t>FORRO DE FIBRA MINERAL EM PLACAS DE 625 X 625 MM, E = 15/16 MM, BORDA REBAIXADA, COM PINTURA ANTIMOFO, APOIADO EM PERFIL DE ACO GALVANIZADO COM 24 MM DE BASE - INSTALADO</t>
  </si>
  <si>
    <t>83,44</t>
  </si>
  <si>
    <t>FORRO DE MADEIRA CEDRINHO OU EQUIVALENTE DA REGIAO, ENCAIXE MACHO/FEMEA COM FRISO, *10 X 1* CM (SEM COLOCACAO)</t>
  </si>
  <si>
    <t>52,27</t>
  </si>
  <si>
    <t>FORRO DE MADEIRA CUMARU/IPE CHAMPANHE OU EQUIVALENTE DA REGIAO, ENCAIXE MACHO/FEMEA COM FRISO, *10 X 1* CM (SEM COLOCACAO)</t>
  </si>
  <si>
    <t>79,00</t>
  </si>
  <si>
    <t>FORRO DE MADEIRA PINUS OU EQUIVALENTE DA REGIAO, ENCAIXE MACHO/FEMEA COM FRISO, *10 X 1* CM (SEM COLOCACAO)</t>
  </si>
  <si>
    <t>16,59</t>
  </si>
  <si>
    <t>FORRO DE PVC LISO, BRANCO, REGUA DE 10 CM, ESPESSURA DE 8 MM A 10 MM (COM COLOCACAO / SEM ESTRUTURA METALICA)</t>
  </si>
  <si>
    <t>53,61</t>
  </si>
  <si>
    <t>FORRO DE PVC LISO, BRANCO, REGUA DE 20 CM, ESPESSURA DE 8 MM A 10 MM, COMPRIMENTO 6 M (SEM COLOCACAO)</t>
  </si>
  <si>
    <t>21,78</t>
  </si>
  <si>
    <t>FORRO DE PVC, FRISADO, BRANCO, REGUA DE 10 CM, ESPESSURA DE 8 MM A 10 MM E COMPRIMENTO 6 M (SEM COLOCACAO)</t>
  </si>
  <si>
    <t>16,00</t>
  </si>
  <si>
    <t>FORRO DE PVC, FRISADO, BRANCO, REGUA DE 20 CM, ESPESSURA DE 8 MM A 10 MM E COMPRIMENTO 6 M (SEM COLOCACAO)</t>
  </si>
  <si>
    <t>15,63</t>
  </si>
  <si>
    <t>FOSSA SEPTICA CILINDRICA TIPO "IMHOFF", COM TAMPA, PARA 50 CONTRIBUINTES</t>
  </si>
  <si>
    <t>2.405,50</t>
  </si>
  <si>
    <t>FOSSA SEPTICA CILINDRICA, TIPO "IMHOFF", COM TAMPA, PARA 100 CONTRIBUINTES</t>
  </si>
  <si>
    <t>3.536,51</t>
  </si>
  <si>
    <t>FOSSA SEPTICA CILINDRICA, TIPO "IMHOFF", COM TAMPA, PARA 150 CONTRIBUINTES</t>
  </si>
  <si>
    <t>3.794,36</t>
  </si>
  <si>
    <t>FOSSA SEPTICA CILINDRICA, TIPO "IMHOFF", COM TAMPA, PARA 200 CONTRIBUINTES</t>
  </si>
  <si>
    <t>4.232,00</t>
  </si>
  <si>
    <t>FOSSA SEPTICA CILINDRICA, TIPO "IMHOFF", COM TAMPA, PARA 30 CONTRIBUINTES</t>
  </si>
  <si>
    <t>1.363,96</t>
  </si>
  <si>
    <t>FOSSA SEPTICA CILINDRICA, TIPO "IMHOFF", COM TAMPA, PARA 75 CONTRIBUINTES</t>
  </si>
  <si>
    <t>3.203,11</t>
  </si>
  <si>
    <t>FOSSA SEPTICA CONCRETO PRE MOLDADO PARA 10 CONTRIBUINTES - *90 X 90* CM</t>
  </si>
  <si>
    <t>540,18</t>
  </si>
  <si>
    <t>FOSSA SEPTICA CONCRETO PRE MOLDADO PARA 5 CONTRIBUINTES *90 X 70* CM</t>
  </si>
  <si>
    <t>447,33</t>
  </si>
  <si>
    <t>FOSSA SEPTICA, SEM FILTRO, PARA 15 A 30 CONTRIBUINTES, CILINDRICA, COM TAMPA, EM POLIETILENO DE ALTA DENSIDADE (PEAD), CAPACIDADE APROXIMADA DE 5500 LITROS (NBR 7229)</t>
  </si>
  <si>
    <t>3.701,38</t>
  </si>
  <si>
    <t>FOSSA SEPTICA, SEM FILTRO, PARA 4 A 7 CONTRIBUINTES, CILINDRICA,  COM TAMPA, EM POLIETILENO DE ALTA DENSIDADE (PEAD), CAPACIDADE APROXIMADA DE 1100 LITROS (NBR 7229)</t>
  </si>
  <si>
    <t>951,78</t>
  </si>
  <si>
    <t>FOSSA SEPTICA, SEM FILTRO, PARA 8 A 14 CONTRIBUINTES, CILINDRICA, COM TAMPA, EM POLIETILENO DE ALTA DENSIDADE (PEAD), CAPACIDADE APROXIMADA DE 3000 LITROS (NBR 7229)</t>
  </si>
  <si>
    <t>2.928,88</t>
  </si>
  <si>
    <t>FOSSA SEPTICA,SEM FILTRO, PARA 40 A 52 CONTRIBUINTES, CILINDRICA, COM TAMPA, EM POLIETILENO DE ALTA DENSIDADE (PEAD), CAPACIDADE APROXIMADA DE 10000 LITROS (NBR 7229)</t>
  </si>
  <si>
    <t>8.460,31</t>
  </si>
  <si>
    <t>FRESADORA DE ASFALTO A FRIO SOBRE ESTEIRAS, LARG. FRESAGEM 2,00 M, POT. 410 KW/550 HP</t>
  </si>
  <si>
    <t>4.034.352,77</t>
  </si>
  <si>
    <t>FRESADORA DE ASFALTO A FRIO SOBRE RODAS, LARG. FRESAGEM 1,00 M, POT. 155 KW/208 HP</t>
  </si>
  <si>
    <t>1.727.046,25</t>
  </si>
  <si>
    <t>FUNDO ANTICORROSIVO PARA METAIS FERROSOS (ZARCAO)</t>
  </si>
  <si>
    <t>28,83</t>
  </si>
  <si>
    <t>FUNDO PREPARADOR ACRILICO BASE AGUA</t>
  </si>
  <si>
    <t>12,04</t>
  </si>
  <si>
    <t>FURO PARA TORNEIRA OU OUTROS ACESSORIOS  EM BANCADA DE MARMORE/ GRANITO OU OUTRO TIPO DE PEDRA NATURAL</t>
  </si>
  <si>
    <t>16,20</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</si>
  <si>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</si>
  <si>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</si>
  <si>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</si>
  <si>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</si>
  <si>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14,32</t>
  </si>
  <si>
    <t>FUSIVEL NH 125 A TAMANHO 00, CAPACIDADE DE INTERRUPCAO DE 120 KA, TENSAO NOMIMNAL DE 500 V</t>
  </si>
  <si>
    <t>15,28</t>
  </si>
  <si>
    <t>FUSIVEL NH 160 A TAMANHO 00, CAPACIDADE DE INTERRUPCAO DE 120 KA, TENSAO NOMIMNAL DE 500 V</t>
  </si>
  <si>
    <t>15,52</t>
  </si>
  <si>
    <t>FUSIVEL NH 20 A TAMANHO 000, CAPACIDADE DE INTERRUPCAO DE 120 KA, TENSAO NOMIMNAL DE 500 V</t>
  </si>
  <si>
    <t>FUSIVEL NH 200 A 250 AMPERES, TAMANHO 1, CAPACIDADE DE INTERRUPCAO DE 120 KA, TENSAO NOMIMNAL DE 500 V</t>
  </si>
  <si>
    <t>34,17</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</si>
  <si>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</si>
  <si>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</si>
  <si>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</si>
  <si>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</si>
  <si>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</si>
  <si>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</si>
  <si>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</si>
  <si>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</si>
  <si>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</si>
  <si>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</si>
  <si>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</si>
  <si>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</si>
  <si>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</si>
  <si>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</si>
  <si>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</si>
  <si>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</si>
  <si>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</si>
  <si>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</si>
  <si>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</si>
  <si>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</si>
  <si>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</si>
  <si>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</si>
  <si>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</si>
  <si>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</si>
  <si>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</si>
  <si>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</si>
  <si>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</si>
  <si>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</si>
  <si>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</si>
  <si>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</si>
  <si>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</si>
  <si>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</si>
  <si>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</si>
  <si>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</si>
  <si>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</si>
  <si>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</si>
  <si>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</si>
  <si>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</si>
  <si>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</si>
  <si>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</si>
  <si>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</si>
  <si>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GABIAO TIPO CAIXA, MALHA HEXAGONAL 8 X 10 CM (ZN/AL), FIO DE 2,7 MM, DIMENSOES 2,0 X 1,0 X 1,0 M (C X L X A)</t>
  </si>
  <si>
    <t>250,64</t>
  </si>
  <si>
    <t>GABIAO TIPO CAIXA, MALHA HEXAGONAL 8 X 10 CM (ZN/AL), FIO DE 2,7 MM, DIMENSOES 5,0 X 1,0 X 1,0 M (C X L X A)</t>
  </si>
  <si>
    <t>312,53</t>
  </si>
  <si>
    <t>GANCHO CHATO EM FERRO GALVANIZADO,  L = 110 MM, RECOBRIMENTO = 100MM, SECAO 1/8 X 1/2" (3 MM X 12 MM), PARA FIXAR TELHA DE FIBROCIMENTO ONDULADA</t>
  </si>
  <si>
    <t>GANCHO OLHAL EM ACO GALVANIZADO, ESPESSURA 16MM, ABERTURA 21MM</t>
  </si>
  <si>
    <t>9,04</t>
  </si>
  <si>
    <t>GAS DE COZINHA - GLP</t>
  </si>
  <si>
    <t>GASOLINA COMUM</t>
  </si>
  <si>
    <t>GEOGRELHA TECIDA COM FILAMENTOS DE POLIESTER + PVC, RESISTENCIA LONGITUDINAL: 90 KN/M, RESISTENCIA TRANSVERSAL: 30 KN/M, ALONGAMENTO = 12 POR CENTO</t>
  </si>
  <si>
    <t>45,43</t>
  </si>
  <si>
    <t>GEOTEXTIL NAO TECIDO AGULHADO DE FILAMENTOS CONTINUOS 100% POLIESTER, RESITENCIA A TRACAO = 09 KN/M</t>
  </si>
  <si>
    <t>5,12</t>
  </si>
  <si>
    <t>GEOTEXTIL NAO TECIDO AGULHADO DE FILAMENTOS CONTINUOS 100% POLIESTER, RESITENCIA A TRACAO = 10 KN/M</t>
  </si>
  <si>
    <t>5,72</t>
  </si>
  <si>
    <t>GEOTEXTIL NAO TECIDO AGULHADO DE FILAMENTOS CONTINUOS 100% POLIESTER, RESITENCIA A TRACAO = 14 KN/M</t>
  </si>
  <si>
    <t>7,14</t>
  </si>
  <si>
    <t>GEOTEXTIL NAO TECIDO AGULHADO DE FILAMENTOS CONTINUOS 100% POLIESTER, RESITENCIA A TRACAO = 16 KN/M</t>
  </si>
  <si>
    <t>8,57</t>
  </si>
  <si>
    <t>GEOTEXTIL NAO TECIDO AGULHADO DE FILAMENTOS CONTINUOS 100% POLIESTER, RESITENCIA A TRACAO = 21 KN/M</t>
  </si>
  <si>
    <t>11,48</t>
  </si>
  <si>
    <t>GEOTEXTIL NAO TECIDO AGULHADO DE FILAMENTOS CONTINUOS 100% POLIESTER, RESITENCIA A TRACAO = 26 KN/M</t>
  </si>
  <si>
    <t>14,38</t>
  </si>
  <si>
    <t>GEOTEXTIL NAO TECIDO AGULHADO DE FILAMENTOS CONTINUOS 100% POLIESTER, RESITENCIA A TRACAO = 31 KN/M</t>
  </si>
  <si>
    <t>GERADOR PORTATIL MONOFASICO, POTENCIA 5500 VA, MOTOR A GASOLINA, POTENCIA DO MOTOR 13 CV</t>
  </si>
  <si>
    <t>5.130,91</t>
  </si>
  <si>
    <t>GESSEIRO</t>
  </si>
  <si>
    <t>GESSEIRO (MENSALISTA)</t>
  </si>
  <si>
    <t>GESSO EM PO PARA REVESTIMENTOS/MOLDURAS/SANCAS</t>
  </si>
  <si>
    <t>GESSO PROJETADO</t>
  </si>
  <si>
    <t>0,60</t>
  </si>
  <si>
    <t>GONZO DE EMBUTIR, EM LATAO / ZAMAC, *20 X 48* MM, PARA JANELA BASCULANTE / PIVOTANTE -  INCLUI PARAFUSOS</t>
  </si>
  <si>
    <t>GONZO DE SOBREPOR, EM LATAO / ZAMAC, PARA JANELA PIVOTANTE - INCLUI PARAFUSOS</t>
  </si>
  <si>
    <t>12,92</t>
  </si>
  <si>
    <t>GRADE DE DISCOS COM CONTROLE REMOTO, REBOCAVEL, COM 24 DISCOS 24" X 6 MM, COM PNEUS PARA TRANSPORTE</t>
  </si>
  <si>
    <t>33.396,60</t>
  </si>
  <si>
    <t>GRADE DE DISCOS MECANICA 20X24" COM 20 DISCOS 24" X 6MM  COM PNEUS PARA TRANSPORTE</t>
  </si>
  <si>
    <t>26.182,94</t>
  </si>
  <si>
    <t>GRAMA BATATAIS EM PLACAS, SEM PLANTIO</t>
  </si>
  <si>
    <t>5,35</t>
  </si>
  <si>
    <t>GRAMA ESMERALDA OU SAO CARLOS OU CURITIBANA, EM PLACAS, SEM PLANTIO</t>
  </si>
  <si>
    <t>GRAMPO DE ACO POLIDO 1 " X 9</t>
  </si>
  <si>
    <t>11,19</t>
  </si>
  <si>
    <t>GRAMPO DE ACO POLIDO 7/8 " X 9</t>
  </si>
  <si>
    <t>12,36</t>
  </si>
  <si>
    <t>GRAMPO LINHA VIVA DE LATAO ESTANHADO, DIAMETRO DO CONDUTOR PRINCIPAL DE 10 A 120 MM2, DIAMETRO DA DERIVACAO DE 10 A 70 MM2</t>
  </si>
  <si>
    <t>46,12</t>
  </si>
  <si>
    <t>GRAMPO METALICO TIPO OLHAL PARA HASTE DE ATERRAMENTO DE 1/2'', CONDUTOR DE *10* A 50 MM2</t>
  </si>
  <si>
    <t>4,18</t>
  </si>
  <si>
    <t>GRAMPO METALICO TIPO OLHAL PARA HASTE DE ATERRAMENTO DE 1'', CONDUTOR DE *10* A 50 MM2</t>
  </si>
  <si>
    <t>18,91</t>
  </si>
  <si>
    <t>GRAMPO METALICO TIPO OLHAL PARA HASTE DE ATERRAMENTO DE 3/4'', CONDUTOR DE *10* A 50 MM2</t>
  </si>
  <si>
    <t>6,92</t>
  </si>
  <si>
    <t>GRAMPO METALICO TIPO OLHAL PARA HASTE DE ATERRAMENTO DE 5/8'', CONDUTOR DE *10* A 50 MM2</t>
  </si>
  <si>
    <t>GRAMPO METALICO TIPO U PARA HASTE DE ATERRAMENTO DE ATE 3/4'', CONDUTOR DE 10 A 25 MM2</t>
  </si>
  <si>
    <t>23,63</t>
  </si>
  <si>
    <t>GRAMPO METALICO TIPO U PARA HASTE DE ATERRAMENTO DE ATE 5/8'', CONDUTOR DE 10 A 25 MM2</t>
  </si>
  <si>
    <t>GRAMPO PARALELO METALICO PARA CABO DE 6 A 50 MM2, COM 2 PARAFUSOS</t>
  </si>
  <si>
    <t>8,81</t>
  </si>
  <si>
    <t>GRAMPO U DE 5/8 " N8 EM FERRO GALVANIZADO</t>
  </si>
  <si>
    <t>GRANALHA DE ACO, ANGULAR (GRIT), PARA JATEAMENTO, PENEIRA 0,117 A 1,00 MM, (SAE G-40 A G-80)</t>
  </si>
  <si>
    <t>SC25KG</t>
  </si>
  <si>
    <t>128,39</t>
  </si>
  <si>
    <t>GRANALHA DE ACO, ANGULAR (GRIT), PARA JATEAMENTO, PENEIRA 1,41 A 1,19 MM (SAE G16)</t>
  </si>
  <si>
    <t>GRANALHA DE ACO, ESFERICA (SHOT), PARA JATEAMENTO, PENEIRA 0,40 A 1,00 MM (SAE S-170 A S-280)</t>
  </si>
  <si>
    <t>133,17</t>
  </si>
  <si>
    <t>GRANALHA DE ACO, ESFERICA (SHOT), PARA JATEAMENTO, PENEIRA 1,19 A 1,00 MM (SAE S390)</t>
  </si>
  <si>
    <t>150,00</t>
  </si>
  <si>
    <t>GRANILHA/ GRANA/ PEDRISCO OU AGREGADO EM MARMORE/ GRANITO/ QUARTZO E CALCARIO, PRETO, CINZA, PALHA OU BRANCO</t>
  </si>
  <si>
    <t>GRANITO PARA BANCADA, POLIDO, TIPO ANDORINHA/ QUARTZ/ CASTELO/ CORUMBA OU OUTROS EQUIVALENTES DA REGIAO, E=  *2,5* CM</t>
  </si>
  <si>
    <t>422,64</t>
  </si>
  <si>
    <t>GRAUTE CIMENTICIO PARA USO GERAL</t>
  </si>
  <si>
    <t>GRAXA LUBRIFICANTE</t>
  </si>
  <si>
    <t>20,89</t>
  </si>
  <si>
    <t>GRELHA FOFO ARTICULADA, CARGA MAXIMA 1,5 T, *300 X 1000* MM, E= *15* MM</t>
  </si>
  <si>
    <t>141,28</t>
  </si>
  <si>
    <t>GRELHA FOFO SIMPLES COM REQUADRO, CARGA MAXIMA  12,5 T, *300 X 1000* MM, E= *15* MM, AREA ESTACIONAMENTO CARRO PASSEIO</t>
  </si>
  <si>
    <t>195,41</t>
  </si>
  <si>
    <t>GRELHA FOFO SIMPLES COM REQUADRO, CARGA MAXIMA 1,5 T, 150 X 1000 MM, E= *15* MM</t>
  </si>
  <si>
    <t>107,81</t>
  </si>
  <si>
    <t>GRELHA FOFO SIMPLES COM REQUADRO, CARGA MAXIMA 1,5 T, 200 X 1000 MM, E= *15* MM</t>
  </si>
  <si>
    <t>GRELHA PVC BRANCA QUADRADA, 150 X 150 MM</t>
  </si>
  <si>
    <t>GRELHA PVC CROMADA REDONDA, 150 MM</t>
  </si>
  <si>
    <t>22,77</t>
  </si>
  <si>
    <t>GRUA ASCENCIONAL, LANCA DE 30 M, CAPACIDADE DE 1,0 T A 30 M, ALTURA ATE 39 M</t>
  </si>
  <si>
    <t>377.809,08</t>
  </si>
  <si>
    <t>GRUA ASCENCIONAL, LANCA DE 42 M, CAPACIDADE DE 1,5 T A 30 M, ALTURA ATE 39 M</t>
  </si>
  <si>
    <t>428.042,35</t>
  </si>
  <si>
    <t>GRUA ASCENCIONAL, LANCA DE 50 M, CAPACIDADE DE 2,33 T A 30 M, ALTURA ATE 48 M</t>
  </si>
  <si>
    <t>795.140,35</t>
  </si>
  <si>
    <t>GRUPO DE SOLDAGEM C/ GERADOR A DIESEL 60 CV PARA SOLDA ELETRICA, SOBRE 04 RODAS, COM MOTOR 4 CILINDROS</t>
  </si>
  <si>
    <t>142.086,69</t>
  </si>
  <si>
    <t>GRUPO DE SOLDAGEM COM GERADOR A DIESEL 30 CV, PARA SOLDA ELETRICA, SOBRE DUAS RODAS</t>
  </si>
  <si>
    <t>127.009,71</t>
  </si>
  <si>
    <t>GRUPO GERADOR A GASOLINA, POTENCIA NOMINAL 2,2 KW, TENSAO DE SAIDA 110/220 V, MOTOR POTENCIA 6,5 HP</t>
  </si>
  <si>
    <t>2.770,69</t>
  </si>
  <si>
    <t>GRUPO GERADOR DIESEL, COM CARENAGEM, POTENCIA STANDART ENTRE 100 E 110 KVA, VELOCIDADE DE 1800 RPM, FREQUENCIA DE 60 HZ</t>
  </si>
  <si>
    <t>91.745,37</t>
  </si>
  <si>
    <t>GRUPO GERADOR DIESEL, COM CARENAGEM, POTENCIA STANDART ENTRE 140 E 150 KVA, VELOCIDADE DE 1800 RPM, FREQUENCIA DE 60 HZ</t>
  </si>
  <si>
    <t>107.611,10</t>
  </si>
  <si>
    <t>GRUPO GERADOR DIESEL, COM CARENAGEM, POTENCIA STANDART ENTRE 210 E 220 KVA, VELOCIDADE DE 1800 RPM, FREQUENCIA DE 60 HZ</t>
  </si>
  <si>
    <t>131.064,81</t>
  </si>
  <si>
    <t>GRUPO GERADOR DIESEL, COM CARENAGEM, POTENCIA STANDART ENTRE 250 E 260 KVA, VELOCIDADE DE 1800 RPM, FREQUENCIA DE 60 HZ</t>
  </si>
  <si>
    <t>151.759,25</t>
  </si>
  <si>
    <t>GRUPO GERADOR DIESEL, COM CARENAGEM, POTENCIA STANDART ENTRE 50 E 55 KVA, VELOCIDADE DE 1800 RPM, FREQUENCIA DE 60 HZ</t>
  </si>
  <si>
    <t>81.701,66</t>
  </si>
  <si>
    <t>GRUPO GERADOR DIESEL, SEM CARENAGEM, POTENCIA STANDART ENTRE 100 E 110 KVA, VELOCIDADE DE 1800 RPM, FREQUENCIA DE 60 HZ</t>
  </si>
  <si>
    <t>79.742,59</t>
  </si>
  <si>
    <t>GRUPO GERADOR DIESEL, SEM CARENAGEM, POTENCIA STANDART ENTRE 210 E 220 KVA, VELOCIDADE DE 1800 RPM, FREQUENCIA DE 60 HZ</t>
  </si>
  <si>
    <t>114.592,03</t>
  </si>
  <si>
    <t>GRUPO GERADOR DIESEL, SEM CARENAGEM, POTENCIA STANDART ENTRE 250 E 260 KVA, VELOCIDADE DE 1800 RPM, FREQUENCIA DE 60 HZ</t>
  </si>
  <si>
    <t>GRUPO GERADOR DIESEL, SEM CARENAGEM, POTENCIA STANDART ENTRE 80 E 90 KVA, VELOCIDADE DE 1800 RPM, FREQUENCIA DE 60 HZ</t>
  </si>
  <si>
    <t>74.500,00</t>
  </si>
  <si>
    <t>GRUPO GERADOR ESTACIONARIO SILENCIADO, POTENCIA 50 KVA, MOTOR DIESEL</t>
  </si>
  <si>
    <t>62.213,44</t>
  </si>
  <si>
    <t>GRUPO GERADOR ESTACIONARIO, MOTOR DIESEL POTENCIA 170 KVA</t>
  </si>
  <si>
    <t>106.640,79</t>
  </si>
  <si>
    <t>GRUPO GERADOR ESTACIONARIO, POTENCIA 150 KVA, MOTOR DIESEL</t>
  </si>
  <si>
    <t>94.947,06</t>
  </si>
  <si>
    <t>GRUPO GERADOR ESTACIONARIO, SILENCIADO, POTENCIA 180 KVA, MOTOR DIESEL</t>
  </si>
  <si>
    <t>114.144,55</t>
  </si>
  <si>
    <t>GRUPO GERADOR REBOCAVEL, POTENCIA *66* KVA, MOTOR A DIESEL</t>
  </si>
  <si>
    <t>67.096,49</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</si>
  <si>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</si>
  <si>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</si>
  <si>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</si>
  <si>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149,24</t>
  </si>
  <si>
    <t>GUARNICAO/ALIZAR/VISTA, E = *1,3* CM, L = *7,0* CM, EM POLIESTIRENO, BRANCO</t>
  </si>
  <si>
    <t>170,20</t>
  </si>
  <si>
    <t>GUARNICAO/ALIZAR/VISTA, E = *1,5* CM, L = *5,0* CM, EM POLIESTIRENO, BRANCO</t>
  </si>
  <si>
    <t>169,84</t>
  </si>
  <si>
    <t>GUARNICAO/MOLDURA DE ACABAMENTO PARA ESQUADRIA DE ALUMINIO ANODIZADO NATURAL, PARA 1 FACE</t>
  </si>
  <si>
    <t>7,07</t>
  </si>
  <si>
    <t>GUINCHO DE ALAVANCA MANUAL, CAPACIDADE DE 1,6 T, COM 20 M DE CABO DE ACO (AQUISICAO)</t>
  </si>
  <si>
    <t>2.200,79</t>
  </si>
  <si>
    <t>GUINCHO DE ALAVANCA MANUAL, CAPACIDADE 3,2 T COM 20 M DE CABO DE ACO DIAMETRO 16,3 MM</t>
  </si>
  <si>
    <t>2.512,44</t>
  </si>
  <si>
    <t>GUINCHO ELETRICO DE COLUNA, CAPACIDADE 400 KG, COM MOTO FREIO, MOTOR TRIFASICO DE 1,25 CV</t>
  </si>
  <si>
    <t>4.374,55</t>
  </si>
  <si>
    <t>GUINDASTE HIDRAULICO AUTOPROPELIDO, COM LANCA TELESCOPICA 28,80 M, CAPACIDADE MAXIMA 30 T, POTENCIA 97 KW, TRACAO 4 X 4</t>
  </si>
  <si>
    <t>660.657,27</t>
  </si>
  <si>
    <t>GUINDASTE HIDRAULICO AUTOPROPELIDO, COM LANCA TELESCOPICA 40 M, CAPACIDADE MAXIMA 60 T, POTENCIA 260 KW, TRACAO 6 X 6</t>
  </si>
  <si>
    <t>1.270.494,75</t>
  </si>
  <si>
    <t>GUINDASTE HIDRAULICO AUTOPROPELIDO, COM LANCA TELESCOPICA 50 M, CAPACIDADE MAXIMA 100 T, POTENCIA 350 KW, TRACAO 10 X 6</t>
  </si>
  <si>
    <t>2.159.841,08</t>
  </si>
  <si>
    <t>GUINDAUTO HIDRAULICO, CAPACIDADE MAXIMA DE CARGA 10000 KG, MOMENTO MAXIMO DE CARGA 23 TM , ALCANCE MAXIMO HORIZONTAL 11,80 M, PARA MONTAGEM SOBRE CHASSI DE CAMINHAO PBT MINIMO 15000 KG (INCLUI MONTAGEM, NAO INCLUI CAMINHAO)</t>
  </si>
  <si>
    <t>132.370,65</t>
  </si>
  <si>
    <t>GUINDAUTO HIDRAULICO, CAPACIDADE MAXIMA DE CARGA 14340 KG, MOMENTO MAXIMO DE CARGA 42,3 TM, ALCANCE MAXIMO HORIZONTAL 16,80 M, PARA MONTAGEM SOBRE CHASSI DE CAMINHAO PBT MINIMO 23000 KG (INCLUI MONTAGEM, NAO INCLUI CAMINHAO)</t>
  </si>
  <si>
    <t>208.493,79</t>
  </si>
  <si>
    <t>GUINDAUTO HIDRAULICO, CAPACIDADE MAXIMA DE CARGA 30000 KG, MOMENTO MAXIMO DE CARGA 92,2 TM , ALCANCE MAXIMO HORIZONTAL  22,00 M, PARA MONTAGEM SOBRE CHASSI DE CAMINHAO PBT MINIMO 30000 KG (INCLUI MONTAGEM, NAO INCLUI CAMINHAO)</t>
  </si>
  <si>
    <t>772.114,39</t>
  </si>
  <si>
    <t>GUINDAUTO HIDRAULICO, CAPACIDADE MAXIMA DE CARGA 3300 KG, MOMENTO MAXIMO DE CARGA 5,8 TM , ALCANCE MAXIMO HORIZONTAL  7,60 M, PARA MONTAGEM SOBRE CHASSI DE CAMINHAO PBT MINIMO 8000 KG (INCLUI MONTAGEM, NAO INCLUI CAMINHAO)</t>
  </si>
  <si>
    <t>52.123,44</t>
  </si>
  <si>
    <t>GUINDAUTO HIDRAULICO, CAPACIDADE MAXIMA DE CARGA 6200 KG, MOMENTO MAXIMO DE CARGA 11,7 TM , ALCANCE MAXIMO HORIZONTAL  9,70 M, PARA MONTAGEM SOBRE CHASSI DE CAMINHAO PBT MINIMO 13000 KG (INCLUI MONTAGEM, NAO INCLUI CAMINHAO)</t>
  </si>
  <si>
    <t>73.316,50</t>
  </si>
  <si>
    <t>GUINDAUTO HIDRAULICO, CAPACIDADE MAXIMA DE CARGA 8500 KG, MOMENTO MAXIMO DE CARGA 30,4 TM , ALCANCE MAXIMO HORIZONTAL  14,30 M, PARA MONTAGEM SOBRE CHASSI DE CAMINHAO PBT MINIMO 23000 KG (INCLUI MONTAGEM, NAO INCLUI CAMINHAO)</t>
  </si>
  <si>
    <t>171.377,31</t>
  </si>
  <si>
    <t>HASTE ANCORA EM ACO GALVANIZADO, DIMENSOES 16 MM X 2000 MM</t>
  </si>
  <si>
    <t>42,25</t>
  </si>
  <si>
    <t>HASTE DE ACO GALVANIZADO PARA FIXACAO DE CONCERTINA 2 "/3 M</t>
  </si>
  <si>
    <t>12,82</t>
  </si>
  <si>
    <t>HASTE DE ATERRAMENTO EM ACO GALVANIZADO TIPO CANTONEIRA COM 2,00 M DE COMPRIMENTO, 25 X 25 MM E CHAPA DE 3/16"</t>
  </si>
  <si>
    <t>52,53</t>
  </si>
  <si>
    <t>HASTE METALICA PARA FIXACAO DE CALHA PLUVIAL,  ZINCADA, DOBRADA 90 GRAUS</t>
  </si>
  <si>
    <t>HASTE RETA PARA GANCHO DE FERRO GALVANIZADO, COM ROSCA 1/4 " X 30 CM PARA FIXACAO DE TELHA METALICA, INCLUI PORCA E ARRUELAS DE VEDACAO</t>
  </si>
  <si>
    <t>0,76</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</si>
  <si>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</si>
  <si>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</si>
  <si>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1,10</t>
  </si>
  <si>
    <t>HASTE RETA PARA GANCHO DE FERRO GALVANIZADO, COM ROSCA 5/16" X 40 CM PARA FIXACAO DE TELHA DE FIBROCIMENTO, INCLUI PORCA SEXTAVADA DE  ZINCO</t>
  </si>
  <si>
    <t>1,25</t>
  </si>
  <si>
    <t>HASTE RETA PARA GANCHO DE FERRO GALVANIZADO, COM ROSCA 5/16" X 45 CM PARA FIXACAO DE TELHA DE FIBROCIMENTO, INCLUI PORCA E ARRUELAS DE VEDACAO</t>
  </si>
  <si>
    <t>HEXAMETAFOSFATO DE SODIO</t>
  </si>
  <si>
    <t>0,52</t>
  </si>
  <si>
    <t>HIDRANTE DE COLUNA COMPLETO, EM FERRO FUNDIDO, DN = 100 MM, COM REGISTRO, CUNHA DE BORRACHA, CURVA DESSIMETRICA, EXTREMIDADE E TAMPAS (INCLUI KIT FIXACAO)</t>
  </si>
  <si>
    <t>3.290,00</t>
  </si>
  <si>
    <t>HIDRANTE DE COLUNA COMPLETO, EM FERRO FUNDIDO, DN = 75 MM, COM REGISTRO, CUNHA DE BORRACHA, CURVA DESSIMETRICA, EXTREMIDADE E TAMPAS (INCLUI KIT FIXACAO)</t>
  </si>
  <si>
    <t>2.979,99</t>
  </si>
  <si>
    <t>HIDRANTE SUBTERRANEO, EM FERRO FUNDIDO, COM CURVA CURTA E CAIXA, DN 75 MM</t>
  </si>
  <si>
    <t>1.761,30</t>
  </si>
  <si>
    <t>HIDRANTE SUBTERRANEO, EM FERRO FUNDIDO, COM CURVA LONGA E CAIXA, DN 75 MM</t>
  </si>
  <si>
    <t>1.854,99</t>
  </si>
  <si>
    <t>HIDROJATEADORA PARA DESOBSTRUCAO DE REDES E GALERIAS, TANQUE 7000 L, BOMBA TRIPLEX 120 KGF/CM2 128 L/MIN (INCLUI MONTAGEM, NAO INCLUI CAMINHAO)</t>
  </si>
  <si>
    <t>114.526,71</t>
  </si>
  <si>
    <t>HIDROJATEADORA PARA DESOBSTRUCAO DE REDES E GALERIAS, TANQUE 7000 L, BOMBA TRIPLEX 140 KGF/CM2 260 L/MIN ALIMENTADA POR MOTOR INDEPENDENTE A DIESEL POTENCIA 125 CV (INCLUI MONTAGEM, NAO INCLUI CAMINHAO)</t>
  </si>
  <si>
    <t>121.838,18</t>
  </si>
  <si>
    <t>HIDROMETRO MULTIJATO, VAZAO MAXIMA DE 10,0 M3/H, DE 1"</t>
  </si>
  <si>
    <t>450,69</t>
  </si>
  <si>
    <t>HIDROMETRO MULTIJATO, VAZAO MAXIMA DE 20,0 M3/H, DE 1 1/2"</t>
  </si>
  <si>
    <t>749,03</t>
  </si>
  <si>
    <t>HIDROMETRO MULTIJATO, VAZAO MAXIMA DE 30,0 M3/H, DE 2"</t>
  </si>
  <si>
    <t>1.053,73</t>
  </si>
  <si>
    <t>HIDROMETRO MULTIJATO, VAZAO MAXIMA DE 7,0 M3/H, DE 1"</t>
  </si>
  <si>
    <t>330,08</t>
  </si>
  <si>
    <t>HIDROMETRO UNIJATO, VAZAO MAXIMA DE 1,5 M3/H, DE 1/2"</t>
  </si>
  <si>
    <t>86,33</t>
  </si>
  <si>
    <t>HIDROMETRO UNIJATO, VAZAO MAXIMA DE 3,0 M3/H, DE 1/2"</t>
  </si>
  <si>
    <t>92,67</t>
  </si>
  <si>
    <t>HIDROMETRO UNIJATO, VAZAO MAXIMA DE 5,0 M3/H, DE 3/4"</t>
  </si>
  <si>
    <t>HIDROMETRO WOLTMANN, VAZAO MAXIMA DE 50,0 M3/H, DE 2"</t>
  </si>
  <si>
    <t>1.701,20</t>
  </si>
  <si>
    <t>HIDROMETRO WOLTMANN, VAZAO MAXIMA DE 80,0 M3/H, DE 3"</t>
  </si>
  <si>
    <t>2.221,72</t>
  </si>
  <si>
    <t>IGNITOR PARA LAMPADA DE VAPOR DE SODIO / VAPOR METALICO ATE 2000 W, TENSAO DE PULSO ENTRE 600 A 750 V</t>
  </si>
  <si>
    <t>41,44</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</si>
  <si>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</si>
  <si>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</si>
  <si>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</si>
  <si>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</si>
  <si>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</si>
  <si>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13,85</t>
  </si>
  <si>
    <t>IMPERMEABILIZANTE INCOLOR PARA TRATAMENTO DE FACHADAS E TELHAS, BASE SILICONE</t>
  </si>
  <si>
    <t>IMUNIZANTE PARA MADEIRA, INCOLOR</t>
  </si>
  <si>
    <t>15,31</t>
  </si>
  <si>
    <t>INSTALADOR DE TUBULACOES (TUBOS/EQUIPAMENTOS)</t>
  </si>
  <si>
    <t>20,00</t>
  </si>
  <si>
    <t>23,13</t>
  </si>
  <si>
    <t>INSTALADOR DE TUBULACOES (TUBOS/EQUIPAMENTOS) (MENSALISTA)</t>
  </si>
  <si>
    <t>3.517,03</t>
  </si>
  <si>
    <t>4.068,55</t>
  </si>
  <si>
    <t>INTERRUPTOR BIPOLAR SIMPLES 10 A, 250 V (APENAS MODULO)</t>
  </si>
  <si>
    <t>14,82</t>
  </si>
  <si>
    <t>INTERRUPTOR BIPOLAR 10A, 250V, CONJUNTO MONTADO PARA EMBUTIR 4" X 2" (PLACA + SUPORTE + MODULO)</t>
  </si>
  <si>
    <t>16,57</t>
  </si>
  <si>
    <t>INTERRUPTOR INTERMEDIARIO 10 A, 250 V (APENAS MODULO)</t>
  </si>
  <si>
    <t>15,82</t>
  </si>
  <si>
    <t>INTERRUPTOR INTERMEDIARIO 10A, 250V, CONJUNTO MONTADO PARA EMBUTIR 4" X 2" (PLACA + SUPORTE + MODULO)</t>
  </si>
  <si>
    <t>23,51</t>
  </si>
  <si>
    <t>INTERRUPTOR PARALELO + TOMADA 2P+T 10A, 250V, CONJUNTO MONTADO PARA EMBUTIR 4" X 2" (PLACA + SUPORTE + MODULOS)</t>
  </si>
  <si>
    <t>13,72</t>
  </si>
  <si>
    <t>INTERRUPTOR PARALELO 10A, 250V (APENAS MODULO)</t>
  </si>
  <si>
    <t>7,45</t>
  </si>
  <si>
    <t>INTERRUPTOR PARALELO 10A, 250V, CONJUNTO MONTADO PARA EMBUTIR 4" X 2" (PLACA + SUPORTE + MODULO)</t>
  </si>
  <si>
    <t>INTERRUPTOR SIMPLES + INTERRUPTOR PARALELO + TOMADA 2P+T 10A, 250V, CONJUNTO MONTADO PARA EMBUTIR 4" X 2" (PLACA + SUPORTE + MODULOS)</t>
  </si>
  <si>
    <t>23,82</t>
  </si>
  <si>
    <t>INTERRUPTOR SIMPLES + INTERRUPTOR PARALELO 10A, 250V, CONJUNTO MONTADO PARA EMBUTIR 4" X 2" (PLACA + SUPORTE + MODULOS)</t>
  </si>
  <si>
    <t>13,03</t>
  </si>
  <si>
    <t>INTERRUPTOR SIMPLES + TOMADA 2P+T 10A, 250V, CONJUNTO MONTADO PARA EMBUTIR 4" X 2" (PLACA + SUPORTE + MODULOS)</t>
  </si>
  <si>
    <t>12,73</t>
  </si>
  <si>
    <t>INTERRUPTOR SIMPLES + 2 INTERRUPTORES PARALELOS 10A, 250V, CONJUNTO MONTADO PARA EMBUTIR 4" X 2" (PLACA + SUPORTE + MODULOS)</t>
  </si>
  <si>
    <t>19,40</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</si>
  <si>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</si>
  <si>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</si>
  <si>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</si>
  <si>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</si>
  <si>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10,37</t>
  </si>
  <si>
    <t>INTERRUPTORES PARALELOS (2 MODULOS) + TOMADA 2P+T 10A, 250V, CONJUNTO MONTADO PARA EMBUTIR 4" X 2" (PLACA + SUPORTE + MODULOS)</t>
  </si>
  <si>
    <t>20,21</t>
  </si>
  <si>
    <t>INTERRUPTORES PARALELOS (2 MODULOS) 10A, 250V, CONJUNTO MONTADO PARA EMBUTIR 4" X 2" (PLACA + SUPORTE + MODULOS)</t>
  </si>
  <si>
    <t>13,92</t>
  </si>
  <si>
    <t>INTERRUPTORES PARALELOS (3 MODULOS) 10A, 250V, CONJUNTO MONTADO PARA EMBUTIR 4" X 2" (PLACA + SUPORTE + MODULO)</t>
  </si>
  <si>
    <t>21,17</t>
  </si>
  <si>
    <t>INTERRUPTORES SIMPLES (2 MODULOS) + TOMADA 2P+T 10A, 250V, CONJUNTO MONTADO PARA EMBUTIR 4" X 2" (PLACA + SUPORTE + MODULOS)</t>
  </si>
  <si>
    <t>18,17</t>
  </si>
  <si>
    <t>INTERRUPTORES SIMPLES (2 MODULOS) + 1 INTERRUPTOR PARALELO 10A, 250V, CONJUNTO MONTADO PARA EMBUTIR 4" X 2" (PLACA + SUPORTE + MODULOS)</t>
  </si>
  <si>
    <t>17,46</t>
  </si>
  <si>
    <t>INTERRUPTORES SIMPLES (2 MODULOS) 10A, 250V, CONJUNTO MONTADO PARA EMBUTIR 4" X 2" (PLACA + SUPORTE + MODULOS)</t>
  </si>
  <si>
    <t>12,05</t>
  </si>
  <si>
    <t>INTERRUPTORES SIMPLES (3 MODULOS) 10A, 250V, CONJUNTO MONTADO PARA EMBUTIR 4" X 2" (PLACA + SUPORTE + MODULOS)</t>
  </si>
  <si>
    <t>INVERSOR DE SOLDA MONOFASICO DE 160 A, POTENCIA DE 5400 W, TENSAO DE 220 V, TURBO VENTILADO, PROTECAO POR FUSIVEL TERMICO, PARA ELETRODOS DE 2,0 A 4,0 MM</t>
  </si>
  <si>
    <t>999,14</t>
  </si>
  <si>
    <t>ISOLADOR DE PORCELANA SUSPENSO, DISCO TIPO GARFO OLHAL, DIAMETRO DE 152 MM, PARA TENSAO DE *15* KV</t>
  </si>
  <si>
    <t>65,92</t>
  </si>
  <si>
    <t>ISOLADOR DE PORCELANA, TIPO BUCHA, PARA TENSAO DE *15* KV</t>
  </si>
  <si>
    <t>348,01</t>
  </si>
  <si>
    <t>ISOLADOR DE PORCELANA, TIPO BUCHA, PARA TENSAO DE *35* KV</t>
  </si>
  <si>
    <t>592,53</t>
  </si>
  <si>
    <t>ISOLADOR DE PORCELANA, TIPO PINO MONOCORPO, PARA TENSAO DE *15* KV</t>
  </si>
  <si>
    <t>20,18</t>
  </si>
  <si>
    <t>ISOLADOR DE PORCELANA, TIPO PINO MONOCORPO, PARA TENSAO DE *35* KV</t>
  </si>
  <si>
    <t>85,13</t>
  </si>
  <si>
    <t>ISOLADOR DE PORCELANA, TIPO ROLDANA, DIMENSOES DE *72* X *72* MM, PARA USO EM BAIXA TENSAO</t>
  </si>
  <si>
    <t>4,04</t>
  </si>
  <si>
    <t>JANELA BASCULANTE EM ALUMINIO, 100 X 100 CM (A X L), ACABAMENTO ACET OU BRILHANTE, BATENTE/REQUADRO DE 3 A 14 CM, COM VIDRO, SEM GUARNICAO/ALIZAR</t>
  </si>
  <si>
    <t>215,58</t>
  </si>
  <si>
    <t>JANELA BASCULANTE EM ALUMINIO, 100 X 80 CM (A X L), ACABAMENTO ACET OU BRILHANTE, BATENTE/REQUADRO DE 3 A 14 CM, COM VIDRO, SEM GUARNICAO/ALIZAR</t>
  </si>
  <si>
    <t>173,63</t>
  </si>
  <si>
    <t>JANELA BASCULANTE EM ALUMINIO, 80 X 60 CM (A X L), ACABAMENTO ACET OU BRILHANTE, BATENTE/REQUADRO DE 3 A 14 CM, COM VIDRO, SEM GUARNICAO/ALIZAR</t>
  </si>
  <si>
    <t>160,13</t>
  </si>
  <si>
    <t>JANELA BASCULANTE EM ALUMINIO, 80 X 60 CM (A X L), BATENTE/REQUADRO DE 3 A 14 CM, COM VIDRO, SEM GUARNICAO/ALIZAR</t>
  </si>
  <si>
    <t>304,14</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</si>
  <si>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</si>
  <si>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</si>
  <si>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</si>
  <si>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</si>
  <si>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JANELA BASCULANTE, ACO, COM BATENTE/REQUADRO, 60 X 60 CM (SEM VIDROS)</t>
  </si>
  <si>
    <t>157,00</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</si>
  <si>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</si>
  <si>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</si>
  <si>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</si>
  <si>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</si>
  <si>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150 CM (A X L), 3 FLS (2 VENEZIANAS E 1 VIDRO), SEM BANDEIRA, ACABAMENTO ACET OU BRILHANTE, BATENTE/REQUADRO DE 6 A 14 CM, COM VIDRO, SEM GUARNICAO/ALIZAR</t>
  </si>
  <si>
    <t>586,12</t>
  </si>
  <si>
    <t>JANELA DE CORRER EM ALUMINIO, VENEZIANA, 120 X 120 CM (A X L), 3 FLS (2 VENEZIANAS E 1 VIDRO), SEM BANDEIRA, ACABAMENTO ACET OU BRILHANTE, BATENTE/REQUADRO DE 6 A 14 CM, COM VIDRO, SEM GUARNICAO/ALIZAR</t>
  </si>
  <si>
    <t>486,07</t>
  </si>
  <si>
    <t>JANELA DE CORRER EM ALUMINIO, VENEZIANA, 120 X 150 CM (A X L), 6 FLS (4 VENEZIANAS E 2 VIDROS), SEM BANDEIRA, ACABAMENTO ACET OU BRILHANTE, BATENTE/REQUADRO DE 6 A 14 CM, COM VIDRO, SEM GUARNICAO/ALIZAR</t>
  </si>
  <si>
    <t>676,19</t>
  </si>
  <si>
    <t>JANELA DE CORRER EM ALUMINIO, VENEZIANA, 120 X 200 CM (A X L), 6 FLS (4 VENEZIANAS E 2 VIDROS), SEM BANDEIRA, ACABAMENTO ACET OU BRILHANTE,  BATENTE/REQUADRO DE 6 A 14 CM, COM VIDRO, SEM GUARNICAO/ALIZAR</t>
  </si>
  <si>
    <t>837,03</t>
  </si>
  <si>
    <t>JANELA DE CORRER EM ALUMINIO, 100 X 120 CM (A X L), 2 FLS,  SEM BANDEIRA,  ACABAMENTO ACET OU BRILHANTE, BATENTE/REQUADRO DE 6 A 14 CM, COM VIDRO, SEM GUARNICAO</t>
  </si>
  <si>
    <t>278,90</t>
  </si>
  <si>
    <t>JANELA DE CORRER EM ALUMINIO, 100 X 150 CM (A X L), 2 FLS,  SEM BANDEIRA,  ACABAMENTO ACET OU BRILHANTE, BATENTE/REQUADRO DE 6 A 14 CM, COM VIDRO, SEM GUARNICAO/ALIZAR</t>
  </si>
  <si>
    <t>327,60</t>
  </si>
  <si>
    <t>JANELA DE CORRER EM ALUMINIO, 100 X 150 CM (A X L), 4 FLS, SEM BANDEIRA, ACABAMENTO ACET OU BRILHANTE, BATENTE/REQUADRO DE 6 A 14 CM, COM VIDRO, SEM GUARNICAO/ALIZAR</t>
  </si>
  <si>
    <t>386,32</t>
  </si>
  <si>
    <t>271,33</t>
  </si>
  <si>
    <t>JANELA DE CORRER EM ALUMINIO, 100 X 150 CM (A X L), 4 FLS, SEM BANDEIRA, ACABAMENTO ACET OU BRILHANTE, COM VIDRO, COM GUARNICAO PARA 1 FACE</t>
  </si>
  <si>
    <t>285,34</t>
  </si>
  <si>
    <t>JANELA DE CORRER EM ALUMINIO, 100 X 200 CM, 4 FLS,  BANDEIRA COM BASCULA,  ACABAMENTO ACET OU BRILHANTE, BATENTE/REQUADRO DE 6 A 14 CM, COM VIDRO, SEM GUARNICAO/ALIZAR</t>
  </si>
  <si>
    <t>457,71</t>
  </si>
  <si>
    <t>JANELA DE CORRER EM ALUMINIO, 120 X 120 CM (A X L), 2 FLS, SEM BANDEIRA, ACABAMENTO ACET OU BRILHANTE,  BATENTE/REQUADRO DE 6 A 14 CM, COM VIDRO, SEM GUARNICAO/ALIZAR</t>
  </si>
  <si>
    <t>317,59</t>
  </si>
  <si>
    <t>JANELA DE CORRER EM ALUMINIO, 120 X 150 CM (A X L), 2 FLS, SEM BANDEIRA, ACABAMENTO ACET OU BRILHANTE, BATENTE/REQUADRO DE 6 A 14 CM, COM VIDRO, SEM GUARNICAO/ALIZAR</t>
  </si>
  <si>
    <t>358,96</t>
  </si>
  <si>
    <t>JANELA DE CORRER EM ALUMINIO, 120 X 150 CM (A X L), 4 FLS, BANDEIRA COM BASCULA,  ACABAMENTO ACET OU BRILHANTE, BATENTE/REQUADRO DE 6 A 14 CM, COM VIDRO, SEM GUARNICAO/ALIZAR</t>
  </si>
  <si>
    <t>447,70</t>
  </si>
  <si>
    <t>JANELA DE CORRER EM ALUMINIO, 120 X 200 CM (A X L), 4 FLS, BANDEIRA COM BASCULA,  ACABAMENTO ACET OU BRILHANTE, BATENTE/REQUADRO DE 6 A 14 CM, COM VIDRO, SEM GUARNICAO/ALIZAR</t>
  </si>
  <si>
    <t>504,42</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</si>
  <si>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</si>
  <si>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</si>
  <si>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</si>
  <si>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</si>
  <si>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</si>
  <si>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</si>
  <si>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</si>
  <si>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</si>
  <si>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</si>
  <si>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241,86</t>
  </si>
  <si>
    <t>JANELA FIXA EM ALUMINIO, 60 X 80 CM (A X L), BATENTE/REQUADRO DE 3 A 14 CM, COM VIDRO, SEM GUARNICAO/ALIZAR</t>
  </si>
  <si>
    <t>125,43</t>
  </si>
  <si>
    <t>JANELA MAXIM AR EM ALUMINIO, 80 X 60 CM (A X L), BATENTE/REQUADRO DE 4 A 14 CM, COM VIDRO, SEM GUARNICAO/ALIZAR</t>
  </si>
  <si>
    <t>163,47</t>
  </si>
  <si>
    <t>326,27</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</si>
  <si>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</si>
  <si>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</si>
  <si>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</si>
  <si>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341,97</t>
  </si>
  <si>
    <t>JARDINEIRO</t>
  </si>
  <si>
    <t>18,18</t>
  </si>
  <si>
    <t>JARDINEIRO (MENSALISTA)</t>
  </si>
  <si>
    <t>2.767,91</t>
  </si>
  <si>
    <t>3.201,96</t>
  </si>
  <si>
    <t>JOELHO COM VISITA, PVC SERIE R, 90 GRAUS, 100 X 75 MM, PARA ESGOTO PREDIAL</t>
  </si>
  <si>
    <t>38,73</t>
  </si>
  <si>
    <t>JOELHO CPVC, SOLDAVEL, 45 GRAUS, 15 MM, PARA AGUA QUENTE</t>
  </si>
  <si>
    <t>JOELHO CPVC, SOLDAVEL, 45 GRAUS, 22 MM, PARA AGUA QUENTE</t>
  </si>
  <si>
    <t>JOELHO CPVC, SOLDAVEL, 45 GRAUS, 28 MM, PARA AGUA QUENTE</t>
  </si>
  <si>
    <t>5,59</t>
  </si>
  <si>
    <t>JOELHO CPVC, SOLDAVEL, 45 GRAUS, 35 MM, PARA AGUA QUENTE</t>
  </si>
  <si>
    <t>10,13</t>
  </si>
  <si>
    <t>JOELHO CPVC, SOLDAVEL, 45 GRAUS, 42 MM, PARA AGUA QUENTE</t>
  </si>
  <si>
    <t>16,25</t>
  </si>
  <si>
    <t>JOELHO CPVC, SOLDAVEL, 45 GRAUS, 54 MM, PARA AGUA QUENTE</t>
  </si>
  <si>
    <t>35,64</t>
  </si>
  <si>
    <t>JOELHO CPVC, SOLDAVEL, 45 GRAUS, 73 MM, PARA AGUA QUENTE</t>
  </si>
  <si>
    <t>95,22</t>
  </si>
  <si>
    <t>JOELHO CPVC, SOLDAVEL, 45 GRAUS, 89 MM, PARA AGUA QUENTE</t>
  </si>
  <si>
    <t>111,08</t>
  </si>
  <si>
    <t>JOELHO CPVC, SOLDAVEL, 90 GRAUS, 15 MM, PARA AGUA QUENTE</t>
  </si>
  <si>
    <t>JOELHO CPVC, SOLDAVEL, 90 GRAUS, 22 MM, PARA AGUA QUENTE</t>
  </si>
  <si>
    <t>2,77</t>
  </si>
  <si>
    <t>JOELHO CPVC, SOLDAVEL, 90 GRAUS, 28 MM, PARA AGUA QUENTE</t>
  </si>
  <si>
    <t>JOELHO CPVC, SOLDAVEL, 90 GRAUS, 35 MM, PARA AGUA QUENTE</t>
  </si>
  <si>
    <t>JOELHO CPVC, SOLDAVEL, 90 GRAUS, 42 MM, PARA AGUA QUENTE</t>
  </si>
  <si>
    <t>JOELHO CPVC, SOLDAVEL, 90 GRAUS, 54 MM, PARA AGUA QUENTE</t>
  </si>
  <si>
    <t>35,00</t>
  </si>
  <si>
    <t>JOELHO CPVC, SOLDAVEL, 90 GRAUS, 73 MM, PARA AGUA QUENTE</t>
  </si>
  <si>
    <t>92,86</t>
  </si>
  <si>
    <t>JOELHO CPVC, SOLDAVEL, 90 GRAUS, 89 MM, PARA AGUA QUENTE</t>
  </si>
  <si>
    <t>107,90</t>
  </si>
  <si>
    <t>JOELHO DE REDUCAO, PVC SOLDAVEL, 90 GRAUS,  25 MM X 20 MM, PARA AGUA FRIA PREDIAL</t>
  </si>
  <si>
    <t>1,71</t>
  </si>
  <si>
    <t>JOELHO DE REDUCAO, PVC SOLDAVEL, 90 GRAUS,  32 MM X 25 MM, PARA AGUA FRIA PREDIAL</t>
  </si>
  <si>
    <t>2,95</t>
  </si>
  <si>
    <t>JOELHO DE REDUCAO, PVC, ROSCAVEL COM BUCHA DE LATAO, 90 GRAUS,  3/4" X 1/2", PARA AGUA FRIA PREDIAL</t>
  </si>
  <si>
    <t>11,03</t>
  </si>
  <si>
    <t>JOELHO DE REDUCAO, PVC, ROSCAVEL, 90 GRAUS, 1" X 3/4", PARA AGUA FRIA PREDIAL</t>
  </si>
  <si>
    <t>JOELHO DE REDUCAO, PVC, ROSCAVEL, 90 GRAUS, 3/4" X 1/2", PARA AGUA FRIA PREDIAL</t>
  </si>
  <si>
    <t>JOELHO DE TRANSICAO, CPVC, SOLDAVEL, 90 GRAUS, 15 MM X 1/2", PARA AGUA QUENTE</t>
  </si>
  <si>
    <t>5,91</t>
  </si>
  <si>
    <t>JOELHO DE TRANSICAO, CPVC, SOLDAVEL, 90 GRAUS, 22 MM X 1/2", PARA AGUA QUENTE</t>
  </si>
  <si>
    <t>JOELHO DE TRANSICAO, CPVC, SOLDAVEL, 90 GRAUS, 22 MM X 3/4", PARA AGUA QUENTE</t>
  </si>
  <si>
    <t>11,96</t>
  </si>
  <si>
    <t>JOELHO PPR 45 GRAUS, SOLDAVEL,  DN 20 MM, PARA AGUA QUENTE PREDIAL</t>
  </si>
  <si>
    <t>JOELHO PPR 45 GRAUS, SOLDAVEL, DN 25 MM, PARA AGUA QUENTE PREDIAL</t>
  </si>
  <si>
    <t>1,68</t>
  </si>
  <si>
    <t>JOELHO PPR, 45 GRAUS, SOLDAVEL, DN 32 MM, PARA AGUA QUENTE PREDIAL</t>
  </si>
  <si>
    <t>JOELHO PPR, 90 GRAUS, SOLDAVEL, DN 110 MM, PARA AGUA QUENTE PREDIAL</t>
  </si>
  <si>
    <t>107,22</t>
  </si>
  <si>
    <t>JOELHO PPR, 90 GRAUS, SOLDAVEL, DN 20 MM, PARA AGUA QUENTE PREDIAL</t>
  </si>
  <si>
    <t>JOELHO PPR, 90 GRAUS, SOLDAVEL, DN 25 MM, PARA AGUA QUENTE PREDIAL</t>
  </si>
  <si>
    <t>2,05</t>
  </si>
  <si>
    <t>JOELHO PPR, 90 GRAUS, SOLDAVEL, DN 32 MM, PARA AGUA QUENTE PREDIAL</t>
  </si>
  <si>
    <t>3,15</t>
  </si>
  <si>
    <t>JOELHO PPR, 90 GRAUS, SOLDAVEL, DN 40 MM, PARA AGUA QUENTE PREDIAL</t>
  </si>
  <si>
    <t>5,98</t>
  </si>
  <si>
    <t>JOELHO PPR, 90 GRAUS, SOLDAVEL, DN 50 MM, PARA AGUA QUENTE PREDIAL</t>
  </si>
  <si>
    <t>JOELHO PPR, 90 GRAUS, SOLDAVEL, DN 63 MM, PARA AGUA QUENTE PREDIAL</t>
  </si>
  <si>
    <t>18,56</t>
  </si>
  <si>
    <t>JOELHO PPR, 90 GRAUS, SOLDAVEL, DN 75 MM, PARA AGUA QUENTE PREDIAL</t>
  </si>
  <si>
    <t>46,91</t>
  </si>
  <si>
    <t>JOELHO PPR, 90 GRAUS, SOLDAVEL, DN 90 MM, PARA AGUA QUENTE PREDIAL</t>
  </si>
  <si>
    <t>71,49</t>
  </si>
  <si>
    <t>JOELHO PVC COM VISITA, 90 GRAUS, DN 100 X 50 MM, SERIE NORMAL, PARA ESGOTO PREDIAL</t>
  </si>
  <si>
    <t>JOELHO PVC LEVE, 45 GRAUS, DN 150 MM, PARA ESGOTO PREDIAL</t>
  </si>
  <si>
    <t>39,79</t>
  </si>
  <si>
    <t>JOELHO PVC LEVE, 90 GRAUS, DN 150 MM, PARA ESGOTO PREDIAL</t>
  </si>
  <si>
    <t>36,32</t>
  </si>
  <si>
    <t>JOELHO PVC,  SOLDAVEL COM ROSCA, 90 GRAUS, 20 MM X 1/2", PARA AGUA FRIA PREDIAL</t>
  </si>
  <si>
    <t>JOELHO PVC,  SOLDAVEL COM ROSCA, 90 GRAUS, 25 MM X 1/2", PARA AGUA FRIA PREDIAL</t>
  </si>
  <si>
    <t>JOELHO PVC,  SOLDAVEL COM ROSCA, 90 GRAUS, 25 MM X 3/4", PARA AGUA FRIA PREDIAL</t>
  </si>
  <si>
    <t>2,50</t>
  </si>
  <si>
    <t>JOELHO PVC,  SOLDAVEL COM ROSCA, 90 GRAUS, 32 MM X 3/4", PARA AGUA FRIA PREDIAL</t>
  </si>
  <si>
    <t>8,61</t>
  </si>
  <si>
    <t>JOELHO PVC, COM BOLSA E ANEL, 90 GRAUS, DN 40 X *38* MM, SERIE NORMAL, PARA ESGOTO PREDIAL</t>
  </si>
  <si>
    <t>JOELHO PVC, ROSCAVEL, 45 GRAUS, 1/2", PARA AGUA FRIA PREDIAL</t>
  </si>
  <si>
    <t>2,89</t>
  </si>
  <si>
    <t>JOELHO PVC, ROSCAVEL, 45 GRAUS, 1", PARA AGUA FRIA PREDIAL</t>
  </si>
  <si>
    <t>JOELHO PVC, ROSCAVEL, 45 GRAUS, 3/4", PARA AGUA FRIA PREDIAL</t>
  </si>
  <si>
    <t>JOELHO PVC, ROSCAVEL, 90 GRAUS, 1/2", PARA AGUA FRIA PREDIAL</t>
  </si>
  <si>
    <t>JOELHO PVC, ROSCAVEL, 90 GRAUS, 1", PARA AGUA FRIA PREDIAL</t>
  </si>
  <si>
    <t>4,64</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</si>
  <si>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</si>
  <si>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</si>
  <si>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</si>
  <si>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</si>
  <si>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</si>
  <si>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</si>
  <si>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</si>
  <si>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9,96</t>
  </si>
  <si>
    <t>JOELHO PVC, SOLDAVEL, PB, 45 GRAUS, DN 100 MM, PARA ESGOTO PREDIAL</t>
  </si>
  <si>
    <t>JOELHO PVC, SOLDAVEL, PB, 45 GRAUS, DN 150 MM, PARA ESGOTO PREDIAL</t>
  </si>
  <si>
    <t>41,72</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</si>
  <si>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</si>
  <si>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</si>
  <si>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</si>
  <si>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</si>
  <si>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</si>
  <si>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</si>
  <si>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</si>
  <si>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</si>
  <si>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4,63</t>
  </si>
  <si>
    <t>JOELHO PVC, SOLDAVEL, 90 GRAUS, 110 MM, PARA AGUA FRIA PREDIAL</t>
  </si>
  <si>
    <t>171,55</t>
  </si>
  <si>
    <t>JOELHO PVC, SOLDAVEL, 90 GRAUS, 20 MM, PARA AGUA FRIA PREDIAL</t>
  </si>
  <si>
    <t>0,40</t>
  </si>
  <si>
    <t>JOELHO PVC, SOLDAVEL, 90 GRAUS, 25 MM, PARA AGUA FRIA PREDIAL</t>
  </si>
  <si>
    <t>JOELHO PVC, SOLDAVEL, 90 GRAUS, 32 MM, PARA AGUA FRIA PREDIAL</t>
  </si>
  <si>
    <t>JOELHO PVC, SOLDAVEL, 90 GRAUS, 40 MM, PARA AGUA FRIA PREDIAL</t>
  </si>
  <si>
    <t>3,89</t>
  </si>
  <si>
    <t>JOELHO PVC, SOLDAVEL, 90 GRAUS, 50 MM, PARA AGUA FRIA PREDIAL</t>
  </si>
  <si>
    <t>4,21</t>
  </si>
  <si>
    <t>JOELHO PVC, SOLDAVEL, 90 GRAUS, 60 MM, PARA AGUA FRIA PREDIAL</t>
  </si>
  <si>
    <t>JOELHO PVC, SOLDAVEL, 90 GRAUS, 85 MM, PARA AGUA FRIA PREDIAL</t>
  </si>
  <si>
    <t>81,32</t>
  </si>
  <si>
    <t>JOELHO PVC, 45 GRAUS, ROSCAVEL,  1 1/2", AGUA FRIA PREDIAL</t>
  </si>
  <si>
    <t>15,65</t>
  </si>
  <si>
    <t>JOELHO PVC, 45 GRAUS, ROSCAVEL, 1 1/4",  AGUA FRIA PREDIAL</t>
  </si>
  <si>
    <t>JOELHO PVC, 45 GRAUS, ROSCAVEL, 2", AGUA FRIA PREDIAL</t>
  </si>
  <si>
    <t>21,40</t>
  </si>
  <si>
    <t>JOELHO PVC, 60 GRAUS, DIAMETRO ENTRE 80 E 100 MM, PARA DRENAGEM PLUVIAL PREDIAL</t>
  </si>
  <si>
    <t>JOELHO PVC, 90 GRAUS, DIAMETRO ENTRE 80 E 100 MM, PARA DRENAGEM PLUVIAL PREDIAL</t>
  </si>
  <si>
    <t>JOELHO PVC, 90 GRAUS, ROSCAVEL, 1 1/2",  AGUA FRIA PREDIAL</t>
  </si>
  <si>
    <t>10,84</t>
  </si>
  <si>
    <t>JOELHO PVC, 90 GRAUS, ROSCAVEL, 1 1/4", AGUA FRIA PREDIAL</t>
  </si>
  <si>
    <t>JOELHO PVC, 90 GRAUS, ROSCAVEL, 2", AGUA FRIA PREDIAL</t>
  </si>
  <si>
    <t>26,49</t>
  </si>
  <si>
    <t>JOELHO ROSCA FEMEA MOVEL, METALICO, PARA CONEXAO COM ANEL DESLIZANTE EM TUBO PEX, DN 16 MM X 1/2"</t>
  </si>
  <si>
    <t>11,56</t>
  </si>
  <si>
    <t>JOELHO ROSCA FEMEA MOVEL, METALICO, PARA CONEXAO COM ANEL DESLIZANTE EM TUBO PEX, DN 20 MM X 1/2"</t>
  </si>
  <si>
    <t>17,65</t>
  </si>
  <si>
    <t>JOELHO ROSCA FEMEA MOVEL, METALICO, PARA CONEXAO COM ANEL DESLIZANTE EM TUBO PEX, DN 20 MM X 3/4"</t>
  </si>
  <si>
    <t>20,86</t>
  </si>
  <si>
    <t>JOELHO ROSCA FEMEA MOVEL, METALICO, PARA CONEXAO COM ANEL DESLIZANTE EM TUBO PEX, DN 25 MM X 3/4"</t>
  </si>
  <si>
    <t>23,36</t>
  </si>
  <si>
    <t>JOELHO 45 GRAUS, PPR, SOLDAVEL, F/ F, DN 40 MM, PARA AQUA QUENTE E FRIA PREDIAL</t>
  </si>
  <si>
    <t>JOELHO 45 GRAUS, PPR, SOLDAVEL, F/ F, DN 50 MM, PARA AQUA QUENTE E FRIA PREDIAL</t>
  </si>
  <si>
    <t>12,93</t>
  </si>
  <si>
    <t>JOELHO 45 GRAUS, PPR, SOLDAVEL, F/ F, DN 63 MM, PARA AQUA QUENTE E FRIA PREDIAL</t>
  </si>
  <si>
    <t>17,18</t>
  </si>
  <si>
    <t>JOELHO 45 GRAUS, PPR, SOLDAVEL, F/ F, DN 75 MM, PARA AQUA QUENTE E FRIA PREDIAL</t>
  </si>
  <si>
    <t>45,28</t>
  </si>
  <si>
    <t>JOELHO 45 GRAUS, PPR, SOLDAVEL, F/ F, DN 90 MM, PARA AQUA QUENTE E FRIA PREDIAL</t>
  </si>
  <si>
    <t>91,48</t>
  </si>
  <si>
    <t>JOELHO 90 GRAUS, METALICO, PARA CONEXAO COM ANEL DESLIZANTE EM TUBO PEX, DN 16 MM</t>
  </si>
  <si>
    <t>10,73</t>
  </si>
  <si>
    <t>JOELHO 90 GRAUS, METALICO, PARA CONEXAO COM ANEL DESLIZANTE EM TUBO PEX, DN 20 MM</t>
  </si>
  <si>
    <t>JOELHO 90 GRAUS, METALICO, PARA CONEXAO COM ANEL DESLIZANTE EM TUBO PEX, DN 25 MM</t>
  </si>
  <si>
    <t>21,61</t>
  </si>
  <si>
    <t>JOELHO 90 GRAUS, METALICO, PARA CONEXAO COM ANEL DESLIZANTE EM TUBO PEX, DN 32 MM</t>
  </si>
  <si>
    <t>28,51</t>
  </si>
  <si>
    <t>JOELHO 90 GRAUS, PLASTICO, PARA CONEXAO COM CRIMPAGEM EM TUBO PEX, DN 16 MM</t>
  </si>
  <si>
    <t>JOELHO 90 GRAUS, PLASTICO, PARA CONEXAO COM CRIMPAGEM EM TUBO PEX, DN 20 MM</t>
  </si>
  <si>
    <t>13,45</t>
  </si>
  <si>
    <t>JOELHO 90 GRAUS, PLASTICO, PARA CONEXAO COM CRIMPAGEM EM TUBO PEX, DN 25 MM</t>
  </si>
  <si>
    <t>16,90</t>
  </si>
  <si>
    <t>JOELHO 90 GRAUS, PLASTICO, PARA CONEXAO COM CRIMPAGEM EM TUBO PEX, DN 32 MM</t>
  </si>
  <si>
    <t>29,72</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</si>
  <si>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</si>
  <si>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</si>
  <si>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</si>
  <si>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</si>
  <si>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15,54</t>
  </si>
  <si>
    <t>JOELHO 90 GRAUS, ROSCA FEMEA TERMINAL, PLASTICO, PARA CONEXAO COM CRIMPAGEM EM TUBO PEX, DN 16 MM X 1/2"</t>
  </si>
  <si>
    <t>11,97</t>
  </si>
  <si>
    <t>JOELHO 90 GRAUS, ROSCA FEMEA TERMINAL, PLASTICO, PARA CONEXAO COM CRIMPAGEM EM TUBO PEX, DN 16 MM X 3/4"</t>
  </si>
  <si>
    <t>JOELHO 90 GRAUS, ROSCA FEMEA TERMINAL, PLASTICO, PARA CONEXAO COM CRIMPAGEM EM TUBO PEX, DN 20 MM X 1/2"</t>
  </si>
  <si>
    <t>15,67</t>
  </si>
  <si>
    <t>JOELHO 90 GRAUS, ROSCA FEMEA TERMINAL, PLASTICO, PARA CONEXAO COM CRIMPAGEM EM TUBO PEX, DN 20 MM X 3/4"</t>
  </si>
  <si>
    <t>19,61</t>
  </si>
  <si>
    <t>JOELHO 90 GRAUS, ROSCA FEMEA TERMINAL, PLASTICO, PARA CONEXAO COM CRIMPAGEM EM TUBO PEX, DN 25 MM X 1/2"</t>
  </si>
  <si>
    <t>JOELHO 90 GRAUS, ROSCA FEMEA TERMINAL, PLASTICO, PARA CONEXAO COM CRIMPAGEM EM TUBO PEX, DN 25 MM X 1"</t>
  </si>
  <si>
    <t>30,54</t>
  </si>
  <si>
    <t>JOELHO 90 GRAUS, ROSCA FEMEA TERMINAL, PLASTICO, PARA CONEXAO COM CRIMPAGEM EM TUBO PEX, DN 25 MM X 3/4"</t>
  </si>
  <si>
    <t>22,57</t>
  </si>
  <si>
    <t>JOELHO 90 GRAUS, ROSCA FEMEA TERMINAL, PLASTICO, PARA CONEXAO COM CRIMPAGEM EM TUBO PEX, DN 32 MM X 1"</t>
  </si>
  <si>
    <t>38,36</t>
  </si>
  <si>
    <t>JOELHO 90 GRAUS, ROSCA MACHO TERMINAL, METALICO, PARA CONEXAO COM ANEL DESLIZANTE EM TUBO PEX, DN 16 MM X 1/2"</t>
  </si>
  <si>
    <t>9,66</t>
  </si>
  <si>
    <t>JOELHO 90 GRAUS, ROSCA MACHO TERMINAL, METALICO, PARA CONEXAO COM ANEL DESLIZANTE EM TUBO PEX, DN 20 MM X 1/2"</t>
  </si>
  <si>
    <t>9,76</t>
  </si>
  <si>
    <t>JOELHO 90 GRAUS, ROSCA MACHO TERMINAL, METALICO, PARA CONEXAO COM ANEL DESLIZANTE EM TUBO PEX, DN 20 MM X 3/4"</t>
  </si>
  <si>
    <t>14,42</t>
  </si>
  <si>
    <t>JOELHO 90 GRAUS, ROSCA MACHO TERMINAL, METALICO, PARA CONEXAO COM ANEL DESLIZANTE EM TUBO PEX, DN 25 MM X 3/4"</t>
  </si>
  <si>
    <t>15,43</t>
  </si>
  <si>
    <t>JOELHO 90 GRAUS, ROSCA MACHO TERMINAL, PLASTICO, PARA CONEXAO COM CRIMPAGEM EM TUBO PEX, DN 25 MM X 1/2"</t>
  </si>
  <si>
    <t>16,52</t>
  </si>
  <si>
    <t>JOELHO 90 GRAUS, ROSCA MACHO TERMINAL, PLASTICO, PARA CONEXAO COM CRIMPAGEM EM TUBO PEX, DN 25 MM X 1"</t>
  </si>
  <si>
    <t>20,14</t>
  </si>
  <si>
    <t>JOELHO 90 GRAUS, ROSCA MACHO TERMINAL, PLASTICO, PARA CONEXAO COM CRIMPAGEM EM TUBO PEX, DN 32 MM X 1"</t>
  </si>
  <si>
    <t>29,94</t>
  </si>
  <si>
    <t>JOELHO, PVC COM ROSCA E BUCHA LATAO, 90 GRAUS,  3/4", PARA AGUA FRIA PREDIAL</t>
  </si>
  <si>
    <t>10,01</t>
  </si>
  <si>
    <t>JOELHO, PVC SERIE R, 45 GRAUS, DN 100 MM, PARA ESGOTO PREDIAL</t>
  </si>
  <si>
    <t>16,36</t>
  </si>
  <si>
    <t>JOELHO, PVC SERIE R, 45 GRAUS, DN 150 MM, PARA ESGOTO PREDIAL</t>
  </si>
  <si>
    <t>56,92</t>
  </si>
  <si>
    <t>JOELHO, PVC SERIE R, 45 GRAUS, DN 40 MM, PARA ESGOTO PREDIAL</t>
  </si>
  <si>
    <t>JOELHO, PVC SERIE R, 45 GRAUS, DN 50 MM, PARA ESGOTO PREDIAL</t>
  </si>
  <si>
    <t>5,03</t>
  </si>
  <si>
    <t>JOELHO, PVC SERIE R, 45 GRAUS, DN 75 MM, PARA ESGOTO PREDIAL</t>
  </si>
  <si>
    <t>JOELHO, PVC SERIE R, 90 GRAUS, DN 100 MM, PARA ESGOTO PREDIAL</t>
  </si>
  <si>
    <t>22,07</t>
  </si>
  <si>
    <t>JOELHO, PVC SERIE R, 90 GRAUS, DN 150 MM, PARA ESGOTO PREDIAL</t>
  </si>
  <si>
    <t>73,32</t>
  </si>
  <si>
    <t>JOELHO, PVC SERIE R, 90 GRAUS, DN 40 MM, PARA ESGOTO PREDIAL</t>
  </si>
  <si>
    <t>JOELHO, PVC SERIE R, 90 GRAUS, DN 50 MM, PARA ESGOTO PREDIAL</t>
  </si>
  <si>
    <t>6,26</t>
  </si>
  <si>
    <t>JOELHO, PVC SERIE R, 90 GRAUS, DN 75 MM, PARA ESGOTO PREDIAL</t>
  </si>
  <si>
    <t>JOELHO, PVC SOLDAVEL, 45 GRAUS, 110 MM, PARA AGUA FRIA PREDIAL</t>
  </si>
  <si>
    <t>156,88</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</si>
  <si>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</si>
  <si>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</si>
  <si>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</si>
  <si>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</si>
  <si>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</si>
  <si>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</si>
  <si>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</si>
  <si>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49,34</t>
  </si>
  <si>
    <t>JOELHO, PVC SOLDAVEL, 45 GRAUS, 85 MM, PARA AGUA FRIA PREDIAL</t>
  </si>
  <si>
    <t>58,54</t>
  </si>
  <si>
    <t>JOELHO, PVC SOLDAVEL, 90 GRAUS, 75 MM, PARA AGUA FRIA PREDIAL</t>
  </si>
  <si>
    <t>68,69</t>
  </si>
  <si>
    <t>JOELHO, ROSCA FEMEA, COM BASE FIXA, METALICO, PARA CONEXAO COM ANEL DESLIZANTE EM TUBO PEX, DN 16 MM X 1/2"</t>
  </si>
  <si>
    <t>JOELHO, ROSCA FEMEA, COM BASE FIXA, METALICO, PARA CONEXAO COM ANEL DESLIZANTE EM TUBO PEX, DN 20 MM X 1/2"</t>
  </si>
  <si>
    <t>13,75</t>
  </si>
  <si>
    <t>JOELHO, ROSCA FEMEA, COM BASE FIXA, METALICO, PARA CONEXAO COM ANEL DESLIZANTE EM TUBO PEX, DN 25 MM X 3/4"</t>
  </si>
  <si>
    <t>17,76</t>
  </si>
  <si>
    <t>JOELHO, ROSCA FEMEA, COM BASE FIXA, PLASTICO, PARA CONEXAO COM CRIMPAGEM EM TUBO PEX, DN 25 MM X 1/2"</t>
  </si>
  <si>
    <t>21,96</t>
  </si>
  <si>
    <t>JOELHO, ROSCA FEMEA, COM BASE FIXA, PLASTICO, PARA CONEXAO POR CRIMPAGEM EM TUBO PEX, DN 16 MM X 3/4"</t>
  </si>
  <si>
    <t>20,87</t>
  </si>
  <si>
    <t>JOELHO, ROSCA FEMEA, COM BASE FIXA, PLASTICO, PARA CONEXAO POR CRIMPAGEM EM TUBO PEX, DN 20 MM X 3/4"</t>
  </si>
  <si>
    <t>26,10</t>
  </si>
  <si>
    <t>JOGO DE FERRAGENS CROMADAS P/ PORTA DE VIDRO TEMPERADO, UMA FOLHA COMPOSTA: DOBRADICA SUPERIOR (101) E INFERIOR (103),TRINCO (502), FECHADURA (520),CONTRA FECHADURA (531),COM CAPUCHINHO</t>
  </si>
  <si>
    <t>515,19</t>
  </si>
  <si>
    <t>JOGO DE TRANQUETA E ROSETA QUADRADA DE SOBREPOR SEM FUROS, EM LATAO CROMADO, *50 X 50* MM, PARA FECHADURA DE PORTA DE BANHEIRO</t>
  </si>
  <si>
    <t>39,32</t>
  </si>
  <si>
    <t>JOGO DE TRANQUETA E ROSETA REDONDA DE SOBREPOR SEM FUROS, EM LATAO CROMADO, DIAMETRO *50* MM, PARA FECHADURA DE PORTA DE BANHEIRO</t>
  </si>
  <si>
    <t>36,95</t>
  </si>
  <si>
    <t>JUNCAO DE REDUCAO INVERTIDA, PVC SOLDAVEL, 100 X 50 MM, SERIE NORMAL PARA ESGOTO PREDIAL</t>
  </si>
  <si>
    <t>JUNCAO DE REDUCAO INVERTIDA, PVC SOLDAVEL, 100 X 75 MM, SERIE NORMAL PARA ESGOTO PREDIAL</t>
  </si>
  <si>
    <t>19,70</t>
  </si>
  <si>
    <t>JUNCAO DE REDUCAO INVERTIDA, PVC SOLDAVEL, 75 X 50 MM, SERIE NORMAL PARA ESGOTO PREDIAL</t>
  </si>
  <si>
    <t>8,44</t>
  </si>
  <si>
    <t>JUNCAO DE REDUCAO SIMPLES, COM BOLSA PARA ANEL, PVC LEVE,  150 X 100 MM, PARA ESGOTO PREDIAL</t>
  </si>
  <si>
    <t>41,95</t>
  </si>
  <si>
    <t>JUNCAO DUPLA, PVC SERIE R, DN 100 X 100 X 100 MM, PARA ESGOTO PREDIAL</t>
  </si>
  <si>
    <t>70,48</t>
  </si>
  <si>
    <t>JUNCAO DUPLA, PVC SOLDAVEL, DN 100 X 100 X 100 MM , SERIE NORMAL PARA ESGOTO PREDIAL</t>
  </si>
  <si>
    <t>27,94</t>
  </si>
  <si>
    <t>JUNCAO DUPLA, PVC SOLDAVEL, DN 75 X 75 X 75 MM , SERIE NORMAL PARA ESGOTO PREDIAL</t>
  </si>
  <si>
    <t>JUNCAO INVERTIDA, PVC SOLDAVEL, 75 X 75 MM, SERIE NORMAL PARA ESGOTO PREDIAL</t>
  </si>
  <si>
    <t>15,37</t>
  </si>
  <si>
    <t>JUNCAO PVC  ROSCAVEL, 45 GRAUS, 1/2", PARA AGUA FRIA PREDIAL</t>
  </si>
  <si>
    <t>JUNCAO PVC  ROSCAVEL, 45 GRAUS, 3/4", PARA AGUA FRIA PREDIAL</t>
  </si>
  <si>
    <t>JUNCAO PVC, 45 GRAUS, ROSCAVEL, 1 1/4", AGUA FRIA PREDIAL</t>
  </si>
  <si>
    <t>4,66</t>
  </si>
  <si>
    <t>JUNCAO PVC, 60 GRAUS, CIRCULAR,  DIAMETRO ENTRE 80 E 100 MM, PARA DRENAGEM PLUVIAL PREDIAL</t>
  </si>
  <si>
    <t>6,84</t>
  </si>
  <si>
    <t>JUNCAO SIMPLES, PVC LEVE, 150 MM, PARA ESGOTO PREDIAL</t>
  </si>
  <si>
    <t>94,67</t>
  </si>
  <si>
    <t>JUNCAO SIMPLES, PVC SERIE R, DN 100 X 100 MM, PARA ESGOTO PREDIAL</t>
  </si>
  <si>
    <t>41,58</t>
  </si>
  <si>
    <t>JUNCAO SIMPLES, PVC SERIE R, DN 100 X 75 MM, PARA ESGOTO PREDIAL</t>
  </si>
  <si>
    <t>38,84</t>
  </si>
  <si>
    <t>JUNCAO SIMPLES, PVC SERIE R, DN 150 X 100 MM, PARA ESGOTO PREDIAL</t>
  </si>
  <si>
    <t>110,21</t>
  </si>
  <si>
    <t>JUNCAO SIMPLES, PVC SERIE R, DN 150 X 150 MM, PARA ESGOTO PREDIAL</t>
  </si>
  <si>
    <t>124,28</t>
  </si>
  <si>
    <t>JUNCAO SIMPLES, PVC SERIE R, DN 40 X 40 MM, PARA ESGOTO PREDIAL</t>
  </si>
  <si>
    <t>JUNCAO SIMPLES, PVC SERIE R, DN 50 X 50 MM, PARA ESGOTO PREDIAL</t>
  </si>
  <si>
    <t>JUNCAO SIMPLES, PVC SERIE R, DN 75 X 75 MM, PARA ESGOTO PREDIAL</t>
  </si>
  <si>
    <t>26,57</t>
  </si>
  <si>
    <t>JUNCAO SIMPLES, PVC, DN 100 X 50 MM, SERIE NORMAL PARA ESGOTO PREDIAL</t>
  </si>
  <si>
    <t>11,53</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</si>
  <si>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</si>
  <si>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</si>
  <si>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</si>
  <si>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</si>
  <si>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</si>
  <si>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15,34</t>
  </si>
  <si>
    <t>JUNCAO SIMPLES, PVC, 45 GRAUS, DN 40 X 40 MM, SERIE NORMAL PARA ESGOTO PREDIAL</t>
  </si>
  <si>
    <t>JUNCAO 2 GARRAS PARA FITA PERFURADA</t>
  </si>
  <si>
    <t>JUNCAO, PVC, 45 GRAUS, JE, BBB, DN 100 MM, PARA REDE COLETORA DE ESGOTO (NBR 10569)</t>
  </si>
  <si>
    <t>62,70</t>
  </si>
  <si>
    <t>JUNCAO, PVC, 45 GRAUS, JE, BBB, DN 150 MM, PARA REDE COLETORA DE ESGOTO (NBR 10569)</t>
  </si>
  <si>
    <t>129,86</t>
  </si>
  <si>
    <t>JUNCAO, PVC, 45 GRAUS, JE, BBB, DN 150 MM, PARA TUBO CORRUGADO E/OU LISO, REDE COLETORA DE ESGOTO (NBR 10569)</t>
  </si>
  <si>
    <t>363,34</t>
  </si>
  <si>
    <t>JUNCAO, PVC, 45 GRAUS, JE, BBB, DN 200 MM, PARA TUBO CORRUGADO E/OU LISO, REDE COLETORA DE ESGOTO (NBR 10569)</t>
  </si>
  <si>
    <t>547,20</t>
  </si>
  <si>
    <t>JUNCAO, PVC, 45 GRAUS, JE, BBB, DN 250 MM, PARA TUBO CORRUGADO E/OU LISO, REDE COLETORA DE ESGOTO (NBR 10569)</t>
  </si>
  <si>
    <t>762,24</t>
  </si>
  <si>
    <t>JUNTA DE EXPANSAO BRONZE/LATAO (REF 900), PONTA X PONTA, 35 MM</t>
  </si>
  <si>
    <t>383,31</t>
  </si>
  <si>
    <t>JUNTA DE EXPANSAO BRONZE/LATAO (REF 900), PONTA X PONTA, 42 MM</t>
  </si>
  <si>
    <t>479,91</t>
  </si>
  <si>
    <t>JUNTA DE EXPANSAO BRONZE/LATAO (REF 900), PONTA X PONTA, 54 MM</t>
  </si>
  <si>
    <t>665,61</t>
  </si>
  <si>
    <t>JUNTA DE EXPANSAO BRONZE/LATAO (REF 900), PONTA X PONTA, 66 MM</t>
  </si>
  <si>
    <t>879,16</t>
  </si>
  <si>
    <t>JUNTA DE EXPANSAO DE COBRE (REF 900), PONTA X PONTA, 15 MM</t>
  </si>
  <si>
    <t>262,86</t>
  </si>
  <si>
    <t>JUNTA DE EXPANSAO DE COBRE (REF 900), PONTA X PONTA, 22 MM</t>
  </si>
  <si>
    <t>304,91</t>
  </si>
  <si>
    <t>JUNTA DE EXPANSAO DE COBRE (REF 900), PONTA X PONTA, 28 MM</t>
  </si>
  <si>
    <t>334,90</t>
  </si>
  <si>
    <t>JUNTA DILATACAO ELASTICA PARA CONCRETO (FUGENBAND) O-12, ATE 5 MCA</t>
  </si>
  <si>
    <t>59,04</t>
  </si>
  <si>
    <t>JUNTA DILATACAO ELASTICA PARA CONCRETO (FUGENBAND) O-22, ATE 30 MCA</t>
  </si>
  <si>
    <t>87,85</t>
  </si>
  <si>
    <t>JUNTA DILATACAO ELASTICA PARA CONCRETO (FUGENBAND) O-35/10, ATE 100 MCA</t>
  </si>
  <si>
    <t>330,62</t>
  </si>
  <si>
    <t>JUNTA DILATACAO ELASTICA PARA CONCRETO (FUGENBAND) O-35/6, ATE 100 MCA</t>
  </si>
  <si>
    <t>273,53</t>
  </si>
  <si>
    <t>JUNTA PLASTICA DE DILATACAO PARA PISOS, COR CINZA, 10 X 4,5 MM (ALTURA X ESPESSURA)</t>
  </si>
  <si>
    <t>JUNTA PLASTICA DE DILATACAO PARA PISOS, COR CINZA, 17 X 3 MM (ALTURA X ESPESSURA)</t>
  </si>
  <si>
    <t>JUNTA PLASTICA DE DILATACAO PARA PISOS, COR CINZA, 27 X 3 MM (ALTURA X ESPESSURA)</t>
  </si>
  <si>
    <t>1,38</t>
  </si>
  <si>
    <t>KIT ACESSORIOS PARA COMPRESSOR DE AR, 5 PECAS (PISTOLAS PINTURA, LIMPEZA E PULVERIZACAO, CALIBRADOR E MANGUEIRA)</t>
  </si>
  <si>
    <t>303,17</t>
  </si>
  <si>
    <t>KIT CAVALETE, PVC, COM REGISTRO, PARA HIDROMETRO, BITOLAS 1/2" OU 3/4" - COMPLETO</t>
  </si>
  <si>
    <t>58,25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</si>
  <si>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</si>
  <si>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83,96</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</si>
  <si>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</si>
  <si>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92,07</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</si>
  <si>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</si>
  <si>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157,07</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</si>
  <si>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</si>
  <si>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135,16</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</si>
  <si>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</si>
  <si>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185,36</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</si>
  <si>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</si>
  <si>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184,74</t>
  </si>
  <si>
    <t>KIT DE ACESSORIOS PARA BANHEIRO EM METAL CROMADO, 5 PECAS</t>
  </si>
  <si>
    <t>103,87</t>
  </si>
  <si>
    <t>KIT DE MATERIAIS PARA BRACADEIRA PARA FIXACAO EM POSTE CIRCULAR, CONTEM TRES FIXADORES E UM ROLO DE FITA DE 3 M EM ACO CARBONO</t>
  </si>
  <si>
    <t>30,91</t>
  </si>
  <si>
    <t>KIT DE PROTECAO ARSTOP PARA AR CONDICIONADO, TOMADA PADRAO 2P+T 20 A, COM DISJUNTOR UNIPOLAR DIN 20A</t>
  </si>
  <si>
    <t>18,83</t>
  </si>
  <si>
    <t>KIT PORTA PRONTA DE MADEIRA, FOLHA LEVE (NBR 15930) DE 60 X 210 CM, E = *35* MM, COM MARCO EM ACO, NUCLEO COLMEIA, CAPA LISA EM HDF, ACABAMENTO MELAMINICO BRANCO (INCLUI MARCO, ALIZARES, DOBRADICAS E FECHADURA)</t>
  </si>
  <si>
    <t>416,66</t>
  </si>
  <si>
    <t>KIT PORTA PRONTA DE MADEIRA, FOLHA LEVE (NBR 15930) DE 60 X 210 CM, E = 35 MM, NUCLEO COLMEIA, ESTRUTURA USINADA PARA FECHADURA, CAPA LISA EM HDF, ACABAMENTO EM PRIMER PARA PINTURA (INCLUI MARCO, ALIZARES E DOBRADICAS)</t>
  </si>
  <si>
    <t>367,09</t>
  </si>
  <si>
    <t>KIT PORTA PRONTA DE MADEIRA, FOLHA LEVE (NBR 15930) DE 70 X 210 CM, E = *35* MM, COM MARCO EM ACO, NUCLEO COLMEIA, CAPA LISA EM HDF, ACABAMENTO MELAMINICO BRANCO (INCLUI MARCO, ALIZARES, DOBRADICAS E FECHADURA)</t>
  </si>
  <si>
    <t>397,40</t>
  </si>
  <si>
    <t>KIT PORTA PRONTA DE MADEIRA, FOLHA LEVE (NBR 15930) DE 70 X 210 CM, E = 35 MM, NUCLEO COLMEIA, ESTRUTURA USINADA PARA FECHADURA, CAPA LISA EM HDF, ACABAMENTO EM PRIMER PARA PINTURA (INCLUI MARCO, ALIZARES E DOBRADICAS)</t>
  </si>
  <si>
    <t>370,88</t>
  </si>
  <si>
    <t>KIT PORTA PRONTA DE MADEIRA, FOLHA LEVE (NBR 15930) DE 80 X 210 CM, E = *35* MM, COM MARCO EM ACO, NUCLEO COLMEIA, CAPA LISA EM HDF, ACABAMENTO MELAMINICO BRANCO (INCLUI MARCO, ALIZARES, DOBRADICAS E FECHADURA)</t>
  </si>
  <si>
    <t>401,19</t>
  </si>
  <si>
    <t>KIT PORTA PRONTA DE MADEIRA, FOLHA LEVE (NBR 15930) DE 80 X 210 CM, E = 35 MM, NUCLEO COLMEIA, ESTRUTURA USINADA PARA FECHADURA, CAPA LISA EM HDF, ACABAMENTO EM PRIMER PARA PINTURA (INCLUI MARCO, ALIZARES E DOBRADICAS)</t>
  </si>
  <si>
    <t>374,67</t>
  </si>
  <si>
    <t>KIT PORTA PRONTA DE MADEIRA, FOLHA LEVE (NBR 15930) DE 90 X 210 CM, E = *35* MM, COM MARCO EM ACO, NUCLEO COLMEIA, CAPA LISA EM HDF, ACABAMENTO MELAMINICO BRANCO (INCLUI MARCO, ALIZARES, DOBRADICAS E FECHADURA)</t>
  </si>
  <si>
    <t>420,15</t>
  </si>
  <si>
    <t>KIT PORTA PRONTA DE MADEIRA, FOLHA LEVE (NBR 15930) DE 90 X 210 CM, E = 35 MM, NUCLEO COLMEIA, ESTRUTURA USINADA PARA FECHADURA, CAPA LISA EM HDF, ACABAMENTO EM PRIMER PARA PINTURA (INCLUI MARCO, ALIZARES E DOBRADICAS)</t>
  </si>
  <si>
    <t>393,63</t>
  </si>
  <si>
    <t>KIT PORTA PRONTA DE MADEIRA, FOLHA MEDIA (NBR 15930) DE 60 X 210 CM, E = 35 MM, NUCLEO SARRAFEADO, ESTRUTURA USINADA PARA FECHADURA, CAPA LISA EM HDF, ACABAMENTO EM PRIMER PARA PINTURA (INCLUI MARCO, ALIZARES E DOBRADICAS)</t>
  </si>
  <si>
    <t>401,51</t>
  </si>
  <si>
    <t>KIT PORTA PRONTA DE MADEIRA, FOLHA MEDIA (NBR 15930) DE 60 X 210 CM, E = 35 MM, NUCLEO SARRAFEADO, ESTRUTURA USINADA PARA FECHADURA, CAPA LISA EM HDF, ACABAMENTO MELAMINICO BRANCO (INCLUI MARCO, ALIZARES E DOBRADICAS)</t>
  </si>
  <si>
    <t>455,15</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</si>
  <si>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</si>
  <si>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</si>
  <si>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469,69</t>
  </si>
  <si>
    <t>KIT PORTA PRONTA DE MADEIRA, FOLHA MEDIA (NBR 15930) DE 80 X 210 CM, E = 35 MM, NUCLEO SARRAFEADO, ESTRUTURA USINADA PARA FECHADURA, CAPA LISA EM HDF, ACABAMENTO EM PRIMER PARA PINTURA (INCLUI MARCO, ALIZARES E DOBRADICAS)</t>
  </si>
  <si>
    <t>431,66</t>
  </si>
  <si>
    <t>KIT PORTA PRONTA DE MADEIRA, FOLHA MEDIA (NBR 15930) DE 80 X 210 CM, E = 35 MM, NUCLEO SARRAFEADO, ESTRUTURA USINADA PARA FECHADURA, CAPA LISA EM HDF, ACABAMENTO MELAMINICO BRANCO (INCLUI MARCO, ALIZARES E DOBRADICAS)</t>
  </si>
  <si>
    <t>472,57</t>
  </si>
  <si>
    <t>KIT PORTA PRONTA DE MADEIRA, FOLHA MEDIA (NBR 15930) DE 90 X 210 CM, E = 35 MM, NUCLEO SARRAFEADO, ESTRUTURA USINADA PARA FECHADURA, CAPA LISA EM HDF, ACABAMENTO EM PRIMER PARA PINTURA (INCLUI MARCO, ALIZARES E DOBRADICAS)</t>
  </si>
  <si>
    <t>446,81</t>
  </si>
  <si>
    <t>KIT PORTA PRONTA DE MADEIRA, FOLHA MEDIA (NBR 15930) DE 90 X 210 CM, E = 35 MM, NUCLEO SARRAFEADO, ESTRUTURA USINADA PARA FECHADURA, CAPA LISA EM HDF, ACABAMENTO MELAMINICO BRANCO (INCLUI MARCO, ALIZARES E DOBRADICAS)</t>
  </si>
  <si>
    <t>499,99</t>
  </si>
  <si>
    <t>KIT PORTA PRONTA DE MADEIRA, FOLHA PESADA (NBR 15930) DE 80 X 210 CM, E = 35 MM, NUCLEO SOLIDO, CAPA LISA EM HDF, ACABAMENTO MELAMINICO BRANCO (INCLUI MARCO, ALIZARES, DOBRADICAS E FECHADURA EXTERNA)</t>
  </si>
  <si>
    <t>501,63</t>
  </si>
  <si>
    <t>KIT PORTA PRONTA DE MADEIRA, FOLHA PESADA (NBR 15930) DE 80 X 210 CM, E = 35 MM, NUCLEO SOLIDO, ESTRUTURA USINADA PARA FECHADURA, CAPA LISA EM HDF, ACABAMENTO EM LAMINADO NATURAL COM VERNIZ (INCLUI MARCO, ALIZARES E DOBRADICAS)</t>
  </si>
  <si>
    <t>557,80</t>
  </si>
  <si>
    <t>KIT PORTA PRONTA DE MADEIRA, FOLHA PESADA (NBR 15930) DE 90 X 210 CM, E = 35 MM, NUCLEO SOLIDO, CAPA LISA EM HDF, ACABAMENTO MELAMINICO BRANCO (INCLUI MARCO, ALIZARES, DOBRADICAS E FECHADURA EXTERNA)</t>
  </si>
  <si>
    <t>514,69</t>
  </si>
  <si>
    <t>KIT PORTA PRONTA DE MADEIRA, FOLHA PESADA (NBR 15930) DE 90 X 210 CM, E = 35 MM, NUCLEO SOLIDO, ESTRUTURA USINADA PARA FECHADURA, CAPA LISA EM HDF, ACABAMENTO EM LAMINADO NATURAL COM VERNIZ (INCLUI MARCO, ALIZARES E DOBRADICAS)</t>
  </si>
  <si>
    <t>605,11</t>
  </si>
  <si>
    <t>LADRILHO HIDRAULICO, *20 x 20* CM, E= 2 CM, PADRAO COPACABANA, 2 CORES (PRETO E BRANCO)</t>
  </si>
  <si>
    <t>48,12</t>
  </si>
  <si>
    <t>LADRILHO HIDRAULICO, *20 X 20* CM, E= 2 CM, DADOS, COR NATURAL</t>
  </si>
  <si>
    <t>44,67</t>
  </si>
  <si>
    <t>LADRILHO HIDRAULICO, *20 X 20* CM, E= 2 CM, RAMPA, NATURAL</t>
  </si>
  <si>
    <t>44,93</t>
  </si>
  <si>
    <t>LADRILHO HIDRAULICO, *20 X 20* CM, E= 2 CM, TATIL ALERTA OU DIRECIONAL, AMARELO</t>
  </si>
  <si>
    <t>56,96</t>
  </si>
  <si>
    <t>LADRILHO HIDRAULICO, *30 X 30* CM, E= 2 CM, MILANO, NATURAL</t>
  </si>
  <si>
    <t>44,12</t>
  </si>
  <si>
    <t>LAJE PRE-MOLDADA CONVENCIONAL (LAJOTAS + VIGOTAS) PARA FORRO, UNIDIRECIONAL, SOBRECARGA DE 100 KG/M2, VAO ATE 4,00 M (SEM COLOCACAO)</t>
  </si>
  <si>
    <t>31,00</t>
  </si>
  <si>
    <t>LAJE PRE-MOLDADA CONVENCIONAL (LAJOTAS + VIGOTAS) PARA FORRO, UNIDIRECIONAL, SOBRECARGA DE 100 KG/M2, VAO ATE 4,50 M (SEM COLOCACAO)</t>
  </si>
  <si>
    <t>LAJE PRE-MOLDADA CONVENCIONAL (LAJOTAS + VIGOTAS) PARA FORRO, UNIDIRECIONAL, SOBRECARGA 100 KG/M2, VAO ATE 5,00 M (SEM COLOCACAO)</t>
  </si>
  <si>
    <t>34,84</t>
  </si>
  <si>
    <t>LAJE PRE-MOLDADA CONVENCIONAL (LAJOTAS + VIGOTAS) PARA PISO, UNIDIRECIONAL, SOBRECARGA DE 200 KG/M2, VAO ATE 3,50 M (SEM COLOCACAO)</t>
  </si>
  <si>
    <t>32,20</t>
  </si>
  <si>
    <t>LAJE PRE-MOLDADA CONVENCIONAL (LAJOTAS + VIGOTAS) PARA PISO, UNIDIRECIONAL, SOBRECARGA DE 200 KG/M2, VAO ATE 4,50 M (SEM COLOCACAO)</t>
  </si>
  <si>
    <t>LAJE PRE-MOLDADA CONVENCIONAL (LAJOTAS + VIGOTAS) PARA PISO, UNIDIRECIONAL, SOBRECARGA DE 200 KG/M2, VAO ATE 5,00 M (SEM COLOCACAO)</t>
  </si>
  <si>
    <t>37,24</t>
  </si>
  <si>
    <t>LAJE PRE-MOLDADA CONVENCIONAL (LAJOTAS + VIGOTAS) PARA PISO, UNIDIRECIONAL, SOBRECARGA DE 350 KG/M2, VAO ATE 4,50 M (SEM COLOCACAO)</t>
  </si>
  <si>
    <t>39,05</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</si>
  <si>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</si>
  <si>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</si>
  <si>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</si>
  <si>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257,13</t>
  </si>
  <si>
    <t>LAJE PRE-MOLDADA DE TRANSICAO EXCENTRICA EM CONCRETO ARMADO, DN 1500 MM, FURO CIRCULAR DN 530 MM, ESPESSURA 15 CM</t>
  </si>
  <si>
    <t>438,26</t>
  </si>
  <si>
    <t>LAJE PRE-MOLDADA TRELICADA (LAJOTAS + VIGOTAS) PARA FORRO, UNIDIRECIONAL, SOBRECARGA DE 100 KG/M2, VAO ATE 6,00 M (SEM COLOCACAO)</t>
  </si>
  <si>
    <t>46,74</t>
  </si>
  <si>
    <t>LAJE PRE-MOLDADA TRELICADA (LAJOTAS + VIGOTAS) PARA PISO, UNIDIRECIONAL, SOBRECARGA DE 200 KG/M2, VAO ATE 6,00 M (SEM COLOCACAO)</t>
  </si>
  <si>
    <t>54,57</t>
  </si>
  <si>
    <t>LAMBRI EM ALUMINIO, DE APROXIMADAMENTE 0,6 KG/M, COM APROXIMADAMENTE 168,0 MM DE LARGURA, 6,0 MM DE ALTURA E 6,0 M DE EXTENSAO</t>
  </si>
  <si>
    <t>236,70</t>
  </si>
  <si>
    <t>LAMPADA DE LUZ MISTA 160 W, BASE E27 (220 V)</t>
  </si>
  <si>
    <t>17,88</t>
  </si>
  <si>
    <t>LAMPADA DE LUZ MISTA 250 W, BASE E27 (220 V)</t>
  </si>
  <si>
    <t>LAMPADA DE LUZ MISTA 500 W, BASE E40 (220 V)</t>
  </si>
  <si>
    <t>44,94</t>
  </si>
  <si>
    <t>LAMPADA FLUORESCENTE COMPACTA BRANCA 135 W, BASE E40 (127/220 V)</t>
  </si>
  <si>
    <t>133,12</t>
  </si>
  <si>
    <t>LAMPADA FLUORESCENTE COMPACTA 2U BRANCA 15 W, BASE E27 (127/220 V)</t>
  </si>
  <si>
    <t>9,91</t>
  </si>
  <si>
    <t>LAMPADA FLUORESCENTE COMPACTA 2U/3U BRANCA 9/10 W, BASE E27 (127/220 V)</t>
  </si>
  <si>
    <t>LAMPADA FLUORESCENTE COMPACTA 3U BRANCA 20 W, BASE E27 (127/220 V)</t>
  </si>
  <si>
    <t>11,31</t>
  </si>
  <si>
    <t>LAMPADA FLUORESCENTE ESPIRAL BRANCA 45 W, BASE E27 (127/220 V)</t>
  </si>
  <si>
    <t>38,18</t>
  </si>
  <si>
    <t>LAMPADA FLUORESCENTE ESPIRAL BRANCA 65 W, BASE E27 (127/220 V)</t>
  </si>
  <si>
    <t>69,09</t>
  </si>
  <si>
    <t>LAMPADA FLUORESCENTE TUBULAR T10, DE 20 OU 40 W, BIVOLT</t>
  </si>
  <si>
    <t>LAMPADA FLUORESCENTE TUBULAR T5 DE 14 W, BIVOLT</t>
  </si>
  <si>
    <t>7,87</t>
  </si>
  <si>
    <t>LAMPADA FLUORESCENTE TUBULAR T8 DE 16/18 W, BIVOLT</t>
  </si>
  <si>
    <t>LAMPADA FLUORESCENTE TUBULAR T8 DE 32/36 W, BIVOLT</t>
  </si>
  <si>
    <t>LAMPADA LED TIPO DICROICA BIVOLT, LUZ BRANCA, 5 W (BASE GU10)</t>
  </si>
  <si>
    <t>35,69</t>
  </si>
  <si>
    <t>LAMPADA LED TUBULAR BIVOLT 18/20 W, BASE G13</t>
  </si>
  <si>
    <t>55,64</t>
  </si>
  <si>
    <t>LAMPADA LED TUBULAR BIVOLT 9/10 W, BASE G13</t>
  </si>
  <si>
    <t>38,80</t>
  </si>
  <si>
    <t>LAMPADA LED 10 W BIVOLT BRANCA, FORMATO TRADICIONAL (BASE E27)</t>
  </si>
  <si>
    <t>29,02</t>
  </si>
  <si>
    <t>LAMPADA LED 6 W BIVOLT BRANCA, FORMATO TRADICIONAL (BASE E27)</t>
  </si>
  <si>
    <t>25,22</t>
  </si>
  <si>
    <t>LAMPADA VAPOR DE SODIO OVOIDE 150 W (BASE E40)</t>
  </si>
  <si>
    <t>LAMPADA VAPOR DE SODIO OVOIDE 250 W (BASE E40)</t>
  </si>
  <si>
    <t>39,95</t>
  </si>
  <si>
    <t>LAMPADA VAPOR DE SODIO OVOIDE 400 W (BASE E40)</t>
  </si>
  <si>
    <t>46,58</t>
  </si>
  <si>
    <t>LAMPADA VAPOR MERCURIO 125 W (BASE E27)</t>
  </si>
  <si>
    <t>LAMPADA VAPOR MERCURIO 250 W (BASE E40)</t>
  </si>
  <si>
    <t>28,43</t>
  </si>
  <si>
    <t>LAMPADA VAPOR MERCURIO 400 W (BASE E40)</t>
  </si>
  <si>
    <t>LAMPADA VAPOR METALICO OVOIDE 150 W, BASE E27/E40</t>
  </si>
  <si>
    <t>32,71</t>
  </si>
  <si>
    <t>LAMPADA VAPOR METALICO TUBULAR 400 W (BASE E40)</t>
  </si>
  <si>
    <t>64,00</t>
  </si>
  <si>
    <t>LAVADORA DE ALTA PRESSAO (LAVA-JATO) PARA AGUA FRIA, PRESSAO DE OPERACAO ENTRE 1400 E 1900 LIB/POL2, VAZAO MAXIMA ENTRE  400 E 700 L/H</t>
  </si>
  <si>
    <t>2.031,70</t>
  </si>
  <si>
    <t>LAVATORIO DE CANTO LOUCA BRANCA SUSPENSO *40 X 30* CM</t>
  </si>
  <si>
    <t>116,77</t>
  </si>
  <si>
    <t>LAVATORIO LOUCA BRANCA COM COLUNA *44 X 35,5* CM</t>
  </si>
  <si>
    <t>119,03</t>
  </si>
  <si>
    <t>LAVATORIO LOUCA BRANCA COM COLUNA *54 X 44* CM</t>
  </si>
  <si>
    <t>171,44</t>
  </si>
  <si>
    <t>LAVATORIO LOUCA BRANCA SUSPENSO *40 X 30* CM</t>
  </si>
  <si>
    <t>75,60</t>
  </si>
  <si>
    <t>LAVATORIO LOUCA COR COM COLUNA *54 X 44* CM</t>
  </si>
  <si>
    <t>188,08</t>
  </si>
  <si>
    <t>LAVATORIO LOUCA COR SUSPENSO *40 X 30* CM</t>
  </si>
  <si>
    <t>90,16</t>
  </si>
  <si>
    <t>LAVATORIO/CUBA DE EMBUTIR OVAL LOUCA BRANCA SEM LADRAO *50 X 35* CM</t>
  </si>
  <si>
    <t>74,31</t>
  </si>
  <si>
    <t>LAVATORIO/CUBA DE EMBUTIR OVAL LOUCA COR SEM LADRAO *50 X 35* CM</t>
  </si>
  <si>
    <t>80,92</t>
  </si>
  <si>
    <t>LAVATORIO/CUBA DE SOBREPOR OVAL PEQUENA LOUCA BRANCA SEM LADRAO *31 X 44*</t>
  </si>
  <si>
    <t>118,22</t>
  </si>
  <si>
    <t>LAVATORIO/CUBA DE SOBREPOR RETANGULAR LOUCA BRANCA COM LADRAO *52 X 45* CM</t>
  </si>
  <si>
    <t>211,97</t>
  </si>
  <si>
    <t>LAVATORIO/CUBA DE SOBREPOR RETANGULAR LOUCA COR COM LADRAO *52 X 45* CM</t>
  </si>
  <si>
    <t>215,14</t>
  </si>
  <si>
    <t>LEITURISTA OU CADASTRISTA DE REDES DE AGUA E ESGOTO</t>
  </si>
  <si>
    <t>11,89</t>
  </si>
  <si>
    <t>LEITURISTA OU CADASTRISTA DE REDES DE AGUA E ESGOTO (MENSALISTA)</t>
  </si>
  <si>
    <t>2.092,10</t>
  </si>
  <si>
    <t>2.420,17</t>
  </si>
  <si>
    <t>LETRA ACO INOX (AISI 304), CHAPA NUM. 22, RECORTADO, H= 20 CM (SEM RELEVO)</t>
  </si>
  <si>
    <t>70,90</t>
  </si>
  <si>
    <t>LEVANTADOR DE JANELA GUILHOTINA, EM LATAO CROMADO</t>
  </si>
  <si>
    <t>12,49</t>
  </si>
  <si>
    <t>LIMPADORA A SUCCAO, TANQUE 12000 L, BASCULAMENTO HIDRAULICO, BOMBA 12 M3/MIN 95% VACUO (INCLUI MONTAGEM, NAO INCLUI CAMINHAO)</t>
  </si>
  <si>
    <t>98.500,00</t>
  </si>
  <si>
    <t>LIMPADORA DE SUCCAO TANQUE 7000 L, BOMBA 12 M3/MIN 95% VACUO (INCLUI MONTAGEM, NAO INCLUI CAMINHAO)</t>
  </si>
  <si>
    <t>83.643,10</t>
  </si>
  <si>
    <t>LIMPADORA DE SUCCAO, TANQUE 11000 L, BOMBA 340 M3/MIN (INCLUI MONTAGEM, NAO INCLUI CAMINHAO)</t>
  </si>
  <si>
    <t>140.029,09</t>
  </si>
  <si>
    <t>LIMPADORA DE SUCCAO, TANQUE 5500 L, BOMBA 60M3/MIN, VACUO 500 MBAR (INCLUI MONTAGEM, NAO INCLUI CAMINHAO)</t>
  </si>
  <si>
    <t>237.651,71</t>
  </si>
  <si>
    <t>LINHA DE PEDREIRO LISA 100 M</t>
  </si>
  <si>
    <t>LIQUIDO PARA BRILHO PAREDES INTERNAS</t>
  </si>
  <si>
    <t>19,34</t>
  </si>
  <si>
    <t>LIXA D'AGUA EM FOLHA, GRAO 100</t>
  </si>
  <si>
    <t>2,06</t>
  </si>
  <si>
    <t>LIXA EM FOLHA PARA FERRO, NUMERO 150</t>
  </si>
  <si>
    <t>2,64</t>
  </si>
  <si>
    <t>LIXA EM FOLHA PARA PAREDE OU MADEIRA, NUMERO 120 (COR VERMELHA)</t>
  </si>
  <si>
    <t>LIXADEIRA ELETRICA ANGULAR PARA CONCRETO, POTENCIA 1.400 W, PRATO DIAMANTADO DE 5''</t>
  </si>
  <si>
    <t>4.114,35</t>
  </si>
  <si>
    <t>LIXADEIRA ELETRICA ANGULAR, PARA DISCO DE 7 " (180 MM), POTENCIA DE 2.200 W, *5.000* RPM, 220 V</t>
  </si>
  <si>
    <t>680,45</t>
  </si>
  <si>
    <t>LIXEIRA DUPLA, COM CAPACIDADE VOLUMETRICA DE 60L*, FABRICADA EM TUBO DE ACO CARBONO, CESTOS EM CHAPA DE ACO E PINTURA NO PROCESSO ELETROSTATICO - PARA ACADEMIA AO AR LIVRE / ACADEMIA DA TERCEIRA IDADE - ATI</t>
  </si>
  <si>
    <t>702,04</t>
  </si>
  <si>
    <t>LOCACAO DE ANDAIME METALICO TIPO FACHADEIRO, LARGURA DE 1,20 M, ALTURA POR PECA DE 2,0 M, INCLUINDO SAPATAS E ITENS NECESSARIOS A INSTALACAO</t>
  </si>
  <si>
    <t>M2XMES</t>
  </si>
  <si>
    <t>5,08</t>
  </si>
  <si>
    <t>LOCACAO DE ANDAIME METALICO TUBULAR DE ENCAIXE, TIPO DE TORRE, COM LARGURA DE 1 ATE 1,5 M E ALTURA DE *1,00* M</t>
  </si>
  <si>
    <t>MXMES</t>
  </si>
  <si>
    <t>15,25</t>
  </si>
  <si>
    <t>LOCACAO DE ANDAIME SUSPENSO OU BALANCIM MANUAL, CAPACIDADE DE CARGA TOTAL DE APROXIMADAMENTE 250 KG/M2, PLATAFORMA DE 1,50 M X 0,80 M (C X L), CABO DE 45 M</t>
  </si>
  <si>
    <t>438,50</t>
  </si>
  <si>
    <t>LOCACAO DE APRUMADOR METALICO DE PILAR, COM ALTURA E ANGULO REGULAVEIS, EXTENSAO DE *1,50* A *2,80* M</t>
  </si>
  <si>
    <t>LOCACAO DE BARRA DE ANCORAGEM DE 0,80 A 1,20 M DE EXTENSAO, COM ROSCA DE 5/8", INCLUINDO PORCA E FLANGE</t>
  </si>
  <si>
    <t>3,81</t>
  </si>
  <si>
    <t>LOCACAO DE BOMBA MANUAL PARA TESTE HIDROSTATICO ATE 30 BAR</t>
  </si>
  <si>
    <t>1,97</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</si>
  <si>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</si>
  <si>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</si>
  <si>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</si>
  <si>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</si>
  <si>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</si>
  <si>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</si>
  <si>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2,14</t>
  </si>
  <si>
    <t>LOCACAO DE CONTAINER 2,30  X  6,00 M, ALT. 2,50 M, COM 1 SANITARIO, PARA ESCRITORIO, COMPLETO, SEM DIVISORIAS INTERNAS</t>
  </si>
  <si>
    <t>515,00</t>
  </si>
  <si>
    <t>LOCACAO DE CONTAINER 2,30  X  6,00 M, ALT. 2,50 M, PARA ESCRITORIO, SEM DIVISORIAS INTERNAS E SEM SANITARIO</t>
  </si>
  <si>
    <t>402,34</t>
  </si>
  <si>
    <t>LOCACAO DE CONTAINER 2,30 X 4,30 M, ALT. 2,50 M, P/ SANITARIO, C/ 5 BACIAS, 1 LAVATORIO E 4 MICTORIOS</t>
  </si>
  <si>
    <t>643,75</t>
  </si>
  <si>
    <t>LOCACAO DE CONTAINER 2,30 X 4,30 M, ALT. 2,50 M, PARA SANITARIO, COM 3 BACIAS, 4 CHUVEIROS, 1 LAVATORIO E 1 MICTORIO</t>
  </si>
  <si>
    <t>584,73</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</si>
  <si>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</si>
  <si>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</si>
  <si>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</si>
  <si>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</si>
  <si>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38,81</t>
  </si>
  <si>
    <t>LOCACAO DE ESCORA METALICA TELESCOPICA, COM ALTURA REGULAVEL DE *1,80* A *3,20* M, COM CAPACIDADE DE CARGA DE NO MINIMO 1000 KGF (10 KN), INCLUSO TRIPE E FORCADO</t>
  </si>
  <si>
    <t>LOCACAO DE FORMA PLASTICA PARA LAJE NERVURADA, DIMENSOES *60* X *60* X *16* CM</t>
  </si>
  <si>
    <t>10,06</t>
  </si>
  <si>
    <t>LOCACAO DE NIVEL OPTICO, COM PRECISAO DE 0,7 MM, AUMENTO DE 32X</t>
  </si>
  <si>
    <t>2,25</t>
  </si>
  <si>
    <t>LOCACAO DE PERFURATRIZ PNEUMATICA DE PESO MEDIO, * 18 * KG, PARA ROCHA</t>
  </si>
  <si>
    <t>LOCACAO DE PERFURATRIZ PNEUMATICA DE PESO MEDIO, * 24 * KG, PARA ROCHA</t>
  </si>
  <si>
    <t>2,92</t>
  </si>
  <si>
    <t>LOCACAO DE TALHA ELETRICA 3 T, VELOCIDADE  2,1 M / MIN, POTENCIA 1,3 KW</t>
  </si>
  <si>
    <t>1,03</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</si>
  <si>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</si>
  <si>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</si>
  <si>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</si>
  <si>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531,98</t>
  </si>
  <si>
    <t>LOCACAO DE VIGA SANDUICHE METALICA VAZADA PARA TRAVAMENTO DE PILARES, ALTURA DE *8* CM, LARGURA DE *6* CM E EXTENSAO DE 2 M</t>
  </si>
  <si>
    <t>LONA PLASTICA PRETA, E= 150 MICRA</t>
  </si>
  <si>
    <t>0,79</t>
  </si>
  <si>
    <t>LUMINARIA ABERTA P/ ILUMINACAO PUBLICA, TIPO X-57 PETERCO OU EQUIV</t>
  </si>
  <si>
    <t>40,47</t>
  </si>
  <si>
    <t>LUMINARIA ARANDELA TIPO MEIA-LUA COM VIDRO FOSCO *30 X 15* CM, PARA 1 LAMPADA, BASE E27, POTENCIA MAXIMA 40/60 W (NAO INCLUI LAMPADA)</t>
  </si>
  <si>
    <t>31,60</t>
  </si>
  <si>
    <t>LUMINARIA DE EMBUTIR EM CHAPA DE ACO PARA 2 LAMPADAS FLUORESCENTES DE 14 W COM REFLETOR E ALETAS EM ALUMINIO, COMPLETA (INCLUI REATOR E LAMPADAS)</t>
  </si>
  <si>
    <t>127,91</t>
  </si>
  <si>
    <t>LUMINARIA DE EMBUTIR EM CHAPA DE ACO PARA 4 LAMPADAS FLUORESCENTES DE 14 W *60 X 60 CM* ALETADA (NAO INCLUI REATOR E LAMPADAS)</t>
  </si>
  <si>
    <t>135,75</t>
  </si>
  <si>
    <t>LUMINARIA DE EMERGENCIA 30 LEDS, POTENCIA 2 W, BATERIA DE LITIO, AUTONOMIA DE 6 HORAS</t>
  </si>
  <si>
    <t>72,91</t>
  </si>
  <si>
    <t>LUMINARIA DE LED PARA ILUMINACAO PUBLICA, DE 138 W ATE 180 W, INVOLUCRO EM ALUMINIO OU ACO INOX</t>
  </si>
  <si>
    <t>2.488,44</t>
  </si>
  <si>
    <t>LUMINARIA DE LED PARA ILUMINACAO PUBLICA, DE 181 W ATE 239 W, INVOLUCRO EM ALUMINIO OU ACO INOX</t>
  </si>
  <si>
    <t>2.890,50</t>
  </si>
  <si>
    <t>LUMINARIA DE LED PARA ILUMINACAO PUBLICA, DE 240 W ATE 350 W, INVOLUCRO EM ALUMINIO OU ACO INOX</t>
  </si>
  <si>
    <t>4.788,54</t>
  </si>
  <si>
    <t>LUMINARIA DE LED PARA ILUMINACAO PUBLICA, DE 33 W ATE 50 W, INVOLUCRO EM ALUMINIO OU ACO INOX</t>
  </si>
  <si>
    <t>747,84</t>
  </si>
  <si>
    <t>LUMINARIA DE LED PARA ILUMINACAO PUBLICA, DE 51 W ATE 67 W, INVOLUCRO EM ALUMINIO OU ACO INOX</t>
  </si>
  <si>
    <t>1.379,98</t>
  </si>
  <si>
    <t>LUMINARIA DE LED PARA ILUMINACAO PUBLICA, DE 68 W ATE 97 W, INVOLUCRO EM ALUMINIO OU ACO INOX</t>
  </si>
  <si>
    <t>1.527,57</t>
  </si>
  <si>
    <t>LUMINARIA DE LED PARA ILUMINACAO PUBLICA, DE 98 W ATE 137 W, INVOLUCRO EM ALUMINIO OU ACO INOX</t>
  </si>
  <si>
    <t>1.841,96</t>
  </si>
  <si>
    <t>LUMINARIA DE SOBREPOR EM CHAPA DE ACO COM ALETAS PLASTICAS, PARA 1 LAMPADA, BASE E27, POTENCIA MAXIMA 40/60 W (NAO INCLUI LAMPADA)</t>
  </si>
  <si>
    <t>24,22</t>
  </si>
  <si>
    <t>LUMINARIA DE SOBREPOR EM CHAPA DE ACO COM ALETAS PLASTICAS, PARA 2 LAMPADAS, BASE E27, POTENCIA MAXIMA 40/60 W (NAO INCLUI LAMPADAS)</t>
  </si>
  <si>
    <t>32,41</t>
  </si>
  <si>
    <t>LUMINARIA DE SOBREPOR EM CHAPA DE ACO PARA 1 LAMPADA FLUORESCENTE DE *18* W, ALETADA, COMPLETA (LAMPADA E REATOR INCLUSOS)</t>
  </si>
  <si>
    <t>33,77</t>
  </si>
  <si>
    <t>LUMINARIA DE SOBREPOR EM CHAPA DE ACO PARA 1 LAMPADA FLUORESCENTE DE *18* W, PERFIL COMERCIAL (NAO INCLUI REATOR E LAMPADA)</t>
  </si>
  <si>
    <t>LUMINARIA DE SOBREPOR EM CHAPA DE ACO PARA 1 LAMPADA FLUORESCENTE DE *36* W, ALETADA, COMPLETA (LAMPADA E REATOR INCLUSOS)</t>
  </si>
  <si>
    <t>49,83</t>
  </si>
  <si>
    <t>LUMINARIA DE SOBREPOR EM CHAPA DE ACO PARA 1 LAMPADA FLUORESCENTE DE *36* W, PERFIL COMERCIAL (NAO INCLUI REATOR E LAMPADA)</t>
  </si>
  <si>
    <t>14,44</t>
  </si>
  <si>
    <t>LUMINARIA DE SOBREPOR EM CHAPA DE ACO PARA 2 LAMPADAS FLUORESCENTES DE *18* W, ALETADA, COMPLETA (LAMPADAS E REATOR INCLUSOS)</t>
  </si>
  <si>
    <t>46,80</t>
  </si>
  <si>
    <t>LUMINARIA DE SOBREPOR EM CHAPA DE ACO PARA 2 LAMPADAS FLUORESCENTES DE *18* W, PERFIL COMERCIAL (NAO INCLUI REATOR E LAMPADAS)</t>
  </si>
  <si>
    <t>LUMINARIA DE SOBREPOR EM CHAPA DE ACO PARA 2 LAMPADAS FLUORESCENTES DE *36* W, ALETADA, COMPLETA (LAMPADAS E REATOR INCLUSOS)</t>
  </si>
  <si>
    <t>66,19</t>
  </si>
  <si>
    <t>LUMINARIA DE SOBREPOR EM CHAPA DE ACO PARA 2 LAMPADAS FLUORESCENTES DE *36* W, PERFIL COMERCIAL (NAO INCLUI REATOR E LAMPADAS)</t>
  </si>
  <si>
    <t>19,81</t>
  </si>
  <si>
    <t>LUMINARIA DE TETO PLAFON/PLAFONIER EM PLASTICO COM BASE E27, POTENCIA MAXIMA 60 W (NAO INCLUI LAMPADA)</t>
  </si>
  <si>
    <t>3,17</t>
  </si>
  <si>
    <t>LUMINARIA DUPLA P/SINALIZACAO, TIPO WETZEL AS-2/110 OU EQUIV</t>
  </si>
  <si>
    <t>177,23</t>
  </si>
  <si>
    <t>LUMINARIA HERMETICA IP-65 PARA 2 DUAS LAMPADAS DE 14/16/18/20 W (NAO INCLUI REATOR E LAMPADAS)</t>
  </si>
  <si>
    <t>83,91</t>
  </si>
  <si>
    <t>LUMINARIA HERMETICA IP-65 PARA 2 DUAS LAMPADAS DE 28/32/36/40 W (NAO INCLUI REATOR E LAMPADAS)</t>
  </si>
  <si>
    <t>103,36</t>
  </si>
  <si>
    <t>LUMINARIA LED PLAFON REDONDO DE SOBREPOR BIVOLT 12/13 W,  D = *17* CM</t>
  </si>
  <si>
    <t>66,68</t>
  </si>
  <si>
    <t>LUMINARIA LED REFLETOR RETANGULAR BIVOLT, LUZ BRANCA, 10 W</t>
  </si>
  <si>
    <t>72,36</t>
  </si>
  <si>
    <t>LUMINARIA LED REFLETOR RETANGULAR BIVOLT, LUZ BRANCA, 30 W</t>
  </si>
  <si>
    <t>151,66</t>
  </si>
  <si>
    <t>LUMINARIA LED REFLETOR RETANGULAR BIVOLT, LUZ BRANCA, 50 W</t>
  </si>
  <si>
    <t>170,27</t>
  </si>
  <si>
    <t>LUMINARIA PLAFON REDONDO COM VIDRO FOSCO DIAMETRO *25* CM, PARA 1 LAMPADA, BASE E27, POTENCIA MAXIMA 40/60 W (NAO INCLUI LAMPADA)</t>
  </si>
  <si>
    <t>29,97</t>
  </si>
  <si>
    <t>LUMINARIA PLAFON REDONDO COM VIDRO FOSCO DIAMETRO *30* CM, PARA 2 LAMPADAS, BASE E27, POTENCIA MAXIMA 40/60 W (NAO INCLUI LAMPADAS)</t>
  </si>
  <si>
    <t>34,70</t>
  </si>
  <si>
    <t>LUMINARIA PROVA DE TEMPO PETERCO Y.31/1</t>
  </si>
  <si>
    <t>101,69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</si>
  <si>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</si>
  <si>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208,53</t>
  </si>
  <si>
    <t>LUMINARIA SPOT DE SOBREPOR EM ALUMINIO COM ALETA PLASTICA PARA 1 LAMPADA, BASE E27, POTENCIA MAXIMA 40/60 W (NAO INCLUI LAMPADA)</t>
  </si>
  <si>
    <t>52,05</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</si>
  <si>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</si>
  <si>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</si>
  <si>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</si>
  <si>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39,12</t>
  </si>
  <si>
    <t>LUVA CPVC, SOLDAVEL, 15 MM, PARA AGUA QUENTE PREDIAL</t>
  </si>
  <si>
    <t>LUVA CPVC, SOLDAVEL, 22 MM, PARA AGUA QUENTE PREDIAL</t>
  </si>
  <si>
    <t>1,54</t>
  </si>
  <si>
    <t>LUVA CPVC, SOLDAVEL, 28 MM, PARA AGUA QUENTE PREDIAL</t>
  </si>
  <si>
    <t>LUVA CPVC, SOLDAVEL, 35 MM, PARA AGUA QUENTE PREDIAL</t>
  </si>
  <si>
    <t>6,43</t>
  </si>
  <si>
    <t>LUVA CPVC, SOLDAVEL, 42 MM, PARA AGUA QUENTE PREDIAL</t>
  </si>
  <si>
    <t>LUVA CPVC, SOLDAVEL, 54 MM, PARA AGUA QUENTE PREDIAL</t>
  </si>
  <si>
    <t>17,92</t>
  </si>
  <si>
    <t>LUVA CPVC, SOLDAVEL, 73 MM, PARA AGUA QUENTE PREDIAL</t>
  </si>
  <si>
    <t>77,00</t>
  </si>
  <si>
    <t>LUVA CPVC, SOLDAVEL, 89 MM, PARA AGUA QUENTE PREDIAL</t>
  </si>
  <si>
    <t>LUVA DE BORRACHA ISOLANTE PARA ALTA TENSAO, RESISTENTE A OZONIO, TENSAO DE ENSAIO 2,5 KV (PAR)</t>
  </si>
  <si>
    <t>270,40</t>
  </si>
  <si>
    <t>LUVA DE COBRE (REF 600) SEM ANEL DE SOLDA, BOLSA X BOLSA, 104 MM</t>
  </si>
  <si>
    <t>218,75</t>
  </si>
  <si>
    <t>LUVA DE COBRE (REF 600) SEM ANEL DE SOLDA, BOLSA X BOLSA, 15 MM</t>
  </si>
  <si>
    <t>1,69</t>
  </si>
  <si>
    <t>LUVA DE COBRE (REF 600) SEM ANEL DE SOLDA, BOLSA X BOLSA, 22 MM</t>
  </si>
  <si>
    <t>LUVA DE COBRE (REF 600) SEM ANEL DE SOLDA, BOLSA X BOLSA, 28 MM</t>
  </si>
  <si>
    <t>LUVA DE COBRE (REF 600) SEM ANEL DE SOLDA, BOLSA X BOLSA, 35 MM</t>
  </si>
  <si>
    <t>14,43</t>
  </si>
  <si>
    <t>LUVA DE COBRE (REF 600) SEM ANEL DE SOLDA, BOLSA X BOLSA, 42 MM</t>
  </si>
  <si>
    <t>LUVA DE COBRE (REF 600) SEM ANEL DE SOLDA, BOLSA X BOLSA, 54 MM</t>
  </si>
  <si>
    <t>29,89</t>
  </si>
  <si>
    <t>LUVA DE COBRE (REF 600) SEM ANEL DE SOLDA, BOLSA X BOLSA, 66 MM</t>
  </si>
  <si>
    <t>97,98</t>
  </si>
  <si>
    <t>LUVA DE COBRE (REF 600) SEM ANEL DE SOLDA, BOLSA X BOLSA, 79 MM</t>
  </si>
  <si>
    <t>150,02</t>
  </si>
  <si>
    <t>LUVA DE CORRER DEFOFO, PVC, JE, DN 100 MM</t>
  </si>
  <si>
    <t>36,20</t>
  </si>
  <si>
    <t>LUVA DE CORRER DEFOFO, PVC, JE, DN 150 MM</t>
  </si>
  <si>
    <t>79,90</t>
  </si>
  <si>
    <t>LUVA DE CORRER DEFOFO, PVC, JE, DN 200 MM</t>
  </si>
  <si>
    <t>142,52</t>
  </si>
  <si>
    <t>LUVA DE CORRER DEFOFO, PVC, JE, DN 250 MM</t>
  </si>
  <si>
    <t>259,60</t>
  </si>
  <si>
    <t>LUVA DE CORRER DEFOFO, PVC, JE, DN 300 MM</t>
  </si>
  <si>
    <t>356,30</t>
  </si>
  <si>
    <t>LUVA DE CORRER PARA TUBO ROSCAVEL, PVC, 1 1/2", PARA AGUA FRIA PREDIAL</t>
  </si>
  <si>
    <t>31,42</t>
  </si>
  <si>
    <t>LUVA DE CORRER PARA TUBO ROSCAVEL, PVC, 1/2", PARA AGUA FRIA PREDIAL</t>
  </si>
  <si>
    <t>9,90</t>
  </si>
  <si>
    <t>LUVA DE CORRER PARA TUBO ROSCAVEL, PVC, 3/4", PARA AGUA FRIA PREDIAL</t>
  </si>
  <si>
    <t>LUVA DE CORRER PARA TUBO SOLDAVEL, PVC, 20 MM, PARA AGUA FRIA PREDIAL</t>
  </si>
  <si>
    <t>5,79</t>
  </si>
  <si>
    <t>LUVA DE CORRER PARA TUBO SOLDAVEL, PVC, 25 MM, PARA AGUA FRIA PREDIAL</t>
  </si>
  <si>
    <t>LUVA DE CORRER PARA TUBO SOLDAVEL, PVC, 32 MM, PARA AGUA FRIA PREDIAL</t>
  </si>
  <si>
    <t>18,35</t>
  </si>
  <si>
    <t>LUVA DE CORRER PARA TUBO SOLDAVEL, PVC, 50 MM, PARA AGUA FRIA PREDIAL</t>
  </si>
  <si>
    <t>20,83</t>
  </si>
  <si>
    <t>LUVA DE CORRER PARA TUBO SOLDAVEL, PVC, 60 MM, PARA AGUA FRIA PREDIAL</t>
  </si>
  <si>
    <t>32,53</t>
  </si>
  <si>
    <t>LUVA DE CORRER PVC, JE, DN 100 MM, PARA REDE COLETORA DE ESGOTO (NBR 10569)</t>
  </si>
  <si>
    <t>13,15</t>
  </si>
  <si>
    <t>LUVA DE CORRER PVC, JE, DN 150 MM, PARA REDE COLETORA DE ESGOTO (NBR 10569)</t>
  </si>
  <si>
    <t>42,83</t>
  </si>
  <si>
    <t>LUVA DE CORRER PVC, JE, DN 200 MM, PARA REDE COLETORA DE ESGOTO (NBR 10569)</t>
  </si>
  <si>
    <t>92,20</t>
  </si>
  <si>
    <t>LUVA DE CORRER PVC, JE, DN 250 MM, PARA REDE COLETORA DE ESGOTO (NBR 10569)</t>
  </si>
  <si>
    <t>150,75</t>
  </si>
  <si>
    <t>LUVA DE CORRER PVC, JE, DN 300 MM, PARA REDE COLETORA DE ESGOTO (NBR 10569)</t>
  </si>
  <si>
    <t>251,99</t>
  </si>
  <si>
    <t>LUVA DE CORRER, CPVC, SOLDAVEL, 15 MM, PARA AGUA QUENTE PREDIAL</t>
  </si>
  <si>
    <t>3,53</t>
  </si>
  <si>
    <t>LUVA DE CORRER, CPVC, SOLDAVEL, 22 MM, PARA AGUA QUENTE PREDIAL</t>
  </si>
  <si>
    <t>LUVA DE CORRER, CPVC, SOLDAVEL, 28 MM, PARA AGUA QUENTE PREDIAL</t>
  </si>
  <si>
    <t>LUVA DE CORRER, CPVC, SOLDAVEL, 35 MM, PARA AGUA QUENTE PREDIAL</t>
  </si>
  <si>
    <t>12,95</t>
  </si>
  <si>
    <t>LUVA DE CORRER, CPVC, SOLDAVEL, 42 MM, PARA AGUA QUENTE PREDIAL</t>
  </si>
  <si>
    <t>18,14</t>
  </si>
  <si>
    <t>LUVA DE CORRER, PVC PBA, JE, DN 100 / DE 110 MM, PARA REDE AGUA (NBR 10351)</t>
  </si>
  <si>
    <t>35,92</t>
  </si>
  <si>
    <t>LUVA DE CORRER, PVC PBA, JE, DN 50 / DE 60 MM, PARA REDE AGUA (NBR 10351)</t>
  </si>
  <si>
    <t>10,33</t>
  </si>
  <si>
    <t>LUVA DE CORRER, PVC PBA, JE, DN 75 / DE 85 MM, PARA REDE AGUA (NBR 10351)</t>
  </si>
  <si>
    <t>LUVA DE CORRER, PVC SERIE REFORCADA - R, 100 MM, PARA ESGOTO PREDIAL</t>
  </si>
  <si>
    <t>18,28</t>
  </si>
  <si>
    <t>LUVA DE CORRER, PVC SERIE REFORCADA - R, 150 MM, PARA ESGOTO PREDIAL</t>
  </si>
  <si>
    <t>59,09</t>
  </si>
  <si>
    <t>LUVA DE CORRER, PVC SERIE REFORCADA - R, 75 MM, PARA ESGOTO PREDIAL</t>
  </si>
  <si>
    <t>LUVA DE CORRER, PVC, DN 100 MM, PARA ESGOTO PREDIAL</t>
  </si>
  <si>
    <t>11,98</t>
  </si>
  <si>
    <t>LUVA DE CORRER, PVC, DN 50 MM, PARA ESGOTO PREDIAL</t>
  </si>
  <si>
    <t>LUVA DE CORRER, PVC, DN 75 MM, PARA ESGOTO PREDIAL</t>
  </si>
  <si>
    <t>7,92</t>
  </si>
  <si>
    <t>LUVA DE FERRO GALVANIZADO, COM ROSCA BSP MACHO/FEMEA, DE 3/4"</t>
  </si>
  <si>
    <t>6,32</t>
  </si>
  <si>
    <t>LUVA DE FERRO GALVANIZADO, COM ROSCA BSP, DE 1 1/2"</t>
  </si>
  <si>
    <t>13,02</t>
  </si>
  <si>
    <t>LUVA DE FERRO GALVANIZADO, COM ROSCA BSP, DE 1 1/4"</t>
  </si>
  <si>
    <t>10,63</t>
  </si>
  <si>
    <t>LUVA DE FERRO GALVANIZADO, COM ROSCA BSP, DE 1/2"</t>
  </si>
  <si>
    <t>LUVA DE FERRO GALVANIZADO, COM ROSCA BSP, DE 1"</t>
  </si>
  <si>
    <t>LUVA DE FERRO GALVANIZADO, COM ROSCA BSP, DE 2 1/2"</t>
  </si>
  <si>
    <t>36,37</t>
  </si>
  <si>
    <t>LUVA DE FERRO GALVANIZADO, COM ROSCA BSP, DE 2"</t>
  </si>
  <si>
    <t>19,94</t>
  </si>
  <si>
    <t>LUVA DE FERRO GALVANIZADO, COM ROSCA BSP, DE 3/4"</t>
  </si>
  <si>
    <t>4,68</t>
  </si>
  <si>
    <t>LUVA DE FERRO GALVANIZADO, COM ROSCA BSP, DE 3"</t>
  </si>
  <si>
    <t>54,87</t>
  </si>
  <si>
    <t>LUVA DE FERRO GALVANIZADO, COM ROSCA BSP, DE 4"</t>
  </si>
  <si>
    <t>LUVA DE FERRO GALVANIZADO, COM ROSCA BSP, DE 5"</t>
  </si>
  <si>
    <t>157,64</t>
  </si>
  <si>
    <t>LUVA DE FERRO GALVANIZADO, COM ROSCA BSP, DE 6"</t>
  </si>
  <si>
    <t>260,01</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</si>
  <si>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</si>
  <si>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</si>
  <si>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</si>
  <si>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</si>
  <si>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19,68</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</si>
  <si>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</si>
  <si>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</si>
  <si>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</si>
  <si>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</si>
  <si>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13,83</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</si>
  <si>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</si>
  <si>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</si>
  <si>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</si>
  <si>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</si>
  <si>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11,41</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</si>
  <si>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</si>
  <si>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</si>
  <si>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</si>
  <si>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</si>
  <si>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</si>
  <si>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</si>
  <si>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</si>
  <si>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22,14</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</si>
  <si>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</si>
  <si>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</si>
  <si>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</si>
  <si>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</si>
  <si>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59,17</t>
  </si>
  <si>
    <t>LUVA DE REDUCAO DE FERRO GALVANIZADO, COM ROSCA BSP, DE 3" X 2 1/2"</t>
  </si>
  <si>
    <t>LUVA DE REDUCAO DE FERRO GALVANIZADO, COM ROSCA BSP, DE 3" X 2"</t>
  </si>
  <si>
    <t>LUVA DE REDUCAO DE FERRO GALVANIZADO, COM ROSCA BSP, DE 4" X 2 1/2"</t>
  </si>
  <si>
    <t>102,18</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</si>
  <si>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</si>
  <si>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</si>
  <si>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</si>
  <si>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</si>
  <si>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33,35</t>
  </si>
  <si>
    <t>LUVA DE REDUCAO EM ACO CARBONO, COM ENCAIXE PARA SOLDA DN SW, PRESSAO 3.000 LBS, DN 1 1/4"  X 1"</t>
  </si>
  <si>
    <t>26,08</t>
  </si>
  <si>
    <t>LUVA DE REDUCAO EM ACO CARBONO, COM ENCAIXE PARA SOLDA DN SW, PRESSAO 3.000 LBS, DN 1" X 3/4"</t>
  </si>
  <si>
    <t>9,94</t>
  </si>
  <si>
    <t>LUVA DE REDUCAO EM ACO CARBONO, COM ENCAIXE PARA SOLDA DN SW, PRESSAO 3.000 LBS, DN 2 1/2" X 2"</t>
  </si>
  <si>
    <t>105,84</t>
  </si>
  <si>
    <t>LUVA DE REDUCAO EM ACO CARBONO, COM ENCAIXE PARA SOLDA DN SW, PRESSAO 3.000 LBS, DN 2" X 1 1/2"</t>
  </si>
  <si>
    <t>52,60</t>
  </si>
  <si>
    <t>LUVA DE REDUCAO EM ACO CARBONO, COM ENCAIXE PARA SOLDA DN SW, PRESSAO 3.000 LBS, DN 3" X 2 1/2"</t>
  </si>
  <si>
    <t>143,12</t>
  </si>
  <si>
    <t>LUVA DE REDUCAO PARA TUBO PEX, METALICA, PARA CONEXAO COM ANEL DESLIZANTE, DN 20 X 16 MM</t>
  </si>
  <si>
    <t>LUVA DE REDUCAO PARA TUBO PEX, METALICA, PARA CONEXAO COM ANEL DESLIZANTE, DN 25 X 16 MM</t>
  </si>
  <si>
    <t>8,67</t>
  </si>
  <si>
    <t>LUVA DE REDUCAO PARA TUBO PEX, METALICA, PARA CONEXAO COM ANEL DESLIZANTE, DN 25 X 20 MM</t>
  </si>
  <si>
    <t>9,62</t>
  </si>
  <si>
    <t>LUVA DE REDUCAO PARA TUBO PEX, METALICA, PARA CONEXAO COM ANEL DESLIZANTE, DN 32 X 25 MM</t>
  </si>
  <si>
    <t>15,22</t>
  </si>
  <si>
    <t>LUVA DE REDUCAO PARA TUBO PEX, PLASTICA, PARA CONEXAO COM CRIMPAGEM, DN 20 X 16 MM</t>
  </si>
  <si>
    <t>LUVA DE REDUCAO PARA TUBO PEX, PLASTICA, PARA CONEXAO COM CRIMPAGEM, DN 25 X 16 MM</t>
  </si>
  <si>
    <t>15,41</t>
  </si>
  <si>
    <t>LUVA DE REDUCAO PARA TUBO PEX, PLASTICA, PARA CONEXAO COM CRIMPAGEM, DN 32 X 20 MM</t>
  </si>
  <si>
    <t>23,19</t>
  </si>
  <si>
    <t>LUVA DE REDUCAO PARA TUBO PEX, PLASTICA, PARA CONEXAO COM CRIMPAGEM, DN 32 X 25 MM</t>
  </si>
  <si>
    <t>24,47</t>
  </si>
  <si>
    <t>LUVA DE REDUCAO ROSCAVEL, PVC, 1" X 3/4", PARA AGUA FRIA PREDIAL</t>
  </si>
  <si>
    <t>LUVA DE REDUCAO ROSCAVEL, PVC, 3/4" X 1/2", PARA AGUA FRIA PREDIAL</t>
  </si>
  <si>
    <t>2,48</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</si>
  <si>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</si>
  <si>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</si>
  <si>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</si>
  <si>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</si>
  <si>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8,65</t>
  </si>
  <si>
    <t>LUVA DE REDUCAO, PVC, SOLDAVEL, 50 X 25 MM, PARA AGUA FRIA PREDIAL</t>
  </si>
  <si>
    <t>LUVA DE TRANSICAO DE CPVC X PVC, SOLDAVEL, 22 X 25 MM, PARA AGUA QUENTE</t>
  </si>
  <si>
    <t>LUVA DE TRANSICAO, CPVC, SOLDAVEL, 42 MM X 1 1/2", PARA AGUA QUENTE</t>
  </si>
  <si>
    <t>90,55</t>
  </si>
  <si>
    <t>LUVA DE TRANSICAO, CPVC, SOLDAVEL, 54 MM X 2", PARA AGUA QUENTE PREDIAL</t>
  </si>
  <si>
    <t>147,70</t>
  </si>
  <si>
    <t>LUVA DE TRANSICAO, CPVC, 15 MM X 1/2", PARA AGUA QUENTE PREDIAL</t>
  </si>
  <si>
    <t>LUVA DE TRANSICAO, CPVC, 22 MM X 1/2", PARA AGUA QUENTE</t>
  </si>
  <si>
    <t>6,07</t>
  </si>
  <si>
    <t>LUVA DUPLA, PVC LEVE, DN 150 MM</t>
  </si>
  <si>
    <t>12,70</t>
  </si>
  <si>
    <t>LUVA EM ACO CARBONO, SOLDAVEL, PRESSAO 3.000 LBS, DN 1 1/2"</t>
  </si>
  <si>
    <t>LUVA EM ACO CARBONO, SOLDAVEL, PRESSAO 3.000 LBS, DN 1 1/4"</t>
  </si>
  <si>
    <t>LUVA EM ACO CARBONO, SOLDAVEL, PRESSAO 3.000 LBS, DN 1/2"</t>
  </si>
  <si>
    <t>8,86</t>
  </si>
  <si>
    <t>LUVA EM ACO CARBONO, SOLDAVEL, PRESSAO 3.000 LBS, DN 1"</t>
  </si>
  <si>
    <t>13,34</t>
  </si>
  <si>
    <t>LUVA EM ACO CARBONO, SOLDAVEL, PRESSAO 3.000 LBS, DN 2 1/2"</t>
  </si>
  <si>
    <t>82,39</t>
  </si>
  <si>
    <t>LUVA EM ACO CARBONO, SOLDAVEL, PRESSAO 3.000 LBS, DN 2"</t>
  </si>
  <si>
    <t>LUVA EM ACO CARBONO, SOLDAVEL, PRESSAO 3.000 LBS, DN 3/4"</t>
  </si>
  <si>
    <t>LUVA EM ACO CARBONO, SOLDAVEL, PRESSAO 3.000 LBS, DN 3"</t>
  </si>
  <si>
    <t>111,53</t>
  </si>
  <si>
    <t>LUVA EM PVC RIGIDO ROSCAVEL, DE 1 1/2", PARA ELETRODUTO</t>
  </si>
  <si>
    <t>LUVA EM PVC RIGIDO ROSCAVEL, DE 1 1/4", PARA ELETRODUTO</t>
  </si>
  <si>
    <t>LUVA EM PVC RIGIDO ROSCAVEL, DE 1/2", PARA ELETRODUTO</t>
  </si>
  <si>
    <t>0,59</t>
  </si>
  <si>
    <t>LUVA EM PVC RIGIDO ROSCAVEL, DE 1", PARA ELETRODUTO</t>
  </si>
  <si>
    <t>LUVA EM PVC RIGIDO ROSCAVEL, DE 2 1/2", PARA ELETRODUTO</t>
  </si>
  <si>
    <t>8,34</t>
  </si>
  <si>
    <t>LUVA EM PVC RIGIDO ROSCAVEL, DE 2", PARA ELETRODUTO</t>
  </si>
  <si>
    <t>3,75</t>
  </si>
  <si>
    <t>LUVA EM PVC RIGIDO ROSCAVEL, DE 3/4", PARA ELETRODUTO</t>
  </si>
  <si>
    <t>LUVA EM PVC RIGIDO ROSCAVEL, DE 3", PARA ELETRODUTO</t>
  </si>
  <si>
    <t>11,20</t>
  </si>
  <si>
    <t>LUVA EM PVC RIGIDO ROSCAVEL, DE 4", PARA ELETRODUTO</t>
  </si>
  <si>
    <t>LUVA PARA ELETRODUTO, EM ACO GALVANIZADO ELETROLITICO, DIAMETRO DE 100 MM (4")</t>
  </si>
  <si>
    <t>24,83</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</si>
  <si>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</si>
  <si>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</si>
  <si>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</si>
  <si>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</si>
  <si>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</si>
  <si>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</si>
  <si>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7,08</t>
  </si>
  <si>
    <t>LUVA PARA ELETRODUTO, EM ACO GALVANIZADO ELETROLITICO, DIAMETRO DE 65 MM (2 1/2")</t>
  </si>
  <si>
    <t>LUVA PARA ELETRODUTO, EM ACO GALVANIZADO ELETROLITICO, DIAMETRO DE 80 MM (3")</t>
  </si>
  <si>
    <t>LUVA PARA TUBO PEX, METALICO, PARA CONEXAO COM ANEL DESLIZANTE, DN 16 MM</t>
  </si>
  <si>
    <t>4,01</t>
  </si>
  <si>
    <t>LUVA PARA TUBO PEX, METALICO, PARA CONEXAO COM ANEL DESLIZANTE, DN 20 MM</t>
  </si>
  <si>
    <t>6,20</t>
  </si>
  <si>
    <t>LUVA PARA TUBO PEX, METALICO, PARA CONEXAO COM ANEL DESLIZANTE, DN 25 MM</t>
  </si>
  <si>
    <t>LUVA PARA TUBO PEX, METALICO, PARA CONEXAO COM ANEL DESLIZANTE, DN 32 MM</t>
  </si>
  <si>
    <t>LUVA PARA TUBO PEX, PLASTICA, PARA CONEXAO COM CRIMPAGEM, DN 16 MM</t>
  </si>
  <si>
    <t>8,18</t>
  </si>
  <si>
    <t>LUVA PARA TUBO PEX, PLASTICA, PARA CONEXAO COM CRIMPAGEM, DN 20 MM</t>
  </si>
  <si>
    <t>11,83</t>
  </si>
  <si>
    <t>LUVA PARA TUBO PEX, PLASTICA, PARA CONEXAO COM CRIMPAGEM, DN 25 MM</t>
  </si>
  <si>
    <t>17,93</t>
  </si>
  <si>
    <t>LUVA PARA TUBO PEX, PLASTICA, PARA CONEXAO COM CRIMPAGEM, DN 32 MM</t>
  </si>
  <si>
    <t>26,95</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</si>
  <si>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</si>
  <si>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</si>
  <si>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</si>
  <si>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</si>
  <si>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14,51</t>
  </si>
  <si>
    <t>LUVA PASSANTE DE COBRE (REF 601) SEM ANEL DE SOLDA, BOLSA 42 MM</t>
  </si>
  <si>
    <t>22,36</t>
  </si>
  <si>
    <t>LUVA PASSANTE DE COBRE (REF 601) SEM ANEL DE SOLDA, BOLSA 54 MM</t>
  </si>
  <si>
    <t>34,32</t>
  </si>
  <si>
    <t>LUVA PASSANTE DE COBRE (REF 601) SEM ANEL DE SOLDA, BOLSA 66 MM</t>
  </si>
  <si>
    <t>LUVA PPR, SOLDAVEL, DN 110 MM, PARA AGUA QUENTE PREDIAL</t>
  </si>
  <si>
    <t>77,18</t>
  </si>
  <si>
    <t>LUVA PPR, SOLDAVEL, DN 20 MM, PARA AGUA QUENTE PREDIAL</t>
  </si>
  <si>
    <t>LUVA PPR, SOLDAVEL, DN 25 MM, PARA AGUA QUENTE PREDIAL</t>
  </si>
  <si>
    <t>LUVA PPR, SOLDAVEL, DN 32 MM, PARA AGUA QUENTE PREDIAL</t>
  </si>
  <si>
    <t>LUVA PPR, SOLDAVEL, DN 40 MM, PARA AGUA QUENTE PREDIAL</t>
  </si>
  <si>
    <t>5,66</t>
  </si>
  <si>
    <t>LUVA PPR, SOLDAVEL, DN 50 MM, PARA AGUA QUENTE PREDIAL</t>
  </si>
  <si>
    <t>LUVA PPR, SOLDAVEL, DN 63 MM, PARA AGUA QUENTE PREDIAL</t>
  </si>
  <si>
    <t>LUVA PPR, SOLDAVEL, DN 75 MM, PARA AGUA QUENTE PREDIAL</t>
  </si>
  <si>
    <t>LUVA PPR, SOLDAVEL, DN 90 MM, PARA AGUA QUENTE PREDIAL</t>
  </si>
  <si>
    <t>48,23</t>
  </si>
  <si>
    <t>LUVA PVC SOLDAVEL, 110 MM, PARA AGUA FRIA PREDIAL</t>
  </si>
  <si>
    <t>58,12</t>
  </si>
  <si>
    <t>LUVA PVC SOLDAVEL, 20 MM, PARA AGUA FRIA PREDIAL</t>
  </si>
  <si>
    <t>LUVA PVC SOLDAVEL, 25 MM, PARA AGUA FRIA PREDIAL</t>
  </si>
  <si>
    <t>LUVA PVC SOLDAVEL, 32 MM, PARA AGUA FRIA PREDIAL</t>
  </si>
  <si>
    <t>1,44</t>
  </si>
  <si>
    <t>LUVA PVC SOLDAVEL, 40 MM, PARA AGUA FRIA PREDIAL</t>
  </si>
  <si>
    <t>LUVA PVC SOLDAVEL, 50 MM, PARA AGUA FRIA PREDIAL</t>
  </si>
  <si>
    <t>3,45</t>
  </si>
  <si>
    <t>LUVA PVC SOLDAVEL, 60 MM, PARA AGUA FRIA PREDIAL</t>
  </si>
  <si>
    <t>LUVA PVC SOLDAVEL, 75 MM, PARA AGUA FRIA PREDIAL</t>
  </si>
  <si>
    <t>LUVA PVC SOLDAVEL, 85 MM, PARA AGUA FRIA PREDIAL</t>
  </si>
  <si>
    <t>35,82</t>
  </si>
  <si>
    <t>LUVA PVC, ROSCAVEL,  2 1/2",  AGUA FRIA PREDIAL</t>
  </si>
  <si>
    <t>17,42</t>
  </si>
  <si>
    <t>LUVA PVC, ROSCAVEL, 1 1/2",  AGUA FRIA PREDIAL</t>
  </si>
  <si>
    <t>LUVA PVC, ROSCAVEL, 1 1/4", AGUA FRIA PREDIAL</t>
  </si>
  <si>
    <t>LUVA PVC, ROSCAVEL, 2",  AGUA FRIA PREDIAL</t>
  </si>
  <si>
    <t>11,10</t>
  </si>
  <si>
    <t>LUVA PVC, ROSCAVEL, 3", AGUA FRIA PREDIAL</t>
  </si>
  <si>
    <t>25,05</t>
  </si>
  <si>
    <t>LUVA RASPA DE COURO, CANO CURTO (PUNHO *7* CM)</t>
  </si>
  <si>
    <t>9,40</t>
  </si>
  <si>
    <t>LUVA ROSCAVEL, PVC, 1/2", AGUA FRIA PREDIAL</t>
  </si>
  <si>
    <t>LUVA ROSCAVEL, PVC, 1", AGUA FRIA PREDIAL</t>
  </si>
  <si>
    <t>LUVA ROSCAVEL, PVC, 3/4", AGUA FRIA PREDIAL</t>
  </si>
  <si>
    <t>LUVA SIMPLES, PVC PBA, JE, DN 100 / DE 110 MM, PARA REDE AGUA (NBR 10351)</t>
  </si>
  <si>
    <t>31,18</t>
  </si>
  <si>
    <t>LUVA SIMPLES, PVC PBA, JE, DN 50 / DE 60 MM, PARA REDE AGUA (NBR 10351)</t>
  </si>
  <si>
    <t>11,39</t>
  </si>
  <si>
    <t>LUVA SIMPLES, PVC PBA, JE, DN 75 / DE 85 MM, PARA REDE AGUA (NBR 10351)</t>
  </si>
  <si>
    <t>21,97</t>
  </si>
  <si>
    <t>LUVA SIMPLES, PVC SERIE REFORCADA - R, 100 MM, PARA ESGOTO PREDIAL</t>
  </si>
  <si>
    <t>10,29</t>
  </si>
  <si>
    <t>LUVA SIMPLES, PVC SERIE REFORCADA - R, 150 MM, PARA ESGOTO PREDIAL</t>
  </si>
  <si>
    <t>30,57</t>
  </si>
  <si>
    <t>LUVA SIMPLES, PVC SERIE REFORCADA - R, 40 MM, PARA ESGOTO PREDIAL</t>
  </si>
  <si>
    <t>3,82</t>
  </si>
  <si>
    <t>LUVA SIMPLES, PVC SERIE REFORCADA - R, 50 MM, PARA ESGOTO PREDIAL</t>
  </si>
  <si>
    <t>5,99</t>
  </si>
  <si>
    <t>LUVA SIMPLES, PVC SERIE REFORCADA - R, 75 MM, PARA ESGOTO PREDIAL</t>
  </si>
  <si>
    <t>LUVA SIMPLES, PVC, SOLDAVEL, DN 100 MM, SERIE NORMAL, PARA ESGOTO PREDIAL</t>
  </si>
  <si>
    <t>LUVA SIMPLES, PVC, SOLDAVEL, DN 150 MM, SERIE NORMAL, PARA ESGOTO PREDIAL</t>
  </si>
  <si>
    <t>21,75</t>
  </si>
  <si>
    <t>LUVA SIMPLES, PVC, SOLDAVEL, DN 40 MM, SERIE NORMAL, PARA ESGOTO PREDIAL</t>
  </si>
  <si>
    <t>LUVA SIMPLES, PVC, SOLDAVEL, DN 50 MM, SERIE NORMAL, PARA ESGOTO PREDIAL</t>
  </si>
  <si>
    <t>LUVA SIMPLES, PVC, SOLDAVEL, DN 75 MM, SERIE NORMAL, PARA ESGOTO PREDIAL</t>
  </si>
  <si>
    <t>3,87</t>
  </si>
  <si>
    <t>LUVA SOLDAVEL COM BUCHA DE LATAO, PVC, 20 MM X 1/2"</t>
  </si>
  <si>
    <t>LUVA SOLDAVEL COM BUCHA DE LATAO, PVC, 25 MM X 1/2"</t>
  </si>
  <si>
    <t>4,08</t>
  </si>
  <si>
    <t>LUVA SOLDAVEL COM BUCHA DE LATAO, PVC, 25 MM X 3/4"</t>
  </si>
  <si>
    <t>5,07</t>
  </si>
  <si>
    <t>LUVA SOLDAVEL COM BUCHA DE LATAO, PVC, 32 MM X 1"</t>
  </si>
  <si>
    <t>13,79</t>
  </si>
  <si>
    <t>LUVA SOLDAVEL COM ROSCA, PVC, 20 MM X 1/2", PARA AGUA FRIA PREDIAL</t>
  </si>
  <si>
    <t>LUVA SOLDAVEL COM ROSCA, PVC, 25 MM X 1/2", PARA AGUA FRIA PREDIAL</t>
  </si>
  <si>
    <t>1,29</t>
  </si>
  <si>
    <t>LUVA SOLDAVEL COM ROSCA, PVC, 25 MM X 3/4", PARA AGUA FRIA PREDIAL</t>
  </si>
  <si>
    <t>1,22</t>
  </si>
  <si>
    <t>LUVA SOLDAVEL COM ROSCA, PVC, 32 MM X 1", PARA AGUA FRIA PREDIAL</t>
  </si>
  <si>
    <t>LUVA SOLDAVEL COM ROSCA, PVC, 40 MM X 1 1/4", PARA AGUA FRIA PREDIAL</t>
  </si>
  <si>
    <t>8,87</t>
  </si>
  <si>
    <t>LUVA SOLDAVEL COM ROSCA, PVC, 50 MM X 1 1/2", PARA AGUA FRIA PREDIAL</t>
  </si>
  <si>
    <t>18,43</t>
  </si>
  <si>
    <t>LUVA, PEAD PE 100,  DE 400 MM, PARA ELETROFUSAO</t>
  </si>
  <si>
    <t>1.845,66</t>
  </si>
  <si>
    <t>LUVA, PEAD PE 100,  DE 63 MM, PARA ELETROFUSAO</t>
  </si>
  <si>
    <t>17,75</t>
  </si>
  <si>
    <t>LUVA, PEAD PE 100, DE 125 MM, PARA ELETROFUSAO</t>
  </si>
  <si>
    <t>42,35</t>
  </si>
  <si>
    <t>LUVA, PEAD PE 100, DE 20 MM, PARA ELETROFUSAO</t>
  </si>
  <si>
    <t>8,16</t>
  </si>
  <si>
    <t>LUVA, PEAD PE 100, DE 200 MM, PARA ELETROFUSAO</t>
  </si>
  <si>
    <t>145,95</t>
  </si>
  <si>
    <t>LUVA, PEAD PE 100, DE 32 MM, PARA ELETROFUSAO</t>
  </si>
  <si>
    <t>8,79</t>
  </si>
  <si>
    <t>MACANETA ALAVANCA, RETA OU CURVA, MACICA, CROMADA, COMPRIMENTO DE 10 A 16 CM, ACABAMENTO PADRAO MEDIO - SOMENTE MACANETAS</t>
  </si>
  <si>
    <t>38,65</t>
  </si>
  <si>
    <t>MACANETA ALAVANCA, RETA SIMPLES / OCA, CROMADA, COMPRIMENTO DE 10 A 16 CM, ACABAMENTO PADRAO POPULAR - SOMENTE MACANETAS</t>
  </si>
  <si>
    <t>15,32</t>
  </si>
  <si>
    <t>MACANETA TIPO BOLA, CROMADA,  DIAMETRO APROXIMADO DE *2 1/2*", (SOMENTE MACANETAS)</t>
  </si>
  <si>
    <t>44,59</t>
  </si>
  <si>
    <t>MACARICO DE SOLDA 201 PARA EXTENSAO GLP OU ACETILENO</t>
  </si>
  <si>
    <t>149,41</t>
  </si>
  <si>
    <t>MACARIQUEIRO</t>
  </si>
  <si>
    <t>16,17</t>
  </si>
  <si>
    <t>18,70</t>
  </si>
  <si>
    <t>MACARIQUEIRO (MENSALISTA)</t>
  </si>
  <si>
    <t>2.845,75</t>
  </si>
  <si>
    <t>3.292,01</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</si>
  <si>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</si>
  <si>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</si>
  <si>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</si>
  <si>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</si>
  <si>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</si>
  <si>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2,43</t>
  </si>
  <si>
    <t>MADEIRA ROLICA SEM TRATAMENTO, EUCALIPTO OU EQUIVALENTE DA REGIAO, H = 6 M, D = 8 A 11 CM (PARA ESCORAMENTO)</t>
  </si>
  <si>
    <t>MADEIRA ROLICA TRATADA, EUCALIPTO OU EQUIVALENTE DA REGIAO, H = 12 M, D = 20 A 24 CM (PARA POSTE)</t>
  </si>
  <si>
    <t>56,59</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</si>
  <si>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</si>
  <si>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</si>
  <si>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</si>
  <si>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</si>
  <si>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</si>
  <si>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23,90</t>
  </si>
  <si>
    <t>MADEIRA ROLICA TRATADA, EUCALIPTO OU EQUIVALENTE DA REGIAO, H = 6,5 M, D = 25 A 29 CM</t>
  </si>
  <si>
    <t>59,01</t>
  </si>
  <si>
    <t>MADEIRA ROLICA TRATADA, EUCALIPTO OU EQUIVALENTE DA REGIAO, H = 6,5 M, D = 30 A 34 CM</t>
  </si>
  <si>
    <t>119,31</t>
  </si>
  <si>
    <t>MADEIRA SERRADA NAO APARELHADA DE PINUS, MISTA OU EQUIVALENTE DA REGIAO</t>
  </si>
  <si>
    <t>929,22</t>
  </si>
  <si>
    <t>MANGOTE DE SEGURANCA EM RASPA DE COURO</t>
  </si>
  <si>
    <t>20,90</t>
  </si>
  <si>
    <t>MANGUEIRA CRISTAL PARA NIVEL, LISA, PVC TRANSPARENTE, 3/8" X1,5 MM</t>
  </si>
  <si>
    <t>2,04</t>
  </si>
  <si>
    <t>MANGUEIRA CRISTAL PARA NIVEL, LISA, PVC TRANSPARENTE, 5/16" X1 MM</t>
  </si>
  <si>
    <t>1,07</t>
  </si>
  <si>
    <t>MANGUEIRA CRISTAL TRANCADA, PVC COM REFORCO, COM PRESSAO DE TRABALHO (PT) 250 LBS/POL2, DE 3/4" X *2,8* MM</t>
  </si>
  <si>
    <t>7,57</t>
  </si>
  <si>
    <t>MANGUEIRA CRISTAL TRANCADA, PVC COM REFORCO, PRESSAO DE TRABALHO (PT) 250 LBS/POL2, DE 1" X *3,4* MM</t>
  </si>
  <si>
    <t>10,34</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</si>
  <si>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</si>
  <si>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</si>
  <si>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</si>
  <si>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</si>
  <si>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</si>
  <si>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230,00</t>
  </si>
  <si>
    <t>MANGUEIRA DE INCENDIO, TIPO 1, DE 1 1/2", COMPRIMENTO = 20 M, TECIDO EM FIO DE POLIESTER E TUBO INTERNO EM BORRACHA SINTETICA, COM UNIOES ENGATE RAPIDO</t>
  </si>
  <si>
    <t>283,51</t>
  </si>
  <si>
    <t>MANGUEIRA DE INCENDIO, TIPO 1, DE 1 1/2", COMPRIMENTO = 25 M, TECIDO EM FIO DE POLIESTER E TUBO INTERNO EM BORRACHA SINTETICA, COM UNIOES ENGATE RAPIDO</t>
  </si>
  <si>
    <t>352,97</t>
  </si>
  <si>
    <t>MANGUEIRA DE INCENDIO, TIPO 1, DE 1 1/2", COMPRIMENTO = 30 M, TECIDO EM FIO DE POLIESTER E TUBO INTERNO EM BORRACHA SINTETICA, COM UNIOES ENGATE RAPIDO</t>
  </si>
  <si>
    <t>376,88</t>
  </si>
  <si>
    <t>MANGUEIRA DE INCENDIO, TIPO 2, DE 1 1/2", COMPRIMENTO = 15 M, TECIDO EM FIO DE POLIESTER E TUBO INTERNO EM BORRACHA SINTETICA, COM UNIOES ENGATE RAPIDO</t>
  </si>
  <si>
    <t>340,44</t>
  </si>
  <si>
    <t>MANGUEIRA DE INCENDIO, TIPO 2, DE 1 1/2", COMPRIMENTO = 20 M, TECIDO EM FIO DE POLIESTER E TUBO INTERNO EM BORRACHA SINTETICA, COM UNIOES</t>
  </si>
  <si>
    <t>405,91</t>
  </si>
  <si>
    <t>MANGUEIRA DE INCENDIO, TIPO 2, DE 1 1/2", COMPRIMENTO = 25 M, TECIDO EM FIO DE POLIESTER E TUBO INTERNO EM BORRACHA SINTETICA, COM UNIOES</t>
  </si>
  <si>
    <t>409,90</t>
  </si>
  <si>
    <t>MANGUEIRA DE INCENDIO, TIPO 2, DE 1 1/2", COMPRIMENTO = 30 M, TECIDO EM FIO DE POLIESTER E TUBO INTERNO EM BORRACHA SINTETICA, COM UNIOES</t>
  </si>
  <si>
    <t>535,14</t>
  </si>
  <si>
    <t>MANGUEIRA DE INCENDIO, TIPO 2, DE 2 1/2", COMPRIMENTO = 15 M, TECIDO EM FIO DE POLIESTER E TUBO INTERNO EM BORRACHA SINTETICA, COM UNIOES ENGATE RAPIDO</t>
  </si>
  <si>
    <t>456,58</t>
  </si>
  <si>
    <t>MANGUEIRA DE INCENDIO, TIPO 2, DE 2 1/2", COMPRIMENTO = 20 M, TECIDO EM FIO DE POLIESTER E TUBO INTERNO EM BORRACHA SINTETICA, COM UNIOES</t>
  </si>
  <si>
    <t>575,00</t>
  </si>
  <si>
    <t>MANGUEIRA DE INCENDIO, TIPO 2, DE 2 1/2", COMPRIMENTO = 25 M, TECIDO EM FIO DE POLIESTER E TUBO INTERNO EM BORRACHA SINTETICA, COM UNIOES ENGATE RAPIDO</t>
  </si>
  <si>
    <t>699,10</t>
  </si>
  <si>
    <t>MANGUEIRA DE INCENDIO, TIPO 2, DE 2 1/2", COMPRIMENTO = 30 M, TECIDO EM FIO DE POLIESTER E TUBO INTERNO EM BORRACHA SINTETICA, COM UNIOES ENGATE RAPIDO</t>
  </si>
  <si>
    <t>797,02</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</si>
  <si>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</si>
  <si>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</si>
  <si>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</si>
  <si>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377.259,43</t>
  </si>
  <si>
    <t>MANIPULADOR TELESCOPICO, POTENCIA DE 85 HP, CAPACIDADE DE CARGA DE 3.500 KG, ALTURA MAXIMA DE ELEVACAO DE 12,3 M</t>
  </si>
  <si>
    <t>335.402,93</t>
  </si>
  <si>
    <t>MANOMETRO COM CAIXA EM ACO PINTADO, ESCALA *10* KGF/CM2 (*10* BAR), DIAMETRO NOMINAL DE *63* MM, CONEXAO DE 1/4"</t>
  </si>
  <si>
    <t>97,71</t>
  </si>
  <si>
    <t>MANOMETRO COM CAIXA EM ACO PINTADO, ESCALA *10* KGF/CM2 (*10* BAR), DIAMETRO NOMINAL DE 100 MM, CONEXAO DE 1/2"</t>
  </si>
  <si>
    <t>155,00</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</si>
  <si>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</si>
  <si>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</si>
  <si>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</si>
  <si>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</si>
  <si>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39,17</t>
  </si>
  <si>
    <t>MANTA ASFALTICA ELASTOMERICA EM POLIESTER 3 MM, TIPO III, CLASSE B, ACABAMENTO PP (NBR 9952)</t>
  </si>
  <si>
    <t>40,52</t>
  </si>
  <si>
    <t>MANTA ASFALTICA ELASTOMERICA EM POLIESTER 4 MM, TIPO III, CLASSE B, ACABAMENTO PP (NBR 9952)</t>
  </si>
  <si>
    <t>49,76</t>
  </si>
  <si>
    <t>MANTA ASFALTICA ELASTOMERICA EM POLIESTER 5 MM, TIPO III, CLASSE B, ACABAMENTO PP (NBR 9952)</t>
  </si>
  <si>
    <t>72,41</t>
  </si>
  <si>
    <t>MANTA ASFALTICA ELASTOMERICA TIPO GLASS 3 MM, TIPO II, CLASSE C, ACABAMENTO PP (NBR 9952)</t>
  </si>
  <si>
    <t>28,60</t>
  </si>
  <si>
    <t>MANTA DE BORRACHA ANTIRRUIDO 5 MM</t>
  </si>
  <si>
    <t>MANTA DE POLIETILENO EXPANDIDO (PEBD) ANTICHAMAS, E = 8 MM</t>
  </si>
  <si>
    <t>7,34</t>
  </si>
  <si>
    <t>MANTA DE POLIETILENO EXPANDIDO (PEBD), E = 5 MM</t>
  </si>
  <si>
    <t>4,71</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</si>
  <si>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</si>
  <si>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</si>
  <si>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</si>
  <si>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</si>
  <si>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</si>
  <si>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</si>
  <si>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14,92</t>
  </si>
  <si>
    <t>MANTA TERMOPLASTICA, PEAD, GEOMEMBRANA LISA, E = 1,00 MM ( NBR 15352)</t>
  </si>
  <si>
    <t>MANTA TERMOPLASTICA, PEAD, GEOMEMBRANA LISA, E = 1,50 MM ( NBR 15352)</t>
  </si>
  <si>
    <t>27,96</t>
  </si>
  <si>
    <t>MANTA TERMOPLASTICA, PEAD, GEOMEMBRANA LISA, E = 2,00 MM ( NBR 15352)</t>
  </si>
  <si>
    <t>37,46</t>
  </si>
  <si>
    <t>MANTA TERMOPLASTICA, PEAD, GEOMEMBRANA LISA, E = 2,50 MM ( NBR 15352)</t>
  </si>
  <si>
    <t>46,52</t>
  </si>
  <si>
    <t>MANTA TERMOPLASTICA, PEAD, GEOMEMBRANA TEXTURIZADA EM AMBAS AS FACES, E = 0,50 MM (NBR 15352)</t>
  </si>
  <si>
    <t>10,38</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</si>
  <si>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</si>
  <si>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</si>
  <si>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</si>
  <si>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</si>
  <si>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30,20</t>
  </si>
  <si>
    <t>MANTA TERMOPLASTICA, PEAD, GEOMEMBRANA TEXTURIZADA EM AMBAS AS FACES, E = 2,00 MM (NBR 15352)</t>
  </si>
  <si>
    <t>40,81</t>
  </si>
  <si>
    <t>MANTA TERMOPLASTICA, PEAD, GEOMEMBRANA TEXTURIZADA EM AMBAS AS FACES, E = 2,50 MM (NBR 15352)</t>
  </si>
  <si>
    <t>50,90</t>
  </si>
  <si>
    <t>MAQUINA DEMARCADORA DE FAIXA DE TRAFEGO A FRIO, AUTOPROPELIDA, MOTOR DIESEL 38 HP</t>
  </si>
  <si>
    <t>505.925,24</t>
  </si>
  <si>
    <t>MAQUINA EXTRUSORA DE CONCRETO PARA GUIAS E SARJETAS, COM MOTOR A DIESEL DE 14 CV</t>
  </si>
  <si>
    <t>58.739,81</t>
  </si>
  <si>
    <t>MAQUINA MANUAL TIPO PRENSA PARA PRODUCAO DE BLOCOS E PAVIMENTOS DE CONCRETO, COM MOTOR ELETRICO TRIFASICO PARA VIBRACAO, POTENCIA TOTAL INSTALADA DE 1,5 KW</t>
  </si>
  <si>
    <t>24.590,04</t>
  </si>
  <si>
    <t>MAQUINA PARA CORTE COM DISCO ABRASIVO DE DIAMETRO DE 18'' (450 MM), COM MOTOR ELETRICO TRIFASICO DE 10 CV</t>
  </si>
  <si>
    <t>11.630,15</t>
  </si>
  <si>
    <t>MAQUINA TIPO PRENSA HIDRAULICA, PARA FABRICACAO DE TUBOS DE CONCRETO PARA AGUAS PLUVIAIS, DN 200 A DN 600 MM X 1000 MM DE COMPRIMENTO, COM MOTOR PRINCIPAL DE 20 CV</t>
  </si>
  <si>
    <t>244.058,49</t>
  </si>
  <si>
    <t>MAQUINA TIPO VASO/TANQUE/JATO DE PRESSAO PORTATIL PARA JATEAMENTO, CONTROLE AUTOMATICO E REMOTO, CAMARA DE 1 SAIDA, 280 L, DIAM. *670* MM, BICO JATO CURTO VENTURI DE 5/16", MANGUEIRA DE 1" DE 10 M, COMPLETA (VALVULAS POP UP E DOSADORA, FUNDO CONICO ETC)</t>
  </si>
  <si>
    <t>17.291,87</t>
  </si>
  <si>
    <t>MAQUINA TRANSFORMADORA MONOFASICA PARA SOLDA ELETRICA, TENSAO DE 220 V, FREQUENCIA DE 60 HZ, FAIXA DE CORRENTE ENTRE 80 A (+/- 10 A) E 250 A, POTENCIA ENTRE 14,00 KVA E 15,0 KVA, CICLO DE TRABALHO ENTRE 10% E 20% A 250 A</t>
  </si>
  <si>
    <t>484,92</t>
  </si>
  <si>
    <t>MARCENEIRO</t>
  </si>
  <si>
    <t>18,29</t>
  </si>
  <si>
    <t>MARCENEIRO (MENSALISTA)</t>
  </si>
  <si>
    <t>2.783,35</t>
  </si>
  <si>
    <t>3.219,82</t>
  </si>
  <si>
    <t>MARMORISTA / GRANITEIRO</t>
  </si>
  <si>
    <t>MARMORISTA / GRANITEIRO (MENSALISTA)</t>
  </si>
  <si>
    <t>MARTELO DE SOLDADOR/PICADOR DE SOLDA</t>
  </si>
  <si>
    <t>36,30</t>
  </si>
  <si>
    <t>MARTELO DEMOLIDOR ELETRICO, COM POTENCIA DE 2.000 W, FREQUENCIA DE 1.000 IMPACTOS POR MINUTO, FORÇA DE IMPACTO ENTRE 60 E 65 J, PESO DE 30 KG</t>
  </si>
  <si>
    <t>6.191,50</t>
  </si>
  <si>
    <t>MARTELO DEMOLIDOR PNEUMATICO MANUAL, COM REDUCAO DE VIBRACAO, PESO DE 21 KG</t>
  </si>
  <si>
    <t>11.543,29</t>
  </si>
  <si>
    <t>MARTELO DEMOLIDOR PNEUMATICO MANUAL, COM REDUCAO DE VIBRACAO, PESO DE 31,5 KG</t>
  </si>
  <si>
    <t>13.283,37</t>
  </si>
  <si>
    <t>MARTELO DEMOLIDOR PNEUMATICO MANUAL, PADRAO, PESO DE 32 KG</t>
  </si>
  <si>
    <t>12.545,95</t>
  </si>
  <si>
    <t>MARTELO DEMOLIDOR PNEUMATICO MANUAL, PESO  DE 28 KG, COM SILENCIADOR</t>
  </si>
  <si>
    <t>14.115,90</t>
  </si>
  <si>
    <t>MARTELO PERFURADOR PNEUMATICO MANUAL, DE SUPERFICIE, COM AVANCO DE COLUNA, PESO DE 22 KG</t>
  </si>
  <si>
    <t>25.974,22</t>
  </si>
  <si>
    <t>MARTELO PERFURADOR PNEUMATICO MANUAL, HASTE 25 X 75 MM, 21 KG</t>
  </si>
  <si>
    <t>14.526,72</t>
  </si>
  <si>
    <t>MARTELO PERFURADOR PNEUMATICO MANUAL, PESO DE 25 KG, COM SILENCIADOR</t>
  </si>
  <si>
    <t>14.252,93</t>
  </si>
  <si>
    <t>MASCARA DE SEGURANCA PARA SOLDA COM ESCUDO DE CELERON E CARNEIRA DE PLASTICO COM REGULAGEM</t>
  </si>
  <si>
    <t>28,21</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</si>
  <si>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</si>
  <si>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</si>
  <si>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</si>
  <si>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45,11</t>
  </si>
  <si>
    <t>MASSA EPOXI BICOMPONENTE PARA REPAROS</t>
  </si>
  <si>
    <t>72,09</t>
  </si>
  <si>
    <t>MASSA PARA TEXTURA LISA DE BASE ACRILICA, USO INTERNO E EXTERNO</t>
  </si>
  <si>
    <t>5,73</t>
  </si>
  <si>
    <t>MASSA PARA TEXTURA RUSTICA DE BASE ACRILICA, COR BRANCA, USO INTERNO E EXTERNO</t>
  </si>
  <si>
    <t>5,77</t>
  </si>
  <si>
    <t>MASSA PARA VIDRO</t>
  </si>
  <si>
    <t>MASSA PLASTICA PARA MARMORE/GRANITO</t>
  </si>
  <si>
    <t>34,48</t>
  </si>
  <si>
    <t>MASTRO SIMPLES GALVANIZADO DIAMETRO NOMINAL 1 1/2", COMPRIMENTO 3 M</t>
  </si>
  <si>
    <t>161,03</t>
  </si>
  <si>
    <t>MASTRO SIMPLES GALVANIZADO DIAMETRO NOMINAL 2", COMPRIMENTO 3 M</t>
  </si>
  <si>
    <t>181,12</t>
  </si>
  <si>
    <t>MATERIAL FILTRANTE (PEDREGULHO) 0,6 A 25,46 MM (POSTO PEDREIRA/FORNECEDOR, SEM FRETE)</t>
  </si>
  <si>
    <t>664,84</t>
  </si>
  <si>
    <t>MATERIAL FILTRANTE (PEDREGULHO) 38 A 25,4 MM (POSTO PEDREIRA/FORNECEDOR, SEM FRETE)</t>
  </si>
  <si>
    <t>678,30</t>
  </si>
  <si>
    <t>MECANICO DE EQUIPAMENTOS PESADOS</t>
  </si>
  <si>
    <t>31,47</t>
  </si>
  <si>
    <t>MECANICO DE EQUIPAMENTOS PESADOS (MENSALISTA)</t>
  </si>
  <si>
    <t>4.785,75</t>
  </si>
  <si>
    <t>5.536,23</t>
  </si>
  <si>
    <t>MECANICO DE REFRIGERACAO</t>
  </si>
  <si>
    <t>19,07</t>
  </si>
  <si>
    <t>22,06</t>
  </si>
  <si>
    <t>MECANICO DE REFRIGERACAO (MENSALISTA)</t>
  </si>
  <si>
    <t>3.356,80</t>
  </si>
  <si>
    <t>3.883,20</t>
  </si>
  <si>
    <t>MEDIDOR DE NIVEL ESTATICO E DINAMICO PARA POCO, COMPRIMENTO DE 200 M</t>
  </si>
  <si>
    <t>1.593,52</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</si>
  <si>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</si>
  <si>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</si>
  <si>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</si>
  <si>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1,92</t>
  </si>
  <si>
    <t>MEIA CANALETA CONCRETO ESTRUTURAL 14 X 19 X 19 CM, FBK 4,5 MPA (NBR 6136)</t>
  </si>
  <si>
    <t>MEIO BLOCO CONCRETO ESTRUTURAL 14 X 19 X 14 CM, FBK 14 MPA (NBR 6136)</t>
  </si>
  <si>
    <t>1,74</t>
  </si>
  <si>
    <t>MEIO BLOCO CONCRETO ESTRUTURAL 14 X 19 X 14 CM, FBK 4,5 MPA (NBR 6136)</t>
  </si>
  <si>
    <t>1,09</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</si>
  <si>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</si>
  <si>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</si>
  <si>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</si>
  <si>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</si>
  <si>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</si>
  <si>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</si>
  <si>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</si>
  <si>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</si>
  <si>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</si>
  <si>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</si>
  <si>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</si>
  <si>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</si>
  <si>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</si>
  <si>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</si>
  <si>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20,62</t>
  </si>
  <si>
    <t>MEIO-FIO OU GUIA DE CONCRETO, PRE-MOLDADO, COMP 1 M, *30 X 15/ 12* CM (H X L1/L2)</t>
  </si>
  <si>
    <t>MEIO-FIO OU GUIA DE CONCRETO, PRE-MOLDADO, COMP 80 CM, *45 X 18 /12* CM (H X L1/L2)</t>
  </si>
  <si>
    <t>MEMBRANA IMPERMEABILIZANTE A BASE DE POLIUREIA, BICOMPONENTE, APLICACAO A FRIO</t>
  </si>
  <si>
    <t>64,58</t>
  </si>
  <si>
    <t>MEMBRANA IMPERMEABILIZANTE A BASE DE POLIURETANO</t>
  </si>
  <si>
    <t>43,83</t>
  </si>
  <si>
    <t>MEMBRANA IMPERMEABILIZANTE ACRILICA MONOCOMPONENTE</t>
  </si>
  <si>
    <t>16,98</t>
  </si>
  <si>
    <t>MESA VIBRATORIA COM DIMENSOES DE 2,0 X 1,0 M, COM MOTOR ELETRICO DE 2 POLOS E POTENCIA DE 3 CV</t>
  </si>
  <si>
    <t>8.402,98</t>
  </si>
  <si>
    <t>MESTRE DE OBRAS</t>
  </si>
  <si>
    <t>43,32</t>
  </si>
  <si>
    <t>50,09</t>
  </si>
  <si>
    <t>MESTRE DE OBRAS (MENSALISTA)</t>
  </si>
  <si>
    <t>7.618,98</t>
  </si>
  <si>
    <t>8.813,76</t>
  </si>
  <si>
    <t>METACAULIM DE ALTA REATIVIDADE/CAULIM CALCINADO</t>
  </si>
  <si>
    <t>MICRO-TRATOR CORTADOR DE GRAMA COM LARGURA DO CORTE DE 107 CM, COM  2 LAMINAS E DESCARTE LATERAL</t>
  </si>
  <si>
    <t>10.838,99</t>
  </si>
  <si>
    <t>MICROESFERAS DE VIDRO PARA SINALIZACAO HORIZONTAL VIARIA, TIPO I-B (PREMIX) - NBR 16184</t>
  </si>
  <si>
    <t>9,38</t>
  </si>
  <si>
    <t>MICROESFERAS DE VIDRO PARA SINALIZACAO HORIZONTAL VIARIA, TIPO II-A (DROP-ON) - NBR 16184</t>
  </si>
  <si>
    <t>MICTORIO COLETIVO ACO INOX (AISI 304), E = 0,8 MM, DE *100 X 40 X 30* CM (C X A X P)</t>
  </si>
  <si>
    <t>485,11</t>
  </si>
  <si>
    <t>MICTORIO COLETIVO ACO INOX (AISI 304), E = 0,8 MM, DE *100 X 50 X 35* CM (C X A X P)</t>
  </si>
  <si>
    <t>578,71</t>
  </si>
  <si>
    <t>MICTORIO INDIVIDUAL ACO INOX (AISI 304), E = 0,8 MM, DE *50  X 45  X 35* (C X A X P)</t>
  </si>
  <si>
    <t>639,61</t>
  </si>
  <si>
    <t>MICTORIO SIFONADO LOUCA BRANCA SEM COMPLEMENTOS</t>
  </si>
  <si>
    <t>263,37</t>
  </si>
  <si>
    <t>MICTORIO SIFONADO LOUCA COR SEM COMPLEMENTOS</t>
  </si>
  <si>
    <t>283,64</t>
  </si>
  <si>
    <t>MINICARREGADEIRA SOBRE RODAS, POTENCIA LIQUIDA DE *47* HP, CAPACIDADE NOMINAL DE OPERACAO DE *646* KG</t>
  </si>
  <si>
    <t>148.371,38</t>
  </si>
  <si>
    <t>MINICARREGADEIRA SOBRE RODAS, POTENCIA LIQUIDA DE *72* HP, CAPACIDADE NOMINAL DE OPERACAO DE *1200* KG</t>
  </si>
  <si>
    <t>228.980,57</t>
  </si>
  <si>
    <t>MINIESCAVADEIRA SOBRE ESTEIRAS, POTENCIA LIQUIDA DE *30* HP, PESO OPERACIONAL DE *3.500* KG</t>
  </si>
  <si>
    <t>225.226,79</t>
  </si>
  <si>
    <t>MINIESCAVADEIRA SOBRE ESTEIRAS, POTENCIA LIQUIDA DE *42* HP, PESO OPERACIONAL DE *4.500* KG</t>
  </si>
  <si>
    <t>274.776,68</t>
  </si>
  <si>
    <t>MINIESCAVADEIRA SOBRE ESTEIRAS, POTENCIA LIQUIDA DE *42* HP, PESO OPERACIONAL DE *5.300* KG</t>
  </si>
  <si>
    <t>283.043,55</t>
  </si>
  <si>
    <t>MINUTERIA ELETRONICA COLETIVA COM POTENCIA MAXIMA RESISTIVA PARA LAMPADAS FLUORESCENTES DE *300* W ( 110 V ) / *600* W ( 110 V )</t>
  </si>
  <si>
    <t>55,88</t>
  </si>
  <si>
    <t>MISTURADOR BASE PARA CHUVEIRO/BANHEIRA, 1/2 " OU 3/4 ", SOLDAVEL OU ROSCAVEL</t>
  </si>
  <si>
    <t>75,34</t>
  </si>
  <si>
    <t>MISTURADOR CROMADO DE MESA BICA BAIXA PARA LAVATORIO (REF 1875)</t>
  </si>
  <si>
    <t>184,64</t>
  </si>
  <si>
    <t>MISTURADOR CROMADO DE PAREDE PARA LAVATORIO (REF 1178)</t>
  </si>
  <si>
    <t>298,95</t>
  </si>
  <si>
    <t>MISTURADOR DE ARGAMASSA, EIXO HORIZONTAL, CAPACIDADE DE MISTURA 160 KG, MOTOR ELETRICO TRIFASICO 220/380 V, POTENCIA 3 CV</t>
  </si>
  <si>
    <t>8.470,18</t>
  </si>
  <si>
    <t>MISTURADOR DE ARGAMASSA, EIXO HORIZONTAL, CAPACIDADE DE MISTURA 300 KG, MOTOR ELETRICO TRIFASICO 220/380 V, POTENCIA 5 CV</t>
  </si>
  <si>
    <t>8.958,64</t>
  </si>
  <si>
    <t>MISTURADOR DE ARGAMASSA, EIXO HORIZONTAL, CAPACIDADE DE MISTURA 600 KG, MOTOR ELETRICO TRIFASICO 220/380 V, POTENCIA 7,5 CV</t>
  </si>
  <si>
    <t>10.659,57</t>
  </si>
  <si>
    <t>MISTURADOR DE PAREDE CROMADO PARA COZINHA BICA MOVEL COM AREJADOR (REF 1258)</t>
  </si>
  <si>
    <t>229,03</t>
  </si>
  <si>
    <t>MISTURADOR DUPLO HORIZONTAL DE ALTA TURBULENCIA, CAPACIDADE / VOLUME 2 X 500 LITROS, MOTORES ELETRICOS MINIMO 5 CV CADA,  PARA NATA CIMENTO, ARGAMASSA E OUTROS</t>
  </si>
  <si>
    <t>42.397,93</t>
  </si>
  <si>
    <t>MISTURADOR MANUAL DE TINTAS PARA FURADEIRA, HASTE METALICA *60* CM, COM HELICE  (MEXEDOR DE TINTA)</t>
  </si>
  <si>
    <t>45,21</t>
  </si>
  <si>
    <t>MISTURADOR MONOCOMANDO PARA CHUVEIRO, BASE BRUTA E ACABAMENTO CROMADO</t>
  </si>
  <si>
    <t>208,31</t>
  </si>
  <si>
    <t>MOLA AEREA FECHA PORTA, PARA PORTAS COM LARGURA ATE 110 CM</t>
  </si>
  <si>
    <t>130,23</t>
  </si>
  <si>
    <t>MOLA AEREA FECHA PORTA, PARA PORTAS COM LARGURA ATE 95 CM</t>
  </si>
  <si>
    <t>MOLA HIDRAULICA DE PISO P/ VIDRO TEMPERADO 10MM</t>
  </si>
  <si>
    <t>1.537,40</t>
  </si>
  <si>
    <t>MONTADOR DE ELETROELETRONICOS</t>
  </si>
  <si>
    <t>14,02</t>
  </si>
  <si>
    <t>16,21</t>
  </si>
  <si>
    <t>MONTADOR DE ELETROELETRONICOS (MENSALISTA)</t>
  </si>
  <si>
    <t>2.466,50</t>
  </si>
  <si>
    <t>2.853,29</t>
  </si>
  <si>
    <t>MONTADOR DE ESTRUTURAS METALICAS</t>
  </si>
  <si>
    <t>15,98</t>
  </si>
  <si>
    <t>18,48</t>
  </si>
  <si>
    <t>MONTADOR DE ESTRUTURAS METALICAS (MENSALISTA)</t>
  </si>
  <si>
    <t>2.812,13</t>
  </si>
  <si>
    <t>3.253,11</t>
  </si>
  <si>
    <t>MONTADOR DE MAQUINAS</t>
  </si>
  <si>
    <t>20,22</t>
  </si>
  <si>
    <t>MONTADOR DE MAQUINAS (MENSALISTA)</t>
  </si>
  <si>
    <t>3.075,34</t>
  </si>
  <si>
    <t>3.557,60</t>
  </si>
  <si>
    <t>MOTOBOMBA AUTOESCORVANTE MOTOR A GASOLINA, POTENCIA 6,0HP, BOCAIS 3" X 3", HM/Q = 5 MCA / 24 M3/H A 52,5 MCA / 5,0 M3/H</t>
  </si>
  <si>
    <t>1.985,37</t>
  </si>
  <si>
    <t>MOTOBOMBA AUTOESCORVANTE MOTOR ELETRICO TRIFASICO 7,4HP BOCA DIAMETRO DE SUCCAO X RECLAQUE: 2"X2", HM/ Q = 10 M / 73,5 M3/H A 28 M / 8,2 M3 /H</t>
  </si>
  <si>
    <t>5.304,54</t>
  </si>
  <si>
    <t>MOTOBOMBA AUTOESCORVANTE POTENCIA 5,42 HP, BOCAIS SUCCAO X RECALQUE 2" X 2", A GASOLINA, DIAMETRO DO ROTOR 122 MM HM/Q = 6 MCA / 33,0 M3/H A 28 MCA / 8,0 M3/H</t>
  </si>
  <si>
    <t>2.636,54</t>
  </si>
  <si>
    <t>MOTOBOMBA CENTRIFUGA, MOTOR A GASOLINA, POTENCIA 5,42 HP, BOCAIS 1 1/2" X 1", DIAMETRO ROTOR 143 MM HM/Q = 6 MCA / 16,8 M3/H A 38 MCA / 6,6 M3/H</t>
  </si>
  <si>
    <t>2.478,04</t>
  </si>
  <si>
    <t>MOTOBOMBA TRASH (PARA AGUA SUJA) AUTO ESCORVANTE, MOTOR GASOLINA DE 6,41 HP, DIAMETROS DE SUCCAO X RECALQUE: 3" X 3", HM/Q: 10/60 A 23/0</t>
  </si>
  <si>
    <t>3.055,71</t>
  </si>
  <si>
    <t>MOTONIVELADORA POTENCIA BASICA LIQUIDA (PRIMEIRA MARCHA) 125 HP , PESO BRUTO 13843 KG, LARGURA DA LAMINA DE 3,7 M</t>
  </si>
  <si>
    <t>551.000,00</t>
  </si>
  <si>
    <t>MOTONIVELADORA POTENCIA BASICA LIQUIDA (PRIMEIRA MARCHA) 171 HP, PESO BRUTO 14768 KG, LARGURA DA LAMINA DE 3,7 M</t>
  </si>
  <si>
    <t>684.686,20</t>
  </si>
  <si>
    <t>MOTONIVELADORA POTENCIA BASICA LIQUIDA (PRIMEIRA MARCHA) 186 HP, PESO BRUTO 15785 KG, LARGURA DA LAMINA DE 4,3 M</t>
  </si>
  <si>
    <t>720.720,56</t>
  </si>
  <si>
    <t>MOTOR A DIESEL PARA VIBRADOR DE IMERSAO, DE *4,7* CV</t>
  </si>
  <si>
    <t>2.994,91</t>
  </si>
  <si>
    <t>MOTOR A GASOLINA PARA VIBRADOR DE IMERSAO, 4 TEMPOS, DE 5,5 CV</t>
  </si>
  <si>
    <t>1.485,08</t>
  </si>
  <si>
    <t>MOTOR ELETRICO PARA VIBRADOR DE IMERSAO, DE 2 CV, MONOFASICO, 110/220 V</t>
  </si>
  <si>
    <t>1.223,42</t>
  </si>
  <si>
    <t>MOTOR ELETRICO PARA VIBRADOR DE IMERSAO, DE 2 CV, TRIFASICO, 220/380 V</t>
  </si>
  <si>
    <t>1.196,81</t>
  </si>
  <si>
    <t>MOTORISTA DE CAMINHAO</t>
  </si>
  <si>
    <t>22,83</t>
  </si>
  <si>
    <t>MOTORISTA DE CAMINHAO (MENSALISTA)</t>
  </si>
  <si>
    <t>3.473,77</t>
  </si>
  <si>
    <t>4.018,51</t>
  </si>
  <si>
    <t>MOTORISTA DE CAMINHAO-BASCULANTE</t>
  </si>
  <si>
    <t>21,54</t>
  </si>
  <si>
    <t>MOTORISTA DE CAMINHAO-BASCULANTE (MENSALISTA)</t>
  </si>
  <si>
    <t>3.276,65</t>
  </si>
  <si>
    <t>3.790,48</t>
  </si>
  <si>
    <t>MOTORISTA DE CAMINHAO-CARRETA</t>
  </si>
  <si>
    <t>26,37</t>
  </si>
  <si>
    <t>30,49</t>
  </si>
  <si>
    <t>MOTORISTA DE CAMINHAO-CARRETA (MENSALISTA)</t>
  </si>
  <si>
    <t>4.639,01</t>
  </si>
  <si>
    <t>5.366,48</t>
  </si>
  <si>
    <t>MOTORISTA DE CARRO DE PASSEIO</t>
  </si>
  <si>
    <t>19,90</t>
  </si>
  <si>
    <t>MOTORISTA DE CARRO DE PASSEIO (MENSALISTA)</t>
  </si>
  <si>
    <t>3.026,40</t>
  </si>
  <si>
    <t>3.500,99</t>
  </si>
  <si>
    <t>MOTORISTA DE ONIBUS / MICRO-ONIBUS</t>
  </si>
  <si>
    <t>20,45</t>
  </si>
  <si>
    <t>MOTORISTA DE ONIBUS / MICRO-ONIBUS (MENSALISTA)</t>
  </si>
  <si>
    <t>3.110,49</t>
  </si>
  <si>
    <t>3.598,26</t>
  </si>
  <si>
    <t>MOTORISTA OPERADOR DE CAMINHAO COM MUNCK</t>
  </si>
  <si>
    <t>18,24</t>
  </si>
  <si>
    <t>21,09</t>
  </si>
  <si>
    <t>MOTORISTA OPERADOR DE CAMINHAO COM MUNCK (MENSALISTA)</t>
  </si>
  <si>
    <t>3.210,65</t>
  </si>
  <si>
    <t>3.714,13</t>
  </si>
  <si>
    <t>MOTOSSERRA PORTATIL COM MOTOR A GASOLINA DE *60* CC</t>
  </si>
  <si>
    <t>2.455,03</t>
  </si>
  <si>
    <t>MOURAO CONCRETO CURVO, SECAO "T", H = 2,80 M + CURVA COM 0,45 M, COM FUROS PARA FIOS</t>
  </si>
  <si>
    <t>37,17</t>
  </si>
  <si>
    <t>MOURAO DE CONCRETO CURVO,10 X 10 CM, H= *2,60* M + CURVA DE 0,40 M</t>
  </si>
  <si>
    <t>32,51</t>
  </si>
  <si>
    <t>MOURAO DE CONCRETO RETO, *10 X 10* CM, H= 2,30 M</t>
  </si>
  <si>
    <t>31,30</t>
  </si>
  <si>
    <t>MOURAO DE CONCRETO RETO, TIPO ESTICADOR, *10 X 10* CM, H= 2,50 M</t>
  </si>
  <si>
    <t>MOURAO DE CONCRETO RETO, 10 X 10 CM, H= 2,00 M</t>
  </si>
  <si>
    <t>MOURAO DE CONCRETO RETO, 10 X 10 CM, H= 3,00 M</t>
  </si>
  <si>
    <t>37,44</t>
  </si>
  <si>
    <t>MUDA DE ARBUSTO FLORIFERO, CLUSIA/GARDENIA/MOREIA BRANCA/ AZALEIA OU EQUIVALENTE DA REGIAO, H= *50 A 70* CM</t>
  </si>
  <si>
    <t>45,97</t>
  </si>
  <si>
    <t>MUDA DE ARBUSTO FOLHAGEM, SANSAO-DO-CAMPO OU EQUIVALENTE DA REGIAO, H= *50 A 70* CM</t>
  </si>
  <si>
    <t>28,50</t>
  </si>
  <si>
    <t>MUDA DE ARBUSTO, BUXINHO, H= *50* M</t>
  </si>
  <si>
    <t>110,34</t>
  </si>
  <si>
    <t>MUDA DE ARBUSTO, PINGO DE OURO/ VIOLETEIRA, H = *10 A 20* CM</t>
  </si>
  <si>
    <t>MUDA DE ARVORE ORNAMENTAL, OITI/AROEIRA SALSA/ANGICO/IPE/JACARANDA OU EQUIVALENTE  DA REGIAO, H= *1* M</t>
  </si>
  <si>
    <t>34,02</t>
  </si>
  <si>
    <t>MUDA DE ARVORE ORNAMENTAL, OITI/AROEIRA SALSA/ANGICO/IPE/JACARANDA OU EQUIVALENTE  DA REGIAO, H= *2* M</t>
  </si>
  <si>
    <t>69,88</t>
  </si>
  <si>
    <t>MUDA DE PALMEIRA, ARECA, H= *1,50* CM</t>
  </si>
  <si>
    <t>68,96</t>
  </si>
  <si>
    <t>MUDA DE RASTEIRA/FORRACAO, AMENDOIM RASTEIRO/ONZE HORAS/AZULZINHA/IMPATIENS OU EQUIVALENTE DA REGIAO</t>
  </si>
  <si>
    <t>MUFLA TERMINAL PRIMARIA UNIPOLAR USO EXTERNO PARA CABO 25/70MM2 ISOL, 3,6/6KV EM EPR - BORRACHA DE SILICONE</t>
  </si>
  <si>
    <t>202,03</t>
  </si>
  <si>
    <t>MUFLA TERMINAL PRIMARIA UNIPOLAR USO INTERNO PARA CABO 25/70MM2 ISOL 6/10KV EM EPR- BORRACHA DE SILICONE</t>
  </si>
  <si>
    <t>246,84</t>
  </si>
  <si>
    <t>MUFLA TERMINAL PRIMARIA UNIPOLAR USO INTERNO PARA CABO 35/120MM2 ISOLACAO 15/25KV EM EPR - BORRACHA DE SILICONE</t>
  </si>
  <si>
    <t>260,69</t>
  </si>
  <si>
    <t>MUFLA TERMINAL PRIMARIA UNIPOLAR USO INTERNO PARA CABO 35/70MM2 ISOLACAO 8,7/15KV EM EPR - BORRACHA DE SILICONE</t>
  </si>
  <si>
    <t>250,91</t>
  </si>
  <si>
    <t>MULTIEXERCITADOR COM SEIS FUNCOES, EM TUBO DE ACO CARBONO, PINTURA NO PROCESSO ELETROSTATICO - EQUIPAMENTO DE GINASTICA PARA ACADEMIA AO AR LIVRE / ACADEMIA DA TERCEIRA IDADE - ATI</t>
  </si>
  <si>
    <t>3.654,84</t>
  </si>
  <si>
    <t>NIPEL PVC, ROSCAVEL, 1 1/2",  AGUA FRIA PREDIAL</t>
  </si>
  <si>
    <t>6,89</t>
  </si>
  <si>
    <t>NIPEL PVC, ROSCAVEL, 1 1/4",  AGUA FRIA PREDIAL</t>
  </si>
  <si>
    <t>4,53</t>
  </si>
  <si>
    <t>NIPEL PVC, ROSCAVEL, 1/2",  AGUA FRIA PREDIAL</t>
  </si>
  <si>
    <t>NIPEL PVC, ROSCAVEL, 1",  AGUA FRIA PREDIAL</t>
  </si>
  <si>
    <t>NIPEL PVC, ROSCAVEL, 2",  AGUA FRIA PREDIAL</t>
  </si>
  <si>
    <t>9,79</t>
  </si>
  <si>
    <t>NIPEL PVC, ROSCAVEL, 3/4",  AGUA FRIA PREDIAL</t>
  </si>
  <si>
    <t>NIPLE DE FERRO GALVANIZADO, COM ROSCA BSP, DE 1 1/2"</t>
  </si>
  <si>
    <t>12,83</t>
  </si>
  <si>
    <t>NIPLE DE FERRO GALVANIZADO, COM ROSCA BSP, DE 1 1/4"</t>
  </si>
  <si>
    <t>NIPLE DE FERRO GALVANIZADO, COM ROSCA BSP, DE 1/2"</t>
  </si>
  <si>
    <t>3,20</t>
  </si>
  <si>
    <t>NIPLE DE FERRO GALVANIZADO, COM ROSCA BSP, DE 1"</t>
  </si>
  <si>
    <t>6,56</t>
  </si>
  <si>
    <t>NIPLE DE FERRO GALVANIZADO, COM ROSCA BSP, DE 2 1/2"</t>
  </si>
  <si>
    <t>NIPLE DE FERRO GALVANIZADO, COM ROSCA BSP, DE 2"</t>
  </si>
  <si>
    <t>19,95</t>
  </si>
  <si>
    <t>NIPLE DE FERRO GALVANIZADO, COM ROSCA BSP, DE 3/4"</t>
  </si>
  <si>
    <t>4,44</t>
  </si>
  <si>
    <t>NIPLE DE FERRO GALVANIZADO, COM ROSCA BSP, DE 3"</t>
  </si>
  <si>
    <t>49,68</t>
  </si>
  <si>
    <t>NIPLE DE FERRO GALVANIZADO, COM ROSCA BSP, DE 4"</t>
  </si>
  <si>
    <t>79,98</t>
  </si>
  <si>
    <t>NIPLE DE FERRO GALVANIZADO, COM ROSCA BSP, DE 5"</t>
  </si>
  <si>
    <t>176,56</t>
  </si>
  <si>
    <t>NIPLE DE FERRO GALVANIZADO, COM ROSCA BSP, DE 6"</t>
  </si>
  <si>
    <t>293,36</t>
  </si>
  <si>
    <t>NIPLE DE REDUCAO DE FERRO GALVANIZADO, COM ROSCA BSP, DE 1 1/2" X 1 1/4"</t>
  </si>
  <si>
    <t>16,94</t>
  </si>
  <si>
    <t>NIPLE DE REDUCAO DE FERRO GALVANIZADO, COM ROSCA BSP, DE 1 1/2" X 1"</t>
  </si>
  <si>
    <t>NIPLE DE REDUCAO DE FERRO GALVANIZADO, COM ROSCA BSP, DE 1 1/2" X 3/4"</t>
  </si>
  <si>
    <t>NIPLE DE REDUCAO DE FERRO GALVANIZADO, COM ROSCA BSP, DE 1 1/4" X 1/2"</t>
  </si>
  <si>
    <t>13,63</t>
  </si>
  <si>
    <t>NIPLE DE REDUCAO DE FERRO GALVANIZADO, COM ROSCA BSP, DE 1 1/4" X 1"</t>
  </si>
  <si>
    <t>13,24</t>
  </si>
  <si>
    <t>NIPLE DE REDUCAO DE FERRO GALVANIZADO, COM ROSCA BSP, DE 1 1/4" X 3/4"</t>
  </si>
  <si>
    <t>NIPLE DE REDUCAO DE FERRO GALVANIZADO, COM ROSCA BSP, DE 1/2" X 1/4"</t>
  </si>
  <si>
    <t>3,91</t>
  </si>
  <si>
    <t>NIPLE DE REDUCAO DE FERRO GALVANIZADO, COM ROSCA BSP, DE 1" X 1/2"</t>
  </si>
  <si>
    <t>NIPLE DE REDUCAO DE FERRO GALVANIZADO, COM ROSCA BSP, DE 1" X 3/4"</t>
  </si>
  <si>
    <t>NIPLE DE REDUCAO DE FERRO GALVANIZADO, COM ROSCA BSP, DE 2 1/2" X 2"</t>
  </si>
  <si>
    <t>42,30</t>
  </si>
  <si>
    <t>NIPLE DE REDUCAO DE FERRO GALVANIZADO, COM ROSCA BSP, DE 2" X 1 1/2"</t>
  </si>
  <si>
    <t>25,56</t>
  </si>
  <si>
    <t>NIPLE DE REDUCAO DE FERRO GALVANIZADO, COM ROSCA BSP, DE 2" X 1 1/4"</t>
  </si>
  <si>
    <t>NIPLE DE REDUCAO DE FERRO GALVANIZADO, COM ROSCA BSP, DE 2" X 1"</t>
  </si>
  <si>
    <t>NIPLE DE REDUCAO DE FERRO GALVANIZADO, COM ROSCA BSP, DE 3/4" X 1/2"</t>
  </si>
  <si>
    <t>5,09</t>
  </si>
  <si>
    <t>NIPLE DE REDUCAO DE FERRO GALVANIZADO, COM ROSCA BSP, DE 3" X 2 1/2"</t>
  </si>
  <si>
    <t>77,25</t>
  </si>
  <si>
    <t>NIPLE DE REDUCAO DE FERRO GALVANIZADO, COM ROSCA BSP, DE 3" X 2"</t>
  </si>
  <si>
    <t>NIPLE SEXTAVADO EM ACO CARBONO, COM ROSCA BSP, PRESSAO 3.000 LBS, DN 1 1/2"</t>
  </si>
  <si>
    <t>31,87</t>
  </si>
  <si>
    <t>NIPLE SEXTAVADO EM ACO CARBONO, COM ROSCA BSP, PRESSAO 3.000 LBS, DN 1 1/4"</t>
  </si>
  <si>
    <t>NIPLE SEXTAVADO EM ACO CARBONO, COM ROSCA BSP, PRESSAO 3.000 LBS, DN 1/2"</t>
  </si>
  <si>
    <t>NIPLE SEXTAVADO EM ACO CARBONO, COM ROSCA BSP, PRESSAO 3.000 LBS, DN 1"</t>
  </si>
  <si>
    <t>14,24</t>
  </si>
  <si>
    <t>NIPLE SEXTAVADO EM ACO CARBONO, COM ROSCA BSP, PRESSAO 3.000 LBS, DN 2 1/2"</t>
  </si>
  <si>
    <t>83,31</t>
  </si>
  <si>
    <t>NIPLE SEXTAVADO EM ACO CARBONO, COM ROSCA BSP, PRESSAO 3.000 LBS, DN 2"</t>
  </si>
  <si>
    <t>52,44</t>
  </si>
  <si>
    <t>NIPLE SEXTAVADO EM ACO CARBONO, COM ROSCA BSP, PRESSAO 3.000 LBS, DN 3/4"</t>
  </si>
  <si>
    <t>9,49</t>
  </si>
  <si>
    <t>NIVELADOR</t>
  </si>
  <si>
    <t>20,56</t>
  </si>
  <si>
    <t>NIVELADOR (MENSALISTA)</t>
  </si>
  <si>
    <t>3.128,96</t>
  </si>
  <si>
    <t>3.619,63</t>
  </si>
  <si>
    <t>NOBREAK TRIFASICO, DE 10 KVA FATOR DE POTENCIA DE 0,8, AUTONOMIA MINIMA DE 30 MINUTOS A PLENA CARGA</t>
  </si>
  <si>
    <t>44.739,18</t>
  </si>
  <si>
    <t>NOBREAK TRIFASICO, DE 15 KVA FATOR DE POTENCIA DE 0,8, AUTONOMIA MINIMA DE 30 MINUTOS A PLENA CARGA</t>
  </si>
  <si>
    <t>65.305,24</t>
  </si>
  <si>
    <t>NOBREAK TRIFASICO, DE 20 KVA FATOR DE POTENCIA DE 0,8, AUTONOMIA MINIMA DE 30 MINUTOS A PLENA CARGA</t>
  </si>
  <si>
    <t>79.030,03</t>
  </si>
  <si>
    <t>NOBREAK TRIFASICO, DE 25 KVA FATOR DE POTENCIA DE 0,8, AUTONOMIA MINIMA DE 30 MINUTOS A PLENA CARGA</t>
  </si>
  <si>
    <t>123.802,33</t>
  </si>
  <si>
    <t>NOBREAK TRIFASICO, DE 5 KVA FATOR DE POTENCIA DE 0,8, AUTONOMIA MINIMA DE 30 MINUTOS A PLENA CARGA</t>
  </si>
  <si>
    <t>35.772,97</t>
  </si>
  <si>
    <t>NUMERO / ALGARISMO PARA PORTA, TAMANHO *40* MM, EM ZAMAC, (MODELO DE 0 A 9), FIXACAO POR PARAFUSOS</t>
  </si>
  <si>
    <t>2,24</t>
  </si>
  <si>
    <t>NUMERO / ALGARISMO PARA RESIDENCIA (FACHADA), TAMANHO *120* MM, EM ZAMAC, (MODELO DE 0 A 9), FIXACAO POR PARAFUSOS</t>
  </si>
  <si>
    <t>6,09</t>
  </si>
  <si>
    <t>OCULOS DE SEGURANCA CONTRA IMPACTOS COM LENTE INCOLOR, ARMACAO NYLON, COM PROTECAO UVA E UVB</t>
  </si>
  <si>
    <t>OLEO COMBUSTIVEL BPF A GRANEL</t>
  </si>
  <si>
    <t>2,33</t>
  </si>
  <si>
    <t>OLEO DE LINHACA</t>
  </si>
  <si>
    <t>20,67</t>
  </si>
  <si>
    <t>OLEO DIESEL COMBUSTIVEL COMUM</t>
  </si>
  <si>
    <t>OLEO LUBRIFICANTE PARA MOTORES DE EQUIPAMENTOS PESADOS (CAMINHOES, TRATORES, RETROS E ETC)</t>
  </si>
  <si>
    <t>OLHO MAGICO / VISOR PARA PORTA DE *25 A 46* MM DE ESPESSURA, ANGULO DE VISAO APROXIMADO DE 200 GRAUS, LATAO CROMADO, COM FECHO JANELA</t>
  </si>
  <si>
    <t>10,26</t>
  </si>
  <si>
    <t>OPERADOR DE BATE-ESTACAS</t>
  </si>
  <si>
    <t>19,59</t>
  </si>
  <si>
    <t>22,66</t>
  </si>
  <si>
    <t>OPERADOR DE BATE-ESTACAS (MENSALISTA)</t>
  </si>
  <si>
    <t>3.447,85</t>
  </si>
  <si>
    <t>3.988,53</t>
  </si>
  <si>
    <t>OPERADOR DE BETONEIRA (CAMINHAO)</t>
  </si>
  <si>
    <t>17,80</t>
  </si>
  <si>
    <t>20,58</t>
  </si>
  <si>
    <t>OPERADOR DE BETONEIRA (CAMINHAO) (MENSALISTA)</t>
  </si>
  <si>
    <t>3.132,09</t>
  </si>
  <si>
    <t>3.623,26</t>
  </si>
  <si>
    <t>OPERADOR DE BETONEIRA ESTACIONARIA / MISTURADOR</t>
  </si>
  <si>
    <t>17,19</t>
  </si>
  <si>
    <t>19,87</t>
  </si>
  <si>
    <t>OPERADOR DE BETONEIRA ESTACIONARIA / MISTURADOR (MENSALISTA)</t>
  </si>
  <si>
    <t>3.022,57</t>
  </si>
  <si>
    <t>3.496,56</t>
  </si>
  <si>
    <t>OPERADOR DE COMPRESSOR DE AR OU COMPRESSORISTA</t>
  </si>
  <si>
    <t>OPERADOR DE COMPRESSOR DE AR OU COMPRESSORISTA (MENSALISTA)</t>
  </si>
  <si>
    <t>2.948,03</t>
  </si>
  <si>
    <t>3.410,33</t>
  </si>
  <si>
    <t>OPERADOR DE DEMARCADORA DE FAIXAS DE TRAFEGO</t>
  </si>
  <si>
    <t>21,91</t>
  </si>
  <si>
    <t>OPERADOR DE DEMARCADORA DE FAIXAS DE TRAFEGO (MENSALISTA)</t>
  </si>
  <si>
    <t>3.854,89</t>
  </si>
  <si>
    <t>4.459,40</t>
  </si>
  <si>
    <t>OPERADOR DE ESCAVADEIRA</t>
  </si>
  <si>
    <t>24,02</t>
  </si>
  <si>
    <t>27,77</t>
  </si>
  <si>
    <t>OPERADOR DE ESCAVADEIRA (MENSALISTA)</t>
  </si>
  <si>
    <t>4.222,86</t>
  </si>
  <si>
    <t>4.885,07</t>
  </si>
  <si>
    <t>OPERADOR DE GUINCHO OU GUINCHEIRO</t>
  </si>
  <si>
    <t>OPERADOR DE GUINCHO OU GUINCHEIRO (MENSALISTA)</t>
  </si>
  <si>
    <t>OPERADOR DE GUINDASTE</t>
  </si>
  <si>
    <t>17,32</t>
  </si>
  <si>
    <t>OPERADOR DE GUINDASTE (MENSALISTA)</t>
  </si>
  <si>
    <t>3.046,41</t>
  </si>
  <si>
    <t>3.524,14</t>
  </si>
  <si>
    <t>OPERADOR DE JATO ABRASIVO OU JATISTA</t>
  </si>
  <si>
    <t>24,86</t>
  </si>
  <si>
    <t>OPERADOR DE JATO ABRASIVO OU JATISTA (MENSALISTA)</t>
  </si>
  <si>
    <t>3.780,41</t>
  </si>
  <si>
    <t>4.373,25</t>
  </si>
  <si>
    <t>OPERADOR DE MAQUINAS E TRATORES DIVERSOS (TERRAPLANAGEM)</t>
  </si>
  <si>
    <t>23,15</t>
  </si>
  <si>
    <t>OPERADOR DE MAQUINAS E TRATORES DIVERSOS (TERRAPLANAGEM) (MENSALISTA)</t>
  </si>
  <si>
    <t>3.521,09</t>
  </si>
  <si>
    <t>4.073,26</t>
  </si>
  <si>
    <t>OPERADOR DE MARTELETE OU MARTELETEIRO</t>
  </si>
  <si>
    <t>OPERADOR DE MARTELETE OU MARTELETEIRO (MENSALISTA)</t>
  </si>
  <si>
    <t>2.901,10</t>
  </si>
  <si>
    <t>3.356,05</t>
  </si>
  <si>
    <t>OPERADOR DE MOTO SCRAPER</t>
  </si>
  <si>
    <t>25,78</t>
  </si>
  <si>
    <t>OPERADOR DE MOTO SCRAPER (MENSALISTA)</t>
  </si>
  <si>
    <t>3.920,59</t>
  </si>
  <si>
    <t>4.535,40</t>
  </si>
  <si>
    <t>OPERADOR DE MOTONIVELADORA</t>
  </si>
  <si>
    <t>27,35</t>
  </si>
  <si>
    <t>31,62</t>
  </si>
  <si>
    <t>OPERADOR DE MOTONIVELADORA (MENSALISTA)</t>
  </si>
  <si>
    <t>4.809,85</t>
  </si>
  <si>
    <t>5.564,12</t>
  </si>
  <si>
    <t>OPERADOR DE PA CARREGADEIRA</t>
  </si>
  <si>
    <t>19,78</t>
  </si>
  <si>
    <t>22,87</t>
  </si>
  <si>
    <t>OPERADOR DE PA CARREGADEIRA (MENSALISTA)</t>
  </si>
  <si>
    <t>3.478,71</t>
  </si>
  <si>
    <t>4.024,23</t>
  </si>
  <si>
    <t>OPERADOR DE PAVIMENTADORA / MESA VIBROACABADORA</t>
  </si>
  <si>
    <t>23,02</t>
  </si>
  <si>
    <t>26,61</t>
  </si>
  <si>
    <t>OPERADOR DE PAVIMENTADORA / MESA VIBROACABADORA (MENSALISTA)</t>
  </si>
  <si>
    <t>4.047,63</t>
  </si>
  <si>
    <t>4.682,37</t>
  </si>
  <si>
    <t>OPERADOR DE ROLO COMPACTADOR</t>
  </si>
  <si>
    <t>OPERADOR DE ROLO COMPACTADOR (MENSALISTA)</t>
  </si>
  <si>
    <t>3.214,92</t>
  </si>
  <si>
    <t>3.719,07</t>
  </si>
  <si>
    <t>OPERADOR DE TRATOR - EXCLUSIVE AGROPECUARIA</t>
  </si>
  <si>
    <t>24,84</t>
  </si>
  <si>
    <t>OPERADOR DE TRATOR - EXCLUSIVE AGROPECUARIA (MENSALISTA)</t>
  </si>
  <si>
    <t>3.778,09</t>
  </si>
  <si>
    <t>4.370,56</t>
  </si>
  <si>
    <t>OPERADOR DE USINA DE ASFALTO, DE SOLOS OU DE CONCRETO</t>
  </si>
  <si>
    <t>19,76</t>
  </si>
  <si>
    <t>22,85</t>
  </si>
  <si>
    <t>OPERADOR DE USINA DE ASFALTO, DE SOLOS OU DE CONCRETO (MENSALISTA)</t>
  </si>
  <si>
    <t>3.475,96</t>
  </si>
  <si>
    <t>4.021,05</t>
  </si>
  <si>
    <t>OXIGENIO, RECARGA PARA CILINDRO DE CONJUNTO OXICORTE GRANDE</t>
  </si>
  <si>
    <t>PA CARREGADEIRA SOBRE RODAS, POTENCIA BRUTA *127* CV, CAPACIDADE DA CACAMBA DE 2,0 A 2,4 M3, PESO OPERACIONAL MAXIMO DE 10330 KG</t>
  </si>
  <si>
    <t>341.843,94</t>
  </si>
  <si>
    <t>PA CARREGADEIRA SOBRE RODAS, POTENCIA LIQUIDA 128 HP, CAPACIDADE DA CACAMBA DE 1,7 A 2,8 M3, PESO OPERACIONAL MAXIMO DE 11632 KG</t>
  </si>
  <si>
    <t>384.959,40</t>
  </si>
  <si>
    <t>PA CARREGADEIRA SOBRE RODAS, POTENCIA LIQUIDA 197 HP, CAPACIDADE DA CACAMBA DE 2,5 A 3,5 M3, PESO OPERACIONAL MAXIMO DE 18338 KG</t>
  </si>
  <si>
    <t>533.810,34</t>
  </si>
  <si>
    <t>PA CARREGADEIRA SOBRE RODAS, POTENCIA LIQUIDA 213 HP, CAPACIDADE DA CACAMBA DE 1,9 A 3,5 M3, PESO OPERACIONAL MAXIMO DE 19234 KG</t>
  </si>
  <si>
    <t>607.722,54</t>
  </si>
  <si>
    <t>PA CARREGADEIRA SOBRE RODAS, POTENCIA 152 HP, CAPACIDADE DA CACAMBA DE 1,53 A 2,30 M3, PESO OPERACIONAL MAXIMO DE 10216 KG</t>
  </si>
  <si>
    <t>354.675,91</t>
  </si>
  <si>
    <t>PA DE LIXO PLASTICA, CABO LONGO</t>
  </si>
  <si>
    <t>5,23</t>
  </si>
  <si>
    <t>PAINEL DE LA DE VIDRO SEM REVESTIMENTO PSI 20, E = 25 MM, DE 1200 X 600 MM</t>
  </si>
  <si>
    <t>13,73</t>
  </si>
  <si>
    <t>PAINEL DE LA DE VIDRO SEM REVESTIMENTO PSI 20, E = 50 MM, DE 1200 X 600 MM</t>
  </si>
  <si>
    <t>PAINEL DE LA DE VIDRO SEM REVESTIMENTO PSI 40, E = 25 MM, DE 1200 X 600 MM</t>
  </si>
  <si>
    <t>24,00</t>
  </si>
  <si>
    <t>PAINEL DE LA DE VIDRO SEM REVESTIMENTO PSI 40, E = 50 MM, DE 1200 X 600 MM</t>
  </si>
  <si>
    <t>50,66</t>
  </si>
  <si>
    <t>PAINEL ESTRUTURAL PARA LAJE SECA REVESTIDO EM PLACA CIMENTICIA, DE 1,20 X 2,50 M, E = 23 MM</t>
  </si>
  <si>
    <t>62,07</t>
  </si>
  <si>
    <t>PAINEL ESTRUTURAL PARA LAJE SECA REVESTIDO EM PLACA CIMENTICIA, DE 1,20 X 2,50 M, E = 40 MM</t>
  </si>
  <si>
    <t>115,59</t>
  </si>
  <si>
    <t>PAINEL ESTRUTURAL PARA LAJE SECA REVESTIDO EM PLACA CIMENTICIA, DE 1,20 X 2,50 M, E = 55 MM</t>
  </si>
  <si>
    <t>152,40</t>
  </si>
  <si>
    <t>PAINEL TERMOISOLANTE PARA FECHAMENTOS VERTICAIS (INCLUI PARAFUSOS DE FIXACAO) REVESTIDO EM ACO GALVALUME, LARGURA UTIL DE 1100 MM, REVESTIMENTO COM ESPESSURA DE 0,50 MM, COM PRE-PINTURA NAS DUAS FACES, NUCLEO EM POLIURETANO (PUR) COM ESPESSURA 40/50 MM</t>
  </si>
  <si>
    <t>145,90</t>
  </si>
  <si>
    <t>PAINEL TERMOISOLANTE PARA FECHAMENTOS VERTICAIS (INCLUI PARAFUSOS DE FIXACAO) REVESTIDO EM ACO GALVALUME, LARGURA UTIL DE 1100 MM, REVESTIMENTO COM ESPESSURA DE 0,50 MM, COM PRE-PINTURA NAS DUAS FACES, NUCLEO EM POLIURETANO (PUR) COM ESPESSURA 70/80 MM</t>
  </si>
  <si>
    <t>172,97</t>
  </si>
  <si>
    <t>PAPEL KRAFT BETUMADO</t>
  </si>
  <si>
    <t>PAPELEIRA DE PAREDE EM METAL CROMADO SEM TAMPA</t>
  </si>
  <si>
    <t>40,42</t>
  </si>
  <si>
    <t>PAPELEIRA PLASTICA TIPO DISPENSER PARA PAPEL HIGIENICO ROLAO</t>
  </si>
  <si>
    <t>52,99</t>
  </si>
  <si>
    <t>PAR DE TABELAS DE BASQUETE EM COMPENSADO NAVAL DE *1,80 X 1,20* M, COM ARO DE METAL E REDE (SEM SUPORTE DE FIXACAO)</t>
  </si>
  <si>
    <t>1.151,64</t>
  </si>
  <si>
    <t>PARA-RAIOS DE BAIXA TENSAO, TENSAO DE OPERACAO *280* V , CORRENTE MAXIMA *20* KA</t>
  </si>
  <si>
    <t>92,45</t>
  </si>
  <si>
    <t>PARA-RAIOS DE DISTRIBUICAO, TENSAO NOMINAL 15 KV, CORRENTE NOMINAL DE DESCARGA 5 KA</t>
  </si>
  <si>
    <t>272,87</t>
  </si>
  <si>
    <t>PARA-RAIOS DE DISTRIBUICAO, TENSAO NOMINAL 30 KV, CORRENTE NOMINAL DE DESCARGA 10 KA</t>
  </si>
  <si>
    <t>453,29</t>
  </si>
  <si>
    <t>PARA-RAIOS TIPO FRANKLIN 350 MM, EM LATAO CROMADO, DUAS DESCIDAS, PARA PROTECAO DE EDIFICACOES CONTRA DESCARGAS ATMOSFERICAS</t>
  </si>
  <si>
    <t>105,11</t>
  </si>
  <si>
    <t>PARAFUSO CABECA TROMBETA E PONTA AGULHA (GN55), COMPRIMENTO 55 MM, EM ACO FOSFATIZADO, PARA FIXAR CHAPA DE GESSO EM PERFIL DRYWALL METALICO MAXIMO 0,7 MM</t>
  </si>
  <si>
    <t>0,18</t>
  </si>
  <si>
    <t>PARAFUSO DE ACO TIPO CHUMBADOR PARABOLT, DIAMETRO 1/2", COMPRIMENTO 75 MM</t>
  </si>
  <si>
    <t>PARAFUSO DE ACO TIPO CHUMBADOR PARABOLT, DIAMETRO 3/8", COMPRIMENTO 75 MM</t>
  </si>
  <si>
    <t>PARAFUSO DE ACO ZINCADO COM ROSCA SOBERBA, CABECA CHATA E FENDA SIMPLES, DIAMETRO 2,5 MM, COMPRIMENTO * 9,5 * MM</t>
  </si>
  <si>
    <t>0,03</t>
  </si>
  <si>
    <t>PARAFUSO DE ACO ZINCADO COM ROSCA SOBERBA, CABECA CHATA E FENDA SIMPLES, DIAMETRO 4,2 MM, COMPRIMENTO * 32 * MM</t>
  </si>
  <si>
    <t>0,13</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</si>
  <si>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</si>
  <si>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</si>
  <si>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</si>
  <si>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7,03</t>
  </si>
  <si>
    <t>PARAFUSO DE LATAO COM ACABAMENTO CROMADO PARA FIXAR PECA SANITARIA, INCLUI PORCA CEGA, ARRUELA E BUCHA DE NYLON TAMANHO S-10</t>
  </si>
  <si>
    <t>3,07</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</si>
  <si>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</si>
  <si>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</si>
  <si>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</si>
  <si>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1,40</t>
  </si>
  <si>
    <t>PARAFUSO DRY WALL, EM ACO FOSFATIZADO, CABECA TROMBETA E PONTA AGULHA (TA), COMPRIMENTO 25 MM</t>
  </si>
  <si>
    <t>PARAFUSO DRY WALL, EM ACO FOSFATIZADO, CABECA TROMBETA E PONTA AGULHA (TA), COMPRIMENTO 35 MM</t>
  </si>
  <si>
    <t>0,12</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</si>
  <si>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</si>
  <si>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</si>
  <si>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</si>
  <si>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</si>
  <si>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0,17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</si>
  <si>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</si>
  <si>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</si>
  <si>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</si>
  <si>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</si>
  <si>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</si>
  <si>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14,21</t>
  </si>
  <si>
    <t>PARAFUSO FRANCES M16 EM ACO GALVANIZADO, COMPRIMENTO = 150 MM, DIAMETRO = 16 MM, CABECA ABAULADA</t>
  </si>
  <si>
    <t>6,24</t>
  </si>
  <si>
    <t>PARAFUSO FRANCES M16 EM ACO GALVANIZADO, COMPRIMENTO = 45 MM, DIAMETRO = 16 MM, CABECA ABAULADA</t>
  </si>
  <si>
    <t>3,69</t>
  </si>
  <si>
    <t>PARAFUSO FRANCES ZINCADO, DIAMETRO 1/2'', COMPRIMENTO 2'', COM PORCA E ARRUELA</t>
  </si>
  <si>
    <t>PARAFUSO FRANCES ZINCADO, DIAMETRO 1/2", COMPRIMENTO 12", COM PORCA E ARRUELA LISA MEDIA</t>
  </si>
  <si>
    <t>9,54</t>
  </si>
  <si>
    <t>PARAFUSO FRANCES ZINCADO, DIAMETRO 1/2", COMPRIMENTO 15", COM PORCA E ARRUELA LISA MEDIA</t>
  </si>
  <si>
    <t>13,09</t>
  </si>
  <si>
    <t>PARAFUSO FRANCES ZINCADO, DIAMETRO 1/2", COMPRIMENTO 4", COM PORCA E ARRUELA</t>
  </si>
  <si>
    <t>3,22</t>
  </si>
  <si>
    <t>PARAFUSO M16 EM ACO GALVANIZADO, COMPRIMENTO = 125 MM, DIAMETRO = 16 MM, ROSCA MAQUINA, CABECA QUADRADA</t>
  </si>
  <si>
    <t>5,58</t>
  </si>
  <si>
    <t>PARAFUSO M16 EM ACO GALVANIZADO, COMPRIMENTO = 150 MM, DIAMETRO = 16 MM, ROSCA MAQUINA, CABECA QUADRADA</t>
  </si>
  <si>
    <t>PARAFUSO M16 EM ACO GALVANIZADO, COMPRIMENTO = 200 MM, DIAMETRO = 16 MM, ROSCA MAQUINA, CABECA QUADRADA</t>
  </si>
  <si>
    <t>7,42</t>
  </si>
  <si>
    <t>PARAFUSO M16 EM ACO GALVANIZADO, COMPRIMENTO = 250 MM, DIAMETRO = 16 MM, ROSCA MAQUINA, CABECA QUADRADA</t>
  </si>
  <si>
    <t>PARAFUSO M16 EM ACO GALVANIZADO, COMPRIMENTO = 300 MM, DIAMETRO = 16 MM, ROSCA DUPLA</t>
  </si>
  <si>
    <t>11,04</t>
  </si>
  <si>
    <t>PARAFUSO M16 EM ACO GALVANIZADO, COMPRIMENTO = 300 MM, DIAMETRO = 16 MM, ROSCA MAQUINA, CABECA QUADRADA</t>
  </si>
  <si>
    <t>PARAFUSO M16 EM ACO GALVANIZADO, COMPRIMENTO = 350 MM, DIAMETRO = 16 MM, ROSCA MAQUINA, CABECA QUADRADA</t>
  </si>
  <si>
    <t>10,98</t>
  </si>
  <si>
    <t>PARAFUSO M16 EM ACO GALVANIZADO, COMPRIMENTO = 400 MM, DIAMETRO = 16 MM, ROSCA DUPLA</t>
  </si>
  <si>
    <t>14,59</t>
  </si>
  <si>
    <t>PARAFUSO M16 EM ACO GALVANIZADO, COMPRIMENTO = 450 MM, DIAMETRO = 16 MM, ROSCA MAQUINA, CABECA QUADRADA</t>
  </si>
  <si>
    <t>16,55</t>
  </si>
  <si>
    <t>PARAFUSO M16 EM ACO GALVANIZADO, COMPRIMENTO = 500 MM, DIAMETRO = 16 MM, ROSCA MAQUINA, COM CABECA SEXTAVADA E PORCA</t>
  </si>
  <si>
    <t>18,00</t>
  </si>
  <si>
    <t>PARAFUSO NIQUELADO COM ACABAMENTO CROMADO PARA FIXAR PECA SANITARIA, INCLUI PORCA CEGA, ARRUELA E BUCHA DE NYLON TAMANHO S-10</t>
  </si>
  <si>
    <t>15,58</t>
  </si>
  <si>
    <t>PARAFUSO NIQUELADO 3 1/2" COM ACABAMENTO CROMADO PARA FIXAR PECA SANITARIA, INCLUI PORCA CEGA, ARRUELA E BUCHA DE NYLON TAMANHO S-8</t>
  </si>
  <si>
    <t>11,55</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</si>
  <si>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</si>
  <si>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</si>
  <si>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</si>
  <si>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</si>
  <si>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0,06</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</si>
  <si>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</si>
  <si>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</si>
  <si>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</si>
  <si>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</si>
  <si>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</si>
  <si>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</si>
  <si>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</si>
  <si>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</si>
  <si>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</si>
  <si>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</si>
  <si>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</si>
  <si>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</si>
  <si>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</si>
  <si>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</si>
  <si>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18,93</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</si>
  <si>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</si>
  <si>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</si>
  <si>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</si>
  <si>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</si>
  <si>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</si>
  <si>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</si>
  <si>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</si>
  <si>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</si>
  <si>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32,60</t>
  </si>
  <si>
    <t>PARAFUSO, ASTM A307 - GRAU A, SEXTAVADO, ZINCADO, DIAMETRO 3/8" (9,52 MM), COMPRIMENTO 1 " (25,4 MM)</t>
  </si>
  <si>
    <t>78,46</t>
  </si>
  <si>
    <t>PARAFUSO, AUTO ATARRACHANTE, CABECA CHATA, FENDA SIMPLES, 1/4 (6,35 MM) X 25 MM</t>
  </si>
  <si>
    <t>32,46</t>
  </si>
  <si>
    <t>PARAFUSO, COMUM, ASTM A307, SEXTAVADO, DIAMETRO 1/2" (12,7 MM), COMPRIMENTO 1" (25,4 MM)</t>
  </si>
  <si>
    <t>128,51</t>
  </si>
  <si>
    <t>PARALELEPIPEDO GRANITICO OU BASALTICO, PARA PAVIMENTACAO, SEM FRETE,  *30 A 35* PECAS POR M2</t>
  </si>
  <si>
    <t>1.142,86</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</si>
  <si>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</si>
  <si>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</si>
  <si>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</si>
  <si>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117,79</t>
  </si>
  <si>
    <t>PASTA PARA SOLDA DE TUBOS E CONEXOES DE COBRE (EMBALAGEM COM 250 G)</t>
  </si>
  <si>
    <t>31,46</t>
  </si>
  <si>
    <t>PASTA VEDA JUNTAS/ROSCA, LATA DE *500* G, PARA INSTALACOES DE GAS E OUTROS</t>
  </si>
  <si>
    <t>71,39</t>
  </si>
  <si>
    <t>PASTILHA CERAMICA/PORCELANA, REVEST INT/EXT E  PISCINA, CORES BRANCA OU FRIAS, *2,5 X 2,5* CM</t>
  </si>
  <si>
    <t>165,54</t>
  </si>
  <si>
    <t>PASTILHA CERAMICA/PORCELANA, REVEST INT/EXT E  PISCINA, CORES FRIAS *5 X 5* CM</t>
  </si>
  <si>
    <t>147,92</t>
  </si>
  <si>
    <t>PASTILHA CERAMICA/PORCELANA, REVEST INT/EXT E  PISCINA, CORES QUENTES *5 X 5* CM</t>
  </si>
  <si>
    <t>172,58</t>
  </si>
  <si>
    <t>PASTILHA CERAMICA/PORCELANA, REVEST INT/EXT E  PISCINA, CORES QUENTES, *2,5 X 2,5* CM</t>
  </si>
  <si>
    <t>268,44</t>
  </si>
  <si>
    <t>PASTILHA DE VIDRO CRISTAL, NACIONAL, REVEST INT/EXT E PISCINA, TODAS AS CORES, E MAIOR OU IGUAL A 5 MM  *2,0 X 2,0* CM</t>
  </si>
  <si>
    <t>497,06</t>
  </si>
  <si>
    <t>PASTILHA DE VIDRO PIGMENTADA *2,0 X 2,0* CM, NACIONAL, PARA REVESTIMENTO INTERNO/EXTERNO E PISCINA, BRANCA OU CORES FRIAS, ESPESSURA MAIOR OU IGUAL A 5 MM</t>
  </si>
  <si>
    <t>314,82</t>
  </si>
  <si>
    <t>PASTILHA DE VIDRO PIGMENTADA, NACIONAL, REVEST INT/EXT E PISCINA, CORES QUENTES, ESPESSURA MAIOR OU IGUAL A 5 MM  *2,0 X 2,0* CM</t>
  </si>
  <si>
    <t>554,39</t>
  </si>
  <si>
    <t>PASTILHEIRO</t>
  </si>
  <si>
    <t>PASTILHEIRO (MENSALISTA)</t>
  </si>
  <si>
    <t>PATCH CORD, CATEGORIA 5 E, EXTENSAO DE 1,50 M</t>
  </si>
  <si>
    <t>8,36</t>
  </si>
  <si>
    <t>PATCH CORD, CATEGORIA 5 E, EXTENSAO DE 2,50 M</t>
  </si>
  <si>
    <t>11,60</t>
  </si>
  <si>
    <t>PATCH CORD, CATEGORIA 6, EXTENSAO DE 1,50 M</t>
  </si>
  <si>
    <t>14,73</t>
  </si>
  <si>
    <t>PATCH CORD, CATEGORIA 6, EXTENSAO DE 2,50 M</t>
  </si>
  <si>
    <t>PATCH PANEL, 24 PORTAS, CATEGORIA 5E, COM RACKS DE 19" E 1 U DE ALTURA</t>
  </si>
  <si>
    <t>160,00</t>
  </si>
  <si>
    <t>PATCH PANEL, 24 PORTAS, CATEGORIA 6, COM RACKS DE 19" E 1 U DE ALTURA</t>
  </si>
  <si>
    <t>278,87</t>
  </si>
  <si>
    <t>PATCH PANEL, 48 PORTAS, CATEGORIA 5E, COM RACKS DE 19" E 2 U DE ALTURA</t>
  </si>
  <si>
    <t>234,09</t>
  </si>
  <si>
    <t>PATCH PANEL, 48 PORTAS, CATEGORIA 6, COM RACKS DE 19" E 2 U DE ALTURA</t>
  </si>
  <si>
    <t>376,07</t>
  </si>
  <si>
    <t>PECA DE MADEIRA APARELHADA *7,5 X 7,5* CM (3 X 3 ") MACARANDUBA, ANGELIM OU EQUIVALENTE DA REGIAO</t>
  </si>
  <si>
    <t>14,35</t>
  </si>
  <si>
    <t>PECA DE MADEIRA NAO APARELHADA *7,5 X 7,5* CM (3 X 3 ") MACARANDUBA, ANGELIM OU EQUIVALENTE DA REGIAO</t>
  </si>
  <si>
    <t>PEDRA ARDOSIA, CINZA, *40 X 40* CM, E= *1 CM</t>
  </si>
  <si>
    <t>31,50</t>
  </si>
  <si>
    <t>PEDRA ARDOSIA, CINZA, 20  X  40 CM,  E=  *1 CM</t>
  </si>
  <si>
    <t>28,42</t>
  </si>
  <si>
    <t>PEDRA ARDOSIA, CINZA, 30  X  30,  E= *1 CM</t>
  </si>
  <si>
    <t>PEDRA BRITADA GRADUADA, CLASSIFICADA (POSTO PEDREIRA/FORNECEDOR, SEM FRETE)</t>
  </si>
  <si>
    <t>62,23</t>
  </si>
  <si>
    <t>PEDRA BRITADA N. 0, OU PEDRISCO (4,8 A 9,5 MM) POSTO PEDREIRA/FORNECEDOR, SEM FRETE</t>
  </si>
  <si>
    <t>68,04</t>
  </si>
  <si>
    <t>PEDRA BRITADA N. 1 (9,5 a 19 MM) POSTO PEDREIRA/FORNECEDOR, SEM FRETE</t>
  </si>
  <si>
    <t>53,29</t>
  </si>
  <si>
    <t>PEDRA BRITADA N. 2 (19 A 38 MM) POSTO PEDREIRA/FORNECEDOR, SEM FRETE</t>
  </si>
  <si>
    <t>PEDRA BRITADA N. 3 (38 A 50 MM) POSTO PEDREIRA/FORNECEDOR, SEM FRETE</t>
  </si>
  <si>
    <t>PEDRA BRITADA N. 4 (50 A 76 MM) POSTO PEDREIRA/FORNECEDOR, SEM FRETE</t>
  </si>
  <si>
    <t>58,14</t>
  </si>
  <si>
    <t>PEDRA BRITADA N. 5 (76 A 100 MM) POSTO PEDREIRA/FORNECEDOR, SEM FRETE</t>
  </si>
  <si>
    <t>59,75</t>
  </si>
  <si>
    <t>PEDRA BRITADA OU BICA CORRIDA, NAO CLASSIFICADA (POSTO PEDREIRA/FORNECEDOR, SEM FRETE)</t>
  </si>
  <si>
    <t>57,65</t>
  </si>
  <si>
    <t>PEDRA DE MAO OU PEDRA RACHAO PARA ARRIMO/FUNDACAO (POSTO PEDREIRA/FORNECEDOR, SEM FRETE)</t>
  </si>
  <si>
    <t>55,71</t>
  </si>
  <si>
    <t>PEDRA GRANITICA OU BASALTICA IRREGULAR, FAIXA GRANULOMETRICA 100 A 150 MM PARA PAVIMENTACAO OU CALCAMENTO POLIEDRICO, POSTO PEDREIRA / FORNECEDOR (SEM FRETE)</t>
  </si>
  <si>
    <t>67,97</t>
  </si>
  <si>
    <t>PEDRA GRANITICA OU BASALTO, CACO, RETALHO, CAVACO, TIPO MIRACEMA, MADEIRA, PADUANA, RACHINHA, SANTA ISABEL OU OUTRAS SIMILARES, E=  *1,0 A *2,0 CM</t>
  </si>
  <si>
    <t>98,99</t>
  </si>
  <si>
    <t>PEDRA GRANITICA, SERRADA, TIPO MIRACEMA, MADEIRA, PADUANA, RACHINHA, SANTA ISABEL OU OUTRAS SIMILARES, *11,5 X  *23 CM, E=  *1,0 A *2,0 CM</t>
  </si>
  <si>
    <t>58,88</t>
  </si>
  <si>
    <t>PEDRA PORTUGUESA  OU PETIT PAVE, BRANCA OU PRETA</t>
  </si>
  <si>
    <t>114,22</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</si>
  <si>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</si>
  <si>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</si>
  <si>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179,07</t>
  </si>
  <si>
    <t>PEDREGULHO OU PICARRA DE JAZIDA, AO NATURAL, PARA BASE DE PAVIMENTACAO (RETIRADO NA JAZIDA, SEM TRANSPORTE)</t>
  </si>
  <si>
    <t>51,68</t>
  </si>
  <si>
    <t>PEDREIRO</t>
  </si>
  <si>
    <t>PEDREIRO (MENSALISTA)</t>
  </si>
  <si>
    <t>PEITORIL EM MARMORE, POLIDO, BRANCO COMUM, L= *15* CM, E=  *2,0* CM, COM PINGADEIRA</t>
  </si>
  <si>
    <t>71,79</t>
  </si>
  <si>
    <t>PEITORIL EM MARMORE, POLIDO, BRANCO COMUM, L= *15* CM, E=  *3* CM, CORTE RETO</t>
  </si>
  <si>
    <t>77,19</t>
  </si>
  <si>
    <t>PEITORIL PRE-MOLDADO EM GRANILITE, MARMORITE OU GRANITINA, L = *15* CM</t>
  </si>
  <si>
    <t>69,56</t>
  </si>
  <si>
    <t>PEITORIL/ SOLEIRA EM MARMORE, POLIDO, BRANCO COMUM, L= *25* CM, E=  *3* CM, CORTE RETO</t>
  </si>
  <si>
    <t>106,85</t>
  </si>
  <si>
    <t>PELICULA REFLETIVA, GT 7 ANOS PARA SINALIZACAO VERTICAL</t>
  </si>
  <si>
    <t>30,69</t>
  </si>
  <si>
    <t>PENDURAL OU PRESILHA REGULADORA, EM ACO GALVANIZADO, COM CORPO, MOLA E REBITE, PARA PERFIL TIPO CANALETA DE ESTRUTURA EM FORROS DRYWALL</t>
  </si>
  <si>
    <t>1,11</t>
  </si>
  <si>
    <t>PENDURAL OU REGULADOR, COM MOLA, EM ACO GALVANIZADO, PARA PERFIL TIPO T CLICADO DE FORROS REMOVIVEL</t>
  </si>
  <si>
    <t>PENEIRA ROTATIVA COM MOTOR ELETRICO TRIFASICO DE 2 CV, CILINDRO DE 1 M X 0,60 M, COM FUROS DE 3,17 MM</t>
  </si>
  <si>
    <t>9.918,46</t>
  </si>
  <si>
    <t>PERFIL "H" DE ACO LAMINADO, "HP" 250 X 62,0</t>
  </si>
  <si>
    <t>PERFIL "H" DE ACO LAMINADO, "HP" 310 X 79,0</t>
  </si>
  <si>
    <t>PERFIL "H" DE ACO LAMINADO, "W" 200 X 35,9</t>
  </si>
  <si>
    <t>6,31</t>
  </si>
  <si>
    <t>PERFIL "I" DE ACO LAMINADO, ABAS INCLINADAS, "I" 102 X 12,7</t>
  </si>
  <si>
    <t>PERFIL "I" DE ACO LAMINADO, ABAS INCLINADAS, "I" 152 X 22</t>
  </si>
  <si>
    <t>4,90</t>
  </si>
  <si>
    <t>PERFIL "I" DE ACO LAMINADO, ABAS INCLINADAS, "I" 203 X 34,3</t>
  </si>
  <si>
    <t>PERFIL "I" DE ACO LAMINADO, ABAS PARALELAS, "W", QUALQUER BITOLA</t>
  </si>
  <si>
    <t>PERFIL "I" DE ACO LAMINADO, W 250 X 38,50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</si>
  <si>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</si>
  <si>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</si>
  <si>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</si>
  <si>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</si>
  <si>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4,93</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</si>
  <si>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</si>
  <si>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</si>
  <si>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</si>
  <si>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</si>
  <si>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</si>
  <si>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</si>
  <si>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</si>
  <si>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8,80</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</si>
  <si>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</si>
  <si>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</si>
  <si>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60,88</t>
  </si>
  <si>
    <t>PERFIL GUIA, FORMATO U, EM ACO ZINCADO, PARA ESTRUTURA PAREDE DRYWALL, E = 0,5 MM, 48  X 3000 MM (L X C)</t>
  </si>
  <si>
    <t>3,29</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</si>
  <si>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</si>
  <si>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</si>
  <si>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</si>
  <si>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2,67</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</si>
  <si>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</si>
  <si>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</si>
  <si>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</si>
  <si>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5,28</t>
  </si>
  <si>
    <t>PERFIL RODAPE DE IMPERMEABILIZACAO, FORMATO L, EM ACO ZINCADO, PARA ESTRUTURA DRYWALL, E = 0,5 MM, 220 X 3000 MM (H X C)</t>
  </si>
  <si>
    <t>PERFIL TABICA ABERTA, PERFURADA, FORMATO Z, EM ACO GALVANIZADO NATURAL, LARGURA APROXIMADA 40 MM, PARA ESTRUTURA FORRO DRYWALL</t>
  </si>
  <si>
    <t>3,74</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</si>
  <si>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</si>
  <si>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</si>
  <si>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</si>
  <si>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</si>
  <si>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</si>
  <si>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7,75</t>
  </si>
  <si>
    <t>PERFIL UDC ("U" DOBRADO DE CHAPA) SIMPLES DE ACO LAMINADO, GALVANIZADO, ASTM A36, 127 X 50 MM, E= 3 MM</t>
  </si>
  <si>
    <t>PERFILADO PERFURADO DUPLO 38 X 76 MM, CHAPA 22</t>
  </si>
  <si>
    <t>8,38</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</si>
  <si>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</si>
  <si>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</si>
  <si>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</si>
  <si>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2.072.952,39</t>
  </si>
  <si>
    <t>PERFURATRIZ COM TORRE METALICA PARA EXECUCAO DE ESTACA HELICE CONTINUA, PROFUNDIDADE MAXIMA DE 32 M, DIAMETRO MAXIMO DE 1000 MM, POTENCIA INSTALADA DE 350 HP, MESA ROTATIVA COM TORQUE MAXIMO DE 263 KNM</t>
  </si>
  <si>
    <t>3.223.357,61</t>
  </si>
  <si>
    <t>PERFURATRIZ HIDRAULICA COM TRADO CURTO ACOPLADO, PROFUNDIDADE MAXIMA DE 20 M, DIAMETRO MAXIMO DE 1500 MM, POTENCIA INSTALADA DE 137 HP, MESA ROTATIVA COM TORQUE MAXIMO DE 30 KNM (INCLUI MONTAGEM, NAO INCLUI CAMINHAO)</t>
  </si>
  <si>
    <t>789.166,88</t>
  </si>
  <si>
    <t>PERFURATRIZ MANUAL, TORQUE MAXIMO 55 KGF.M, POTENCIA 5 CV, COM DIAMETRO MAXIMO 8 1/2" (INCLUI SUPORTE/CHASSI TIPO MESA)</t>
  </si>
  <si>
    <t>41.695,00</t>
  </si>
  <si>
    <t>PERFURATRIZ MANUAL, TORQUE MAXIMO 83 N.M, POTENCIA 5 CV, COM DIAMETRO MAXIMO 4" (NAO INCLUI SUPORTE / CHASSI)</t>
  </si>
  <si>
    <t>6.008,67</t>
  </si>
  <si>
    <t>PERFURATRIZ MANUAL, TORQUE MAXIMO 83 N.M, POTENCIA 5 CV, COM DIAMETRO MAXIMO 4", PARA SOLO GRAMPEADO (INCLUI SUPORTE OU CHASSI TIPO MESA)</t>
  </si>
  <si>
    <t>18.809,77</t>
  </si>
  <si>
    <t>PERFURATRIZ PNEUMATICA MANUAL DE PESO MEDIO, 18KG, COMPRIMENTO DE CURSO DE 6 M, DIAMETRO DO PISTAO DE 5,5 CM</t>
  </si>
  <si>
    <t>10.287,33</t>
  </si>
  <si>
    <t>PERFURATRIZ SOBRE ESTEIRA, TORQUE MAXIMO DE 600 KGF, POTENCIA ENTRE 50 E 60 HP, DIAMETRO MAXIMO DE 10"</t>
  </si>
  <si>
    <t>432.930,27</t>
  </si>
  <si>
    <t>PERFURATRIZ SOBRE ESTEIRA, TORQUE MAXIMO 600 KGF, PESO MEDIO 1000 KG, POTENCIA 20 HP, DIAMETRO MAXIMO 10"</t>
  </si>
  <si>
    <t>451.702,89</t>
  </si>
  <si>
    <t>PICAPE CABINE SIMPLES COM MOTOR 1.6 FLEX, CAMBIO MANUAL, POTENCIA 101/104 CV, 2 PORTAS</t>
  </si>
  <si>
    <t>52.318,80</t>
  </si>
  <si>
    <t>PIGMENTO EM PO PARA ARGAMASSAS, CIMENTOS E OUTROS</t>
  </si>
  <si>
    <t>32,78</t>
  </si>
  <si>
    <t>PILAR DE MADEIRA NAO APARELHADA *10 X 10* CM, MACARANDUBA, ANGELIM OU EQUIVALENTE DA REGIAO</t>
  </si>
  <si>
    <t>32,11</t>
  </si>
  <si>
    <t>PILAR DE MADEIRA NAO APARELHADA *15 X 15* CM, MACARANDUBA, ANGELIM OU EQUIVALENTE DA REGIAO</t>
  </si>
  <si>
    <t>68,58</t>
  </si>
  <si>
    <t>PILAR DE MADEIRA NAO APARELHADA *20 X 20* CM, MACARANDUBA, ANGELIM OU EQUIVALENTE DA REGIAO</t>
  </si>
  <si>
    <t>112,14</t>
  </si>
  <si>
    <t>PINCEL CHATO (TRINCHA) CERDAS GRIS 1.1/2 " (38 MM)</t>
  </si>
  <si>
    <t>PINGADEIRA PLASTICA PARA TELHA DE FIBROCIMENTO CANALETE 49/KALHETA OU CANALETE 90/KALHETAO</t>
  </si>
  <si>
    <t>PINO DE ACO COM ARRUELA CONICA, DIAMETRO ARRUELA = *23* MM E COMP HASTE = *27* MM (ACAO INDIRETA)</t>
  </si>
  <si>
    <t>32,62</t>
  </si>
  <si>
    <t>PINO DE ACO COM FURO, HASTE = 27 MM (ACAO DIRETA)</t>
  </si>
  <si>
    <t>28,05</t>
  </si>
  <si>
    <t>PINO DE ACO COM ROSCA 1/4 ", COMPRIMENTO DA HASTE = 30 MM E ROSCA = 20 MM (ACAO DIRETA)</t>
  </si>
  <si>
    <t>37,21</t>
  </si>
  <si>
    <t>PINO DE ACO LISO 1/4 ", HASTE = *36,5* MM (ACAO DIRETA)</t>
  </si>
  <si>
    <t>22,95</t>
  </si>
  <si>
    <t>PINO DE ACO LISO 1/4 ", HASTE = *53* MM (ACAO DIRETA)</t>
  </si>
  <si>
    <t>24,04</t>
  </si>
  <si>
    <t>PINO ROSCA EXTERNA, EM ACO GALVANIZADO, PARA ISOLADOR DE 15KV, DIAMETRO 25 MM, COMPRIMENTO *290* MM</t>
  </si>
  <si>
    <t>PINO ROSCA EXTERNA, EM ACO GALVANIZADO, PARA ISOLADOR DE 25KV, DIAMETRO 35MM, COMPRIMENTO *320* MM</t>
  </si>
  <si>
    <t>24,52</t>
  </si>
  <si>
    <t>PINTOR</t>
  </si>
  <si>
    <t>18,32</t>
  </si>
  <si>
    <t>21,18</t>
  </si>
  <si>
    <t>PINTOR (MENSALISTA)</t>
  </si>
  <si>
    <t>3.220,82</t>
  </si>
  <si>
    <t>3.725,90</t>
  </si>
  <si>
    <t>PINTOR DE LETREIROS</t>
  </si>
  <si>
    <t>22,96</t>
  </si>
  <si>
    <t>26,55</t>
  </si>
  <si>
    <t>PINTOR DE LETREIROS (MENSALISTA)</t>
  </si>
  <si>
    <t>4.038,63</t>
  </si>
  <si>
    <t>4.671,95</t>
  </si>
  <si>
    <t>PINTOR PARA TINTA EPOXI</t>
  </si>
  <si>
    <t>22,76</t>
  </si>
  <si>
    <t>PINTOR PARA TINTA EPOXI (MENSALISTA)</t>
  </si>
  <si>
    <t>3.464,34</t>
  </si>
  <si>
    <t>4.007,60</t>
  </si>
  <si>
    <t>PISO DE BORRACHA CANELADO EM PLACAS 50 X 50 CM, E = *3,5* MM, PARA COLA</t>
  </si>
  <si>
    <t>43,56</t>
  </si>
  <si>
    <t>PISO DE BORRACHA ESPORTIVO EM PLACAS 50 X 50 CM, E = 15 MM, PARA ARGAMASSA, PRETO</t>
  </si>
  <si>
    <t>198,41</t>
  </si>
  <si>
    <t>PISO DE BORRACHA FRISADO OU PASTILHADO, PRETO, EM PLACAS 50 X 50 CM, E = 7 MM, PARA ARGAMASSA</t>
  </si>
  <si>
    <t>120,51</t>
  </si>
  <si>
    <t>PISO DE BORRACHA PASTILHADO EM PLACAS 50 X 50 CM, E = *3,5* MM, PARA COLA, PRETO</t>
  </si>
  <si>
    <t>33,14</t>
  </si>
  <si>
    <t>PISO DE BORRACHA PASTILHADO EM PLACAS 50 X 50 CM, E = 15 MM, PARA ARGAMASSA, PRETO</t>
  </si>
  <si>
    <t>193,14</t>
  </si>
  <si>
    <t>PISO ELEVADO COM 2 PLACAS DE ACO COM ENCHIMENTO DE CONCRETO CELULAR, INCLUSO BASE/HASTE/CRUZETAS, 60 X 60 CM, H = *28* CM, RESISTENCIA CARGA CONCENTRADA 496 KG (COM COLOCACAO)</t>
  </si>
  <si>
    <t>251,30</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</si>
  <si>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</si>
  <si>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</si>
  <si>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</si>
  <si>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</si>
  <si>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</si>
  <si>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280,00</t>
  </si>
  <si>
    <t>PISO EM GRANITO, POLIDO, TIPO ANDORINHA/ QUARTZ/ CASTELO/ CORUMBA OU OUTROS EQUIVALENTES DA REGIAO, FORMATO MENOR OU IGUAL A 3025 CM2, E=  *2* CM</t>
  </si>
  <si>
    <t>211,32</t>
  </si>
  <si>
    <t>PISO EM GRANITO, POLIDO, TIPO MARFIM, DALLAS, CARAVELAS OU OUTROS EQUIVALENTES DA REGIAO, FORMATO MENOR OU IGUAL A 3025 CM2, E=  *2* CM</t>
  </si>
  <si>
    <t>270,02</t>
  </si>
  <si>
    <t>PISO EM GRANITO, POLIDO, TIPO PRETO SAO GABRIEL/ TIJUCA OU OUTROS EQUIVALENTES DA REGIAO, FORMATO MENOR OU IGUAL A 3025 CM2, E=  *2* CM</t>
  </si>
  <si>
    <t>305,24</t>
  </si>
  <si>
    <t>PISO EM PORCELANATO RETIFICADO EXTRA, FORMATO MENOR OU IGUAL A 2025 CM2</t>
  </si>
  <si>
    <t>55,42</t>
  </si>
  <si>
    <t>PISO EM REGUA VINILICA SEMIFLEXIVEL, ENCAIXE CLICADO, E = 4 MM (SEM COLOCACAO)</t>
  </si>
  <si>
    <t>97,02</t>
  </si>
  <si>
    <t>PISO EPOXI AUTONIVELANTE, ESPESSURA *4* MM (INCLUSO EXECUCAO)</t>
  </si>
  <si>
    <t>153,60</t>
  </si>
  <si>
    <t>PISO EPOXI MULTILAYER, ESPESSURA *2* MM (INCLUSO EXECUCAO)</t>
  </si>
  <si>
    <t>89,47</t>
  </si>
  <si>
    <t>PISO FULGET (GRANITO LAVADO) EM PLACAS DE *40 X 40* CM (SEM COLOCACAO)</t>
  </si>
  <si>
    <t>115,20</t>
  </si>
  <si>
    <t>PISO FULGET (GRANITO LAVADO) EM PLACAS DE *75 X 75* CM (SEM COLOCACAO)</t>
  </si>
  <si>
    <t>212,48</t>
  </si>
  <si>
    <t>PISO FULGET (GRANITO LAVADO) MOLDADO IN LOCO (INCLUSO EXECUCAO)</t>
  </si>
  <si>
    <t>113,92</t>
  </si>
  <si>
    <t>PISO INDUSTRIAL EM CONCRETO ARMADO DE ACABAMENTO POLIDO, ESPESSURA 12 CM (CIMENTO QUEIMADO) (INCLUSO EXECUCAO)</t>
  </si>
  <si>
    <t>125,44</t>
  </si>
  <si>
    <t>PISO KORODUR (INCLUSO EXECUCAO)</t>
  </si>
  <si>
    <t>96,00</t>
  </si>
  <si>
    <t>PISO PODOTATIL DE CONCRETO - DIRECIONAL E ALERTA, *40 X 40 X 2,5* CM</t>
  </si>
  <si>
    <t>PISO PORCELANATO, BORDA RETA, EXTRA, FORMATO MAIOR QUE 2025 CM2</t>
  </si>
  <si>
    <t>65,46</t>
  </si>
  <si>
    <t>PISO TATIL ALERTA OU DIRECIONAL, DE BORRACHA, COLORIDO, 25 X 25 CM, E = 5 MM, PARA COLA</t>
  </si>
  <si>
    <t>132,45</t>
  </si>
  <si>
    <t>PISO TATIL DE ALERTA OU DIRECIONAL DE BORRACHA, PRETO, 25 X 25 CM, E = 5 MM, PARA COLA</t>
  </si>
  <si>
    <t>126,17</t>
  </si>
  <si>
    <t>PISO TATIL DE ALERTA OU DIRECIONAL, DE BORRACHA, COLORIDO, 25 X 25 CM, E = 12 MM, PARA ARGAMASSA</t>
  </si>
  <si>
    <t>327,96</t>
  </si>
  <si>
    <t>PISO TATIL DE ALERTA OU DIRECIONAL, DE BORRACHA, PRETO, 25 X 25 CM, E = 12 MM, PARA ARGAMASSA</t>
  </si>
  <si>
    <t>291,99</t>
  </si>
  <si>
    <t>PISO URETANO, VERSAO REVESTIMENTO AUTONIVELANTE, ESPESSURA VARIÁVEL DE 3 A 4 MM (INCLUSO EXECUCAO)</t>
  </si>
  <si>
    <t>149,12</t>
  </si>
  <si>
    <t>PISO/ REVESTIMENTO EM GRANITO, POLIDO, TIPO ANDORINHA/ QUARTZ/ CASTELO/ CORUMBA OU OUTROS EQUIVALENTES DA REGIAO, FORMATO MAIOR OU IGUAL A 3025 CM2, E = *2* CM</t>
  </si>
  <si>
    <t>223,06</t>
  </si>
  <si>
    <t>PISO/ REVESTIMENTO EM MARMORE, POLIDO, BRANCO COMUM, FORMATO MAIOR OU IGUAL A 3025 CM2, E = *2* CM</t>
  </si>
  <si>
    <t>295,76</t>
  </si>
  <si>
    <t>PISO/ REVESTIMENTO EM MARMORE, POLIDO, BRANCO COMUM, FORMATO MENOR OU IGUAL A 3025 CM2, E = *2* CM</t>
  </si>
  <si>
    <t>304,00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</si>
  <si>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</si>
  <si>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</si>
  <si>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57,48</t>
  </si>
  <si>
    <t>PLACA CIMENTICIA LISA E = 10 MM, DE 1,20 X 3,00 M (SEM AMIANTO)</t>
  </si>
  <si>
    <t>PLACA CIMENTICIA LISA E = 6 MM, DE 1,20 X 3,00 M (SEM AMIANTO)</t>
  </si>
  <si>
    <t>42,98</t>
  </si>
  <si>
    <t>PLACA DE ACO ESMALTADA PARA  IDENTIFICACAO DE RUA, *45 CM X 20* CM</t>
  </si>
  <si>
    <t>108,90</t>
  </si>
  <si>
    <t>PLACA DE ACRILICO TRANSPARENTE ADESIVADA PARA SINALIZACAO DE PORTAS, BORDA POLIDA, DE *25 X 8*, E = 6 MM (NAO INCLUI ACESSORIOS PARA FIXACAO)</t>
  </si>
  <si>
    <t>43,79</t>
  </si>
  <si>
    <t>PLACA DE FIBRA MINERAL PARA FORRO, DE 1250 X 625 MM, E = 15 MM, BORDA RETA, COM PINTURA ANTIMOFO (NAO INCLUI PERFIS)</t>
  </si>
  <si>
    <t>33,04</t>
  </si>
  <si>
    <t>PLACA DE FIBRA MINERAL PARA FORRO, DE 625 X 625 MM, E = 15 MM, BORDA REBAIXADA PARA PERFIL 24 MM, COM PINTURA ANTIMOFO (NAO INCLUI PERFIS)</t>
  </si>
  <si>
    <t>27,85</t>
  </si>
  <si>
    <t>PLACA DE FIBRA MINERAL PARA FORRO, DE 625 X 625 MM, E = 15 MM, BORDA RETA, COM PINTURA ANTIMOFO (NAO INCLUI PERFIS)</t>
  </si>
  <si>
    <t>17,33</t>
  </si>
  <si>
    <t>PLACA DE GESSO PARA FORRO, DE  *60 X 60* CM E ESPESSURA DE 12 MM (30 MM NAS BORDAS) SEM COLOCACAO</t>
  </si>
  <si>
    <t>PLACA DE INAUGURACAO EM BRONZE *35X 50*CM</t>
  </si>
  <si>
    <t>1.584,01</t>
  </si>
  <si>
    <t>PLACA DE INAUGURACAO METALICA, *40* CM X *60* CM</t>
  </si>
  <si>
    <t>994,95</t>
  </si>
  <si>
    <t>PLACA DE OBRA (PARA CONSTRUCAO CIVIL) EM CHAPA GALVANIZADA *N. 22*, ADESIVADA, DE *2,0 X 1,125* M</t>
  </si>
  <si>
    <t>330,00</t>
  </si>
  <si>
    <t>PLACA DE SINALIZACAO DE SEGURANCA CONTRA INCENDIO - ALERTA, TRIANGULAR, BASE DE *30* CM, EM PVC *2* MM ANTI-CHAMAS (SIMBOLOS, CORES E PICTOGRAMAS CONFORME NBR 13434)</t>
  </si>
  <si>
    <t>38,07</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</si>
  <si>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</si>
  <si>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</si>
  <si>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</si>
  <si>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27,44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</si>
  <si>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</si>
  <si>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</si>
  <si>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36,06</t>
  </si>
  <si>
    <t>PLACA DE SINALIZACAO EM CHAPA DE ACO NUM 16 COM PINTURA REFLETIVA</t>
  </si>
  <si>
    <t>762,30</t>
  </si>
  <si>
    <t>PLACA DE SINALIZACAO EM CHAPA DE ALUMINIO COM PINTURA REFLETIVA, E = 2 MM</t>
  </si>
  <si>
    <t>950,40</t>
  </si>
  <si>
    <t>PLACA DE VENTILACAO PARA TELHA DE FIBROCIMENTO CANALETE 49 KALHETA</t>
  </si>
  <si>
    <t>PLACA DE VENTILACAO PARA TELHA DE FIBROCIMENTO, CANALETE 90 OU KALHETAO</t>
  </si>
  <si>
    <t>5,05</t>
  </si>
  <si>
    <t>PLACA NUMERACAO RESIDENCIAL EM CHAPA GALVANIZADA ESMALTADA 12 X 18 CM</t>
  </si>
  <si>
    <t>49,50</t>
  </si>
  <si>
    <t>PLACA ORIENTATIVA SOBRE EXERCÍCIOS, 2,00M X 1,00M, EM TUBO DE ACO CARBONO, PINTURA NO PROCESSO ELETROSTATICO - PARA ACADEMIA AO AR LIVRE / ACADEMIA DA TERCEIRA IDADE - ATI</t>
  </si>
  <si>
    <t>1.187,61</t>
  </si>
  <si>
    <t>PLACA VINILICA SEMIFLEXIVEL PARA PISOS, E = 3,2 MM, 30 X 30 CM (SEM COLOCACAO)</t>
  </si>
  <si>
    <t>93,14</t>
  </si>
  <si>
    <t>PLACA VINILICA SEMIFLEXIVEL PARA REVESTIMENTO DE PISOS E PAREDES, E = 2 MM (SEM COLOCACAO)</t>
  </si>
  <si>
    <t>PLACA/PISO DE CONCRETO POROSO/ PAVIMENTO PERMEAVEL/BLOCO DRENANTE DE CONCRETO, 40 CM X 40 CM, E = 6 CM, COR NATURAL</t>
  </si>
  <si>
    <t>43,13</t>
  </si>
  <si>
    <t>PLACA/TAMPA CEGA EM LATAO ESCOVADO PARA CONDULETE EM LIGA DE ALUMINIO 4 X 4"</t>
  </si>
  <si>
    <t>23,10</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</si>
  <si>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</si>
  <si>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</si>
  <si>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</si>
  <si>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</si>
  <si>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</si>
  <si>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</si>
  <si>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</si>
  <si>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</si>
  <si>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33,13</t>
  </si>
  <si>
    <t>PLUG OU BUJAO DE FERRO GALVANIZADO, DE 4"</t>
  </si>
  <si>
    <t>61,59</t>
  </si>
  <si>
    <t>PLUG PVC P/ ESG PREDIAL  75MM</t>
  </si>
  <si>
    <t>PLUG PVC P/ ESG PREDIAL 100MM</t>
  </si>
  <si>
    <t>PLUG PVC P/ ESG PREDIAL 50MM</t>
  </si>
  <si>
    <t>2,18</t>
  </si>
  <si>
    <t>PLUG PVC ROSCAVEL,  1/2",  AGUA FRIA PREDIAL (NBR 5648)</t>
  </si>
  <si>
    <t>0,41</t>
  </si>
  <si>
    <t>PLUG PVC,  JE, DN 100 MM, PARA REDE COLETORA ESGOTO (NBR 10569)</t>
  </si>
  <si>
    <t>18,34</t>
  </si>
  <si>
    <t>PLUG PVC, JE, DN 150 MM, PARA REDE COLETORA ESGOTO (NBR 10569)</t>
  </si>
  <si>
    <t>41,51</t>
  </si>
  <si>
    <t>PLUG PVC, JE, DN 200 MM, PARA REDE COLETORA ESGOTO (NBR 10569)</t>
  </si>
  <si>
    <t>84,29</t>
  </si>
  <si>
    <t>PLUG PVC, JE, DN 250 MM, PARA REDE COLETORA ESGOTO (NBR 10569)</t>
  </si>
  <si>
    <t>162,79</t>
  </si>
  <si>
    <t>PLUG PVC, JE, DN 350 MM, PARA REDE COLETORA ESGOTO (NBR 10569)</t>
  </si>
  <si>
    <t>478,67</t>
  </si>
  <si>
    <t>PLUG PVC, ROSCAVEL 1", PARA AGUA FRIA PREDIAL</t>
  </si>
  <si>
    <t>PLUG PVC, ROSCAVEL 3/4", PARA  AGUA FRIA PREDIAL</t>
  </si>
  <si>
    <t>PLUG PVC, ROSCAVEL, 1 1/2",  AGUA FRIA PREDIAL</t>
  </si>
  <si>
    <t>5,17</t>
  </si>
  <si>
    <t>PLUG PVC, ROSCAVEL, 1 1/4",  AGUA FRIA PREDIAL</t>
  </si>
  <si>
    <t>PLUG PVC, ROSCAVEL, 2",  AGUA FRIA PREDIAL</t>
  </si>
  <si>
    <t>7,10</t>
  </si>
  <si>
    <t>PO DE MARMORE (POSTO PEDREIRA/FORNECEDOR, SEM FRETE)</t>
  </si>
  <si>
    <t>0,27</t>
  </si>
  <si>
    <t>PO DE PEDRA (POSTO PEDREIRA/FORNECEDOR, SEM FRETE)</t>
  </si>
  <si>
    <t>50,87</t>
  </si>
  <si>
    <t>POCEIRO / ESCAVADOR DE VALAS E TUBULOES</t>
  </si>
  <si>
    <t>POCEIRO / ESCAVADOR DE VALAS E TUBULOES (MENSALISTA)</t>
  </si>
  <si>
    <t>POLIDORA DE PISO (POLITRIZ) ELETRICA, MOTOR MONOFASICO DE 4 HP, PESO DE 100 KG, DIAMETRO DO TRABALHO DE 450 MM</t>
  </si>
  <si>
    <t>5.928,07</t>
  </si>
  <si>
    <t>POLIESTIRENO EXPANDIDO/EPS (ISOPOR), PEROLAS, PARA CONCRETO LEVE</t>
  </si>
  <si>
    <t>38,54</t>
  </si>
  <si>
    <t>POLIESTIRENO EXPANDIDO/EPS (ISOPOR), TIPO 2F, BLOCO</t>
  </si>
  <si>
    <t>296,53</t>
  </si>
  <si>
    <t>POLIESTIRENO EXPANDIDO/EPS (ISOPOR), TIPO 2F, PLACA, ISOLAMENTO TERMOACUSTICO, E = 10 MM, 1000 X 500 MM</t>
  </si>
  <si>
    <t>2,51</t>
  </si>
  <si>
    <t>POLIESTIRENO EXPANDIDO/EPS (ISOPOR), TIPO 2F, PLACA, ISOLAMENTO TERMOACUSTICO, E = 20 MM, 1000 X 500 MM</t>
  </si>
  <si>
    <t>6,68</t>
  </si>
  <si>
    <t>POLIESTIRENO EXPANDIDO/EPS (ISOPOR), TIPO 2F, PLACA, ISOLAMENTO TERMOACUSTICO, E = 50 MM, 1000 X 500 MM</t>
  </si>
  <si>
    <t>16,70</t>
  </si>
  <si>
    <t>POLVORA NEGRA</t>
  </si>
  <si>
    <t>76,66</t>
  </si>
  <si>
    <t>PONTALETE DE MADEIRA NAO APARELHADA *7,5 X 7,5* CM (3 X 3 ") PINUS, MISTA OU EQUIVALENTE DA REGIAO</t>
  </si>
  <si>
    <t>PONTEIRO PARA MARTELO ROMPEDOR, DIAMETRO = *28* MM, COMPRIMENTO = *520* MM, ENCAIXE SEXTAVADO</t>
  </si>
  <si>
    <t>202,60</t>
  </si>
  <si>
    <t>PORCA OLHAL EM ACO GALVANIZADO, DIAMETRO NOMINAL DE 16 MM</t>
  </si>
  <si>
    <t>PORCA OLHAL EM ACO GALVANIZADO, ESPESSURA 16MM, ABERTURA 21MM</t>
  </si>
  <si>
    <t>9,73</t>
  </si>
  <si>
    <t>PORCA UNIAO/JUNCAO ZINCADA SEXTAVADA 1/4 ", CHAVE 7/16 ", COMPRIMENTO = 25 MM</t>
  </si>
  <si>
    <t>PORCA ZINCADA, QUADRADA, DIAMETRO 3/8"</t>
  </si>
  <si>
    <t>PORCA ZINCADA, QUADRADA, DIAMETRO 5/8"</t>
  </si>
  <si>
    <t>PORCA ZINCADA, SEXTAVADA, DIAMETRO 1/2"</t>
  </si>
  <si>
    <t>PORCA ZINCADA, SEXTAVADA, DIAMETRO 1/4"</t>
  </si>
  <si>
    <t>0,21</t>
  </si>
  <si>
    <t>PORCA ZINCADA, SEXTAVADA, DIAMETRO 1"</t>
  </si>
  <si>
    <t>PORCA ZINCADA, SEXTAVADA, DIAMETRO 3/8"</t>
  </si>
  <si>
    <t>PORCA ZINCADA, SEXTAVADA, DIAMETRO 5/16"</t>
  </si>
  <si>
    <t>PORCA ZINCADA, SEXTAVADA, DIAMETRO 5/8"</t>
  </si>
  <si>
    <t>PORTA CADEADO,  3 1/2", EM ACO ZINCADO, PRETO, PARA PORTAO E JANELA</t>
  </si>
  <si>
    <t>2,28</t>
  </si>
  <si>
    <t>PORTA CORTA-FOGO PARA SAIDA DE EMERGENCIA, COM FECHADURA, VAO LUZ DE 90 X 210 CM, CLASSE P-90 (NBR 11742)</t>
  </si>
  <si>
    <t>575,32</t>
  </si>
  <si>
    <t>PORTA DE ABRIR EM ACO COM DIVISAO HORIZONTAL  PARA VIDROS, COM FUNDO ANTICORROSIVO/PRIMER DE PROTECAO, SEM GUARNICAO/ALIZAR/VISTA, VIDROS NAO INCLUSOS, 87 X 210 CM</t>
  </si>
  <si>
    <t>258,77</t>
  </si>
  <si>
    <t>PORTA DE ABRIR EM ACO TIPO VENEZIANA, COM FUNDO ANTICORROSIVO / PRIMER DE PROTECAO, SEM GUARNICAO/ALIZAR/VISTA, 87 X 210 CM</t>
  </si>
  <si>
    <t>320,03</t>
  </si>
  <si>
    <t>PORTA DE ABRIR EM ALUMINIO COM DIVISAO HORIZONTAL  PARA VIDROS,  ACABAMENTO ANODIZADO NATURAL, VIDROS INCLUSOS, SEM GUARNICAO/ALIZAR/VISTA , 87 X 210 CM</t>
  </si>
  <si>
    <t>567,93</t>
  </si>
  <si>
    <t>PORTA DE ABRIR EM ALUMINIO COM LAMBRI HORIZONTAL/LAMINADA, ACABAMENTO ANODIZADO NATURAL, SEM GUARNICAO/ALIZAR/VISTA</t>
  </si>
  <si>
    <t>460,49</t>
  </si>
  <si>
    <t>PORTA DE ABRIR EM ALUMINIO TIPO VENEZIANA, ACABAMENTO ANODIZADO NATURAL, SEM GUARNICAO/ALIZAR/VISTA</t>
  </si>
  <si>
    <t>318,02</t>
  </si>
  <si>
    <t>PORTA DE ABRIR EM ALUMINIO TIPO VENEZIANA, ACABAMENTO ANODIZADO NATURAL, SEM GUARNICAO/ALIZAR/VISTA, 87 X 210 CM</t>
  </si>
  <si>
    <t>582,35</t>
  </si>
  <si>
    <t>PORTA DE ABRIR EM GRADIL COM BARRA CHATA 3 CM X 1/4", COM REQUADRO E GUARNICAO - COMPLETO - ACABAMENTO NATURAL</t>
  </si>
  <si>
    <t>278,11</t>
  </si>
  <si>
    <t>PORTA DE CORRER EM ALUMINIO, DUAS FOLHAS MOVEIS COM VIDRO, FECHADURA E PUXADOR EMBUTIDO, ACABAMENTO ANODIZADO NATURAL, SEM GUARNICAO/ALIZAR/VISTA</t>
  </si>
  <si>
    <t>294,99</t>
  </si>
  <si>
    <t>PORTA DE ENROLAR MANUAL COMPLETA, ARTICULADA RAIADA LARGA, EM ACO GALVANIZADO NATURAL, CHAPA NUMERO 24 (SEM INSTALACAO)</t>
  </si>
  <si>
    <t>200,20</t>
  </si>
  <si>
    <t>PORTA DE ENROLAR MANUAL COMPLETA, PERFIL MEIA CANA CEGA, EM ACO GALVANIZADO COM PINTURA ELETROSTATICA, CHAPA NUMERO 24 " (SEM INSTALACAO)</t>
  </si>
  <si>
    <t>325,32</t>
  </si>
  <si>
    <t>PORTA DE ENROLAR MANUAL COMPLETA, PERFIL MEIA CANA CEGA, EM ACO GALVANIZADO NATURAL, CHAPA NUMERO 24 (SEM INSTALACAO)</t>
  </si>
  <si>
    <t>274,25</t>
  </si>
  <si>
    <t>PORTA DE ENROLAR MANUAL COMPLETA, PERFIL MEIA CANA VAZADA TIJOLINHO, EM ACO GALVANIZADO NATURAL, CHAPA NUMERO 24 (SEM INSTALACAO)</t>
  </si>
  <si>
    <t>408,57</t>
  </si>
  <si>
    <t>PORTA DE MADEIRA QUADRICULADA PARA VIDRO, DE CORRER (EUCALIPTO OU EQUIVALENTE REGIONAL), E = *3,5* CM</t>
  </si>
  <si>
    <t>277,19</t>
  </si>
  <si>
    <t>PORTA DE MADEIRA TIPO VENEZIANA (EUCALIPTO OU EQUIVALENTE REGIONAL), E = *3,5* CM</t>
  </si>
  <si>
    <t>187,11</t>
  </si>
  <si>
    <t>PORTA DE MADEIRA-DE-LEI QUADRICULADA PARA VIDRO, DE CORRER (ANGELIM OU EQUIVALENTE REGIONAL), E = *3,5* CM</t>
  </si>
  <si>
    <t>457,84</t>
  </si>
  <si>
    <t>PORTA DE MADEIRA-DE-LEI TIPO MEXICANA SEM EMENDA (ANGELIM OU EQUIVALENTE REGIONAL), E = *3,5* CM</t>
  </si>
  <si>
    <t>380,25</t>
  </si>
  <si>
    <t>PORTA DE MADEIRA-DE-LEI TIPO VENEZIANA (ANGELIM OU EQUIVALENTE REGIONAL), E = *3,5* CM</t>
  </si>
  <si>
    <t>264,64</t>
  </si>
  <si>
    <t>PORTA DE MADEIRA, FOLHA LEVE (NBR 15930) DE 60 X 210 CM, E = *35* MM, NUCLEO COLMEIA, CAPA LISA EM HDF, ACABAMENTO EM PRIMER PARA PINTURA</t>
  </si>
  <si>
    <t>112,99</t>
  </si>
  <si>
    <t>PORTA DE MADEIRA, FOLHA LEVE (NBR 15930) DE 70 X 210 CM, E = *35* MM, NUCLEO COLMEIA, CAPA LISA EM HDF, ACABAMENTO EM PRIMER PARA PINTURA</t>
  </si>
  <si>
    <t>121,69</t>
  </si>
  <si>
    <t>PORTA DE MADEIRA, FOLHA LEVE (NBR 15930) DE 80 X 210 CM, E = *35* MM, NUCLEO COLMEIA, CAPA LISA EM HDF, ACABAMENTO EM PRIMER PARA PINTURA</t>
  </si>
  <si>
    <t>128,78</t>
  </si>
  <si>
    <t>PORTA DE MADEIRA, FOLHA MEDIA (NBR 15930) DE 100 X 210 CM, E = 35 MM, NUCLEO SARRAFEADO, CAPA LISA EM HDF, ACABAMENTO EM LAMINADO NATURAL PARA VERNIZ</t>
  </si>
  <si>
    <t>257,42</t>
  </si>
  <si>
    <t>PORTA DE MADEIRA, FOLHA MEDIA (NBR 15930) DE 100 X 210 CM, E = 35 MM, NUCLEO SARRAFEADO, CAPA LISA EM HDF, ACABAMENTO EM PRIMER PARA PINTURA</t>
  </si>
  <si>
    <t>223,48</t>
  </si>
  <si>
    <t>PORTA DE MADEIRA, FOLHA MEDIA (NBR 15930) DE 60 X 210 CM, E = 35 MM, NUCLEO SARRAFEADO, CAPA FRISADA EM HDF, ACABAMENTO MELAMINICO EM PADRAO MADEIRA</t>
  </si>
  <si>
    <t>196,96</t>
  </si>
  <si>
    <t>PORTA DE MADEIRA, FOLHA MEDIA (NBR 15930) DE 60 X 210 CM, E = 35 MM, NUCLEO SARRAFEADO, CAPA LISA EM HDF, ACABAMENTO EM PRIMER PARA PINTURA</t>
  </si>
  <si>
    <t>210,00</t>
  </si>
  <si>
    <t>PORTA DE MADEIRA, FOLHA MEDIA (NBR 15930) DE 60 X 210 CM, E = 35 MM, NUCLEO SARRAFEADO, CAPA LISA EM HDF, ACABAMENTO LAMINADO NATURAL PARA VERNIZ</t>
  </si>
  <si>
    <t>217,72</t>
  </si>
  <si>
    <t>PORTA DE MADEIRA, FOLHA MEDIA (NBR 15930) DE 70 X 210 CM, E = 35 MM, NUCLEO SARRAFEADO, CAPA FRISADA EM HDF, ACABAMENTO MELAMINICO EM PADRAO MADEIRA</t>
  </si>
  <si>
    <t>212,12</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</si>
  <si>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</si>
  <si>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</si>
  <si>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234,69</t>
  </si>
  <si>
    <t>PORTA DE MADEIRA, FOLHA MEDIA (NBR 15930) DE 80 X 210 CM, E = 35 MM, NUCLEO SARRAFEADO, CAPA FRISADA EM HDF, ACABAMENTO MELAMINICO EM PADRAO MADEIRA</t>
  </si>
  <si>
    <t>257,57</t>
  </si>
  <si>
    <t>PORTA DE MADEIRA, FOLHA MEDIA (NBR 15930) DE 80 X 210 CM, E = 35 MM, NUCLEO SARRAFEADO, CAPA LISA EM HDF, ACABAMENTO EM LAMINADO NATURAL PARA VERNIZ</t>
  </si>
  <si>
    <t>255,45</t>
  </si>
  <si>
    <t>PORTA DE MADEIRA, FOLHA MEDIA (NBR 15930) DE 80 X 210 CM, E = 35 MM, NUCLEO SARRAFEADO, CAPA LISA EM HDF, ACABAMENTO EM PRIMER PARA PINTURA</t>
  </si>
  <si>
    <t>226,51</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</si>
  <si>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</si>
  <si>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</si>
  <si>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240,64</t>
  </si>
  <si>
    <t>PORTA DE MADEIRA, FOLHA MEDIA (NBR 15930), E = 35 MM, NUCLEO SARRAFEADO, CAPA FRISADA EM HDF, ACABAMENTO MELAMINICO EM PADRAO MADEIRA</t>
  </si>
  <si>
    <t>137,53</t>
  </si>
  <si>
    <t>PORTA DE MADEIRA, FOLHA PESADA (NBR 15930) DE 80 X 210 CM, E = 35 MM, NUCLEO SOLIDO, CAPA LISA EM HDF, ACABAMENTO EM LAMINADO NATURAL PARA VERNIZ</t>
  </si>
  <si>
    <t>333,33</t>
  </si>
  <si>
    <t>PORTA DE MADEIRA, FOLHA PESADA (NBR 15930) DE 80 X 210 CM, E = 35 MM, NUCLEO SOLIDO, CAPA LISA EM HDF, ACABAMENTO EM PRIMER PARA PINTURA</t>
  </si>
  <si>
    <t>236,36</t>
  </si>
  <si>
    <t>PORTA DE MADEIRA, FOLHA PESADA (NBR 15930) DE 90 X 210 CM, E = 35 MM, NUCLEO SOLIDO, CAPA LISA EM HDF, ACABAMENTO EM LAMINADO NATURAL PARA VERNIZ</t>
  </si>
  <si>
    <t>362,12</t>
  </si>
  <si>
    <t>PORTA DE MADEIRA, FOLHA PESADA (NBR 15930) DE 90 X 210 CM, E = 35 MM, NUCLEO SOLIDO, CAPA LISA EM HDF, ACABAMENTO EM PRIMER PARA PINTURA</t>
  </si>
  <si>
    <t>PORTA DENTE PARA FRESADORA</t>
  </si>
  <si>
    <t>347,06</t>
  </si>
  <si>
    <t>PORTA GRADE DE ENROLAR MANUAL COMPLETA, PERFIL TUBULAR TIJOLINHO 3/4 ", EM ACO GALVANIZADO NATURAL (SEM INSTALACAO)</t>
  </si>
  <si>
    <t>610,81</t>
  </si>
  <si>
    <t>PORTA TOALHA BANHO EM METAL CROMADO, TIPO BARRA</t>
  </si>
  <si>
    <t>48,08</t>
  </si>
  <si>
    <t>PORTA TOALHA ROSTO EM METAL CROMADO, TIPO ARGOLA</t>
  </si>
  <si>
    <t>30,87</t>
  </si>
  <si>
    <t>PORTA VIDRO TEMPERADO INCOLOR, 2 FOLHAS DE CORRER, E = 10 MM (SEM FERRAGENS E SEM COLOCACAO)</t>
  </si>
  <si>
    <t>258,15</t>
  </si>
  <si>
    <t>PORTAO BASCULANTE MANUAL EM ACO GALVANIZADO NATURAL, TIPO LAMBRIL COM REQUADRO/BATENTE, CHAPA NUMERO 26, INCLUI FECHADURA (SEM INSTALACAO)</t>
  </si>
  <si>
    <t>357,39</t>
  </si>
  <si>
    <t>PORTAO BASCULANTE, MANUAL, EM CHAPA TIPO LAMBRIL QUADRADO, COM REQUADRO, ACABAMENTO NATURAL</t>
  </si>
  <si>
    <t>274,42</t>
  </si>
  <si>
    <t>PORTAO DE ABRIR EM GRADIL DE METALON REDONDO DE 3/4"  VERTICAL, COM REQUADRO, ACABAMENTO NATURAL - COMPLETO</t>
  </si>
  <si>
    <t>249,05</t>
  </si>
  <si>
    <t>PORTAO DE CORRER EM CHAPA TIPO PAINEL LAMBRIL QUADRADO, COM PORTA SOCIAL COMPLETA INCLUIDA, COM REQUADRO, ACABAMENTO NATURAL, COM TRILHOS E ROLDANAS</t>
  </si>
  <si>
    <t>512,27</t>
  </si>
  <si>
    <t>PORTAO DE CORRER EM GRADIL FIXO DE BARRA DE FERRO CHATA DE 3 X 1/4" NA VERTICAL, SEM REQUADRO, ACABAMENTO NATURAL, COM TRILHOS E ROLDANAS</t>
  </si>
  <si>
    <t>328,57</t>
  </si>
  <si>
    <t>PORTINHOLA DE ABRIR EM ALUMINIO DE 60 X 80 CM, VENEZIANA VENTILADA 1 FOLHA, ACABAMENTO ANODIZADO NATURAL</t>
  </si>
  <si>
    <t>158,56</t>
  </si>
  <si>
    <t>POSTE CONICO CONTINUO EM ACO GALVANIZADO, CURVO, BRACO DUPLO, ENGASTADO,  H = 9 M, DIAMETRO INFERIOR = *135* MM</t>
  </si>
  <si>
    <t>1.048,32</t>
  </si>
  <si>
    <t>POSTE CONICO CONTINUO EM ACO GALVANIZADO, CURVO, BRACO DUPLO, FLANGEADO,  H = 9 M, DIAMETRO INFERIOR = *135* MM</t>
  </si>
  <si>
    <t>1.191,49</t>
  </si>
  <si>
    <t>POSTE CONICO CONTINUO EM ACO GALVANIZADO, CURVO, BRACO SIMPLES, ENGASTADO,  H = 9 M, DIAMETRO INFERIOR = *135* MM</t>
  </si>
  <si>
    <t>1.013,34</t>
  </si>
  <si>
    <t>POSTE CONICO CONTINUO EM ACO GALVANIZADO, CURVO, BRACO SIMPLES, FLANGEADO,  H = 9 M, DIAMETRO INFERIOR = *135* MM</t>
  </si>
  <si>
    <t>1.011,87</t>
  </si>
  <si>
    <t>POSTE CONICO CONTINUO EM ACO GALVANIZADO, CURVO, BRACO SIMPLES, FLANGEADO, H = 7 M, DIAMETRO INFERIOR = *125* MM</t>
  </si>
  <si>
    <t>755,00</t>
  </si>
  <si>
    <t>POSTE CONICO CONTINUO EM ACO GALVANIZADO, RETO, ENGASTADO,  H = 7 M, DIAMETRO INFERIOR = *125* MM</t>
  </si>
  <si>
    <t>764,58</t>
  </si>
  <si>
    <t>POSTE CONICO CONTINUO EM ACO GALVANIZADO, RETO, ENGASTADO,  H = 9 M, DIAMETRO INFERIOR = *145* MM</t>
  </si>
  <si>
    <t>1.059,23</t>
  </si>
  <si>
    <t>POSTE CONICO CONTINUO EM ACO GALVANIZADO, RETO, FLANGEADO,  H = 3 M, DIAMETRO INFERIOR = *95* MM</t>
  </si>
  <si>
    <t>260,70</t>
  </si>
  <si>
    <t>POSTE CONICO CONTINUO EM ACO GALVANIZADO, RETO, FLANGEADO, H = 6 M, DIAMETRO INFERIOR = *90* CM</t>
  </si>
  <si>
    <t>619,67</t>
  </si>
  <si>
    <t>POSTE DE CONCRETO CIRCULAR, 150 KG, H = 10 M (NBR 8451)</t>
  </si>
  <si>
    <t>540,11</t>
  </si>
  <si>
    <t>POSTE DE CONCRETO CIRCULAR, 200 KG, H = 11 M (NBR 8451)</t>
  </si>
  <si>
    <t>752,13</t>
  </si>
  <si>
    <t>POSTE DE CONCRETO CIRCULAR, 200 KG, H = 9 M (NBR 8451)</t>
  </si>
  <si>
    <t>530,64</t>
  </si>
  <si>
    <t>POSTE DE CONCRETO CIRCULAR, 300 KG, H = 11 M (NBR 8451)</t>
  </si>
  <si>
    <t>POSTE DE CONCRETO CIRCULAR, 300 KG, H = 9 M (NBR 8451)</t>
  </si>
  <si>
    <t>587,19</t>
  </si>
  <si>
    <t>POSTE DE CONCRETO CIRCULAR, 400 KG, H = 11 M (NBR 8451)</t>
  </si>
  <si>
    <t>960,05</t>
  </si>
  <si>
    <t>POSTE DE CONCRETO CIRCULAR, 400 KG, H = 14 M (NBR 8451)</t>
  </si>
  <si>
    <t>1.602,64</t>
  </si>
  <si>
    <t>POSTE DE CONCRETO CIRCULAR, 400 KG, H = 9 M (NBR 8451)</t>
  </si>
  <si>
    <t>750,85</t>
  </si>
  <si>
    <t>POSTE DE CONCRETO CIRCULAR, 600 KG, H = 10 M (NBR 8451)</t>
  </si>
  <si>
    <t>1.036,10</t>
  </si>
  <si>
    <t>POSTE DE CONCRETO DUPLO T ,TIPO B, 500 KG, H = 9 M (NBR 8451)</t>
  </si>
  <si>
    <t>805,07</t>
  </si>
  <si>
    <t>POSTE DE CONCRETO DUPLO T, TIPO B, 300 KG, H = 10 M (NBR 8451)</t>
  </si>
  <si>
    <t>645,66</t>
  </si>
  <si>
    <t>POSTE DE CONCRETO DUPLO T, TIPO B, 300 KG, H = 9 M (NBR 8451)</t>
  </si>
  <si>
    <t>536,00</t>
  </si>
  <si>
    <t>POSTE DE CONCRETO DUPLO T, TIPO D, 200 KG, H = 9 M (NBR 8451)</t>
  </si>
  <si>
    <t>436,84</t>
  </si>
  <si>
    <t>POSTE DE CONCRETO DUPLO T, 200 KG, H = 11 M (NBR 8451)</t>
  </si>
  <si>
    <t>575,66</t>
  </si>
  <si>
    <t>POSTE DE CONCRETO DUPLO T, 300 KG, H = 12 M (NBR 8451)</t>
  </si>
  <si>
    <t>855,78</t>
  </si>
  <si>
    <t>POSTE DE CONCRETO DUPLO T, 400 KG,H = 12 M (NBR 8451)</t>
  </si>
  <si>
    <t>896,19</t>
  </si>
  <si>
    <t>POSTE DECORATIVO PARA JARDIM EM ACO TUBULAR, SEM LUMINARIA, H = *2,5* M</t>
  </si>
  <si>
    <t>154,31</t>
  </si>
  <si>
    <t>POSTE PADRAO SUBTERRANEO 100 A, H = 2,5 M</t>
  </si>
  <si>
    <t>616,40</t>
  </si>
  <si>
    <t>POSTE PADRAO SUBTERRANEO 200 A, H = 2,5 M</t>
  </si>
  <si>
    <t>1.479,36</t>
  </si>
  <si>
    <t>POZOLANA DE CLASSE C</t>
  </si>
  <si>
    <t>256,65</t>
  </si>
  <si>
    <t>PRANCHA DE MADEIRA APARELHADA *4 X 30* CM, MACARANDUBA, ANGELIM OU EQUIVALENTE DA REGIAO</t>
  </si>
  <si>
    <t>43,60</t>
  </si>
  <si>
    <t>PRANCHA DE MADEIRA NAO APARELHADA *6 X 25* CM, MACARANDUBA, ANGELIM OU EQUIVALENTE DA REGIAO</t>
  </si>
  <si>
    <t>41,78</t>
  </si>
  <si>
    <t>PRANCHA DE MADEIRA NAO APARELHADA *6 X 30* CM, MACARANDUBA, ANGELIM OU EQUIVALENTE DA REGIAO</t>
  </si>
  <si>
    <t>46,17</t>
  </si>
  <si>
    <t>PRANCHA DE MADEIRA NAO APARELHADA *6 X 40* CM, MACARANDUBA, ANGELIM OU EQUIVALENTE DA REGIAO</t>
  </si>
  <si>
    <t>68,99</t>
  </si>
  <si>
    <t>PRANCHAO DE MADEIRA APARELHADA *7,5 X 23* CM (3 X 9 ") MACARANDUBA, ANGELIM OU EQUIVALENTE DA REGIAO</t>
  </si>
  <si>
    <t>61,57</t>
  </si>
  <si>
    <t>PRANCHAO DE MADEIRA APARELHADA *8 X 30* CM, MACARANDUBA, ANGELIM OU EQUIVALENTE DA REGIAO</t>
  </si>
  <si>
    <t>72,29</t>
  </si>
  <si>
    <t>PRANCHAO DE MADEIRA NAO APARELHADA *7,5 X 23* CM (3 x 9 ") MACARANDUBA, ANGELIM OU EQUIVALENTE DA REGIAO</t>
  </si>
  <si>
    <t>49,96</t>
  </si>
  <si>
    <t>PRANCHAO DE MADEIRA NAO APARELHADA *8 X 30* CM, MACARANDUBA, ANGELIM OU EQUIVALENTE DA REGIAO</t>
  </si>
  <si>
    <t>54,41</t>
  </si>
  <si>
    <t>PREGO DE ACO POLIDO COM CABECA DUPLA 17 X 27 (2 1/2 X 11)</t>
  </si>
  <si>
    <t>13,67</t>
  </si>
  <si>
    <t>PREGO DE ACO POLIDO COM CABECA 10 X 10 (7/8 X 17)</t>
  </si>
  <si>
    <t>21,07</t>
  </si>
  <si>
    <t>PREGO DE ACO POLIDO COM CABECA 10 X 11 (1 X 17)</t>
  </si>
  <si>
    <t>19,49</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</si>
  <si>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</si>
  <si>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</si>
  <si>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</si>
  <si>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</si>
  <si>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</si>
  <si>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</si>
  <si>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</si>
  <si>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11,08</t>
  </si>
  <si>
    <t>PREGO DE ACO POLIDO COM CABECA 17 X 24 (2 1/4 X 11)</t>
  </si>
  <si>
    <t>11,29</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</si>
  <si>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</si>
  <si>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</si>
  <si>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</si>
  <si>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</si>
  <si>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</si>
  <si>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</si>
  <si>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11,06</t>
  </si>
  <si>
    <t>PREGO DE ACO POLIDO COM CABECA 19 X 33 (3 X 9)</t>
  </si>
  <si>
    <t>11,22</t>
  </si>
  <si>
    <t>PREGO DE ACO POLIDO COM CABECA 22 X 48 (4 1/4 X 5)</t>
  </si>
  <si>
    <t>11,16</t>
  </si>
  <si>
    <t>PREGO DE ACO POLIDO SEM CABECA 15 X 15 (1 1/4 X 13)</t>
  </si>
  <si>
    <t>PRENDEDOR / TRAVA DE PORTA, MONTAGEM PISO / PORTA, EM LATAO / ZAMAC, CROMADO</t>
  </si>
  <si>
    <t>14,29</t>
  </si>
  <si>
    <t>PRESSAO DE PERNAS TRIPLO, EM TUBO DE ACO CARBONO, PINTURA NO PROCESSO ELETROSTATICO - EQUIPAMENTO DE GINASTICA PARA ACADEMIA AO AR LIVRE / ACADEMIA DA TERCEIRA IDADE - ATI</t>
  </si>
  <si>
    <t>2.248,18</t>
  </si>
  <si>
    <t>PRIMER EPOXI</t>
  </si>
  <si>
    <t>192,40</t>
  </si>
  <si>
    <t>PRIMER PARA MANTA ASFALTICA A BASE DE ASFALTO MODIFICADO DILUIDO EM SOLVENTE, APLICACAO A FRIO</t>
  </si>
  <si>
    <t>15,81</t>
  </si>
  <si>
    <t>PRIMER UNIVERSAL, FUNDO ANTICORROSIVO TIPO ZARCAO</t>
  </si>
  <si>
    <t>546,27</t>
  </si>
  <si>
    <t>PROJETOR DE ARGAMASSA, CAPACIDADE DE PROJECAO 1,5 M3/H, ALCANCE DA PROJECAO 30 ATE 60 M, MOTOR ELETRICO TRIFASICO</t>
  </si>
  <si>
    <t>55.112,04</t>
  </si>
  <si>
    <t>PROJETOR DE ARGAMASSA, CAPACIDADE DE PROJECAO 2,0 M3/H, ALCANCE DA PROJECAO ATE 50 M, MOTOR ELETRICO TRIFASICO</t>
  </si>
  <si>
    <t>73.050,74</t>
  </si>
  <si>
    <t>PROJETOR PNEUMATICO DE ARGAMASSA PARA CHAPISCO E REBOCO COM RECIPIENTE ACOPLADO, TIPO CANEQUNHA, COM VOLUME DE 1,50 L, SEM COMPRESSOR</t>
  </si>
  <si>
    <t>438,23</t>
  </si>
  <si>
    <t>PROJETOR RETANGULAR FECHADO PARA LAMPADA VAPOR DE MERCURIO/SODIO 250 W A 500 W, CABECEIRAS EM ALUMINIO FUNDIDO, CORPO EM ALUMINIO ANODIZADO, PARA LAMPADA E40 FECHAMENTO EM VIDRO TEMPERADO.</t>
  </si>
  <si>
    <t>52,29</t>
  </si>
  <si>
    <t>PROLONGADOR/EXTENSOR PARA ROLO DE PINTURA 3 M</t>
  </si>
  <si>
    <t>53,52</t>
  </si>
  <si>
    <t>PROLONGAMENTO PVC PARA CAIXA SIFONADA  100 MM X 200 MM (NBR 5688)</t>
  </si>
  <si>
    <t>4,10</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</si>
  <si>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</si>
  <si>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</si>
  <si>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</si>
  <si>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</si>
  <si>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8,90</t>
  </si>
  <si>
    <t>PROTETOR AUDITIVO TIPO CONCHA COM ABAFADOR DE RUIDOS, ATENUACAO ACIMA DE 22 DB</t>
  </si>
  <si>
    <t>PROTETOR AUDITIVO TIPO PLUG DE INSERCAO COM CORDAO, ATENUACAO SUPERIOR A 15 DB</t>
  </si>
  <si>
    <t>1,56</t>
  </si>
  <si>
    <t>PROTETOR SOLAR FPS 30, EMBALAGEM 2 LITROS</t>
  </si>
  <si>
    <t>177,65</t>
  </si>
  <si>
    <t>PROTETOR/PONTEIRA PLASTICA PARA PONTA DE VERGALHAO DE ATE 1", TIPO PROTETOR DE ESPERA</t>
  </si>
  <si>
    <t>PRUMO DE CENTRO EM ACO *400* G</t>
  </si>
  <si>
    <t>24,10</t>
  </si>
  <si>
    <t>PRUMO DE PAREDE EM ACO 700 A 750 G</t>
  </si>
  <si>
    <t>27,48</t>
  </si>
  <si>
    <t>PULSADOR CAMPAINHA 10A, 250V (APENAS MODULO)</t>
  </si>
  <si>
    <t>PULSADOR CAMPAINHA 10A, 250V, CONJUNTO MONTADO PARA EMBUTIR 4" X 2" (PLACA + SUPORTE + MODULO)</t>
  </si>
  <si>
    <t>7,91</t>
  </si>
  <si>
    <t>PULSADOR MINUTERIA 10A, 250V (APENAS MODULO)</t>
  </si>
  <si>
    <t>PULSADOR MINUTERIA 10A, 250V, CONJUNTO MONTADO PARA EMBUTIR 4" X 2" (PLACA + SUPORTE + MODULO)</t>
  </si>
  <si>
    <t>11,14</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</si>
  <si>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</si>
  <si>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</si>
  <si>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</si>
  <si>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</si>
  <si>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207,72</t>
  </si>
  <si>
    <t>QUADRO DE DISTRIBUICAO COM BARRAMENTO TRIFASICO, DE EMBUTIR, EM CHAPA DE ACO GALVANIZADO, PARA 18 DISJUNTORES DIN, 100 A, INCLUINDO BARRAMENTO</t>
  </si>
  <si>
    <t>291,10</t>
  </si>
  <si>
    <t>QUADRO DE DISTRIBUICAO COM BARRAMENTO TRIFASICO, DE EMBUTIR, EM CHAPA DE ACO GALVANIZADO, PARA 24 DISJUNTORES DIN, 100 A</t>
  </si>
  <si>
    <t>305,92</t>
  </si>
  <si>
    <t>QUADRO DE DISTRIBUICAO COM BARRAMENTO TRIFASICO, DE EMBUTIR, EM CHAPA DE ACO GALVANIZADO, PARA 28 DISJUNTORES DIN, 100 A</t>
  </si>
  <si>
    <t>429,64</t>
  </si>
  <si>
    <t>QUADRO DE DISTRIBUICAO COM BARRAMENTO TRIFASICO, DE EMBUTIR, EM CHAPA DE ACO GALVANIZADO, PARA 30 DISJUNTORES DIN, 150 A</t>
  </si>
  <si>
    <t>350,83</t>
  </si>
  <si>
    <t>QUADRO DE DISTRIBUICAO COM BARRAMENTO TRIFASICO, DE EMBUTIR, EM CHAPA DE ACO GALVANIZADO, PARA 30 DISJUNTORES DIN, 225 A</t>
  </si>
  <si>
    <t>740,72</t>
  </si>
  <si>
    <t>QUADRO DE DISTRIBUICAO COM BARRAMENTO TRIFASICO, DE EMBUTIR, EM CHAPA DE ACO GALVANIZADO, PARA 36 DISJUNTORES DIN, 100 A</t>
  </si>
  <si>
    <t>352,60</t>
  </si>
  <si>
    <t>QUADRO DE DISTRIBUICAO COM BARRAMENTO TRIFASICO, DE EMBUTIR, EM CHAPA DE ACO GALVANIZADO, PARA 40 DISJUNTORES DIN, 100 A</t>
  </si>
  <si>
    <t>514,79</t>
  </si>
  <si>
    <t>QUADRO DE DISTRIBUICAO COM BARRAMENTO TRIFASICO, DE EMBUTIR, EM CHAPA DE ACO GALVANIZADO, PARA 48 DISJUNTORES DIN, 100 A</t>
  </si>
  <si>
    <t>602,49</t>
  </si>
  <si>
    <t>QUADRO DE DISTRIBUICAO COM BARRAMENTO TRIFASICO, DE SOBREPOR, EM CHAPA DE ACO GALVANIZADO, PARA 12 DISJUNTORES DIN, 100 A</t>
  </si>
  <si>
    <t>215,62</t>
  </si>
  <si>
    <t>QUADRO DE DISTRIBUICAO COM BARRAMENTO TRIFASICO, DE SOBREPOR, EM CHAPA DE ACO GALVANIZADO, PARA 18 DISJUNTORES DIN, 100 A</t>
  </si>
  <si>
    <t>269,42</t>
  </si>
  <si>
    <t>QUADRO DE DISTRIBUICAO COM BARRAMENTO TRIFASICO, DE SOBREPOR, EM CHAPA DE ACO GALVANIZADO, PARA 28 DISJUNTORES DIN, 100 A</t>
  </si>
  <si>
    <t>249,13</t>
  </si>
  <si>
    <t>QUADRO DE DISTRIBUICAO COM BARRAMENTO TRIFASICO, DE SOBREPOR, EM CHAPA DE ACO GALVANIZADO, PARA 30 DISJUNTORES DIN, 100 A</t>
  </si>
  <si>
    <t>363,08</t>
  </si>
  <si>
    <t>QUADRO DE DISTRIBUICAO COM BARRAMENTO TRIFASICO, DE SOBREPOR, EM CHAPA DE ACO GALVANIZADO, PARA 36 DISJUNTORES DIN, 100 A</t>
  </si>
  <si>
    <t>448,40</t>
  </si>
  <si>
    <t>QUADRO DE DISTRIBUICAO COM BARRAMENTO TRIFASICO, DE SOBREPOR, EM CHAPA DE ACO GALVANIZADO, PARA 40 DISJUNTORES DIN, 100 A</t>
  </si>
  <si>
    <t>600,51</t>
  </si>
  <si>
    <t>QUADRO DE DISTRIBUICAO COM BARRAMENTO TRIFASICO, DE SOBREPOR, EM CHAPA DE ACO GALVANIZADO, PARA 48 DISJUNTORES DIN, 100 A</t>
  </si>
  <si>
    <t>538,99</t>
  </si>
  <si>
    <t>QUADRO DE DISTRIBUICAO, EM PVC, DE EMBUTIR, COM BARRAMENTO TERRA / NEUTRO, PARA 12 DISJUNTORES NEMA OU 16 DISJUNTORES DIN</t>
  </si>
  <si>
    <t>60,86</t>
  </si>
  <si>
    <t>QUADRO DE DISTRIBUICAO, EM PVC, DE EMBUTIR, COM BARRAMENTO TERRA / NEUTRO, PARA 18 DISJUNTORES NEMA OU 24 DISJUNTORES DIN</t>
  </si>
  <si>
    <t>112,76</t>
  </si>
  <si>
    <t>QUADRO DE DISTRIBUICAO, EM PVC, DE EMBUTIR, COM BARRAMENTO TERRA / NEUTRO, PARA 27 DISJUNTORES NEMA OU 36 DISJUNTORES DIN</t>
  </si>
  <si>
    <t>244,39</t>
  </si>
  <si>
    <t>QUADRO DE DISTRIBUICAO, EM PVC, DE EMBUTIR, COM BARRAMENTO TERRA / NEUTRO, PARA 48 DISJUNTORES DIN</t>
  </si>
  <si>
    <t>191,06</t>
  </si>
  <si>
    <t>QUADRO DE DISTRIBUICAO, EM PVC, DE EMBUTIR, COM BARRAMENTO TERRA / NEUTRO, PARA 6 DISJUNTORES NEMA OU 8 DISJUNTORES DIN</t>
  </si>
  <si>
    <t>35,74</t>
  </si>
  <si>
    <t>QUADRO DE DISTRIBUICAO, SEM BARRAMENTO, EM PVC, DE EMBUTIR, PARA 12 DISJUNTORES NEMA OU 16 DISJUNTORES DIN</t>
  </si>
  <si>
    <t>37,01</t>
  </si>
  <si>
    <t>QUADRO DE DISTRIBUICAO, SEM BARRAMENTO, EM PVC, DE EMBUTIR, PARA 18 DISJUNTORES NEMA OU 24 DISJUNTORES DIN</t>
  </si>
  <si>
    <t>58,11</t>
  </si>
  <si>
    <t>QUADRO DE DISTRIBUICAO, SEM BARRAMENTO, EM PVC, DE EMBUTIR, PARA 27 DISJUNTORES NEMA OU 36 DISJUNTORES DIN</t>
  </si>
  <si>
    <t>99,67</t>
  </si>
  <si>
    <t>QUADRO DE DISTRIBUICAO, SEM BARRAMENTO, EM PVC, DE EMBUTIR, PARA 3 DISJUNTORES NEMA OU 4 DISJUNTORES DIN</t>
  </si>
  <si>
    <t>15,71</t>
  </si>
  <si>
    <t>QUADRO DE DISTRIBUICAO, SEM BARRAMENTO, EM PVC, DE EMBUTIR, PARA 6 DISJUNTORES NEMA OU 8 DISJUNTORES DIN</t>
  </si>
  <si>
    <t>24,82</t>
  </si>
  <si>
    <t>QUADRO DE DISTRIBUICAO, SEM BARRAMENTO, EM PVC, DE SOBREPOR,  PARA 3 DISJUNTORES NEMA OU 4 DISJUNTORES DIN</t>
  </si>
  <si>
    <t>18,31</t>
  </si>
  <si>
    <t>QUADRO DE DISTRIBUICAO, SEM BARRAMENTO, EM PVC, DE SOBREPOR, PARA 12 DISJUNTORES NEMA OU 16 DISJUNTORES DIN</t>
  </si>
  <si>
    <t>52,42</t>
  </si>
  <si>
    <t>QUADRO DE DISTRIBUICAO, SEM BARRAMENTO, EM PVC, DE SOBREPOR, PARA 18 DISJUNTORES NEMA OU 24 DISJUNTORES DIN</t>
  </si>
  <si>
    <t>76,83</t>
  </si>
  <si>
    <t>QUADRO DE DISTRIBUICAO, SEM BARRAMENTO, EM PVC, DE SOBREPOR, PARA 27 DISJUNTORES NEMA OU 36 DISJUNTORES DIN</t>
  </si>
  <si>
    <t>107,19</t>
  </si>
  <si>
    <t>QUADRO DE DISTRIBUICAO, SEM BARRAMENTO, EM PVC, DE SOBREPOR, PARA 6 DISJUNTORES NEMA OU 8 DISJUNTORES DIN</t>
  </si>
  <si>
    <t>31,20</t>
  </si>
  <si>
    <t>QUEROSENE</t>
  </si>
  <si>
    <t>14,31</t>
  </si>
  <si>
    <t>RALO FOFO COM REQUADRO, QUADRADO 150 X 150 MM</t>
  </si>
  <si>
    <t>30,99</t>
  </si>
  <si>
    <t>RALO FOFO COM REQUADRO, QUADRADO 200 X 200 MM</t>
  </si>
  <si>
    <t>46,71</t>
  </si>
  <si>
    <t>RALO FOFO COM REQUADRO, QUADRADO 250 X 250 MM</t>
  </si>
  <si>
    <t>57,50</t>
  </si>
  <si>
    <t>RALO FOFO COM REQUADRO, QUADRADO 300 X 300 MM</t>
  </si>
  <si>
    <t>71,87</t>
  </si>
  <si>
    <t>RALO FOFO COM REQUADRO, QUADRADO 400 X 400 MM</t>
  </si>
  <si>
    <t>113,20</t>
  </si>
  <si>
    <t>RALO FOFO SEMIESFERICO, 100 MM, PARA LAJES/ CALHAS</t>
  </si>
  <si>
    <t>RALO FOFO SEMIESFERICO, 150 MM, PARA LAJES/ CALHAS</t>
  </si>
  <si>
    <t>29,01</t>
  </si>
  <si>
    <t>RALO FOFO SEMIESFERICO, 200 MM, PARA LAJES/ CALHAS</t>
  </si>
  <si>
    <t>66,70</t>
  </si>
  <si>
    <t>RALO FOFO SEMIESFERICO, 75 MM, PARA LAJES/ CALHAS</t>
  </si>
  <si>
    <t>RALO SECO PVC CONICO, 100 X 40 MM,  COM GRELHA REDONDA BRANCA</t>
  </si>
  <si>
    <t>RALO SECO PVC CONICO, 100 X 40 MM, COM GRELHA QUADRADA</t>
  </si>
  <si>
    <t>RALO SECO PVC QUADRADO, 100 X 100 X 53 MM, SAIDA 40 MM, COM GRELHA BRANCA</t>
  </si>
  <si>
    <t>8,45</t>
  </si>
  <si>
    <t>RALO SIFONADO PVC CILINDRICO, 100 X 40 MM,  COM GRELHA REDONDA BRANCA</t>
  </si>
  <si>
    <t>RALO SIFONADO PVC REDONDO CONICO, 100 X 40 MM, COM GRELHA  BRANCA REDONDA</t>
  </si>
  <si>
    <t>RALO SIFONADO PVC, QUADRADO, 100 X 100 X 53 MM, SAIDA 40 MM, COM GRELHA BRANCA</t>
  </si>
  <si>
    <t>7,94</t>
  </si>
  <si>
    <t>RASTELEIRO</t>
  </si>
  <si>
    <t>RASTELEIRO (MENSALISTA)</t>
  </si>
  <si>
    <t>REATOR ELETRONICO BIVOLT PARA 1 LAMPADA FLUORESCENTE DE 18/20 W</t>
  </si>
  <si>
    <t>REATOR ELETRONICO BIVOLT PARA 1 LAMPADA FLUORESCENTE DE 36/40 W</t>
  </si>
  <si>
    <t>17,35</t>
  </si>
  <si>
    <t>REATOR ELETRONICO BIVOLT PARA 2 LAMPADAS FLUORESCENTES DE 14 W</t>
  </si>
  <si>
    <t>34,56</t>
  </si>
  <si>
    <t>REATOR ELETRONICO BIVOLT PARA 2 LAMPADAS FLUORESCENTES DE 18/20 W</t>
  </si>
  <si>
    <t>REATOR ELETRONICO BIVOLT PARA 2 LAMPADAS FLUORESCENTES DE 36/40 W</t>
  </si>
  <si>
    <t>18,85</t>
  </si>
  <si>
    <t>REATOR INTERNO/INTEGRADO PARA LAMPADA VAPOR METALICO 400 W, ALTO FATOR DE POTENCIA</t>
  </si>
  <si>
    <t>94,76</t>
  </si>
  <si>
    <t>REATOR P/ LAMPADA VAPOR DE SODIO 250W USO EXT</t>
  </si>
  <si>
    <t>118,54</t>
  </si>
  <si>
    <t>REATOR P/ 1 LAMPADA VAPOR DE MERCURIO 125W USO EXT</t>
  </si>
  <si>
    <t>54,33</t>
  </si>
  <si>
    <t>REATOR P/ 1 LAMPADA VAPOR DE MERCURIO 250W USO EXT</t>
  </si>
  <si>
    <t>64,79</t>
  </si>
  <si>
    <t>REATOR P/ 1 LAMPADA VAPOR DE MERCURIO 400W USO EXT</t>
  </si>
  <si>
    <t>74,64</t>
  </si>
  <si>
    <t>REBITE DE ALUMINIO VAZADO DE REPUXO, 3,2 X 8 MM (1KG = 1025 UNIDADES)</t>
  </si>
  <si>
    <t>REBOLO ABRASIVO RETO DE USO GERAL GRAO 36, DE 6 X 1 " (DIAMETRO X ALTURA)</t>
  </si>
  <si>
    <t>71,97</t>
  </si>
  <si>
    <t>REBOLO ABRASIVO RETO DE USO GERAL GRAO 36, DE 6 X 3/4 " (DIAMETRO X ALTURA)</t>
  </si>
  <si>
    <t>RECICLADORA DE ASFALTO A FRIO SOBRE RODAS, LARG. FRESAGEM 2,00 M, POT. 315 KW/422 HP</t>
  </si>
  <si>
    <t>3.505.594,94</t>
  </si>
  <si>
    <t>REDUCAO EXCENTRICA PVC NBR 10569 P/REDE COLET ESG PB JE 150 X 100MM</t>
  </si>
  <si>
    <t>59,97</t>
  </si>
  <si>
    <t>REDUCAO EXCENTRICA PVC NBR 10569 P/REDE COLET ESG PB JE 200 X 150MM</t>
  </si>
  <si>
    <t>115,36</t>
  </si>
  <si>
    <t>REDUCAO EXCENTRICA PVC NBR 10569 P/REDE COLET ESG PB JE 250 X 200MM</t>
  </si>
  <si>
    <t>217,59</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</si>
  <si>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</si>
  <si>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</si>
  <si>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</si>
  <si>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</si>
  <si>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</si>
  <si>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35,62</t>
  </si>
  <si>
    <t>REDUCAO EXCENTRICA PVC, SERIE R, DN 75 X 50 MM, PARA ESGOTO PREDIAL</t>
  </si>
  <si>
    <t>REDUCAO FIXA TIPO STORZ, ENGATE RAPIDO 2.1/2" X 1.1/2", EM LATAO, PARA INSTALACAO PREDIAL COMBATE A INCENDIO PREDIAL</t>
  </si>
  <si>
    <t>96,78</t>
  </si>
  <si>
    <t>REDUCAO PVC PBA, JE, BB, DN 75 X 50 / DE 85 X 60 MM, PARA REDE DE AGUA</t>
  </si>
  <si>
    <t>44,45</t>
  </si>
  <si>
    <t>REDUCAO PVC PBA, JE, PB, DN 100 X 50 / DE 110 X 60 MM, PARA REDE DE AGUA</t>
  </si>
  <si>
    <t>20,27</t>
  </si>
  <si>
    <t>REDUCAO PVC PBA, JE, PB, DN 100 X 75 / DE 110 X 85 MM, PARA REDE DE AGUA</t>
  </si>
  <si>
    <t>23,31</t>
  </si>
  <si>
    <t>REDUCAO PVC PBA, JE, PB, DN 75 X 50 / DE 85 X 60 MM, PARA REDE DE AGUA</t>
  </si>
  <si>
    <t>13,23</t>
  </si>
  <si>
    <t>REDUTOR TIPO THINNER PARA ACABAMENTO</t>
  </si>
  <si>
    <t>REFLETOR REDONDO EM ALUMINIO ANODIZADO PARA LAMPADA VAPOR DE MERCURIO/SODIO, CORPO EM ALUMINIO COM PINTURA EPOXI, PARA LAMPADA E-27 DE 300 W, COM SUPORTE REDONDO E ALCA REGULAVEL PARA FIXACAO.</t>
  </si>
  <si>
    <t>68,57</t>
  </si>
  <si>
    <t>REGISTRO DE ESFERA DE PASSEIO, PVC PARA POLIETILENO, 20 MM</t>
  </si>
  <si>
    <t>10,64</t>
  </si>
  <si>
    <t>REGISTRO DE ESFERA PVC, COM BORBOLETA, COM ROSCA EXTERNA, DE 1/2"</t>
  </si>
  <si>
    <t>14,49</t>
  </si>
  <si>
    <t>REGISTRO DE ESFERA PVC, COM BORBOLETA, COM ROSCA EXTERNA, DE 3/4"</t>
  </si>
  <si>
    <t>17,03</t>
  </si>
  <si>
    <t>REGISTRO DE ESFERA PVC, COM CABECA QUADRADA, COM ROSCA EXTERNA, 1/2"</t>
  </si>
  <si>
    <t>REGISTRO DE ESFERA PVC, COM CABECA QUADRADA, COM ROSCA EXTERNA, 3/4"</t>
  </si>
  <si>
    <t>22,68</t>
  </si>
  <si>
    <t>REGISTRO DE ESFERA, PVC, COM VOLANTE, VS, ROSCAVEL, DN 1 1/2", COM CORPO DIVIDIDO</t>
  </si>
  <si>
    <t>REGISTRO DE ESFERA, PVC, COM VOLANTE, VS, ROSCAVEL, DN 1 1/4", COM CORPO DIVIDIDO</t>
  </si>
  <si>
    <t>46,99</t>
  </si>
  <si>
    <t>REGISTRO DE ESFERA, PVC, COM VOLANTE, VS, ROSCAVEL, DN 1/2", COM CORPO DIVIDIDO</t>
  </si>
  <si>
    <t>REGISTRO DE ESFERA, PVC, COM VOLANTE, VS, ROSCAVEL, DN 1", COM CORPO DIVIDIDO</t>
  </si>
  <si>
    <t>35,19</t>
  </si>
  <si>
    <t>REGISTRO DE ESFERA, PVC, COM VOLANTE, VS, ROSCAVEL, DN 2", COM CORPO DIVIDIDO</t>
  </si>
  <si>
    <t>75,51</t>
  </si>
  <si>
    <t>REGISTRO DE ESFERA, PVC, COM VOLANTE, VS, ROSCAVEL, DN 3/4", COM CORPO DIVIDIDO</t>
  </si>
  <si>
    <t>21,57</t>
  </si>
  <si>
    <t>REGISTRO DE ESFERA, PVC, COM VOLANTE, VS, SOLDAVEL, DN 20 MM, COM CORPO DIVIDIDO</t>
  </si>
  <si>
    <t>REGISTRO DE ESFERA, PVC, COM VOLANTE, VS, SOLDAVEL, DN 25 MM, COM CORPO DIVIDIDO</t>
  </si>
  <si>
    <t>21,87</t>
  </si>
  <si>
    <t>REGISTRO DE ESFERA, PVC, COM VOLANTE, VS, SOLDAVEL, DN 32 MM, COM CORPO DIVIDIDO</t>
  </si>
  <si>
    <t>34,72</t>
  </si>
  <si>
    <t>REGISTRO DE ESFERA, PVC, COM VOLANTE, VS, SOLDAVEL, DN 40 MM, COM CORPO DIVIDIDO</t>
  </si>
  <si>
    <t>46,44</t>
  </si>
  <si>
    <t>REGISTRO DE ESFERA, PVC, COM VOLANTE, VS, SOLDAVEL, DN 50 MM, COM CORPO DIVIDIDO</t>
  </si>
  <si>
    <t>47,96</t>
  </si>
  <si>
    <t>REGISTRO DE ESFERA, PVC, COM VOLANTE, VS, SOLDAVEL, DN 60 MM, COM CORPO DIVIDIDO</t>
  </si>
  <si>
    <t>87,84</t>
  </si>
  <si>
    <t>REGISTRO DE PRESSAO PVC, ROSCAVEL, VOLANTE SIMPLES, DE 1/2"</t>
  </si>
  <si>
    <t>5,57</t>
  </si>
  <si>
    <t>REGISTRO DE PRESSAO PVC, ROSCAVEL, VOLANTE SIMPLES, DE 3/4"</t>
  </si>
  <si>
    <t>15,89</t>
  </si>
  <si>
    <t>REGISTRO DE PRESSAO PVC, SOLDAVEL, VOLANTE SIMPLES, DE 20 MM</t>
  </si>
  <si>
    <t>REGISTRO DE PRESSAO PVC, SOLDAVEL, VOLANTE SIMPLES, DE 25 MM</t>
  </si>
  <si>
    <t>12,89</t>
  </si>
  <si>
    <t>REGISTRO GAVETA BRUTO EM LATAO FORJADO, BITOLA 1 " (REF 1509)</t>
  </si>
  <si>
    <t>31,41</t>
  </si>
  <si>
    <t>REGISTRO GAVETA BRUTO EM LATAO FORJADO, BITOLA 1 1/2 " (REF 1509)</t>
  </si>
  <si>
    <t>54,05</t>
  </si>
  <si>
    <t>REGISTRO GAVETA BRUTO EM LATAO FORJADO, BITOLA 1 1/4 " (REF 1509)</t>
  </si>
  <si>
    <t>42,81</t>
  </si>
  <si>
    <t>REGISTRO GAVETA BRUTO EM LATAO FORJADO, BITOLA 1/2 " (REF 1509)</t>
  </si>
  <si>
    <t>18,86</t>
  </si>
  <si>
    <t>REGISTRO GAVETA BRUTO EM LATAO FORJADO, BITOLA 2 " (REF 1509)</t>
  </si>
  <si>
    <t>75,28</t>
  </si>
  <si>
    <t>REGISTRO GAVETA BRUTO EM LATAO FORJADO, BITOLA 2 1/2 " (REF 1509)</t>
  </si>
  <si>
    <t>156,13</t>
  </si>
  <si>
    <t>REGISTRO GAVETA BRUTO EM LATAO FORJADO, BITOLA 3 " (REF 1509)</t>
  </si>
  <si>
    <t>189,02</t>
  </si>
  <si>
    <t>REGISTRO GAVETA BRUTO EM LATAO FORJADO, BITOLA 3/4 " (REF 1509)</t>
  </si>
  <si>
    <t>REGISTRO GAVETA BRUTO EM LATAO FORJADO, BITOLA 4 " (REF 1509)</t>
  </si>
  <si>
    <t>393,85</t>
  </si>
  <si>
    <t>REGISTRO GAVETA COM ACABAMENTO E CANOPLA CROMADOS, SIMPLES, BITOLA 1 " (REF 1509)</t>
  </si>
  <si>
    <t>59,43</t>
  </si>
  <si>
    <t>REGISTRO GAVETA COM ACABAMENTO E CANOPLA CROMADOS, SIMPLES, BITOLA 1 1/2 " (REF 1509)</t>
  </si>
  <si>
    <t>86,42</t>
  </si>
  <si>
    <t>REGISTRO GAVETA COM ACABAMENTO E CANOPLA CROMADOS, SIMPLES, BITOLA 1 1/4 " (REF 1509)</t>
  </si>
  <si>
    <t>82,63</t>
  </si>
  <si>
    <t>REGISTRO GAVETA COM ACABAMENTO E CANOPLA CROMADOS, SIMPLES, BITOLA 1/2 " (REF 1509)</t>
  </si>
  <si>
    <t>43,03</t>
  </si>
  <si>
    <t>REGISTRO GAVETA COM ACABAMENTO E CANOPLA CROMADOS, SIMPLES, BITOLA 3/4 " (REF 1509)</t>
  </si>
  <si>
    <t>48,55</t>
  </si>
  <si>
    <t>REGISTRO OU REGULADOR DE GAS COZINHA, VAZAO DE 2 KG/H, 2,8 KPA</t>
  </si>
  <si>
    <t>23,18</t>
  </si>
  <si>
    <t>REGISTRO OU VALVULA GLOBO ANGULAR EM LATAO, PARA HIDRANTES EM INSTALACAO PREDIAL DE INCENDIO, 45 GRAUS, DIAMETRO DE 2 1/2", COM VOLANTE, CLASSE DE PRESSAO DE ATE 200 PSI</t>
  </si>
  <si>
    <t>135,50</t>
  </si>
  <si>
    <t>REGISTRO PRESSAO BRUTO EM LATAO FORJADO, BITOLA 1/2 " (REF 1400)</t>
  </si>
  <si>
    <t>13,37</t>
  </si>
  <si>
    <t>REGISTRO PRESSAO BRUTO EM LATAO FORJADO, BITOLA 3/4 " (REF 1400)</t>
  </si>
  <si>
    <t>15,96</t>
  </si>
  <si>
    <t>REGISTRO PRESSAO COM ACABAMENTO E CANOPLA CROMADA, SIMPLES, BITOLA 1/2 " (REF 1416)</t>
  </si>
  <si>
    <t>44,30</t>
  </si>
  <si>
    <t>REGISTRO PRESSAO COM ACABAMENTO E CANOPLA CROMADA, SIMPLES, BITOLA 3/4 " (REF 1416)</t>
  </si>
  <si>
    <t>45,79</t>
  </si>
  <si>
    <t>REGUA DE ALUMINIO PARA PEDREIRO 2 X 1 "</t>
  </si>
  <si>
    <t>32,24</t>
  </si>
  <si>
    <t>REGUA VIBRADORA DUPLA PARA CONCRETO A GASOLINA 5,5 HP, PESO DE 60 KG, COMPRIMENTO 4 M</t>
  </si>
  <si>
    <t>5.406,40</t>
  </si>
  <si>
    <t>REGUA VIBRATORIA DE CONCRETO TRELICADA, EQUIPADA COM MOTOR A GASOLINA DE 9 HP</t>
  </si>
  <si>
    <t>11.709,12</t>
  </si>
  <si>
    <t>REJEITO DE MINERIO DE FERRO PARA PAVIMENTACAO (POSTO PEDREIRA/FORNECEDOR, SEM FRETE)</t>
  </si>
  <si>
    <t>47,91</t>
  </si>
  <si>
    <t>REJUNTE BRANCO, CIMENTICIO</t>
  </si>
  <si>
    <t>2,75</t>
  </si>
  <si>
    <t>REJUNTE COLORIDO, CIMENTICIO</t>
  </si>
  <si>
    <t>REJUNTE EPOXI BRANCO</t>
  </si>
  <si>
    <t>42,53</t>
  </si>
  <si>
    <t>REJUNTE EPOXI COR</t>
  </si>
  <si>
    <t>54,43</t>
  </si>
  <si>
    <t>RELE FOTOELETRICO INTERNO E EXTERNO BIVOLT 1000 W, DE CONECTOR, SEM BASE</t>
  </si>
  <si>
    <t>RELE TERMICO BIMETAL PARA USO EM MOTORES TRIFASICOS, TENSAO 380 V, POTENCIA ATE 15 CV, CORRENTE NOMINAL MAXIMA 22 A</t>
  </si>
  <si>
    <t>109,29</t>
  </si>
  <si>
    <t>REMOVEDOR DE TINTA OLEO/ESMALTE VERNIZ</t>
  </si>
  <si>
    <t>36,57</t>
  </si>
  <si>
    <t>RESINA ACRILICA BASE AGUA - COR BRANCA</t>
  </si>
  <si>
    <t>RESPIRADOR DESCARTAVEL SEM VALVULA DE EXALACAO, PFF 1</t>
  </si>
  <si>
    <t>RETARDO PARA CORDEL DETONANTE</t>
  </si>
  <si>
    <t>66,45</t>
  </si>
  <si>
    <t>RETROESCAVADEIRA SOBRE RODAS COM CARREGADEIRA, TRACAO 4 X 2, POTENCIA LIQUIDA 79 HP, PESO OPERACIONAL MINIMO DE 6570 KG, CAPACIDADE DA CARREGADEIRA DE 1,00 M3 E DA  RETROESCAVADEIRA MINIMA DE 0,20 M3, PROFUNDIDADE DE ESCAVACAO MAXIMA DE 4,37 M</t>
  </si>
  <si>
    <t>218.963,41</t>
  </si>
  <si>
    <t>RETROESCAVADEIRA SOBRE RODAS COM CARREGADEIRA, TRACAO 4 X 4, POTENCIA LIQUIDA 72 HP, PESO OPERACIONAL MINIMO DE 7140 KG, CAPACIDADE MINIMA DA CARREGADEIRA DE 0,79 M3 E DA RETROESCAVADEIRA MINIMA DE 0,18 M3, PROFUNDIDADE DE ESCAVACAO MAXIMA DE 4,50 M</t>
  </si>
  <si>
    <t>237.500,00</t>
  </si>
  <si>
    <t>RETROESCAVADEIRA SOBRE RODAS COM CARREGADEIRA, TRACAO 4 X 4, POTENCIA LIQUIDA 88 HP, PESO OPERACIONAL MINIMO DE 6674 KG, CAPACIDADE DA CARREGADEIRA DE 1,00 M3 E DA  RETROESCAVADEIRA MINIMA DE 0,26 M3, PROFUNDIDADE DE ESCAVACAO MAXIMA DE 4,37 M</t>
  </si>
  <si>
    <t>246.189,00</t>
  </si>
  <si>
    <t>REVESTIMENTO DE PAREDE EM GRANILITE, MARMORITE OU GRANITINA - ESP = 5 MM (INCLUSO EXECUCAO)</t>
  </si>
  <si>
    <t>189,21</t>
  </si>
  <si>
    <t>REVESTIMENTO DE PAREDE EM GRANILITE, MARMORITE OU GRANITINA COLORIDO - ESP = 5 MM (INCLUSO EXECUCAO)</t>
  </si>
  <si>
    <t>118,26</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</si>
  <si>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</si>
  <si>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</si>
  <si>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</si>
  <si>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</si>
  <si>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71,08</t>
  </si>
  <si>
    <t>REVESTIMENTO PARA ESCADA EM GRANILITE, MARMORITE OU GRANITINA ESP = 8 MM (INCLUSO EXECUCAO)</t>
  </si>
  <si>
    <t>90,43</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</si>
  <si>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</si>
  <si>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</si>
  <si>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</si>
  <si>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</si>
  <si>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</si>
  <si>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2.505,50</t>
  </si>
  <si>
    <t>ROCADEIRA DESLOCAVEL, LARGURA DE TRABALHO DE 1,3 M</t>
  </si>
  <si>
    <t>6.809,41</t>
  </si>
  <si>
    <t>RODAFORRO EM PVC, PARA FORRO DE PVC, COMPRIMENTO 6 M</t>
  </si>
  <si>
    <t>2,97</t>
  </si>
  <si>
    <t>RODAPE ARDOSIA, CINZA, 10 CM, E= *1CM</t>
  </si>
  <si>
    <t>RODAPE DE BORRACHA LISO, H = 70 MM, E = *2* MM, PARA ARGAMASSA, PRETO</t>
  </si>
  <si>
    <t>17,71</t>
  </si>
  <si>
    <t>RODAPE DE MADEIRA MACICA CUMARU/IPE CHAMPANHE OU EQUIVALENTE DA REGIAO, *1,5 X 7 CM</t>
  </si>
  <si>
    <t>10,12</t>
  </si>
  <si>
    <t>RODAPE EM MARMORE, POLIDO, BRANCO COMUM, L= *7* CM, E=  *2* CM, CORTE RETO</t>
  </si>
  <si>
    <t>36,19</t>
  </si>
  <si>
    <t>RODAPE EM POLIESTIRENO, BRANCO, H = *5* CM, E = *1,5* CM</t>
  </si>
  <si>
    <t>20,88</t>
  </si>
  <si>
    <t>RODAPE OU RODABANCADA EM GRANITO, POLIDO, TIPO ANDORINHA/ QUARTZ/ CASTELO/ CORUMBA OU OUTROS EQUIVALENTES DA REGIAO, H= 10 CM, E=  *2,0* CM</t>
  </si>
  <si>
    <t>41,67</t>
  </si>
  <si>
    <t>RODAPE PLANO PARA PISO VINILICO, H = 5 CM</t>
  </si>
  <si>
    <t>13,59</t>
  </si>
  <si>
    <t>RODAPE PRE-MOLDADO DE GRANILITE, MARMORITE OU GRANITINA L = 10 CM</t>
  </si>
  <si>
    <t>27,82</t>
  </si>
  <si>
    <t>RODIZIO PARA TRILHO (TIPO NAPOLEAO),  EM LATAO, COM ROLAMENTO EM ACO, 6 MM, PARA JANELA DE CORRER</t>
  </si>
  <si>
    <t>RODO PARA CHAO 40 CM COM CABO</t>
  </si>
  <si>
    <t>ROLDANA CONCOVA DUPLA, EM CHAPA DE ACO, ROLAMENTO INTERNO BLINDADO DE ACO REVESTIDO EM NYLON, PARA PORTA DE CORRER</t>
  </si>
  <si>
    <t>25,12</t>
  </si>
  <si>
    <t>ROLDANA DUPLA, EM ZAMAC COM CHAPA DE LATAO, ROLAMENTOS EM ACO, PARA PORTA E JANELA DE CORRER</t>
  </si>
  <si>
    <t>27,11</t>
  </si>
  <si>
    <t>ROLDANA PLASTICA COM PREGO, TAMANHO 30 X 30 MM, PARA INSTALACAO ELETRICA APARENTE</t>
  </si>
  <si>
    <t>ROLO COMPACTADOR DE PNEUS, ESTATICO, PRESSAO VARIAVEL, POTENCIA 110 HP, PESO SEM/COM LASTRO 10,8/27 T, LARGURA DE ROLAGEM 2,30 M</t>
  </si>
  <si>
    <t>468.765,64</t>
  </si>
  <si>
    <t>ROLO COMPACTADOR DE PNEUS, ESTATICO, PRESSAO VARIAVEL, POTENCIA 111 HP, PESO SEM/COM LASTRO 9,5/26,0 T, LARGURA DE ROLAGEM 1,90 M</t>
  </si>
  <si>
    <t>441.600,00</t>
  </si>
  <si>
    <t>ROLO COMPACTADOR PE DE CARNEIRO VIBRATORIO, POTENCIA 125 HP, PESO OPERACIONAL SEM/COM LASTRO 11,95/13,30 T, IMPACTO DINAMICO 38,5/22,5 T, LARGURA DE TRABALHO 2,15 M</t>
  </si>
  <si>
    <t>391.690,98</t>
  </si>
  <si>
    <t>ROLO COMPACTADOR PE DE CARNEIRO VIBRATORIO, POTENCIA 80 HP, PESO OPERACIONAL SEM/COM LASTRO 7,4/8,8 T, LARGURA DE TRABALHO 1,68 M</t>
  </si>
  <si>
    <t>293.777,53</t>
  </si>
  <si>
    <t>ROLO COMPACTADOR VIBRATORIO DE UM CILINDRO LISO DE ACO, POTENCIA 125 HP, PESO SEM/COM LASTRO 10,75/12,92 T, IMPACTO DINAMICO 31,5/18,5 T, LARGURA TRABALHO 2,15 M</t>
  </si>
  <si>
    <t>379.055,75</t>
  </si>
  <si>
    <t>ROLO COMPACTADOR VIBRATORIO DE UM CILINDRO, ACO LISO, POTENCIA 80 HP, PESO OPERACIONAL MAXIMO 8,1 T, IMPACTO DINAMICO 16,15/9,5 T, LARGURA TRABALHO 1,68 M</t>
  </si>
  <si>
    <t>282.560,80</t>
  </si>
  <si>
    <t>ROLO COMPACTADOR VIBRATORIO PE DE CARNEIRO, COM CONTROLE REMOTO POR RADIO, POTENCIA  12,5 KW, PESO OPERACIONAL DE 1,675 T, LARGURA DE TRABALHO 0,85 M</t>
  </si>
  <si>
    <t>386.084,56</t>
  </si>
  <si>
    <t>ROLO COMPACTADOR VIBRATORIO REBOCAVEL, CILINDRO DE ACO LISO, POTENCIA DE TRACAO DE 65 CV, PESO DE 4,7 T, IMPACTO DINAMICO TOTAL DE 18,3 T, LARGURA DO ROLO 1,67 M</t>
  </si>
  <si>
    <t>85.291,90</t>
  </si>
  <si>
    <t>ROLO COMPACTADOR VIBRATORIO TANDEM, ACO LISO, POTENCIA 125 HP, PESO SEM/COM LASTRO 10,20/11,65 T, LARGURA DE TRABALHO 1,73 M</t>
  </si>
  <si>
    <t>422.674,30</t>
  </si>
  <si>
    <t>ROLO COMPACTADOR VIBRATORIO TANDEM, ACO LISO, POTENCIA 58 CV, PESO SEM/COM LASTRO 6,5/9,4 T, LARGURA DE TRABALHO 1,20 M</t>
  </si>
  <si>
    <t>346.971,43</t>
  </si>
  <si>
    <t>ROLO DE ESPUMA POLIESTER 23 CM (SEM CABO)</t>
  </si>
  <si>
    <t>14,99</t>
  </si>
  <si>
    <t>ROLO DE LA DE CARNEIRO 23 CM (SEM CABO)</t>
  </si>
  <si>
    <t>ROMPEDOR ELETRICO PESO 26 KG, POTENCIA OPERACIONAL DE 2,5 KW</t>
  </si>
  <si>
    <t>16.087,78</t>
  </si>
  <si>
    <t>ROSETA QUADRADA, SEM FUROS, EM ACO INOX POLIDO, LARGURA APROXIMADA DE 50 MM, PARA FECHADURA DE PORTA - PARAFUSOS INCLUIDOS</t>
  </si>
  <si>
    <t>8,70</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</si>
  <si>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</si>
  <si>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</si>
  <si>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1.377,27</t>
  </si>
  <si>
    <t>ROTACAO VERTICAL DUPLO, EM TUBO DE ACO CARBONO, PINTURA NO PROCESSO ELETROSTATICO - EQUIPAMENTO DE GINASTICA PARA ACADEMIA AO AR LIVRE / ACADEMIA DA TERCEIRA IDADE - ATI</t>
  </si>
  <si>
    <t>1.047,09</t>
  </si>
  <si>
    <t>RUFO EXTERNO DE CHAPA DE ACO GALVANIZADA NUM 26, CORTE 25 CM</t>
  </si>
  <si>
    <t>11,93</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</si>
  <si>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</si>
  <si>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</si>
  <si>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</si>
  <si>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</si>
  <si>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</si>
  <si>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29,18</t>
  </si>
  <si>
    <t>RUFO PARA TELHA ESTRUTURAL DE FIBROCIMENTO 2 ABAS, COMPRIMENTO DE 1031 MM (SEM AMIANTO)</t>
  </si>
  <si>
    <t>12,37</t>
  </si>
  <si>
    <t>RUFO PARA TELHA ONDULADA DE FIBROCIMENTO, E = 6 MM, ABA *260* MM, COMPRIMENTO 1100 MM (SEM AMIANTO)</t>
  </si>
  <si>
    <t>16,87</t>
  </si>
  <si>
    <t>SABAO EM PO</t>
  </si>
  <si>
    <t>7,62</t>
  </si>
  <si>
    <t>SABONETEIRA DE PAREDE EM METAL CROMADO</t>
  </si>
  <si>
    <t>39,40</t>
  </si>
  <si>
    <t>SABONETEIRA PLASTICA TIPO DISPENSER PARA SABONETE LIQUIDO COM RESERVATORIO 800 A 1500 ML</t>
  </si>
  <si>
    <t>SACO DE RAFIA PARA ENTULHO, NOVO, LISO (SEM CLICHE), *60 x 90* CM</t>
  </si>
  <si>
    <t>SAIBRO PARA ARGAMASSA (COLETADO NO COMERCIO)</t>
  </si>
  <si>
    <t>SAPATA DE PVC ADITIVADO NERVURADO D = 6"</t>
  </si>
  <si>
    <t>175,12</t>
  </si>
  <si>
    <t>SAPATA DE PVC ADITIVADO NERVURADO D = 8"</t>
  </si>
  <si>
    <t>230,47</t>
  </si>
  <si>
    <t>SAPATILHA EM ACO GALVANIZADO PARA CABOS COM DIAMETRO NOMINAL ATE 5/8"</t>
  </si>
  <si>
    <t>2,57</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</si>
  <si>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</si>
  <si>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</si>
  <si>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</si>
  <si>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</si>
  <si>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</si>
  <si>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</si>
  <si>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SEIXO ROLADO PARA APLICACAO EM CONCRETO (POSTO PEDREIRA/FORNECEDOR, SEM FRETE)</t>
  </si>
  <si>
    <t>68,18</t>
  </si>
  <si>
    <t>SELADOR ACRILICO PAREDES INTERNAS/EXTERNAS</t>
  </si>
  <si>
    <t>7,17</t>
  </si>
  <si>
    <t>SELADOR HORIZONTAL PARA FITA DE ACO 1 "</t>
  </si>
  <si>
    <t>612,87</t>
  </si>
  <si>
    <t>SELADOR PVA PAREDES INTERNAS</t>
  </si>
  <si>
    <t>SELANTE A BASE DE ALCATRAO E POLIURETANO PARA JUNTAS HORIZONTAIS</t>
  </si>
  <si>
    <t>53,56</t>
  </si>
  <si>
    <t>SELANTE A BASE DE RESINAS ACRILICAS PARA TRINCAS</t>
  </si>
  <si>
    <t>SELANTE ACRILICO PARA TRATAMENTO / ACABAMENTO SUPERFICIAL DE CONCRETO ESTAMPADO, APARENTE, PEDRAS E OUTROS</t>
  </si>
  <si>
    <t>20,23</t>
  </si>
  <si>
    <t>SELANTE DE BASE ASFALTICA PARA VEDACAO</t>
  </si>
  <si>
    <t>21,35</t>
  </si>
  <si>
    <t>SELANTE ELASTICO MONOCOMPONENTE A BASE DE POLIURETANO (PU) PARA JUNTAS DIVERSAS</t>
  </si>
  <si>
    <t>310ML</t>
  </si>
  <si>
    <t>25,27</t>
  </si>
  <si>
    <t>SELANTE MONOCOMPONENTE A BASE DE SILICONE DE BAIXO MODULO, PARA JUNTAS DE PAVIMENTACAO</t>
  </si>
  <si>
    <t>114,80</t>
  </si>
  <si>
    <t>SELANTE TIPO VEDA CALHA PARA METAL E FIBROCIMENTO</t>
  </si>
  <si>
    <t>63,76</t>
  </si>
  <si>
    <t>SELIM COMPACTO EM PVC, SEM TRAVA,  DN 150 X 100 MM, PARA REDE COLETORA ESGOTO (NBR 10569)</t>
  </si>
  <si>
    <t>27,89</t>
  </si>
  <si>
    <t>SELIM COMPACTO EM PVC, SEM TRAVA,  DN 200 X 100 MM, PARA REDE COLETORA ESGOTO (NBR 10569)</t>
  </si>
  <si>
    <t>49,55</t>
  </si>
  <si>
    <t>SELIM COMPACTO EM PVC, SEM TRAVAS,  DN 300 X 100 MM, PARA REDE COLETORA ESGOTO (NBR 10569)</t>
  </si>
  <si>
    <t>64,22</t>
  </si>
  <si>
    <t>SELIM PVC, COM TRAVA, JE, 90 GRAUS,  DN 125 X 100 MM OU 150 X 100 MM, PARA REDE COLETORA ESGOTO (NBR 10569)</t>
  </si>
  <si>
    <t>SELIM PVC, SOLDAVEL, SEM TRAVA, JE, 90 GRAUS,  DN 200 X 100 MM, PARA REDE COLETORA ESGOTO (NBR 10569)</t>
  </si>
  <si>
    <t>48,56</t>
  </si>
  <si>
    <t>SEMIRREBOQUE COM DOIS EIXOS EM TANDEM TIPO BASCULANTE COM CACAMBA METALICA 14 M3  (INCLUI MONTAGEM, NAO INCLUI CAVALO MECANICO)</t>
  </si>
  <si>
    <t>131.739,35</t>
  </si>
  <si>
    <t>SEMIRREBOQUE COM TRES EIXOS EM TANDEM TIPO BASCULANTE COM CACAMBA METALICA 18 M3 (INCLUI MONTAGEM, NAO INCLUI CAVALO MECANICO)</t>
  </si>
  <si>
    <t>154.900,69</t>
  </si>
  <si>
    <t>SEMIRREBOQUE COM TRES EIXOS, PARA TRANSPORTE DE CARGA SECA, DIMENSOES APROXIMADAS 2,60 X 12,50 X 0,50 M (NAO INCLUI CAVALO MECANICO)</t>
  </si>
  <si>
    <t>119.789,87</t>
  </si>
  <si>
    <t>SENSOR DE PRESENCA BIVOLT COM FOTOCELULA PARA QUALQUER TIPO DE LAMPADA, POTENCIA MAXIMA *1000* W, USO EXTERNO</t>
  </si>
  <si>
    <t>33,63</t>
  </si>
  <si>
    <t>SENSOR DE PRESENCA BIVOLT DE PAREDE COM FOTOCELULA PARA QUALQUER TIPO DE LAMPADA POTENCIA MAXIMA *1000* W, USO INTERNO</t>
  </si>
  <si>
    <t>37,93</t>
  </si>
  <si>
    <t>SENSOR DE PRESENCA BIVOLT DE PAREDE SEM FOTOCELULA PARA QUALQUER TIPO DE LAMPADA POTENCIA MAXIMA *1000* W, USO INTERNO</t>
  </si>
  <si>
    <t>23,46</t>
  </si>
  <si>
    <t>SENSOR DE PRESENCA BIVOLT DE TETO COM FOTOCELULA PARA QUALQUER TIPO DE LAMPADA POTENCIA MAXIMA *1000* W, USO INTERNO</t>
  </si>
  <si>
    <t>26,40</t>
  </si>
  <si>
    <t>SENSOR DE PRESENCA BIVOLT DE TETO SEM FOTOCELULA PARA QUALQUER TIPO DE LAMPADA POTENCIA MAXIMA *900* W, USO INTERNO</t>
  </si>
  <si>
    <t>24,55</t>
  </si>
  <si>
    <t>SERRA CIRCULAR DE BANCADA COM MOTOR ELETRICO, POTENCIA DE *1600* W, PARA DISCO DE DIAMETRO DE 10" (250 MM)</t>
  </si>
  <si>
    <t>993,12</t>
  </si>
  <si>
    <t>SERRA CIRCULAR DE BANCADA, MODELO PICA-PAU, DIAMETRO DE 350 MM. CARACTERISTICAS DO MOTOR: TRIFASICO, POTENCIA DE 5 HP, FREQUENCIA DE 60 HZ</t>
  </si>
  <si>
    <t>4.001,20</t>
  </si>
  <si>
    <t>SERRALHEIRO</t>
  </si>
  <si>
    <t>SERRALHEIRO (MENSALISTA)</t>
  </si>
  <si>
    <t>SERVENTE DE OBRAS</t>
  </si>
  <si>
    <t>SERVENTE DE OBRAS (MENSALISTA)</t>
  </si>
  <si>
    <t>2.238,31</t>
  </si>
  <si>
    <t>2.589,31</t>
  </si>
  <si>
    <t>SERVICO DE BOMBEAMENTO DE CONCRETO COM CONSUMO MINIMO DE 40 M3</t>
  </si>
  <si>
    <t>SIFAO EM METAL CROMADO PARA PIA AMERICANA, 1.1/2 X 1.1/2 "</t>
  </si>
  <si>
    <t>136,20</t>
  </si>
  <si>
    <t>SIFAO EM METAL CROMADO PARA PIA AMERICANA, 1.1/2 X 2 "</t>
  </si>
  <si>
    <t>137,86</t>
  </si>
  <si>
    <t>SIFAO EM METAL CROMADO PARA PIA OU LAVATORIO, 1 X 1.1/2 "</t>
  </si>
  <si>
    <t>108,37</t>
  </si>
  <si>
    <t>SIFAO EM METAL CROMADO PARA TANQUE, 1.1/4 X 1.1/2 "</t>
  </si>
  <si>
    <t>114,77</t>
  </si>
  <si>
    <t>SIFAO PLASTICO EXTENSIVEL UNIVERSAL, TIPO COPO</t>
  </si>
  <si>
    <t>SIFAO PLASTICO FLEXIVEL SAIDA VERTICAL PARA COLUNA LAVATORIO, 1 X 1.1/2 "</t>
  </si>
  <si>
    <t>8,99</t>
  </si>
  <si>
    <t>SIFAO PLASTICO TIPO COPO PARA PIA AMERICANA 1.1/2 X 1.1/2 "</t>
  </si>
  <si>
    <t>16,13</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</si>
  <si>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</si>
  <si>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</si>
  <si>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</si>
  <si>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</si>
  <si>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</si>
  <si>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2.720,40</t>
  </si>
  <si>
    <t>SIMULADOR DE CAVALGADA TRIPLO, EM TUBO DE ACO CARBONO, PINTURA NO PROCESSO ELETROSTATICO - EQUIPAMENTO DE GINASTICA PARA ACADEMIA AO AR LIVRE / ACADEMIA DA TERCEIRA IDADE - ATI</t>
  </si>
  <si>
    <t>2.939,79</t>
  </si>
  <si>
    <t>SIMULADOR DE REMO INDIVIDUAL, EM TUBO DE ACO CARBONO, PINTURA NO PROCESSO ELETROSTATICO - EQUIPAMENTO DE GINASTICA PARA ACADEMIA AO AR LIVRE / ACADEMIA DA TERCEIRA IDADE - ATI</t>
  </si>
  <si>
    <t>1.465,96</t>
  </si>
  <si>
    <t>SINALIZADOR NOTURNO SIMPLES PARA PARA-RAIOS, SEM RELE FOTOELETRICO</t>
  </si>
  <si>
    <t>56,79</t>
  </si>
  <si>
    <t>SISAL EM FIBRA</t>
  </si>
  <si>
    <t>SODA CAUSTICA EM ESCAMAS</t>
  </si>
  <si>
    <t>SOLDA EM BARRA DE ESTANHO-CHUMBO 50/50</t>
  </si>
  <si>
    <t>128,37</t>
  </si>
  <si>
    <t>SOLDA EM VARETA FOSCOPER, D = *2,5* MM  X COMPRIMENTO 500 MM</t>
  </si>
  <si>
    <t>148,72</t>
  </si>
  <si>
    <t>SOLDA ESTANHO/COBRE PARA CONEXOES DE COBRE, FIO 2,5 MM, CARRETEL 500 GR (SEM CHUMBO)</t>
  </si>
  <si>
    <t>171,60</t>
  </si>
  <si>
    <t>SOLDADOR</t>
  </si>
  <si>
    <t>18,78</t>
  </si>
  <si>
    <t>21,71</t>
  </si>
  <si>
    <t>SOLDADOR (MENSALISTA)</t>
  </si>
  <si>
    <t>3.302,16</t>
  </si>
  <si>
    <t>3.819,99</t>
  </si>
  <si>
    <t>SOLDADOR ELETRICO (PARA SOLDA A SER TESTADA COM RAIOS "X")</t>
  </si>
  <si>
    <t>SOLDADOR ELETRICO (PARA SOLDA A SER TESTADA COM RAIOS "X") (MENSALISTA)</t>
  </si>
  <si>
    <t>3.256,90</t>
  </si>
  <si>
    <t>3.767,64</t>
  </si>
  <si>
    <t>SOLEIRA EM GRANITO, POLIDO, TIPO ANDORINHA/ QUARTZ/ CASTELO/ CORUMBA OU OUTROS EQUIVALENTES DA REGIAO, L= *15* CM, E=  *2,0* CM</t>
  </si>
  <si>
    <t>58,99</t>
  </si>
  <si>
    <t>SOLEIRA PRE-MOLDADA EM GRANILITE, MARMORITE OU GRANITINA, L = *15 CM</t>
  </si>
  <si>
    <t>76,52</t>
  </si>
  <si>
    <t>SOLEIRA/ PEITORIL EM MARMORE, POLIDO, BRANCO COMUM, L= *15* CM, E=  *2* CM,  CORTE RETO</t>
  </si>
  <si>
    <t>54,02</t>
  </si>
  <si>
    <t>SOLEIRA/ TABEIRA EM MARMORE, POLIDO, BRANCO COMUM, L= 5 CM, E=  *2,0* CM</t>
  </si>
  <si>
    <t>29,58</t>
  </si>
  <si>
    <t>SOLUCAO ASFALTICA ELASTOMERICA PARA IMPRIMACAO, APLICACAO A FRIO</t>
  </si>
  <si>
    <t>SOLUCAO LIMPADORA PARA PVC, FRASCO COM 1000 CM3</t>
  </si>
  <si>
    <t>44,79</t>
  </si>
  <si>
    <t>SOLUCAO LIMPADORA PARA PVC, FRASCO COM 200 CM3</t>
  </si>
  <si>
    <t>17,45</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</si>
  <si>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</si>
  <si>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</si>
  <si>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</si>
  <si>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</si>
  <si>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</si>
  <si>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</si>
  <si>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</si>
  <si>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3,85</t>
  </si>
  <si>
    <t>SPRINKLER TIPO PENDENTE, 68 GRAUS CELSIUS (BULBO VERMELHO), ACABAMENTO CROMADO, 1/2" - 15 MM</t>
  </si>
  <si>
    <t>SPRINKLER TIPO PENDENTE, 68 GRAUS CELSIUS (BULBO VERMELHO), ACABAMENTO CROMADO, 3/4" - 20 MM</t>
  </si>
  <si>
    <t>25,54</t>
  </si>
  <si>
    <t>SPRINKLER TIPO PENDENTE, 68 GRAUS CELSIUS (BULBO VERMELHO), ACABAMENTO NATURAL, 1/2" - 15 MM</t>
  </si>
  <si>
    <t>SPRINKLER TIPO PENDENTE, 68 GRAUS CELSIUS (BULBO VERMELHO), ACABAMENTO NATURAL, 3/4" - 20 MM</t>
  </si>
  <si>
    <t>22,03</t>
  </si>
  <si>
    <t>SPRINKLER TIPO PENDENTE, 79 GRAUS CELSIUS (BULBO AMARELO), ACABAMENTO CROMADO, 3/4" - 20 MM</t>
  </si>
  <si>
    <t>27,49</t>
  </si>
  <si>
    <t>SPRINKLER TIPO PENDENTE, 79 GRAUS CELSIUS (BULBO AMARELO), ACABAMENTO NATURAL, 3/4" - 20 MM</t>
  </si>
  <si>
    <t>SPRINKLER TIPO PENDENTE, 79 GRAUS CELSIUS (BULBO AMARELO,) ACABAMENTO NATURAL OU CROMADO, 1/2" - 15 MM</t>
  </si>
  <si>
    <t>21,19</t>
  </si>
  <si>
    <t>SUMIDOURO CONCRETO PRE MOLDADO, COMPLETO, PARA 10 CONTRIBUINTES</t>
  </si>
  <si>
    <t>734,31</t>
  </si>
  <si>
    <t>SUMIDOURO CONCRETO PRE MOLDADO, COMPLETO, PARA 100 CONTRIBUINTES</t>
  </si>
  <si>
    <t>3.848,80</t>
  </si>
  <si>
    <t>SUMIDOURO CONCRETO PRE MOLDADO, COMPLETO, PARA 150 CONTRIBUINTES</t>
  </si>
  <si>
    <t>5.022,01</t>
  </si>
  <si>
    <t>SUMIDOURO CONCRETO PRE MOLDADO, COMPLETO, PARA 200 CONTRIBUINTES</t>
  </si>
  <si>
    <t>5.275,22</t>
  </si>
  <si>
    <t>SUMIDOURO CONCRETO PRE MOLDADO, COMPLETO, PARA 5 CONTRIBUINTES</t>
  </si>
  <si>
    <t>533,85</t>
  </si>
  <si>
    <t>SUMIDOURO CONCRETO PRE MOLDADO, COMPLETO, PARA 50 CONTRIBUINTES</t>
  </si>
  <si>
    <t>2.603,85</t>
  </si>
  <si>
    <t>SUMIDOURO CONCRETO PRE MOLDADO, COMPLETO, PARA 75 CONTRIBUINTES</t>
  </si>
  <si>
    <t>3.570,27</t>
  </si>
  <si>
    <t>SUPORTE "Y" PARA FITA PERFURADA</t>
  </si>
  <si>
    <t>132,42</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</si>
  <si>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</si>
  <si>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</si>
  <si>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</si>
  <si>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</si>
  <si>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105,50</t>
  </si>
  <si>
    <t>SUPORTE GUIA SIMPLES COM ROLDANA EM POLIPROPILENO PARA CHUMBAR, H = 20 CM</t>
  </si>
  <si>
    <t>SUPORTE ISOLADOR REFORCADO DIAMETRO NOMINAL 5/16", COM ROSCA SOBERBA E BUCHA</t>
  </si>
  <si>
    <t>9,08</t>
  </si>
  <si>
    <t>SUPORTE ISOLADOR SIMPLES DIAMETRO NOMINAL 5/16", COM ROSCA SOBERBA E BUCHA</t>
  </si>
  <si>
    <t>SUPORTE MAO-FRANCESA EM ACO, ABAS IGUAIS 30 CM, CAPACIDADE MINIMA 60 KG, BRANCO</t>
  </si>
  <si>
    <t>9,61</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</si>
  <si>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</si>
  <si>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</si>
  <si>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</si>
  <si>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</si>
  <si>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</si>
  <si>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1.534,45</t>
  </si>
  <si>
    <t>TABUA DE  MADEIRA PARA PISO, CUMARU/IPE CHAMPANHE OU EQUIVALENTE DA REGIAO, ENCAIXE MACHO/FEMEA, *10 X 2* CM</t>
  </si>
  <si>
    <t>168,84</t>
  </si>
  <si>
    <t>TABUA DE  MADEIRA PARA PISO, CUMARU/IPE CHAMPANHE OU EQUIVALENTE DA REGIAO, ENCAIXE MACHO/FEMEA, *15 X 2* CM</t>
  </si>
  <si>
    <t>182,23</t>
  </si>
  <si>
    <t>TABUA DE  MADEIRA PARA PISO, IPE (CERNE) OU EQUIVALENTE DA REGIAO, ENCAIXE MACHO/FEMEA, *20 X 2* CM</t>
  </si>
  <si>
    <t>226,19</t>
  </si>
  <si>
    <t>TABUA DE MADEIRA APARELHADA *2,5 X 15* CM, MACARANDUBA, ANGELIM OU EQUIVALENTE DA REGIAO</t>
  </si>
  <si>
    <t>85,37</t>
  </si>
  <si>
    <t>TABUA DE MADEIRA APARELHADA *2,5 X 25* CM, MACARANDUBA, ANGELIM OU EQUIVALENTE DA REGIAO</t>
  </si>
  <si>
    <t>TABUA DE MADEIRA APARELHADA *2,5 X 30* CM, MACARANDUBA, ANGELIM OU EQUIVALENTE DA REGIAO</t>
  </si>
  <si>
    <t>23,16</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</si>
  <si>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</si>
  <si>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</si>
  <si>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</si>
  <si>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</si>
  <si>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3,80</t>
  </si>
  <si>
    <t>TABUA DE MADEIRA NAO APARELHADA *2,5 X 30 CM (1 X 12 ") PINUS, MISTA OU EQUIVALENTE DA REGIAO</t>
  </si>
  <si>
    <t>TABUA DE MADEIRA NAO APARELHADA *2,5 X 30* CM, CEDRINHO OU EQUIVALENTE DA REGIAO</t>
  </si>
  <si>
    <t>TACO DE MADEIRA PARA PISO, IPE (CERNE) OU EQUIVALENTE DA REGIAO, 7 X 42 CM, E = 2 CM</t>
  </si>
  <si>
    <t>105,76</t>
  </si>
  <si>
    <t>TALABARTE DE SEGURANCA, 2 MOSQUETOES TRAVA DUPLA *53* MM DE ABERTURA, COM ABSORVEDOR DE ENERGIA</t>
  </si>
  <si>
    <t>TALHA ELETRICA 3 T, VELOCIDADE  2,1 M / MIN, POTENCIA 1,3 KW</t>
  </si>
  <si>
    <t>9.754,19</t>
  </si>
  <si>
    <t>TALHA MANUAL DE CORRENTE, CAPACIDADE DE 1 T COM ELEVACAO DE 3 M</t>
  </si>
  <si>
    <t>705,75</t>
  </si>
  <si>
    <t>TALHA MANUAL DE CORRENTE, CAPACIDADE DE 2 T COM ELEVACAO DE 3 M</t>
  </si>
  <si>
    <t>1.029,35</t>
  </si>
  <si>
    <t>TALHADEIRA COM PUNHO DE PROTECAO *20 X 250* MM</t>
  </si>
  <si>
    <t>TAMPA CEGA EM PVC PARA CONDULETE 4 X 2"</t>
  </si>
  <si>
    <t>3,90</t>
  </si>
  <si>
    <t>TAMPA DE CONCRETO PARA PV OU CAIXA DE INSPECAO, DIMENSOES 600 X 600 X 50 MM</t>
  </si>
  <si>
    <t>42,05</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</si>
  <si>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</si>
  <si>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</si>
  <si>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</si>
  <si>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</si>
  <si>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</si>
  <si>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</si>
  <si>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</si>
  <si>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</si>
  <si>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</si>
  <si>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5,15</t>
  </si>
  <si>
    <t>TAMPAO / TERMINAL / PLUG, D = 1 1/4" , PARA DUTO CORRUGADO PEAD (CABEAMENTO SUBTERRANEO)</t>
  </si>
  <si>
    <t>TAMPAO / TERMINAL / PLUG, D = 2" , PARA DUTO CORRUGADO PEAD (CABEAMENTO SUBTERRANEO)</t>
  </si>
  <si>
    <t>6,00</t>
  </si>
  <si>
    <t>TAMPAO / TERMINAL / PLUG, D = 3" , PARA DUTO CORRUGADO PEAD (CABEAMENTO SUBTERRANEO)</t>
  </si>
  <si>
    <t>8,85</t>
  </si>
  <si>
    <t>TAMPAO / TERMINAL / PLUG, D = 4" , PARA DUTO CORRUGADO PEAD (CABEAMENTO SUBTERRANEO)</t>
  </si>
  <si>
    <t>10,86</t>
  </si>
  <si>
    <t>TAMPAO COM CORRENTE, EM LATAO, ENGATE RAPIDO 1 1/2", PARA INSTALACAO PREDIAL DE COMBATE A INCENDIO</t>
  </si>
  <si>
    <t>52,90</t>
  </si>
  <si>
    <t>TAMPAO COM CORRENTE, EM LATAO, ENGATE RAPIDO 2 1/2", PARA INSTALACAO PREDIAL DE COMBATE A INCENDIO</t>
  </si>
  <si>
    <t>70,97</t>
  </si>
  <si>
    <t>TAMPAO COMPLETO PARA TIL, EM PVC, OCRE, DN 100 MM, PARA REDE COLETORA DE ESGOTO</t>
  </si>
  <si>
    <t>TAMPAO COMPLETO PARA TIL, EM PVC, OCRE, DN 150 MM, PARA REDE COLETORA DE ESGOTO</t>
  </si>
  <si>
    <t>83,78</t>
  </si>
  <si>
    <t>TAMPAO COMPLETO PARA TIL, EM PVC, OCRE, DN 200 MM, PARA REDE COLETORA DE ESGOTO</t>
  </si>
  <si>
    <t>106,89</t>
  </si>
  <si>
    <t>TAMPAO COMPLETO PARA TIL, EM PVC, OCRE, DN 250 MM, PARA REDE COLETORA DE ESGOTO</t>
  </si>
  <si>
    <t>132,38</t>
  </si>
  <si>
    <t>TAMPAO FOFO ARTICULADO P/ REGISTRO, CLASSE A15 CARGA MAX 1,5 T, *200 X 200* MM</t>
  </si>
  <si>
    <t>50,31</t>
  </si>
  <si>
    <t>TAMPAO FOFO ARTICULADO P/ REGISTRO, CLASSE A15 CARGA MAXIMA 1,5 T, *400 X 400* MM</t>
  </si>
  <si>
    <t>125,78</t>
  </si>
  <si>
    <t>TAMPAO FOFO ARTICULADO, CLASSE B125 CARGA MAX 12,5 T, REDONDO TAMPA 600 MM, REDE PLUVIAL/ESGOTO</t>
  </si>
  <si>
    <t>318,94</t>
  </si>
  <si>
    <t>TAMPAO FOFO ARTICULADO, CLASSE D400 CARGA MAX 40 T, REDONDO TAMPA *600 MM, REDE PLUVIAL/ESGOTO</t>
  </si>
  <si>
    <t>390,82</t>
  </si>
  <si>
    <t>TAMPAO FOFO SIMPLES COM BASE, CLASSE A15 CARGA MAX 1,5 T, *400 X 600* MM, REDE TELEFONE</t>
  </si>
  <si>
    <t>163,06</t>
  </si>
  <si>
    <t>TAMPAO FOFO SIMPLES COM BASE, CLASSE A15 CARGA MAX 1,5 T, 300 X 300 MM, REDE PLUVIAL/ESGOTO</t>
  </si>
  <si>
    <t>76,36</t>
  </si>
  <si>
    <t>TAMPAO FOFO SIMPLES COM BASE, CLASSE A15 CARGA MAX 1,5 T, 300 X 400 MM</t>
  </si>
  <si>
    <t>178,79</t>
  </si>
  <si>
    <t>TAMPAO FOFO SIMPLES COM BASE, CLASSE A15 CARGA MAX 1,5 T, 400 X 400 MM, REDE PLUVIAL/ESGOTO/ELETRICA</t>
  </si>
  <si>
    <t>116,79</t>
  </si>
  <si>
    <t>TAMPAO FOFO SIMPLES COM BASE, CLASSE A15 CARGA MAX 1,5 T, 400 X 500 MM, COM INSCRICAO INCENDIO</t>
  </si>
  <si>
    <t>197,65</t>
  </si>
  <si>
    <t>TAMPAO FOFO SIMPLES COM BASE, CLASSE B125 CARGA MAX 12,5 T, REDONDO TAMPA 500 MM, REDE PLUVIAL/ESGOTO</t>
  </si>
  <si>
    <t>251,56</t>
  </si>
  <si>
    <t>TAMPAO FOFO SIMPLES COM BASE, CLASSE B125 CARGA MAX 12,5 T, REDONDO TAMPA 600 MM, REDE PLUVIAL/ESGOTO</t>
  </si>
  <si>
    <t>289,75</t>
  </si>
  <si>
    <t>TAMPAO FOFO SIMPLES COM BASE, CLASSE D400 CARGA MAX 40 T, REDONDO TAMPA 500 MM, REDE PLUVIAL/ESGOTO</t>
  </si>
  <si>
    <t>345,45</t>
  </si>
  <si>
    <t>TAMPAO FOFO SIMPLES COM BASE, CLASSE D400 CARGA MAX 40 T, REDONDO TAMPA 600 MM, REDE PLUVIAL/ESGOTO</t>
  </si>
  <si>
    <t>383,63</t>
  </si>
  <si>
    <t>TAMPAO FOFO SIMPLES COM BASE, CLASSE D400 CARGA MAX 40 T, REDONDO TAMPA 900 MM, REDE PLUVIAL/ESGOTO</t>
  </si>
  <si>
    <t>1.222,34</t>
  </si>
  <si>
    <t>TAMPAO FOFO SIMPLES, CLASSE A15 CARGA MAX 1,5 T, *550 X 1100* MM, REDE TELEFONE</t>
  </si>
  <si>
    <t>413,73</t>
  </si>
  <si>
    <t>TAMPAO PARA TELHA ESTRUTURAL DE FIBROCIMENTO 1 ABA, DE 370 X 155 X 76 MM (SEM AMIANTO)</t>
  </si>
  <si>
    <t>TAMPAO PARA TELHA ESTRUTURAL DE FIBROCIMENTO 2 ABAS, DE 787 X 215 X 60 MM (SEM AMIANTO)</t>
  </si>
  <si>
    <t>11,77</t>
  </si>
  <si>
    <t>TANQUE ACO INOXIDAVEL (ACO 304) COM ESFREGADOR E VALVULA, DE *50 X 40 X 22* CM</t>
  </si>
  <si>
    <t>347,34</t>
  </si>
  <si>
    <t>TANQUE DE ACO CARBONO NAO REVESTIDO, PARA TRANSPORTE DE AGUA COM CAPACIDADE DE 10 M3, COM BOMBA CENTRIFUGA POR TOMADA DE FORCA, VAZAO MAXIMA *75* M3/H (INCLUI MONTAGEM, NAO INCLUI CAMINHAO)</t>
  </si>
  <si>
    <t>48.000,00</t>
  </si>
  <si>
    <t>TANQUE DE ACO PARA TRANSPORTE DE AGUA COM CAPACIDADE DE 14 M3 (INCLUI MONTAGEM, NAO INCLUI CAMINHAO)</t>
  </si>
  <si>
    <t>59.076,92</t>
  </si>
  <si>
    <t>TANQUE DE ACO PARA TRANSPORTE DE AGUA COM CAPACIDADE DE 4 M3 (INCLUI MONTAGEM, NAO INCLUI CAMINHAO)</t>
  </si>
  <si>
    <t>33.712,37</t>
  </si>
  <si>
    <t>TANQUE DE ACO PARA TRANSPORTE DE AGUA COM CAPACIDADE DE 6 M3 (INCLUI MONTAGEM, NAO INCLUI CAMINHAO)</t>
  </si>
  <si>
    <t>40.053,51</t>
  </si>
  <si>
    <t>TANQUE DE ACO PARA TRANSPORTE DE AGUA COM CAPACIDADE DE 8 M3 (INCLUI MONTAGEM, NAO INCLUI CAMINHAO)</t>
  </si>
  <si>
    <t>31.866,22</t>
  </si>
  <si>
    <t>TANQUE DE ASFALTO ESTACIONARIO COM MACARICO, CAPACIDADE 20.000 L</t>
  </si>
  <si>
    <t>66.742,47</t>
  </si>
  <si>
    <t>TANQUE DE ASFALTO ESTACIONARIO COM SERPENTINA, CAPACIDADE 20.000 L</t>
  </si>
  <si>
    <t>69.953,17</t>
  </si>
  <si>
    <t>TANQUE DE ASFALTO ESTACIONARIO COM SERPENTINA, CAPACIDADE 30.000 L</t>
  </si>
  <si>
    <t>82.113,71</t>
  </si>
  <si>
    <t>TANQUE DUPLO EM MARMORE SINTETICO COM CUBA LISA E ESFREGADOR, *110 X 60* CM</t>
  </si>
  <si>
    <t>230,06</t>
  </si>
  <si>
    <t>TANQUE LOUCA BRANCA COM COLUNA *30* L</t>
  </si>
  <si>
    <t>505,82</t>
  </si>
  <si>
    <t>TANQUE LOUCA BRANCA SUSPENSO *20* L</t>
  </si>
  <si>
    <t>313,72</t>
  </si>
  <si>
    <t>TANQUE SIMPLES EM MARMORE SINTETICO COM COLUNA, CAPACIDADE *22* L, *60 X 46* CM</t>
  </si>
  <si>
    <t>281,88</t>
  </si>
  <si>
    <t>TANQUE SIMPLES EM MARMORE SINTETICO DE FIXAR NA PAREDE, CAPACIDADE *22* L, *60 X 46* CM</t>
  </si>
  <si>
    <t>149,74</t>
  </si>
  <si>
    <t>TANQUE SIMPLES EM MARMORE SINTETICO SUSPENSO, CAPACIDADE *38* L, *60 X 60* CM</t>
  </si>
  <si>
    <t>189,50</t>
  </si>
  <si>
    <t>TAQUEADOR OU TAQUEIRO</t>
  </si>
  <si>
    <t>19,00</t>
  </si>
  <si>
    <t>TAQUEADOR OU TAQUEIRO (MENSALISTA)</t>
  </si>
  <si>
    <t>3.341,58</t>
  </si>
  <si>
    <t>3.865,60</t>
  </si>
  <si>
    <t>TARIFA "A" ENTRE  0 E 20M3 FORNECIMENTO D'AGUA</t>
  </si>
  <si>
    <t>TARJETA TIPO LIVRE / OCUPADO, CROMADA, PARA PORTA DE BANHEIRO</t>
  </si>
  <si>
    <t>TE CPVC, SOLDAVEL, 90 GRAUS, 15 MM, PARA AGUA QUENTE PREDIAL</t>
  </si>
  <si>
    <t>TE CPVC, SOLDAVEL, 90 GRAUS, 22 MM, PARA AGUA QUENTE PREDIAL</t>
  </si>
  <si>
    <t>3,24</t>
  </si>
  <si>
    <t>TE CPVC, SOLDAVEL, 90 GRAUS, 28 MM, PARA AGUA QUENTE PREDIAL</t>
  </si>
  <si>
    <t>TE CPVC, SOLDAVEL, 90 GRAUS, 35 MM, PARA AGUA QUENTE PREDIAL</t>
  </si>
  <si>
    <t>20,46</t>
  </si>
  <si>
    <t>TE CPVC, SOLDAVEL, 90 GRAUS, 42 MM, PARA AGUA QUENTE PREDIAL</t>
  </si>
  <si>
    <t>TE CPVC, SOLDAVEL, 90 GRAUS, 54 MM, PARA AGUA QUENTE PREDIAL</t>
  </si>
  <si>
    <t>43,22</t>
  </si>
  <si>
    <t>TE CPVC, SOLDAVEL, 90 GRAUS, 73 MM, PARA AGUA QUENTE PREDIAL</t>
  </si>
  <si>
    <t>104,38</t>
  </si>
  <si>
    <t>TE CPVC, SOLDAVEL, 90 GRAUS, 89 MM, PARA AGUA QUENTE PREDIAL</t>
  </si>
  <si>
    <t>127,00</t>
  </si>
  <si>
    <t>TE DE COBRE (REF 611) SEM ANEL DE SOLDA, BOLSA X BOLSA X BOLSA, 104 MM</t>
  </si>
  <si>
    <t>823,98</t>
  </si>
  <si>
    <t>TE DE COBRE (REF 611) SEM ANEL DE SOLDA, BOLSA X BOLSA X BOLSA, 15 MM</t>
  </si>
  <si>
    <t>4,14</t>
  </si>
  <si>
    <t>TE DE COBRE (REF 611) SEM ANEL DE SOLDA, BOLSA X BOLSA X BOLSA, 22 MM</t>
  </si>
  <si>
    <t>TE DE COBRE (REF 611) SEM ANEL DE SOLDA, BOLSA X BOLSA X BOLSA, 28 MM</t>
  </si>
  <si>
    <t>TE DE COBRE (REF 611) SEM ANEL DE SOLDA, BOLSA X BOLSA X BOLSA, 35 MM</t>
  </si>
  <si>
    <t>33,23</t>
  </si>
  <si>
    <t>TE DE COBRE (REF 611) SEM ANEL DE SOLDA, BOLSA X BOLSA X BOLSA, 42 MM</t>
  </si>
  <si>
    <t>TE DE COBRE (REF 611) SEM ANEL DE SOLDA, BOLSA X BOLSA X BOLSA, 54 MM</t>
  </si>
  <si>
    <t>84,61</t>
  </si>
  <si>
    <t>TE DE COBRE (REF 611) SEM ANEL DE SOLDA, BOLSA X BOLSA X BOLSA, 66 MM</t>
  </si>
  <si>
    <t>240,87</t>
  </si>
  <si>
    <t>TE DE COBRE (REF 611) SEM ANEL DE SOLDA, BOLSA X BOLSA X BOLSA, 79 MM</t>
  </si>
  <si>
    <t>376,86</t>
  </si>
  <si>
    <t>TE DE FERRO GALVANIZADO, DE 1 1/2"</t>
  </si>
  <si>
    <t>23,77</t>
  </si>
  <si>
    <t>TE DE FERRO GALVANIZADO, DE 1 1/4"</t>
  </si>
  <si>
    <t>TE DE FERRO GALVANIZADO, DE 1/2"</t>
  </si>
  <si>
    <t>TE DE FERRO GALVANIZADO, DE 1"</t>
  </si>
  <si>
    <t>TE DE FERRO GALVANIZADO, DE 2 1/2"</t>
  </si>
  <si>
    <t>71,50</t>
  </si>
  <si>
    <t>TE DE FERRO GALVANIZADO, DE 2"</t>
  </si>
  <si>
    <t>37,66</t>
  </si>
  <si>
    <t>TE DE FERRO GALVANIZADO, DE 3/4"</t>
  </si>
  <si>
    <t>TE DE FERRO GALVANIZADO, DE 3"</t>
  </si>
  <si>
    <t>95,77</t>
  </si>
  <si>
    <t>TE DE FERRO GALVANIZADO, DE 4"</t>
  </si>
  <si>
    <t>TE DE FERRO GALVANIZADO, DE 5"</t>
  </si>
  <si>
    <t>252,21</t>
  </si>
  <si>
    <t>TE DE FERRO GALVANIZADO, DE 6"</t>
  </si>
  <si>
    <t>591,16</t>
  </si>
  <si>
    <t>TE DE INSPECAO, PVC,  100 X 75 MM, SERIE NORMAL PARA ESGOTO PREDIAL</t>
  </si>
  <si>
    <t>28,35</t>
  </si>
  <si>
    <t>TE DE INSPECAO, PVC, SERIE R, 100 X 75 MM, PARA ESGOTO PREDIAL</t>
  </si>
  <si>
    <t>37,33</t>
  </si>
  <si>
    <t>TE DE INSPECAO, PVC, SERIE R, 150 X 100 MM, PARA ESGOTO PREDIAL</t>
  </si>
  <si>
    <t>175,40</t>
  </si>
  <si>
    <t>TE DE INSPECAO, PVC, SERIE R, 75 X 75 MM, PARA ESGOTO PREDIAL</t>
  </si>
  <si>
    <t>21,31</t>
  </si>
  <si>
    <t>TE DE REDUCAO COM ROSCA, PVC, 90 GRAUS, 1 X 3/4", PARA AGUA FRIA PREDIAL</t>
  </si>
  <si>
    <t>7,22</t>
  </si>
  <si>
    <t>TE DE REDUCAO COM ROSCA, PVC, 90 GRAUS, 3/4 X 1/2", PARA AGUA FRIA PREDIAL</t>
  </si>
  <si>
    <t>TE DE REDUCAO DE FERRO GALVANIZADO, COM ROSCA BSP, DE 1 1/2" X 1"</t>
  </si>
  <si>
    <t>27,93</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</si>
  <si>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</si>
  <si>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</si>
  <si>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</si>
  <si>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</si>
  <si>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</si>
  <si>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77,28</t>
  </si>
  <si>
    <t>TE DE REDUCAO DE FERRO GALVANIZADO, COM ROSCA BSP, DE 2 1/2" X 1 1/4"</t>
  </si>
  <si>
    <t>TE DE REDUCAO DE FERRO GALVANIZADO, COM ROSCA BSP, DE 2 1/2" X 1"</t>
  </si>
  <si>
    <t>TE DE REDUCAO DE FERRO GALVANIZADO, COM ROSCA BSP, DE 2 1/2" X 2"</t>
  </si>
  <si>
    <t>79,53</t>
  </si>
  <si>
    <t>TE DE REDUCAO DE FERRO GALVANIZADO, COM ROSCA BSP, DE 2" X 1 1/2"</t>
  </si>
  <si>
    <t>41,69</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</si>
  <si>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</si>
  <si>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</si>
  <si>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</si>
  <si>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</si>
  <si>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111,17</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</si>
  <si>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</si>
  <si>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</si>
  <si>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</si>
  <si>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</si>
  <si>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</si>
  <si>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210,49</t>
  </si>
  <si>
    <t>TE DE REDUCAO DE FERRO GALVANIZADO, COM ROSCA BSP, DE 4" X 3"</t>
  </si>
  <si>
    <t>TE DE REDUCAO METALICO, PARA CONEXAO COM ANEL DESLIZANTE EM TUBO PEX, DN 16 X 20 X 16 MM</t>
  </si>
  <si>
    <t>TE DE REDUCAO METALICO, PARA CONEXAO COM ANEL DESLIZANTE EM TUBO PEX, DN 16 X 25 X 16 MM</t>
  </si>
  <si>
    <t>24,54</t>
  </si>
  <si>
    <t>TE DE REDUCAO METALICO, PARA CONEXAO COM ANEL DESLIZANTE EM TUBO PEX, DN 20 X 16 X 16 MM</t>
  </si>
  <si>
    <t>12,84</t>
  </si>
  <si>
    <t>TE DE REDUCAO METALICO, PARA CONEXAO COM ANEL DESLIZANTE EM TUBO PEX, DN 20 X 16 X 20 MM</t>
  </si>
  <si>
    <t>13,46</t>
  </si>
  <si>
    <t>TE DE REDUCAO METALICO, PARA CONEXAO COM ANEL DESLIZANTE EM TUBO PEX, DN 20 X 20 X 16 MM</t>
  </si>
  <si>
    <t>13,94</t>
  </si>
  <si>
    <t>TE DE REDUCAO METALICO, PARA CONEXAO COM ANEL DESLIZANTE EM TUBO PEX, DN 20 X 25 X 20 MM</t>
  </si>
  <si>
    <t>20,61</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</si>
  <si>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</si>
  <si>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</si>
  <si>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</si>
  <si>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</si>
  <si>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20,98</t>
  </si>
  <si>
    <t>TE DE REDUCAO METALICO, PARA CONEXAO COM ANEL DESLIZANTE EM TUBO PEX, DN 25 X 20 X 25 MM</t>
  </si>
  <si>
    <t>24,95</t>
  </si>
  <si>
    <t>TE DE REDUCAO METALICO, PARA CONEXAO COM ANEL DESLIZANTE EM TUBO PEX, DN 25 X 32 X 25 MM</t>
  </si>
  <si>
    <t>37,08</t>
  </si>
  <si>
    <t>TE DE REDUCAO METALICO, PARA CONEXAO COM ANEL DESLIZANTE EM TUBO PEX, DN 32 X 20 X 32 MM</t>
  </si>
  <si>
    <t>29,82</t>
  </si>
  <si>
    <t>TE DE REDUCAO METALICO, PARA CONEXAO COM ANEL DESLIZANTE EM TUBO PEX, DN 32 X 25 X 25 MM</t>
  </si>
  <si>
    <t>37,87</t>
  </si>
  <si>
    <t>TE DE REDUCAO METALICO, PARA CONEXAO COM ANEL DESLIZANTE EM TUBO PEX, DN 32 X 25 X 32 MM</t>
  </si>
  <si>
    <t>38,62</t>
  </si>
  <si>
    <t>TE DE REDUCAO, CPVC, 22 X 15 MM, PARA AGUA QUENTE PREDIAL</t>
  </si>
  <si>
    <t>4,40</t>
  </si>
  <si>
    <t>TE DE REDUCAO, CPVC, 28 X 22 MM, PARA AGUA QUENTE PREDIAL</t>
  </si>
  <si>
    <t>6,66</t>
  </si>
  <si>
    <t>TE DE REDUCAO, CPVC, 35 X 28 MM, PARA AGUA QUENTE PREDIAL</t>
  </si>
  <si>
    <t>TE DE REDUCAO, CPVC, 42 X 35 MM, PARA AGUA QUENTE PREDIAL</t>
  </si>
  <si>
    <t>25,97</t>
  </si>
  <si>
    <t>TE DE REDUCAO, PVC LEVE, CURTO, 90 GRAUS, COM BOLSA PARA ANEL, 150 X 100 MM, PARA ESGOTO</t>
  </si>
  <si>
    <t>32,17</t>
  </si>
  <si>
    <t>TE DE REDUCAO, PVC PBA, BBB, JE, DN 100 X 50 / DE 110 X 60 MM, PARA REDE AGUA (NBR 10351)</t>
  </si>
  <si>
    <t>63,40</t>
  </si>
  <si>
    <t>TE DE REDUCAO, PVC PBA, BBB, JE, DN 100 X 75 / DE 110 X 85 MM, PARA REDE AGUA (NBR 10351)</t>
  </si>
  <si>
    <t>53,57</t>
  </si>
  <si>
    <t>TE DE REDUCAO, PVC PBA, BBB, JE, DN 75 X 50 / DE 85 X 60 MM, PARA REDE AGUA (NBR 10351)</t>
  </si>
  <si>
    <t>30,90</t>
  </si>
  <si>
    <t>TE DE REDUCAO, PVC, BBB, JE, 90 GRAUS, DN 200 X 150 MM, PARA TUBO CORRUGADO E/OU LISO, REDE COLETORA ESGOTO (NBR 10569)</t>
  </si>
  <si>
    <t>324,79</t>
  </si>
  <si>
    <t>TE DE REDUCAO, PVC, BBB, JE, 90 GRAUS, DN 250 X 150 MM, PARA TUBO CORRUGADO E/OU LISO, REDE COLETORA ESGOTO (NBR 10569)</t>
  </si>
  <si>
    <t>360,58</t>
  </si>
  <si>
    <t>TE DE REDUCAO, PVC, SOLDAVEL, 90 GRAUS, 110 MM X 60 MM, PARA AGUA FRIA PREDIAL</t>
  </si>
  <si>
    <t>TE DE REDUCAO, PVC, SOLDAVEL, 90 GRAUS, 25 MM X 20 MM, PARA AGUA FRIA PREDIAL</t>
  </si>
  <si>
    <t>TE DE REDUCAO, PVC, SOLDAVEL, 90 GRAUS, 32 MM X 25 MM, PARA AGUA FRIA PREDIAL</t>
  </si>
  <si>
    <t>4,60</t>
  </si>
  <si>
    <t>TE DE REDUCAO, PVC, SOLDAVEL, 90 GRAUS, 40 MM X 32 MM, PARA AGUA FRIA PREDIAL</t>
  </si>
  <si>
    <t>TE DE REDUCAO, PVC, SOLDAVEL, 90 GRAUS, 50 MM X 20 MM, PARA AGUA FRIA PREDIAL</t>
  </si>
  <si>
    <t>8,08</t>
  </si>
  <si>
    <t>TE DE REDUCAO, PVC, SOLDAVEL, 90 GRAUS, 50 MM X 25 MM, PARA AGUA FRIA PREDIAL</t>
  </si>
  <si>
    <t>TE DE REDUCAO, PVC, SOLDAVEL, 90 GRAUS, 50 MM X 32 MM, PARA AGUA FRIA PREDIAL</t>
  </si>
  <si>
    <t>10,95</t>
  </si>
  <si>
    <t>TE DE REDUCAO, PVC, SOLDAVEL, 90 GRAUS, 50 MM X 40 MM, PARA AGUA FRIA PREDIAL</t>
  </si>
  <si>
    <t>13,43</t>
  </si>
  <si>
    <t>TE DE REDUCAO, PVC, SOLDAVEL, 90 GRAUS, 75 MM X 50 MM, PARA AGUA FRIA PREDIAL</t>
  </si>
  <si>
    <t>37,29</t>
  </si>
  <si>
    <t>TE DE REDUCAO, PVC, SOLDAVEL, 90 GRAUS, 85 MM X 60 MM, PARA AGUA FRIA PREDIAL</t>
  </si>
  <si>
    <t>57,93</t>
  </si>
  <si>
    <t>TE DE SERVICO INTEGRADO, EM POLIPROPILENO (PP), PARA TUBOS EM PEAD/PVC, 60 X 20 MM - LIGACAO PREDIAL DE AGUA</t>
  </si>
  <si>
    <t>33,61</t>
  </si>
  <si>
    <t>TE DE SERVICO INTEGRADO, EM POLIPROPILENO (PP), PARA TUBOS EM PEAD/PVC, 60 X 32 MM - LIGACAO PREDIAL DE AGUA</t>
  </si>
  <si>
    <t>45,93</t>
  </si>
  <si>
    <t>TE DE SERVICO INTEGRADO, EM POLIPROPILENO (PP), PARA TUBOS EM PEAD, 63 X 20 MM - LIGACAO PREDIAL DE AGUA</t>
  </si>
  <si>
    <t>42,99</t>
  </si>
  <si>
    <t>TE DE SERVICO, PEAD PE 100, DE 125 X 20 MM, PARA ELETROFUSAO</t>
  </si>
  <si>
    <t>132,51</t>
  </si>
  <si>
    <t>TE DE SERVICO, PEAD PE 100, DE 125 X 32 MM, PARA ELETROFUSAO</t>
  </si>
  <si>
    <t>134,76</t>
  </si>
  <si>
    <t>TE DE SERVICO, PEAD PE 100, DE 125 X 63 MM, PARA ELETROFUSAO</t>
  </si>
  <si>
    <t>204,26</t>
  </si>
  <si>
    <t>TE DE SERVICO, PEAD PE 100, DE 200 X 20 MM, PARA ELETROFUSAO</t>
  </si>
  <si>
    <t>222,67</t>
  </si>
  <si>
    <t>TE DE SERVICO, PEAD PE 100, DE 200 X 32 MM, PARA ELETROFUSAO</t>
  </si>
  <si>
    <t>226,16</t>
  </si>
  <si>
    <t>TE DE SERVICO, PEAD PE 100, DE 200 X 63 MM, PARA ELETROFUSAO</t>
  </si>
  <si>
    <t>310,21</t>
  </si>
  <si>
    <t>TE DE SERVICO, PEAD PE 100, DE 63 X 20 MM, PARA ELETROFUSAO</t>
  </si>
  <si>
    <t>105,18</t>
  </si>
  <si>
    <t>TE DE SERVICO, PEAD PE 100, DE 63 X 32 MM, PARA ELETROFUSAO</t>
  </si>
  <si>
    <t>TE DE SERVICO, PEAD PE 100, DE 63 X 63 MM, PARA ELETROFUSAO</t>
  </si>
  <si>
    <t>126,68</t>
  </si>
  <si>
    <t>TE DE TRANSICAO, CPVC, SOLDAVEL, 15 MM X 1/2", PARA AGUA QUENTE</t>
  </si>
  <si>
    <t>TE DE TRANSICAO, CPVC, SOLDAVEL, 22 MM X 1/2", PARA AGUA QUENTE</t>
  </si>
  <si>
    <t>TE DUPLA CURVA BRONZE/LATAO (REF 764) SEM ANEL DE SOLDA, ROSCA F X BOLSA X ROSCA F, 1/2" X 15 X 1/2"</t>
  </si>
  <si>
    <t>29,93</t>
  </si>
  <si>
    <t>TE DUPLA CURVA BRONZE/LATAO (REF 764) SEM ANEL DE SOLDA, ROSCA F X BOLSA X ROSCA F, 3/4" X 22 X 3/4"</t>
  </si>
  <si>
    <t>43,87</t>
  </si>
  <si>
    <t>TE METALICO, PARA CONEXAO COM ANEL DESLIZANTE EM TUBO PEX, DN 16 MM</t>
  </si>
  <si>
    <t>TE METALICO, PARA CONEXAO COM ANEL DESLIZANTE EM TUBO PEX, DN 20 MM</t>
  </si>
  <si>
    <t>TE METALICO, PARA CONEXAO COM ANEL DESLIZANTE EM TUBO PEX, DN 25 MM</t>
  </si>
  <si>
    <t>24,96</t>
  </si>
  <si>
    <t>TE METALICO, PARA CONEXAO COM ANEL DESLIZANTE EM TUBO PEX, DN 32 MM</t>
  </si>
  <si>
    <t>TE MISTURADOR COM INSERTO METALICO, FEMEA, PPR, DN 25 MM X 3/4", PARA AGUA QUENTE E FRIA PREDIAL</t>
  </si>
  <si>
    <t>24,74</t>
  </si>
  <si>
    <t>TE MISTURADOR DE TRANSICAO, CPVC, COM ROSCA, 22 MM X 3/4", PARA AGUA QUENTE</t>
  </si>
  <si>
    <t>TE MISTURADOR METALICO, PARA CONEXAO COM ANEL DESLIZANTE EM TUBO PEX, DN 16 MM X 1/2"</t>
  </si>
  <si>
    <t>41,64</t>
  </si>
  <si>
    <t>TE MISTURADOR METALICO, PARA CONEXAO COM ANEL DESLIZANTE EM TUBO PEX, DN 20 MM X 3/4"</t>
  </si>
  <si>
    <t>52,93</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</si>
  <si>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</si>
  <si>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</si>
  <si>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</si>
  <si>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</si>
  <si>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</si>
  <si>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116,66</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</si>
  <si>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</si>
  <si>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</si>
  <si>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</si>
  <si>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</si>
  <si>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9,67</t>
  </si>
  <si>
    <t>TE NORMAL, PPR, SOLDAVEL, 90 GRAUS, DN 50 X 50 X 50 MM, PARA AGUA QUENTE PREDIAL</t>
  </si>
  <si>
    <t>12,96</t>
  </si>
  <si>
    <t>TE NORMAL, PPR, SOLDAVEL, 90 GRAUS, DN 63 X 63 X 63 MM, PARA AGUA QUENTE PREDIAL</t>
  </si>
  <si>
    <t>22,88</t>
  </si>
  <si>
    <t>TE NORMAL, PPR, SOLDAVEL, 90 GRAUS, DN 75 X 75 X 75 MM, PARA AGUA QUENTE PREDIAL</t>
  </si>
  <si>
    <t>47,79</t>
  </si>
  <si>
    <t>TE NORMAL, PPR, SOLDAVEL, 90 GRAUS, DN 90 X 90 X 90 MM, PARA AGUA QUENTE PREDIAL</t>
  </si>
  <si>
    <t>72,90</t>
  </si>
  <si>
    <t>TE PVC ROSCAVEL 90 GRAUS, 1", PARA  AGUA FRIA PREDIAL</t>
  </si>
  <si>
    <t>8,47</t>
  </si>
  <si>
    <t>TE PVC SOLDAVEL, BBB, 90 GRAUS, DN 40 MM, PARA ESGOTO SECUNDARIO PREDIAL</t>
  </si>
  <si>
    <t>TE PVC, ROSCAVEL, 90 GRAUS, 1 1/2", AGUA FRIA PREDIAL</t>
  </si>
  <si>
    <t>18,69</t>
  </si>
  <si>
    <t>TE PVC, ROSCAVEL, 90 GRAUS, 1 1/4", AGUA FRIA PREDIAL</t>
  </si>
  <si>
    <t>TE PVC, ROSCAVEL, 90 GRAUS, 1/2",  AGUA FRIA PREDIAL</t>
  </si>
  <si>
    <t>TE PVC, ROSCAVEL, 90 GRAUS, 2",  AGUA FRIA PREDIAL</t>
  </si>
  <si>
    <t>40,64</t>
  </si>
  <si>
    <t>TE PVC, ROSCAVEL, 90 GRAUS, 3/4", AGUA FRIA PREDIAL</t>
  </si>
  <si>
    <t>TE PVC, SOLDAVEL, COM BUCHA DE LATAO NA BOLSA CENTRAL, 90 GRAUS, 20 MM X 1/2", PARA AGUA FRIA PREDIAL</t>
  </si>
  <si>
    <t>TE PVC, SOLDAVEL, COM BUCHA DE LATAO NA BOLSA CENTRAL, 90 GRAUS, 25 MM X 1/2", PARA AGUA FRIA PREDIAL</t>
  </si>
  <si>
    <t>6,61</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</si>
  <si>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</si>
  <si>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</si>
  <si>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</si>
  <si>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</si>
  <si>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</si>
  <si>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3,52</t>
  </si>
  <si>
    <t>TE PVC, SOLDAVEL, COM ROSCA NA BOLSA CENTRAL, 90 GRAUS, 32 MM X 3/4", PARA AGUA FRIA PREDIAL</t>
  </si>
  <si>
    <t>TE RANHURADO EM FERRO FUNDIDO, DN 50 (2")</t>
  </si>
  <si>
    <t>TE RANHURADO EM FERRO FUNDIDO, DN 65 (2 1/2")</t>
  </si>
  <si>
    <t>33,02</t>
  </si>
  <si>
    <t>TE RANHURADO EM FERRO FUNDIDO, DN 80 (3")</t>
  </si>
  <si>
    <t>35,15</t>
  </si>
  <si>
    <t>TE REDUCAO PVC, ROSCAVEL, 90 GRAUS,  1.1/2" X 3/4",  AGUA FRIA PREDIAL</t>
  </si>
  <si>
    <t>16,95</t>
  </si>
  <si>
    <t>TE ROSCA FEMEA, METALICO, PARA CONEXAO COM ANEL DESLIZANTE EM TUBO PEX, DN 16 MM X 1/2"</t>
  </si>
  <si>
    <t>TE ROSCA FEMEA, METALICO, PARA CONEXAO COM ANEL DESLIZANTE EM TUBO PEX, DN 20 MM X 1/2"</t>
  </si>
  <si>
    <t>13,88</t>
  </si>
  <si>
    <t>TE ROSCA FEMEA, METALICO, PARA CONEXAO COM ANEL DESLIZANTE EM TUBO PEX, DN 20 MM X 3/4"</t>
  </si>
  <si>
    <t>15,62</t>
  </si>
  <si>
    <t>TE ROSCA FEMEA, METALICO, PARA CONEXAO COM ANEL DESLIZANTE EM TUBO PEX, DN 25 MM X 1/2"</t>
  </si>
  <si>
    <t>22,46</t>
  </si>
  <si>
    <t>TE ROSCA FEMEA, METALICO, PARA CONEXAO COM ANEL DESLIZANTE EM TUBO PEX, DN 25 MM X 3/4"</t>
  </si>
  <si>
    <t>24,26</t>
  </si>
  <si>
    <t>TE ROSCA MACHO, METALICO, PARA CONEXAO COM ANEL DESLIZANTE EM TUBO PEX, DN 16 MM X 1/2"</t>
  </si>
  <si>
    <t>TE ROSCA MACHO, METALICO, PARA CONEXAO COM ANEL DESLIZANTE EM TUBO PEX, DN 20 MM X 1/2"</t>
  </si>
  <si>
    <t>14,74</t>
  </si>
  <si>
    <t>TE ROSCA MACHO, METALICO, PARA CONEXAO COM ANEL DESLIZANTE EM TUBO PEX, DN 20 MM X 3/4"</t>
  </si>
  <si>
    <t>TE ROSCA MACHO, METALICO, PARA CONEXAO COM ANEL DESLIZANTE EM TUBO PEX, DN 25 MM X 3/4"</t>
  </si>
  <si>
    <t>25,14</t>
  </si>
  <si>
    <t>TE ROSCA MACHO, METALICO, PARA CONEXAO COM ANEL DESLIZANTE EM TUBO PEX, DN 32 MM X 1"</t>
  </si>
  <si>
    <t>40,84</t>
  </si>
  <si>
    <t>TE ROSCA MACHO, METALICO, PARA CONEXAO COM ANEL DESLIZANTE EM TUBO PEX, DN 32 MM X 3/4"</t>
  </si>
  <si>
    <t>40,58</t>
  </si>
  <si>
    <t>TE SANITARIO, PVC, DN 100 X 100 MM, SERIE NORMAL, PARA ESGOTO PREDIAL</t>
  </si>
  <si>
    <t>11,32</t>
  </si>
  <si>
    <t>TE SANITARIO, PVC, DN 100 X 50 MM, SERIE NORMAL, PARA ESGOTO PREDIAL</t>
  </si>
  <si>
    <t>10,81</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</si>
  <si>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</si>
  <si>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</si>
  <si>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</si>
  <si>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</si>
  <si>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9,86</t>
  </si>
  <si>
    <t>TE SANITARIO, PVC, DN 75 X 75 MM, SERIE NORMAL PARA ESGOTO PREDIAL</t>
  </si>
  <si>
    <t>10,04</t>
  </si>
  <si>
    <t>TE SOLDAVEL, PVC, 90 GRAUS, 110 MM, PARA AGUA FRIA PREDIAL (NBR 5648)</t>
  </si>
  <si>
    <t>125,86</t>
  </si>
  <si>
    <t>TE SOLDAVEL, PVC, 90 GRAUS, 20 MM, PARA AGUA FRIA PREDIAL (NBR 5648)</t>
  </si>
  <si>
    <t>0,71</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</si>
  <si>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</si>
  <si>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</si>
  <si>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</si>
  <si>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</si>
  <si>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22,62</t>
  </si>
  <si>
    <t>TE SOLDAVEL, PVC, 90 GRAUS, 75 MM, PARA AGUA FRIA PREDIAL (NBR 5648)</t>
  </si>
  <si>
    <t>45,25</t>
  </si>
  <si>
    <t>TE SOLDAVEL, PVC, 90 GRAUS, 85 MM, PARA AGUA FRIA PREDIAL (NBR 5648)</t>
  </si>
  <si>
    <t>74,21</t>
  </si>
  <si>
    <t>TE SOLDAVEL, PVC, 90 GRAUS,50 MM, PARA AGUA FRIA PREDIAL (NBR 5648)</t>
  </si>
  <si>
    <t>TE 45 GRAUS DE FERRO GALVANIZADO, COM ROSCA BSP, DE 1 1/2"</t>
  </si>
  <si>
    <t>51,60</t>
  </si>
  <si>
    <t>TE 45 GRAUS DE FERRO GALVANIZADO, COM ROSCA BSP, DE 1 1/4"</t>
  </si>
  <si>
    <t>39,77</t>
  </si>
  <si>
    <t>TE 45 GRAUS DE FERRO GALVANIZADO, COM ROSCA BSP, DE 1/2"</t>
  </si>
  <si>
    <t>12,28</t>
  </si>
  <si>
    <t>TE 45 GRAUS DE FERRO GALVANIZADO, COM ROSCA BSP, DE 1"</t>
  </si>
  <si>
    <t>24,68</t>
  </si>
  <si>
    <t>TE 45 GRAUS DE FERRO GALVANIZADO, COM ROSCA BSP, DE 2 1/2"</t>
  </si>
  <si>
    <t>146,50</t>
  </si>
  <si>
    <t>TE 45 GRAUS DE FERRO GALVANIZADO, COM ROSCA BSP, DE 2"</t>
  </si>
  <si>
    <t>78,63</t>
  </si>
  <si>
    <t>TE 45 GRAUS DE FERRO GALVANIZADO, COM ROSCA BSP, DE 3/4"</t>
  </si>
  <si>
    <t>16,09</t>
  </si>
  <si>
    <t>TE 45 GRAUS DE FERRO GALVANIZADO, COM ROSCA BSP, DE 3"</t>
  </si>
  <si>
    <t>231,58</t>
  </si>
  <si>
    <t>TE 45 GRAUS DE FERRO GALVANIZADO, COM ROSCA BSP, DE 4"</t>
  </si>
  <si>
    <t>371,23</t>
  </si>
  <si>
    <t>TE 90 GRAUS EM ACO CARBONO, SOLDAVEL, PRESSAO 3.000 LBS, DN 1 1/2"</t>
  </si>
  <si>
    <t>74,04</t>
  </si>
  <si>
    <t>TE 90 GRAUS EM ACO CARBONO, SOLDAVEL, PRESSAO 3.000 LBS, DN 1 1/4"</t>
  </si>
  <si>
    <t>56,82</t>
  </si>
  <si>
    <t>TE 90 GRAUS EM ACO CARBONO, SOLDAVEL, PRESSAO 3.000 LBS, DN 1/2"</t>
  </si>
  <si>
    <t>TE 90 GRAUS EM ACO CARBONO, SOLDAVEL, PRESSAO 3.000 LBS, DN 1"</t>
  </si>
  <si>
    <t>36,99</t>
  </si>
  <si>
    <t>TE 90 GRAUS EM ACO CARBONO, SOLDAVEL, PRESSAO 3.000 LBS, DN 2 1/2"</t>
  </si>
  <si>
    <t>237,53</t>
  </si>
  <si>
    <t>TE 90 GRAUS EM ACO CARBONO, SOLDAVEL, PRESSAO 3.000 LBS, DN 2"</t>
  </si>
  <si>
    <t>121,64</t>
  </si>
  <si>
    <t>TE 90 GRAUS EM ACO CARBONO, SOLDAVEL, PRESSAO 3.000 LBS, DN 3/4"</t>
  </si>
  <si>
    <t>23,55</t>
  </si>
  <si>
    <t>TE 90 GRAUS EM ACO CARBONO, SOLDAVEL, PRESSAO 3.000 LBS, DN 3"</t>
  </si>
  <si>
    <t>388,59</t>
  </si>
  <si>
    <t>TE, PLASTICO, DN 16 MM, PARA CONEXAO COM CRIMPAGEM EM TUBO PEX</t>
  </si>
  <si>
    <t>TE, PLASTICO, DN 20 MM, PARA CONEXAO COM CRIMPAGEM EM TUBO PEX</t>
  </si>
  <si>
    <t>18,96</t>
  </si>
  <si>
    <t>TE, PLASTICO, DN 25 MM, PARA CONEXAO COM CRIMPAGEM EM TUBO PEX</t>
  </si>
  <si>
    <t>32,19</t>
  </si>
  <si>
    <t>TE, PLASTICO, DN 32 MM, PARA CONEXAO COM CRIMPAGEM EM TUBO PEX</t>
  </si>
  <si>
    <t>48,19</t>
  </si>
  <si>
    <t>TE, PVC LEVE, CURTO, 90 GRAUS, 150 MM, PARA ESGOTO</t>
  </si>
  <si>
    <t>27,59</t>
  </si>
  <si>
    <t>TE, PVC PBA, BBB, 90 GRAUS, DN 100 / DE 110 MM, PARA REDE  AGUA (NBR 10351)</t>
  </si>
  <si>
    <t>79,78</t>
  </si>
  <si>
    <t>TE, PVC PBA, BBB, 90 GRAUS, DN 50 / DE 60 MM, PARA REDE AGUA (NBR 10351)</t>
  </si>
  <si>
    <t>TE, PVC PBA, BBB, 90 GRAUS, DN 75 / DE 85 MM, PARA REDE AGUA (NBR 10351)</t>
  </si>
  <si>
    <t>37,65</t>
  </si>
  <si>
    <t>TE, PVC, SERIE R, 100 X 100 MM, PARA ESGOTO PREDIAL</t>
  </si>
  <si>
    <t>37,14</t>
  </si>
  <si>
    <t>TE, PVC, SERIE R, 100 X 75 MM, PARA ESGOTO PREDIAL</t>
  </si>
  <si>
    <t>32,82</t>
  </si>
  <si>
    <t>TE, PVC, SERIE R, 150 X 100 MM, PARA ESGOTO PREDIAL</t>
  </si>
  <si>
    <t>60,32</t>
  </si>
  <si>
    <t>TE, PVC, SERIE R, 150 X 150 MM, PARA ESGOTO PREDIAL</t>
  </si>
  <si>
    <t>89,48</t>
  </si>
  <si>
    <t>TE, PVC, SERIE R, 75 X 75 MM, PARA ESGOTO PREDIAL</t>
  </si>
  <si>
    <t>TE, PVC, 90 GRAUS, BBB, JE, DN 100 MM, PARA REDE COLETORA ESGOTO (NBR 10569)</t>
  </si>
  <si>
    <t>34,98</t>
  </si>
  <si>
    <t>TE, PVC, 90 GRAUS, BBB, JE, DN 100 MM, PARA TUBO CORRUGADO E/OU LISO, REDE COLETORA ESGOTO (NBR 10569</t>
  </si>
  <si>
    <t>95,01</t>
  </si>
  <si>
    <t>TE, PVC, 90 GRAUS, BBB, JE, DN 150 MM, PARA REDE COLETORA ESGOTO (NBR 10569)</t>
  </si>
  <si>
    <t>77,65</t>
  </si>
  <si>
    <t>TE, PVC, 90 GRAUS, BBB, JE, DN 150 MM, PARA TUBO CORRUGADO E/OU LISO, REDE COLETORA ESGOTO (NBR 10569)</t>
  </si>
  <si>
    <t>249,38</t>
  </si>
  <si>
    <t>TE, PVC, 90 GRAUS, BBB, JE, DN 200 MM, PARA REDE COLETORA ESGOTO (NBR 10569)</t>
  </si>
  <si>
    <t>111,19</t>
  </si>
  <si>
    <t>TE, PVC, 90 GRAUS, BBB, JE, DN 200 MM, PARA TUBO CORRUGADO E/OU LISO, REDE COLETORA ESGOTO (NBR 10569)</t>
  </si>
  <si>
    <t>372,97</t>
  </si>
  <si>
    <t>TE, PVC, 90 GRAUS, BBB, JE, DN 250 MM, PARA TUBO CORRUGADO E/OU LISO, REDE COLETORA ESGOTO (NBR 10569)</t>
  </si>
  <si>
    <t>1.072,10</t>
  </si>
  <si>
    <t>TE, PVC, 90 GRAUS, BBB, JE, DN 300 MM, PARA TUBO CORRUGADO E/OU LISO, REDE COLETORA ESGOTO (NBR 10569)</t>
  </si>
  <si>
    <t>1.334,41</t>
  </si>
  <si>
    <t>TE, PVC, 90 GRAUS, BBP, JE, DN 100 MM, PARA REDE COLETORA ESGOTO (NBR 10569)</t>
  </si>
  <si>
    <t>25,66</t>
  </si>
  <si>
    <t>TECNICO DE EDIFICACOES</t>
  </si>
  <si>
    <t>32,97</t>
  </si>
  <si>
    <t>38,13</t>
  </si>
  <si>
    <t>TECNICO DE EDIFICACOES (MENSALISTA)</t>
  </si>
  <si>
    <t>5.800,28</t>
  </si>
  <si>
    <t>6.709,86</t>
  </si>
  <si>
    <t>TECNICO EM LABORATORIO E CAMPO DE CONSTRUCAO CIVIL</t>
  </si>
  <si>
    <t>TECNICO EM LABORATORIO E CAMPO DE CONSTRUCAO CIVIL (MENSALISTA)</t>
  </si>
  <si>
    <t>5.716,15</t>
  </si>
  <si>
    <t>6.612,53</t>
  </si>
  <si>
    <t>TECNICO EM SEGURANCA DO TRABALHO</t>
  </si>
  <si>
    <t>35,71</t>
  </si>
  <si>
    <t>41,29</t>
  </si>
  <si>
    <t>TECNICO EM SEGURANCA DO TRABALHO (MENSALISTA)</t>
  </si>
  <si>
    <t>6.281,17</t>
  </si>
  <si>
    <t>7.266,16</t>
  </si>
  <si>
    <t>TECNICO EM SONDAGEM</t>
  </si>
  <si>
    <t>24,89</t>
  </si>
  <si>
    <t>28,78</t>
  </si>
  <si>
    <t>TECNICO EM SONDAGEM (MENSALISTA)</t>
  </si>
  <si>
    <t>4.378,35</t>
  </si>
  <si>
    <t>5.064,95</t>
  </si>
  <si>
    <t>TELA ARAME GALVANIZADO REVESTIDO COM POLIMERO, MALHA HEXAGONAL DUPLA TORCAO, 8 X 10 CM (ZN/AL REVESTIDO COM POLIMERO), FIO *2,4* MM</t>
  </si>
  <si>
    <t>61,49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</si>
  <si>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</si>
  <si>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</si>
  <si>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</si>
  <si>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1,95</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</si>
  <si>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</si>
  <si>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</si>
  <si>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</si>
  <si>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</si>
  <si>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</si>
  <si>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</si>
  <si>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11,95</t>
  </si>
  <si>
    <t>TELA DE ACO SOLDADA NERVURADA, CA-60, Q-159, (2,52 KG/M2), DIAMETRO DO FIO = 4,5 MM, LARGURA =  2,45 M, ESPACAMENTO DA MALHA = 10 X 10 CM</t>
  </si>
  <si>
    <t>13,70</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</si>
  <si>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</si>
  <si>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</si>
  <si>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</si>
  <si>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</si>
  <si>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8,02</t>
  </si>
  <si>
    <t>TELA DE ACO SOLDADA NERVURADA, CA-60, T-196, (2,11 KG/M2), DIAMETRO DO FIO = 5,0 MM, LARGURA = 2,45 M, ESPACAMENTO DA MALHA = 30 X 10 CM</t>
  </si>
  <si>
    <t>7,71</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</si>
  <si>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</si>
  <si>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</si>
  <si>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</si>
  <si>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</si>
  <si>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14,62</t>
  </si>
  <si>
    <t>TELA DE ARAME GALVANIZADA QUADRANGULAR / LOSANGULAR, FIO 2,77 MM (12 BWG), MALHA 5 X 5 CM, H = 2 M</t>
  </si>
  <si>
    <t>TELA DE ARAME GALVANIZADA QUADRANGULAR / LOSANGULAR, FIO 2,77 MM (12 BWG), MALHA 8 X 8 CM, H = 2 M</t>
  </si>
  <si>
    <t>15,86</t>
  </si>
  <si>
    <t>TELA DE ARAME GALVANIZADA QUADRANGULAR / LOSANGULAR, FIO 3,4 MM (10 BWG), MALHA 5 X 5 CM, H = 2 M</t>
  </si>
  <si>
    <t>TELA DE ARAME GALVANIZADA QUADRANGULAR / LOSANGULAR, FIO 4,19 MM (8 BWG), MALHA 5 X 5 CM, H = 2 M</t>
  </si>
  <si>
    <t>67,50</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</si>
  <si>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</si>
  <si>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</si>
  <si>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</si>
  <si>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</si>
  <si>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28,01</t>
  </si>
  <si>
    <t>TELA DE FIBRA DE VIDRO, ACABAMENTO ANTI-ALCALINO, MALHA 10 X 10 MM</t>
  </si>
  <si>
    <t>TELA EM MALHA HEXAGONAL DE DUPLA TORCAO 8 X 10 CM (ZN/AL REVESTIDO COM POLIMERO),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</si>
  <si>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</si>
  <si>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</si>
  <si>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</si>
  <si>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</si>
  <si>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</si>
  <si>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</si>
  <si>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</si>
  <si>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1.380,00</t>
  </si>
  <si>
    <t>TELHA DE BARRO / CERAMICA, TIPO ROMANA, AMERICANA, PORTUGUESA, FRANCESA, COMPRIMENTO DE *41* CM,  RENDIMENTO DE *16* TELHAS/M2</t>
  </si>
  <si>
    <t>TELHA DE FIBRA DE VIDRO ONDULADA INCOLOR, E = 0,6 MM, DE *0,50 X 2,44* M</t>
  </si>
  <si>
    <t>27,87</t>
  </si>
  <si>
    <t>TELHA DE FIBROCIMENTO E = 6 MM, DE 3,00 X 1,06 M (SEM AMIANTO)</t>
  </si>
  <si>
    <t>99,11</t>
  </si>
  <si>
    <t>TELHA DE FIBROCIMENTO E = 6 MM, DE 4,10 X 1,06 M (SEM AMIANTO)</t>
  </si>
  <si>
    <t>132,97</t>
  </si>
  <si>
    <t>TELHA DE FIBROCIMENTO E = 6 MM, DE 4,60 X 1,06 M (SEM AMIANTO)</t>
  </si>
  <si>
    <t>153,47</t>
  </si>
  <si>
    <t>TELHA DE FIBROCIMENTO E = 8 MM, DE 3,00 X 1,06 M (SEM AMIANTO)</t>
  </si>
  <si>
    <t>125,51</t>
  </si>
  <si>
    <t>TELHA DE FIBROCIMENTO E = 8 MM, DE 4,10 X 1,06 M (SEM AMIANTO)</t>
  </si>
  <si>
    <t>171,16</t>
  </si>
  <si>
    <t>TELHA DE FIBROCIMENTO E = 8 MM, DE 4,60 X 1,06 M (SEM AMIANTO)</t>
  </si>
  <si>
    <t>191,70</t>
  </si>
  <si>
    <t>TELHA DE FIBROCIMENTO E= 8 MM, DE *3,70 X 1,06* M (SEM AMIANTO)</t>
  </si>
  <si>
    <t>39,28</t>
  </si>
  <si>
    <t>TELHA DE FIBROCIMENTO ONDULADA E = 4 MM, DE 1,22 X 0,50 M (SEM AMIANTO)</t>
  </si>
  <si>
    <t>TELHA DE FIBROCIMENTO ONDULADA E = 4 MM, DE 2,13 X 0,50 M (SEM AMIANTO)</t>
  </si>
  <si>
    <t>TELHA DE FIBROCIMENTO ONDULADA E = 4 MM, DE 2,44 X 0,50 M (SEM AMIANTO)</t>
  </si>
  <si>
    <t>11,12</t>
  </si>
  <si>
    <t>13,57</t>
  </si>
  <si>
    <t>TELHA DE FIBROCIMENTO ONDULADA E = 6 MM, DE 1,53 X 1,10 M (SEM AMIANTO)</t>
  </si>
  <si>
    <t>32,34</t>
  </si>
  <si>
    <t>TELHA DE FIBROCIMENTO ONDULADA E = 6 MM, DE 1,83 X 1,10 M (SEM AMIANTO)</t>
  </si>
  <si>
    <t>38,70</t>
  </si>
  <si>
    <t>TELHA DE FIBROCIMENTO ONDULADA E = 6 MM, DE 2,44 X 1,10 M (SEM AMIANTO)</t>
  </si>
  <si>
    <t>51,51</t>
  </si>
  <si>
    <t>TELHA DE FIBROCIMENTO ONDULADA E = 6 MM, DE 3,66 X 1,10 M (SEM AMIANTO)</t>
  </si>
  <si>
    <t>77,38</t>
  </si>
  <si>
    <t>TELHA DE FIBROCIMENTO ONDULADA E = 8 MM, DE 1,53 X 1,10 M (SEM AMIANTO)</t>
  </si>
  <si>
    <t>42,56</t>
  </si>
  <si>
    <t>TELHA DE FIBROCIMENTO ONDULADA E = 8 MM, DE 1,83 X 1,10 M (SEM AMIANTO)</t>
  </si>
  <si>
    <t>50,80</t>
  </si>
  <si>
    <t>TELHA DE FIBROCIMENTO ONDULADA E = 8 MM, DE 2,44 X 1,10 M (SEM AMIANTO)</t>
  </si>
  <si>
    <t>TELHA DE FIBROCIMENTO ONDULADA E = 8 MM, DE 3,66 X 1,10 M (SEM AMIANTO)</t>
  </si>
  <si>
    <t>106,96</t>
  </si>
  <si>
    <t>TELHA DE VIDRO TIPO FRANCESA, *39 X 23* CM</t>
  </si>
  <si>
    <t>30,35</t>
  </si>
  <si>
    <t>TELHA ESTRUTURAL DE FIBROCIMENTO 1 ABA, DE 0,52 X 2,00 M (SEM AMIANTO)</t>
  </si>
  <si>
    <t>66,14</t>
  </si>
  <si>
    <t>TELHA ESTRUTURAL DE FIBROCIMENTO 1 ABA, DE 0,52 X 2,50 M (SEM AMIANTO)</t>
  </si>
  <si>
    <t>77,08</t>
  </si>
  <si>
    <t>TELHA ESTRUTURAL DE FIBROCIMENTO 1 ABA, DE 0,52 X 3,60 M (SEM AMIANTO)</t>
  </si>
  <si>
    <t>111,18</t>
  </si>
  <si>
    <t>TELHA ESTRUTURAL DE FIBROCIMENTO 1 ABA, DE 0,52 X 4,00 M (SEM AMIANTO)</t>
  </si>
  <si>
    <t>122,81</t>
  </si>
  <si>
    <t>TELHA ESTRUTURAL DE FIBROCIMENTO 1 ABA, DE 0,52 X 4,50 M (SEM AMIANTO)</t>
  </si>
  <si>
    <t>59,71</t>
  </si>
  <si>
    <t>139,73</t>
  </si>
  <si>
    <t>TELHA ESTRUTURAL DE FIBROCIMENTO 1 ABA, DE 0,52 X 5,00 M (SEM AMIANTO)</t>
  </si>
  <si>
    <t>155,26</t>
  </si>
  <si>
    <t>TELHA ESTRUTURAL DE FIBROCIMENTO 1 ABA, DE 0,52 X 5,50 M (SEM AMIANTO)</t>
  </si>
  <si>
    <t>170,86</t>
  </si>
  <si>
    <t>TELHA ESTRUTURAL DE FIBROCIMENTO 1 ABA, DE 0,52 X 6,00 M (SEM AMIANTO)</t>
  </si>
  <si>
    <t>186,35</t>
  </si>
  <si>
    <t>TELHA ESTRUTURAL DE FIBROCIMENTO 1 ABA, DE 0,52 X 6,50 M (SEM AMIANTO)</t>
  </si>
  <si>
    <t>201,88</t>
  </si>
  <si>
    <t>TELHA ESTRUTURAL DE FIBROCIMENTO 1 ABA, DE 0,52 X 7,20 M (SEM AMIANTO)</t>
  </si>
  <si>
    <t>223,53</t>
  </si>
  <si>
    <t>TELHA ESTRUTURAL DE FIBROCIMENTO 2 ABAS, DE 1,00 X 3,00 M (SEM AMIANTO)</t>
  </si>
  <si>
    <t>147,82</t>
  </si>
  <si>
    <t>TELHA ESTRUTURAL DE FIBROCIMENTO 2 ABAS, DE 1,00 X 4,60 M (SEM AMIANTO)</t>
  </si>
  <si>
    <t>235,56</t>
  </si>
  <si>
    <t>TELHA ESTRUTURAL DE FIBROCIMENTO 2 ABAS, DE 1,00 X 6,00 M (SEM AMIANTO)</t>
  </si>
  <si>
    <t>309,36</t>
  </si>
  <si>
    <t>TELHA ESTRUTURAL DE FIBROCIMENTO 2 ABAS, DE 1,00 X 7,40 M (SEM AMIANTO)</t>
  </si>
  <si>
    <t>380,33</t>
  </si>
  <si>
    <t>TELHA ESTRUTURAL DE FIBROCIMENTO 2 ABAS, DE 1,00 X 8,20 M (SEM AMIANTO)</t>
  </si>
  <si>
    <t>423,32</t>
  </si>
  <si>
    <t>TELHA ESTRUTURAL DE FIBROCIMENTO 2 ABAS, DE 1,00 X 9,20 M (SEM AMIANTO)</t>
  </si>
  <si>
    <t>473,92</t>
  </si>
  <si>
    <t>TELHA ONDULADA EM ACO ZINCADO, ALTURA DE 17 MM, ESPESSURA DE 0,50 MM, LARGURA UTIL DE APROXIMADAMENTE 985 MM, SEM PINTURA</t>
  </si>
  <si>
    <t>30,00</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</si>
  <si>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</si>
  <si>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118,05</t>
  </si>
  <si>
    <t>TELHA TERMOISOLANTE REVESTIDA EM ACO GALVANIZADO, FACE SUPERIOR EM TELHA TRAPEZOIDAL E FACE INFERIOR EM CHAPA PLANA (SEM ACESSORIOS DE FIXACAO), REVESTIMENTO COM ESPESSURA DE 0,50 MM COM PRE-PINTURA NAS DUAS FACES, NUCLEO EM POLIESTIRENO (EPS) DE 30 MM</t>
  </si>
  <si>
    <t>96,31</t>
  </si>
  <si>
    <t>TELHA TERMOISOLANTE REVESTIDA EM ACO GALVANIZADO, FACE SUPERIOR EM TELHA TRAPEZOIDAL E FACE INFERIOR EM CHAPA PLANA (SEM ACESSORIOS DE FIXACAO), REVESTIMENTO COM ESPESSURA DE 0,50 MM COM PRE-PINTURA NAS DUAS FACES, NUCLEO EM POLIESTIRENO (EPS) DE 50 MM</t>
  </si>
  <si>
    <t>99,45</t>
  </si>
  <si>
    <t>TELHA TERMOISOLANTE REVESTIDA EM ACO GALVANIZADO, FACES SUPERIOR E INFERIOR EM TELHA TRAPEZOIDAL (SEM ACESSORIOS DE FIXACAO), REVESTIMENTO COM ESPESSURA DE 0,50 MM COM PRE-PINTURA NAS DUAS FACES, NUCLEO EM POLIESTIRENO (EPS) DE 50 MM</t>
  </si>
  <si>
    <t>102,70</t>
  </si>
  <si>
    <t>TELHA TRAPEZOIDAL EM ACO ZINCADO, SEM PINTURA, ALTURA DE APROXIMADAMENTE 40 MM, ESPESSURA DE 0,50 MM E LARGURA UTIL DE 980 MM</t>
  </si>
  <si>
    <t>31,35</t>
  </si>
  <si>
    <t>TELHA TRAPEZOIDAL EM ALUMINIO, ALTURA DE *38* MM E ESPESSURA DE 0,5 MM (LARGURA TOTAL DE 1056 MM E COMPRIMENTO DE 5000 MM)</t>
  </si>
  <si>
    <t>669,53</t>
  </si>
  <si>
    <t>TELHA TRAPEZOIDAL EM ALUMINIO, ALTURA DE *38* MM E ESPESSURA DE 0,7 MM (LARGURA TOTAL DE 1056 MM E COMPRIMENTO DE 5000 MM)</t>
  </si>
  <si>
    <t>845,84</t>
  </si>
  <si>
    <t>TELHA VIDRO TIPO CANAL OU COLONIAL, C = 46 A 50 CM</t>
  </si>
  <si>
    <t>28,24</t>
  </si>
  <si>
    <t>TELHADOR</t>
  </si>
  <si>
    <t>TELHADOR  (MENSALISTA)</t>
  </si>
  <si>
    <t>2.725,35</t>
  </si>
  <si>
    <t>3.152,73</t>
  </si>
  <si>
    <t>TERMINAL A COMPRESSAO EM COBRE ESTANHADO PARA CABO 10 MM2, 1 FURO E 1 COMPRESSAO, PARA PARAFUSO DE FIXACAO M6</t>
  </si>
  <si>
    <t>TERMINAL A COMPRESSAO EM COBRE ESTANHADO PARA CABO 120 MM2, 1 FURO E 1 COMPRESSAO, PARA PARAFUSO DE FIXACAO M12</t>
  </si>
  <si>
    <t>7,20</t>
  </si>
  <si>
    <t>TERMINAL A COMPRESSAO EM COBRE ESTANHADO PARA CABO 16 MM2, 1 FURO E 1 COMPRESSAO, PARA PARAFUSO DE FIXACAO M6</t>
  </si>
  <si>
    <t>1,23</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</si>
  <si>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</si>
  <si>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</si>
  <si>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</si>
  <si>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</si>
  <si>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</si>
  <si>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3,33</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</si>
  <si>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</si>
  <si>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</si>
  <si>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</si>
  <si>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</si>
  <si>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11,07</t>
  </si>
  <si>
    <t>TERMINAL DE VENTILACAO, 100 MM, SERIE NORMAL, ESGOTO PREDIAL</t>
  </si>
  <si>
    <t>12,46</t>
  </si>
  <si>
    <t>TERMINAL DE VENTILACAO, 50 MM, SERIE NORMAL, ESGOTO PREDIAL</t>
  </si>
  <si>
    <t>4,87</t>
  </si>
  <si>
    <t>TERMINAL DE VENTILACAO, 75 MM, SERIE NORMAL, ESGOTO PREDIAL</t>
  </si>
  <si>
    <t>8,09</t>
  </si>
  <si>
    <t>TERMINAL METALICO A PRESSAO PARA 1 CABO DE 120 MM2, COM 1 FURO DE FIXACAO</t>
  </si>
  <si>
    <t>TERMINAL METALICO A PRESSAO PARA 1 CABO DE 150 A 185 MM2, COM 2 FUROS PARA FIXACAO</t>
  </si>
  <si>
    <t>83,26</t>
  </si>
  <si>
    <t>TERMINAL METALICO A PRESSAO PARA 1 CABO DE 150 MM2, COM 1 FURO DE FIXACAO</t>
  </si>
  <si>
    <t>TERMINAL METALICO A PRESSAO PARA 1 CABO DE 16 A 25 MM2, COM 2 FUROS PARA FIXACAO</t>
  </si>
  <si>
    <t>17,23</t>
  </si>
  <si>
    <t>TERMINAL METALICO A PRESSAO PARA 1 CABO DE 16 MM2, COM 1 FURO DE FIXACAO</t>
  </si>
  <si>
    <t>TERMINAL METALICO A PRESSAO PARA 1 CABO DE 185 MM2, COM 1 FURO DE FIXACAO</t>
  </si>
  <si>
    <t>17,72</t>
  </si>
  <si>
    <t>TERMINAL METALICO A PRESSAO PARA 1 CABO DE 240 MM2, COM 1 FURO DE FIXACAO</t>
  </si>
  <si>
    <t>23,38</t>
  </si>
  <si>
    <t>TERMINAL METALICO A PRESSAO PARA 1 CABO DE 25 A 35 MM2, COM 2 FUROS PARA FIXACAO</t>
  </si>
  <si>
    <t>23,64</t>
  </si>
  <si>
    <t>TERMINAL METALICO A PRESSAO PARA 1 CABO DE 25 MM2, COM 1 FURO DE FIXACAO</t>
  </si>
  <si>
    <t>TERMINAL METALICO A PRESSAO PARA 1 CABO DE 300 MM2, COM 1 FURO DE FIXACAO</t>
  </si>
  <si>
    <t>TERMINAL METALICO A PRESSAO PARA 1 CABO DE 35 MM2, COM 1 FURO DE FIXACAO</t>
  </si>
  <si>
    <t>4,30</t>
  </si>
  <si>
    <t>TERMINAL METALICO A PRESSAO PARA 1 CABO DE 50 A 70 MM2, COM 2 FUROS PARA FIXACAO</t>
  </si>
  <si>
    <t>40,83</t>
  </si>
  <si>
    <t>TERMINAL METALICO A PRESSAO PARA 1 CABO DE 50 MM2, COM 1 FURO DE FIXACAO</t>
  </si>
  <si>
    <t>5,90</t>
  </si>
  <si>
    <t>TERMINAL METALICO A PRESSAO PARA 1 CABO DE 6 A 10 MM2, COM 1 FURO DE FIXACAO</t>
  </si>
  <si>
    <t>3,40</t>
  </si>
  <si>
    <t>TERMINAL METALICO A PRESSAO PARA 1 CABO DE 70 MM2, COM 1 FURO DE FIXACAO</t>
  </si>
  <si>
    <t>6,08</t>
  </si>
  <si>
    <t>TERMINAL METALICO A PRESSAO PARA 1 CABO DE 95 A 120 MM2, COM 2 FUROS PARA FIXACAO</t>
  </si>
  <si>
    <t>68,90</t>
  </si>
  <si>
    <t>TERMINAL METALICO A PRESSAO PARA 1 CABO DE 95 MM2, COM 1 FURO DE FIXACAO</t>
  </si>
  <si>
    <t>10,71</t>
  </si>
  <si>
    <t>TERMINAL METALICO A PRESSAO 1 CABO, PARA CABOS DE 4 A 10 MM2, COM 2 FUROS PARA FIXACAO</t>
  </si>
  <si>
    <t>14,19</t>
  </si>
  <si>
    <t>TERMOFUSORA PARA TUBOS E CONEXOES EM PPR COM DIAMETROS DE 20 A 63 MM, POTENCIA DE 800 W, TENSAO 220 V</t>
  </si>
  <si>
    <t>736,44</t>
  </si>
  <si>
    <t>TERMOFUSORA PARA TUBOS E CONEXOES EM PPR COM DIAMETROS DE 75 A 110 MM, POTENCIA DE *1100* W, TENSAO 220 V</t>
  </si>
  <si>
    <t>1.033,60</t>
  </si>
  <si>
    <t>TERRA VEGETAL (ENSACADA)</t>
  </si>
  <si>
    <t>TERRA VEGETAL (GRANEL)</t>
  </si>
  <si>
    <t>TESTEIRA ANTIDERRAPANTE PARA PISO VINILICO *5 X 2,5* CM, E = 2 MM</t>
  </si>
  <si>
    <t>TIJOLO CERAMICO LAMINADO 5,5 X 11 X 23 CM</t>
  </si>
  <si>
    <t>0,92</t>
  </si>
  <si>
    <t>TIJOLO CERAMICO MACICO *5 X 10 X 20* CM</t>
  </si>
  <si>
    <t>0,29</t>
  </si>
  <si>
    <t>TIJOLO CERAMICO MACICO APARENTE *6 X 12 X 24* CM</t>
  </si>
  <si>
    <t>0,89</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</si>
  <si>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</si>
  <si>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</si>
  <si>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</si>
  <si>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</si>
  <si>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TUBO QUEDA, EM PVC, JE, BBB, DN 100 X 100 MM, PARA REDE COLETORA DE ESGOTO (NBR 10569)</t>
  </si>
  <si>
    <t>253,98</t>
  </si>
  <si>
    <t>TINTA / REVESTIMENTO A BASE DE RESINA EPOXI COM ALCATRAO, BICOMPONENTE</t>
  </si>
  <si>
    <t>53,43</t>
  </si>
  <si>
    <t>TINTA A BASE DE RESINA ACRILICA EMULSIONADA EM AGUA, PARA SINALIZACAO HORIZONTAL VIARIA (NBR 13699)</t>
  </si>
  <si>
    <t>TINTA A BASE DE RESINA ACRILICA, PARA SINALIZACAO HORIZONTAL VIARIA (NBR 11862)</t>
  </si>
  <si>
    <t>TINTA ACRILICA PARA CERAMICA</t>
  </si>
  <si>
    <t>22,13</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</si>
  <si>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</si>
  <si>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</si>
  <si>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</si>
  <si>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</si>
  <si>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6,45</t>
  </si>
  <si>
    <t>TINTA BORRACHA CLORADA, ACABAMENTO SEMIBRILHO, BRANCA</t>
  </si>
  <si>
    <t>92,53</t>
  </si>
  <si>
    <t>TINTA BORRACHA CLORADA, ACABAMENTO SEMIBRILHO, CORES VIVAS</t>
  </si>
  <si>
    <t>99,73</t>
  </si>
  <si>
    <t>TINTA BORRACHA, CLORADA, ACABAMENTO SEMIBRILHO, PRETA</t>
  </si>
  <si>
    <t>93,36</t>
  </si>
  <si>
    <t>TINTA EPOXI PREMIUM, BRANCA</t>
  </si>
  <si>
    <t>TINTA ESMALTE SINTETICO GRAFITE COM PROTECAO PARA METAIS FERROSOS</t>
  </si>
  <si>
    <t>29,56</t>
  </si>
  <si>
    <t>TINTA ESMALTE SINTETICO PREMIUM ACETINADO</t>
  </si>
  <si>
    <t>28,59</t>
  </si>
  <si>
    <t>TINTA ESMALTE SINTETICO PREMIUM BRILHANTE</t>
  </si>
  <si>
    <t>27,76</t>
  </si>
  <si>
    <t>TINTA ESMALTE SINTETICO PREMIUM FOSCO</t>
  </si>
  <si>
    <t>TINTA LATEX ACRILICA ECONOMICA, COR BRANCA</t>
  </si>
  <si>
    <t>8,53</t>
  </si>
  <si>
    <t>TINTA LATEX ACRILICA STANDARD, COR BRANCA</t>
  </si>
  <si>
    <t>45,75</t>
  </si>
  <si>
    <t>TINTA MINERAL IMPERMEAVEL EM PO, BRANCA</t>
  </si>
  <si>
    <t>TINTA PROTETORA SUPERFICIE METALICA ALUMINIO</t>
  </si>
  <si>
    <t>33,90</t>
  </si>
  <si>
    <t>TIRANTE COM ELO, EM ARAME GALVANIZADO RIGIDO, NUMERO 10, COMPRIMENTO 2000 MM, PARA PENDURAL DE FORRO REMOVIVEL</t>
  </si>
  <si>
    <t>TIRANTE EM FERRO GALVANIZADO PARA CONTRAVENTAMENTO DE TELHA CANALETE 90, 1/4 " X 400 MM</t>
  </si>
  <si>
    <t>16,75</t>
  </si>
  <si>
    <t>TOALHEIRO PLASTICO TIPO DISPENSER PARA PAPEL TOALHA INTERFOLHADO</t>
  </si>
  <si>
    <t>TOMADA INDUSTRIAL DE EMBUTIR 3P+T 30 A, 440 V, COM TRAVA, COM PLACA</t>
  </si>
  <si>
    <t>TOMADA INDUSTRIAL DE EMBUTIR 3P+T 30 A, 440 V, COM TRAVA, SEM PLACA</t>
  </si>
  <si>
    <t>35,49</t>
  </si>
  <si>
    <t>TOMADA PARA ANTENA DE TV, CABO COAXIAL DE 9 MM (APENAS MODULO)</t>
  </si>
  <si>
    <t>9,12</t>
  </si>
  <si>
    <t>TOMADA PARA ANTENA DE TV, CABO COAXIAL DE 9 MM, CONJUNTO MONTADO PARA EMBUTIR 4" X 2" (PLACA + SUPORTE + MODULO)</t>
  </si>
  <si>
    <t>TOMADA RJ11, 2 FIOS (APENAS MODULO)</t>
  </si>
  <si>
    <t>TOMADA RJ11, 2 FIOS, CONJUNTO MONTADO PARA EMBUTIR 4" X 2" (PLACA + SUPORTE + MODULO)</t>
  </si>
  <si>
    <t>16,86</t>
  </si>
  <si>
    <t>TOMADA RJ45, 8 FIOS, CAT 5E (APENAS MODULO)</t>
  </si>
  <si>
    <t>26,80</t>
  </si>
  <si>
    <t>TOMADA RJ45, 8 FIOS, CAT 5E, CONJUNTO MONTADO PARA EMBUTIR 4" X 2" (PLACA + SUPORTE + MODULO)</t>
  </si>
  <si>
    <t>29,75</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</si>
  <si>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</si>
  <si>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</si>
  <si>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</si>
  <si>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</si>
  <si>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13,25</t>
  </si>
  <si>
    <t>TOMADA 2P+T 20A, 250V  (APENAS MODULO)</t>
  </si>
  <si>
    <t>TOMADAS (2 MODULOS) 2P+T 10A, 250V, CONJUNTO MONTADO PARA EMBUTIR 4" X 2" (PLACA + SUPORTE + MODULOS)</t>
  </si>
  <si>
    <t>14,85</t>
  </si>
  <si>
    <t>TOPOGRAFO</t>
  </si>
  <si>
    <t>34,58</t>
  </si>
  <si>
    <t>39,99</t>
  </si>
  <si>
    <t>TOPOGRAFO (MENSALISTA)</t>
  </si>
  <si>
    <t>6.080,52</t>
  </si>
  <si>
    <t>7.034,05</t>
  </si>
  <si>
    <t>TORNEIRA CROMADA COM BICO PARA JARDIM/TANQUE 1/2 " OU 3/4 " (REF 1153)</t>
  </si>
  <si>
    <t>51,50</t>
  </si>
  <si>
    <t>TORNEIRA CROMADA CURTA SEM BICO PARA TANQUE, PADRAO POPULAR, 1/2 " OU 3/4 " (REF 1140)</t>
  </si>
  <si>
    <t>14,39</t>
  </si>
  <si>
    <t>TORNEIRA CROMADA CURTA SEM BICO PARA USO GERAL  1/2 " OU 3/4 " (REF 1152)</t>
  </si>
  <si>
    <t>35,99</t>
  </si>
  <si>
    <t>TORNEIRA CROMADA DE MESA PARA COZINHA BICA MOVEL COM AREJADOR 1/2 " OU 3/4 " (REF 1167)</t>
  </si>
  <si>
    <t>87,41</t>
  </si>
  <si>
    <t>TORNEIRA CROMADA DE MESA PARA LAVATORIO COM SENSOR DE PRESENCA</t>
  </si>
  <si>
    <t>562,18</t>
  </si>
  <si>
    <t>TORNEIRA CROMADA DE MESA PARA LAVATORIO TEMPORIZADA PRESSAO BICA BAIXA</t>
  </si>
  <si>
    <t>144,74</t>
  </si>
  <si>
    <t>TORNEIRA CROMADA DE MESA PARA LAVATORIO, BICA ALTA (REF 1195)</t>
  </si>
  <si>
    <t>74,57</t>
  </si>
  <si>
    <t>TORNEIRA CROMADA DE MESA PARA LAVATORIO, PADRAO POPULAR, 1/2 " OU 3/4 " (REF 1193)</t>
  </si>
  <si>
    <t>43,35</t>
  </si>
  <si>
    <t>TORNEIRA CROMADA DE PAREDE LONGA PARA LAVATORIO (REF 1178)</t>
  </si>
  <si>
    <t>142,55</t>
  </si>
  <si>
    <t>TORNEIRA CROMADA DE PAREDE PARA COZINHA BICA MOVEL COM AREJADOR 1/2 " OU 3/4 " (REF 1168)</t>
  </si>
  <si>
    <t>TORNEIRA CROMADA DE PAREDE PARA COZINHA COM AREJADOR 1/2 " OU 3/4 " (REF 1157)</t>
  </si>
  <si>
    <t>87,13</t>
  </si>
  <si>
    <t>TORNEIRA CROMADA DE PAREDE PARA COZINHA COM AREJADOR, PADRAO POPULAR, 1/2 " OU 3/4 " (REF 1159)</t>
  </si>
  <si>
    <t>44,52</t>
  </si>
  <si>
    <t>TORNEIRA CROMADA DE PAREDE PARA COZINHA SEM AREJADOR, PADRAO POPULAR, 1/2 " OU 3/4 " (REF 1158)</t>
  </si>
  <si>
    <t>35,90</t>
  </si>
  <si>
    <t>TORNEIRA CROMADA SEM BICO PARA TANQUE 1/2 " OU 3/4 " (REF 1143)</t>
  </si>
  <si>
    <t>31,67</t>
  </si>
  <si>
    <t>TORNEIRA CROMADA SEM BICO PARA TANQUE, PADRAO POPULAR, 1/2 " OU 3/4 " (REF 1126)</t>
  </si>
  <si>
    <t>13,71</t>
  </si>
  <si>
    <t>TORNEIRA DE BOIA CONVENCIONAL PARA CAIXA D'AGUA, 1.1/2", COM HASTE E TORNEIRA METALICOS E BALAO PLASTICO</t>
  </si>
  <si>
    <t>115,90</t>
  </si>
  <si>
    <t>TORNEIRA DE BOIA CONVENCIONAL PARA CAIXA D'AGUA, 1.1/4", COM HASTE E TORNEIRA METALICOS E BALAO PLASTICO</t>
  </si>
  <si>
    <t>123,79</t>
  </si>
  <si>
    <t>TORNEIRA DE BOIA CONVENCIONAL PARA CAIXA D'AGUA, 1/2", COM HASTE E TORNEIRA METALICOS E BALAO PLASTICO</t>
  </si>
  <si>
    <t>29,67</t>
  </si>
  <si>
    <t>TORNEIRA DE BOIA CONVENCIONAL PARA CAIXA D'AGUA, 1", COM HASTE E TORNEIRA METALICOS E BALAO PLASTICO</t>
  </si>
  <si>
    <t>TORNEIRA DE BOIA CONVENCIONAL PARA CAIXA D'AGUA, 2", COM HASTE E TORNEIRA METALICOS E BALAO PLASTICO</t>
  </si>
  <si>
    <t>205,48</t>
  </si>
  <si>
    <t>TORNEIRA DE BOIA CONVENCIONAL PARA CAIXA D'AGUA, 3/4", COM HASTE E TORNEIRA METALICOS E BALAO PLASTICO</t>
  </si>
  <si>
    <t>32,06</t>
  </si>
  <si>
    <t>TORNEIRA DE BOIA VAZAO TOTAL PARA CAIXA D'AGUA, 1/2", COM HASTE E TORNEIRA METALICOS E BALAO PLASTICO</t>
  </si>
  <si>
    <t>56,99</t>
  </si>
  <si>
    <t>TORNEIRA DE BOIA VAZAO TOTAL PARA CAIXA D'AGUA, 1", COM HASTE E TORNEIRA METALICOS E BALAO PLASTICO</t>
  </si>
  <si>
    <t>77,60</t>
  </si>
  <si>
    <t>TORNEIRA DE BOIA VAZAO TOTAL PARA CAIXA D'AGUA, 3/4", COM HASTE E TORNEIRA METALICOS E BALAO PLASTICO</t>
  </si>
  <si>
    <t>58,78</t>
  </si>
  <si>
    <t>TORNEIRA ELETRICA DE PAREDE, BICA ALTA, PARA COZINHA, 5500 W (110/220 V)</t>
  </si>
  <si>
    <t>136,39</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</si>
  <si>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</si>
  <si>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</si>
  <si>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</si>
  <si>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49,37</t>
  </si>
  <si>
    <t>TORNEIRA METALICA DE BOIA CONVENCIONAL PARA CAIXA D'AGUA, 3/4 ", COM HASTE, TORNEIRA E BALAO METALICOS</t>
  </si>
  <si>
    <t>51,44</t>
  </si>
  <si>
    <t>TORNEIRA PLASTICA DE BOIA CONVENCIONAL PARA CAIXA DE AGUA, 3/4 ", COM HASTE METALICA E COM TORNEIRA E BALAO PLASTICOS (PADRAO POPULAR)</t>
  </si>
  <si>
    <t>24,88</t>
  </si>
  <si>
    <t>TORNEIRA PLASTICA DE BOIA PARA CAIXA DE DESCARGA,  1/2", BALAO E TORNEIRA PLASTICOS, COM HASTE METALICA</t>
  </si>
  <si>
    <t>10,75</t>
  </si>
  <si>
    <t>TORNEIRA PLASTICA DE MESA, BICA MOVEL, PARA COZINHA 1/2 "</t>
  </si>
  <si>
    <t>43,96</t>
  </si>
  <si>
    <t>TORNEIRA PLASTICA PARA TANQUE 1/2 " OU 3/4 " COM BICO PARA MANGUEIRA</t>
  </si>
  <si>
    <t>33,38</t>
  </si>
  <si>
    <t>TRANSFORMADOR TRIFASICO DE DISTRIBUICAO, POTENCIA DE 1000 KVA, TENSAO NOMINAL DE 15 KV, TENSAO SECUNDARIA DE 220/127V, EM OLEO ISOLANTE TIPO MINERAL</t>
  </si>
  <si>
    <t>52.757,24</t>
  </si>
  <si>
    <t>TRANSFORMADOR TRIFASICO DE DISTRIBUICAO, POTENCIA DE 112,5 KVA, TENSAO NOMINAL DE 15 KV, TENSAO SECUNDARIA DE 220/127V, EM OLEO ISOLANTE TIPO MINERAL</t>
  </si>
  <si>
    <t>8.155,14</t>
  </si>
  <si>
    <t>TRANSFORMADOR TRIFASICO DE DISTRIBUICAO, POTENCIA DE 15 KVA, TENSAO NOMINAL DE 15 KV, TENSAO SECUNDARIA DE 220/127V, EM OLEO ISOLANTE TIPO MINERAL</t>
  </si>
  <si>
    <t>3.740,89</t>
  </si>
  <si>
    <t>TRANSFORMADOR TRIFASICO DE DISTRIBUICAO, POTENCIA DE 150 KVA, TENSAO NOMINAL DE 15 KV, TENSAO SECUNDARIA DE 220/127V, EM OLEO ISOLANTE TIPO MINERAL</t>
  </si>
  <si>
    <t>10.285,57</t>
  </si>
  <si>
    <t>TRANSFORMADOR TRIFASICO DE DISTRIBUICAO, POTENCIA DE 1500 KVA, TENSAO NOMINAL DE 15 KV, TENSAO SECUNDARIA DE 220/127V, EM OLEO ISOLANTE TIPO MINERAL</t>
  </si>
  <si>
    <t>66.709,69</t>
  </si>
  <si>
    <t>TRANSFORMADOR TRIFASICO DE DISTRIBUICAO, POTENCIA DE 225 KVA, TENSAO NOMINAL DE 15 KV, TENSAO SECUNDARIA DE 220/127V, EM OLEO ISOLANTE TIPO MINERAL</t>
  </si>
  <si>
    <t>14.429,14</t>
  </si>
  <si>
    <t>TRANSFORMADOR TRIFASICO DE DISTRIBUICAO, POTENCIA DE 30 KVA, TENSAO NOMINAL DE 15 KV, TENSAO SECUNDARIA DE 220/127V, EM OLEO ISOLANTE TIPO MINERAL</t>
  </si>
  <si>
    <t>4.569,23</t>
  </si>
  <si>
    <t>TRANSFORMADOR TRIFASICO DE DISTRIBUICAO, POTENCIA DE 300 KVA, TENSAO NOMINAL DE 15 KV, TENSAO SECUNDARIA DE 220/127V, EM OLEO ISOLANTE TIPO MINERAL</t>
  </si>
  <si>
    <t>16.834,00</t>
  </si>
  <si>
    <t>TRANSFORMADOR TRIFASICO DE DISTRIBUICAO, POTENCIA DE 45 KVA, TENSAO NOMINAL DE 15 KV, TENSAO SECUNDARIA DE 220/127V, EM OLEO ISOLANTE TIPO MINERAL</t>
  </si>
  <si>
    <t>5.103,64</t>
  </si>
  <si>
    <t>TRANSFORMADOR TRIFASICO DE DISTRIBUICAO, POTENCIA DE 500 KVA, TENSAO NOMINAL DE 15 KV, TENSAO SECUNDARIA DE 220/127V, EM OLEO ISOLANTE TIPO MINERAL</t>
  </si>
  <si>
    <t>27.470,42</t>
  </si>
  <si>
    <t>TRANSFORMADOR TRIFASICO DE DISTRIBUICAO, POTENCIA DE 75 KVA, TENSAO NOMINAL DE 15 KV, TENSAO SECUNDARIA DE 220/127V, EM OLEO ISOLANTE TIPO MINERAL</t>
  </si>
  <si>
    <t>6.600,00</t>
  </si>
  <si>
    <t>TRANSFORMADOR TRIFASICO DE DISTRIBUICAO, POTENCIA DE 750 KVA, TENSAO NOMINAL DE 15 KV, TENSAO SECUNDARIA DE 220/127V, EM OLEO ISOLANTE TIPO MINERAL</t>
  </si>
  <si>
    <t>37.680,38</t>
  </si>
  <si>
    <t>TRATOR DE ESTEIRAS, POTENCIA BRUTA DE 133 HP, PESO OPERACIONAL DE 14 T, COM LAMINA COM CAPACIDADE DE 3,00 M3</t>
  </si>
  <si>
    <t>588.379,18</t>
  </si>
  <si>
    <t>TRATOR DE ESTEIRAS, POTENCIA BRUTA DE 347 HP, PESO OPERACIONAL DE 38,5 T, COM ESCARIFICADOR E LAMINA COM CAPACIDADE DE 4,70M3</t>
  </si>
  <si>
    <t>2.423.915,21</t>
  </si>
  <si>
    <t>TRATOR DE ESTEIRAS, POTENCIA DE 100 HP, PESO OPERACIONAL DE 9,4 T, COM LAMINA COM CAPACIDADE DE 2,19 M3</t>
  </si>
  <si>
    <t>570.813,80</t>
  </si>
  <si>
    <t>TRATOR DE ESTEIRAS, POTENCIA DE 150 HP, PESO OPERACIONAL DE 16,7 T, COM RODA MOTRIZ ELEVADA E LAMINA COM CONTATO DE 3,18M3</t>
  </si>
  <si>
    <t>740.000,00</t>
  </si>
  <si>
    <t>TRATOR DE ESTEIRAS, POTENCIA DE 170 HP, PESO OPERACIONAL DE 19 T, COM LAMINA COM CAPACIDADE DE 5,2 M3</t>
  </si>
  <si>
    <t>735.473,93</t>
  </si>
  <si>
    <t>TRATOR DE ESTEIRAS, POTENCIA DE 347 HP, PESO OPERACIONAL DE 38,5 T, COM LAMINA COM CAPACIDADE DE 8,70M3</t>
  </si>
  <si>
    <t>TRATOR DE ESTEIRAS, POTENCIA NO VOLANTE DE 200 HP, PESO OPERACIONAL DE 20,1 T, COM RODA MOTRIZ ELEVADA E LAMINA COM CAPACIDADE DE 3,89 M3</t>
  </si>
  <si>
    <t>1.090.130,85</t>
  </si>
  <si>
    <t>TRATOR DE ESTEIRAS, POTENCIA 125 HP, PESO OPERACIONAL DE 12,9 T, COM LAMINA COM CAPACIDADE DE 2,7 M3</t>
  </si>
  <si>
    <t>597.431,15</t>
  </si>
  <si>
    <t>TRATOR DE PNEUS COM POTENCIA DE 105 CV, TRACAO 4 X 4, PESO COM LASTRO DE 5775 KG</t>
  </si>
  <si>
    <t>163.558,58</t>
  </si>
  <si>
    <t>TRATOR DE PNEUS COM POTENCIA DE 122 CV, TRACAO 4 X 4, PESO COM LASTRO DE 4510 KG</t>
  </si>
  <si>
    <t>189.520,26</t>
  </si>
  <si>
    <t>TRATOR DE PNEUS COM POTENCIA DE 15 CV, PESO COM LASTRO DE 1160 KG</t>
  </si>
  <si>
    <t>55.817,60</t>
  </si>
  <si>
    <t>TRATOR DE PNEUS COM POTENCIA DE 50 CV, TRACAO 4 X 2, PESO COM LASTRO DE 2714 KG</t>
  </si>
  <si>
    <t>90.516,69</t>
  </si>
  <si>
    <t>TRATOR DE PNEUS COM POTENCIA DE 85 CV, TRACAO 4 X 4, PESO COM LASTRO DE 4675 KG</t>
  </si>
  <si>
    <t>138.895,00</t>
  </si>
  <si>
    <t>TRATOR DE PNEUS COM POTENCIA DE 85 CV, TURBO,  PESO COM LASTRO DE 4900 KG</t>
  </si>
  <si>
    <t>133.800,01</t>
  </si>
  <si>
    <t>TRATOR DE PNEUS COM POTENCIA DE 95 CV, TRACAO 4 X 4, PESO MAXIMO DE 5225 KG</t>
  </si>
  <si>
    <t>149.279,66</t>
  </si>
  <si>
    <t>TRAVA-QUEDAS EM ACO PARA CORDA DE 12 MM, EXTENSOR DE 25 X 300 MM, COM MOSQUETAO TIPO GANCHO TRAVA DUPLA</t>
  </si>
  <si>
    <t>122,78</t>
  </si>
  <si>
    <t>TRELICA NERVURADA (ESPACADOR), ALTURA = 120,0 MM, DIAMETRO DOS BANZOS INFERIORES E SUPERIOR = 6,0 MM, DIAMETRO DA DIAGONAL = 4,2 MM</t>
  </si>
  <si>
    <t>TRILHO EM ALUMINIO "U", COM ABAULADO PARA ROLDANA DE PORTA DE CORRER, *40 X 40* MM</t>
  </si>
  <si>
    <t>22,17</t>
  </si>
  <si>
    <t>TRILHO QUADRADO, EM ALUMINIO (VERGALHAO MACICO), 1/4", (*6 X 6* CM), PARA RODIZIOS</t>
  </si>
  <si>
    <t>10,09</t>
  </si>
  <si>
    <t>TRINCO / FECHO TIPO AVIAO, EM ZAMAC CROMADO, *60* MM, PARA JANELAS - INCLUI PARAFUSOS</t>
  </si>
  <si>
    <t>6,85</t>
  </si>
  <si>
    <t>TROLEY MANUAL CAPACIDADE 1 T</t>
  </si>
  <si>
    <t>569,85</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</si>
  <si>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</si>
  <si>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</si>
  <si>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</si>
  <si>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12,44</t>
  </si>
  <si>
    <t>TUBO ACO CARBONO COM COSTURA, NBR 5580, CLASSE L, DN = 40 MM, E = 3,0 MM, 3,34 KG/M</t>
  </si>
  <si>
    <t>TUBO ACO CARBONO COM COSTURA, NBR 5580, CLASSE L, DN = 80 MM, E = 3,35 MM, 7,07 KG/M</t>
  </si>
  <si>
    <t>43,38</t>
  </si>
  <si>
    <t>TUBO ACO CARBONO COM COSTURA, NBR 5580, CLASSE M, DN = 25 MM, E = 3,35 MM, *2,50* KG//M</t>
  </si>
  <si>
    <t>15,08</t>
  </si>
  <si>
    <t>TUBO ACO CARBONO COM COSTURA, NBR 5580, CLASSE M, DN = 40 MM, E = 3,35 MM, *3,71* KG//M</t>
  </si>
  <si>
    <t>23,84</t>
  </si>
  <si>
    <t>TUBO ACO CARBONO COM COSTURA, NBR 5580, CLASSE M, DN = 80 MM, E = 4,05 MM, *8,47* KG/M</t>
  </si>
  <si>
    <t>51,07</t>
  </si>
  <si>
    <t>TUBO ACO CARBONO SEM COSTURA 1 1/2", E= *3,68 MM, SCHEDULE 40, 4,05 KG/M</t>
  </si>
  <si>
    <t>42,36</t>
  </si>
  <si>
    <t>TUBO ACO CARBONO SEM COSTURA 1/2", E= *2,77 MM, SCHEDULE 40, *1,27 KG/M</t>
  </si>
  <si>
    <t>TUBO ACO CARBONO SEM COSTURA 1/2", E= *3,73 MM, SCHEDULE 80, *1,62 KG/M</t>
  </si>
  <si>
    <t>25,07</t>
  </si>
  <si>
    <t>TUBO ACO CARBONO SEM COSTURA 14", E= *11,13 MM, SCHEDULE 40, *94,55 KG/M</t>
  </si>
  <si>
    <t>898,40</t>
  </si>
  <si>
    <t>TUBO ACO CARBONO SEM COSTURA 2 1/2", E = 5,16 MM, SCHEDULE 40 (8,62 KG/M)</t>
  </si>
  <si>
    <t>84,23</t>
  </si>
  <si>
    <t>TUBO ACO CARBONO SEM COSTURA 2", E= *3,91* MM, SCHEDULE 40, *5,43* KG/M</t>
  </si>
  <si>
    <t>51,99</t>
  </si>
  <si>
    <t>TUBO ACO CARBONO SEM COSTURA 20", E= *12,70 MM, SCHEDULE 30, *154,97 KG/M</t>
  </si>
  <si>
    <t>1.723,85</t>
  </si>
  <si>
    <t>TUBO ACO CARBONO SEM COSTURA 20", E= *6,35 MM,  SCHEDULE 10, *78,46 KG/M</t>
  </si>
  <si>
    <t>955,27</t>
  </si>
  <si>
    <t>TUBO ACO CARBONO SEM COSTURA 3/4", E= *2,87 MM, SCHEDULE 40, *1,69 KG/M</t>
  </si>
  <si>
    <t>TUBO ACO CARBONO SEM COSTURA 3/4", E= *3,91 MM, SCHEDULE 80, *2,19 KG/M.</t>
  </si>
  <si>
    <t>32,48</t>
  </si>
  <si>
    <t>TUBO ACO CARBONO SEM COSTURA 4", E= *6,02 MM, SCHEDULE 40, *16,06 KG/M</t>
  </si>
  <si>
    <t>154,30</t>
  </si>
  <si>
    <t>TUBO ACO CARBONO SEM COSTURA 4", E= *8,56 MM, SCHEDULE 80, *22,31 KG/M</t>
  </si>
  <si>
    <t>220,59</t>
  </si>
  <si>
    <t>TUBO ACO CARBONO SEM COSTURA 6", E= *10,97 MM, SCHEDULE 80, *42,56 KG/M</t>
  </si>
  <si>
    <t>415,91</t>
  </si>
  <si>
    <t>TUBO ACO CARBONO SEM COSTURA 6", E= 7,11 MM,  SCHEDULE 40, *28,26 KG/M</t>
  </si>
  <si>
    <t>272,47</t>
  </si>
  <si>
    <t>TUBO ACO CARBONO SEM COSTURA 8", E= *12,70 MM, SCHEDULE 80, *64,64 KG/M</t>
  </si>
  <si>
    <t>546,58</t>
  </si>
  <si>
    <t>TUBO ACO CARBONO SEM COSTURA 8", E= *6,35 MM,  SCHEDULE 20, *33,27 KG/M</t>
  </si>
  <si>
    <t>316,12</t>
  </si>
  <si>
    <t>TUBO ACO CARBONO SEM COSTURA 8", E= *7,04 MM, SCHEDULE 30, *36,75 KG/M</t>
  </si>
  <si>
    <t>344,86</t>
  </si>
  <si>
    <t>TUBO ACO CARBONO SEM COSTURA 8", E= *8,18 MM, SCHEDULE 40, *42,55 KG/M</t>
  </si>
  <si>
    <t>410,24</t>
  </si>
  <si>
    <t>TUBO ACO GALVANIZADO COM COSTURA, CLASSE LEVE, DN 100 MM ( 4"),  E = 3,75 MM,  *10,55* KG/M (NBR 5580)</t>
  </si>
  <si>
    <t>91,27</t>
  </si>
  <si>
    <t>TUBO ACO GALVANIZADO COM COSTURA, CLASSE LEVE, DN 15 MM ( 1/2"),  E = 2,25 MM,  *1,2* KG/M (NBR 5580)</t>
  </si>
  <si>
    <t>10,66</t>
  </si>
  <si>
    <t>TUBO ACO GALVANIZADO COM COSTURA, CLASSE LEVE, DN 20 MM ( 3/4"),  E = 2,25 MM,  *1,3* KG/M (NBR 5580)</t>
  </si>
  <si>
    <t>TUBO ACO GALVANIZADO COM COSTURA, CLASSE LEVE, DN 25 MM ( 1"),  E = 2,65 MM,  *2,11* KG/M (NBR 5580)</t>
  </si>
  <si>
    <t>18,64</t>
  </si>
  <si>
    <t>TUBO ACO GALVANIZADO COM COSTURA, CLASSE LEVE, DN 32 MM ( 1 1/4"),  E = 2,65 MM,  *2,71* KG/M (NBR 5580)</t>
  </si>
  <si>
    <t>27,16</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</si>
  <si>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</si>
  <si>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</si>
  <si>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</si>
  <si>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54,81</t>
  </si>
  <si>
    <t>TUBO ACO GALVANIZADO COM COSTURA, CLASSE LEVE, DN 80 MM ( 3"),  E = 3,35 MM, *7,32* KG/M (NBR 5580)</t>
  </si>
  <si>
    <t>62,98</t>
  </si>
  <si>
    <t>TUBO ACO GALVANIZADO COM COSTURA, CLASSE MEDIA, DN 1.1/2", E = *3,25* MM, PESO *3,61* KG/M (NBR 5580)</t>
  </si>
  <si>
    <t>30,05</t>
  </si>
  <si>
    <t>TUBO ACO GALVANIZADO COM COSTURA, CLASSE MEDIA, DN 1.1/4", E = *3,25* MM, PESO *3,14* KG/M (NBR 5580)</t>
  </si>
  <si>
    <t>25,87</t>
  </si>
  <si>
    <t>TUBO ACO GALVANIZADO COM COSTURA, CLASSE MEDIA, DN 1/2", E = *2,65* MM, PESO *1,22* KG/M (NBR 5580)</t>
  </si>
  <si>
    <t>10,93</t>
  </si>
  <si>
    <t>TUBO ACO GALVANIZADO COM COSTURA, CLASSE MEDIA, DN 1", E = 3,38 MM, PESO 2,50 KG/M (NBR 5580)</t>
  </si>
  <si>
    <t>20,51</t>
  </si>
  <si>
    <t>TUBO ACO GALVANIZADO COM COSTURA, CLASSE MEDIA, DN 2.1/2", E = *3,65* MM, PESO *6,51* KG/M (NBR 5580)</t>
  </si>
  <si>
    <t>53,78</t>
  </si>
  <si>
    <t>TUBO ACO GALVANIZADO COM COSTURA, CLASSE MEDIA, DN 2", E = *3,65* MM, PESO *5,10* KG/M (NBR 5580)</t>
  </si>
  <si>
    <t>43,33</t>
  </si>
  <si>
    <t>TUBO ACO GALVANIZADO COM COSTURA, CLASSE MEDIA, DN 3/4", E = *2,65* MM, PESO *1,58* KG/M (NBR 5580)</t>
  </si>
  <si>
    <t>TUBO ACO GALVANIZADO COM COSTURA, CLASSE MEDIA, DN 3", E = *4,05* MM, PESO *8,47* KG/M (NBR 5580)</t>
  </si>
  <si>
    <t>72,37</t>
  </si>
  <si>
    <t>TUBO ACO GALVANIZADO COM COSTURA, CLASSE MEDIA, DN 4", E = 4,50* MM, PESO 12,10* KG/M (NBR 5580)</t>
  </si>
  <si>
    <t>TUBO ACO GALVANIZADO COM COSTURA, CLASSE MEDIA, DN 5", E = *5,40* MM, PESO *17,80* KG/M (NBR 5580)</t>
  </si>
  <si>
    <t>149,22</t>
  </si>
  <si>
    <t>TUBO ACO GALVANIZADO COM COSTURA, CLASSE MEDIA, DN 6", E = 4,85* MM, PESO 19,68* KG/M (NBR 5580)</t>
  </si>
  <si>
    <t>161,83</t>
  </si>
  <si>
    <t>TUBO ACO INDUSTRIAL DN 2" (50,8 MM) E=1,50MM, PESO= 1,8237 KG/M</t>
  </si>
  <si>
    <t>TUBO COLETOR DE ESGOTO PVC, JEI, DN 100 MM (NBR  7362)</t>
  </si>
  <si>
    <t>TUBO COLETOR DE ESGOTO PVC, JEI, DN 200 MM (NBR 7362)</t>
  </si>
  <si>
    <t>61,15</t>
  </si>
  <si>
    <t>TUBO COLETOR DE ESGOTO PVC, JEI, DN 250 MM (NBR 7362)</t>
  </si>
  <si>
    <t>104,27</t>
  </si>
  <si>
    <t>TUBO COLETOR DE ESGOTO PVC, JEI, DN 300 MM (NBR 7362)</t>
  </si>
  <si>
    <t>168,42</t>
  </si>
  <si>
    <t>TUBO COLETOR DE ESGOTO PVC, JEI, DN 350 MM (NBR 7362)</t>
  </si>
  <si>
    <t>208,59</t>
  </si>
  <si>
    <t>TUBO COLETOR DE ESGOTO PVC, JEI, DN 400 MM (NBR 7362)</t>
  </si>
  <si>
    <t>270,17</t>
  </si>
  <si>
    <t>TUBO COLETOR DE ESGOTO, PVC, JEI, DN 150 MM  (NBR 7362)</t>
  </si>
  <si>
    <t>40,73</t>
  </si>
  <si>
    <t>TUBO CONCRETO ARMADO, CLASSE EA-2, PB JE, DN 1000 MM, PARA ESGOTO SANITARIO (NBR 8890)</t>
  </si>
  <si>
    <t>343,52</t>
  </si>
  <si>
    <t>TUBO CONCRETO ARMADO, CLASSE EA-2, PB JE, DN 300 MM, PARA ESGOTO SANITARIO (NBR 8890)</t>
  </si>
  <si>
    <t>TUBO CONCRETO ARMADO, CLASSE EA-2, PB JE, DN 400 MM, PARA ESGOTO SANITARIO (NBR 8890)</t>
  </si>
  <si>
    <t>95,46</t>
  </si>
  <si>
    <t>TUBO CONCRETO ARMADO, CLASSE EA-2, PB JE, DN 500 MM, PARA ESGOTO SANITARIO (NBR 8890)</t>
  </si>
  <si>
    <t>120,47</t>
  </si>
  <si>
    <t>TUBO CONCRETO ARMADO, CLASSE EA-2, PB JE, DN 600 MM, PARA ESGOTO SANITARIO (NBR 8890)</t>
  </si>
  <si>
    <t>162,18</t>
  </si>
  <si>
    <t>TUBO CONCRETO ARMADO, CLASSE EA-2, PB JE, DN 700 MM, PARA ESGOTO SANITARIO (NBR 8890)</t>
  </si>
  <si>
    <t>186,95</t>
  </si>
  <si>
    <t>TUBO CONCRETO ARMADO, CLASSE EA-2, PB JE, DN 800 MM, PARA ESGOTO SANITARIO (NBR 8890)</t>
  </si>
  <si>
    <t>232,82</t>
  </si>
  <si>
    <t>TUBO CONCRETO ARMADO, CLASSE EA-2, PB JE, DN 900 MM, PARA ESGOTO SANITARIO (NBR 8890)</t>
  </si>
  <si>
    <t>316,39</t>
  </si>
  <si>
    <t>TUBO CONCRETO ARMADO, CLASSE EA-3, PB JE, DN 1000 MM, PARA ESGOTO SANITARIO (NBR 8890)</t>
  </si>
  <si>
    <t>433,65</t>
  </si>
  <si>
    <t>TUBO CONCRETO ARMADO, CLASSE EA-3, PB JE, DN 400 MM, PARA ESGOTO SANITARIO (NBR 8890)</t>
  </si>
  <si>
    <t>116,29</t>
  </si>
  <si>
    <t>TUBO CONCRETO ARMADO, CLASSE EA-3, PB JE, DN 500 MM, PARA ESGOTO SANITARIO (NBR 8890)</t>
  </si>
  <si>
    <t>151,36</t>
  </si>
  <si>
    <t>TUBO CONCRETO ARMADO, CLASSE EA-3, PB JE, DN 600 MM, PARA ESGOTO SANITARIO (NBR 8890)</t>
  </si>
  <si>
    <t>199,88</t>
  </si>
  <si>
    <t>TUBO CONCRETO ARMADO, CLASSE EA-3, PB JE, DN 700 MM, PARA ESGOTO SANITARIO (NBR 8890)</t>
  </si>
  <si>
    <t>222,89</t>
  </si>
  <si>
    <t>TUBO CONCRETO ARMADO, CLASSE EA-3, PB JE, DN 800 MM, PARA ESGOTO SANITARIO (NBR 8890)</t>
  </si>
  <si>
    <t>274,22</t>
  </si>
  <si>
    <t>TUBO CONCRETO ARMADO, CLASSE EA-3, PB JE, DN 900 MM, PARA ESGOTO SANITARIO (NBR 8890)</t>
  </si>
  <si>
    <t>396,44</t>
  </si>
  <si>
    <t>TUBO CONCRETO ARMADO, CLASSE PA-1, PB, DN 1000 MM, PARA AGUAS PLUVIAIS (NBR 8890)</t>
  </si>
  <si>
    <t>201,00</t>
  </si>
  <si>
    <t>TUBO CONCRETO ARMADO, CLASSE PA-1, PB, DN 1100 MM, PARA AGUAS PLUVIAIS (NBR 8890)</t>
  </si>
  <si>
    <t>234,64</t>
  </si>
  <si>
    <t>TUBO CONCRETO ARMADO, CLASSE PA-1, PB, DN 1200 MM, PARA AGUAS PLUVIAIS (NBR 8890)</t>
  </si>
  <si>
    <t>284,86</t>
  </si>
  <si>
    <t>TUBO CONCRETO ARMADO, CLASSE PA-1, PB, DN 1500 MM, PARA AGUAS PLUVIAIS (NBR 8890)</t>
  </si>
  <si>
    <t>423,70</t>
  </si>
  <si>
    <t>TUBO CONCRETO ARMADO, CLASSE PA-1, PB, DN 2000 MM, PARA AGUAS PLUVIAIS (NBR 8890)</t>
  </si>
  <si>
    <t>923,10</t>
  </si>
  <si>
    <t>TUBO CONCRETO ARMADO, CLASSE PA-1, PB, DN 300 MM, PARA AGUAS PLUVIAIS (NBR 8890)</t>
  </si>
  <si>
    <t>49,84</t>
  </si>
  <si>
    <t>TUBO CONCRETO ARMADO, CLASSE PA-1, PB, DN 400 MM, PARA AGUAS PLUVIAIS (NBR 8890)</t>
  </si>
  <si>
    <t>52,66</t>
  </si>
  <si>
    <t>TUBO CONCRETO ARMADO, CLASSE PA-1, PB, DN 500 MM, PARA AGUAS PLUVIAIS (NBR 8890)</t>
  </si>
  <si>
    <t>69,54</t>
  </si>
  <si>
    <t>TUBO CONCRETO ARMADO, CLASSE PA-1, PB, DN 600 MM, PARA AGUAS PLUVIAIS (NBR 8890)</t>
  </si>
  <si>
    <t>92,00</t>
  </si>
  <si>
    <t>TUBO CONCRETO ARMADO, CLASSE PA-1, PB, DN 700 MM, PARA AGUAS PLUVIAIS (NBR 8890)</t>
  </si>
  <si>
    <t>129,13</t>
  </si>
  <si>
    <t>TUBO CONCRETO ARMADO, CLASSE PA-1, PB, DN 800 MM, PARA AGUAS PLUVIAIS (NBR 8890)</t>
  </si>
  <si>
    <t>146,44</t>
  </si>
  <si>
    <t>TUBO CONCRETO ARMADO, CLASSE PA-1, PB, DN 900 MM, PARA AGUAS PLUVIAIS (NBR 8890)</t>
  </si>
  <si>
    <t>180,79</t>
  </si>
  <si>
    <t>TUBO CONCRETO ARMADO, CLASSE PA-2, PB, DN 1000 MM, PARA AGUAS PLUVIAIS (NBR 8890)</t>
  </si>
  <si>
    <t>221,98</t>
  </si>
  <si>
    <t>TUBO CONCRETO ARMADO, CLASSE PA-2, PB, DN 1100 MM, PARA AGUAS PLUVIAIS (NBR 8890)</t>
  </si>
  <si>
    <t>238,86</t>
  </si>
  <si>
    <t>TUBO CONCRETO ARMADO, CLASSE PA-2, PB, DN 1200 MM, PARA AGUAS PLUVIAIS (NBR 8890)</t>
  </si>
  <si>
    <t>322,84</t>
  </si>
  <si>
    <t>TUBO CONCRETO ARMADO, CLASSE PA-2, PB, DN 1500 MM, PARA AGUAS PLUVIAIS (NBR 8890)</t>
  </si>
  <si>
    <t>497,48</t>
  </si>
  <si>
    <t>TUBO CONCRETO ARMADO, CLASSE PA-2, PB, DN 2000 MM, PARA AGUAS PLUVIAIS (NBR 8890)</t>
  </si>
  <si>
    <t>1.080,36</t>
  </si>
  <si>
    <t>TUBO CONCRETO ARMADO, CLASSE PA-2, PB, DN 300 MM, PARA AGUAS PLUVIAIS (NBR 8890)</t>
  </si>
  <si>
    <t>52,41</t>
  </si>
  <si>
    <t>TUBO CONCRETO ARMADO, CLASSE PA-2, PB, DN 400 MM, PARA AGUAS PLUVIAIS (NBR 8890)</t>
  </si>
  <si>
    <t>55,70</t>
  </si>
  <si>
    <t>TUBO CONCRETO ARMADO, CLASSE PA-2, PB, DN 500 MM, PARA AGUAS PLUVIAIS (NBR 8890)</t>
  </si>
  <si>
    <t>67,48</t>
  </si>
  <si>
    <t>TUBO CONCRETO ARMADO, CLASSE PA-2, PB, DN 600 MM, PARA AGUAS PLUVIAIS (NBR 8890)</t>
  </si>
  <si>
    <t>88,28</t>
  </si>
  <si>
    <t>TUBO CONCRETO ARMADO, CLASSE PA-2, PB, DN 700 MM, PARA AGUAS PLUVIAIS (NBR 8890)</t>
  </si>
  <si>
    <t>136,13</t>
  </si>
  <si>
    <t>TUBO CONCRETO ARMADO, CLASSE PA-2, PB, DN 800 MM, PARA AGUAS PLUVIAIS (NBR 8890)</t>
  </si>
  <si>
    <t>151,71</t>
  </si>
  <si>
    <t>TUBO CONCRETO ARMADO, CLASSE PA-2, PB, DN 900 MM, PARA AGUAS PLUVIAIS (NBR 8890)</t>
  </si>
  <si>
    <t>227,88</t>
  </si>
  <si>
    <t>TUBO CONCRETO ARMADO, CLASSE PA-3, PB, DN 1000 MM, PARA AGUAS PLUVIAIS (NBR 8890)</t>
  </si>
  <si>
    <t>298,78</t>
  </si>
  <si>
    <t>TUBO CONCRETO ARMADO, CLASSE PA-3, PB, DN 1100 MM, PARA AGUAS PLUVIAIS (NBR 8890)</t>
  </si>
  <si>
    <t>313,98</t>
  </si>
  <si>
    <t>TUBO CONCRETO ARMADO, CLASSE PA-3, PB, DN 1200 MM, PARA AGUAS PLUVIAIS (NBR 8890)</t>
  </si>
  <si>
    <t>407,99</t>
  </si>
  <si>
    <t>TUBO CONCRETO ARMADO, CLASSE PA-3, PB, DN 1500 MM, PARA AGUAS PLUVIAIS (NBR 8890)</t>
  </si>
  <si>
    <t>598,84</t>
  </si>
  <si>
    <t>TUBO CONCRETO ARMADO, CLASSE PA-3, PB, DN 400 MM, PARA AGUAS PLUVIAIS (NBR 8890)</t>
  </si>
  <si>
    <t>63,30</t>
  </si>
  <si>
    <t>TUBO CONCRETO ARMADO, CLASSE PA-3, PB, DN 500 MM, PARA AGUAS PLUVIAIS (NBR 8890)</t>
  </si>
  <si>
    <t>TUBO CONCRETO ARMADO, CLASSE PA-3, PB, DN 600 MM, PARA AGUAS PLUVIAIS (NBR 8890)</t>
  </si>
  <si>
    <t>109,80</t>
  </si>
  <si>
    <t>TUBO CONCRETO ARMADO, CLASSE PA-3, PB, DN 700 MM, PARA AGUAS PLUVIAIS (NBR 8890)</t>
  </si>
  <si>
    <t>160,79</t>
  </si>
  <si>
    <t>TUBO CONCRETO ARMADO, CLASSE PA-3, PB, DN 800 MM, PARA AGUAS PLUVIAIS (NBR 8890)</t>
  </si>
  <si>
    <t>207,56</t>
  </si>
  <si>
    <t>TUBO CONCRETO ARMADO, CLASSE PA-3, PB, DN 900 MM, PARA AGUAS PLUVIAIS (NBR 8890)</t>
  </si>
  <si>
    <t>TUBO CORRUGADO PEAD, PAREDE DUPLA, INTERNA LISA, JEI, DN/DI *1000* MM, PARA SANEAMENTO</t>
  </si>
  <si>
    <t>1.076,99</t>
  </si>
  <si>
    <t>TUBO CORRUGADO PEAD, PAREDE DUPLA, INTERNA LISA, JEI, DN/DI *400* MM, PARA SANEAMENTO</t>
  </si>
  <si>
    <t>307,06</t>
  </si>
  <si>
    <t>TUBO CORRUGADO PEAD, PAREDE DUPLA, INTERNA LISA, JEI, DN/DI *800* MM, PARA SANEAMENTO</t>
  </si>
  <si>
    <t>810,28</t>
  </si>
  <si>
    <t>TUBO CORRUGADO PEAD, PAREDE DUPLA, INTERNA LISA, JEI, DN/DI 1200 MM, PARA SANEAMENTO</t>
  </si>
  <si>
    <t>1.690,33</t>
  </si>
  <si>
    <t>TUBO CORRUGADO PEAD, PAREDE DUPLA, INTERNA LISA, JEI, DN/DI 250 MM, PARA SANEAMENTO</t>
  </si>
  <si>
    <t>117,76</t>
  </si>
  <si>
    <t>TUBO CORRUGADO PEAD, PAREDE DUPLA, INTERNA LISA, JEI, DN/DI 300 MM, PARA SANEAMENTO</t>
  </si>
  <si>
    <t>139,28</t>
  </si>
  <si>
    <t>TUBO CORRUGADO PEAD, PAREDE DUPLA, INTERNA LISA, JEI, DN/DI 600 MM, PARA SANEAMENTO</t>
  </si>
  <si>
    <t>574,18</t>
  </si>
  <si>
    <t>TUBO CPVC SOLDAVEL, 35 MM, AGUA QUENTE PREDIAL (NBR 15884)</t>
  </si>
  <si>
    <t>25,47</t>
  </si>
  <si>
    <t>TUBO CPVC, SOLDAVEL, 15 MM, AGUA QUENTE PREDIAL (NBR 15884)</t>
  </si>
  <si>
    <t>7,23</t>
  </si>
  <si>
    <t>TUBO CPVC, SOLDAVEL, 22 MM, AGUA QUENTE PREDIAL (NBR 15884)</t>
  </si>
  <si>
    <t>TUBO CPVC, SOLDAVEL, 28 MM, AGUA QUENTE PREDIAL (NBR 15884)</t>
  </si>
  <si>
    <t>20,57</t>
  </si>
  <si>
    <t>TUBO CPVC, SOLDAVEL, 42 MM, AGUA QUENTE PREDIAL (NBR 15884)</t>
  </si>
  <si>
    <t>34,91</t>
  </si>
  <si>
    <t>TUBO CPVC, SOLDAVEL, 54 MM, AGUA QUENTE PREDIAL (NBR 15884)</t>
  </si>
  <si>
    <t>53,22</t>
  </si>
  <si>
    <t>TUBO CPVC, SOLDAVEL, 73 MM, AGUA QUENTE PREDIAL (NBR 15884)</t>
  </si>
  <si>
    <t>81,75</t>
  </si>
  <si>
    <t>TUBO CPVC, SOLDAVEL, 89 MM, AGUA QUENTE PREDIAL (NBR 15884)</t>
  </si>
  <si>
    <t>129,54</t>
  </si>
  <si>
    <t>TUBO DE BORRACHA ELASTOMERICA FLEXIVEL, PRETA, PARA ISOLAMENTO TERMICO DE TUBULACAO, DN 1 1/8" (28 MM), E= 32 MM, COEFICIENTE DE CONDUTIVIDADE TERMICA 0,036W/mK, VAPOR DE AGUA MAIOR OU IGUAL A 10.000</t>
  </si>
  <si>
    <t>65,86</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</si>
  <si>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</si>
  <si>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</si>
  <si>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89,15</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</si>
  <si>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</si>
  <si>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</si>
  <si>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4,33</t>
  </si>
  <si>
    <t>TUBO DE BORRACHA ELASTOMERICA FLEXIVEL, PRETA, PARA ISOLAMENTO TERMICO DE TUBULACAO, DN 1" (25 MM), E= 32 MM, COEFICIENTE DE CONDUTIVIDADE TERMICA 0,036W/mK, VAPOR DE AGUA MAIOR OU IGUAL A 10.000</t>
  </si>
  <si>
    <t>61,65</t>
  </si>
  <si>
    <t>TUBO DE BORRACHA ELASTOMERICA FLEXIVEL, PRETA, PARA ISOLAMENTO TERMICO DE TUBULACAO, DN 2 1/8" (54 MM), E= 32 MM, COEFICIENTE DE CONDUTIVIDADE TERMICA 0,036W/mK, VAPOR DE AGUA MAIOR OU IGUAL A 10.000</t>
  </si>
  <si>
    <t>106,69</t>
  </si>
  <si>
    <t>TUBO DE BORRACHA ELASTOMERICA FLEXIVEL, PRETA, PARA ISOLAMENTO TERMICO DE TUBULACAO, DN 2 5/8" (*64* MM), E= *32* MM, COEFICIENTE DE CONDUTIVIDADE TERMICA 0,036W/MK, VAPOR DE AGUA MAIOR OU IGUAL A 10.000</t>
  </si>
  <si>
    <t>108,20</t>
  </si>
  <si>
    <t>TUBO DE BORRACHA ELASTOMERICA FLEXIVEL, PRETA, PARA ISOLAMENTO TERMICO DE TUBULACAO, DN 3/4" (18 MM), E= 32 MM, COEFICIENTE DE CONDUTIVIDADE TERMICA 0,036W/mK, VAPOR DE AGUA MAIOR OU IGUAL A 10.000</t>
  </si>
  <si>
    <t>59,20</t>
  </si>
  <si>
    <t>TUBO DE BORRACHA ELASTOMERICA FLEXIVEL, PRETA, PARA ISOLAMENTO TERMICO DE TUBULACAO, DN 3/8" (10 MM), E= 19 MM, COEFICIENTE DE CONDUTIVIDADE TERMICA 0,036W/mK, VAPOR DE AGUA MAIOR OU IGUAL A 10.000</t>
  </si>
  <si>
    <t>10,91</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</si>
  <si>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</si>
  <si>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</si>
  <si>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47,59</t>
  </si>
  <si>
    <t>TUBO DE COBRE CLASSE "A", DN = 1 " (28 MM), PARA INSTALACOES DE MEDIA PRESSAO PARA GASES COMBUSTIVEIS E MEDICINAIS</t>
  </si>
  <si>
    <t>57,84</t>
  </si>
  <si>
    <t>TUBO DE COBRE CLASSE "A", DN = 1 1/2 " (42 MM), PARA INSTALACOES DE MEDIA PRESSAO PARA GASES COMBUSTIVEIS E MEDICINAIS</t>
  </si>
  <si>
    <t>105,10</t>
  </si>
  <si>
    <t>TUBO DE COBRE CLASSE "A", DN = 1 1/4 " (35 MM), PARA INSTALACOES DE MEDIA PRESSAO PARA GASES COMBUSTIVEIS E MEDICINAIS</t>
  </si>
  <si>
    <t>87,36</t>
  </si>
  <si>
    <t>TUBO DE COBRE CLASSE "A", DN = 1/2 " (15 MM), PARA INSTALACOES DE MEDIA PRESSAO PARA GASES COMBUSTIVEIS E MEDICINAIS</t>
  </si>
  <si>
    <t>28,10</t>
  </si>
  <si>
    <t>TUBO DE COBRE CLASSE "A", DN = 2 1/2 " (66 MM), PARA INSTALACOES DE MEDIA PRESSAO PARA GASES COMBUSTIVEIS E MEDICINAIS</t>
  </si>
  <si>
    <t>193,47</t>
  </si>
  <si>
    <t>TUBO DE COBRE CLASSE "A", DN = 3 " (79 MM), PARA INSTALACOES DE MEDIA PRESSAO PARA GASES COMBUSTIVEIS E MEDICINAIS</t>
  </si>
  <si>
    <t>285,04</t>
  </si>
  <si>
    <t>TUBO DE COBRE CLASSE "A", DN = 3/4 " (22 MM), PARA INSTALACOES DE MEDIA PRESSAO PARA GASES COMBUSTIVEIS E MEDICINAIS</t>
  </si>
  <si>
    <t>45,47</t>
  </si>
  <si>
    <t>TUBO DE COBRE CLASSE "A", DN = 4 " (104 MM), PARA INSTALACOES DE MEDIA PRESSAO PARA GASES COMBUSTIVEIS E MEDICINAIS</t>
  </si>
  <si>
    <t>432,19</t>
  </si>
  <si>
    <t>TUBO DE COBRE CLASSE "E", DN = 104 MM, PARA INSTALACAO HIDRAULICA PREDIAL</t>
  </si>
  <si>
    <t>342,22</t>
  </si>
  <si>
    <t>TUBO DE COBRE CLASSE "E", DN = 15 MM, PARA INSTALACAO HIDRAULICA PREDIAL</t>
  </si>
  <si>
    <t>18,15</t>
  </si>
  <si>
    <t>TUBO DE COBRE CLASSE "E", DN = 22 MM, PARA INSTALACAO HIDRAULICA PREDIAL</t>
  </si>
  <si>
    <t>31,22</t>
  </si>
  <si>
    <t>TUBO DE COBRE CLASSE "E", DN = 28 MM, PARA INSTALACAO HIDRAULICA PREDIAL</t>
  </si>
  <si>
    <t>39,62</t>
  </si>
  <si>
    <t>TUBO DE COBRE CLASSE "E", DN = 35 MM, PARA INSTALACAO HIDRAULICA PREDIAL</t>
  </si>
  <si>
    <t>57,54</t>
  </si>
  <si>
    <t>TUBO DE COBRE CLASSE "E", DN = 42 MM, PARA INSTALACAO HIDRAULICA PREDIAL</t>
  </si>
  <si>
    <t>77,70</t>
  </si>
  <si>
    <t>TUBO DE COBRE CLASSE "E", DN = 54 MM, PARA INSTALACAO HIDRAULICA PREDIAL</t>
  </si>
  <si>
    <t>112,69</t>
  </si>
  <si>
    <t>TUBO DE COBRE CLASSE "E", DN = 66 MM, PARA INSTALACAO HIDRAULICA PREDIAL</t>
  </si>
  <si>
    <t>158,76</t>
  </si>
  <si>
    <t>TUBO DE COBRE CLASSE "E", DN = 79 MM, PARA INSTALACAO HIDRAULICA PREDIAL</t>
  </si>
  <si>
    <t>232,08</t>
  </si>
  <si>
    <t>TUBO DE COBRE CLASSE "I", DN = 1 " (28 MM), PARA INSTALACOES INDUSTRIAIS DE ALTA PRESSAO E VAPOR</t>
  </si>
  <si>
    <t>76,23</t>
  </si>
  <si>
    <t>TUBO DE COBRE CLASSE "I", DN = 1 1/2 " (42 MM), PARA INSTALACOES INDUSTRIAIS DE ALTA PRESSAO E VAPOR</t>
  </si>
  <si>
    <t>133,97</t>
  </si>
  <si>
    <t>TUBO DE COBRE CLASSE "I", DN = 1 1/4 " (35 MM), PARA INSTALACOES INDUSTRIAIS DE ALTA PRESSAO E VAPOR</t>
  </si>
  <si>
    <t>110,25</t>
  </si>
  <si>
    <t>TUBO DE COBRE CLASSE "I", DN = 1/2 " (15 MM), PARA INSTALACOES INDUSTRIAIS DE ALTA PRESSAO E VAPOR</t>
  </si>
  <si>
    <t>33,75</t>
  </si>
  <si>
    <t>TUBO DE COBRE CLASSE "I", DN = 2 " (54 MM), PARA INSTALACOES INDUSTRIAIS DE ALTA PRESSAO E VAPOR</t>
  </si>
  <si>
    <t>185,53</t>
  </si>
  <si>
    <t>TUBO DE COBRE CLASSE "I", DN = 2 1/2 " (66 MM), PARA INSTALACOES INDUSTRIAIS DE ALTA PRESSAO E VAPOR</t>
  </si>
  <si>
    <t>240,72</t>
  </si>
  <si>
    <t>TUBO DE COBRE CLASSE "I", DN = 3 " (79 MM), PARA INSTALACOES INDUSTRIAIS DE ALTA PRESSAO E VAPOR</t>
  </si>
  <si>
    <t>356,52</t>
  </si>
  <si>
    <t>TUBO DE COBRE CLASSE "I", DN = 3/4 " (22 MM), PARA INSTALACOES INDUSTRIAIS DE ALTA PRESSAO E VAPOR</t>
  </si>
  <si>
    <t>55,02</t>
  </si>
  <si>
    <t>TUBO DE COBRE CLASSE "I", DN = 4" (104 MM), PARA INSTALACOES INDUSTRIAIS DE ALTA PRESSAO E VAPOR</t>
  </si>
  <si>
    <t>524,78</t>
  </si>
  <si>
    <t>TUBO DE COBRE FLEXIVEL, D = 1/2 ", E = 0,79 MM, PARA AR-CONDICIONADO/ INSTALACOES GAS RESIDENCIAIS E COMERCIAIS</t>
  </si>
  <si>
    <t>23,91</t>
  </si>
  <si>
    <t>TUBO DE COBRE FLEXIVEL, D = 1/4 ", E = 0,79 MM, PARA AR-CONDICIONADO/ INSTALACOES GAS RESIDENCIAIS E COMERCIAIS</t>
  </si>
  <si>
    <t>11,46</t>
  </si>
  <si>
    <t>TUBO DE COBRE FLEXIVEL, D = 3/16 ", E = 0,79 MM, PARA AR-CONDICIONADO/ INSTALACOES GAS RESIDENCIAIS E COMERCIAIS</t>
  </si>
  <si>
    <t>7,81</t>
  </si>
  <si>
    <t>TUBO DE COBRE FLEXIVEL, D = 3/4 ", E = 0,79 MM, PARA AR-CONDICIONADO/ INSTALACOES GAS RESIDENCIAIS E COMERCIAIS</t>
  </si>
  <si>
    <t>35,97</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</si>
  <si>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</si>
  <si>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</si>
  <si>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</si>
  <si>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29,74</t>
  </si>
  <si>
    <t>TUBO DE COBRE, CLASSE "A", DN = 2" (54 MM), PARA INSTALACOES DE MEDIA PRESSAO PARA GASES COMBUSTIVEIS E MEDICINAIS</t>
  </si>
  <si>
    <t>149,55</t>
  </si>
  <si>
    <t>TUBO DE CONCRETO SIMPLES POROSO, MACHO/FEMEA, DN 200 MM</t>
  </si>
  <si>
    <t>TUBO DE CONCRETO SIMPLES POROSO, MACHO/FEMEA, DN 300 MM</t>
  </si>
  <si>
    <t>22,23</t>
  </si>
  <si>
    <t>TUBO DE CONCRETO SIMPLES, CLASSE ES, PB JE, DN 400 MM, PARA ESGOTO SANITARIO (NBR 8890)</t>
  </si>
  <si>
    <t>67,33</t>
  </si>
  <si>
    <t>TUBO DE CONCRETO SIMPLES, CLASSE ES, PB JE, DN 500 MM, PARA ESGOTO SANITARIO (NBR 8890)</t>
  </si>
  <si>
    <t>101,25</t>
  </si>
  <si>
    <t>TUBO DE CONCRETO SIMPLES, CLASSE ES, PB JE, DN 600 MM, PARA ESGOTO SANITARIO (NBR 8890)</t>
  </si>
  <si>
    <t>124,84</t>
  </si>
  <si>
    <t>TUBO DE CONCRETO SIMPLES, CLASSE- PS1, MACHO/FEMEA, DN 200 MM, PARA AGUAS PLUVIAIS (NBR 8890)</t>
  </si>
  <si>
    <t>20,64</t>
  </si>
  <si>
    <t>TUBO DE CONCRETO SIMPLES, CLASSE- PS1, MACHO/FEMEA, DN 300 MM, PARA AGUAS PLUVIAIS (NBR 8890)</t>
  </si>
  <si>
    <t>TUBO DE CONCRETO SIMPLES, CLASSE- PS1, MACHO/FEMEA, DN 400 MM, PARA AGUAS PLUVIAIS (NBR 8890)</t>
  </si>
  <si>
    <t>38,53</t>
  </si>
  <si>
    <t>TUBO DE CONCRETO SIMPLES, CLASSE- PS1, MACHO/FEMEA, DN 500 MM, PARA AGUAS PLUVIAIS (NBR 8890)</t>
  </si>
  <si>
    <t>51,11</t>
  </si>
  <si>
    <t>TUBO DE CONCRETO SIMPLES, CLASSE- PS1, MACHO/FEMEA, DN 600 MM, PARA AGUAS PLUVIAIS (NBR 8890)</t>
  </si>
  <si>
    <t>64,14</t>
  </si>
  <si>
    <t>TUBO DE CONCRETO SIMPLES, CLASSE- PS1, PB, DN 200 MM, PARA AGUAS PLUVIAIS (NBR 8890)</t>
  </si>
  <si>
    <t>24,08</t>
  </si>
  <si>
    <t>TUBO DE CONCRETO SIMPLES, CLASSE- PS1, PB, DN 300 MM, PARA AGUAS PLUVIAIS (NBR 8890)</t>
  </si>
  <si>
    <t>29,00</t>
  </si>
  <si>
    <t>TUBO DE CONCRETO SIMPLES, CLASSE- PS1, PB, DN 400 MM, PARA AGUAS PLUVIAIS (NBR 8890)</t>
  </si>
  <si>
    <t>38,33</t>
  </si>
  <si>
    <t>TUBO DE CONCRETO SIMPLES, CLASSE- PS1, PB, DN 500 MM, PARA AGUAS PLUVIAIS (NBR 8890)</t>
  </si>
  <si>
    <t>55,54</t>
  </si>
  <si>
    <t>TUBO DE CONCRETO SIMPLES, CLASSE- PS1, PB, DN 600 MM, PARA AGUAS PLUVIAIS (NBR 8890)</t>
  </si>
  <si>
    <t>70,77</t>
  </si>
  <si>
    <t>TUBO DE CONCRETO SIMPLES, CLASSE- PS2, PB, DN 200 MM, PARA AGUAS PLUVIAIS (NBR 8890)</t>
  </si>
  <si>
    <t>27,03</t>
  </si>
  <si>
    <t>TUBO DE CONCRETO SIMPLES, CLASSE- PS2, PB, DN 300 MM, PARA AGUAS PLUVIAIS (NBR 8890)</t>
  </si>
  <si>
    <t>31,45</t>
  </si>
  <si>
    <t>TUBO DE CONCRETO SIMPLES, CLASSE- PS2, PB, DN 400 MM, PARA AGUAS PLUVIAIS (NBR 8890)</t>
  </si>
  <si>
    <t>TUBO DE CONCRETO SIMPLES, CLASSE- PS2, PB, DN 500 MM, PARA AGUAS PLUVIAIS (NBR 8890)</t>
  </si>
  <si>
    <t>59,96</t>
  </si>
  <si>
    <t>TUBO DE CONCRETO SIMPLES, CLASSE- PS2, PB, DN 600 MM, PARA AGUAS PLUVIAIS (NBR 8890)</t>
  </si>
  <si>
    <t>77,39</t>
  </si>
  <si>
    <t>TUBO DE DESCARGA PVC, PARA LIGACAO CAIXA DE DESCARGA - EMBUTIR, 40 MM X 150 CM</t>
  </si>
  <si>
    <t>15,18</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</si>
  <si>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</si>
  <si>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</si>
  <si>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</si>
  <si>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2,55</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</si>
  <si>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</si>
  <si>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</si>
  <si>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</si>
  <si>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2,79</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</si>
  <si>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</si>
  <si>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</si>
  <si>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</si>
  <si>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</si>
  <si>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</si>
  <si>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</si>
  <si>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</si>
  <si>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3,60</t>
  </si>
  <si>
    <t>TUBO DE POLIETILENO DE ALTA DENSIDADE (PEAD), PE-80, DE = 32 MM X 3,0 MM DE PAREDE, PARA LIGACAO DE AGUA PREDIAL (NBR 15561)</t>
  </si>
  <si>
    <t>7,11</t>
  </si>
  <si>
    <t>TUBO DE POLIETILENO DE ALTA DENSIDADE, PEAD, PE-80, DE = 1000 MM X 38,5 MM PAREDE, ( SDR 26 - PN 05 ) PARA REDE DE AGUA OU ESGOTO (NBR 15561)</t>
  </si>
  <si>
    <t>3.537,60</t>
  </si>
  <si>
    <t>TUBO DE POLIETILENO DE ALTA DENSIDADE, PEAD, PE-80, DE = 110 MM X 10,0 MM PAREDE, ( SDR 11 - PN 12,5 ) PARA REDE DE AGUA OU ESGOTO (NBR 15561)</t>
  </si>
  <si>
    <t>86,70</t>
  </si>
  <si>
    <t>TUBO DE POLIETILENO DE ALTA DENSIDADE, PEAD, PE-80, DE = 1200 MM X 37,2 MM PAREDE ( SDR 32,25 - PN 04 ) PARA REDE DE AGUA OU ESGOTO (NBR 15561)</t>
  </si>
  <si>
    <t>6.204,41</t>
  </si>
  <si>
    <t>TUBO DE POLIETILENO DE ALTA DENSIDADE, PEAD, PE-80, DE = 1400 MM X 42,9 MM PAREDE, (SDR 32,25 - PN 04 ) PARA REDE DE AGUA OU ESGOTO (NBR 15561)</t>
  </si>
  <si>
    <t>8.466,16</t>
  </si>
  <si>
    <t>TUBO DE POLIETILENO DE ALTA DENSIDADE, PEAD, PE-80, DE = 160 MM X 14,6 MM PAREDE, (SDR 11 - PN 12,5 ) PARA REDE DE AGUA OU ESGOTO (NBR 15561)</t>
  </si>
  <si>
    <t>186,10</t>
  </si>
  <si>
    <t>TUBO DE POLIETILENO DE ALTA DENSIDADE, PEAD, PE-80, DE = 1600 MM X 49,0 MM PAREDE, ( SDR 32,25 - PN 04 ) PARA REDE DE AGUA OU ESGOTO (NBR 15561)</t>
  </si>
  <si>
    <t>8.031,16</t>
  </si>
  <si>
    <t>TUBO DE POLIETILENO DE ALTA DENSIDADE, PEAD, PE-80, DE = 900 MM X 34,7 MM PAREDE, ( SDR 26 - PN 05 ) PARA REDE DE AGUA OU ESGOTO (NBR 15561)</t>
  </si>
  <si>
    <t>3.208,58</t>
  </si>
  <si>
    <t>TUBO DE POLIETILENO DE ALTA DENSIDADE, PEAD, PE-80, DE= 200 MM X 18,2 MM PAREDE, ( SDR 11 - PN 12,5 ) PARA REDE DE AGUA OU ESGOTO (NBR 15561)</t>
  </si>
  <si>
    <t>290,11</t>
  </si>
  <si>
    <t>TUBO DE POLIETILENO DE ALTA DENSIDADE, PEAD, PE-80, DE= 315 MM X 28,7 MM PAREDE, ( SDR 11 - PN 12,5 ) PARA REDE DE AGUA OU ESGOTO (NBR 15561)</t>
  </si>
  <si>
    <t>710,86</t>
  </si>
  <si>
    <t>TUBO DE POLIETILENO DE ALTA DENSIDADE, PEAD, PE-80, DE= 400 MM X 36,4 MM PAREDE, ( SDR 11 - PN 12,5 ) PARA REDE DE AGUA OU ESGOTO (NBR 15561)</t>
  </si>
  <si>
    <t>1.144,94</t>
  </si>
  <si>
    <t>TUBO DE POLIETILENO DE ALTA DENSIDADE, PEAD, PE-80, DE= 50 MM X 4,6 MM PAREDE, (SDR 11 - PN 12,5) PARA REDE DE AGUA OU ESGOTO (NBR 15561)</t>
  </si>
  <si>
    <t>TUBO DE POLIETILENO DE ALTA DENSIDADE, PEAD, PE-80, DE= 500 MM X 45,5 MM PAREDE, ( SDR 11 - PN 12,5 ) PARA REDE DE AGUA OU ESGOTO (NBR 15561)</t>
  </si>
  <si>
    <t>2.010,09</t>
  </si>
  <si>
    <t>TUBO DE POLIETILENO DE ALTA DENSIDADE, PEAD, PE-80, DE= 630 MM X 57,3 MM PAREDE (SDR 11 - PN 12,5 ) PARA REDE DE AGUA OU ESGOTO (NBR 15561)</t>
  </si>
  <si>
    <t>2.989,56</t>
  </si>
  <si>
    <t>TUBO DE POLIETILENO DE ALTA DENSIDADE, PEAD, PE-80, DE= 730 MM X 34,1 MM PAREDE, ( SDR 21 - PN 06 ) PARA REDE DE AGUA OU ESGOTO (NBR 15561)</t>
  </si>
  <si>
    <t>1.499,19</t>
  </si>
  <si>
    <t>TUBO DE POLIETILENO DE ALTA DENSIDADE, PEAD, PE-80, DE= 75 MM X 6,9 MM PAREDE, ( SRD 11 - PN 12,5 ) PARA REDE DE AGUA OU ESGOTO (NBR 15561)</t>
  </si>
  <si>
    <t>41,31</t>
  </si>
  <si>
    <t>TUBO DE POLIETILENO DE ALTA DENSIDADE, PEAD, PE-80, DE= 800 MM X 30,8 MM PAREDE, ( SDR 26 - PN 05 ) PARA REDE DE AGUA OU ESGOTO (NBR 15561)</t>
  </si>
  <si>
    <t>1.955,94</t>
  </si>
  <si>
    <t>TUBO DE PVC, PBL, TIPO LEVE, DN = 125 MM,  PARA VENTILACAO</t>
  </si>
  <si>
    <t>15,90</t>
  </si>
  <si>
    <t>TUBO DE PVC, PBL, TIPO LEVE, DN = 250 MM,  PARA VENTILACAO</t>
  </si>
  <si>
    <t>TUBO DE PVC, PBL, TIPO LEVE, DN = 300 MM,  PARA VENTILACAO</t>
  </si>
  <si>
    <t>72,55</t>
  </si>
  <si>
    <t>TUBO DE PVC, PBL, TIPO LEVE, DN = 400 MM,  PARA VENTILACAO</t>
  </si>
  <si>
    <t>173,18</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</si>
  <si>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</si>
  <si>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</si>
  <si>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</si>
  <si>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</si>
  <si>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2,56</t>
  </si>
  <si>
    <t>TUBO MONOCAMADA PEX, DN 16 MM</t>
  </si>
  <si>
    <t>TUBO MONOCAMADA PEX, DN 20 MM</t>
  </si>
  <si>
    <t>TUBO MONOCAMADA PEX, DN 25 MM</t>
  </si>
  <si>
    <t>7,78</t>
  </si>
  <si>
    <t>TUBO MONOCAMADA PEX, DN 32 MM</t>
  </si>
  <si>
    <t>12,50</t>
  </si>
  <si>
    <t>TUBO MULTICAMADA PEX, DN *26* MM, PARA INSTALACOES A GAS (AMARELO)</t>
  </si>
  <si>
    <t>17,51</t>
  </si>
  <si>
    <t>TUBO MULTICAMADA PEX, DN 16 MM, PARA INSTALACOES A GAS (AMARELO)</t>
  </si>
  <si>
    <t>7,72</t>
  </si>
  <si>
    <t>TUBO MULTICAMADA PEX, DN 20 MM, PARA INSTALACOES A GAS (AMARELO)</t>
  </si>
  <si>
    <t>12,65</t>
  </si>
  <si>
    <t>TUBO MULTICAMADA PEX, DN 32 MM, PARA INSTALACOES A GAS (AMARELO)</t>
  </si>
  <si>
    <t>24,42</t>
  </si>
  <si>
    <t>TUBO PPR PN 20, DN 20 MM, PARA AGUA QUENTE PREDIAL</t>
  </si>
  <si>
    <t>5,51</t>
  </si>
  <si>
    <t>TUBO PPR PN 20, DN 25 MM, PARA AGUA QUENTE PREDIAL</t>
  </si>
  <si>
    <t>7,47</t>
  </si>
  <si>
    <t>TUBO PPR, CLASSE PN 12, DN 110 MM</t>
  </si>
  <si>
    <t>113,74</t>
  </si>
  <si>
    <t>TUBO PPR, CLASSE PN 12, DN 32 MM</t>
  </si>
  <si>
    <t>TUBO PPR, CLASSE PN 12, DN 40 MM</t>
  </si>
  <si>
    <t>TUBO PPR, CLASSE PN 12, DN 50 MM</t>
  </si>
  <si>
    <t>TUBO PPR, CLASSE PN 12, DN 63 MM</t>
  </si>
  <si>
    <t>TUBO PPR, CLASSE PN 12, DN 75 MM</t>
  </si>
  <si>
    <t>45,88</t>
  </si>
  <si>
    <t>TUBO PPR, CLASSE PN 12, DN 90 MM</t>
  </si>
  <si>
    <t>64,34</t>
  </si>
  <si>
    <t>TUBO PPR, CLASSE PN 25, DN 110 MM, PARA AGUA QUENTE E FRIA PREDIAL</t>
  </si>
  <si>
    <t>129,49</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</si>
  <si>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</si>
  <si>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</si>
  <si>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</si>
  <si>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</si>
  <si>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17,30</t>
  </si>
  <si>
    <t>TUBO PPR, CLASSE PN 25, DN 50 MM, PARA AGUA QUENTE E FRIA PREDIAL</t>
  </si>
  <si>
    <t>25,18</t>
  </si>
  <si>
    <t>TUBO PPR, CLASSE PN 25, DN 63 MM, PARA AGUA QUENTE E FRIA PREDIAL</t>
  </si>
  <si>
    <t>TUBO PPR, CLASSE PN 25, DN 75 MM, PARA AGUA QUENTE E FRIA PREDIAL</t>
  </si>
  <si>
    <t>64,39</t>
  </si>
  <si>
    <t>TUBO PPR, CLASSE PN 25, DN 90 MM, PARA AGUA QUENTE E FRIA PREDIAL</t>
  </si>
  <si>
    <t>95,32</t>
  </si>
  <si>
    <t>TUBO PVC  SERIE NORMAL, DN 100 MM, PARA ESGOTO  PREDIAL (NBR 5688)</t>
  </si>
  <si>
    <t>TUBO PVC  SERIE NORMAL, DN 150 MM, PARA ESGOTO  PREDIAL (NBR 5688)</t>
  </si>
  <si>
    <t>26,53</t>
  </si>
  <si>
    <t>TUBO PVC  SERIE NORMAL, DN 40 MM, PARA ESGOTO  PREDIAL (NBR 5688)</t>
  </si>
  <si>
    <t>TUBO PVC CORRUGADO, PAREDE DUPLA, JE, DN 150 MM, REDE COLETORA ESGOTO</t>
  </si>
  <si>
    <t>31,58</t>
  </si>
  <si>
    <t>TUBO PVC CORRUGADO, PAREDE DUPLA, JE, DN 200 MM, REDE COLETORA ESGOTO</t>
  </si>
  <si>
    <t>TUBO PVC CORRUGADO, PAREDE DUPLA, JE, DN 250 MM, REDE COLETORA ESGOTO</t>
  </si>
  <si>
    <t>85,49</t>
  </si>
  <si>
    <t>TUBO PVC CORRUGADO, PAREDE DUPLA, JE, DN 300 MM, REDE COLETORA ESGOTO</t>
  </si>
  <si>
    <t>119,14</t>
  </si>
  <si>
    <t>TUBO PVC CORRUGADO, PAREDE DUPLA, JE, DN 350 MM, REDE COLETORA ESGOTO</t>
  </si>
  <si>
    <t>168,11</t>
  </si>
  <si>
    <t>TUBO PVC CORRUGADO, PAREDE DUPLA, JE, DN 400 MM, REDE COLETORA ESGOTO</t>
  </si>
  <si>
    <t>194,92</t>
  </si>
  <si>
    <t>TUBO PVC DE REVESTIMENTO GEOMECANICO NERVURADO REFORCADO, DN = 150 MM, COMPRIMENTO = 2 M</t>
  </si>
  <si>
    <t>95,50</t>
  </si>
  <si>
    <t>TUBO PVC DE REVESTIMENTO GEOMECANICO NERVURADO REFORCADO, DN = 200 MM, COMPRIMENTO = 2 M</t>
  </si>
  <si>
    <t>169,83</t>
  </si>
  <si>
    <t>TUBO PVC DE REVESTIMENTO GEOMECANICO NERVURADO STANDARD, DN = 154 MM, COMPRIMENTO = 2 M</t>
  </si>
  <si>
    <t>74,41</t>
  </si>
  <si>
    <t>TUBO PVC DE REVESTIMENTO GEOMECANICO NERVURADO STANDARD, DN = 206 MM, COMPRIMENTO = 2 M</t>
  </si>
  <si>
    <t>129,03</t>
  </si>
  <si>
    <t>TUBO PVC DE REVESTIMENTO GEOMECANICO NERVURADO STANDARD, DN = 250 MM, COMPRIMENTO = 2 M</t>
  </si>
  <si>
    <t>215,81</t>
  </si>
  <si>
    <t>TUBO PVC DEFOFO, JEI, 1 MPA, DN 100 MM, PARA REDE DE AGUA (NBR 7665)</t>
  </si>
  <si>
    <t>32,33</t>
  </si>
  <si>
    <t>TUBO PVC DEFOFO, JEI, 1 MPA, DN 150 MM, PARA REDE DE  AGUA (NBR 7665)</t>
  </si>
  <si>
    <t>87,01</t>
  </si>
  <si>
    <t>TUBO PVC DEFOFO, JEI, 1 MPA, DN 200 MM, PARA REDE DE AGUA (NBR 7665)</t>
  </si>
  <si>
    <t>147,46</t>
  </si>
  <si>
    <t>TUBO PVC DEFOFO, JEI, 1 MPA, DN 250 MM, PARA REDE DE AGUA (NBR 7665)</t>
  </si>
  <si>
    <t>224,48</t>
  </si>
  <si>
    <t>TUBO PVC DEFOFO, JEI, 1 MPA, DN 300 MM, PARA REDE DE AGUA (NBR 7665)</t>
  </si>
  <si>
    <t>318,77</t>
  </si>
  <si>
    <t>TUBO PVC PBA JEI, CLASSE 12, DN 100 MM, PARA REDE DE AGUA (NBR 5647)</t>
  </si>
  <si>
    <t>38,75</t>
  </si>
  <si>
    <t>TUBO PVC PBA JEI, CLASSE 12, DN 50 MM, PARA REDE DE AGUA (NBR 5647)</t>
  </si>
  <si>
    <t>TUBO PVC PBA JEI, CLASSE 12, DN 75 MM, PARA REDE DE AGUA (NBR 5647)</t>
  </si>
  <si>
    <t>TUBO PVC PBA JEI, CLASSE 15, DN 100 MM, PARA REDE DE AGUA (NBR 5647)</t>
  </si>
  <si>
    <t>46,48</t>
  </si>
  <si>
    <t>TUBO PVC PBA JEI, CLASSE 15, DN 50 MM, PARA REDE DE AGUA (NBR 5647)</t>
  </si>
  <si>
    <t>14,16</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</si>
  <si>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</si>
  <si>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</si>
  <si>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</si>
  <si>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</si>
  <si>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35,11</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</si>
  <si>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</si>
  <si>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</si>
  <si>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</si>
  <si>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</si>
  <si>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7,68</t>
  </si>
  <si>
    <t>TUBO PVC, FLEXIVEL, CORRUGADO, PERFURADO, DN 65 MM, PARA DRENAGEM, SISTEMA IRRIGACAO</t>
  </si>
  <si>
    <t>TUBO PVC, RIGIDO, CORRUGADO, PERFURADO, DN 150 MM, PARA DRENAGEM, SISTEMA IRRIGACAO</t>
  </si>
  <si>
    <t>21,37</t>
  </si>
  <si>
    <t>TUBO PVC, ROSCAVEL,  2 1/2", AGUA FRIA PREDIAL</t>
  </si>
  <si>
    <t>54,28</t>
  </si>
  <si>
    <t>TUBO PVC, ROSCAVEL,  2", PARA AGUA FRIA PREDIAL</t>
  </si>
  <si>
    <t>TUBO PVC, ROSCAVEL, 1 1/2",  AGUA FRIA PREDIAL</t>
  </si>
  <si>
    <t>24,59</t>
  </si>
  <si>
    <t>TUBO PVC, ROSCAVEL, 1 1/4", AGUA FRIA PREDIAL</t>
  </si>
  <si>
    <t>TUBO PVC, ROSCAVEL, 1/2", AGUA FRIA PREDIAL</t>
  </si>
  <si>
    <t>5,31</t>
  </si>
  <si>
    <t>TUBO PVC, ROSCAVEL, 1", AGUA FRIA PREDIAL</t>
  </si>
  <si>
    <t>TUBO PVC, ROSCAVEL, 3", AGUA FRIA PREDIAL</t>
  </si>
  <si>
    <t>70,20</t>
  </si>
  <si>
    <t>TUBO PVC, ROSCAVEL, 4",  AGUA FRIA PREDIAL</t>
  </si>
  <si>
    <t>TUBO PVC, ROSCAVEL, 5",  AGUA FRIA PREDIAL</t>
  </si>
  <si>
    <t>121,88</t>
  </si>
  <si>
    <t>TUBO PVC, ROSCAVEL, 6",  AGUA FRIA PREDIAL</t>
  </si>
  <si>
    <t>127,78</t>
  </si>
  <si>
    <t>TUBO PVC, SERIE R, DN 100 MM, PARA ESGOTO OU AGUAS PLUVIAIS PREDIAL (NBR 5688)</t>
  </si>
  <si>
    <t>25,59</t>
  </si>
  <si>
    <t>TUBO PVC, SERIE R, DN 150 MM, PARA ESGOTO OU AGUAS PLUVIAIS PREDIAL (NBR 5688)</t>
  </si>
  <si>
    <t>52,01</t>
  </si>
  <si>
    <t>TUBO PVC, SERIE R, DN 40 MM, PARA ESGOTO OU AGUAS PLUVIAIS PREDIAL (NBR 5688)</t>
  </si>
  <si>
    <t>TUBO PVC, SERIE R, DN 50 MM, PARA ESGOTO OU AGUAS PLUVIAIS PREDIAL (NBR 5688)</t>
  </si>
  <si>
    <t>TUBO PVC, SERIE R, DN 75 MM, PARA ESGOTO OU AGUAS PLUVIAIS PREDIAL (NBR 5688)</t>
  </si>
  <si>
    <t>14,61</t>
  </si>
  <si>
    <t>TUBO PVC, SOLDAVEL, DN 110 MM, AGUA FRIA (NBR-5648)</t>
  </si>
  <si>
    <t>59,19</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</si>
  <si>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</si>
  <si>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</si>
  <si>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</si>
  <si>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</si>
  <si>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</si>
  <si>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</si>
  <si>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17,62</t>
  </si>
  <si>
    <t>TUBO PVC, SOLDAVEL, DN 75 MM, AGUA FRIA (NBR-5648)</t>
  </si>
  <si>
    <t>TUBO PVC, SOLDAVEL, DN 85 MM, AGUA FRIA (NBR-5648)</t>
  </si>
  <si>
    <t>36,89</t>
  </si>
  <si>
    <t>TUBO 26" EM CHAPA PRETA, E= 3/16", 147 KG/6 M</t>
  </si>
  <si>
    <t>1.534,61</t>
  </si>
  <si>
    <t>TUBO 30" EM CHAPA PRETA, E= 1/4", 175 KG/6 M</t>
  </si>
  <si>
    <t>1.956,26</t>
  </si>
  <si>
    <t>TUBO 30" EM CHAPA PRETA, E= 3/8", 177 KG/6 M</t>
  </si>
  <si>
    <t>1.978,61</t>
  </si>
  <si>
    <t>UNIAO COM ASSENTO CONICO DE BRONZE, DIAMETRO 1/2"</t>
  </si>
  <si>
    <t>UNIAO COM ASSENTO CONICO DE BRONZE, DIAMETRO 1"</t>
  </si>
  <si>
    <t>35,42</t>
  </si>
  <si>
    <t>UNIAO COM ASSENTO CONICO DE BRONZE, DIAMETRO 2 1/2"</t>
  </si>
  <si>
    <t>147,01</t>
  </si>
  <si>
    <t>UNIAO COM ASSENTO CONICO DE BRONZE, DIAMETRO 2'</t>
  </si>
  <si>
    <t>94,36</t>
  </si>
  <si>
    <t>UNIAO COM ASSENTO CONICO DE BRONZE, DIAMETRO 3/4"</t>
  </si>
  <si>
    <t>UNIAO COM ASSENTO CONICO DE BRONZE, DIAMETRO 3"</t>
  </si>
  <si>
    <t>237,72</t>
  </si>
  <si>
    <t>UNIAO COM ASSENTO CONICO DE BRONZE, DIAMETRO 4"</t>
  </si>
  <si>
    <t>404,57</t>
  </si>
  <si>
    <t>UNIAO COM ASSENTO CONICO DE FERRO LONGO (MACHO-FEMEA), DIAMETRO 1 1/2"</t>
  </si>
  <si>
    <t>83,20</t>
  </si>
  <si>
    <t>UNIAO COM ASSENTO CONICO DE FERRO LONGO (MACHO-FEMEA), DIAMETRO 1/2"</t>
  </si>
  <si>
    <t>UNIAO COM ASSENTO CONICO DE FERRO LONGO (MACHO-FEMEA), DIAMETRO 1"</t>
  </si>
  <si>
    <t>52,97</t>
  </si>
  <si>
    <t>UNIAO COM ASSENTO CONICO DE FERRO LONGO (MACHO-FEMEA), DIAMETRO 2 1/2"</t>
  </si>
  <si>
    <t>163,93</t>
  </si>
  <si>
    <t>UNIAO COM ASSENTO CONICO DE FERRO LONGO (MACHO-FEMEA), DIAMETRO 2"</t>
  </si>
  <si>
    <t>132,39</t>
  </si>
  <si>
    <t>UNIAO COM ASSENTO CONICO DE FERRO LONGO (MACHO-FEMEA), DIAMETRO 3/4"</t>
  </si>
  <si>
    <t>42,49</t>
  </si>
  <si>
    <t>UNIAO COM ASSENTO CONICO DE FERRO LONGO (MACHO-FEMEA), DIAMETRO 3'</t>
  </si>
  <si>
    <t>239,59</t>
  </si>
  <si>
    <t>UNIAO COM ASSENTO CONICO DE FERRO LONGO (MACHO-FEMEA), DIAMETRO 4"</t>
  </si>
  <si>
    <t>302,65</t>
  </si>
  <si>
    <t>UNIAO COM FLANGE PPR, DN 40 MM, PARA AGUA QUENTE PREDIAL</t>
  </si>
  <si>
    <t>98,02</t>
  </si>
  <si>
    <t>UNIAO DE FERRO GALVANIZADO, COM ASSENTO CONICO DE BRONZE, DE 1 1/2"</t>
  </si>
  <si>
    <t>54,53</t>
  </si>
  <si>
    <t>UNIAO DE FERRO GALVANIZADO, COM ASSENTO CONICO DE BRONZE, DE 1 1/4"</t>
  </si>
  <si>
    <t>52,71</t>
  </si>
  <si>
    <t>UNIAO DE FERRO GALVANIZADO, COM ROSCA BSP, COM ASSENTO PLANO, DE 1 1/2"</t>
  </si>
  <si>
    <t>UNIAO DE FERRO GALVANIZADO, COM ROSCA BSP, COM ASSENTO PLANO, DE 1 1/4"</t>
  </si>
  <si>
    <t>31,59</t>
  </si>
  <si>
    <t>UNIAO DE FERRO GALVANIZADO, COM ROSCA BSP, COM ASSENTO PLANO, DE 1/2"</t>
  </si>
  <si>
    <t>13,78</t>
  </si>
  <si>
    <t>UNIAO DE FERRO GALVANIZADO, COM ROSCA BSP, COM ASSENTO PLANO, DE 1"</t>
  </si>
  <si>
    <t>UNIAO DE FERRO GALVANIZADO, COM ROSCA BSP, COM ASSENTO PLANO, DE 2 1/2"</t>
  </si>
  <si>
    <t>95,66</t>
  </si>
  <si>
    <t>UNIAO DE FERRO GALVANIZADO, COM ROSCA BSP, COM ASSENTO PLANO, DE 2"</t>
  </si>
  <si>
    <t>57,82</t>
  </si>
  <si>
    <t>UNIAO DE FERRO GALVANIZADO, COM ROSCA BSP, COM ASSENTO PLANO, DE 3/4"</t>
  </si>
  <si>
    <t>UNIAO DE FERRO GALVANIZADO, COM ROSCA BSP, COM ASSENTO PLANO, DE 3"</t>
  </si>
  <si>
    <t>148,20</t>
  </si>
  <si>
    <t>UNIAO DE FERRO GALVANIZADO, COM ROSCA BSP, COM ASSENTO PLANO, DE 4"</t>
  </si>
  <si>
    <t>208,05</t>
  </si>
  <si>
    <t>UNIAO DE REDUCAO METALICA, PARA CONEXAO COM ANEL DESLIZANTE EM TUBO PEX, DN 20 X 16 MM</t>
  </si>
  <si>
    <t>7,33</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</si>
  <si>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</si>
  <si>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</si>
  <si>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</si>
  <si>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20,19</t>
  </si>
  <si>
    <t>UNIAO DUPLA PPR DN 20 MM, PARA AGUA QUENTE PREDIAL</t>
  </si>
  <si>
    <t>23,24</t>
  </si>
  <si>
    <t>UNIAO DUPLA PPR DN 25 MM, PARA AGUA QUENTE PREDIAL</t>
  </si>
  <si>
    <t>28,18</t>
  </si>
  <si>
    <t>UNIAO EM POLIPROPILENO (PP), PARA TUBO EM PEAD, 20 MM - LIGACAO PREDIAL DE AGUA</t>
  </si>
  <si>
    <t>UNIAO EM POLIPROPILENO (PP), PARA TUBO EM PEAD, 32 MM - LIGACAO PREDIAL DE AGUA</t>
  </si>
  <si>
    <t>9,87</t>
  </si>
  <si>
    <t>UNIAO METALICA, PARA CONEXAO COM ANEL DESLIZANTE EM TUBO PEX, DN 16 MM</t>
  </si>
  <si>
    <t>5,67</t>
  </si>
  <si>
    <t>UNIAO METALICA, PARA CONEXAO COM ANEL DESLIZANTE EM TUBO PEX, DN 20 MM</t>
  </si>
  <si>
    <t>8,10</t>
  </si>
  <si>
    <t>UNIAO METALICA, PARA CONEXAO COM ANEL DESLIZANTE EM TUBO PEX, DN 25 MM</t>
  </si>
  <si>
    <t>UNIAO METALICA, PARA CONEXAO COM ANEL DESLIZANTE EM TUBO PEX, DN 32 MM</t>
  </si>
  <si>
    <t>24,29</t>
  </si>
  <si>
    <t>UNIAO PVC, ROSCAVEL 1/2",  AGUA FRIA PREDIAL</t>
  </si>
  <si>
    <t>UNIAO PVC, ROSCAVEL 2",  AGUA FRIA PREDIAL</t>
  </si>
  <si>
    <t>64,38</t>
  </si>
  <si>
    <t>UNIAO PVC, ROSCAVEL, 1 1/2",  AGUA FRIA PREDIAL</t>
  </si>
  <si>
    <t>UNIAO PVC, ROSCAVEL, 1 1/4",  AGUA FRIA PREDIAL</t>
  </si>
  <si>
    <t>25,75</t>
  </si>
  <si>
    <t>UNIAO PVC, ROSCAVEL, 1",  AGUA FRIA PREDIAL</t>
  </si>
  <si>
    <t>UNIAO PVC, ROSCAVEL, 2 1/2",  AGUA FRIA PREDIAL</t>
  </si>
  <si>
    <t>UNIAO PVC, ROSCAVEL, 3/4",  AGUA FRIA PREDIAL</t>
  </si>
  <si>
    <t>UNIAO PVC, ROSCAVEL, 3",  AGUA FRIA PREDIAL</t>
  </si>
  <si>
    <t>167,64</t>
  </si>
  <si>
    <t>UNIAO PVC, SOLDAVEL, 110 MM,  PARA AGUA FRIA PREDIAL</t>
  </si>
  <si>
    <t>334,26</t>
  </si>
  <si>
    <t>UNIAO PVC, SOLDAVEL, 20 MM,  PARA AGUA FRIA PREDIAL</t>
  </si>
  <si>
    <t>UNIAO PVC, SOLDAVEL, 25 MM,  PARA AGUA FRIA PREDIAL</t>
  </si>
  <si>
    <t>6,69</t>
  </si>
  <si>
    <t>UNIAO PVC, SOLDAVEL, 32 MM,  PARA AGUA FRIA PREDIAL</t>
  </si>
  <si>
    <t>UNIAO PVC, SOLDAVEL, 40 MM,  PARA AGUA FRIA PREDIAL</t>
  </si>
  <si>
    <t>21,39</t>
  </si>
  <si>
    <t>UNIAO PVC, SOLDAVEL, 50 MM,  PARA AGUA FRIA PREDIAL</t>
  </si>
  <si>
    <t>UNIAO PVC, SOLDAVEL, 60 MM,  PARA AGUA FRIA PREDIAL</t>
  </si>
  <si>
    <t>58,29</t>
  </si>
  <si>
    <t>UNIAO PVC, SOLDAVEL, 75 MM,  PARA AGUA FRIA PREDIAL</t>
  </si>
  <si>
    <t>117,63</t>
  </si>
  <si>
    <t>UNIAO PVC, SOLDAVEL, 85 MM,  PARA AGUA FRIA PREDIAL</t>
  </si>
  <si>
    <t>180,86</t>
  </si>
  <si>
    <t>UNIAO TIPO STORZ, COM EMPATACAO INTERNA TIPO ANEL DE EXPANSAO, ENGATE RAPIDO 1 1/2", PARA MANGUEIRA DE COMBATE A INCENDIO PREDIAL</t>
  </si>
  <si>
    <t>82,98</t>
  </si>
  <si>
    <t>UNIAO TIPO STORZ, COM EMPATACAO INTERNA TIPO ANEL DE EXPANSAO, ENGATE RAPIDO 2 1/2", PARA MANGUEIRA DE COMBATE A INCENDIO PREDIAL</t>
  </si>
  <si>
    <t>118,72</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</si>
  <si>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</si>
  <si>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</si>
  <si>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</si>
  <si>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</si>
  <si>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</si>
  <si>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</si>
  <si>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71,18</t>
  </si>
  <si>
    <t>UNIAO, CPVC, SOLDAVEL, 73 MM, PARA AGUA QUENTE PREDIAL</t>
  </si>
  <si>
    <t>103,31</t>
  </si>
  <si>
    <t>UNIAO, CPVC, SOLDAVEL, 89 MM, PARA AGUA QUENTE PREDIAL</t>
  </si>
  <si>
    <t>152,32</t>
  </si>
  <si>
    <t>USINA DE ASFALTO A FRIO, CAPACIDADE DE 30 A 40 T/H, ELETRICA, POTENCIA DE 30 CV</t>
  </si>
  <si>
    <t>81.881,30</t>
  </si>
  <si>
    <t>USINA DE ASFALTO A FRIO, CAPACIDADE DE 40 A 60 T/H, ELETRICA, POTENCIA DE 30 CV</t>
  </si>
  <si>
    <t>101.982,08</t>
  </si>
  <si>
    <t>USINA DE ASFALTO A QUENTE, FIXA, TIPO CONTRA FLUXO, CAPACIDADE DE 100 A 140 T/H, POTENCIA DE 280 KW, COM MISTURADOR EXTERNO ROTATIVO</t>
  </si>
  <si>
    <t>1.983.754,88</t>
  </si>
  <si>
    <t>USINA DE ASFALTO, GRAVIMETRICA, CAPACIDADE DE 150 T/H, POTENCIA DE 400 KW</t>
  </si>
  <si>
    <t>5.223.156,61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</si>
  <si>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</si>
  <si>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</si>
  <si>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</si>
  <si>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</si>
  <si>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</si>
  <si>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</si>
  <si>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</si>
  <si>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</si>
  <si>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</si>
  <si>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424.438,89</t>
  </si>
  <si>
    <t>USINA DE MISTURAS ASFALTICAS A QUENTE, MOVEL, TIPO CONTRA FLUXO, CAPACIDADE DE 40 A 80 T/H</t>
  </si>
  <si>
    <t>1.615.000,00</t>
  </si>
  <si>
    <t>USINA MISTURADORA DE SOLOS,  DOSADORES TRIPLOS, CALHA VIBRATORIA CAPACIDADE DE 200 A 500 T/H, POTENCIA DE 75 KW</t>
  </si>
  <si>
    <t>833.093,38</t>
  </si>
  <si>
    <t>VALVULA DE DESCARGA EM METAL CROMADO PARA MICTORIO COM ACIONAMENTO POR PRESSAO E FECHAMENTO AUTOMATICO</t>
  </si>
  <si>
    <t>188,64</t>
  </si>
  <si>
    <t>VALVULA DE DESCARGA METALICA, BASE 1 1/2 " E ACABAMENTO METALICO CROMADO</t>
  </si>
  <si>
    <t>219,15</t>
  </si>
  <si>
    <t>VALVULA DE DESCARGA METALICA, BASE 1 1/4 " E ACABAMENTO METALICO CROMADO</t>
  </si>
  <si>
    <t>177,54</t>
  </si>
  <si>
    <t>VALVULA DE ESFERA BRUTA EM BRONZE, BITOLA 1 " (REF 1552-B)</t>
  </si>
  <si>
    <t>44,07</t>
  </si>
  <si>
    <t>VALVULA DE ESFERA BRUTA EM BRONZE, BITOLA 1 1/2 " (REF 1552-B)</t>
  </si>
  <si>
    <t>VALVULA DE ESFERA BRUTA EM BRONZE, BITOLA 1 1/4 " (REF 1552-B)</t>
  </si>
  <si>
    <t>65,69</t>
  </si>
  <si>
    <t>VALVULA DE ESFERA BRUTA EM BRONZE, BITOLA 1/2 " (REF 1552-B)</t>
  </si>
  <si>
    <t>28,28</t>
  </si>
  <si>
    <t>VALVULA DE ESFERA BRUTA EM BRONZE, BITOLA 2 " (REF 1552-B)</t>
  </si>
  <si>
    <t>122,05</t>
  </si>
  <si>
    <t>VALVULA DE ESFERA BRUTA EM BRONZE, BITOLA 3/4 " (REF 1552-B)</t>
  </si>
  <si>
    <t>32,64</t>
  </si>
  <si>
    <t>VALVULA DE RETENCAO DE BRONZE, PE COM CRIVOS, EXTREMIDADE COM ROSCA, DE 1 1/2", PARA FUNDO DE POCO</t>
  </si>
  <si>
    <t>62,04</t>
  </si>
  <si>
    <t>VALVULA DE RETENCAO DE BRONZE, PE COM CRIVOS, EXTREMIDADE COM ROSCA, DE 1 1/4", PARA FUNDO DE POCO</t>
  </si>
  <si>
    <t>58,13</t>
  </si>
  <si>
    <t>VALVULA DE RETENCAO DE BRONZE, PE COM CRIVOS, EXTREMIDADE COM ROSCA, DE 1", PARA FUNDO DE POCO</t>
  </si>
  <si>
    <t>36,62</t>
  </si>
  <si>
    <t>VALVULA DE RETENCAO DE BRONZE, PE COM CRIVOS, EXTREMIDADE COM ROSCA, DE 2 1/2", PARA FUNDO DE POCO</t>
  </si>
  <si>
    <t>167,93</t>
  </si>
  <si>
    <t>VALVULA DE RETENCAO DE BRONZE, PE COM CRIVOS, EXTREMIDADE COM ROSCA, DE 2", PARA FUNDO DE POCO</t>
  </si>
  <si>
    <t>93,97</t>
  </si>
  <si>
    <t>VALVULA DE RETENCAO DE BRONZE, PE COM CRIVOS, EXTREMIDADE COM ROSCA, DE 3/4", PARA FUNDO DE POCO</t>
  </si>
  <si>
    <t>33,12</t>
  </si>
  <si>
    <t>VALVULA DE RETENCAO DE BRONZE, PE COM CRIVOS, EXTREMIDADE COM ROSCA, DE 3", PARA FUNDO DE POCO</t>
  </si>
  <si>
    <t>230,22</t>
  </si>
  <si>
    <t>VALVULA DE RETENCAO DE BRONZE, PE COM CRIVOS, EXTREMIDADE COM ROSCA, DE 4", PARA FUNDO DE POCO</t>
  </si>
  <si>
    <t>405,17</t>
  </si>
  <si>
    <t>VALVULA DE RETENCAO HORIZONTAL, DE BRONZE (PN-25), 1 1/2", 400 PSI, TAMPA DE PORCA DE UNIAO, EXTREMIDADES COM ROSCA</t>
  </si>
  <si>
    <t>120,37</t>
  </si>
  <si>
    <t>VALVULA DE RETENCAO HORIZONTAL, DE BRONZE (PN-25), 1 1/4", 400 PSI, TAMPA DE PORCA DE UNIAO, EXTREMIDADES COM ROSCA</t>
  </si>
  <si>
    <t>107,71</t>
  </si>
  <si>
    <t>VALVULA DE RETENCAO HORIZONTAL, DE BRONZE (PN-25), 1/2", 400 PSI, TAMPA DE PORCA DE UNIAO, EXTREMIDADES COM ROSCA</t>
  </si>
  <si>
    <t>43,68</t>
  </si>
  <si>
    <t>VALVULA DE RETENCAO HORIZONTAL, DE BRONZE (PN-25), 1", 400 PSI, TAMPA DE PORCA DE UNIAO, EXTREMIDADES COM ROSCA</t>
  </si>
  <si>
    <t>71,95</t>
  </si>
  <si>
    <t>VALVULA DE RETENCAO HORIZONTAL, DE BRONZE (PN-25), 2 1/2", 400 PSI, TAMPA DE PORCA DE UNIAO, EXTREMIDADES COM ROSCA</t>
  </si>
  <si>
    <t>241,16</t>
  </si>
  <si>
    <t>VALVULA DE RETENCAO HORIZONTAL, DE BRONZE (PN-25), 2", 400 PSI, TAMPA DE PORCA DE UNIAO, EXTREMIDADES COM ROSCA</t>
  </si>
  <si>
    <t>168,64</t>
  </si>
  <si>
    <t>VALVULA DE RETENCAO HORIZONTAL, DE BRONZE (PN-25), 3/4", 400 PSI, TAMPA DE PORCA DE UNIAO, EXTREMIDADES COM ROSCA</t>
  </si>
  <si>
    <t>VALVULA DE RETENCAO HORIZONTAL, DE BRONZE (PN-25), 3", 400 PSI, TAMPA DE PORCA DE UNIAO, EXTREMIDADES COM ROSCA</t>
  </si>
  <si>
    <t>333,10</t>
  </si>
  <si>
    <t>VALVULA DE RETENCAO HORIZONTAL, DE BRONZE (PN-25), 4", 400 PSI, TAMPA DE PORCA DE UNIAO, EXTREMIDADES COM ROSCA</t>
  </si>
  <si>
    <t>516,63</t>
  </si>
  <si>
    <t>VALVULA DE RETENCAO VERTICAL, DE BRONZE (PN-16), 1 1/2", 200 PSI, EXTREMIDADES COM ROSCA</t>
  </si>
  <si>
    <t>64,08</t>
  </si>
  <si>
    <t>VALVULA DE RETENCAO VERTICAL, DE BRONZE (PN-16), 1 1/4", 200 PSI, EXTREMIDADES COM ROSCA</t>
  </si>
  <si>
    <t>55,62</t>
  </si>
  <si>
    <t>VALVULA DE RETENCAO VERTICAL, DE BRONZE (PN-16), 1/2", 200 PSI, EXTREMIDADES COM ROSCA</t>
  </si>
  <si>
    <t>31,80</t>
  </si>
  <si>
    <t>VALVULA DE RETENCAO VERTICAL, DE BRONZE (PN-16), 1", 200 PSI, EXTREMIDADES COM ROSCA</t>
  </si>
  <si>
    <t>37,07</t>
  </si>
  <si>
    <t>VALVULA DE RETENCAO VERTICAL, DE BRONZE (PN-16), 2 1/2", 200 PSI, EXTREMIDADES COM ROSCA</t>
  </si>
  <si>
    <t>149,62</t>
  </si>
  <si>
    <t>VALVULA DE RETENCAO VERTICAL, DE BRONZE (PN-16), 2", 200 PSI, EXTREMIDADES COM ROSCA</t>
  </si>
  <si>
    <t>93,37</t>
  </si>
  <si>
    <t>VALVULA DE RETENCAO VERTICAL, DE BRONZE (PN-16), 3/4", 200 PSI, EXTREMIDADES COM ROSCA</t>
  </si>
  <si>
    <t>33,93</t>
  </si>
  <si>
    <t>VALVULA DE RETENCAO VERTICAL, DE BRONZE (PN-16), 3", 200 PSI, EXTREMIDADES COM ROSCA</t>
  </si>
  <si>
    <t>204,31</t>
  </si>
  <si>
    <t>VALVULA DE RETENCAO VERTICAL, DE BRONZE (PN-16), 4", 200 PSI, EXTREMIDADES COM ROSCA</t>
  </si>
  <si>
    <t>354,60</t>
  </si>
  <si>
    <t>VALVULA EM METAL CROMADO PARA LAVATORIO, 1 " SEM LADRAO</t>
  </si>
  <si>
    <t>27,09</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</si>
  <si>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</si>
  <si>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</si>
  <si>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</si>
  <si>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</si>
  <si>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</si>
  <si>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</si>
  <si>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</si>
  <si>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</si>
  <si>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</si>
  <si>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39,84</t>
  </si>
  <si>
    <t>VARIADOR DE LUMINOSIDADE ROTATIVO (DIMMER) 127V, 300W, CONJUNTO MONTADO PARA EMBUTIR 4" X 2" (PLACA + SUPORTE + MODULO)</t>
  </si>
  <si>
    <t>51,24</t>
  </si>
  <si>
    <t>VARIADOR DE LUMINOSIDADE ROTATIVO (DIMMER) 220 V, 600 W (APENAS MODULO)</t>
  </si>
  <si>
    <t>63,67</t>
  </si>
  <si>
    <t>VARIADOR DE LUMINOSIDADE ROTATIVO (DIMMER) 220V, 600W, CONJUNTO MONTADO PARA EMBUTIR 4" X 2" (PLACA + SUPORTE + MODULO)</t>
  </si>
  <si>
    <t>66,95</t>
  </si>
  <si>
    <t>VARIADOR DE VELOCIDADE PARA VENTILADOR 127 V, 150 W (APENAS MODULO)</t>
  </si>
  <si>
    <t>24,49</t>
  </si>
  <si>
    <t>VARIADOR DE VELOCIDADE PARA VENTILADOR 127V, 150W + 2 INTERRUPTORES PARALELOS, PARA REVERSAO E LAMPADA, CONJUNTO MONTADO PARA EMBUTIR 4" X 2" (PLACA + SUPORTE + MODULOS)</t>
  </si>
  <si>
    <t>VARIADOR DE VELOCIDADE PARA VENTILADOR 220 V, 250 W (APENAS MODULO)</t>
  </si>
  <si>
    <t>27,39</t>
  </si>
  <si>
    <t>VARIADOR DE VELOCIDADE PARA VENTILADOR 220V, 250W + 2 INTERRUPTORES PARALELOS, PARA REVERSAO E LAMPADA, CONJUNTO MONTADO PARA EMBUTIR 4" X 2" (PLACA + SUPORTE + MODULOS)</t>
  </si>
  <si>
    <t>44,11</t>
  </si>
  <si>
    <t>VASO SANITARIO SIFONADO INFANTIL LOUCA BRANCA</t>
  </si>
  <si>
    <t>260,94</t>
  </si>
  <si>
    <t>VASSOURA MECANICA REBOCAVEL COM ESCOVA CILINDRICA LARGURA UTIL DE VARRIMENTO = 2,44M</t>
  </si>
  <si>
    <t>35.400,40</t>
  </si>
  <si>
    <t>VASSOURA 40 CM COM CABO</t>
  </si>
  <si>
    <t>8,72</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</si>
  <si>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</si>
  <si>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</si>
  <si>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</si>
  <si>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</si>
  <si>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28,54</t>
  </si>
  <si>
    <t>VERNIZ SINTETICO BRILHANTE PARA MADEIRA TIPO COPAL, USO INTERNO</t>
  </si>
  <si>
    <t>25,11</t>
  </si>
  <si>
    <t>VERNIZ SINTETICO BRILHANTE PARA MADEIRA, COM FILTRO SOLAR, USO INTERNO E EXTERNO (BASE SOLVENTE)</t>
  </si>
  <si>
    <t>27,38</t>
  </si>
  <si>
    <t>VEU DE VIDRO/VEU DE SUPERFICIE 30 A 35 G/M2</t>
  </si>
  <si>
    <t>VEU POLIESTER</t>
  </si>
  <si>
    <t>VIBRADOR DE IMERSAO, COM PONTEIRA DE *35* MM, MANGOTE DE 5 M, SEM MOTOR</t>
  </si>
  <si>
    <t>975,91</t>
  </si>
  <si>
    <t>VIBRADOR DE IMERSAO, COM PONTEIRA DE *45* MM, MANGOTE DE 5 M, SEM MOTOR.</t>
  </si>
  <si>
    <t>1.060,77</t>
  </si>
  <si>
    <t>VIBRADOR DE IMERSAO, COM PONTEIRA DE *60* MM, MANGOTE DE 5 M, SEM MOTOR.</t>
  </si>
  <si>
    <t>1.189,93</t>
  </si>
  <si>
    <t>VIBRADOR DE IMERSAO, DIAMETRO DA PONTEIRA DE *35* MM, COM MOTOR 4 TEMPOS A GASOLINA DE 5,5 HP (5,5 CV)</t>
  </si>
  <si>
    <t>2.560,00</t>
  </si>
  <si>
    <t>VIBRADOR DE IMERSAO, DIAMETRO DA PONTEIRA DE *45* MM, COM MOTOR ELETRICO TRIFASICO DE 2 HP (2 CV)</t>
  </si>
  <si>
    <t>2.296,54</t>
  </si>
  <si>
    <t>VIBRADOR DE IMERSAO, DIAMETRO DA PONTEIRA DE *45* MM, COM MOTOR 4 TEMPOS A GASOLINA DE 5,5 HP (5,5 CV)</t>
  </si>
  <si>
    <t>2.797,46</t>
  </si>
  <si>
    <t>VIBROACABADORA DE ASFALTO SOBRE ESTEIRAS, LARG. PAVIM. MAX. 8,00 M, POT. 100 KW/ 134 HP, CAP. 600 T/ H</t>
  </si>
  <si>
    <t>2.813.746,40</t>
  </si>
  <si>
    <t>VIBROACABADORA DE ASFALTO SOBRE ESTEIRAS, LARG. PAVIM. 2,13 M A 4,55 M, POT. 74 KW/ 100 HP, CAP. 400 T/ H</t>
  </si>
  <si>
    <t>1.184.554,58</t>
  </si>
  <si>
    <t>VIBROACABADORA DE ASFALTO SOBRE ESTEIRAS, LARG. PAVIM. 2,60 M A 5,75 M, POT. 110 HP, CAP. 450 T/ H</t>
  </si>
  <si>
    <t>1.193.138,39</t>
  </si>
  <si>
    <t>VIBROACABADORA DE ASFALTO SOBRE ESTEIRAS, LARG. PAVIMENT. 1,90 A 5,3 M, POT. 78 KW/105 HP, CAP. 450 T/H</t>
  </si>
  <si>
    <t>1.445.500,00</t>
  </si>
  <si>
    <t>VIBROACABADORA DE ASFALTO SOBRE RODAS, LARGURA DE PAVIMENTACAO DE 1,70 A 4,20 M, POTENCIA 78 KW/105 HP, CAPACIDADE 300 T/H</t>
  </si>
  <si>
    <t>1.280.692,32</t>
  </si>
  <si>
    <t>VIDRACEIRO</t>
  </si>
  <si>
    <t>17,07</t>
  </si>
  <si>
    <t>VIDRACEIRO (MENSALISTA)</t>
  </si>
  <si>
    <t>2.597,05</t>
  </si>
  <si>
    <t>3.004,31</t>
  </si>
  <si>
    <t>VIDRO COMUM LAMINADO LISO INCOLOR DUPLO, ESPESSURA TOTAL 8 MM (CADA CAMADA DE 4 MM) - COLOCADO</t>
  </si>
  <si>
    <t>538,90</t>
  </si>
  <si>
    <t>VIDRO COMUM LAMINADO, LISO, INCOLOR, DUPLO, ESPESSURA TOTAL 6 MM (CADA CAMADA E= 3 MM) - COLOCADO</t>
  </si>
  <si>
    <t>469,11</t>
  </si>
  <si>
    <t>VIDRO COMUM LAMINADO, LISO, INCOLOR, TRIPLO, ESPESSURA TOTAL 12 MM (CADA CAMADA E=  4 MM) - COLOCADO</t>
  </si>
  <si>
    <t>1.219,68</t>
  </si>
  <si>
    <t>VIDRO COMUM LAMINADO, LISO, INCOLOR, TRIPLO, ESPESSURA TOTAL 15 MM (CADA CAMADA E = 5 MM) - COLOCADO</t>
  </si>
  <si>
    <t>1.426,09</t>
  </si>
  <si>
    <t>VIDRO CRISTAL COLORIDO, 10 MM, PINTADO NA COR BRANCA</t>
  </si>
  <si>
    <t>420,32</t>
  </si>
  <si>
    <t>VIDRO CRISTAL COLORIDO, 4 MM, PINTADO NA COR BRANCA</t>
  </si>
  <si>
    <t>131,35</t>
  </si>
  <si>
    <t>VIDRO CRISTAL COLORIDO, 6 MM, PINTADO NA COR BRANCA</t>
  </si>
  <si>
    <t>186,67</t>
  </si>
  <si>
    <t>VIDRO CRISTAL COLORIDO, 8 MM, PINTADO NA COR BRANCA</t>
  </si>
  <si>
    <t>303,04</t>
  </si>
  <si>
    <t>VIDRO LISO FUME E = 4MM - SEM COLOCACAO</t>
  </si>
  <si>
    <t>150,11</t>
  </si>
  <si>
    <t>VIDRO LISO FUME E = 6MM - SEM COLOCACAO</t>
  </si>
  <si>
    <t>225,17</t>
  </si>
  <si>
    <t>VIDRO LISO FUME, E = 5 MM - SEM COLOCACAO</t>
  </si>
  <si>
    <t>162,04</t>
  </si>
  <si>
    <t>VIDRO LISO INCOLOR 10 MM - SEM COLOCACAO</t>
  </si>
  <si>
    <t>281,46</t>
  </si>
  <si>
    <t>VIDRO LISO INCOLOR 2 A 3 MM - SEM COLOCACAO</t>
  </si>
  <si>
    <t>84,44</t>
  </si>
  <si>
    <t>VIDRO LISO INCOLOR 4MM - SEM COLOCACAO</t>
  </si>
  <si>
    <t>112,58</t>
  </si>
  <si>
    <t>VIDRO LISO INCOLOR 5MM - SEM COLOCACAO</t>
  </si>
  <si>
    <t>VIDRO LISO INCOLOR 6 MM - SEM COLOCACAO</t>
  </si>
  <si>
    <t>159,49</t>
  </si>
  <si>
    <t>VIDRO LISO INCOLOR 8MM  -  SEM COLOCACAO</t>
  </si>
  <si>
    <t>232,67</t>
  </si>
  <si>
    <t>VIDRO MARTELADO OU CANELADO, 4 MM - SEM COLOCACAO</t>
  </si>
  <si>
    <t>93,82</t>
  </si>
  <si>
    <t>VIDRO PLANO ARAMADO E = 6 MM - SEM COLOCACAO</t>
  </si>
  <si>
    <t>VIDRO PLANO ARMADO E = 7MM - SEM COLOCACAO</t>
  </si>
  <si>
    <t>290,84</t>
  </si>
  <si>
    <t>VIDRO TEMPERADO INCOLOR E = 10 MM, SEM COLOCACAO</t>
  </si>
  <si>
    <t>251,77</t>
  </si>
  <si>
    <t>VIDRO TEMPERADO INCOLOR E = 6 MM, SEM COLOCACAO</t>
  </si>
  <si>
    <t>148,56</t>
  </si>
  <si>
    <t>VIDRO TEMPERADO INCOLOR E = 8 MM, SEM COLOCACAO</t>
  </si>
  <si>
    <t>193,94</t>
  </si>
  <si>
    <t>VIDRO TEMPERADO INCOLOR PARA PORTA DE ABRIR, E = 10 MM (SEM FERRAGENS E SEM COLOCACAO)</t>
  </si>
  <si>
    <t>272,32</t>
  </si>
  <si>
    <t>VIDRO TEMPERADO VERDE E = 10 MM, SEM COLOCACAO</t>
  </si>
  <si>
    <t>317,31</t>
  </si>
  <si>
    <t>VIDRO TEMPERADO VERDE E = 6 MM, SEM COLOCACAO</t>
  </si>
  <si>
    <t>179,27</t>
  </si>
  <si>
    <t>VIDRO TEMPERADO VERDE E = 8 MM, SEM COLOCACAO</t>
  </si>
  <si>
    <t>242,20</t>
  </si>
  <si>
    <t>VIGA DE ESCORAMAENTO H20, DE MADEIRA, PESO DE 5,00 A 5,20 KG/M, COM EXTREMIDADES PLASTICAS</t>
  </si>
  <si>
    <t>45,00</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</si>
  <si>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</si>
  <si>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</si>
  <si>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</si>
  <si>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22,75</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</si>
  <si>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</si>
  <si>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</si>
  <si>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</si>
  <si>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16,71</t>
  </si>
  <si>
    <t>VIGA DE MADEIRA NAO APARELHADA 8 X 16 CM, MACARANDUBA, ANGELIM OU EQUIVALENTE DA REGIAO</t>
  </si>
  <si>
    <t>30,79</t>
  </si>
  <si>
    <t>VIGIA DIURNO</t>
  </si>
  <si>
    <t>13,26</t>
  </si>
  <si>
    <t>VIGIA DIURNO (MENSALISTA)</t>
  </si>
  <si>
    <t>2.333,54</t>
  </si>
  <si>
    <t>2.699,48</t>
  </si>
  <si>
    <t>VIGIA NOTURNO, HORA EFETIVAMENTE TRABALHADA DE 22 H AS 5 H (COM ADICIONAL NOTURNO)</t>
  </si>
  <si>
    <t>21,01</t>
  </si>
  <si>
    <t>WASH PRIMER PARA TINTA AUTOMOTIVA</t>
  </si>
  <si>
    <t>155,82</t>
  </si>
  <si>
    <t>ASFALTO DILUIDO DE PETROLEO CM-30 (COLETADO CAIXA NA ANP ACRESCIDO DE ICMS)</t>
  </si>
  <si>
    <t xml:space="preserve">SINAPI-I - NACIONAL COLETADOS CAIXA </t>
  </si>
  <si>
    <t>CABO DE ACO GALVANIZADO, DIAMETRO 9,53 MM (3/8"), COM ALMA DE FIBRA 6 X 25 F  (COLETADO CAIXA)</t>
  </si>
  <si>
    <t>CIMENTO ASFALTICO DE PETROLEO A GRANEL (CAP) 30/45 (COLETADO CAIXA NA ANP ACRESCIDO DE ICMS)</t>
  </si>
  <si>
    <t>CIMENTO ASFALTICO DE PETROLEO A GRANEL (CAP) 50/70 (COLETADO CAIXA NA ANP ACRESCIDO DE ICMS)</t>
  </si>
  <si>
    <t>3.207,52</t>
  </si>
  <si>
    <t>COMPRESSOR DE AR, VAZAO DE 10 PCM, RESERVATORIO 100 L, PRESSAO DE TRABALHO ENTRE 6,9 E 9,7 BAR,  POTENCIA 2 HP, TENSAO 110/220 V (COLETADO CAIXA)</t>
  </si>
  <si>
    <t>2.166,49</t>
  </si>
  <si>
    <t>CUMEEIRA PARA TELHA DE CONCRETO, PARA 2 AGUAS DE TELHADO, COR CINZA, RENDIMENTO DE *3* TELHAS/M (COLETADO CAIXA)</t>
  </si>
  <si>
    <t>6,12</t>
  </si>
  <si>
    <t>EMULSAO ASFALTICA CATIONICA RL-1C PARA USO EM PAVIMENTACAO ASFALTICA (COLETADO CAIXA NA ANP ACRESCIDO DE ICMS)</t>
  </si>
  <si>
    <t>2.345,96</t>
  </si>
  <si>
    <t>EMULSAO ASFALTICA CATIONICA RR-1C PARA USO EM PAVIMENTACAO ASFALTICA (COLETADO CAIXA NA ANP ACRESCIDO DE ICMS)</t>
  </si>
  <si>
    <t>EMULSAO ASFALTICA CATIONICA RR-2C PARA USO EM PAVIMENTACAO ASFALTICA (COLETADO CAIXA NA ANP ACRESCIDO DE ICMS)</t>
  </si>
  <si>
    <t>FELTRO EM LA DE ROCHA, 1 FACE REVESTIDA COM PAPEL ALUMINIZADO, EM ROLO, DENSIDADE = 32 KG/M3, E=*50* MM (COLETADO CAIXA)</t>
  </si>
  <si>
    <t>21,13</t>
  </si>
  <si>
    <t>FITA PLASTICA ZEBRADA PARA DEMARCACAO DE AREAS, LARGURA = 7 CM, SEM ADESIVO (COLETADO CAIXA)</t>
  </si>
  <si>
    <t>GANCHO L COM ROSCA, PARA FIXAR TELHA EM MADEIRA, 1/4" X 350 MM (COLETADO CAIXA)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</si>
  <si>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</si>
  <si>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75,00</t>
  </si>
  <si>
    <t>LUMINARIA DE LED PARA ILUMINACAO PUBLICA, DE 98 W  ATE 137 W, INVOLUCRO EM ALUMINIO OU ACO INOX (COLETADO CAIXA)</t>
  </si>
  <si>
    <t>939,68</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</si>
  <si>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</si>
  <si>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65,17</t>
  </si>
  <si>
    <t>PERFURATRIZ ROTATIVA SOBRE ESTEIRA, TORQUE MAXIMO 2500 KGM, POTENCIA 110 HP, MOTOR DIESEL  (COLETADO CAIXA)</t>
  </si>
  <si>
    <t>675.901,98</t>
  </si>
  <si>
    <t>PULVERIZADOR DE TINTA ELETRICO / MAQUINA DE PINTURA AIRLESS, VAZAO *2* L/MIN (COLETADO CAIXA)</t>
  </si>
  <si>
    <t>3.316,21</t>
  </si>
  <si>
    <t>SISTEMA DE FORMAS MANUSEAVEIS DE ALUMINIO, PARA BLOCO RESID. COM PAREDES DE CONCRETO MOLDADAS IN LOCO, BLOCO COM 4 PAV. E 4 UNIDADES POR PAV., UNIDADE HABITACIONALCOM 48 M2 E 2 QUARTOS; TELHA DE FIBROCIMENTO (COLETADO CAIXA)</t>
  </si>
  <si>
    <t>1.325,85</t>
  </si>
  <si>
    <t>SISTEMA DE FORMAS MANUSEAVEIS DE ALUMINIO, PARA EDIF. RESID. UNIFAMILIAR COM PAREDES DE CONCRETO MOLDADAS IN LOCO, UNIDADE HABITACIONAL TERREA COM 38 M2, COM SALA, CIRCULACAO, 2 QUARTOS, BANHEIRO, COZINHA E TANQUE EXTERNO (SEM COBERTURA) (COLETADO CAIXA)</t>
  </si>
  <si>
    <t>1.126,16</t>
  </si>
  <si>
    <t>TELHA DE CONCRETO TIPO CLASSICA, COR CINZA, COMPRIMENTO DE *42* CM, RENDIMENTO DE *10* TELHAS/M2 (COLETADO CAIXA)</t>
  </si>
  <si>
    <t>TELHA GALVALUME COM ISOLAMENTO TERMOACUSTICO EM ESPUMA RIGIDA DE POLIURETANO (PU) INJETADO, ESPESSURA DE 30 MM, DENSIDADE DE 35 KG/M3, COM DUAS FACES TRAPEZOIDAIS, ACABAMENTO NATURAL (NAO INCLUI ACESSORIOS DE FIXACAO) (COLETADO CAIXA)</t>
  </si>
  <si>
    <t>TUBO DE REVESTIMENTO, EM ACO, CORPO SCHEDULE 40, PONTEIRA SCHEDULE 80, ROSQUEAVEL E SEGMENTADO PARA PERFURACAO,  DIAMETRO 6'' (200 MM) (COLETADO CAIXA)</t>
  </si>
  <si>
    <t>363,07</t>
  </si>
  <si>
    <t>TUBO DE REVESTIMENTO, EM ACO, CORPO SCHEDULE 40, PONTEIRA SCHEDULE 80, ROSQUEAVEL E SEGMENTADO PARA PERFURACAO, DIAMETRO 10'' (310 MM)  (COLETADO CAIXA)</t>
  </si>
  <si>
    <t>894,72</t>
  </si>
  <si>
    <t>TUBO DE REVESTIMENTO, EM ACO, CORPO SCHEDULE 40, PONTEIRA SCHEDULE 80, ROSQUEAVEL E SEGMENTADO PARA PERFURACAO, DIAMETRO 14'' (400 MM)  (COLETADO CAIXA)</t>
  </si>
  <si>
    <t>1.641,26</t>
  </si>
  <si>
    <t>TUBO DE REVESTIMENTO, EM ACO, CORPO SCHEDULE 40, PONTEIRA SCHEDULE 80, ROSQUEAVEL E SEGMENTADO PARA PERFURACAO, DIAMETRO 16'' (450 MM)  (COLETADO CAIXA)</t>
  </si>
  <si>
    <t>2.802,75</t>
  </si>
  <si>
    <t>97141</t>
  </si>
  <si>
    <t>ASSENTAMENTO DE TUBO DE FERRO FUNDIDO PARA REDE DE ÁGUA, DN 80 MM, JUNTA ELÁSTICA, INSTALADO EM LOCAL COM NÍVEL ALTO DE INTERFERÊNCIAS (NÃO INCLUI FORNECIMENTO). AF_11/2017</t>
  </si>
  <si>
    <t>SINAPI - CAIXA REFERENCIAL 18/03/2020</t>
  </si>
  <si>
    <t>97142</t>
  </si>
  <si>
    <t>ASSENTAMENTO DE TUBO DE FERRO FUNDIDO PARA REDE DE ÁGUA, DN 100 MM, JUNTA ELÁSTICA, INSTALADO EM LOCAL COM NÍVEL ALTO DE INTERFERÊNCIAS (NÃO INCLUI FORNECIMENTO). AF_11/2017</t>
  </si>
  <si>
    <t>97143</t>
  </si>
  <si>
    <t>ASSENTAMENTO DE TUBO DE FERRO FUNDIDO PARA REDE DE ÁGUA, DN 150 MM, JUNTA ELÁSTICA, INSTALADO EM LOCAL COM NÍVEL ALTO DE INTERFERÊNCIAS (NÃO INCLUI FORNECIMENTO). AF_11/2017</t>
  </si>
  <si>
    <t>9,51</t>
  </si>
  <si>
    <t>97144</t>
  </si>
  <si>
    <t>ASSENTAMENTO DE TUBO DE FERRO FUNDIDO PARA REDE DE ÁGUA, DN 200 MM, JUNTA ELÁSTICA, INSTALADO EM LOCAL COM NÍVEL ALTO DE INTERFERÊNCIAS (NÃO INCLUI FORNECIMENTO). AF_11/2017</t>
  </si>
  <si>
    <t>11,47</t>
  </si>
  <si>
    <t>97145</t>
  </si>
  <si>
    <t>ASSENTAMENTO DE TUBO DE FERRO FUNDIDO PARA REDE DE ÁGUA, DN 250 MM, JUNTA ELÁSTICA, INSTALADO EM LOCAL COM NÍVEL ALTO DE INTERFERÊNCIAS (NÃO INCLUI FORNECIMENTO). AF_11/2017</t>
  </si>
  <si>
    <t>13,49</t>
  </si>
  <si>
    <t>14,83</t>
  </si>
  <si>
    <t>97146</t>
  </si>
  <si>
    <t>ASSENTAMENTO DE TUBO DE FERRO FUNDIDO PARA REDE DE ÁGUA, DN 300 MM, JUNTA ELÁSTICA, INSTALADO EM LOCAL COM NÍVEL ALTO DE INTERFERÊNCIAS (NÃO INCLUI FORNECIMENTO). AF_11/2017</t>
  </si>
  <si>
    <t>17,02</t>
  </si>
  <si>
    <t>97147</t>
  </si>
  <si>
    <t>ASSENTAMENTO DE TUBO DE FERRO FUNDIDO PARA REDE DE ÁGUA, DN 350 MM, JUNTA ELÁSTICA, INSTALADO EM LOCAL COM NÍVEL ALTO DE INTERFERÊNCIAS (NÃO INCLUI FORNECIMENTO). AF_11/2017</t>
  </si>
  <si>
    <t>19,23</t>
  </si>
  <si>
    <t>97148</t>
  </si>
  <si>
    <t>ASSENTAMENTO DE TUBO DE FERRO FUNDIDO PARA REDE DE ÁGUA, DN 400 MM, JUNTA ELÁSTICA, INSTALADO EM LOCAL COM NÍVEL ALTO DE INTERFERÊNCIAS (NÃO INCLUI FORNECIMENTO). AF_11/2017</t>
  </si>
  <si>
    <t>19,45</t>
  </si>
  <si>
    <t>97149</t>
  </si>
  <si>
    <t>ASSENTAMENTO DE TUBO DE FERRO FUNDIDO PARA REDE DE ÁGUA, DN 450 MM, JUNTA ELÁSTICA, INSTALADO EM LOCAL COM NÍVEL ALTO DE INTERFERÊNCIAS (NÃO INCLUI FORNECIMENTO). AF_11/2017</t>
  </si>
  <si>
    <t>21,46</t>
  </si>
  <si>
    <t>97150</t>
  </si>
  <si>
    <t>ASSENTAMENTO DE TUBO DE FERRO FUNDIDO PARA REDE DE ÁGUA, DN 500 MM, JUNTA ELÁSTICA, INSTALADO EM LOCAL COM NÍVEL ALTO DE INTERFERÊNCIAS (NÃO INCLUI FORNECIMENTO). AF_11/2017</t>
  </si>
  <si>
    <t>25,52</t>
  </si>
  <si>
    <t>27,91</t>
  </si>
  <si>
    <t>97151</t>
  </si>
  <si>
    <t>ASSENTAMENTO DE TUBO DE FERRO FUNDIDO PARA REDE DE ÁGUA, DN 600 MM, JUNTA ELÁSTICA, INSTALADO EM LOCAL COM NÍVEL ALTO DE INTERFERÊNCIAS (NÃO INCLUI FORNECIMENTO). AF_11/2017</t>
  </si>
  <si>
    <t>29,83</t>
  </si>
  <si>
    <t>32,63</t>
  </si>
  <si>
    <t>97152</t>
  </si>
  <si>
    <t>ASSENTAMENTO DE TUBO DE FERRO FUNDIDO PARA REDE DE ÁGUA, DN 700 MM, JUNTA ELÁSTICA, INSTALADO EM LOCAL COM NÍVEL ALTO DE INTERFERÊNCIAS (NÃO INCLUI FORNECIMENTO). AF_11/2017</t>
  </si>
  <si>
    <t>33,96</t>
  </si>
  <si>
    <t>37,18</t>
  </si>
  <si>
    <t>97153</t>
  </si>
  <si>
    <t>ASSENTAMENTO DE TUBO DE FERRO FUNDIDO PARA REDE DE ÁGUA, DN 800 MM, JUNTA ELÁSTICA, INSTALADO EM LOCAL COM NÍVEL ALTO DE INTERFERÊNCIAS (NÃO INCLUI FORNECIMENTO). AF_11/2017</t>
  </si>
  <si>
    <t>41,82</t>
  </si>
  <si>
    <t>97154</t>
  </si>
  <si>
    <t>ASSENTAMENTO DE TUBO DE FERRO FUNDIDO PARA REDE DE ÁGUA, DN 900 MM, JUNTA ELÁSTICA, INSTALADO EM LOCAL COM NÍVEL ALTO DE INTERFERÊNCIAS (NÃO INCLUI FORNECIMENTO). AF_11/2017</t>
  </si>
  <si>
    <t>42,48</t>
  </si>
  <si>
    <t>46,50</t>
  </si>
  <si>
    <t>97155</t>
  </si>
  <si>
    <t>ASSENTAMENTO DE TUBO DE FERRO FUNDIDO PARA REDE DE ÁGUA, DN 1000 MM, JUNTA ELÁSTICA, INSTALADO EM LOCAL COM NÍVEL ALTO DE INTERFERÊNCIAS (NÃO INCLUI FORNECIMENTO). AF_11/2017</t>
  </si>
  <si>
    <t>46,73</t>
  </si>
  <si>
    <t>51,19</t>
  </si>
  <si>
    <t>97156</t>
  </si>
  <si>
    <t>ASSENTAMENTO DE TUBO DE FERRO FUNDIDO PARA REDE DE ÁGUA, DN 1200 MM, JUNTA ELÁSTICA, INSTALADO EM LOCAL COM NÍVEL ALTO DE INTERFERÊNCIAS (NÃO INCLUI FORNECIMENTO). AF_11/2017</t>
  </si>
  <si>
    <t>60,82</t>
  </si>
  <si>
    <t>97157</t>
  </si>
  <si>
    <t>ASSENTAMENTO DE TUBO DE FERRO FUNDIDO PARA REDE DE ÁGUA, DN 80 MM, JUNTA ELÁSTICA, INSTALADO EM LOCAL COM NÍVEL BAIXO DE INTERFERÊNCIAS (NÃO INCLUI FORNECIMENTO). AF_11/2017</t>
  </si>
  <si>
    <t>4,03</t>
  </si>
  <si>
    <t>97158</t>
  </si>
  <si>
    <t>ASSENTAMENTO DE TUBO DE FERRO FUNDIDO PARA REDE DE ÁGUA, DN 100 MM, JUNTA ELÁSTICA, INSTALADO EM LOCAL COM NÍVEL BAIXO DE INTERFERÊNCIAS (NÃO INCLUI FORNECIMENTO). AF_11/2017</t>
  </si>
  <si>
    <t>97159</t>
  </si>
  <si>
    <t>ASSENTAMENTO DE TUBO DE FERRO FUNDIDO PARA REDE DE ÁGUA, DN 150 MM, JUNTA ELÁSTICA, INSTALADO EM LOCAL COM NÍVEL BAIXO DE INTERFERÊNCIAS (NÃO INCLUI FORNECIMENTO). AF_11/2017</t>
  </si>
  <si>
    <t>97160</t>
  </si>
  <si>
    <t>ASSENTAMENTO DE TUBO DE FERRO FUNDIDO PARA REDE DE ÁGUA, DN 200 MM, JUNTA ELÁSTICA, INSTALADO EM LOCAL COM NÍVEL BAIXO DE INTERFERÊNCIAS (NÃO INCLUI FORNECIMENTO). AF_11/2017</t>
  </si>
  <si>
    <t>6,91</t>
  </si>
  <si>
    <t>97161</t>
  </si>
  <si>
    <t>ASSENTAMENTO DE TUBO DE FERRO FUNDIDO PARA REDE DE ÁGUA, DN 250 MM, JUNTA ELÁSTICA, INSTALADO EM LOCAL COM NÍVEL BAIXO DE INTERFERÊNCIAS (NÃO INCLUI FORNECIMENTO). AF_11/2017</t>
  </si>
  <si>
    <t>8,13</t>
  </si>
  <si>
    <t>8,91</t>
  </si>
  <si>
    <t>97162</t>
  </si>
  <si>
    <t>ASSENTAMENTO DE TUBO DE FERRO FUNDIDO PARA REDE DE ÁGUA, DN 300 MM, JUNTA ELÁSTICA, INSTALADO EM LOCAL COM NÍVEL BAIXO DE INTERFERÊNCIAS (NÃO INCLUI FORNECIMENTO). AF_11/2017</t>
  </si>
  <si>
    <t>10,24</t>
  </si>
  <si>
    <t>97163</t>
  </si>
  <si>
    <t>ASSENTAMENTO DE TUBO DE FERRO FUNDIDO PARA REDE DE ÁGUA, DN 350 MM, JUNTA ELÁSTICA, INSTALADO EM LOCAL COM NÍVEL BAIXO DE INTERFERÊNCIAS (NÃO INCLUI FORNECIMENTO). AF_11/2017</t>
  </si>
  <si>
    <t>11,57</t>
  </si>
  <si>
    <t>97164</t>
  </si>
  <si>
    <t>ASSENTAMENTO DE TUBO DE FERRO FUNDIDO PARA REDE DE ÁGUA, DN 400 MM, JUNTA ELÁSTICA, INSTALADO EM LOCAL COM NÍVEL BAIXO DE INTERFERÊNCIAS (NÃO INCLUI FORNECIMENTO). AF_11/2017</t>
  </si>
  <si>
    <t>11,76</t>
  </si>
  <si>
    <t>12,91</t>
  </si>
  <si>
    <t>97165</t>
  </si>
  <si>
    <t>ASSENTAMENTO DE TUBO DE FERRO FUNDIDO PARA REDE DE ÁGUA, DN 450 MM, JUNTA ELÁSTICA, INSTALADO EM LOCAL COM NÍVEL BAIXO DE INTERFERÊNCIAS (NÃO INCLUI FORNECIMENTO). AF_11/2017</t>
  </si>
  <si>
    <t>12,99</t>
  </si>
  <si>
    <t>14,25</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</si>
  <si>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</si>
  <si>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</si>
  <si>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</si>
  <si>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</si>
  <si>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</si>
  <si>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</si>
  <si>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22,44</t>
  </si>
  <si>
    <t>97169</t>
  </si>
  <si>
    <t>ASSENTAMENTO DE TUBO DE FERRO FUNDIDO PARA REDE DE ÁGUA, DN 800 MM, JUNTA ELÁSTICA, INSTALADO EM LOCAL COM NÍVEL BAIXO DE INTERFERÊNCIAS (NÃO INCLUI FORNECIMENTO). AF_11/2017</t>
  </si>
  <si>
    <t>25,25</t>
  </si>
  <si>
    <t>97170</t>
  </si>
  <si>
    <t>ASSENTAMENTO DE TUBO DE FERRO FUNDIDO PARA REDE DE ÁGUA, DN 900 MM, JUNTA ELÁSTICA, INSTALADO EM LOCAL COM NÍVEL BAIXO DE INTERFERÊNCIAS (NÃO INCLUI FORNECIMENTO). AF_11/2017</t>
  </si>
  <si>
    <t>25,73</t>
  </si>
  <si>
    <t>97171</t>
  </si>
  <si>
    <t>ASSENTAMENTO DE TUBO DE FERRO FUNDIDO PARA REDE DE ÁGUA, DN 1000 MM, JUNTA ELÁSTICA, INSTALADO EM LOCAL COM NÍVEL BAIXO DE INTERFERÊNCIAS (NÃO INCLUI FORNECIMENTO). AF_11/2017</t>
  </si>
  <si>
    <t>28,33</t>
  </si>
  <si>
    <t>30,93</t>
  </si>
  <si>
    <t>97172</t>
  </si>
  <si>
    <t>ASSENTAMENTO DE TUBO DE FERRO FUNDIDO PARA REDE DE ÁGUA, DN 1200 MM, JUNTA ELÁSTICA, INSTALADO EM LOCAL COM NÍVEL BAIXO DE INTERFERÊNCIAS (NÃO INCLUI FORNECIMENTO). AF_11/2017</t>
  </si>
  <si>
    <t>33,81</t>
  </si>
  <si>
    <t>36,88</t>
  </si>
  <si>
    <t>97173</t>
  </si>
  <si>
    <t>ASSENTAMENTO DE TUBO DE AÇO CARBONO PARA REDE DE ÁGUA, DN 600 MM (24), JUNTA SOLDADA, INSTALADO EM LOCAL COM NÍVEL ALTO DE INTERFERÊNCIAS (NÃO INCLUI FORNECIMENTO). AF_11/2017</t>
  </si>
  <si>
    <t>29,39</t>
  </si>
  <si>
    <t>31,79</t>
  </si>
  <si>
    <t>97174</t>
  </si>
  <si>
    <t>ASSENTAMENTO DE TUBO DE AÇO CARBONO PARA REDE DE ÁGUA, DN 700 MM (28), JUNTA SOLDADA, INSTALADO EM LOCAL COM NÍVEL ALTO DE INTERFERÊNCIAS (NÃO INCLUI FORNECIMENTO). AF_11/2017</t>
  </si>
  <si>
    <t>33,99</t>
  </si>
  <si>
    <t>36,76</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</si>
  <si>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</si>
  <si>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</si>
  <si>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</si>
  <si>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</si>
  <si>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46,67</t>
  </si>
  <si>
    <t>97177</t>
  </si>
  <si>
    <t>ASSENTAMENTO DE TUBO DE AÇO CARBONO PARA REDE DE ÁGUA, DN 1000 MM (40) OU DN 1100 MM (44), JUNTA SOLDADA, INSTALADO EM LOCAL COM NÍVEL ALTO DE INTERFERÊNCIAS (NÃO INCLUI FORNECIMENTO). AF_11/2017</t>
  </si>
  <si>
    <t>52,39</t>
  </si>
  <si>
    <t>97178</t>
  </si>
  <si>
    <t>ASSENTAMENTO DE TUBO DE AÇO CARBONO PARA REDE DE ÁGUA, DN 1200 MM (48) OU DN 1300 MM (52), JUNTA SOLDADA, INSTALADO EM LOCAL COM NÍVEL ALTO DE INTERFERÊNCIAS (NÃO INCLUI FORNECIMENTO). AF_11/2017</t>
  </si>
  <si>
    <t>66,53</t>
  </si>
  <si>
    <t>97179</t>
  </si>
  <si>
    <t>ASSENTAMENTO DE TUBO DE AÇO CARBONO PARA REDE DE ÁGUA, DN 1400 MM (56'') OU DN 1500 MM (60), JUNTA SOLDADA, INSTALADO EM LOCAL COM NÍVEL ALTO DE INTERFERÊNCIAS (NÃO INCLUI FORNECIMENTO). AF_11/2017</t>
  </si>
  <si>
    <t>70,78</t>
  </si>
  <si>
    <t>76,46</t>
  </si>
  <si>
    <t>97180</t>
  </si>
  <si>
    <t>ASSENTAMENTO DE TUBO DE AÇO CARBONO PARA REDE DE ÁGUA, DN 1600 MM (64) OU DN 1700 MM (68), JUNTA SOLDADA, INSTALADO EM LOCAL COM NÍVEL ALTO DE INTERFERÊNCIAS (NÃO INCLUI FORNECIMENTO). AF_11/2017</t>
  </si>
  <si>
    <t>86,38</t>
  </si>
  <si>
    <t>97181</t>
  </si>
  <si>
    <t>ASSENTAMENTO DE TUBO DE AÇO CARBONO PARA REDE DE ÁGUA, DN 1800 MM (72) OU DN 1900 MM (76), JUNTA SOLDADA, INSTALADO EM LOCAL COM NÍVEL ALTO DE INTERFERÊNCIAS (NÃO INCLUI FORNECIMENTO). AF_11/2017</t>
  </si>
  <si>
    <t>91,58</t>
  </si>
  <si>
    <t>98,71</t>
  </si>
  <si>
    <t>97182</t>
  </si>
  <si>
    <t>ASSENTAMENTO DE TUBO DE AÇO CARBONO PARA REDE DE ÁGUA, DN 2000 MM (80) OU DN 2100 MM (84), JUNTA SOLDADA, INSTALADO EM LOCAL COM NÍVEL ALTO DE INTERFERÊNCIAS (NÃO INCLUI FORNECIMENTO). AF_11/2017</t>
  </si>
  <si>
    <t>101,03</t>
  </si>
  <si>
    <t>108,89</t>
  </si>
  <si>
    <t>97183</t>
  </si>
  <si>
    <t>ASSENTAMENTO DE TUBO DE AÇO CARBONO PARA REDE DE ÁGUA, DN 600 MM (24), JUNTA SOLDADA, INSTALADO EM LOCAL COM NÍVEL BAIXO DE INTERFERÊNCIAS (NÃO INCLUI FORNECIMENTO). AF_11/2017</t>
  </si>
  <si>
    <t>24,31</t>
  </si>
  <si>
    <t>26,27</t>
  </si>
  <si>
    <t>97184</t>
  </si>
  <si>
    <t>ASSENTAMENTO DE TUBO DE AÇO CARBONO PARA REDE DE ÁGUA, DN 700 MM (28), JUNTA SOLDADA, INSTALADO EM LOCAL COM NÍVEL BAIXO DE INTERFERÊNCIAS (NÃO INCLUI FORNECIMENTO). AF_11/2017</t>
  </si>
  <si>
    <t>28,17</t>
  </si>
  <si>
    <t>97185</t>
  </si>
  <si>
    <t>ASSENTAMENTO DE TUBO DE AÇO CARBONO PARA REDE DE ÁGUA, DN 800 MM (32), JUNTA SOLDADA, INSTALADO EM LOCAL COM NÍVEL BAIXO DE INTERFERÊNCIAS (NÃO INCLUI FORNECIMENTO). AF_11/2017</t>
  </si>
  <si>
    <t>32,05</t>
  </si>
  <si>
    <t>34,64</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</si>
  <si>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</si>
  <si>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</si>
  <si>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</si>
  <si>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</si>
  <si>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43,67</t>
  </si>
  <si>
    <t>47,16</t>
  </si>
  <si>
    <t>97188</t>
  </si>
  <si>
    <t>ASSENTAMENTO DE TUBO DE AÇO CARBONO PARA REDE DE ÁGUA, DN 1200 MM (48) OU DN 1300 MM (52), JUNTA SOLDADA, INSTALADO EM LOCAL COM NÍVEL BAIXO DE INTERFERÊNCIAS (NÃO INCLUI FORNECIMENTO). AF_11/2017</t>
  </si>
  <si>
    <t>51,40</t>
  </si>
  <si>
    <t>55,52</t>
  </si>
  <si>
    <t>97189</t>
  </si>
  <si>
    <t>ASSENTAMENTO DE TUBO DE AÇO CARBONO PARA REDE DE ÁGUA, DN 1400 MM (56'') OU DN 1500 MM (60), JUNTA SOLDADA, INSTALADO EM LOCAL COM NÍVEL BAIXO DE INTERFERÊNCIAS (NÃO INCLUI FORNECIMENTO). AF_11/2017</t>
  </si>
  <si>
    <t>59,14</t>
  </si>
  <si>
    <t>63,87</t>
  </si>
  <si>
    <t>97190</t>
  </si>
  <si>
    <t>ASSENTAMENTO DE TUBO DE AÇO CARBONO PARA REDE DE ÁGUA, DN 1600 MM (64) OU DN 1700 MM (68), JUNTA SOLDADA, INSTALADO EM LOCAL COM NÍVEL BAIXO DE INTERFERÊNCIAS (NÃO INCLUI FORNECIMENTO). AF_11/2017</t>
  </si>
  <si>
    <t>66,89</t>
  </si>
  <si>
    <t>72,22</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</si>
  <si>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</si>
  <si>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</si>
  <si>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</si>
  <si>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</si>
  <si>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84,39</t>
  </si>
  <si>
    <t>90,94</t>
  </si>
  <si>
    <t>90694</t>
  </si>
  <si>
    <t>TUBO DE PVC PARA REDE COLETORA DE ESGOTO DE PAREDE MACIÇA, DN 100 MM, JUNTA ELÁSTICA, INSTALADO EM LOCAL COM NÍVEL BAIXO DE INTERFERÊNCIAS - FORNECIMENTO E ASSENTAMENTO. AF_06/2015</t>
  </si>
  <si>
    <t>22,42</t>
  </si>
  <si>
    <t>90695</t>
  </si>
  <si>
    <t>TUBO DE PVC PARA REDE COLETORA DE ESGOTO DE PAREDE MACIÇA, DN 150 MM, JUNTA ELÁSTICA, INSTALADO EM LOCAL COM NÍVEL BAIXO DE INTERFERÊNCIAS - FORNECIMENTO E ASSENTAMENTO. AF_06/2015</t>
  </si>
  <si>
    <t>45,95</t>
  </si>
  <si>
    <t>46,30</t>
  </si>
  <si>
    <t>90696</t>
  </si>
  <si>
    <t>TUBO DE PVC PARA REDE COLETORA DE ESGOTO DE PAREDE MACIÇA, DN 200 MM, JUNTA ELÁSTICA, INSTALADO EM LOCAL COM NÍVEL BAIXO DE INTERFERÊNCIAS - FORNECIMENTO E ASSENTAMENTO. AF_06/2015</t>
  </si>
  <si>
    <t>67,98</t>
  </si>
  <si>
    <t>68,39</t>
  </si>
  <si>
    <t>90697</t>
  </si>
  <si>
    <t>TUBO DE PVC PARA REDE COLETORA DE ESGOTO DE PAREDE MACIÇA, DN 250 MM, JUNTA ELÁSTICA, INSTALADO EM LOCAL COM NÍVEL BAIXO DE INTERFERÊNCIAS - FORNECIMENTO E ASSENTAMENTO. AF_06/2015</t>
  </si>
  <si>
    <t>113,88</t>
  </si>
  <si>
    <t>114,36</t>
  </si>
  <si>
    <t>90698</t>
  </si>
  <si>
    <t>TUBO DE PVC PARA REDE COLETORA DE ESGOTO DE PAREDE MACIÇA, DN 300 MM, JUNTA ELÁSTICA, INSTALADO EM LOCAL COM NÍVEL BAIXO DE INTERFERÊNCIAS - FORNECIMENTO E ASSENTAMENTO. AF_06/2015</t>
  </si>
  <si>
    <t>181,86</t>
  </si>
  <si>
    <t>182,40</t>
  </si>
  <si>
    <t>90699</t>
  </si>
  <si>
    <t>TUBO DE PVC PARA REDE COLETORA DE ESGOTO DE PAREDE MACIÇA, DN 350 MM, JUNTA ELÁSTICA, INSTALADO EM LOCAL COM NÍVEL BAIXO DE INTERFERÊNCIAS - FORNECIMENTO E ASSENTAMENTO. AF_06/2015</t>
  </si>
  <si>
    <t>224,64</t>
  </si>
  <si>
    <t>225,25</t>
  </si>
  <si>
    <t>90700</t>
  </si>
  <si>
    <t>TUBO DE PVC PARA REDE COLETORA DE ESGOTO DE PAREDE MACIÇA, DN 400 MM, JUNTA ELÁSTICA, INSTALADO EM LOCAL COM NÍVEL BAIXO DE INTERFERÊNCIAS - FORNECIMENTO E ASSENTAMENTO. AF_06/2015</t>
  </si>
  <si>
    <t>295,41</t>
  </si>
  <si>
    <t>296,35</t>
  </si>
  <si>
    <t>90701</t>
  </si>
  <si>
    <t>TUBO DE PVC CORRUGADO DE DUPLA PAREDE PARA REDE COLETORA DE ESGOTO, DN 150 MM, JUNTA ELÁSTICA, INSTALADO EM LOCAL COM NÍVEL BAIXO DE INTERFERÊNCIAS - FORNECIMENTO E ASSENTAMENTO. AF_06/2015</t>
  </si>
  <si>
    <t>90702</t>
  </si>
  <si>
    <t>TUBO DE PVC CORRUGADO DE DUPLA PAREDE PARA REDE COLETORA DE ESGOTO, DN 200 MM, JUNTA ELÁSTICA, INSTALADO EM LOCAL COM NÍVEL BAIXO DE INTERFERÊNCIAS - FORNECIMENTO E ASSENTAMENTO. AF_06/2015</t>
  </si>
  <si>
    <t>61,94</t>
  </si>
  <si>
    <t>90703</t>
  </si>
  <si>
    <t>TUBO DE PVC CORRUGADO DE DUPLA PAREDE PARA REDE COLETORA DE ESGOTO, DN 250 MM, JUNTA ELÁSTICA, INSTALADO EM LOCAL COM NÍVEL BAIXO DE INTERFERÊNCIAS - FORNECIMENTO E ASSENTAMENTO. AF_06/2015</t>
  </si>
  <si>
    <t>100,23</t>
  </si>
  <si>
    <t>90704</t>
  </si>
  <si>
    <t>TUBO DE PVC CORRUGADO DE DUPLA PAREDE PARA REDE COLETORA DE ESGOTO, DN 300 MM, JUNTA ELÁSTICA, INSTALADO EM LOCAL COM NÍVEL BAIXO DE INTERFERÊNCIAS - FORNECIMENTO E ASSENTAMENTO. AF_06/2015</t>
  </si>
  <si>
    <t>136,34</t>
  </si>
  <si>
    <t>137,17</t>
  </si>
  <si>
    <t>90705</t>
  </si>
  <si>
    <t>TUBO DE PVC CORRUGADO DE DUPLA PAREDE PARA REDE COLETORA DE ESGOTO, DN 350 MM, JUNTA ELÁSTICA, INSTALADO EM LOCAL COM NÍVEL BAIXO DE INTERFERÊNCIAS - FORNECIMENTO E ASSENTAMENTO. AF_06/2015</t>
  </si>
  <si>
    <t>190,42</t>
  </si>
  <si>
    <t>191,32</t>
  </si>
  <si>
    <t>90706</t>
  </si>
  <si>
    <t>TUBO DE PVC CORRUGADO DE DUPLA PAREDE PARA REDE COLETORA DE ESGOTO, DN 400 MM, JUNTA ELÁSTICA, INSTALADO EM LOCAL COM NÍVEL BAIXO DE INTERFERÊNCIAS - FORNECIMENTO E ASSENTAMENTO. AF_06/2015</t>
  </si>
  <si>
    <t>228,62</t>
  </si>
  <si>
    <t>229,97</t>
  </si>
  <si>
    <t>90708</t>
  </si>
  <si>
    <t>TUBO DE PEAD CORRUGADO DE DUPLA PAREDE PARA REDE COLETORA DE ESGOTO, DN 600 MM, JUNTA ELÁSTICA INTEGRADA, INSTALADO EM LOCAL COM NÍVEL BAIXO DE INTERFERÊNCIAS - FORNECIMENTO E ASSENTAMENTO. AF_06/2015</t>
  </si>
  <si>
    <t>616,09</t>
  </si>
  <si>
    <t>616,97</t>
  </si>
  <si>
    <t>90709</t>
  </si>
  <si>
    <t>TUBO DE PVC PARA REDE COLETORA DE ESGOTO DE PAREDE MACIÇA, DN 100 MM, JUNTA ELÁSTICA, INSTALADO EM LOCAL COM NÍVEL ALTO DE INTERFERÊNCIAS - FORNECIMENTO E ASSENTAMENTO. AF_06/2015</t>
  </si>
  <si>
    <t>90710</t>
  </si>
  <si>
    <t>TUBO DE PVC PARA REDE COLETORA DE ESGOTO DE PAREDE MACIÇA, DN 150 MM, JUNTA ELÁSTICA, INSTALADO EM LOCAL COM NÍVEL ALTO DE INTERFERÊNCIAS - FORNECIMENTO E ASSENTAMENTO. AF_06/2015</t>
  </si>
  <si>
    <t>47,87</t>
  </si>
  <si>
    <t>48,45</t>
  </si>
  <si>
    <t>90711</t>
  </si>
  <si>
    <t>TUBO DE PVC PARA REDE COLETORA DE ESGOTO DE PAREDE MACIÇA, DN 200 MM, JUNTA ELÁSTICA, INSTALADO EM LOCAL COM NÍVEL ALTO DE INTERFERÊNCIAS - FORNECIMENTO E ASSENTAMENTO. AF_06/2015</t>
  </si>
  <si>
    <t>70,52</t>
  </si>
  <si>
    <t>90712</t>
  </si>
  <si>
    <t>TUBO DE PVC PARA REDE COLETORA DE ESGOTO DE PAREDE MACIÇA, DN 250 MM, JUNTA ELÁSTICA, INSTALADO EM LOCAL COM NÍVEL ALTO DE INTERFERÊNCIAS - FORNECIMENTO E ASSENTAMENTO. AF_06/2015</t>
  </si>
  <si>
    <t>115,78</t>
  </si>
  <si>
    <t>90713</t>
  </si>
  <si>
    <t>TUBO DE PVC PARA REDE COLETORA DE ESGOTO DE PAREDE MACIÇA, DN 300 MM, JUNTA ELÁSTICA, INSTALADO EM LOCAL COM NÍVEL ALTO DE INTERFERÊNCIAS - FORNECIMENTO E ASSENTAMENTO. AF_06/2015</t>
  </si>
  <si>
    <t>183,75</t>
  </si>
  <si>
    <t>184,53</t>
  </si>
  <si>
    <t>90714</t>
  </si>
  <si>
    <t>TUBO DE PVC PARA REDE COLETORA DE ESGOTO DE PAREDE MACIÇA, DN 350 MM, JUNTA ELÁSTICA, INSTALADO EM LOCAL COM NÍVEL ALTO DE INTERFERÊNCIAS - FORNECIMENTO E ASSENTAMENTO. AF_06/2015</t>
  </si>
  <si>
    <t>226,54</t>
  </si>
  <si>
    <t>227,38</t>
  </si>
  <si>
    <t>90715</t>
  </si>
  <si>
    <t>TUBO DE PVC PARA REDE COLETORA DE ESGOTO DE PAREDE MACIÇA, DN 400 MM, JUNTA ELÁSTICA, INSTALADO EM LOCAL COM NÍVEL ALTO DE INTERFERÊNCIAS - FORNECIMENTO E ASSENTAMENTO. AF_06/2015</t>
  </si>
  <si>
    <t>299,17</t>
  </si>
  <si>
    <t>300,44</t>
  </si>
  <si>
    <t>90716</t>
  </si>
  <si>
    <t>TUBO DE PVC CORRUGADO DE DUPLA PAREDE PARA REDE COLETORA DE ESGOTO, DN 150 MM, JUNTA ELÁSTICA, INSTALADO EM LOCAL COM NÍVEL ALTO DE INTERFERÊNCIAS - FORNECIMENTO E ASSENTAMENTO. AF_06/2015</t>
  </si>
  <si>
    <t>41,91</t>
  </si>
  <si>
    <t>42,77</t>
  </si>
  <si>
    <t>90717</t>
  </si>
  <si>
    <t>TUBO DE PVC CORRUGADO DE DUPLA PAREDE PARA REDE COLETORA DE ESGOTO, DN 200 MM, JUNTA ELÁSTICA, INSTALADO EM LOCAL COM NÍVEL ALTO DE INTERFERÊNCIAS - FORNECIMENTO E ASSENTAMENTO. AF_06/2015</t>
  </si>
  <si>
    <t>63,84</t>
  </si>
  <si>
    <t>64,77</t>
  </si>
  <si>
    <t>90718</t>
  </si>
  <si>
    <t>TUBO DE PVC CORRUGADO DE DUPLA PAREDE PARA REDE COLETORA DE ESGOTO, DN 250 MM, JUNTA ELÁSTICA, INSTALADO EM LOCAL COM NÍVEL ALTO DE INTERFERÊNCIAS - FORNECIMENTO E ASSENTAMENTO. AF_06/2015</t>
  </si>
  <si>
    <t>101,36</t>
  </si>
  <si>
    <t>102,36</t>
  </si>
  <si>
    <t>90719</t>
  </si>
  <si>
    <t>TUBO DE PVC CORRUGADO DE DUPLA PAREDE PARA REDE COLETORA DE ESGOTO, DN 300 MM, JUNTA ELÁSTICA, INSTALADO EM LOCAL COM NÍVEL ALTO DE INTERFERÊNCIAS - FORNECIMENTO E ASSENTAMENTO. AF_06/2015</t>
  </si>
  <si>
    <t>138,25</t>
  </si>
  <si>
    <t>139,30</t>
  </si>
  <si>
    <t>90720</t>
  </si>
  <si>
    <t>TUBO DE PVC CORRUGADO DE DUPLA PAREDE PARA REDE COLETORA DE ESGOTO, DN 350 MM, JUNTA ELÁSTICA, INSTALADO EM LOCAL COM NÍVEL ALTO DE INTERFERÊNCIAS - FORNECIMENTO E ASSENTAMENTO. AF_06/2015</t>
  </si>
  <si>
    <t>192,33</t>
  </si>
  <si>
    <t>193,45</t>
  </si>
  <si>
    <t>90721</t>
  </si>
  <si>
    <t>TUBO DE PVC CORRUGADO DE DUPLA PAREDE PARA REDE COLETORA DE ESGOTO, DN 400 MM, EM JUNTA ELÁSTICA, INSTALADO EM LOCAL COM NÍVEL ALTO DE INTERFERÊNCIAS - FORNECIMENTO E ASSENTAMENTO. AF_06/2015</t>
  </si>
  <si>
    <t>232,39</t>
  </si>
  <si>
    <t>234,06</t>
  </si>
  <si>
    <t>90723</t>
  </si>
  <si>
    <t>TUBO DE PEAD CORRUGADO DE DUPLA PAREDE PARA REDE COLETORA DE ESGOTO, DN 600 MM, JUNTA ELÁSTICA INTEGRADA, INSTALADO EM LOCAL COM NÍVEL ALTO DE INTERFERÊNCIAS - FORNECIMENTO E ASSENTAMENTO. AF_06/2015</t>
  </si>
  <si>
    <t>618,35</t>
  </si>
  <si>
    <t>619,39</t>
  </si>
  <si>
    <t>90724</t>
  </si>
  <si>
    <t>JUNTA ARGAMASSADA ENTRE TUBO DN 100 MM E O POÇO DE VISITA/ CAIXA DE CONCRETO OU ALVENARIA EM REDES DE ESGOTO. AF_06/2015</t>
  </si>
  <si>
    <t>24,35</t>
  </si>
  <si>
    <t>90725</t>
  </si>
  <si>
    <t>JUNTA ARGAMASSADA ENTRE TUBO DN 150 MM E O POÇO DE VISITA/ CAIXA DE CONCRETO OU ALVENARIA EM REDES DE ESGOTO. AF_06/2015</t>
  </si>
  <si>
    <t>26,94</t>
  </si>
  <si>
    <t>90726</t>
  </si>
  <si>
    <t>JUNTA ARGAMASSADA ENTRE TUBO DN 200 MM E O POÇO/ CAIXA DE CONCRETO OU ALVENARIA EM REDES DE ESGOTO. AF_06/2015</t>
  </si>
  <si>
    <t>35,67</t>
  </si>
  <si>
    <t>90727</t>
  </si>
  <si>
    <t>JUNTA ARGAMASSADA ENTRE TUBO DN 250 MM E O POÇO DE VISITA/ CAIXA DE CONCRETO OU ALVENARIA EM REDES DE ESGOTO. AF_06/2015</t>
  </si>
  <si>
    <t>37,12</t>
  </si>
  <si>
    <t>41,33</t>
  </si>
  <si>
    <t>90728</t>
  </si>
  <si>
    <t>JUNTA ARGAMASSADA ENTRE TUBO DN 300 MM E O POÇO DE VISITA/ CAIXA DE CONCRETO OU ALVENARIA EM REDES DE ESGOTO. AF_06/2015</t>
  </si>
  <si>
    <t>42,21</t>
  </si>
  <si>
    <t>46,97</t>
  </si>
  <si>
    <t>90729</t>
  </si>
  <si>
    <t>JUNTA ARGAMASSADA ENTRE TUBO DN 350 MM E O POÇO DE VISITA/ CAIXA DE CONCRETO OU ALVENARIA EM REDES DE ESGOTO. AF_06/2015</t>
  </si>
  <si>
    <t>47,30</t>
  </si>
  <si>
    <t>52,63</t>
  </si>
  <si>
    <t>90730</t>
  </si>
  <si>
    <t>JUNTA ARGAMASSADA ENTRE TUBO DN 400 MM E O POÇO DE VISITA/ CAIXA DE CONCRETO OU ALVENARIA EM REDES DE ESGOTO. AF_06/2015</t>
  </si>
  <si>
    <t>52,43</t>
  </si>
  <si>
    <t>58,33</t>
  </si>
  <si>
    <t>90731</t>
  </si>
  <si>
    <t>JUNTA ARGAMASSADA ENTRE TUBO DN 450 MM E O POÇO DE VISITA/ CAIXA DE CONCRETO OU ALVENARIA EM REDES DE ESGOTO. AF_06/2015</t>
  </si>
  <si>
    <t>57,51</t>
  </si>
  <si>
    <t>63,99</t>
  </si>
  <si>
    <t>90732</t>
  </si>
  <si>
    <t>JUNTA ARGAMASSADA ENTRE TUBO DN 600 MM E O POÇO DE VISITA/ CAIXA DE CONCRETO OU ALVENARIA EM REDES DE ESGOTO. AF_06/2015</t>
  </si>
  <si>
    <t>72,79</t>
  </si>
  <si>
    <t>80,94</t>
  </si>
  <si>
    <t>90733</t>
  </si>
  <si>
    <t>ASSENTAMENTO DE TUBO DE PVC PARA REDE COLETORA DE ESGOTO DE PAREDE MACIÇA, DN 100 MM, JUNTA ELÁSTICA, INSTALADO EM LOCAL COM NÍVEL BAIXO DE INTERFERÊNCIAS (NÃO INCLUI FORNECIMENTO). AF_06/2015</t>
  </si>
  <si>
    <t>90734</t>
  </si>
  <si>
    <t>ASSENTAMENTO DE TUBO DE PVC PARA REDE COLETORA DE ESGOTO DE PAREDE MACIÇA, DN 150 MM, JUNTA ELÁSTICA, INSTALADO EM LOCAL COM NÍVEL BAIXO DE INTERFERÊNCIAS (NÃO INCLUI FORNECIMENTO). AF_06/2015</t>
  </si>
  <si>
    <t>3,27</t>
  </si>
  <si>
    <t>90735</t>
  </si>
  <si>
    <t>ASSENTAMENTO DE TUBO DE PVC PARA REDE COLETORA DE ESGOTO DE PAREDE MACIÇA, DN 200 MM, JUNTA ELÁSTICA, INSTALADO EM LOCAL COM NÍVEL BAIXO DE INTERFERÊNCIAS (NÃO INCLUI FORNECIMENTO). AF_06/2015</t>
  </si>
  <si>
    <t>3,47</t>
  </si>
  <si>
    <t>3,88</t>
  </si>
  <si>
    <t>90736</t>
  </si>
  <si>
    <t>ASSENTAMENTO DE TUBO DE PVC PARA REDE COLETORA DE ESGOTO DE PAREDE MACIÇA, DN 250 MM, JUNTA ELÁSTICA, INSTALADO EM LOCAL COM NÍVEL BAIXO DE INTERFERÊNCIAS (NÃO INCLUI FORNECIMENTO). AF_06/2015</t>
  </si>
  <si>
    <t>90737</t>
  </si>
  <si>
    <t>ASSENTAMENTO DE TUBO DE PVC PARA REDE COLETORA DE ESGOTO DE PAREDE MACIÇA, DN 300 MM, JUNTA ELÁSTICA, INSTALADO EM LOCAL COM NÍVEL BAIXO DE INTERFERÊNCIAS (NÃO INCLUI FORNECIMENTO). AF_06/2015</t>
  </si>
  <si>
    <t>90738</t>
  </si>
  <si>
    <t>ASSENTAMENTO DE TUBO DE PVC PARA REDE COLETORA DE ESGOTO DE PAREDE MACIÇA, DN 350 MM, JUNTA ELÁSTICA, INSTALADO EM LOCAL COM NÍVEL BAIXO DE INTERFERÊNCIAS (NÃO INCLUI FORNECIMENTO). AF_06/2015</t>
  </si>
  <si>
    <t>5,69</t>
  </si>
  <si>
    <t>90739</t>
  </si>
  <si>
    <t>ASSENTAMENTO DE TUBO DE PVC PARA REDE COLETORA DE ESGOTO DE PAREDE MACIÇA, DN 400 MM, JUNTA ELÁSTICA, INSTALADO EM LOCAL COM NÍVEL BAIXO DE INTERFERÊNCIAS (NÃO INCLUI FORNECIMENTO). AF_06/2015</t>
  </si>
  <si>
    <t>12,06</t>
  </si>
  <si>
    <t>90740</t>
  </si>
  <si>
    <t>ASSENTAMENTO DE TUBO DE PVC CORRUGADO DE DUPLA PAREDE PARA REDE COLETORA DE ESGOTO, DN 150 MM, JUNTA ELÁSTICA, INSTALADO EM LOCAL COM NÍVEL BAIXO DE INTERFERÊNCIAS (NÃO INCLUI FORNECIMENTO). AF_06/2015</t>
  </si>
  <si>
    <t>90741</t>
  </si>
  <si>
    <t>ASSENTAMENTO DE TUBO DE PVC CORRUGADO DE DUPLA PAREDE PARA REDE COLETORA DE ESGOTO, DN 200 MM, JUNTA ELÁSTICA, INSTALADO EM LOCAL COM NÍVEL BAIXO DE INTERFERÊNCIAS (NÃO INCLUI FORNECIMENTO). AF_06/2015</t>
  </si>
  <si>
    <t>90742</t>
  </si>
  <si>
    <t>ASSENTAMENTO DE TUBO DE PVC CORRUGADO DE DUPLA PAREDE PARA REDE COLETORA DE ESGOTO, DN 250 MM, JUNTA ELÁSTICA, INSTALADO EM LOCAL COM NÍVEL BAIXO DE INTERFERÊNCIAS (NÃO INCLUI FORNECIMENTO). AF_06/2015</t>
  </si>
  <si>
    <t>6,42</t>
  </si>
  <si>
    <t>90743</t>
  </si>
  <si>
    <t>ASSENTAMENTO DE TUBO DE PVC CORRUGADO DE DUPLA PAREDE PARA REDE COLETORA DE ESGOTO, DN 300 MM, JUNTA ELÁSTICA, INSTALADO EM LOCAL COM NÍVEL BAIXO DE INTERFERÊNCIAS (NÃO INCLUI FORNECIMENTO). AF_06/2015</t>
  </si>
  <si>
    <t>6,96</t>
  </si>
  <si>
    <t>90744</t>
  </si>
  <si>
    <t>ASSENTAMENTO DE TUBO DE PVC CORRUGADO DE DUPLA PAREDE PARA REDE COLETORA DE ESGOTO, DN 350 MM, JUNTA ELÁSTICA, INSTALADO EM LOCAL COM NÍVEL BAIXO DE INTERFERÊNCIAS (NÃO INCLUI FORNECIMENTO). AF_06/2015</t>
  </si>
  <si>
    <t>7,49</t>
  </si>
  <si>
    <t>90745</t>
  </si>
  <si>
    <t>ASSENTAMENTO DE TUBO DE PVC CORRUGADO DE DUPLA PAREDE PARA REDE COLETORA DE ESGOTO, DN 400 MM, JUNTA ELÁSTICA, INSTALADO EM LOCAL COM NÍVEL BAIXO DE INTERFERÊNCIAS (NÃO INCLUI FORNECIMENTO). AF_06/2015</t>
  </si>
  <si>
    <t>17,25</t>
  </si>
  <si>
    <t>90746</t>
  </si>
  <si>
    <t>ASSENTAMENTO DE TUBO DE PEAD CORRUGADO DE DUPLA PAREDE PARA REDE COLETORA DE ESGOTO, DN 450 MM, JUNTA ELÁSTICA INTEGRADA, INSTALADO EM LOCAL COM NÍVEL BAIXO DE INTERFERÊNCIAS (NÃO INCLUI FORNECIMENTO). AF_06/2015</t>
  </si>
  <si>
    <t>90747</t>
  </si>
  <si>
    <t>ASSENTAMENTO DE TUBO DE PEAD CORRUGADO DE DUPLA PAREDE PARA REDE COLETORA DE ESGOTO, DN 600 MM, JUNTA ELÁSTICA INTEGRADA, INSTALADO EM LOCAL COM NÍVEL BAIXO DE INTERFERÊNCIAS (NÃO INCLUI FORNECIMENTO). AF_06/2015</t>
  </si>
  <si>
    <t>11,90</t>
  </si>
  <si>
    <t>12,78</t>
  </si>
  <si>
    <t>90748</t>
  </si>
  <si>
    <t>ASSENTAMENTO DE TUBO DE PVC PARA REDE COLETORA DE ESGOTO DE PAREDE MACIÇA, DN 100 MM, JUNTA ELÁSTICA, INSTALADO EM LOCAL COM NÍVEL ALTO DE INTERFERÊNCIAS (NÃO INCLUI FORNECIMENTO). AF_06/2015</t>
  </si>
  <si>
    <t>90749</t>
  </si>
  <si>
    <t>ASSENTAMENTO DE TUBO DE PVC PARA REDE COLETORA DE ESGOTO DE PAREDE MACIÇA, DN 150 MM, JUNTA ELÁSTICA, INSTALADO EM LOCAL COM NÍVEL ALTO DE INTERFERÊNCIAS (NÃO INCLUI FORNECIMENTO). AF_06/2015</t>
  </si>
  <si>
    <t>4,84</t>
  </si>
  <si>
    <t>5,42</t>
  </si>
  <si>
    <t>90750</t>
  </si>
  <si>
    <t>ASSENTAMENTO DE TUBO DE PVC PARA REDE COLETORA DE ESGOTO DE PAREDE MACIÇA, DN 200 MM, JUNTA ELÁSTICA, INSTALADO EM LOCAL COM NÍVEL ALTO DE INTERFERÊNCIAS (NÃO INCLUI FORNECIMENTO). AF_06/2015</t>
  </si>
  <si>
    <t>6,01</t>
  </si>
  <si>
    <t>90751</t>
  </si>
  <si>
    <t>ASSENTAMENTO DE TUBO DE PVC PARA REDE COLETORA DE ESGOTO DE PAREDE MACIÇA, DN 250 MM, JUNTA ELÁSTICA, INSTALADO EM LOCAL COM NÍVEL ALTO DE INTERFERÊNCIAS (NÃO INCLUI FORNECIMENTO). AF_06/2015</t>
  </si>
  <si>
    <t>90752</t>
  </si>
  <si>
    <t>ASSENTAMENTO DE TUBO DE PVC PARA REDE COLETORA DE ESGOTO DE PAREDE MACIÇA, DN 300 MM, JUNTA ELÁSTICA, INSTALADO EM LOCAL COM NÍVEL ALTO DE INTERFERÊNCIAS (NÃO INCLUI FORNECIMENTO). AF_06/2015</t>
  </si>
  <si>
    <t>90753</t>
  </si>
  <si>
    <t>ASSENTAMENTO DE TUBO DE PVC PARA REDE COLETORA DE ESGOTO DE PAREDE MACIÇA, DN 350 MM, JUNTA ELÁSTICA, INSTALADO EM LOCAL COM NÍVEL ALTO DE INTERFERÊNCIAS (NÃO INCLUI FORNECIMENTO). AF_06/2015</t>
  </si>
  <si>
    <t>7,82</t>
  </si>
  <si>
    <t>90754</t>
  </si>
  <si>
    <t>ASSENTAMENTO DE TUBO DE PVC PARA REDE COLETORA DE ESGOTO DE PAREDE MACIÇA, DN 400 MM, JUNTA ELÁSTICA, INSTALADO EM LOCAL COM NÍVEL ALTO DE INTERFERÊNCIAS (NÃO INCLUI FORNECIMENTO). AF_06/2015</t>
  </si>
  <si>
    <t>14,88</t>
  </si>
  <si>
    <t>90755</t>
  </si>
  <si>
    <t>ASSENTAMENTO DE TUBO DE PVC CORRUGADO DE DUPLA PAREDE PARA REDE COLETORA DE ESGOTO, DN 150 MM, JUNTA ELÁSTICA, INSTALADO EM LOCAL COM NÍVEL ALTO DE INTERFERÊNCIAS (NÃO INCLUI FORNECIMENTO). AF_06/2015</t>
  </si>
  <si>
    <t>7,26</t>
  </si>
  <si>
    <t>8,12</t>
  </si>
  <si>
    <t>90756</t>
  </si>
  <si>
    <t>ASSENTAMENTO DE TUBO DE PVC CORRUGADO DE DUPLA PAREDE PARA REDE COLETORA DE ESGOTO, DN 200 MM, JUNTA ELÁSTICA, INSTALADO EM LOCAL COM NÍVEL ALTO DE INTERFERÊNCIAS (NÃO INCLUI FORNECIMENTO). AF_06/2015</t>
  </si>
  <si>
    <t>90757</t>
  </si>
  <si>
    <t>ASSENTAMENTO DE TUBO DE PVC CORRUGADO DE DUPLA PAREDE PARA REDE COLETORA DE ESGOTO, DN 250 MM, JUNTA ELÁSTICA, INSTALADO EM LOCAL COM NÍVEL ALTO DE INTERFERÊNCIAS (NÃO INCLUI FORNECIMENTO). AF_06/2015</t>
  </si>
  <si>
    <t>90758</t>
  </si>
  <si>
    <t>ASSENTAMENTO DE TUBO DE PVC CORRUGADO DE DUPLA PAREDE PARA REDE COLETORA DE ESGOTO, DN 300 MM, JUNTA ELÁSTICA, INSTALADO EM LOCAL COM NÍVEL ALTO DE INTERFERÊNCIAS (NÃO INCLUI FORNECIMENTO). AF_06/2015</t>
  </si>
  <si>
    <t>9,92</t>
  </si>
  <si>
    <t>90759</t>
  </si>
  <si>
    <t>ASSENTAMENTO DE TUBO DE PVC CORRUGADO DE DUPLA PAREDE PARA REDE COLETORA DE ESGOTO, DN 350 MM, JUNTA ELÁSTICA, INSTALADO EM LOCAL COM NÍVEL ALTO DE INTERFERÊNCIAS (NÃO INCLUI FORNECIMENTO). AF_06/2015</t>
  </si>
  <si>
    <t>10,52</t>
  </si>
  <si>
    <t>90760</t>
  </si>
  <si>
    <t>ASSENTAMENTO DE TUBO DE PVC CORRUGADO DE DUPLA PAREDE PARA REDE COLETORA DE ESGOTO, DN 400 MM, EM JUNTA ELÁSTICA, INSTALADO EM LOCAL COM NÍVEL ALTO DE INTERFERÊNCIAS (NÃO INCLUI FORNECIMENTO). AF_06/2015</t>
  </si>
  <si>
    <t>19,67</t>
  </si>
  <si>
    <t>21,34</t>
  </si>
  <si>
    <t>90761</t>
  </si>
  <si>
    <t>ASSENTAMENTO DE TUBO DE PEAD CORRUGADO DE DUPLA PAREDE PARA REDE COLETORA DE ESGOTO, DN 450 MM, JUNTA ELÁSTICA INTEGRADA, INSTALADO EM LOCAL COM NÍVEL ALTO DE INTERFERÊNCIAS (NÃO INCLUI FORNECIMENTO). AF_06/2015</t>
  </si>
  <si>
    <t>90762</t>
  </si>
  <si>
    <t>ASSENTAMENTO DE TUBO DE PEAD CORRUGADO DE DUPLA PAREDE PARA REDE COLETORA DE ESGOTO, DN 600 MM, JUNTA ELÁSTICA INTEGRADA, INSTALADO EM LOCAL COM NÍVEL ALTO DE INTERFERÊNCIAS (NÃO INCLUI FORNECIMENTO). AF_06/2015</t>
  </si>
  <si>
    <t>15,20</t>
  </si>
  <si>
    <t>94869</t>
  </si>
  <si>
    <t>TUBO DE PEAD CORRUGADO DE DUPLA PAREDE PARA REDE COLETORA DE ESGOTO, DN 250 MM, JUNTA ELÁSTICA INTEGRADA, INSTALADO EM LOCAL COM NÍVEL BAIXO DE INTERFERÊNCIAS - FORNECIMENTO E ASSENTAMENTO. AF_06/2016</t>
  </si>
  <si>
    <t>125,15</t>
  </si>
  <si>
    <t>125,24</t>
  </si>
  <si>
    <t>94870</t>
  </si>
  <si>
    <t>ASSENTAMENTO DE TUBO DE PEAD CORRUGADO DE DUPLA PAREDE PARA REDE COLETORA DE ESGOTO, DN 250 MM, JUNTA ELÁSTICA INTEGRADA, INSTALADO EM LOCAL COM NÍVEL BAIXO DE INTERFERÊNCIAS (NÃO INCLUI FORNECIMENTO). AF_06/2016</t>
  </si>
  <si>
    <t>94871</t>
  </si>
  <si>
    <t>TUBO DE PEAD CORRUGADO DE DUPLA PAREDE PARA REDE COLETORA DE ESGOTO, DN 300 MM, JUNTA ELÁSTICA INTEGRADA, INSTALADO EM LOCAL COM NÍVEL BAIXO DE INTERFERÊNCIAS - FORNECIMENTO E ASSENTAMENTO. AF_06/2016</t>
  </si>
  <si>
    <t>148,41</t>
  </si>
  <si>
    <t>148,57</t>
  </si>
  <si>
    <t>94872</t>
  </si>
  <si>
    <t>ASSENTAMENTO DE TUBO DE PEAD CORRUGADO DE DUPLA PAREDE PARA REDE COLETORA DE ESGOTO, DN 300 MM, JUNTA ELÁSTICA INTEGRADA, INSTALADO EM LOCAL COM NÍVEL BAIXO DE INTERFERÊNCIAS (NÃO INCLUI FORNECIMENTO). AF_06/2016</t>
  </si>
  <si>
    <t>94875</t>
  </si>
  <si>
    <t>TUBO DE PEAD CORRUGADO DE DUPLA PAREDE PARA REDE COLETORA DE ESGOTO, DN 750 MM, JUNTA ELÁSTICA INTEGRADA, INSTALADO EM LOCAL COM NÍVEL BAIXO DE INTERFERÊNCIAS - FORNECIMENTO E ASSENTAMENTO. AF_06/2016</t>
  </si>
  <si>
    <t>870,77</t>
  </si>
  <si>
    <t>872,09</t>
  </si>
  <si>
    <t>94876</t>
  </si>
  <si>
    <t>ASSENTAMENTO DE TUBO DE PEAD CORRUGADO DE DUPLA PAREDE PARA REDE COLETORA DE ESGOTO, DN 750 MM, JUNTA ELÁSTICA INTEGRADA, INSTALADO EM LOCAL COM NÍVEL BAIXO DE INTERFERÊNCIAS (NÃO INCLUI FORNECIMENTO). AF_06/2016</t>
  </si>
  <si>
    <t>18,02</t>
  </si>
  <si>
    <t>94878</t>
  </si>
  <si>
    <t>ASSENTAMENTO DE TUBO DE PEAD CORRUGADO DE DUPLA PAREDE PARA REDE COLETORA DE ESGOTO, DN 900 MM, JUNTA ELÁSTICA INTEGRADA, INSTALADO EM LOCAL COM NÍVEL BAIXO DE INTERFERÊNCIAS (NÃO INCLUI FORNECIMENTO). AF_06/2016</t>
  </si>
  <si>
    <t>94879</t>
  </si>
  <si>
    <t>TUBO DE PEAD CORRUGADO DE DUPLA PAREDE PARA REDE COLETORA DE ESGOTO, DN 1000 MM, JUNTA ELÁSTICA INTEGRADA, INSTALADO EM LOCAL COM NÍVEL BAIXO DE INTERFERÊNCIAS - FORNECIMENTO E ASSENTAMENTO. AF_06/2016</t>
  </si>
  <si>
    <t>1.160,65</t>
  </si>
  <si>
    <t>1.162,56</t>
  </si>
  <si>
    <t>94880</t>
  </si>
  <si>
    <t>ASSENTAMENTO DE TUBO DE PEAD CORRUGADO DE DUPLA PAREDE PARA REDE COLETORA DE ESGOTO, DN 1000 MM, JUNTA ELÁSTICA INTEGRADA, INSTALADO EM LOCAL COM NÍVEL BAIXO DE INTERFERÊNCIAS (NÃO INCLUI FORNECIMENTO). AF_06/2016</t>
  </si>
  <si>
    <t>25,89</t>
  </si>
  <si>
    <t>27,80</t>
  </si>
  <si>
    <t>94881</t>
  </si>
  <si>
    <t>TUBO DE PEAD CORRUGADO DE DUPLA PAREDE PARA REDE COLETORA DE ESGOTO, DN 1200 MM, JUNTA ELÁSTICA INTEGRADA, INSTALADO EM LOCAL COM NÍVEL BAIXO DE INTERFERÊNCIAS - FORNECIMENTO E ASSENTAMENTO. AF_06/2016</t>
  </si>
  <si>
    <t>1.809,47</t>
  </si>
  <si>
    <t>1.811,75</t>
  </si>
  <si>
    <t>94882</t>
  </si>
  <si>
    <t>ASSENTAMENTO DE TUBO DE PEAD CORRUGADO DE DUPLA PAREDE PARA REDE COLETORA DE ESGOTO, DN 1200 MM, JUNTA ELÁSTICA INTEGRADA, INSTALADO EM LOCAL COM NÍVEL BAIXO DE INTERFERÊNCIAS (NÃO INCLUI FORNECIMENTO). AF_06/2016</t>
  </si>
  <si>
    <t>30,70</t>
  </si>
  <si>
    <t>32,98</t>
  </si>
  <si>
    <t>94884</t>
  </si>
  <si>
    <t>ASSENTAMENTO DE TUBO DE PEAD CORRUGADO DE DUPLA PAREDE PARA REDE COLETORA DE ESGOTO, DN 1500 MM, JUNTA ELÁSTICA INTEGRADA, INSTALADO EM LOCAL COM NÍVEL BAIXO DE INTERFERÊNCIAS (NÃO INCLUI FORNECIMENTO). AF_06/2016</t>
  </si>
  <si>
    <t>40,49</t>
  </si>
  <si>
    <t>43,49</t>
  </si>
  <si>
    <t>94885</t>
  </si>
  <si>
    <t>TUBO DE PEAD CORRUGADO DE DUPLA PAREDE PARA REDE COLETORA DE ESGOTO, DN 250 MM, JUNTA ELÁSTICA INTEGRADA, INSTALADO EM LOCAL COM NÍVEL ALTO DE INTERFERÊNCIAS - FORNECIMENTO E ASSENTAMENTO. AF_06/2016</t>
  </si>
  <si>
    <t>125,50</t>
  </si>
  <si>
    <t>94886</t>
  </si>
  <si>
    <t>ASSENTAMENTO DE TUBO DE PEAD CORRUGADO DE DUPLA PAREDE PARA REDE COLETORA DE ESGOTO, DN 250 MM, JUNTA ELÁSTICA INTEGRADA, INSTALADO EM LOCAL COM NÍVEL ALTO DE INTERFERÊNCIAS (NÃO INCLUI FORNECIMENTO). AF_06/2016</t>
  </si>
  <si>
    <t>1,15</t>
  </si>
  <si>
    <t>94887</t>
  </si>
  <si>
    <t>TUBO DE PEAD CORRUGADO DE DUPLA PAREDE PARA REDE COLETORA DE ESGOTO, DN 300 MM, JUNTA ELÁSTICA INTEGRADA, INSTALADO EM LOCAL COM NÍVEL ALTO DE INTERFERÊNCIAS - FORNECIMENTO E ASSENTAMENTO. AF_06/2016</t>
  </si>
  <si>
    <t>149,00</t>
  </si>
  <si>
    <t>94888</t>
  </si>
  <si>
    <t>ASSENTAMENTO DE TUBO DE PEAD CORRUGADO DE DUPLA PAREDE PARA REDE COLETORA DE ESGOTO, DN 300 MM, JUNTA ELÁSTICA INTEGRADA, INSTALADO EM LOCAL COM NÍVEL ALTO DE INTERFERÊNCIAS (NÃO INCLUI FORNECIMENTO). AF_06/2016</t>
  </si>
  <si>
    <t>94891</t>
  </si>
  <si>
    <t>TUBO DE PEAD CORRUGADO DE DUPLA PAREDE PARA REDE COLETORA DE ESGOTO, DN 750 MM, JUNTA ELÁSTICA INTEGRADA, INSTALADO EM LOCAL COM NÍVEL ALTO DE INTERFERÊNCIAS - FORNECIMENTO E ASSENTAMENTO. AF_06/2016</t>
  </si>
  <si>
    <t>873,67</t>
  </si>
  <si>
    <t>875,22</t>
  </si>
  <si>
    <t>94892</t>
  </si>
  <si>
    <t>ASSENTAMENTO DE TUBO DE PEAD CORRUGADO DE DUPLA PAREDE PARA REDE COLETORA DE ESGOTO, DN 750 MM, JUNTA ELÁSTICA INTEGRADA, INSTALADO EM LOCAL COM NÍVEL ALTO DE INTERFERÊNCIAS (NÃO INCLUI FORNECIMENTO). AF_06/2016</t>
  </si>
  <si>
    <t>20,92</t>
  </si>
  <si>
    <t>22,47</t>
  </si>
  <si>
    <t>94894</t>
  </si>
  <si>
    <t>ASSENTAMENTO DE TUBO DE PEAD CORRUGADO DE DUPLA PAREDE PARA REDE COLETORA DE ESGOTO, DN 900 MM, JUNTA ELÁSTICA INTEGRADA, INSTALADO EM LOCAL COM NÍVEL ALTO DE INTERFERÊNCIAS (NÃO INCLUI FORNECIMENTO). AF_06/2016</t>
  </si>
  <si>
    <t>94895</t>
  </si>
  <si>
    <t>TUBO DE PEAD CORRUGADO DE DUPLA PAREDE PARA REDE COLETORA DE ESGOTO, DN 1000 MM, JUNTA ELÁSTICA INTEGRADA, INSTALADO EM LOCAL COM NÍVEL ALTO DE INTERFERÊNCIAS - FORNECIMENTO E ASSENTAMENTO. AF_06/2016</t>
  </si>
  <si>
    <t>1.164,12</t>
  </si>
  <si>
    <t>1.166,29</t>
  </si>
  <si>
    <t>94896</t>
  </si>
  <si>
    <t>ASSENTAMENTO DE TUBO DE PEAD CORRUGADO DE DUPLA PAREDE PARA REDE COLETORA DE ESGOTO, DN 1000 MM, JUNTA ELÁSTICA INTEGRADA, INSTALADO EM LOCAL COM NÍVEL ALTO DE INTERFERÊNCIAS (NÃO INCLUI FORNECIMENTO). AF_06/2016</t>
  </si>
  <si>
    <t>29,36</t>
  </si>
  <si>
    <t>31,53</t>
  </si>
  <si>
    <t>94897</t>
  </si>
  <si>
    <t>TUBO DE PEAD CORRUGADO DE DUPLA PAREDE PARA REDE COLETORA DE ESGOTO, DN 1200 MM, JUNTA ELÁSTICA INTEGRADA, INSTALADO EM LOCAL COM NÍVEL ALTO DE INTERFERÊNCIAS - FORNECIMENTO E ASSENTAMENTO. AF_06/2016</t>
  </si>
  <si>
    <t>1.813,19</t>
  </si>
  <si>
    <t>1.815,73</t>
  </si>
  <si>
    <t>94898</t>
  </si>
  <si>
    <t>ASSENTAMENTO DE TUBO DE PEAD CORRUGADO DE DUPLA PAREDE PARA REDE COLETORA DE ESGOTO, DN 1200 MM, JUNTA ELÁSTICA INTEGRADA, INSTALADO EM LOCAL COM NÍVEL ALTO DE INTERFERÊNCIAS (NÃO INCLUI FORNECIMENTO). AF_06/2016</t>
  </si>
  <si>
    <t>34,42</t>
  </si>
  <si>
    <t>36,96</t>
  </si>
  <si>
    <t>94900</t>
  </si>
  <si>
    <t>ASSENTAMENTO DE TUBO DE PEAD CORRUGADO DE DUPLA PAREDE PARA REDE COLETORA DE ESGOTO, DN 1500 MM, JUNTA ELÁSTICA INTEGRADA, INSTALADO EM LOCAL COM NÍVEL ALTO DE INTERFERÊNCIAS (NÃO INCLUI FORNECIMENTO). AF_06/2016</t>
  </si>
  <si>
    <t>44,55</t>
  </si>
  <si>
    <t>47,85</t>
  </si>
  <si>
    <t>97121</t>
  </si>
  <si>
    <t>ASSENTAMENTO DE TUBO DE PVC PBA PARA REDE DE ÁGUA, DN 50 MM, JUNTA ELÁSTICA INTEGRADA, INSTALADO EM LOCAL COM NÍVEL ALTO DE INTERFERÊNCIAS (NÃO INCLUI FORNECIMENTO). AF_11/2017</t>
  </si>
  <si>
    <t>1,99</t>
  </si>
  <si>
    <t>97122</t>
  </si>
  <si>
    <t>ASSENTAMENTO DE TUBO DE PVC PBA PARA REDE DE ÁGUA, DN 75 MM, JUNTA ELÁSTICA INTEGRADA, INSTALADO EM LOCAL COM NÍVEL ALTO DE INTERFERÊNCIAS (NÃO INCLUI FORNECIMENTO). AF_11/2017</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</si>
  <si>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</si>
  <si>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</si>
  <si>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</si>
  <si>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</si>
  <si>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</si>
  <si>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</si>
  <si>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97126</t>
  </si>
  <si>
    <t>ASSENTAMENTO DE TUBO DE PVC PBA PARA REDE DE ÁGUA, DN 100 MM, JUNTA ELÁSTICA INTEGRADA, INSTALADO EM LOCAL COM NÍVEL BAIXO DE INTERFERÊNCIAS (NÃO INCLUI FORNECIMENTO). AF_11/2017</t>
  </si>
  <si>
    <t>92833</t>
  </si>
  <si>
    <t>TUBO DE CONCRETO PARA REDES COLETORAS DE ESGOTO SANITÁRIO, DIÂMETRO DE 300 MM, JUNTA ELÁSTICA, INSTALADO EM LOCAL COM BAIXO NÍVEL DE INTERFERÊNCIAS - FORNECIMENTO E ASSENTAMENTO. AF_12/2015</t>
  </si>
  <si>
    <t>106,46</t>
  </si>
  <si>
    <t>107,06</t>
  </si>
  <si>
    <t>92834</t>
  </si>
  <si>
    <t>ASSENTAMENTO DE TUBO DE CONCRETO PARA REDES COLETORAS DE ESGOTO SANITÁRIO, DIÂMETRO DE 300 MM, JUNTA ELÁSTICA, INSTALADO EM LOCAL COM BAIXO NÍVEL DE INTERFERÊNCIAS (NÃO INCLUI FORNECIMENTO). AF_12/2015</t>
  </si>
  <si>
    <t>6,72</t>
  </si>
  <si>
    <t>92835</t>
  </si>
  <si>
    <t>TUBO DE CONCRETO PARA REDES COLETORAS DE ESGOTO SANITÁRIO, DIÂMETRO DE 400 MM, JUNTA ELÁSTICA, INSTALADO EM LOCAL COM BAIXO NÍVEL DE INTERFERÊNCIAS - FORNECIMENTO E ASSENTAMENTO. AF_12/2015</t>
  </si>
  <si>
    <t>139,69</t>
  </si>
  <si>
    <t>140,45</t>
  </si>
  <si>
    <t>92836</t>
  </si>
  <si>
    <t>ASSENTAMENTO DE TUBO DE CONCRETO PARA REDES COLETORAS DE ESGOTO SANITÁRIO, DIÂMETRO DE 400 MM, JUNTA ELÁSTICA, INSTALADO EM LOCAL COM BAIXO NÍVEL DE INTERFERÊNCIAS (NÃO INCLUI FORNECIMENTO). AF_12/2015</t>
  </si>
  <si>
    <t>9,30</t>
  </si>
  <si>
    <t>92837</t>
  </si>
  <si>
    <t>TUBO DE CONCRETO PARA REDES COLETORAS DE ESGOTO SANITÁRIO, DIÂMETRO DE 500 MM, JUNTA ELÁSTICA, INSTALADO EM LOCAL COM BAIXO NÍVEL DE INTERFERÊNCIAS - FORNECIMENTO E ASSENTAMENTO. AF_12/2015</t>
  </si>
  <si>
    <t>175,95</t>
  </si>
  <si>
    <t>176,86</t>
  </si>
  <si>
    <t>92838</t>
  </si>
  <si>
    <t>ASSENTAMENTO DE TUBO DE CONCRETO PARA REDES COLETORAS DE ESGOTO SANITÁRIO, DIÂMETRO DE 500 MM, JUNTA ELÁSTICA, INSTALADO EM LOCAL COM BAIXO NÍVEL DE INTERFERÊNCIAS (NÃO INCLUI FORNECIMENTO). AF_12/2015</t>
  </si>
  <si>
    <t>10,30</t>
  </si>
  <si>
    <t>11,17</t>
  </si>
  <si>
    <t>92839</t>
  </si>
  <si>
    <t>TUBO DE CONCRETO PARA REDES COLETORAS DE ESGOTO SANITÁRIO, DIÂMETRO DE 600 MM, JUNTA ELÁSTICA, INSTALADO EM LOCAL COM BAIXO NÍVEL DE INTERFERÊNCIAS - FORNECIMENTO E ASSENTAMENTO. AF_12/2015</t>
  </si>
  <si>
    <t>231,31</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</si>
  <si>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</si>
  <si>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</si>
  <si>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</si>
  <si>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</si>
  <si>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260,43</t>
  </si>
  <si>
    <t>92842</t>
  </si>
  <si>
    <t>ASSENTAMENTO DE TUBO DE CONCRETO PARA REDES COLETORAS DE ESGOTO SANITÁRIO, DIÂMETRO DE 700 MM, JUNTA ELÁSTICA, INSTALADO EM LOCAL COM BAIXO NÍVEL DE INTERFERÊNCIAS (NÃO INCLUI FORNECIMENTO). AF_12/2015</t>
  </si>
  <si>
    <t>92844</t>
  </si>
  <si>
    <t>ASSENTAMENTO DE TUBO DE CONCRETO PARA REDES COLETORAS DE ESGOTO SANITÁRIO, DIÂMETRO DE 800 MM, JUNTA ELÁSTICA, INSTALADO EM LOCAL COM BAIXO NÍVEL DE INTERFERÊNCIAS (NÃO INCLUI FORNECIMENTO). AF_12/2015</t>
  </si>
  <si>
    <t>92846</t>
  </si>
  <si>
    <t>ASSENTAMENTO DE TUBO DE CONCRETO PARA REDES COLETORAS DE ESGOTO SANITÁRIO, DIÂMETRO DE 900 MM, JUNTA ELÁSTICA, INSTALADO EM LOCAL COM BAIXO NÍVEL DE INTERFERÊNCIAS (NÃO INCLUI FORNECIMENTO). AF_12/2015</t>
  </si>
  <si>
    <t>17,56</t>
  </si>
  <si>
    <t>92847</t>
  </si>
  <si>
    <t>TUBO DE CONCRETO PARA REDES COLETORAS DE ESGOTO SANITÁRIO, DIÂMETRO DE 1000 MM, JUNTA ELÁSTICA, INSTALADO EM LOCAL COM BAIXO NÍVEL DE INTERFERÊNCIAS - FORNECIMENTO E ASSENTAMENTO. AF_12/2015</t>
  </si>
  <si>
    <t>451,61</t>
  </si>
  <si>
    <t>453,32</t>
  </si>
  <si>
    <t>92848</t>
  </si>
  <si>
    <t>ASSENTAMENTO DE TUBO DE CONCRETO PARA REDES COLETORAS DE ESGOTO SANITÁRIO, DIÂMETRO DE 1000 MM, JUNTA ELÁSTICA, INSTALADO EM LOCAL COM BAIXO NÍVEL DE INTERFERÊNCIAS (NÃO INCLUI FORNECIMENTO). AF_12/2015</t>
  </si>
  <si>
    <t>19,48</t>
  </si>
  <si>
    <t>92849</t>
  </si>
  <si>
    <t>TUBO DE CONCRETO PARA REDES COLETORAS DE ESGOTO SANITÁRIO, DIÂMETRO DE 300 MM, JUNTA ELÁSTICA, INSTALADO EM LOCAL COM ALTO NÍVEL DE INTERFERÊNCIAS - FORNECIMENTO E ASSENTAMENTO. AF_12/2015</t>
  </si>
  <si>
    <t>112,59</t>
  </si>
  <si>
    <t>113,70</t>
  </si>
  <si>
    <t>92850</t>
  </si>
  <si>
    <t>ASSENTAMENTO DE TUBO DE CONCRETO PARA REDES COLETORAS DE ESGOTO SANITÁRIO, DIÂMETRO DE 300 MM, JUNTA ELÁSTICA, INSTALADO EM LOCAL COM ALTO NÍVEL DE INTERFERÊNCIAS (NÃO INCLUI FORNECIMENTO). AF_12/2015</t>
  </si>
  <si>
    <t>13,77</t>
  </si>
  <si>
    <t>92851</t>
  </si>
  <si>
    <t>TUBO DE CONCRETO PARA REDES COLETORAS DE ESGOTO SANITÁRIO, DIÂMETRO DE 400 MM, JUNTA ELÁSTICA, INSTALADO EM LOCAL COM ALTO NÍVEL DE INTERFERÊNCIAS - FORNECIMENTO E ASSENTAMENTO. AF_12/2015</t>
  </si>
  <si>
    <t>147,34</t>
  </si>
  <si>
    <t>148,77</t>
  </si>
  <si>
    <t>92852</t>
  </si>
  <si>
    <t>ASSENTAMENTO DE TUBO DE CONCRETO PARA REDES COLETORAS DE ESGOTO SANITÁRIO, DIÂMETRO DE 400 MM, JUNTA ELÁSTICA, INSTALADO EM LOCAL COM ALTO NÍVEL DE INTERFERÊNCIAS (NÃO INCLUI FORNECIMENTO). AF_12/2015</t>
  </si>
  <si>
    <t>17,43</t>
  </si>
  <si>
    <t>92853</t>
  </si>
  <si>
    <t>TUBO DE CONCRETO PARA REDES COLETORAS DE ESGOTO SANITÁRIO, DIÂMETRO DE 500 MM, JUNTA ELÁSTICA, INSTALADO EM LOCAL COM ALTO NÍVEL DE INTERFERÊNCIAS - FORNECIMENTO E ASSENTAMENTO. AF_12/2015</t>
  </si>
  <si>
    <t>185,41</t>
  </si>
  <si>
    <t>187,13</t>
  </si>
  <si>
    <t>92854</t>
  </si>
  <si>
    <t>ASSENTAMENTO DE TUBO DE CONCRETO PARA REDES COLETORAS DE ESGOTO SANITÁRIO, DIÂMETRO DE 500 MM, JUNTA ELÁSTICA, INSTALADO EM LOCAL COM ALTO NÍVEL DE INTERFERÊNCIAS (NÃO INCLUI FORNECIMENTO). AF_12/2015</t>
  </si>
  <si>
    <t>19,55</t>
  </si>
  <si>
    <t>92855</t>
  </si>
  <si>
    <t>TUBO DE CONCRETO PARA REDES COLETORAS DE ESGOTO SANITÁRIO, DIÂMETRO DE 600 MM, JUNTA ELÁSTICA, INSTALADO EM LOCAL COM ALTO NÍVEL DE INTERFERÊNCIAS - FORNECIMENTO E ASSENTAMENTO. AF_12/2015</t>
  </si>
  <si>
    <t>241,32</t>
  </si>
  <si>
    <t>243,36</t>
  </si>
  <si>
    <t>92856</t>
  </si>
  <si>
    <t>ASSENTAMENTO DE TUBO DE CONCRETO PARA REDES COLETORAS DE ESGOTO SANITÁRIO, DIÂMETRO DE 600 MM, JUNTA ELÁSTICA, INSTALADO EM LOCAL COM ALTO NÍVEL DE INTERFERÊNCIAS (NÃO INCLUI FORNECIMENTO). AF_12/2015</t>
  </si>
  <si>
    <t>23,05</t>
  </si>
  <si>
    <t>92857</t>
  </si>
  <si>
    <t>TUBO DE CONCRETO PARA REDES COLETORAS DE ESGOTO SANITÁRIO, DIÂMETRO DE 700 MM, JUNTA ELÁSTICA, INSTALADO EM LOCAL COM ALTO NÍVEL DE INTERFERÊNCIAS - FORNECIMENTO E ASSENTAMENTO. AF_12/2015</t>
  </si>
  <si>
    <t>273,14</t>
  </si>
  <si>
    <t>275,49</t>
  </si>
  <si>
    <t>92858</t>
  </si>
  <si>
    <t>ASSENTAMENTO DE TUBO DE CONCRETO PARA REDES COLETORAS DE ESGOTO SANITÁRIO, DIÂMETRO DE 700 MM, JUNTA ELÁSTICA, INSTALADO EM LOCAL COM ALTO NÍVEL DE INTERFERÊNCIAS (NÃO INCLUI FORNECIMENTO). AF_12/2015</t>
  </si>
  <si>
    <t>28,63</t>
  </si>
  <si>
    <t>92860</t>
  </si>
  <si>
    <t>ASSENTAMENTO DE TUBO DE CONCRETO PARA REDES COLETORAS DE ESGOTO SANITÁRIO, DIÂMETRO DE 800 MM, JUNTA ELÁSTICA, INSTALADO EM LOCAL COM ALTO NÍVEL DE INTERFERÊNCIAS (NÃO INCLUI FORNECIMENTO). AF_12/2015</t>
  </si>
  <si>
    <t>29,95</t>
  </si>
  <si>
    <t>32,49</t>
  </si>
  <si>
    <t>92862</t>
  </si>
  <si>
    <t>ASSENTAMENTO DE TUBO DE CONCRETO PARA REDES COLETORAS DE ESGOTO SANITÁRIO, DIÂMETRO DE 900 MM, JUNTA ELÁSTICA, INSTALADO EM LOCAL COM ALTO NÍVEL DE INTERFERÊNCIAS (NÃO INCLUI FORNECIMENTO). AF_12/2015</t>
  </si>
  <si>
    <t>36,26</t>
  </si>
  <si>
    <t>92863</t>
  </si>
  <si>
    <t>TUBO DE CONCRETO PARA REDES COLETORAS DE ESGOTO SANITÁRIO, DIÂMETRO DE 1000 MM, JUNTA ELÁSTICA, INSTALADO EM LOCAL COM ALTO NÍVEL DE INTERFERÊNCIAS - FORNECIMENTO E ASSENTAMENTO. AF_12/2015</t>
  </si>
  <si>
    <t>469,43</t>
  </si>
  <si>
    <t>472,70</t>
  </si>
  <si>
    <t>92864</t>
  </si>
  <si>
    <t>ASSENTAMENTO DE TUBO DE CONCRETO PARA REDES COLETORAS DE ESGOTO SANITÁRIO, DIÂMETRO DE 1000 MM, JUNTA ELÁSTICA, INSTALADO EM LOCAL COM ALTO NÍVEL DE INTERFERÊNCIAS (NÃO INCLUI FORNECIMENTO). AF_12/2015</t>
  </si>
  <si>
    <t>36,91</t>
  </si>
  <si>
    <t>40,04</t>
  </si>
  <si>
    <t>92210</t>
  </si>
  <si>
    <t>TUBO DE CONCRETO PARA REDES COLETORAS DE ÁGUAS PLUVIAIS, DIÂMETRO DE 400 MM, JUNTA RÍGIDA, INSTALADO EM LOCAL COM BAIXO NÍVEL DE INTERFERÊNCIAS - FORNECIMENTO E ASSENTAMENTO. AF_12/2015</t>
  </si>
  <si>
    <t>92,90</t>
  </si>
  <si>
    <t>96,16</t>
  </si>
  <si>
    <t>92211</t>
  </si>
  <si>
    <t>TUBO DE CONCRETO PARA REDES COLETORAS DE ÁGUAS PLUVIAIS, DIÂMETRO DE 500 MM, JUNTA RÍGIDA, INSTALADO EM LOCAL COM BAIXO NÍVEL DE INTERFERÊNCIAS - FORNECIMENTO E ASSENTAMENTO. AF_12/2015</t>
  </si>
  <si>
    <t>118,65</t>
  </si>
  <si>
    <t>122,62</t>
  </si>
  <si>
    <t>92212</t>
  </si>
  <si>
    <t>TUBO DE CONCRETO PARA REDES COLETORAS DE ÁGUAS PLUVIAIS, DIÂMETRO DE 600 MM, JUNTA RÍGIDA, INSTALADO EM LOCAL COM BAIXO NÍVEL DE INTERFERÊNCIAS - FORNECIMENTO E ASSENTAMENTO. AF_12/2015</t>
  </si>
  <si>
    <t>150,66</t>
  </si>
  <si>
    <t>155,33</t>
  </si>
  <si>
    <t>92213</t>
  </si>
  <si>
    <t>TUBO DE CONCRETO PARA REDES COLETORAS DE ÁGUAS PLUVIAIS, DIÂMETRO DE 700 MM, JUNTA RÍGIDA, INSTALADO EM LOCAL COM BAIXO NÍVEL DE INTERFERÊNCIAS - FORNECIMENTO E ASSENTAMENTO. AF_12/2015</t>
  </si>
  <si>
    <t>197,66</t>
  </si>
  <si>
    <t>203,05</t>
  </si>
  <si>
    <t>92214</t>
  </si>
  <si>
    <t>TUBO DE CONCRETO PARA REDES COLETORAS DE ÁGUAS PLUVIAIS, DIÂMETRO DE 800 MM, JUNTA RÍGIDA, INSTALADO EM LOCAL COM BAIXO NÍVEL DE INTERFERÊNCIAS - FORNECIMENTO E ASSENTAMENTO. AF_12/2015</t>
  </si>
  <si>
    <t>225,51</t>
  </si>
  <si>
    <t>231,68</t>
  </si>
  <si>
    <t>92215</t>
  </si>
  <si>
    <t>TUBO DE CONCRETO PARA REDES COLETORAS DE ÁGUAS PLUVIAIS, DIÂMETRO DE 900 MM, JUNTA RÍGIDA, INSTALADO EM LOCAL COM BAIXO NÍVEL DE INTERFERÊNCIAS - FORNECIMENTO E ASSENTAMENTO. AF_12/2015</t>
  </si>
  <si>
    <t>278,29</t>
  </si>
  <si>
    <t>92216</t>
  </si>
  <si>
    <t>TUBO DE CONCRETO PARA REDES COLETORAS DE ÁGUAS PLUVIAIS, DIÂMETRO DE 1000 MM, JUNTA RÍGIDA, INSTALADO EM LOCAL COM BAIXO NÍVEL DE INTERFERÊNCIAS - FORNECIMENTO E ASSENTAMENTO. AF_12/2015</t>
  </si>
  <si>
    <t>303,95</t>
  </si>
  <si>
    <t>311,75</t>
  </si>
  <si>
    <t>92219</t>
  </si>
  <si>
    <t>TUBO DE CONCRETO PARA REDES COLETORAS DE ÁGUAS PLUVIAIS, DIÂMETRO DE 400 MM, JUNTA RÍGIDA, INSTALADO EM LOCAL COM ALTO NÍVEL DE INTERFERÊNCIAS - FORNECIMENTO E ASSENTAMENTO. AF_12/2015</t>
  </si>
  <si>
    <t>100,39</t>
  </si>
  <si>
    <t>104,29</t>
  </si>
  <si>
    <t>92220</t>
  </si>
  <si>
    <t>TUBO DE CONCRETO PARA REDES COLETORAS DE ÁGUAS PLUVIAIS, DIÂMETRO DE 500 MM, JUNTA RÍGIDA, INSTALADO EM LOCAL COM ALTO NÍVEL DE INTERFERÊNCIAS - FORNECIMENTO E ASSENTAMENTO. AF_12/2015</t>
  </si>
  <si>
    <t>127,90</t>
  </si>
  <si>
    <t>132,65</t>
  </si>
  <si>
    <t>92221</t>
  </si>
  <si>
    <t>TUBO DE CONCRETO PARA REDES COLETORAS DE ÁGUAS PLUVIAIS, DIÂMETRO DE 600 MM, JUNTA RÍGIDA, INSTALADO EM LOCAL COM ALTO NÍVEL DE INTERFERÊNCIAS - FORNECIMENTO E ASSENTAMENTO. AF_12/2015</t>
  </si>
  <si>
    <t>161,50</t>
  </si>
  <si>
    <t>167,11</t>
  </si>
  <si>
    <t>92222</t>
  </si>
  <si>
    <t>TUBO DE CONCRETO PARA REDES COLETORAS DE ÁGUAS PLUVIAIS, DIÂMETRO DE 700 MM, JUNTA RÍGIDA, INSTALADO EM LOCAL COM ALTO NÍVEL DE INTERFERÊNCIAS - FORNECIMENTO E ASSENTAMENTO. AF_12/2015</t>
  </si>
  <si>
    <t>210,24</t>
  </si>
  <si>
    <t>216,70</t>
  </si>
  <si>
    <t>92223</t>
  </si>
  <si>
    <t>TUBO DE CONCRETO PARA REDES COLETORAS DE ÁGUAS PLUVIAIS, DIÂMETRO DE 800 MM, JUNTA RÍGIDA, INSTALADO EM LOCAL COM ALTO NÍVEL DE INTERFERÊNCIAS - FORNECIMENTO E ASSENTAMENTO. AF_12/2015</t>
  </si>
  <si>
    <t>239,63</t>
  </si>
  <si>
    <t>247,00</t>
  </si>
  <si>
    <t>92224</t>
  </si>
  <si>
    <t>TUBO DE CONCRETO PARA REDES COLETORAS DE ÁGUAS PLUVIAIS, DIÂMETRO DE 900 MM, JUNTA RÍGIDA, INSTALADO EM LOCAL COM ALTO NÍVEL DE INTERFERÊNCIAS - FORNECIMENTO E ASSENTAMENTO. AF_12/2015</t>
  </si>
  <si>
    <t>287,00</t>
  </si>
  <si>
    <t>295,30</t>
  </si>
  <si>
    <t>92226</t>
  </si>
  <si>
    <t>TUBO DE CONCRETO PARA REDES COLETORAS DE ÁGUAS PLUVIAIS, DIÂMETRO DE 1000 MM, JUNTA RÍGIDA, INSTALADO EM LOCAL COM ALTO NÍVEL DE INTERFERÊNCIAS - FORNECIMENTO E ASSENTAMENTO. AF_12/2015</t>
  </si>
  <si>
    <t>321,47</t>
  </si>
  <si>
    <t>330,75</t>
  </si>
  <si>
    <t>92808</t>
  </si>
  <si>
    <t>ASSENTAMENTO DE TUBO DE CONCRETO PARA REDES COLETORAS DE ÁGUAS PLUVIAIS, DIÂMETRO DE 300 MM, JUNTA RÍGIDA, INSTALADO EM LOCAL COM BAIXO NÍVEL DE INTERFERÊNCIAS (NÃO INCLUI FORNECIMENTO). AF_12/2015</t>
  </si>
  <si>
    <t>30,19</t>
  </si>
  <si>
    <t>32,75</t>
  </si>
  <si>
    <t>92809</t>
  </si>
  <si>
    <t>ASSENTAMENTO DE TUBO DE CONCRETO PARA REDES COLETORAS DE ÁGUAS PLUVIAIS, DIÂMETRO DE 400 MM, JUNTA RÍGIDA, INSTALADO EM LOCAL COM BAIXO NÍVEL DE INTERFERÊNCIAS (NÃO INCLUI FORNECIMENTO). AF_12/2015</t>
  </si>
  <si>
    <t>38,67</t>
  </si>
  <si>
    <t>41,93</t>
  </si>
  <si>
    <t>92810</t>
  </si>
  <si>
    <t>ASSENTAMENTO DE TUBO DE CONCRETO PARA REDES COLETORAS DE ÁGUAS PLUVIAIS, DIÂMETRO DE 500 MM, JUNTA RÍGIDA, INSTALADO EM LOCAL COM BAIXO NÍVEL DE INTERFERÊNCIAS (NÃO INCLUI FORNECIMENTO). AF_12/2015</t>
  </si>
  <si>
    <t>47,03</t>
  </si>
  <si>
    <t>51,00</t>
  </si>
  <si>
    <t>92811</t>
  </si>
  <si>
    <t>ASSENTAMENTO DE TUBO DE CONCRETO PARA REDES COLETORAS DE ÁGUAS PLUVIAIS, DIÂMETRO DE 600 MM, JUNTA RÍGIDA, INSTALADO EM LOCAL COM BAIXO NÍVEL DE INTERFERÊNCIAS (NÃO INCLUI FORNECIMENTO). AF_12/2015</t>
  </si>
  <si>
    <t>55,90</t>
  </si>
  <si>
    <t>60,57</t>
  </si>
  <si>
    <t>92812</t>
  </si>
  <si>
    <t>ASSENTAMENTO DE TUBO DE CONCRETO PARA REDES COLETORAS DE ÁGUAS PLUVIAIS, DIÂMETRO DE 700 MM, JUNTA RÍGIDA, INSTALADO EM LOCAL COM BAIXO NÍVEL DE INTERFERÊNCIAS (NÃO INCLUI FORNECIMENTO). AF_12/2015</t>
  </si>
  <si>
    <t>64,66</t>
  </si>
  <si>
    <t>70,05</t>
  </si>
  <si>
    <t>92813</t>
  </si>
  <si>
    <t>ASSENTAMENTO DE TUBO DE CONCRETO PARA REDES COLETORAS DE ÁGUAS PLUVIAIS, DIÂMETRO DE 800 MM, JUNTA RÍGIDA, INSTALADO EM LOCAL COM BAIXO NÍVEL DE INTERFERÊNCIAS (NÃO INCLUI FORNECIMENTO). AF_12/2015</t>
  </si>
  <si>
    <t>74,68</t>
  </si>
  <si>
    <t>80,85</t>
  </si>
  <si>
    <t>92814</t>
  </si>
  <si>
    <t>ASSENTAMENTO DE TUBO DE CONCRETO PARA REDES COLETORAS DE ÁGUAS PLUVIAIS, DIÂMETRO DE 900 MM, JUNTA RÍGIDA, INSTALADO EM LOCAL COM BAIXO NÍVEL DE INTERFERÊNCIAS (NÃO INCLUI FORNECIMENTO). AF_12/2015</t>
  </si>
  <si>
    <t>85,12</t>
  </si>
  <si>
    <t>92,08</t>
  </si>
  <si>
    <t>92815</t>
  </si>
  <si>
    <t>ASSENTAMENTO DE TUBO DE CONCRETO PARA REDES COLETORAS DE ÁGUAS PLUVIAIS, DIÂMETRO DE 1000 MM, JUNTA RÍGIDA, INSTALADO EM LOCAL COM BAIXO NÍVEL DE INTERFERÊNCIAS (NÃO INCLUI FORNECIMENTO). AF_12/2015</t>
  </si>
  <si>
    <t>96,92</t>
  </si>
  <si>
    <t>104,72</t>
  </si>
  <si>
    <t>92816</t>
  </si>
  <si>
    <t>TUBO DE CONCRETO PARA REDES COLETORAS DE ÁGUAS PLUVIAIS, DIÂMETRO DE 1200 MM, JUNTA RÍGIDA, INSTALADO EM LOCAL COM BAIXO NÍVEL DE INTERFERÊNCIAS - FORNECIMENTO E ASSENTAMENTO. AF_12/2015</t>
  </si>
  <si>
    <t>414,68</t>
  </si>
  <si>
    <t>424,46</t>
  </si>
  <si>
    <t>92817</t>
  </si>
  <si>
    <t>ASSENTAMENTO DE TUBO DE CONCRETO PARA REDES COLETORAS DE ÁGUAS PLUVIAIS, DIÂMETRO DE 1200 MM, JUNTA RÍGIDA, INSTALADO EM LOCAL COM BAIXO NÍVEL DE INTERFERÊNCIAS (NÃO INCLUI FORNECIMENTO). AF_12/2015</t>
  </si>
  <si>
    <t>121,28</t>
  </si>
  <si>
    <t>131,06</t>
  </si>
  <si>
    <t>92818</t>
  </si>
  <si>
    <t>TUBO DE CONCRETO PARA REDES COLETORAS DE ÁGUAS PLUVIAIS, DIÂMETRO DE 1500 MM, JUNTA RÍGIDA, INSTALADO EM LOCAL COM BAIXO NÍVEL DE INTERFERÊNCIAS - FORNECIMENTO E ASSENTAMENTO. AF_12/2015</t>
  </si>
  <si>
    <t>599,67</t>
  </si>
  <si>
    <t>612,81</t>
  </si>
  <si>
    <t>92819</t>
  </si>
  <si>
    <t>ASSENTAMENTO DE TUBO DE CONCRETO PARA REDES COLETORAS DE ÁGUAS PLUVIAIS, DIÂMETRO DE 1500 MM, JUNTA RÍGIDA, INSTALADO EM LOCAL COM BAIXO NÍVEL DE INTERFERÊNCIAS (NÃO INCLUI FORNECIMENTO). AF_12/2015</t>
  </si>
  <si>
    <t>163,26</t>
  </si>
  <si>
    <t>176,40</t>
  </si>
  <si>
    <t>92820</t>
  </si>
  <si>
    <t>ASSENTAMENTO DE TUBO DE CONCRETO PARA REDES COLETORAS DE ÁGUAS PLUVIAIS, DIÂMETRO DE 300 MM, JUNTA RÍGIDA, INSTALADO EM LOCAL COM ALTO NÍVEL DE INTERFERÊNCIAS (NÃO INCLUI FORNECIMENTO). AF_12/2015</t>
  </si>
  <si>
    <t>36,05</t>
  </si>
  <si>
    <t>39,11</t>
  </si>
  <si>
    <t>92821</t>
  </si>
  <si>
    <t>ASSENTAMENTO DE TUBO DE CONCRETO PARA REDES COLETORAS DE ÁGUAS PLUVIAIS, DIÂMETRO DE 400 MM, JUNTA RÍGIDA, INSTALADO EM LOCAL COM ALTO NÍVEL DE INTERFERÊNCIAS (NÃO INCLUI FORNECIMENTO). AF_12/2015</t>
  </si>
  <si>
    <t>46,16</t>
  </si>
  <si>
    <t>50,06</t>
  </si>
  <si>
    <t>92822</t>
  </si>
  <si>
    <t>ASSENTAMENTO DE TUBO DE CONCRETO PARA REDES COLETORAS DE ÁGUAS PLUVIAIS, DIÂMETRO DE 500 MM, JUNTA RÍGIDA, INSTALADO EM LOCAL COM ALTO NÍVEL DE INTERFERÊNCIAS (NÃO INCLUI FORNECIMENTO). AF_12/2015</t>
  </si>
  <si>
    <t>56,28</t>
  </si>
  <si>
    <t>61,03</t>
  </si>
  <si>
    <t>92824</t>
  </si>
  <si>
    <t>ASSENTAMENTO DE TUBO DE CONCRETO PARA REDES COLETORAS DE ÁGUAS PLUVIAIS, DIÂMETRO DE 600 MM, JUNTA RÍGIDA, INSTALADO EM LOCAL COM ALTO NÍVEL DE INTERFERÊNCIAS (NÃO INCLUI FORNECIMENTO). AF_12/2015</t>
  </si>
  <si>
    <t>66,74</t>
  </si>
  <si>
    <t>72,35</t>
  </si>
  <si>
    <t>92825</t>
  </si>
  <si>
    <t>ASSENTAMENTO DE TUBO DE CONCRETO PARA REDES COLETORAS DE ÁGUAS PLUVIAIS, DIÂMETRO DE 700 MM, JUNTA RÍGIDA, INSTALADO EM LOCAL COM ALTO NÍVEL DE INTERFERÊNCIAS (NÃO INCLUI FORNECIMENTO). AF_12/2015</t>
  </si>
  <si>
    <t>77,24</t>
  </si>
  <si>
    <t>83,70</t>
  </si>
  <si>
    <t>92826</t>
  </si>
  <si>
    <t>ASSENTAMENTO DE TUBO DE CONCRETO PARA REDES COLETORAS DE ÁGUAS PLUVIAIS, DIÂMETRO DE 800 MM, JUNTA RÍGIDA, INSTALADO EM LOCAL COM ALTO NÍVEL DE INTERFERÊNCIAS (NÃO INCLUI FORNECIMENTO). AF_12/2015</t>
  </si>
  <si>
    <t>88,80</t>
  </si>
  <si>
    <t>92827</t>
  </si>
  <si>
    <t>ASSENTAMENTO DE TUBO DE CONCRETO PARA REDES COLETORAS DE ÁGUAS PLUVIAIS, DIÂMETRO DE 900 MM, JUNTA RÍGIDA, INSTALADO EM LOCAL COM ALTO NÍVEL DE INTERFERÊNCIAS (NÃO INCLUI FORNECIMENTO). AF_12/2015</t>
  </si>
  <si>
    <t>100,79</t>
  </si>
  <si>
    <t>109,09</t>
  </si>
  <si>
    <t>92828</t>
  </si>
  <si>
    <t>ASSENTAMENTO DE TUBO DE CONCRETO PARA REDES COLETORAS DE ÁGUAS PLUVIAIS, DIÂMETRO DE 1000 MM, JUNTA RÍGIDA, INSTALADO EM LOCAL COM ALTO NÍVEL DE INTERFERÊNCIAS (NÃO INCLUI FORNECIMENTO). AF_12/2015</t>
  </si>
  <si>
    <t>114,44</t>
  </si>
  <si>
    <t>123,72</t>
  </si>
  <si>
    <t>92829</t>
  </si>
  <si>
    <t>TUBO DE CONCRETO PARA REDES COLETORAS DE ÁGUAS PLUVIAIS, DIÂMETRO DE 1200 MM, JUNTA RÍGIDA, INSTALADO EM LOCAL COM ALTO NÍVEL DE INTERFERÊNCIAS - FORNECIMENTO E ASSENTAMENTO. AF_12/2015</t>
  </si>
  <si>
    <t>435,37</t>
  </si>
  <si>
    <t>446,89</t>
  </si>
  <si>
    <t>92830</t>
  </si>
  <si>
    <t>ASSENTAMENTO DE TUBO DE CONCRETO PARA REDES COLETORAS DE ÁGUAS PLUVIAIS, DIÂMETRO DE 1200 MM, JUNTA RÍGIDA, INSTALADO EM LOCAL COM ALTO NÍVEL DE INTERFERÊNCIAS (NÃO INCLUI FORNECIMENTO). AF_12/2015</t>
  </si>
  <si>
    <t>141,97</t>
  </si>
  <si>
    <t>153,49</t>
  </si>
  <si>
    <t>92831</t>
  </si>
  <si>
    <t>TUBO DE CONCRETO PARA REDES COLETORAS DE ÁGUAS PLUVIAIS, DIÂMETRO DE 1500 MM, JUNTA RÍGIDA, INSTALADO EM LOCAL COM ALTO NÍVEL DE INTERFERÊNCIAS - FORNECIMENTO E ASSENTAMENTO. AF_12/2015</t>
  </si>
  <si>
    <t>625,11</t>
  </si>
  <si>
    <t>640,43</t>
  </si>
  <si>
    <t>92832</t>
  </si>
  <si>
    <t>ASSENTAMENTO DE TUBO DE CONCRETO PARA REDES COLETORAS DE ÁGUAS PLUVIAIS, DIÂMETRO DE 1500 MM, JUNTA RÍGIDA, INSTALADO EM LOCAL COM ALTO NÍVEL DE INTERFERÊNCIAS (NÃO INCLUI FORNECIMENTO). AF_12/2015</t>
  </si>
  <si>
    <t>188,70</t>
  </si>
  <si>
    <t>204,02</t>
  </si>
  <si>
    <t>95565</t>
  </si>
  <si>
    <t>TUBO DE CONCRETO PARA REDES COLETORAS DE ÁGUAS PLUVIAIS, DIÂMETRO DE 300MM, JUNTA RÍGIDA, INSTALADO EM LOCAL COM BAIXO NÍVEL DE INTERFERÊNCIAS - FORNECIMENTO E ASSENTAMENTO. AF_12/2015</t>
  </si>
  <si>
    <t>82,19</t>
  </si>
  <si>
    <t>84,85</t>
  </si>
  <si>
    <t>95566</t>
  </si>
  <si>
    <t>TUBO DE CONCRETO PARA REDES COLETORAS DE ÁGUAS PLUVIAIS, DIÂMETRO DE 300MM, JUNTA RÍGIDA, INSTALADO EM LOCAL COM ALTO NÍVEL DE INTERFERÊNCIAS - FORNECIMENTO E ASSENTAMENTO. AF_12/2015</t>
  </si>
  <si>
    <t>88,19</t>
  </si>
  <si>
    <t>91,37</t>
  </si>
  <si>
    <t>95567</t>
  </si>
  <si>
    <t>TUBO DE CONCRETO (SIMPLES) PARA REDES COLETORAS DE ÁGUAS PLUVIAIS, DIÂMETRO DE 300 MM, JUNTA RÍGIDA, INSTALADO EM LOCAL COM BAIXO NÍVEL DE INTERFERÊNCIAS - FORNECIMENTO E ASSENTAMENTO. AF_12/2015</t>
  </si>
  <si>
    <t>60,73</t>
  </si>
  <si>
    <t>63,39</t>
  </si>
  <si>
    <t>95568</t>
  </si>
  <si>
    <t>TUBO DE CONCRETO (SIMPLES) PARA REDES COLETORAS DE ÁGUAS PLUVIAIS, DIÂMETRO DE 400 MM, JUNTA RÍGIDA, INSTALADO EM LOCAL COM BAIXO NÍVEL DE INTERFERÊNCIAS - FORNECIMENTO E ASSENTAMENTO. AF_12/2015</t>
  </si>
  <si>
    <t>78,98</t>
  </si>
  <si>
    <t>95569</t>
  </si>
  <si>
    <t>TUBO DE CONCRETO (SIMPLES) PARA REDES COLETORAS DE ÁGUAS PLUVIAIS, DIÂMETRO DE 500 MM, JUNTA RÍGIDA, INSTALADO EM LOCAL COM BAIXO NÍVEL DE INTERFERÊNCIAS - FORNECIMENTO E ASSENTAMENTO. AF_12/2015</t>
  </si>
  <si>
    <t>105,26</t>
  </si>
  <si>
    <t>109,39</t>
  </si>
  <si>
    <t>95570</t>
  </si>
  <si>
    <t>TUBO DE CONCRETO (SIMPLES) PARA REDES COLETORAS DE ÁGUAS PLUVIAIS, DIÂMETRO DE 300 MM, JUNTA RÍGIDA, INSTALADO EM LOCAL COM ALTO NÍVEL DE INTERFERÊNCIAS - FORNECIMENTO E ASSENTAMENTO. AF_12/2015</t>
  </si>
  <si>
    <t>66,73</t>
  </si>
  <si>
    <t>69,91</t>
  </si>
  <si>
    <t>95571</t>
  </si>
  <si>
    <t>TUBO DE CONCRETO (SIMPLES) PARA REDES COLETORAS DE ÁGUAS PLUVIAIS, DIÂMETRO DE 400 MM, JUNTA RÍGIDA, INSTALADO EM LOCAL COM ALTO NÍVEL DE INTERFERÊNCIAS - FORNECIMENTO E ASSENTAMENTO. AF_12/2015</t>
  </si>
  <si>
    <t>86,65</t>
  </si>
  <si>
    <t>90,71</t>
  </si>
  <si>
    <t>95572</t>
  </si>
  <si>
    <t>TUBO DE CONCRETO (SIMPLES) PARA REDES COLETORAS DE ÁGUAS PLUVIAIS, DIÂMETRO DE 500 MM, JUNTA RÍGIDA, INSTALADO EM LOCAL COM ALTO NÍVEL DE INTERFERÊNCIAS - FORNECIMENTO E ASSENTAMENTO. AF_12/2015</t>
  </si>
  <si>
    <t>114,72</t>
  </si>
  <si>
    <t>119,66</t>
  </si>
  <si>
    <t>97127</t>
  </si>
  <si>
    <t>ASSENTAMENTO DE TUBO DE PVC DEFOFO OU PRFV OU RPVC PARA REDE DE ÁGUA, DN 150 MM, JUNTA ELÁSTICA INTEGRADA, INSTALADO EM LOCAL COM NÍVEL ALTO DE INTERFERÊNCIAS (NÃO INCLUI FORNECIMENTO). AF_11/2017</t>
  </si>
  <si>
    <t>97128</t>
  </si>
  <si>
    <t>ASSENTAMENTO DE TUBO DE PVC DEFOFO OU PRFV OU RPVC PARA REDE DE ÁGUA, DN 200 MM, JUNTA ELÁSTICA INTEGRADA, INSTALADO EM LOCAL COM NÍVEL ALTO DE INTERFERÊNCIAS (NÃO INCLUI FORNECIMENTO). AF_11/2017</t>
  </si>
  <si>
    <t>9,27</t>
  </si>
  <si>
    <t>97129</t>
  </si>
  <si>
    <t>ASSENTAMENTO DE TUBO DE PVC DEFOFO OU PRFV OU RPVC PARA REDE DE ÁGUA, DN 250 MM, JUNTA ELÁSTICA INTEGRADA, INSTALADO EM LOCAL COM NÍVEL ALTO DE INTERFERÊNCIAS (NÃO INCLUI FORNECIMENTO). AF_11/2017</t>
  </si>
  <si>
    <t>10,39</t>
  </si>
  <si>
    <t>97130</t>
  </si>
  <si>
    <t>ASSENTAMENTO DE TUBO DE PVC DEFOFO OU PRFV OU RPVC PARA REDE DE ÁGUA, DN 300 MM, JUNTA ELÁSTICA INTEGRADA, INSTALADO EM LOCAL COM NÍVEL ALTO DE INTERFERÊNCIAS (NÃO INCLUI FORNECIMENTO). AF_11/2017</t>
  </si>
  <si>
    <t>12,33</t>
  </si>
  <si>
    <t>97131</t>
  </si>
  <si>
    <t>ASSENTAMENTO DE TUBO DE PVC DEFOFO OU PRFV OU RPVC PARA REDE DE ÁGUA, DN 350 MM, JUNTA ELÁSTICA INTEGRADA, INSTALADO EM LOCAL COM NÍVEL ALTO DE INTERFERÊNCIAS (NÃO INCLUI FORNECIMENTO). AF_11/2017</t>
  </si>
  <si>
    <t>15,68</t>
  </si>
  <si>
    <t>97132</t>
  </si>
  <si>
    <t>ASSENTAMENTO DE TUBO DE PVC DEFOFO OU PRFV OU RPVC PARA REDE DE ÁGUA, DN 400 MM, JUNTA ELÁSTICA INTEGRADA, INSTALADO EM LOCAL COM NÍVEL ALTO DE INTERFERÊNCIAS (NÃO INCLUI FORNECIMENTO). AF_11/2017</t>
  </si>
  <si>
    <t>16,19</t>
  </si>
  <si>
    <t>97133</t>
  </si>
  <si>
    <t>ASSENTAMENTO DE TUBO DE PVC DEFOFO OU PRFV OU RPVC PARA REDE DE ÁGUA, DN 500 MM, JUNTA ELÁSTICA INTEGRADA, INSTALADO EM LOCAL COM NÍVEL ALTO DE INTERFERÊNCIAS (NÃO INCLUI FORNECIMENTO). AF_11/2017</t>
  </si>
  <si>
    <t>20,07</t>
  </si>
  <si>
    <t>22,08</t>
  </si>
  <si>
    <t>97134</t>
  </si>
  <si>
    <t>ASSENTAMENTO DE TUBO DE PVC DEFOFO OU PRFV OU RPVC PARA REDE DE ÁGUA, DN 150 MM, JUNTA ELÁSTICA INTEGRADA, INSTALADO EM LOCAL COM NÍVEL BAIXO DE INTERFERÊNCIAS (NÃO INCLUI FORNECIMENTO). AF_11/2017</t>
  </si>
  <si>
    <t>97135</t>
  </si>
  <si>
    <t>ASSENTAMENTO DE TUBO DE PVC DEFOFO OU PRFV OU RPVC PARA REDE DE ÁGUA, DN 200 MM, JUNTA ELÁSTICA INTEGRADA, INSTALADO EM LOCAL COM NÍVEL BAIXO DE INTERFERÊNCIAS (NÃO INCLUI FORNECIMENTO). AF_11/2017</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</si>
  <si>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</si>
  <si>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</si>
  <si>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</si>
  <si>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</si>
  <si>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97138</t>
  </si>
  <si>
    <t>ASSENTAMENTO DE TUBO DE PVC DEFOFO OU PRFV OU RPVC PARA REDE DE ÁGUA, DN 350 MM, JUNTA ELÁSTICA INTEGRADA, INSTALADO EM LOCAL COM NÍVEL BAIXO DE INTERFERÊNCIAS (NÃO INCLUI FORNECIMENTO). AF_11/2017</t>
  </si>
  <si>
    <t>7,00</t>
  </si>
  <si>
    <t>97139</t>
  </si>
  <si>
    <t>ASSENTAMENTO DE TUBO DE PVC DEFOFO OU PRFV OU RPVC PARA REDE DE ÁGUA, DN 400 MM, JUNTA ELÁSTICA INTEGRADA, INSTALADO EM LOCAL COM NÍVEL BAIXO DE INTERFERÊNCIAS (NÃO INCLUI FORNECIMENTO). AF_11/2017</t>
  </si>
  <si>
    <t>7,95</t>
  </si>
  <si>
    <t>97140</t>
  </si>
  <si>
    <t>ASSENTAMENTO DE TUBO DE PVC DEFOFO OU PRFV OU RPVC PARA REDE DE ÁGUA, DN 500 MM, JUNTA ELÁSTICA INTEGRADA, INSTALADO EM LOCAL COM NÍVEL BAIXO DE INTERFERÊNCIAS (NÃO INCLUI FORNECIMENTO). AF_11/2017</t>
  </si>
  <si>
    <t>10,74</t>
  </si>
  <si>
    <t>93206</t>
  </si>
  <si>
    <t>EXECUÇÃO DE ESCRITÓRIO EM CANTEIRO DE OBRA EM ALVENARIA, NÃO INCLUSO MOBILIÁRIO E EQUIPAMENTOS. AF_02/2016</t>
  </si>
  <si>
    <t>819,66</t>
  </si>
  <si>
    <t>864,70</t>
  </si>
  <si>
    <t>93207</t>
  </si>
  <si>
    <t>EXECUÇÃO DE ESCRITÓRIO EM CANTEIRO DE OBRA EM CHAPA DE MADEIRA COMPENSADA, NÃO INCLUSO MOBILIÁRIO E EQUIPAMENTOS. AF_02/2016</t>
  </si>
  <si>
    <t>746,55</t>
  </si>
  <si>
    <t>771,89</t>
  </si>
  <si>
    <t>93208</t>
  </si>
  <si>
    <t>EXECUÇÃO DE ALMOXARIFADO EM CANTEIRO DE OBRA EM CHAPA DE MADEIRA COMPENSADA, INCLUSO PRATELEIRAS. AF_02/2016</t>
  </si>
  <si>
    <t>563,46</t>
  </si>
  <si>
    <t>581,39</t>
  </si>
  <si>
    <t>93209</t>
  </si>
  <si>
    <t>EXECUÇÃO DE ALMOXARIFADO EM CANTEIRO DE OBRA EM ALVENARIA, INCLUSO PRATELEIRAS. AF_02/2016</t>
  </si>
  <si>
    <t>639,33</t>
  </si>
  <si>
    <t>673,09</t>
  </si>
  <si>
    <t>93210</t>
  </si>
  <si>
    <t>EXECUÇÃO DE REFEITÓRIO EM CANTEIRO DE OBRA EM CHAPA DE MADEIRA COMPENSADA, NÃO INCLUSO MOBILIÁRIO E EQUIPAMENTOS. AF_02/2016</t>
  </si>
  <si>
    <t>381,00</t>
  </si>
  <si>
    <t>396,13</t>
  </si>
  <si>
    <t>93211</t>
  </si>
  <si>
    <t>EXECUÇÃO DE REFEITÓRIO EM CANTEIRO DE OBRA EM ALVENARIA, NÃO INCLUSO MOBILIÁRIO E EQUIPAMENTOS. AF_02/2016</t>
  </si>
  <si>
    <t>393,94</t>
  </si>
  <si>
    <t>413,60</t>
  </si>
  <si>
    <t>93212</t>
  </si>
  <si>
    <t>EXECUÇÃO DE SANITÁRIO E VESTIÁRIO EM CANTEIRO DE OBRA EM CHAPA DE MADEIRA COMPENSADA, NÃO INCLUSO MOBILIÁRIO. AF_02/2016</t>
  </si>
  <si>
    <t>666,23</t>
  </si>
  <si>
    <t>692,51</t>
  </si>
  <si>
    <t>93213</t>
  </si>
  <si>
    <t>EXECUÇÃO DE SANITÁRIO E VESTIÁRIO EM CANTEIRO DE OBRA EM ALVENARIA, NÃO INCLUSO MOBILIÁRIO. AF_02/2016</t>
  </si>
  <si>
    <t>728,01</t>
  </si>
  <si>
    <t>764,57</t>
  </si>
  <si>
    <t>93214</t>
  </si>
  <si>
    <t>EXECUÇÃO DE RESERVATÓRIO ELEVADO DE ÁGUA (1000 LITROS) EM CANTEIRO DE OBRA, APOIADO EM ESTRUTURA DE MADEIRA. AF_02/2016</t>
  </si>
  <si>
    <t>4.291,49</t>
  </si>
  <si>
    <t>4.334,04</t>
  </si>
  <si>
    <t>93243</t>
  </si>
  <si>
    <t>EXECUÇÃO DE RESERVATÓRIO ELEVADO DE ÁGUA (2000 LITROS) EM CANTEIRO DE OBRA, APOIADO EM ESTRUTURA DE MADEIRA. AF_02/2016</t>
  </si>
  <si>
    <t>6.422,77</t>
  </si>
  <si>
    <t>6.478,37</t>
  </si>
  <si>
    <t>93582</t>
  </si>
  <si>
    <t>EXECUÇÃO DE CENTRAL DE ARMADURA EM CANTEIRO DE OBRA, NÃO INCLUSO MOBILIÁRIO E EQUIPAMENTOS. AF_04/2016</t>
  </si>
  <si>
    <t>178,03</t>
  </si>
  <si>
    <t>184,75</t>
  </si>
  <si>
    <t>93583</t>
  </si>
  <si>
    <t>EXECUÇÃO DE CENTRAL DE FÔRMAS, PRODUÇÃO DE ARGAMASSA OU CONCRETO EM CANTEIRO DE OBRA, NÃO INCLUSO MOBILIÁRIO E EQUIPAMENTOS. AF_04/2016</t>
  </si>
  <si>
    <t>295,84</t>
  </si>
  <si>
    <t>307,26</t>
  </si>
  <si>
    <t>93584</t>
  </si>
  <si>
    <t>EXECUÇÃO DE DEPÓSITO EM CANTEIRO DE OBRA EM CHAPA DE MADEIRA COMPENSADA, NÃO INCLUSO MOBILIÁRIO. AF_04/2016</t>
  </si>
  <si>
    <t>565,56</t>
  </si>
  <si>
    <t>584,70</t>
  </si>
  <si>
    <t>93585</t>
  </si>
  <si>
    <t>EXECUÇÃO DE GUARITA EM CANTEIRO DE OBRA EM CHAPA DE MADEIRA COMPENSADA, NÃO INCLUSO MOBILIÁRIO. AF_04/2016</t>
  </si>
  <si>
    <t>804,33</t>
  </si>
  <si>
    <t>827,94</t>
  </si>
  <si>
    <t>98441</t>
  </si>
  <si>
    <t>PAREDE DE MADEIRA COMPENSADA PARA CONSTRUÇÃO TEMPORÁRIA EM CHAPA SIMPLES, EXTERNA, COM ÁREA LÍQUIDA MAIOR OU IGUAL A 6 M², SEM VÃO. AF_05/2018</t>
  </si>
  <si>
    <t>88,56</t>
  </si>
  <si>
    <t>91,06</t>
  </si>
  <si>
    <t>98442</t>
  </si>
  <si>
    <t>PAREDE DE MADEIRA COMPENSADA PARA CONSTRUÇÃO TEMPORÁRIA EM CHAPA SIMPLES, EXTERNA, COM ÁREA LÍQUIDA MENOR QUE 6 M², SEM VÃO. AF_05/2018</t>
  </si>
  <si>
    <t>91,13</t>
  </si>
  <si>
    <t>93,93</t>
  </si>
  <si>
    <t>98443</t>
  </si>
  <si>
    <t>PAREDE DE MADEIRA COMPENSADA PARA CONSTRUÇÃO TEMPORÁRIA EM CHAPA SIMPLES, INTERNA, COM ÁREA LÍQUIDA MAIOR OU IGUAL A 6 M², SEM VÃO. AF_05/2018</t>
  </si>
  <si>
    <t>76,08</t>
  </si>
  <si>
    <t>77,43</t>
  </si>
  <si>
    <t>98444</t>
  </si>
  <si>
    <t>PAREDE DE MADEIRA COMPENSADA PARA CONSTRUÇÃO TEMPORÁRIA EM CHAPA SIMPLES, INTERNA, COM ÁREA LÍQUIDA MENOR QUE 6 M², SEM VÃO. AF_05/2018</t>
  </si>
  <si>
    <t>77,91</t>
  </si>
  <si>
    <t>79,47</t>
  </si>
  <si>
    <t>98445</t>
  </si>
  <si>
    <t>PAREDE DE MADEIRA COMPENSADA PARA CONSTRUÇÃO TEMPORÁRIA EM CHAPA SIMPLES, EXTERNA, COM ÁREA LÍQUIDA MAIOR OU IGUAL A 6 M², COM VÃO. AF_05/2018</t>
  </si>
  <si>
    <t>106,97</t>
  </si>
  <si>
    <t>110,61</t>
  </si>
  <si>
    <t>98446</t>
  </si>
  <si>
    <t>PAREDE DE MADEIRA COMPENSADA PARA CONSTRUÇÃO TEMPORÁRIA EM CHAPA SIMPLES, EXTERNA, COM ÁREA LÍQUIDA MENOR QUE 6 M², COM VÃO. AF_05/2018</t>
  </si>
  <si>
    <t>139,16</t>
  </si>
  <si>
    <t>145,09</t>
  </si>
  <si>
    <t>98447</t>
  </si>
  <si>
    <t>PAREDE DE MADEIRA COMPENSADA PARA CONSTRUÇÃO TEMPORÁRIA EM CHAPA SIMPLES, INTERNA, COM ÁREA LÍQUIDA MAIOR OU IGUAL A 6 M², COM VÃO. AF_05/2018</t>
  </si>
  <si>
    <t>89,73</t>
  </si>
  <si>
    <t>91,81</t>
  </si>
  <si>
    <t>98448</t>
  </si>
  <si>
    <t>PAREDE DE MADEIRA COMPENSADA PARA CONSTRUÇÃO TEMPORÁRIA EM CHAPA SIMPLES, INTERNA, COM ÁREA LÍQUIDA MENOR QUE 6 M², COM VÃO. AF_05/2018</t>
  </si>
  <si>
    <t>114,40</t>
  </si>
  <si>
    <t>118,11</t>
  </si>
  <si>
    <t>98449</t>
  </si>
  <si>
    <t>PAREDE DE MADEIRA COMPENSADA PARA CONSTRUÇÃO TEMPORÁRIA EM CHAPA DUPLA, EXTERNA, COM ÁREA LÍQUIDA MAIOR OU IGUAL A 6 M², SEM VÃO. AF_05/2018</t>
  </si>
  <si>
    <t>107,32</t>
  </si>
  <si>
    <t>110,26</t>
  </si>
  <si>
    <t>98450</t>
  </si>
  <si>
    <t>PAREDE DE MADEIRA COMPENSADA PARA CONSTRUÇÃO TEMPORÁRIA EM CHAPA DUPLA, EXTERNA, COM ÁREA LÍQUIDA MENOR QUE 6 M², SEM VÃO. AF_05/2018</t>
  </si>
  <si>
    <t>111,06</t>
  </si>
  <si>
    <t>114,46</t>
  </si>
  <si>
    <t>98451</t>
  </si>
  <si>
    <t>PAREDE DE MADEIRA COMPENSADA PARA CONSTRUÇÃO TEMPORÁRIA EM CHAPA DUPLA, INTERNA, COM ÁREA LÍQUIDA MAIOR OU IGUAL A 6 M², SEM VÃO. AF_05/2018</t>
  </si>
  <si>
    <t>92,62</t>
  </si>
  <si>
    <t>94,15</t>
  </si>
  <si>
    <t>98452</t>
  </si>
  <si>
    <t>PAREDE DE MADEIRA COMPENSADA PARA CONSTRUÇÃO TEMPORÁRIA EM CHAPA DUPLA, INTERNA, COM ÁREA LÍQUIDA MENOR QUE 6 M², SEM VÃO. AF_05/2018</t>
  </si>
  <si>
    <t>94,87</t>
  </si>
  <si>
    <t>96,68</t>
  </si>
  <si>
    <t>98453</t>
  </si>
  <si>
    <t>PAREDE DE MADEIRA COMPENSADA PARA CONSTRUÇÃO TEMPORÁRIA EM CHAPA DUPLA, EXTERNA, COM ÁREA LÍQUIDA MAIOR OU IGUAL A QUE 6 M², COM VÃO. AF_05/2018</t>
  </si>
  <si>
    <t>130,14</t>
  </si>
  <si>
    <t>134,74</t>
  </si>
  <si>
    <t>98454</t>
  </si>
  <si>
    <t>PAREDE DE MADEIRA COMPENSADA PARA CONSTRUÇÃO TEMPORÁRIA EM CHAPA DUPLA, EXTERNA, COM ÁREA LÍQUIDA MENOR QUE 6 M², COM VÃO. AF_05/2018</t>
  </si>
  <si>
    <t>173,10</t>
  </si>
  <si>
    <t>181,21</t>
  </si>
  <si>
    <t>98455</t>
  </si>
  <si>
    <t>PAREDE DE MADEIRA COMPENSADA PARA CONSTRUÇÃO TEMPORÁRIA EM CHAPA DUPLA, INTERNA, COM ÁREA LÍQUIDA MAIOR OU IGUAL A 6 M², COM VÃO. AF_05/2018</t>
  </si>
  <si>
    <t>110,69</t>
  </si>
  <si>
    <t>113,46</t>
  </si>
  <si>
    <t>98456</t>
  </si>
  <si>
    <t>PAREDE DE MADEIRA COMPENSADA PARA CONSTRUÇÃO TEMPORÁRIA EM CHAPA DUPLA, INTERNA, COM ÁREA LÍQUIDA MENOR QUE 6 M², COM VÃO. AF_05/2018</t>
  </si>
  <si>
    <t>145,38</t>
  </si>
  <si>
    <t>150,93</t>
  </si>
  <si>
    <t>98458</t>
  </si>
  <si>
    <t>TAPUME COM COMPENSADO DE MADEIRA. AF_05/2018</t>
  </si>
  <si>
    <t>84,18</t>
  </si>
  <si>
    <t>86,18</t>
  </si>
  <si>
    <t>98459</t>
  </si>
  <si>
    <t>TAPUME COM TELHA METÁLICA. AF_05/2018</t>
  </si>
  <si>
    <t>72,71</t>
  </si>
  <si>
    <t>98460</t>
  </si>
  <si>
    <t>PISO PARA CONSTRUÇÃO TEMPORÁRIA EM MADEIRA, SEM REAPROVEITAMENTO. AF_05/2018</t>
  </si>
  <si>
    <t>72,13</t>
  </si>
  <si>
    <t>73,01</t>
  </si>
  <si>
    <t>98461</t>
  </si>
  <si>
    <t>ESTRUTURA DE MADEIRA PROVISÓRIA PARA SUPORTE DE CAIXA DÁGUA ELEVADA DE 1000 LITROS. AF_05/2018</t>
  </si>
  <si>
    <t>3.671,95</t>
  </si>
  <si>
    <t>3.696,46</t>
  </si>
  <si>
    <t>98462</t>
  </si>
  <si>
    <t>ESTRUTURA DE MADEIRA PROVISÓRIA PARA SUPORTE DE CAIXA DÁGUA ELEVADA DE 3000 LITROS. AF_05/2018</t>
  </si>
  <si>
    <t>5.361,97</t>
  </si>
  <si>
    <t>5.398,91</t>
  </si>
  <si>
    <t>5631</t>
  </si>
  <si>
    <t>ESCAVADEIRA HIDRÁULICA SOBRE ESTEIRAS, CAÇAMBA 0,80 M3, PESO OPERACIONAL 17 T, POTENCIA BRUTA 111 HP - CHP DIURNO. AF_06/2014</t>
  </si>
  <si>
    <t>CHP</t>
  </si>
  <si>
    <t>124,10</t>
  </si>
  <si>
    <t>127,88</t>
  </si>
  <si>
    <t>5678</t>
  </si>
  <si>
    <t>RETROESCAVADEIRA SOBRE RODAS COM CARREGADEIRA, TRAÇÃO 4X4, POTÊNCIA LÍQ. 88 HP, CAÇAMBA CARREG. CAP. MÍN. 1 M3, CAÇAMBA RETRO CAP. 0,26 M3, PESO OPERACIONAL MÍN. 6.674 KG, PROFUNDIDADE ESCAVAÇÃO MÁX. 4,37 M - CHP DIURNO. AF_06/2014</t>
  </si>
  <si>
    <t>93,84</t>
  </si>
  <si>
    <t>97,62</t>
  </si>
  <si>
    <t>5680</t>
  </si>
  <si>
    <t>RETROESCAVADEIRA SOBRE RODAS COM CARREGADEIRA, TRAÇÃO 4X2, POTÊNCIA LÍQ. 79 HP, CAÇAMBA CARREG. CAP. MÍN. 1 M3, CAÇAMBA RETRO CAP. 0,20 M3, PESO OPERACIONAL MÍN. 6.570 KG, PROFUNDIDADE ESCAVAÇÃO MÁX. 4,37 M - CHP DIURNO. AF_06/2014</t>
  </si>
  <si>
    <t>91,52</t>
  </si>
  <si>
    <t>5684</t>
  </si>
  <si>
    <t>ROLO COMPACTADOR VIBRATÓRIO DE UM CILINDRO AÇO LISO, POTÊNCIA 80 HP, PESO OPERACIONAL MÁXIMO 8,1 T, IMPACTO DINÂMICO 16,15 / 9,5 T, LARGURA DE TRABALHO 1,68 M - CHP DIURNO. AF_06/2014</t>
  </si>
  <si>
    <t>93,42</t>
  </si>
  <si>
    <t>96,30</t>
  </si>
  <si>
    <t>5689</t>
  </si>
  <si>
    <t>GRADE DE DISCO CONTROLE REMOTO REBOCÁVEL, COM 24 DISCOS 24 X 6 MM COM PNEUS PARA TRANSPORTE - CHP DIURNO. AF_06/2014</t>
  </si>
  <si>
    <t>5795</t>
  </si>
  <si>
    <t>MARTELETE OU ROMPEDOR PNEUMÁTICO MANUAL, 28 KG, COM SILENCIADOR - CHP DIURNO. AF_07/2016</t>
  </si>
  <si>
    <t>25,67</t>
  </si>
  <si>
    <t>5811</t>
  </si>
  <si>
    <t>CAMINHÃO BASCULANTE 6 M3, PESO BRUTO TOTAL 16.000 KG, CARGA ÚTIL MÁXIMA 13.071 KG, DISTÂNCIA ENTRE EIXOS 4,80 M, POTÊNCIA 230 CV INCLUSIVE CAÇAMBA METÁLICA - CHP DIURNO. AF_06/2014</t>
  </si>
  <si>
    <t>126,62</t>
  </si>
  <si>
    <t>5823</t>
  </si>
  <si>
    <t>USINA DE CONCRETO FIXA, CAPACIDADE NOMINAL DE 90 A 120 M3/H, SEM SILO - CHP DIURNO. AF_07/2016</t>
  </si>
  <si>
    <t>181,73</t>
  </si>
  <si>
    <t>192,92</t>
  </si>
  <si>
    <t>5824</t>
  </si>
  <si>
    <t>CAMINHÃO TOCO, PBT 16.000 KG, CARGA ÚTIL MÁX. 10.685 KG, DIST. ENTRE EIXOS 4,8 M, POTÊNCIA 189 CV, INCLUSIVE CARROCERIA FIXA ABERTA DE MADEIRA P/ TRANSPORTE GERAL DE CARGA SECA, DIMEN. APROX. 2,5 X 7,00 X 0,50 M - CHP DIURNO. AF_06/2014</t>
  </si>
  <si>
    <t>121,35</t>
  </si>
  <si>
    <t>124,45</t>
  </si>
  <si>
    <t>5835</t>
  </si>
  <si>
    <t>VIBROACABADORA DE ASFALTO SOBRE ESTEIRAS, LARGURA DE PAVIMENTAÇÃO 1,90 M A 5,30 M, POTÊNCIA 105 HP CAPACIDADE 450 T/H - CHP DIURNO. AF_11/2014</t>
  </si>
  <si>
    <t>242,71</t>
  </si>
  <si>
    <t>246,32</t>
  </si>
  <si>
    <t>5839</t>
  </si>
  <si>
    <t>VASSOURA MECÂNICA REBOCÁVEL COM ESCOVA CILÍNDRICA, LARGURA ÚTIL DE VARRIMENTO DE 2,44 M - CHP DIURNO. AF_06/2014</t>
  </si>
  <si>
    <t>5843</t>
  </si>
  <si>
    <t>TRATOR DE PNEUS, POTÊNCIA 122 CV, TRAÇÃO 4X4, PESO COM LASTRO DE 4.510 KG - CHP DIURNO. AF_06/2014</t>
  </si>
  <si>
    <t>152,85</t>
  </si>
  <si>
    <t>156,24</t>
  </si>
  <si>
    <t>5847</t>
  </si>
  <si>
    <t>TRATOR DE ESTEIRAS, POTÊNCIA 170 HP, PESO OPERACIONAL 19 T, CAÇAMBA 5,2 M3 - CHP DIURNO. AF_06/2014</t>
  </si>
  <si>
    <t>159,39</t>
  </si>
  <si>
    <t>162,78</t>
  </si>
  <si>
    <t>5851</t>
  </si>
  <si>
    <t>TRATOR DE ESTEIRAS, POTÊNCIA 150 HP, PESO OPERACIONAL 16,7 T, COM RODA MOTRIZ ELEVADA E LÂMINA 3,18 M3 - CHP DIURNO. AF_06/2014</t>
  </si>
  <si>
    <t>152,24</t>
  </si>
  <si>
    <t>155,63</t>
  </si>
  <si>
    <t>5855</t>
  </si>
  <si>
    <t>TRATOR DE ESTEIRAS, POTÊNCIA 347 HP, PESO OPERACIONAL 38,5 T, COM LÂMINA 8,70 M3 - CHP DIURNO. AF_06/2014</t>
  </si>
  <si>
    <t>384,68</t>
  </si>
  <si>
    <t>388,07</t>
  </si>
  <si>
    <t>5863</t>
  </si>
  <si>
    <t>ROLO COMPACTADOR VIBRATÓRIO REBOCÁVEL, CILINDRO DE AÇO LISO, POTÊNCIA DE TRAÇÃO DE 65 CV, PESO 4,7 T, IMPACTO DINÂMICO 18,3 T, LARGURA DE TRABALHO 1,67 M - CHP DIURNO. AF_02/2016</t>
  </si>
  <si>
    <t>5867</t>
  </si>
  <si>
    <t>ROLO COMPACTADOR VIBRATÓRIO TANDEM AÇO LISO, POTÊNCIA 58 HP, PESO SEM/COM LASTRO 6,5 / 9,4 T, LARGURA DE TRABALHO 1,2 M - CHP DIURNO. AF_06/2014</t>
  </si>
  <si>
    <t>94,95</t>
  </si>
  <si>
    <t>5875</t>
  </si>
  <si>
    <t>RETROESCAVADEIRA SOBRE RODAS COM CARREGADEIRA, TRAÇÃO 4X4, POTÊNCIA LÍQ. 72 HP, CAÇAMBA CARREG. CAP. MÍN. 0,79 M3, CAÇAMBA RETRO CAP. 0,18 M3, PESO OPERACIONAL MÍN. 7.140 KG, PROFUNDIDADE ESCAVAÇÃO MÁX. 4,50 M - CHP DIURNO. AF_06/2014</t>
  </si>
  <si>
    <t>91,53</t>
  </si>
  <si>
    <t>5879</t>
  </si>
  <si>
    <t>ROLO COMPACTADOR VIBRATÓRIO PÉ DE CARNEIRO, OPERADO POR CONTROLE REMOTO, POTÊNCIA 12,5 KW, PESO OPERACIONAL 1,675 T, LARGURA DE TRABALHO 0,85 M - CHP DIURNO. AF_02/2016</t>
  </si>
  <si>
    <t>79,20</t>
  </si>
  <si>
    <t>82,08</t>
  </si>
  <si>
    <t>5882</t>
  </si>
  <si>
    <t>USINA DE LAMA ASFÁLTICA, PROD 30 A 50 T/H, SILO DE AGREGADO 7 M3, RESERVATÓRIOS PARA EMULSÃO E ÁGUA DE 2,3 M3 CADA, MISTURADOR TIPO PUG MILL A SER MONTADO SOBRE CAMINHÃO - CHP DIURNO. AF_10/2014</t>
  </si>
  <si>
    <t>79,65</t>
  </si>
  <si>
    <t>81,67</t>
  </si>
  <si>
    <t>5890</t>
  </si>
  <si>
    <t>CAMINHÃO TOCO, PESO BRUTO TOTAL 14.300 KG, CARGA ÚTIL MÁXIMA 9590 KG, DISTÂNCIA ENTRE EIXOS 4,76 M, POTÊNCIA 185 CV (NÃO INCLUI CARROCERIA) - CHP DIURNO. AF_06/2014</t>
  </si>
  <si>
    <t>122,55</t>
  </si>
  <si>
    <t>125,65</t>
  </si>
  <si>
    <t>5894</t>
  </si>
  <si>
    <t>CAMINHÃO TOCO, PESO BRUTO TOTAL 16.000 KG, CARGA ÚTIL MÁXIMA DE 10.685 KG, DISTÂNCIA ENTRE EIXOS 4,80 M, POTÊNCIA 189 CV EXCLUSIVE CARROCERIA - CHP DIURNO. AF_06/2014</t>
  </si>
  <si>
    <t>119,44</t>
  </si>
  <si>
    <t>122,54</t>
  </si>
  <si>
    <t>5901</t>
  </si>
  <si>
    <t>CAMINHÃO PIPA 10.000 L TRUCADO, PESO BRUTO TOTAL 23.000 KG, CARGA ÚTIL MÁXIMA 15.935 KG, DISTÂNCIA ENTRE EIXOS 4,8 M, POTÊNCIA 230 CV, INCLUSIVE TANQUE DE AÇO PARA TRANSPORTE DE ÁGUA - CHP DIURNO. AF_06/2014</t>
  </si>
  <si>
    <t>185,50</t>
  </si>
  <si>
    <t>5909</t>
  </si>
  <si>
    <t>ESPARGIDOR DE ASFALTO PRESSURIZADO COM TANQUE DE 2500 L, REBOCÁVEL COM MOTOR A GASOLINA POTÊNCIA 3,4 HP - CHP DIURNO. AF_07/2014</t>
  </si>
  <si>
    <t>26,04</t>
  </si>
  <si>
    <t>5921</t>
  </si>
  <si>
    <t>GRADE DE DISCO REBOCÁVEL COM 20 DISCOS 24" X 6 MM COM PNEUS PARA TRANSPORTE - CHP DIURNO. AF_06/2014</t>
  </si>
  <si>
    <t>5928</t>
  </si>
  <si>
    <t>GUINDAUTO HIDRÁULICO, CAPACIDADE MÁXIMA DE CARGA 6200 KG, MOMENTO MÁXIMO DE CARGA 11,7 TM, ALCANCE MÁXIMO HORIZONTAL 9,70 M, INCLUSIVE CAMINHÃO TOCO PBT 16.000 KG, POTÊNCIA DE 189 CV - CHP DIURNO. AF_06/2014</t>
  </si>
  <si>
    <t>151,29</t>
  </si>
  <si>
    <t>154,17</t>
  </si>
  <si>
    <t>5932</t>
  </si>
  <si>
    <t>MOTONIVELADORA POTÊNCIA BÁSICA LÍQUIDA (PRIMEIRA MARCHA) 125 HP, PESO BRUTO 13032 KG, LARGURA DA LÂMINA DE 3,7 M - CHP DIURNO. AF_06/2014</t>
  </si>
  <si>
    <t>144,09</t>
  </si>
  <si>
    <t>148,39</t>
  </si>
  <si>
    <t>5940</t>
  </si>
  <si>
    <t>PÁ CARREGADEIRA SOBRE RODAS, POTÊNCIA LÍQUIDA 128 HP, CAPACIDADE DA CAÇAMBA 1,7 A 2,8 M3, PESO OPERACIONAL 11632 KG - CHP DIURNO. AF_06/2014</t>
  </si>
  <si>
    <t>124,22</t>
  </si>
  <si>
    <t>127,33</t>
  </si>
  <si>
    <t>5944</t>
  </si>
  <si>
    <t>PÁ CARREGADEIRA SOBRE RODAS, POTÊNCIA 197 HP, CAPACIDADE DA CAÇAMBA 2,5 A 3,5 M3, PESO OPERACIONAL 18338 KG - CHP DIURNO. AF_06/2014</t>
  </si>
  <si>
    <t>138,26</t>
  </si>
  <si>
    <t>141,37</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</si>
  <si>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</si>
  <si>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</si>
  <si>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</si>
  <si>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</si>
  <si>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152,41</t>
  </si>
  <si>
    <t>155,51</t>
  </si>
  <si>
    <t>6879</t>
  </si>
  <si>
    <t>ROLO COMPACTADOR DE PNEUS ESTÁTICO, PRESSÃO VARIÁVEL, POTÊNCIA 111 HP, PESO SEM/COM LASTRO 9,5 / 26 T, LARGURA DE TRABALHO 1,90 M - CHP DIURNO. AF_07/2014</t>
  </si>
  <si>
    <t>118,10</t>
  </si>
  <si>
    <t>120,98</t>
  </si>
  <si>
    <t>7030</t>
  </si>
  <si>
    <t>TANQUE DE ASFALTO ESTACIONÁRIO COM SERPENTINA, CAPACIDADE 30.000 L - CHP DIURNO. AF_06/2014</t>
  </si>
  <si>
    <t>138,19</t>
  </si>
  <si>
    <t>7042</t>
  </si>
  <si>
    <t>MOTOBOMBA TRASH (PARA ÁGUA SUJA) AUTO ESCORVANTE, MOTOR GASOLINA DE 6,41 HP, DIÂMETROS DE SUCÇÃO X RECALQUE: 3" X 3", HM/Q = 10 MCA / 60 M3/H A 23 MCA / 0 M3/H - CHP DIURNO. AF_10/2014</t>
  </si>
  <si>
    <t>7,73</t>
  </si>
  <si>
    <t>7049</t>
  </si>
  <si>
    <t>ROLO COMPACTADOR PE DE CARNEIRO VIBRATORIO, POTENCIA 125 HP, PESO OPERACIONAL SEM/COM LASTRO 11,95 / 13,30 T, IMPACTO DINAMICO 38,5 / 22,5 T, LARGURA DE TRABALHO 2,15 M - CHP DIURNO. AF_06/2014</t>
  </si>
  <si>
    <t>126,80</t>
  </si>
  <si>
    <t>129,68</t>
  </si>
  <si>
    <t>67826</t>
  </si>
  <si>
    <t>CAMINHÃO BASCULANTE 6 M3 TOCO, PESO BRUTO TOTAL 16.000 KG, CARGA ÚTIL MÁXIMA 11.130 KG, DISTÂNCIA ENTRE EIXOS 5,36 M, POTÊNCIA 185 CV, INCLUSIVE CAÇAMBA METÁLICA - CHP DIURNO. AF_06/2014</t>
  </si>
  <si>
    <t>112,70</t>
  </si>
  <si>
    <t>115,62</t>
  </si>
  <si>
    <t>73417</t>
  </si>
  <si>
    <t>GRUPO GERADOR ESTACIONÁRIO, MOTOR DIESEL POTÊNCIA 170 KVA - CHP DIURNO. AF_02/2016</t>
  </si>
  <si>
    <t>116,12</t>
  </si>
  <si>
    <t>73436</t>
  </si>
  <si>
    <t>ROLO COMPACTADOR VIBRATÓRIO PÉ DE CARNEIRO PARA SOLOS, POTÊNCIA 80 HP, PESO OPERACIONAL SEM/COM LASTRO 7,4 / 8,8 T, LARGURA DE TRABALHO 1,68 M - CHP DIURNO. AF_02/2016</t>
  </si>
  <si>
    <t>140,38</t>
  </si>
  <si>
    <t>149,02</t>
  </si>
  <si>
    <t>73467</t>
  </si>
  <si>
    <t>CAMINHÃO TOCO, PBT 14.300 KG, CARGA ÚTIL MÁX. 9.710 KG, DIST. ENTRE EIXOS 3,56 M, POTÊNCIA 185 CV, INCLUSIVE CARROCERIA FIXA ABERTA DE MADEIRA P/ TRANSPORTE GERAL DE CARGA SECA, DIMEN. APROX. 2,50 X 6,50 X 0,50 M - CHP DIURNO. AF_06/2014</t>
  </si>
  <si>
    <t>105,14</t>
  </si>
  <si>
    <t>73536</t>
  </si>
  <si>
    <t>MOTOBOMBA CENTRÍFUGA, MOTOR A GASOLINA, POTÊNCIA 5,42 HP, BOCAIS 1 1/2" X 1", DIÂMETRO ROTOR 143 MM HM/Q = 6 MCA / 16,8 M3/H A 38 MCA / 6,6 M3/H - CHP DIURNO. AF_06/2014</t>
  </si>
  <si>
    <t>83362</t>
  </si>
  <si>
    <t>ESPARGIDOR DE ASFALTO PRESSURIZADO, TANQUE 6 M3 COM ISOLAÇÃO TÉRMICA, AQUECIDO COM 2 MAÇARICOS, COM BARRA ESPARGIDORA 3,60 M, MONTADO SOBRE CAMINHÃO  TOCO, PBT 14.300 KG, POTÊNCIA 185 CV - CHP DIURNO. AF_08/2015</t>
  </si>
  <si>
    <t>183,67</t>
  </si>
  <si>
    <t>186,77</t>
  </si>
  <si>
    <t>83765</t>
  </si>
  <si>
    <t>GRUPO DE SOLDAGEM COM GERADOR A DIESEL 60 CV PARA SOLDA ELÉTRICA, SOBRE 04 RODAS, COM MOTOR 4 CILINDROS 600 A - CHP DIURNO. AF_02/2016</t>
  </si>
  <si>
    <t>76,76</t>
  </si>
  <si>
    <t>79,72</t>
  </si>
  <si>
    <t>87445</t>
  </si>
  <si>
    <t>BETONEIRA CAPACIDADE NOMINAL 400 L, CAPACIDADE DE MISTURA 310 L, MOTOR A DIESEL POTÊNCIA 5,0 HP, SEM CARREGADOR - CHP DIURNO. AF_06/2014</t>
  </si>
  <si>
    <t>88386</t>
  </si>
  <si>
    <t>MISTURADOR DE ARGAMASSA, EIXO HORIZONTAL, CAPACIDADE DE MISTURA 300 KG, MOTOR ELÉTRICO POTÊNCIA 5 CV - CHP DIURNO. AF_06/2014</t>
  </si>
  <si>
    <t>88393</t>
  </si>
  <si>
    <t>MISTURADOR DE ARGAMASSA, EIXO HORIZONTAL, CAPACIDADE DE MISTURA 600 KG, MOTOR ELÉTRICO POTÊNCIA 7,5 CV - CHP DIURNO. AF_06/2014</t>
  </si>
  <si>
    <t>4,23</t>
  </si>
  <si>
    <t>88399</t>
  </si>
  <si>
    <t>MISTURADOR DE ARGAMASSA, EIXO HORIZONTAL, CAPACIDADE DE MISTURA 160 KG, MOTOR ELÉTRICO POTÊNCIA 3 CV - CHP DIURNO. AF_06/2014</t>
  </si>
  <si>
    <t>2,32</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</si>
  <si>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</si>
  <si>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</si>
  <si>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</si>
  <si>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</si>
  <si>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88830</t>
  </si>
  <si>
    <t>BETONEIRA CAPACIDADE NOMINAL DE 400 L, CAPACIDADE DE MISTURA 280 L, MOTOR ELÉTRICO TRIFÁSICO POTÊNCIA DE 2 CV, SEM CARREGADOR - CHP DIURNO. AF_10/2014</t>
  </si>
  <si>
    <t>88843</t>
  </si>
  <si>
    <t>TRATOR DE ESTEIRAS, POTÊNCIA 125 HP, PESO OPERACIONAL 12,9 T, COM LÂMINA 2,7 M3 - CHP DIURNO. AF_10/2014</t>
  </si>
  <si>
    <t>129,40</t>
  </si>
  <si>
    <t>132,79</t>
  </si>
  <si>
    <t>88907</t>
  </si>
  <si>
    <t>ESCAVADEIRA HIDRÁULICA SOBRE ESTEIRAS, CAÇAMBA 1,20 M3, PESO OPERACIONAL 21 T, POTÊNCIA BRUTA 155 HP - CHP DIURNO. AF_06/2014</t>
  </si>
  <si>
    <t>145,91</t>
  </si>
  <si>
    <t>149,69</t>
  </si>
  <si>
    <t>89021</t>
  </si>
  <si>
    <t>BOMBA SUBMERSÍVEL ELÉTRICA TRIFÁSICA, POTÊNCIA 2,96 HP, Ø ROTOR 144 MM SEMI-ABERTO, BOCAL DE SAÍDA Ø 2, HM/Q = 2 MCA / 38,8 M3/H A 28 MCA / 5 M3/H - CHP DIURNO. AF_06/2014</t>
  </si>
  <si>
    <t>89028</t>
  </si>
  <si>
    <t>TANQUE DE ASFALTO ESTACIONÁRIO COM MAÇARICO, CAPACIDADE 20.000 L - CHP DIURNO. AF_06/2014</t>
  </si>
  <si>
    <t>127,75</t>
  </si>
  <si>
    <t>89032</t>
  </si>
  <si>
    <t>TRATOR DE ESTEIRAS, POTÊNCIA 100 HP, PESO OPERACIONAL 9,4 T, COM LÂMINA 2,19 M3 - CHP DIURNO. AF_06/2014</t>
  </si>
  <si>
    <t>117,39</t>
  </si>
  <si>
    <t>120,78</t>
  </si>
  <si>
    <t>89035</t>
  </si>
  <si>
    <t>TRATOR DE PNEUS, POTÊNCIA 85 CV, TRAÇÃO 4X4, PESO COM LASTRO DE 4.675 KG - CHP DIURNO. AF_06/2014</t>
  </si>
  <si>
    <t>115,21</t>
  </si>
  <si>
    <t>118,60</t>
  </si>
  <si>
    <t>89225</t>
  </si>
  <si>
    <t>BETONEIRA CAPACIDADE NOMINAL DE 600 L, CAPACIDADE DE MISTURA 360 L, MOTOR ELÉTRICO TRIFÁSICO POTÊNCIA DE 4 CV, SEM CARREGADOR - CHP DIURNO. AF_11/2014</t>
  </si>
  <si>
    <t>89234</t>
  </si>
  <si>
    <t>FRESADORA DE ASFALTO A FRIO SOBRE RODAS, LARGURA FRESAGEM DE 1,0 M, POTÊNCIA 208 HP - CHP DIURNO. AF_11/2014</t>
  </si>
  <si>
    <t>366,21</t>
  </si>
  <si>
    <t>369,82</t>
  </si>
  <si>
    <t>89242</t>
  </si>
  <si>
    <t>FRESADORA DE ASFALTO A FRIO SOBRE RODAS, LARGURA FRESAGEM DE 2,0 M, POTÊNCIA 550 HP - CHP DIURNO. AF_11/2014</t>
  </si>
  <si>
    <t>849,96</t>
  </si>
  <si>
    <t>853,57</t>
  </si>
  <si>
    <t>89250</t>
  </si>
  <si>
    <t>RECICLADORA DE ASFALTO A FRIO SOBRE RODAS, LARGURA FRESAGEM DE 2,0 M, POTÊNCIA 422 HP - CHP DIURNO. AF_11/2014</t>
  </si>
  <si>
    <t>737,74</t>
  </si>
  <si>
    <t>741,35</t>
  </si>
  <si>
    <t>89257</t>
  </si>
  <si>
    <t>VIBROACABADORA DE ASFALTO SOBRE ESTEIRAS, LARGURA DE PAVIMENTAÇÃO 2,13 M A 4,55 M, POTÊNCIA 100 HP CAPACIDADE 400 T/H - CHP DIURNO. AF_11/2014</t>
  </si>
  <si>
    <t>211,03</t>
  </si>
  <si>
    <t>214,64</t>
  </si>
  <si>
    <t>89272</t>
  </si>
  <si>
    <t>GUINDASTE HIDRÁULICO AUTOPROPELIDO, COM LANÇA TELESCÓPICA 28,80 M, CAPACIDADE MÁXIMA 30 T, POTÊNCIA 97 KW, TRAÇÃO 4 X 4 - CHP DIURNO. AF_11/2014</t>
  </si>
  <si>
    <t>114,99</t>
  </si>
  <si>
    <t>117,72</t>
  </si>
  <si>
    <t>89278</t>
  </si>
  <si>
    <t>BETONEIRA CAPACIDADE NOMINAL DE 600 L, CAPACIDADE DE MISTURA 440 L, MOTOR A DIESEL POTÊNCIA 10 HP, COM CARREGADOR - CHP DIURNO. AF_11/2014</t>
  </si>
  <si>
    <t>89843</t>
  </si>
  <si>
    <t>BATE-ESTACAS POR GRAVIDADE, POTÊNCIA DE 160 HP, PESO DO MARTELO ATÉ 3 TONELADAS - CHP DIURNO. AF_11/2014</t>
  </si>
  <si>
    <t>136,33</t>
  </si>
  <si>
    <t>142,49</t>
  </si>
  <si>
    <t>89876</t>
  </si>
  <si>
    <t>CAMINHÃO BASCULANTE 14 M3, COM CAVALO MECÂNICO DE CAPACIDADE MÁXIMA DE TRAÇÃO COMBINADO DE 36000 KG, POTÊNCIA 286 CV, INCLUSIVE SEMIREBOQUE COM CAÇAMBA METÁLICA - CHP DIURNO. AF_12/2014</t>
  </si>
  <si>
    <t>194,31</t>
  </si>
  <si>
    <t>197,23</t>
  </si>
  <si>
    <t>89883</t>
  </si>
  <si>
    <t>CAMINHÃO BASCULANTE 18 M3, COM CAVALO MECÂNICO DE CAPACIDADE MÁXIMA DE TRAÇÃO COMBINADO DE 45000 KG, POTÊNCIA 330 CV, INCLUSIVE SEMIREBOQUE COM CAÇAMBA METÁLICA - CHP DIURNO. AF_12/2014</t>
  </si>
  <si>
    <t>214,21</t>
  </si>
  <si>
    <t>217,13</t>
  </si>
  <si>
    <t>90586</t>
  </si>
  <si>
    <t>VIBRADOR DE IMERSÃO, DIÂMETRO DE PONTEIRA 45MM, MOTOR ELÉTRICO TRIFÁSICO POTÊNCIA DE 2 CV - CHP DIURNO. AF_06/2015</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</si>
  <si>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</si>
  <si>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</si>
  <si>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</si>
  <si>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</si>
  <si>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89,28</t>
  </si>
  <si>
    <t>92,44</t>
  </si>
  <si>
    <t>90637</t>
  </si>
  <si>
    <t>MISTURADOR DUPLO HORIZONTAL DE ALTA TURBULÊNCIA, CAPACIDADE / VOLUME 2 X 500 LITROS, MOTORES ELÉTRICOS MÍNIMO 5 CV CADA, PARA NATA CIMENTO, ARGAMASSA E OUTROS - CHP DIURNO. AF_06/2015</t>
  </si>
  <si>
    <t>90643</t>
  </si>
  <si>
    <t>BOMBA TRIPLEX, PARA INJEÇÃO DE NATA DE CIMENTO, VAZÃO MÁXIMA DE 100 LITROS/MINUTO, PRESSÃO MÁXIMA DE 70 BAR - CHP DIURNO. AF_06/2015</t>
  </si>
  <si>
    <t>14,55</t>
  </si>
  <si>
    <t>90650</t>
  </si>
  <si>
    <t>BOMBA CENTRÍFUGA MONOESTÁGIO COM MOTOR ELÉTRICO MONOFÁSICO, POTÊNCIA 15 HP, DIÂMETRO DO ROTOR 173 MM, HM/Q = 30 MCA / 90 M3/H A 45 MCA / 55 M3/H - CHP DIURNO. AF_06/2015</t>
  </si>
  <si>
    <t>6,63</t>
  </si>
  <si>
    <t>90656</t>
  </si>
  <si>
    <t>BOMBA DE PROJEÇÃO DE CONCRETO SECO, POTÊNCIA 10 CV, VAZÃO 3 M3/H - CHP DIURNO. AF_06/2015</t>
  </si>
  <si>
    <t>90662</t>
  </si>
  <si>
    <t>BOMBA DE PROJEÇÃO DE CONCRETO SECO, POTÊNCIA 10 CV, VAZÃO 6 M3/H - CHP DIURNO. AF_06/2015</t>
  </si>
  <si>
    <t>9,80</t>
  </si>
  <si>
    <t>90668</t>
  </si>
  <si>
    <t>PROJETOR PNEUMÁTICO DE ARGAMASSA PARA CHAPISCO E REBOCO COM RECIPIENTE ACOPLADO, TIPO CANEQUINHA, COM COMPRESSOR DE AR REBOCÁVEL VAZÃO 89 PCM E MOTOR DIESEL DE 20 CV - CHP DIURNO. AF_06/2015</t>
  </si>
  <si>
    <t>17,38</t>
  </si>
  <si>
    <t>90674</t>
  </si>
  <si>
    <t>PERFURATRIZ COM TORRE METÁLICA PARA EXECUÇÃO DE ESTACA HÉLICE CONTÍNUA, PROFUNDIDADE MÁXIMA DE 30 M, DIÂMETRO MÁXIMO DE 800 MM, POTÊNCIA INSTALADA DE 268 HP, MESA ROTATIVA COM TORQUE MÁXIMO DE 170 KNM - CHP DIURNO. AF_06/2015</t>
  </si>
  <si>
    <t>361,23</t>
  </si>
  <si>
    <t>364,39</t>
  </si>
  <si>
    <t>90680</t>
  </si>
  <si>
    <t>PERFURATRIZ HIDRÁULICA SOBRE CAMINHÃO COM TRADO CURTO ACOPLADO, PROFUNDIDADE MÁXIMA DE 20 M, DIÂMETRO MÁXIMO DE 1500 MM, POTÊNCIA INSTALADA DE 137 HP, MESA ROTATIVA COM TORQUE MÁXIMO DE 30 KNM - CHP DIURNO. AF_06/2015</t>
  </si>
  <si>
    <t>225,87</t>
  </si>
  <si>
    <t>90686</t>
  </si>
  <si>
    <t>MANIPULADOR TELESCÓPICO, POTÊNCIA DE 85 HP, CAPACIDADE DE CARGA DE 3.500 KG, ALTURA MÁXIMA DE ELEVAÇÃO DE 12,3 M - CHP DIURNO. AF_06/2015</t>
  </si>
  <si>
    <t>106,27</t>
  </si>
  <si>
    <t>109,38</t>
  </si>
  <si>
    <t>90692</t>
  </si>
  <si>
    <t>MINICARREGADEIRA SOBRE RODAS, POTÊNCIA LÍQUIDA DE 47 HP, CAPACIDADE NOMINAL DE OPERAÇÃO DE 646 KG - CHP DIURNO. AF_06/2015</t>
  </si>
  <si>
    <t>87,07</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</si>
  <si>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</si>
  <si>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</si>
  <si>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</si>
  <si>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</si>
  <si>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44,23</t>
  </si>
  <si>
    <t>90979</t>
  </si>
  <si>
    <t>COMPRESSOR DE AR REBOCÁVEL, VAZÃO 748 PCM, PRESSÃO EFETIVA DE TRABALHO 102 PSI, MOTOR DIESEL, POTÊNCIA 210 CV - CHP DIURNO. AF_06/2015</t>
  </si>
  <si>
    <t>114,34</t>
  </si>
  <si>
    <t>90991</t>
  </si>
  <si>
    <t>ESCAVADEIRA HIDRÁULICA SOBRE ESTEIRAS, CAÇAMBA 0,80 M3, PESO OPERACIONAL 17,8 T, POTÊNCIA LÍQUIDA 110 HP - CHP DIURNO. AF_10/2014</t>
  </si>
  <si>
    <t>124,92</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</si>
  <si>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</si>
  <si>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</si>
  <si>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</si>
  <si>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</si>
  <si>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148,11</t>
  </si>
  <si>
    <t>151,21</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</si>
  <si>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</si>
  <si>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</si>
  <si>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</si>
  <si>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</si>
  <si>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</si>
  <si>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</si>
  <si>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156,64</t>
  </si>
  <si>
    <t>159,56</t>
  </si>
  <si>
    <t>91533</t>
  </si>
  <si>
    <t>COMPACTADOR DE SOLOS DE PERCUSSÃO (SOQUETE) COM MOTOR A GASOLINA 4 TEMPOS, POTÊNCIA 4 CV - CHP DIURNO. AF_08/2015</t>
  </si>
  <si>
    <t>33,73</t>
  </si>
  <si>
    <t>91634</t>
  </si>
  <si>
    <t>GUINDAUTO HIDRÁULICO, CAPACIDADE MÁXIMA DE CARGA 6500 KG, MOMENTO MÁXIMO DE CARGA 5,8 TM, ALCANCE MÁXIMO HORIZONTAL 7,60 M, INCLUSIVE CAMINHÃO TOCO PBT 9.700 KG, POTÊNCIA DE 160 CV - CHP DIURNO. AF_08/2015</t>
  </si>
  <si>
    <t>134,25</t>
  </si>
  <si>
    <t>137,13</t>
  </si>
  <si>
    <t>91645</t>
  </si>
  <si>
    <t>CAMINHÃO DE TRANSPORTE DE MATERIAL ASFÁLTICO 30.000 L, COM CAVALO MECÂNICO DE CAPACIDADE MÁXIMA DE TRAÇÃO COMBINADO DE 66.000 KG, POTÊNCIA 360 CV, INCLUSIVE TANQUE DE ASFALTO COM SERPENTINA - CHP DIURNO. AF_08/2015</t>
  </si>
  <si>
    <t>280,88</t>
  </si>
  <si>
    <t>285,01</t>
  </si>
  <si>
    <t>91692</t>
  </si>
  <si>
    <t>SERRA CIRCULAR DE BANCADA COM MOTOR ELÉTRICO POTÊNCIA DE 5HP, COM COIFA PARA DISCO 10" - CHP DIURNO. AF_08/2015</t>
  </si>
  <si>
    <t>26,45</t>
  </si>
  <si>
    <t>29,61</t>
  </si>
  <si>
    <t>92043</t>
  </si>
  <si>
    <t>DISTRIBUIDOR DE AGREGADOS REBOCAVEL, CAPACIDADE 1,9 M³, LARGURA DE TRABALHO 3,66 M - CHP DIURNO. AF_11/2015</t>
  </si>
  <si>
    <t>92106</t>
  </si>
  <si>
    <t>CAMINHÃO PARA EQUIPAMENTO DE LIMPEZA A SUCÇÃO, COM CAMINHÃO TRUCADO DE PESO BRUTO TOTAL 23000 KG, CARGA ÚTIL MÁXIMA 15935 KG, DISTÂNCIA ENTRE EIXOS 4,80 M, POTÊNCIA 230 CV, INCLUSIVE LIMPADORA A SUCÇÃO, TANQUE 12000 L - CHP DIURNO. AF_11/2015</t>
  </si>
  <si>
    <t>187,88</t>
  </si>
  <si>
    <t>190,98</t>
  </si>
  <si>
    <t>92112</t>
  </si>
  <si>
    <t>PENEIRA ROTATIVA COM MOTOR ELÉTRICO TRIFÁSICO DE 2 CV, CILINDRO DE 1 M X 0,60 M, COM FUROS DE 3,17 MM - CHP DIURNO. AF_11/2015</t>
  </si>
  <si>
    <t>92118</t>
  </si>
  <si>
    <t>DOSADOR DE AREIA, CAPACIDADE DE 26 LITROS - CHP DIURNO. AF_11/2015</t>
  </si>
  <si>
    <t>92138</t>
  </si>
  <si>
    <t>CAMINHONETE COM MOTOR A DIESEL, POTÊNCIA 180 CV, CABINE DUPLA, 4X4 - CHP DIURNO. AF_11/2015</t>
  </si>
  <si>
    <t>66,02</t>
  </si>
  <si>
    <t>68,71</t>
  </si>
  <si>
    <t>92145</t>
  </si>
  <si>
    <t>CAMINHONETE CABINE SIMPLES COM MOTOR 1.6 FLEX, CÂMBIO MANUAL, POTÊNCIA 101/104 CV, 2 PORTAS - CHP DIURNO. AF_11/2015</t>
  </si>
  <si>
    <t>57,14</t>
  </si>
  <si>
    <t>59,83</t>
  </si>
  <si>
    <t>92242</t>
  </si>
  <si>
    <t>CAMINHÃO DE TRANSPORTE DE MATERIAL ASFÁLTICO 20.000 L, COM CAVALO MECÂNICO DE CAPACIDADE MÁXIMA DE TRAÇÃO COMBINADO DE 45.000 KG, POTÊNCIA 330 CV, INCLUSIVE TANQUE DE ASFALTO COM MAÇARICO - CHP DIURNO. AF_12/2015</t>
  </si>
  <si>
    <t>247,49</t>
  </si>
  <si>
    <t>251,62</t>
  </si>
  <si>
    <t>92716</t>
  </si>
  <si>
    <t>APARELHO PARA CORTE E SOLDA OXI-ACETILENO SOBRE RODAS, INCLUSIVE CILINDROS E MAÇARICOS - CHP DIURNO. AF_12/2015</t>
  </si>
  <si>
    <t>16,81</t>
  </si>
  <si>
    <t>92960</t>
  </si>
  <si>
    <t>MÁQUINA EXTRUSORA DE CONCRETO PARA GUIAS E SARJETAS, MOTOR A DIESEL, POTÊNCIA 14 CV - CHP DIURNO. AF_12/2015</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</si>
  <si>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</si>
  <si>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</si>
  <si>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</si>
  <si>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</si>
  <si>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530,01</t>
  </si>
  <si>
    <t>533,17</t>
  </si>
  <si>
    <t>93233</t>
  </si>
  <si>
    <t>BETONEIRA CAPACIDADE NOMINAL 400 L, CAPACIDADE DE MISTURA 310 L, MOTOR A GASOLINA POTÊNCIA 5,5 HP, SEM CARREGADOR - CHP DIURNO. AF_02/2016</t>
  </si>
  <si>
    <t>93272</t>
  </si>
  <si>
    <t>GRUA ASCENSIONAL, LANCA DE 30 M, CAPACIDADE DE 1,0 T A 30 M, ALTURA ATE 39 M - CHP DIURNO. AF_03/2016</t>
  </si>
  <si>
    <t>80,61</t>
  </si>
  <si>
    <t>83,34</t>
  </si>
  <si>
    <t>93281</t>
  </si>
  <si>
    <t>GUINCHO ELÉTRICO DE COLUNA, CAPACIDADE 400 KG, COM MOTO FREIO, MOTOR TRIFÁSICO DE 1,25 CV - CHP DIURNO. AF_03/2016</t>
  </si>
  <si>
    <t>21,53</t>
  </si>
  <si>
    <t>93287</t>
  </si>
  <si>
    <t>GUINDASTE HIDRÁULICO AUTOPROPELIDO, COM LANÇA TELESCÓPICA 40 M, CAPACIDADE MÁXIMA 60 T, POTÊNCIA 260 KW - CHP DIURNO. AF_03/2016</t>
  </si>
  <si>
    <t>291,36</t>
  </si>
  <si>
    <t>294,09</t>
  </si>
  <si>
    <t>93402</t>
  </si>
  <si>
    <t>GUINDAUTO HIDRÁULICO, CAPACIDADE MÁXIMA DE CARGA 3300 KG, MOMENTO MÁXIMO DE CARGA 5,8 TM, ALCANCE MÁXIMO HORIZONTAL 7,60 M, INCLUSIVE CAMINHÃO TOCO PBT 16.000 KG, POTÊNCIA DE 189 CV - CHP DIURNO. AF_03/2016</t>
  </si>
  <si>
    <t>148,99</t>
  </si>
  <si>
    <t>151,87</t>
  </si>
  <si>
    <t>93408</t>
  </si>
  <si>
    <t>MÁQUINA JATO DE PRESSAO PORTÁTIL, CAMARA DE 1 SAIDA, CAPACIDADE 280 L, DIAMETRO 670 MM, BICO DE JATO CURTO VENTURI DE 5/16'' , MANGUEIRA DE 1'' COM COMPRESSOR DE AR REBOCÁVEL 189 PCM E MOTOR DIESEL 63 CV - CHP DIURNO. AF_03/2016</t>
  </si>
  <si>
    <t>64,97</t>
  </si>
  <si>
    <t>68,36</t>
  </si>
  <si>
    <t>93415</t>
  </si>
  <si>
    <t>GERADOR PORTÁTIL MONOFÁSICO, POTÊNCIA 5500 VA, MOTOR A GASOLINA, POTÊNCIA DO MOTOR 13 CV - CHP DIURNO. AF_03/2016</t>
  </si>
  <si>
    <t>11,28</t>
  </si>
  <si>
    <t>93421</t>
  </si>
  <si>
    <t>GRUPO GERADOR REBOCÁVEL, POTÊNCIA 66 KVA, MOTOR A DIESEL - CHP DIURNO. AF_03/2016</t>
  </si>
  <si>
    <t>46,24</t>
  </si>
  <si>
    <t>93427</t>
  </si>
  <si>
    <t>GRUPO GERADOR ESTACIONÁRIO, POTÊNCIA 150 KVA, MOTOR A DIESEL- CHP DIURNO. AF_03/2016</t>
  </si>
  <si>
    <t>105,09</t>
  </si>
  <si>
    <t>93433</t>
  </si>
  <si>
    <t>USINA DE MISTURA ASFÁLTICA À QUENTE, TIPO CONTRA FLUXO, PROD 40 A 80 TON/HORA - CHP DIURNO. AF_03/2016</t>
  </si>
  <si>
    <t>2.018,84</t>
  </si>
  <si>
    <t>2.030,03</t>
  </si>
  <si>
    <t>93439</t>
  </si>
  <si>
    <t>USINA DE ASFALTO À FRIO, CAPACIDADE DE 40 A 60 TON/HORA, ELÉTRICA POTÊNCIA 30 CV - CHP DIURNO. AF_03/2016</t>
  </si>
  <si>
    <t>125,16</t>
  </si>
  <si>
    <t>136,35</t>
  </si>
  <si>
    <t>95121</t>
  </si>
  <si>
    <t>USINA MISTURADORA DE SOLOS, CAPACIDADE DE 200 A 500 TON/H, POTENCIA 75KW - CHP DIURNO. AF_07/2016</t>
  </si>
  <si>
    <t>213,04</t>
  </si>
  <si>
    <t>224,23</t>
  </si>
  <si>
    <t>95127</t>
  </si>
  <si>
    <t>DISTRIBUIDOR DE AGREGADOS AUTOPROPELIDO, CAP 3 M3, A DIESEL, POTÊNCIA 176CV - CHP DIURNO. AF_07/2016</t>
  </si>
  <si>
    <t>139,55</t>
  </si>
  <si>
    <t>142,71</t>
  </si>
  <si>
    <t>95133</t>
  </si>
  <si>
    <t>MÁQUINA DEMARCADORA DE FAIXA DE TRÁFEGO À FRIO, AUTOPROPELIDA, POTÊNCIA 38 HP - CHP DIURNO. AF_07/2016</t>
  </si>
  <si>
    <t>107,79</t>
  </si>
  <si>
    <t>111,23</t>
  </si>
  <si>
    <t>95139</t>
  </si>
  <si>
    <t>TALHA MANUAL DE CORRENTE, CAPACIDADE DE 2 TON. COM ELEVAÇÃO DE 3 M - CHP DIURNO. AF_07/2016</t>
  </si>
  <si>
    <t>95212</t>
  </si>
  <si>
    <t>GRUA ASCENCIONAL, LANCA DE 42 M, CAPACIDADE DE 1,5 T A 30 M, ALTURA ATE 39 M - CHP DIURNO. AF_08/2016</t>
  </si>
  <si>
    <t>87,73</t>
  </si>
  <si>
    <t>90,46</t>
  </si>
  <si>
    <t>95218</t>
  </si>
  <si>
    <t>PULVERIZADOR DE TINTA ELÉTRICO/MÁQUINA DE PINTURA AIRLESS, VAZÃO 2 L/MIN - CHP DIURNO. AF_08/2016</t>
  </si>
  <si>
    <t>95258</t>
  </si>
  <si>
    <t>MARTELO DEMOLIDOR PNEUMÁTICO MANUAL, 32 KG - CHP DIURNO. AF_09/2016</t>
  </si>
  <si>
    <t>25,44</t>
  </si>
  <si>
    <t>95264</t>
  </si>
  <si>
    <t>COMPACTADOR DE SOLOS DE PERCUSÃO (SOQUETE) COM MOTOR A GASOLINA, POTÊNCIA 3 CV - CHP DIURNO. AF_09/2016</t>
  </si>
  <si>
    <t>4,80</t>
  </si>
  <si>
    <t>95270</t>
  </si>
  <si>
    <t>RÉGUA VIBRATÓRIA DUPLA PARA CONCRETO, PESO DE 60KG, COMPRIMENTO 4 M, COM MOTOR A GASOLINA, POTÊNCIA 5,5 HP - CHP DIURNO. AF_09/2016</t>
  </si>
  <si>
    <t>95276</t>
  </si>
  <si>
    <t>POLIDORA DE PISO (POLITRIZ), PESO DE 100KG, DIÂMETRO 450 MM, MOTOR ELÉTRICO, POTÊNCIA 4 HP - CHP DIURNO. AF_09/2016</t>
  </si>
  <si>
    <t>95282</t>
  </si>
  <si>
    <t>DESEMPENADEIRA DE CONCRETO, PESO DE 75KG, 4 PÁS, MOTOR A GASOLINA, POTÊNCIA 5,5 HP - CHP DIURNO. AF_09/2016</t>
  </si>
  <si>
    <t>95620</t>
  </si>
  <si>
    <t>PERFURATRIZ PNEUMATICA MANUAL DE PESO MEDIO, MARTELETE, 18KG, COMPRIMENTO MÁXIMO DE CURSO DE 6 M, DIAMETRO DO PISTAO DE 5,5 CM - CHP DIURNO. AF_11/2016</t>
  </si>
  <si>
    <t>25,09</t>
  </si>
  <si>
    <t>95631</t>
  </si>
  <si>
    <t>ROLO COMPACTADOR VIBRATORIO TANDEM, ACO LISO, POTENCIA 125 HP, PESO SEM/COM LASTRO 10,20/11,65 T, LARGURA DE TRABALHO 1,73 M - CHP DIURNO. AF_11/2016</t>
  </si>
  <si>
    <t>130,75</t>
  </si>
  <si>
    <t>95702</t>
  </si>
  <si>
    <t>PERFURATRIZ MANUAL, TORQUE MAXIMO 55 KGF.M, POTENCIA 5 CV, COM DIAMETRO MAXIMO 8 1/2" - CHP DIURNO. AF_11/2016</t>
  </si>
  <si>
    <t>32,61</t>
  </si>
  <si>
    <t>35,77</t>
  </si>
  <si>
    <t>95708</t>
  </si>
  <si>
    <t>PERFURATRIZ SOBRE ESTEIRA, TORQUE MÁXIMO 600 KGF, POTÊNCIA ENTRE 50 E 60 HP, DIÂMETRO MÁXIMO 10 - CHP DIURNO. AF_11/2016</t>
  </si>
  <si>
    <t>99,32</t>
  </si>
  <si>
    <t>102,48</t>
  </si>
  <si>
    <t>95714</t>
  </si>
  <si>
    <t>ESCAVADEIRA HIDRAULICA SOBRE ESTEIRA, COM GARRA GIRATORIA DE MANDIBULAS, PESO OPERACIONAL ENTRE 22,00 E 25,50 TON, POTENCIA LIQUIDA ENTRE 150 E 160 HP - CHP DIURNO. AF_11/2016</t>
  </si>
  <si>
    <t>149,29</t>
  </si>
  <si>
    <t>153,07</t>
  </si>
  <si>
    <t>95720</t>
  </si>
  <si>
    <t>ESCAVADEIRA HIDRAULICA SOBRE ESTEIRA, EQUIPADA COM CLAMSHELL, COM CAPACIDADE DA CAÇAMBA ENTRE 1,20 E 1,50 M3, PESO OPERACIONAL ENTRE 20,00 E 22,00 TON, POTENCIA LIQUIDA ENTRE 150 E 160 HP - CHP DIURNO. AF_11/2016</t>
  </si>
  <si>
    <t>146,82</t>
  </si>
  <si>
    <t>150,60</t>
  </si>
  <si>
    <t>95872</t>
  </si>
  <si>
    <t>GRUPO GERADOR COM CARENAGEM, MOTOR DIESEL POTÊNCIA STANDART ENTRE 250 E 260 KVA - CHP DIURNO. AF_12/2016</t>
  </si>
  <si>
    <t>178,24</t>
  </si>
  <si>
    <t>96013</t>
  </si>
  <si>
    <t>TRATOR DE PNEUS COM POTÊNCIA DE 122 CV, TRAÇÃO 4X4, COM VASSOURA MECÂNICA ACOPLADA - CHP DIURNO. AF_02/2017</t>
  </si>
  <si>
    <t>157,05</t>
  </si>
  <si>
    <t>160,44</t>
  </si>
  <si>
    <t>96020</t>
  </si>
  <si>
    <t>TRATOR DE PNEUS COM POTÊNCIA DE 122 CV, TRAÇÃO 4X4, COM GRADE DE DISCOS ACOPLADA - CHP DIURNO. AF_02/2017</t>
  </si>
  <si>
    <t>156,81</t>
  </si>
  <si>
    <t>160,20</t>
  </si>
  <si>
    <t>96028</t>
  </si>
  <si>
    <t>TRATOR DE PNEUS COM POTÊNCIA DE 85 CV, TRAÇÃO 4X4, COM GRADE DE DISCOS ACOPLADA - CHP DIURNO. AF_02/2017</t>
  </si>
  <si>
    <t>119,17</t>
  </si>
  <si>
    <t>122,56</t>
  </si>
  <si>
    <t>96035</t>
  </si>
  <si>
    <t>CAMINHÃO BASCULANTE 10 M3, TRUCADO, POTÊNCIA 230 CV, INCLUSIVE CAÇAMBA METÁLICA, COM DISTRIBUIDOR DE AGREGADOS ACOPLADO - CHP DIURNO. AF_02/2017</t>
  </si>
  <si>
    <t>163,81</t>
  </si>
  <si>
    <t>166,73</t>
  </si>
  <si>
    <t>96157</t>
  </si>
  <si>
    <t>TRATOR DE PNEUS COM POTÊNCIA DE 85 CV, TRAÇÃO 4X4, COM VASSOURA MECÂNICA ACOPLADA - CHP DIURNO. AF_03/2017</t>
  </si>
  <si>
    <t>119,41</t>
  </si>
  <si>
    <t>122,80</t>
  </si>
  <si>
    <t>96158</t>
  </si>
  <si>
    <t>MINICARREGADEIRA SOBRE RODAS POTENCIA 47HP CAPACIDADE OPERACAO 646 KG, COM VASSOURA MECÂNICA ACOPLADA - CHP DIURNO. AF_03/2017</t>
  </si>
  <si>
    <t>90,61</t>
  </si>
  <si>
    <t>93,72</t>
  </si>
  <si>
    <t>96245</t>
  </si>
  <si>
    <t>MINIESCAVADEIRA SOBRE ESTEIRAS, POTENCIA LIQUIDA DE *30* HP, PESO OPERACIONAL DE *3.500* KG - CHP DIURNO. AF_04/2017</t>
  </si>
  <si>
    <t>69,23</t>
  </si>
  <si>
    <t>96303</t>
  </si>
  <si>
    <t>PERFURATRIZ ROTATIVA SOBRE ESTEIRA, TORQUE MAXIMO 2500 KGM, POTENCIA 110 HP, MOTOR DIESEL- CHP DIURNO. AF_05/2017</t>
  </si>
  <si>
    <t>143,62</t>
  </si>
  <si>
    <t>96309</t>
  </si>
  <si>
    <t>COMPRESSOR DE AR, VAZAO DE 10 PCM, RESERVATORIO 100 L, PRESSAO DE TRABALHO ENTRE 6,9 E 9,7 BAR, POTENCIA 2 HP, TENSAO 110/220 V - CHP DIURNO. AF_05/2017</t>
  </si>
  <si>
    <t>0,97</t>
  </si>
  <si>
    <t>96463</t>
  </si>
  <si>
    <t>ROLO COMPACTADOR DE PNEUS, ESTATICO, PRESSAO VARIAVEL, POTENCIA 110 HP, PESO SEM/COM LASTRO 10,8/27 T, LARGURA DE ROLAGEM 2,30 M - CHP DIURNO. AF_06/2017</t>
  </si>
  <si>
    <t>121,20</t>
  </si>
  <si>
    <t>124,08</t>
  </si>
  <si>
    <t>98764</t>
  </si>
  <si>
    <t>INVERSOR DE SOLDA MONOFÁSICO DE 160 A, POTÊNCIA DE 5400 W, TENSÃO DE 220 V, PARA SOLDA COM ELETRODOS DE 2,0 A 4,0 MM E PROCESSO TIG - CHP DIURNO. AF_06/2018</t>
  </si>
  <si>
    <t>2,71</t>
  </si>
  <si>
    <t>99833</t>
  </si>
  <si>
    <t>LAVADORA DE ALTA PRESSAO (LAVA-JATO) PARA AGUA FRIA, PRESSAO DE OPERACAO ENTRE 1400 E 1900 LIB/POL2, VAZAO MAXIMA ENTRE 400 E 700 L/H - CHP DIURNO. AF_04/2019</t>
  </si>
  <si>
    <t>100641</t>
  </si>
  <si>
    <t>USINA DE MISTURA ASFÁLTICA À QUENTE, TIPO CONTRA FLUXO, PROD 100 A 140 TON/HORA - CHP DIURNO. AF_12/2019</t>
  </si>
  <si>
    <t>378,72</t>
  </si>
  <si>
    <t>381,83</t>
  </si>
  <si>
    <t>100647</t>
  </si>
  <si>
    <t>USINA DE ASFALTO, TIPO GRAVIMÉTRICA, PROD 150 TON/HORA - CHP DIURNO. AF_12/2019</t>
  </si>
  <si>
    <t>800,13</t>
  </si>
  <si>
    <t>5632</t>
  </si>
  <si>
    <t>ESCAVADEIRA HIDRÁULICA SOBRE ESTEIRAS, CAÇAMBA 0,80 M3, PESO OPERACIONAL 17 T, POTENCIA BRUTA 111 HP - CHI DIURNO. AF_06/2014</t>
  </si>
  <si>
    <t>CHI</t>
  </si>
  <si>
    <t>59,23</t>
  </si>
  <si>
    <t>5679</t>
  </si>
  <si>
    <t>RETROESCAVADEIRA SOBRE RODAS COM CARREGADEIRA, TRAÇÃO 4X4, POTÊNCIA LÍQ. 88 HP, CAÇAMBA CARREG. CAP. MÍN. 1 M3, CAÇAMBA RETRO CAP. 0,26 M3, PESO OPERACIONAL MÍN. 6.674 KG, PROFUNDIDADE ESCAVAÇÃO MÁX. 4,37 M - CHI DIURNO. AF_06/2014</t>
  </si>
  <si>
    <t>44,24</t>
  </si>
  <si>
    <t>48,02</t>
  </si>
  <si>
    <t>5681</t>
  </si>
  <si>
    <t>RETROESCAVADEIRA SOBRE RODAS COM CARREGADEIRA, TRAÇÃO 4X2, POTÊNCIA LÍQ. 79 HP, CAÇAMBA CARREG. CAP. MÍN. 1 M3, CAÇAMBA RETRO CAP. 0,20 M3, PESO OPERACIONAL MÍN. 6.570 KG, PROFUNDIDADE ESCAVAÇÃO MÁX. 4,37 M - CHI DIURNO. AF_06/2014</t>
  </si>
  <si>
    <t>42,51</t>
  </si>
  <si>
    <t>46,29</t>
  </si>
  <si>
    <t>5685</t>
  </si>
  <si>
    <t>ROLO COMPACTADOR VIBRATÓRIO DE UM CILINDRO AÇO LISO, POTÊNCIA 80 HP, PESO OPERACIONAL MÁXIMO 8,1 T, IMPACTO DINÂMICO 16,15 / 9,5 T, LARGURA DE TRABALHO 1,68 M - CHI DIURNO. AF_06/2014</t>
  </si>
  <si>
    <t>39,92</t>
  </si>
  <si>
    <t>42,80</t>
  </si>
  <si>
    <t>5690</t>
  </si>
  <si>
    <t>GRADE DE DISCO CONTROLE REMOTO REBOCÁVEL, COM 24 DISCOS 24 X 6 MM COM PNEUS PARA TRANSPORTE - CHI DIURNO. AF_06/2014</t>
  </si>
  <si>
    <t>5806</t>
  </si>
  <si>
    <t>MOTOBOMBA CENTRÍFUGA, MOTOR A GASOLINA, POTÊNCIA 5,42 HP, BOCAIS 1 1/2" X 1", DIÂMETRO ROTOR 143 MM HM/Q = 6 MCA / 16,8 M3/H A 38 MCA / 6,6 M3/H - CHI DIURNO. AF_06/2014</t>
  </si>
  <si>
    <t>5826</t>
  </si>
  <si>
    <t>CAMINHÃO TOCO, PBT 16.000 KG, CARGA ÚTIL MÁX. 10.685 KG, DIST. ENTRE EIXOS 4,8 M, POTÊNCIA 189 CV, INCLUSIVE CARROCERIA FIXA ABERTA DE MADEIRA P/ TRANSPORTE GERAL DE CARGA SECA, DIMEN. APROX. 2,5 X 7,00 X 0,50 M - CHI DIURNO. AF_06/2014</t>
  </si>
  <si>
    <t>38,08</t>
  </si>
  <si>
    <t>5829</t>
  </si>
  <si>
    <t>USINA DE CONCRETO FIXA, CAPACIDADE NOMINAL DE 90 A 120 M3/H, SEM SILO - CHI DIURNO. AF_07/2016</t>
  </si>
  <si>
    <t>133,41</t>
  </si>
  <si>
    <t>144,60</t>
  </si>
  <si>
    <t>5837</t>
  </si>
  <si>
    <t>VIBROACABADORA DE ASFALTO SOBRE ESTEIRAS, LARGURA DE PAVIMENTAÇÃO 1,90 M A 5,30 M, POTÊNCIA 105 HP CAPACIDADE 450 T/H - CHI DIURNO. AF_11/2014</t>
  </si>
  <si>
    <t>95,76</t>
  </si>
  <si>
    <t>99,37</t>
  </si>
  <si>
    <t>5841</t>
  </si>
  <si>
    <t>VASSOURA MECÂNICA REBOCÁVEL COM ESCOVA CILÍNDRICA, LARGURA ÚTIL DE VARRIMENTO DE 2,44 M - CHI DIURNO. AF_06/2014</t>
  </si>
  <si>
    <t>5845</t>
  </si>
  <si>
    <t>TRATOR DE PNEUS, POTÊNCIA 122 CV, TRAÇÃO 4X4, PESO COM LASTRO DE 4.510 KG - CHI DIURNO. AF_06/2014</t>
  </si>
  <si>
    <t>37,53</t>
  </si>
  <si>
    <t>40,92</t>
  </si>
  <si>
    <t>5849</t>
  </si>
  <si>
    <t>TRATOR DE ESTEIRAS, POTÊNCIA 170 HP, PESO OPERACIONAL 19 T, CAÇAMBA 5,2 M3 - CHI DIURNO. AF_06/2014</t>
  </si>
  <si>
    <t>54,04</t>
  </si>
  <si>
    <t>57,43</t>
  </si>
  <si>
    <t>5853</t>
  </si>
  <si>
    <t>TRATOR DE ESTEIRAS, POTÊNCIA 150 HP, PESO OPERACIONAL 16,7 T, COM RODA MOTRIZ ELEVADA E LÂMINA 3,18 M3 - CHI DIURNO. AF_06/2014</t>
  </si>
  <si>
    <t>54,22</t>
  </si>
  <si>
    <t>57,61</t>
  </si>
  <si>
    <t>5857</t>
  </si>
  <si>
    <t>TRATOR DE ESTEIRAS, POTÊNCIA 347 HP, PESO OPERACIONAL 38,5 T, COM LÂMINA 8,70 M3 - CHI DIURNO. AF_06/2014</t>
  </si>
  <si>
    <t>118,37</t>
  </si>
  <si>
    <t>121,76</t>
  </si>
  <si>
    <t>5865</t>
  </si>
  <si>
    <t>ROLO COMPACTADOR VIBRATÓRIO REBOCÁVEL, CILINDRO DE AÇO LISO, POTÊNCIA DE TRAÇÃO DE 65 CV, PESO 4,7 T, IMPACTO DINÂMICO 18,3 T, LARGURA DE TRABALHO 1,67 M - CHI DIURNO. AF_02/2016</t>
  </si>
  <si>
    <t>5869</t>
  </si>
  <si>
    <t>ROLO COMPACTADOR VIBRATÓRIO TANDEM AÇO LISO, POTÊNCIA 58 HP, PESO SEM/COM LASTRO 6,5 / 9,4 T, LARGURA DE TRABALHO 1,2 M - CHI DIURNO. AF_06/2014</t>
  </si>
  <si>
    <t>43,82</t>
  </si>
  <si>
    <t>46,70</t>
  </si>
  <si>
    <t>5877</t>
  </si>
  <si>
    <t>RETROESCAVADEIRA SOBRE RODAS COM CARREGADEIRA, TRAÇÃO 4X4, POTÊNCIA LÍQ. 72 HP, CAÇAMBA CARREG. CAP. MÍN. 0,79 M3, CAÇAMBA RETRO CAP. 0,18 M3, PESO OPERACIONAL MÍN. 7.140 KG, PROFUNDIDADE ESCAVAÇÃO MÁX. 4,50 M - CHI DIURNO. AF_06/2014</t>
  </si>
  <si>
    <t>43,69</t>
  </si>
  <si>
    <t>47,47</t>
  </si>
  <si>
    <t>5881</t>
  </si>
  <si>
    <t>ROLO COMPACTADOR VIBRATÓRIO PÉ DE CARNEIRO, OPERADO POR CONTROLE REMOTO, POTÊNCIA 12,5 KW, PESO OPERACIONAL 1,675 T, LARGURA DE TRABALHO 0,85 M - CHI DIURNO. AF_02/2016</t>
  </si>
  <si>
    <t>46,19</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</si>
  <si>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</si>
  <si>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</si>
  <si>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</si>
  <si>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</si>
  <si>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36,09</t>
  </si>
  <si>
    <t>39,19</t>
  </si>
  <si>
    <t>5896</t>
  </si>
  <si>
    <t>CAMINHÃO TOCO, PESO BRUTO TOTAL 16.000 KG, CARGA ÚTIL MÁXIMA DE 10.685 KG, DISTÂNCIA ENTRE EIXOS 4,80 M, POTÊNCIA 189 CV EXCLUSIVE CARROCERIA - CHI DIURNO. AF_06/2014</t>
  </si>
  <si>
    <t>34,21</t>
  </si>
  <si>
    <t>37,31</t>
  </si>
  <si>
    <t>5903</t>
  </si>
  <si>
    <t>CAMINHÃO PIPA 10.000 L TRUCADO, PESO BRUTO TOTAL 23.000 KG, CARGA ÚTIL MÁXIMA 15.935 KG, DISTÂNCIA ENTRE EIXOS 4,8 M, POTÊNCIA 230 CV, INCLUSIVE TANQUE DE AÇO PARA TRANSPORTE DE ÁGUA - CHI DIURNO. AF_06/2014</t>
  </si>
  <si>
    <t>41,09</t>
  </si>
  <si>
    <t>44,19</t>
  </si>
  <si>
    <t>5911</t>
  </si>
  <si>
    <t>ESPARGIDOR DE ASFALTO PRESSURIZADO COM TANQUE DE 2500 L, REBOCÁVEL COM MOTOR A GASOLINA POTÊNCIA 3,4 HP - CHI DIURNO. AF_07/2014</t>
  </si>
  <si>
    <t>23,04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</si>
  <si>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</si>
  <si>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</si>
  <si>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</si>
  <si>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</si>
  <si>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36,08</t>
  </si>
  <si>
    <t>38,96</t>
  </si>
  <si>
    <t>5934</t>
  </si>
  <si>
    <t>MOTONIVELADORA POTÊNCIA BÁSICA LÍQUIDA (PRIMEIRA MARCHA) 125 HP, PESO BRUTO 13032 KG, LARGURA DA LÂMINA DE 3,7 M - CHI DIURNO. AF_06/2014</t>
  </si>
  <si>
    <t>62,19</t>
  </si>
  <si>
    <t>5942</t>
  </si>
  <si>
    <t>PÁ CARREGADEIRA SOBRE RODAS, POTÊNCIA LÍQUIDA 128 HP, CAPACIDADE DA CAÇAMBA 1,7 A 2,8 M3, PESO OPERACIONAL 11632 KG - CHI DIURNO. AF_06/2014</t>
  </si>
  <si>
    <t>48,75</t>
  </si>
  <si>
    <t>51,86</t>
  </si>
  <si>
    <t>5946</t>
  </si>
  <si>
    <t>PÁ CARREGADEIRA SOBRE RODAS, POTÊNCIA 197 HP, CAPACIDADE DA CAÇAMBA 2,5 A 3,5 M3, PESO OPERACIONAL 18338 KG - CHI DIURNO. AF_06/2014</t>
  </si>
  <si>
    <t>58,22</t>
  </si>
  <si>
    <t>61,33</t>
  </si>
  <si>
    <t>5952</t>
  </si>
  <si>
    <t>MARTELETE OU ROMPEDOR PNEUMÁTICO MANUAL, 28 KG, COM SILENCIADOR - CHI DIURNO. AF_07/2016</t>
  </si>
  <si>
    <t>5954</t>
  </si>
  <si>
    <t>COMPRESSOR DE AR REBOCÁVEL, VAZÃO 189 PCM, PRESSÃO EFETIVA DE TRABALHO 102 PSI, MOTOR DIESEL, POTÊNCIA 63 CV - CHI DIURNO. AF_06/2015</t>
  </si>
  <si>
    <t>2,65</t>
  </si>
  <si>
    <t>5961</t>
  </si>
  <si>
    <t>CAMINHÃO BASCULANTE 6 M3, PESO BRUTO TOTAL 16.000 KG, CARGA ÚTIL MÁXIMA 13.071 KG, DISTÂNCIA ENTRE EIXOS 4,80 M, POTÊNCIA 230 CV INCLUSIVE CAÇAMBA METÁLICA - CHI DIURNO. AF_06/2014</t>
  </si>
  <si>
    <t>39,96</t>
  </si>
  <si>
    <t>42,88</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</si>
  <si>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</si>
  <si>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</si>
  <si>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</si>
  <si>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</si>
  <si>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49,56</t>
  </si>
  <si>
    <t>7031</t>
  </si>
  <si>
    <t>TANQUE DE ASFALTO ESTACIONÁRIO COM SERPENTINA, CAPACIDADE 30.000 L - CHI DIURNO. AF_06/2014</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</si>
  <si>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</si>
  <si>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</si>
  <si>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</si>
  <si>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</si>
  <si>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46,53</t>
  </si>
  <si>
    <t>49,41</t>
  </si>
  <si>
    <t>67827</t>
  </si>
  <si>
    <t>CAMINHÃO BASCULANTE 6 M3 TOCO, PESO BRUTO TOTAL 16.000 KG, CARGA ÚTIL MÁXIMA 11.130 KG, DISTÂNCIA ENTRE EIXOS 5,36 M, POTÊNCIA 185 CV, INCLUSIVE CAÇAMBA METÁLICA - CHI DIURNO. AF_06/2014</t>
  </si>
  <si>
    <t>39,20</t>
  </si>
  <si>
    <t>42,12</t>
  </si>
  <si>
    <t>73395</t>
  </si>
  <si>
    <t>GRUPO GERADOR ESTACIONÁRIO, MOTOR DIESEL POTÊNCIA 170 KVA - CHI DIURNO. AF_02/2016</t>
  </si>
  <si>
    <t>5,02</t>
  </si>
  <si>
    <t>83766</t>
  </si>
  <si>
    <t>GRUPO DE SOLDAGEM COM GERADOR A DIESEL 60 CV PARA SOLDA ELÉTRICA, SOBRE 04 RODAS, COM MOTOR 4 CILINDROS 600 A - CHI DIURNO. AF_02/2016</t>
  </si>
  <si>
    <t>34,95</t>
  </si>
  <si>
    <t>37,91</t>
  </si>
  <si>
    <t>84013</t>
  </si>
  <si>
    <t>ESCAVADEIRA HIDRÁULICA SOBRE ESTEIRAS, CAÇAMBA 0,80 M3, PESO OPERACIONAL 17,8 T, POTÊNCIA LÍQUIDA 110 HP - CHI DIURNO. AF_10/2014</t>
  </si>
  <si>
    <t>54,21</t>
  </si>
  <si>
    <t>57,99</t>
  </si>
  <si>
    <t>87446</t>
  </si>
  <si>
    <t>BETONEIRA CAPACIDADE NOMINAL 400 L, CAPACIDADE DE MISTURA 310 L, MOTOR A DIESEL POTÊNCIA 5,0 HP, SEM CARREGADOR - CHI DIURNO. AF_06/2014</t>
  </si>
  <si>
    <t>88392</t>
  </si>
  <si>
    <t>MISTURADOR DE ARGAMASSA, EIXO HORIZONTAL, CAPACIDADE DE MISTURA 300 KG, MOTOR ELÉTRICO POTÊNCIA 5 CV - CHI DIURNO. AF_06/2014</t>
  </si>
  <si>
    <t>88398</t>
  </si>
  <si>
    <t>MISTURADOR DE ARGAMASSA, EIXO HORIZONTAL, CAPACIDADE DE MISTURA 600 KG, MOTOR ELÉTRICO POTÊNCIA 7,5 CV - CHI DIURNO. AF_06/2014</t>
  </si>
  <si>
    <t>88404</t>
  </si>
  <si>
    <t>MISTURADOR DE ARGAMASSA, EIXO HORIZONTAL, CAPACIDADE DE MISTURA 160 KG, MOTOR ELÉTRICO POTÊNCIA 3 CV - CHI DIURNO. AF_06/2014</t>
  </si>
  <si>
    <t>88430</t>
  </si>
  <si>
    <t>PROJETOR DE ARGAMASSA, CAPACIDADE DE PROJEÇÃO 1,5 M3/H, ALCANCE DE 30 ATÉ 60 M, MOTOR ELÉTRICO POTÊNCIA 7,5 HP - CHI DIURNO. AF_06/2014</t>
  </si>
  <si>
    <t>88438</t>
  </si>
  <si>
    <t>PROJETOR DE ARGAMASSA, CAPACIDADE DE PROJEÇÃO 2 M3/H, ALCANCE ATÉ 50 M, MOTOR ELÉTRICO POTÊNCIA 7,5 HP - CHI DIURNO. AF_06/2014</t>
  </si>
  <si>
    <t>88831</t>
  </si>
  <si>
    <t>BETONEIRA CAPACIDADE NOMINAL DE 400 L, CAPACIDADE DE MISTURA 280 L, MOTOR ELÉTRICO TRIFÁSICO POTÊNCIA DE 2 CV, SEM CARREGADOR - CHI DIURNO. AF_10/2014</t>
  </si>
  <si>
    <t>0,23</t>
  </si>
  <si>
    <t>88844</t>
  </si>
  <si>
    <t>TRATOR DE ESTEIRAS, POTÊNCIA 125 HP, PESO OPERACIONAL 12,9 T, COM LÂMINA 2,7 M3 - CHI DIURNO. AF_10/2014</t>
  </si>
  <si>
    <t>48,79</t>
  </si>
  <si>
    <t>52,18</t>
  </si>
  <si>
    <t>88908</t>
  </si>
  <si>
    <t>ESCAVADEIRA HIDRÁULICA SOBRE ESTEIRAS, CAÇAMBA 1,20 M3, PESO OPERACIONAL 21 T, POTÊNCIA BRUTA 155 HP - CHI DIURNO. AF_06/2014</t>
  </si>
  <si>
    <t>58,47</t>
  </si>
  <si>
    <t>62,25</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</si>
  <si>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</si>
  <si>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</si>
  <si>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</si>
  <si>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AF_06/2014</t>
  </si>
  <si>
    <t>89031</t>
  </si>
  <si>
    <t>TRATOR DE ESTEIRAS, POTÊNCIA 100 HP, PESO OPERACIONAL 9,4 T, COM LÂMINA 2,19 M3 - CHI DIURNO. AF_06/2014</t>
  </si>
  <si>
    <t>47,77</t>
  </si>
  <si>
    <t>51,16</t>
  </si>
  <si>
    <t>89036</t>
  </si>
  <si>
    <t>TRATOR DE PNEUS, POTÊNCIA 85 CV, TRAÇÃO 4X4, PESO COM LASTRO DE 4.675 KG - CHI DIURNO. AF_06/2014</t>
  </si>
  <si>
    <t>34,45</t>
  </si>
  <si>
    <t>89218</t>
  </si>
  <si>
    <t>BATE-ESTACAS POR GRAVIDADE, POTÊNCIA DE 160 HP, PESO DO MARTELO ATÉ 3 TONELADAS - CHI DIURNO. AF_11/2014</t>
  </si>
  <si>
    <t>65,75</t>
  </si>
  <si>
    <t>71,91</t>
  </si>
  <si>
    <t>89226</t>
  </si>
  <si>
    <t>BETONEIRA CAPACIDADE NOMINAL DE 600 L, CAPACIDADE DE MISTURA 360 L, MOTOR ELÉTRICO TRIFÁSICO POTÊNCIA DE 4 CV, SEM CARREGADOR - CHI DIURNO. AF_11/2014</t>
  </si>
  <si>
    <t>89235</t>
  </si>
  <si>
    <t>FRESADORA DE ASFALTO A FRIO SOBRE RODAS, LARGURA FRESAGEM DE 1,0 M, POTÊNCIA 208 HP - CHI DIURNO. AF_11/2014</t>
  </si>
  <si>
    <t>120,97</t>
  </si>
  <si>
    <t>124,58</t>
  </si>
  <si>
    <t>89243</t>
  </si>
  <si>
    <t>FRESADORA DE ASFALTO A FRIO SOBRE RODAS, LARGURA FRESAGEM DE 2,0 M, POTÊNCIA 550 HP - CHI DIURNO. AF_11/2014</t>
  </si>
  <si>
    <t>245,79</t>
  </si>
  <si>
    <t>249,40</t>
  </si>
  <si>
    <t>89251</t>
  </si>
  <si>
    <t>RECICLADORA DE ASFALTO A FRIO SOBRE RODAS, LARGURA FRESAGEM DE 2,0 M, POTÊNCIA 422 HP - CHI DIURNO. AF_11/2014</t>
  </si>
  <si>
    <t>217,19</t>
  </si>
  <si>
    <t>220,80</t>
  </si>
  <si>
    <t>89258</t>
  </si>
  <si>
    <t>VIBROACABADORA DE ASFALTO SOBRE ESTEIRAS, LARGURA DE PAVIMENTAÇÃO 2,13 M A 4,55 M, POTÊNCIA 100 HP, CAPACIDADE 400 T/H - CHI DIURNO. AF_11/2014</t>
  </si>
  <si>
    <t>87,05</t>
  </si>
  <si>
    <t>89273</t>
  </si>
  <si>
    <t>GUINDASTE HIDRÁULICO AUTOPROPELIDO, COM LANÇA TELESCÓPICA 28,80 M, CAPACIDADE MÁXIMA 30 T, POTÊNCIA 97 KW, TRAÇÃO 4 X 4 - CHI DIURNO. AF_11/2014</t>
  </si>
  <si>
    <t>54,91</t>
  </si>
  <si>
    <t>57,64</t>
  </si>
  <si>
    <t>89279</t>
  </si>
  <si>
    <t>BETONEIRA CAPACIDADE NOMINAL DE 600 L, CAPACIDADE DE MISTURA 440 L, MOTOR A DIESEL POTÊNCIA 10 HP, COM CARREGADOR - CHI DIURNO. AF_11/2014</t>
  </si>
  <si>
    <t>1,18</t>
  </si>
  <si>
    <t>89877</t>
  </si>
  <si>
    <t>CAMINHÃO BASCULANTE 14 M3, COM CAVALO MECÂNICO DE CAPACIDADE MÁXIMA DE TRAÇÃO COMBINADO DE 36000 KG, POTÊNCIA 286 CV, INCLUSIVE SEMIREBOQUE COM CAÇAMBA METÁLICA - CHI DIURNO. AF_12/2014</t>
  </si>
  <si>
    <t>48,86</t>
  </si>
  <si>
    <t>51,78</t>
  </si>
  <si>
    <t>89884</t>
  </si>
  <si>
    <t>CAMINHÃO BASCULANTE 18 M3, COM CAVALO MECÂNICO DE CAPACIDADE MÁXIMA DE TRAÇÃO COMBINADO DE 45000 KG, POTÊNCIA 330 CV, INCLUSIVE SEMIREBOQUE COM CAÇAMBA METÁLICA - CHI DIURNO. AF_12/2014</t>
  </si>
  <si>
    <t>50,24</t>
  </si>
  <si>
    <t>53,16</t>
  </si>
  <si>
    <t>90587</t>
  </si>
  <si>
    <t>VIBRADOR DE IMERSÃO, DIÂMETRO DE PONTEIRA 45MM, MOTOR ELÉTRICO TRIFÁSICO POTÊNCIA DE 2 CV - CHI DIURNO. AF_06/2015</t>
  </si>
  <si>
    <t>90626</t>
  </si>
  <si>
    <t>PERFURATRIZ MANUAL, TORQUE MÁXIMO 83 N.M, POTÊNCIA 5 CV, COM DIÂMETRO MÁXIMO 4" - CHI DIURNO. AF_06/2015</t>
  </si>
  <si>
    <t>90632</t>
  </si>
  <si>
    <t>PERFURATRIZ SOBRE ESTEIRA, TORQUE MÁXIMO 600 KGF, PESO MÉDIO 1000 KG, POTÊNCIA 20 HP, DIÂMETRO MÁXIMO 10" - CHI DIURNO. AF_06/2015</t>
  </si>
  <si>
    <t>52,06</t>
  </si>
  <si>
    <t>55,22</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</si>
  <si>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</si>
  <si>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</si>
  <si>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</si>
  <si>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</si>
  <si>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90651</t>
  </si>
  <si>
    <t>BOMBA CENTRÍFUGA MONOESTÁGIO COM MOTOR ELÉTRICO MONOFÁSICO, POTÊNCIA 15 HP, DIÂMETRO DO ROTOR 173 MM, HM/Q = 30 MCA / 90 M3/H A 45 MCA / 55 M3/H - CHI DIURNO. AF_06/2015</t>
  </si>
  <si>
    <t>90657</t>
  </si>
  <si>
    <t>BOMBA DE PROJEÇÃO DE CONCRETO SECO, POTÊNCIA 10 CV, VAZÃO 3 M3/H - CHI DIURNO. AF_06/2015</t>
  </si>
  <si>
    <t>90663</t>
  </si>
  <si>
    <t>BOMBA DE PROJEÇÃO DE CONCRETO SECO, POTÊNCIA 10 CV, VAZÃO 6 M3/H - CHI DIURNO. AF_06/2015</t>
  </si>
  <si>
    <t>90669</t>
  </si>
  <si>
    <t>PROJETOR PNEUMÁTICO DE ARGAMASSA PARA CHAPISCO E REBOCO COM RECIPIENTE ACOPLADO, TIPO CANEQUINHA, COM COMPRESSOR DE AR REBOCÁVEL VAZÃO 89 PCM E MOTOR DIESEL DE 20 CV - CHI DIURNO. AF_06/2015</t>
  </si>
  <si>
    <t>90675</t>
  </si>
  <si>
    <t>PERFURATRIZ COM TORRE METÁLICA PARA EXECUÇÃO DE ESTACA HÉLICE CONTÍNUA, PROFUNDIDADE MÁXIMA DE 30 M, DIÂMETRO MÁXIMO DE 800 MM, POTÊNCIA INSTALADA DE 268 HP, MESA ROTATIVA COM TORQUE MÁXIMO DE 170 KNM - CHI DIURNO. AF_06/2015</t>
  </si>
  <si>
    <t>150,37</t>
  </si>
  <si>
    <t>153,53</t>
  </si>
  <si>
    <t>90681</t>
  </si>
  <si>
    <t>PERFURATRIZ HIDRÁULICA SOBRE CAMINHÃO COM TRADO CURTO ACOPLADO, PROFUNDIDADE MÁXIMA DE 20 M, DIÂMETRO MÁXIMO DE 1500 MM, POTÊNCIA INSTALADA DE 137 HP, MESA ROTATIVA COM TORQUE MÁXIMO DE 30 KNM - CHI DIURNO. AF_06/2015</t>
  </si>
  <si>
    <t>95,65</t>
  </si>
  <si>
    <t>98,81</t>
  </si>
  <si>
    <t>90687</t>
  </si>
  <si>
    <t>MANIPULADOR TELESCÓPICO, POTÊNCIA DE 85 HP, CAPACIDADE DE CARGA DE 3.500 KG, ALTURA MÁXIMA DE ELEVAÇÃO DE 12,3 M - CHI DIURNO. AF_06/2015</t>
  </si>
  <si>
    <t>48,28</t>
  </si>
  <si>
    <t>51,39</t>
  </si>
  <si>
    <t>90693</t>
  </si>
  <si>
    <t>MINICARREGADEIRA SOBRE RODAS, POTÊNCIA LÍQUIDA DE 47 HP, CAPACIDADE NOMINAL DE OPERAÇÃO DE 646 KG - CHI DIURNO. AF_06/2015</t>
  </si>
  <si>
    <t>37,34</t>
  </si>
  <si>
    <t>90965</t>
  </si>
  <si>
    <t>COMPRESSOR DE AR REBOCÁVEL, VAZÃO 89 PCM, PRESSÃO EFETIVA DE TRABALHO 102 PSI, MOTOR DIESEL, POTÊNCIA 20 CV - CHI DIURNO. AF_06/2015</t>
  </si>
  <si>
    <t>3,54</t>
  </si>
  <si>
    <t>90973</t>
  </si>
  <si>
    <t>COMPRESSOR DE AR REBOCAVEL, VAZÃO 250 PCM, PRESSAO DE TRABALHO 102 PSI, MOTOR A DIESEL POTÊNCIA 81 CV - CHI DIURNO. AF_06/2015</t>
  </si>
  <si>
    <t>3,55</t>
  </si>
  <si>
    <t>90982</t>
  </si>
  <si>
    <t>COMPRESSOR DE AR REBOCÁVEL, VAZÃO 748 PCM, PRESSÃO EFETIVA DE TRABALHO 102 PSI, MOTOR DIESEL, POTÊNCIA 210 CV - CHI DIURNO. AF_06/2015</t>
  </si>
  <si>
    <t>91001</t>
  </si>
  <si>
    <t>COMPRESSOR DE AR REBOCAVEL, VAZÃO 400 PCM, PRESSAO DE TRABALHO 102 PSI, MOTOR A DIESEL POTÊNCIA 110 CV - CHI DIURNO. AF_06/2015</t>
  </si>
  <si>
    <t>91032</t>
  </si>
  <si>
    <t>CAMINHÃO TRUCADO (C/ TERCEIRO EIXO) ELETRÔNICO - POTÊNCIA 231CV - PBT = 22000KG - DIST. ENTRE EIXOS 5170 MM - INCLUI CARROCERIA FIXA ABERTA DE MADEIRA - CHI DIURNO. AF_06/2015</t>
  </si>
  <si>
    <t>39,49</t>
  </si>
  <si>
    <t>42,59</t>
  </si>
  <si>
    <t>91278</t>
  </si>
  <si>
    <t>PLACA VIBRATÓRIA REVERSÍVEL COM MOTOR 4 TEMPOS A GASOLINA, FORÇA CENTRÍFUGA DE 25 KN (2500 KGF), POTÊNCIA 5,5 CV - CHI DIURNO. AF_08/2015</t>
  </si>
  <si>
    <t>91285</t>
  </si>
  <si>
    <t>CORTADORA DE PISO COM MOTOR 4 TEMPOS A GASOLINA, POTÊNCIA DE 13 HP, COM DISCO DE CORTE DIAMANTADO SEGMENTADO PARA CONCRETO, DIÂMETRO DE 350 MM, FURO DE 1" (14 X 1") - CHI DIURNO. AF_08/2015</t>
  </si>
  <si>
    <t>91387</t>
  </si>
  <si>
    <t>CAMINHÃO BASCULANTE 10 M3, TRUCADO CABINE SIMPLES, PESO BRUTO TOTAL 23.000 KG, CARGA ÚTIL MÁXIMA 15.935 KG, DISTÂNCIA ENTRE EIXOS 4,80 M, POTÊNCIA 230 CV INCLUSIVE CAÇAMBA METÁLICA - CHI DIURNO. AF_06/2014</t>
  </si>
  <si>
    <t>42,15</t>
  </si>
  <si>
    <t>45,07</t>
  </si>
  <si>
    <t>91395</t>
  </si>
  <si>
    <t>CAMINHÃO TOCO, PBT 14.300 KG, CARGA ÚTIL MÁX. 9.710 KG, DIST. ENTRE EIXOS 3,56 M, POTÊNCIA 185 CV, INCLUSIVE CARROCERIA FIXA ABERTA DE MADEIRA P/ TRANSPORTE GERAL DE CARGA SECA, DIMEN. APROX. 2,50 X 6,50 X 0,50 M - CHI DIURNO. AF_06/2014</t>
  </si>
  <si>
    <t>37,03</t>
  </si>
  <si>
    <t>40,13</t>
  </si>
  <si>
    <t>91486</t>
  </si>
  <si>
    <t>ESPARGIDOR DE ASFALTO PRESSURIZADO, TANQUE 6 M3 COM ISOLAÇÃO TÉRMICA, AQUECIDO COM 2 MAÇARICOS, COM BARRA ESPARGIDORA 3,60 M, MONTADO SOBRE CAMINHÃO  TOCO, PBT 14.300 KG, POTÊNCIA 185 CV - CHI DIURNO. AF_08/2015</t>
  </si>
  <si>
    <t>42,40</t>
  </si>
  <si>
    <t>45,50</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</si>
  <si>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</si>
  <si>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</si>
  <si>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</si>
  <si>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</si>
  <si>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35,14</t>
  </si>
  <si>
    <t>38,02</t>
  </si>
  <si>
    <t>91646</t>
  </si>
  <si>
    <t>CAMINHÃO DE TRANSPORTE DE MATERIAL ASFÁLTICO 30.000 L, COM CAVALO MECÂNICO DE CAPACIDADE MÁXIMA DE TRAÇÃO COMBINADO DE 66.000 KG, POTÊNCIA 360 CV, INCLUSIVE TANQUE DE ASFALTO COM SERPENTINA - CHI DIURNO. AF_08/2015</t>
  </si>
  <si>
    <t>62,42</t>
  </si>
  <si>
    <t>91693</t>
  </si>
  <si>
    <t>SERRA CIRCULAR DE BANCADA COM MOTOR ELÉTRICO POTÊNCIA DE 5HP, COM COIFA PARA DISCO 10" - CHI DIURNO. AF_08/2015</t>
  </si>
  <si>
    <t>92044</t>
  </si>
  <si>
    <t>DISTRIBUIDOR DE AGREGADOS REBOCAVEL, CAPACIDADE 1,9 M³, LARGURA DE TRABALHO 3,66 M - CHI DIURNO. AF_11/2015</t>
  </si>
  <si>
    <t>92107</t>
  </si>
  <si>
    <t>CAMINHÃO PARA EQUIPAMENTO DE LIMPEZA A SUCÇÃO COM CAMINHÃO TRUCADO DE PESO BRUTO TOTAL 23000 KG, CARGA ÚTIL MÁXIMA 15935 KG, DISTÂNCIA ENTRE EIXOS 4,80 M, POTÊNCIA 230 CV, INCLUSIVE LIMPADORA A SUCÇÃO, TANQUE 12000 L - CHI DIURNO. AF_11/2015</t>
  </si>
  <si>
    <t>46,42</t>
  </si>
  <si>
    <t>92113</t>
  </si>
  <si>
    <t>PENEIRA ROTATIVA COM MOTOR ELÉTRICO TRIFÁSICO DE 2 CV, CILINDRO DE 1 M X 0,60 M, COM FUROS DE 3,17 MM - CHI DIURNO. AF_11/2015</t>
  </si>
  <si>
    <t>92119</t>
  </si>
  <si>
    <t>DOSADOR DE AREIA, CAPACIDADE DE 26 LITROS - CHI DIURNO. AF_11/2015</t>
  </si>
  <si>
    <t>92139</t>
  </si>
  <si>
    <t>CAMINHONETE COM MOTOR A DIESEL, POTÊNCIA 180 CV, CABINE DUPLA, 4X4 - CHI DIURNO. AF_11/2015</t>
  </si>
  <si>
    <t>34,39</t>
  </si>
  <si>
    <t>92146</t>
  </si>
  <si>
    <t>CAMINHONETE CABINE SIMPLES COM MOTOR 1.6 FLEX, CÂMBIO MANUAL, POTÊNCIA 101/104 CV, 2 PORTAS - CHI DIURNO. AF_11/2015</t>
  </si>
  <si>
    <t>24,71</t>
  </si>
  <si>
    <t>27,40</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</si>
  <si>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</si>
  <si>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</si>
  <si>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</si>
  <si>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AF_12/2015</t>
  </si>
  <si>
    <t>92961</t>
  </si>
  <si>
    <t>MÁQUINA EXTRUSORA DE CONCRETO PARA GUIAS E SARJETAS, MOTOR A DIESEL, POTÊNCIA 14 CV - CHI DIURNO. AF_12/2015</t>
  </si>
  <si>
    <t>92967</t>
  </si>
  <si>
    <t>MARTELO PERFURADOR PNEUMÁTICO MANUAL, HASTE 25 X 75 MM, 21 KG - CHI DIURNO. AF_12/2015</t>
  </si>
  <si>
    <t>21,99</t>
  </si>
  <si>
    <t>24,58</t>
  </si>
  <si>
    <t>93225</t>
  </si>
  <si>
    <t>PERFURATRIZ COM TORRE METÁLICA PARA EXECUÇÃO DE ESTACA HÉLICE CONTÍNUA, PROFUNDIDADE MÁXIMA DE 32 M, DIÂMETRO MÁXIMO DE 1000 MM, POTÊNCIA INSTALADA DE 350 HP, MESA ROTATIVA COM TORQUE MÁXIMO DE 263 KNM - CHI DIURNO. AF_01/2016</t>
  </si>
  <si>
    <t>220,21</t>
  </si>
  <si>
    <t>223,37</t>
  </si>
  <si>
    <t>93234</t>
  </si>
  <si>
    <t>BETONEIRA CAPACIDADE NOMINAL 400 L, CAPACIDADE DE MISTURA 310 L, MOTOR A GASOLINA POTÊNCIA 5,5 HP, SEM CARREGADOR - CHI DIURNO. AF_02/2016</t>
  </si>
  <si>
    <t>0,30</t>
  </si>
  <si>
    <t>93244</t>
  </si>
  <si>
    <t>ROLO COMPACTADOR VIBRATÓRIO PÉ DE CARNEIRO PARA SOLOS, POTÊNCIA 80 HP, PESO OPERACIONAL SEM/COM LASTRO 7,4 / 8,8 T, LARGURA DE TRABALHO 1,68 M - CHI DIURNO. AF_02/2016</t>
  </si>
  <si>
    <t>40,59</t>
  </si>
  <si>
    <t>43,47</t>
  </si>
  <si>
    <t>93274</t>
  </si>
  <si>
    <t>GRUA ASCENSIONAL, LANÇA DE 30 M, CAPACIDADE DE 1,0 T A 30 M, ALTURA ATÉ 39 M - CHI DIURNO. AF_03/2016</t>
  </si>
  <si>
    <t>48,94</t>
  </si>
  <si>
    <t>51,67</t>
  </si>
  <si>
    <t>93282</t>
  </si>
  <si>
    <t>GUINCHO ELÉTRICO DE COLUNA, CAPACIDADE 400 KG, COM MOTO FREIO, MOTOR TRIFÁSICO DE 1,25 CV - CHI DIURNO. AF_03/2016</t>
  </si>
  <si>
    <t>20,84</t>
  </si>
  <si>
    <t>23,35</t>
  </si>
  <si>
    <t>93288</t>
  </si>
  <si>
    <t>GUINDASTE HIDRÁULICO AUTOPROPELIDO, COM LANÇA TELESCÓPICA 40 M, CAPACIDADE MÁXIMA 60 T, POTÊNCIA 260 KW - CHI DIURNO. AF_03/2016</t>
  </si>
  <si>
    <t>88,64</t>
  </si>
  <si>
    <t>93403</t>
  </si>
  <si>
    <t>GUINDAUTO HIDRÁULICO, CAPACIDADE MÁXIMA DE CARGA 3300 KG, MOMENTO MÁXIMO DE CARGA 5,8 TM, ALCANCE MÁXIMO HORIZONTAL 7,60 M, INCLUSIVE CAMINHÃO TOCO PBT 16.000 KG, POTÊNCIA DE 189 CV - CHI DIURNO. AF_03/2016</t>
  </si>
  <si>
    <t>93409</t>
  </si>
  <si>
    <t>MÁQUINA JATO DE PRESSAO PORTÁTIL, CAMARA DE 1 SAIDA, CAPACIDADE 280 L, DIAMETRO 670 MM, BICO DE JATO CURTO VENTURI DE 5/16'' , MANGUEIRA DE 1'' COM COMPRESSOR DE AR REBOCÁVEL 189 PCM E MOTOR DIESEL 63 CV - CHI DIURNO. AF_03/2016</t>
  </si>
  <si>
    <t>30,88</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</si>
  <si>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</si>
  <si>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</si>
  <si>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</si>
  <si>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</si>
  <si>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</si>
  <si>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</si>
  <si>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93434</t>
  </si>
  <si>
    <t>USINA DE MISTURA ASFÁLTICA À QUENTE, TIPO CONTRA FLUXO, PROD 40 A 80 TON/HORA - CHI DIURNO. AF_03/2016</t>
  </si>
  <si>
    <t>172,60</t>
  </si>
  <si>
    <t>183,79</t>
  </si>
  <si>
    <t>93440</t>
  </si>
  <si>
    <t>USINA DE ASFALTO À FRIO, CAPACIDADE DE 40 A 60 TON/HORA, ELÉTRICA POTÊNCIA 30 CV - CHI DIURNO. AF_03/2016</t>
  </si>
  <si>
    <t>100,60</t>
  </si>
  <si>
    <t>111,79</t>
  </si>
  <si>
    <t>95122</t>
  </si>
  <si>
    <t>USINA MISTURADORA DE SOLOS, CAPACIDADE DE 200 A 500 TON/H, POTENCIA 75KW - CHI DIURNO. AF_07/2016</t>
  </si>
  <si>
    <t>135,69</t>
  </si>
  <si>
    <t>146,88</t>
  </si>
  <si>
    <t>95128</t>
  </si>
  <si>
    <t>DISTRIBUIDOR DE AGREGADOS AUTOPROPELIDO, CAP 3 M3, A DIESEL, POTÊNCIA 176CV - CHI DIURNO. AF_07/2016</t>
  </si>
  <si>
    <t>37,75</t>
  </si>
  <si>
    <t>40,91</t>
  </si>
  <si>
    <t>95140</t>
  </si>
  <si>
    <t>TALHA MANUAL DE CORRENTE, CAPACIDADE DE 2 TON. COM ELEVAÇÃO DE 3 M - CHI DIURNO. AF_07/2016</t>
  </si>
  <si>
    <t>95213</t>
  </si>
  <si>
    <t>GRUA ASCENCIONAL, LANÇA DE 42 M, CAPACIDADE DE 1,5 T A 30 M, ALTURA ATÉ 39 M - CHI DIURNO. AF_08/2016</t>
  </si>
  <si>
    <t>52,54</t>
  </si>
  <si>
    <t>55,27</t>
  </si>
  <si>
    <t>95219</t>
  </si>
  <si>
    <t>PULVERIZADOR DE TINTA ELÉTRICO/MÁQUINA DE PINTURA AIRLESS, VAZÃO 2 L/MIN - CHI DIURNO. AF_08/2016</t>
  </si>
  <si>
    <t>25,10</t>
  </si>
  <si>
    <t>27,99</t>
  </si>
  <si>
    <t>95259</t>
  </si>
  <si>
    <t>MARTELO DEMOLIDOR PNEUMÁTICO MANUAL, 32 KG - CHI DIURNO. AF_09/2016</t>
  </si>
  <si>
    <t>21,85</t>
  </si>
  <si>
    <t>24,44</t>
  </si>
  <si>
    <t>95265</t>
  </si>
  <si>
    <t>COMPACTADOR DE SOLOS DE PERCUSÃO (SOQUETE) COM MOTOR A GASOLINA, POTÊNCIA 3 CV - CHI DIURNO. AF_09/2016</t>
  </si>
  <si>
    <t>95271</t>
  </si>
  <si>
    <t>RÉGUA VIBRATÓRIA DUPLA PARA CONCRETO, PESO DE 60KG, COMPRIMENTO 4 M, COM MOTOR A GASOLINA, POTÊNCIA 5,5 HP - CHI DIURNO. AF_09/2016</t>
  </si>
  <si>
    <t>0,42</t>
  </si>
  <si>
    <t>95277</t>
  </si>
  <si>
    <t>POLIDORA DE PISO (POLITRIZ), PESO DE 100KG, DIÂMETRO 450 MM, MOTOR ELÉTRICO, POTÊNCIA 4 HP - CHI DIURNO. AF_09/2016</t>
  </si>
  <si>
    <t>95283</t>
  </si>
  <si>
    <t>DESEMPENADEIRA DE CONCRETO, PESO DE 75KG, 4 PÁS, MOTOR A GASOLINA, POTÊNCIA 5,5 HP - CHI DIURNO. AF_09/2016</t>
  </si>
  <si>
    <t>0,45</t>
  </si>
  <si>
    <t>95621</t>
  </si>
  <si>
    <t>PERFURATRIZ PNEUMATICA MANUAL DE PESO MEDIO, MARTELETE, 18KG, COMPRIMENTO MÁXIMO DE CURSO DE 6 M, DIAMETRO DO PISTAO DE 5,5 CM - CHI DIURNO. AF_11/2016</t>
  </si>
  <si>
    <t>21,68</t>
  </si>
  <si>
    <t>24,27</t>
  </si>
  <si>
    <t>95632</t>
  </si>
  <si>
    <t>ROLO COMPACTADOR VIBRATORIO TANDEM, ACO LISO, POTENCIA 125 HP, PESO SEM/COM LASTRO 10,20/11,65 T, LARGURA DE TRABALHO 1,73 M - CHI DIURNO. AF_11/2016</t>
  </si>
  <si>
    <t>48,41</t>
  </si>
  <si>
    <t>51,29</t>
  </si>
  <si>
    <t>95703</t>
  </si>
  <si>
    <t>PERFURATRIZ MANUAL, TORQUE MAXIMO 55 KGF.M, POTENCIA 5 CV, COM DIAMETRO MAXIMO 8 1/2" - CHI DIURNO. AF_11/2016</t>
  </si>
  <si>
    <t>95709</t>
  </si>
  <si>
    <t>PERFURATRIZ SOBRE ESTEIRA, TORQUE MÁXIMO 600 KGF, POTÊNCIA ENTRE 50 E 60 HP, DIÂMETRO MÁXIMO 10 - CHI DIURNO. AF_11/2016</t>
  </si>
  <si>
    <t>50,92</t>
  </si>
  <si>
    <t>54,08</t>
  </si>
  <si>
    <t>95715</t>
  </si>
  <si>
    <t>ESCAVADEIRA HIDRAULICA SOBRE ESTEIRA, COM GARRA GIRATORIA DE MANDIBULAS, PESO OPERACIONAL ENTRE 22,00 E 25,50 TON, POTENCIA LIQUIDA ENTRE 150 E 160 HP - CHI DIURNO. AF_11/2016</t>
  </si>
  <si>
    <t>60,08</t>
  </si>
  <si>
    <t>63,86</t>
  </si>
  <si>
    <t>95721</t>
  </si>
  <si>
    <t>ESCAVADEIRA HIDRAULICA SOBRE ESTEIRA, EQUIPADA COM CLAMSHELL, COM CAPACIDADE DA CAÇAMBA ENTRE 1,20 E 1,50 M3, PESO OPERACIONAL ENTRE 20,00 E 22,00 TON, POTENCIA LIQUIDA ENTRE 150 E 160 HP - CHI DIURNO. AF_11/2016</t>
  </si>
  <si>
    <t>58,90</t>
  </si>
  <si>
    <t>62,68</t>
  </si>
  <si>
    <t>95873</t>
  </si>
  <si>
    <t>GRUPO GERADOR COM CARENAGEM, MOTOR DIESEL POTÊNCIA STANDART ENTRE 250 E 260 KVA - CHI DIURNO. AF_12/2016</t>
  </si>
  <si>
    <t>96014</t>
  </si>
  <si>
    <t>TRATOR DE PNEUS COM POTÊNCIA DE 122 CV, TRAÇÃO 4X4, COM VASSOURA MECÂNICA ACOPLADA - CHI DIURNO. AF_02/2017</t>
  </si>
  <si>
    <t>39,67</t>
  </si>
  <si>
    <t>43,06</t>
  </si>
  <si>
    <t>96021</t>
  </si>
  <si>
    <t>TRATOR DE PNEUS COM POTÊNCIA DE 122 CV, TRAÇÃO 4X4, COM GRADE DE DISCOS ACOPLADA - CHI DIURNO. AF_02/2017</t>
  </si>
  <si>
    <t>39,55</t>
  </si>
  <si>
    <t>42,94</t>
  </si>
  <si>
    <t>96029</t>
  </si>
  <si>
    <t>TRATOR DE PNEUS COM POTÊNCIA DE 85 CV, TRAÇÃO 4X4, COM GRADE DE DISCOS ACOPLADA - CHI DIURNO. AF_02/2017</t>
  </si>
  <si>
    <t>36,47</t>
  </si>
  <si>
    <t>39,86</t>
  </si>
  <si>
    <t>96036</t>
  </si>
  <si>
    <t>CAMINHÃO BASCULANTE 10 M3, TRUCADO, POTÊNCIA 230 CV, INCLUSIVE CAÇAMBA METÁLICA, COM DISTRIBUIDOR DE AGREGADOS ACOPLADO - CHI DIURNO. AF_02/2017</t>
  </si>
  <si>
    <t>45,02</t>
  </si>
  <si>
    <t>47,94</t>
  </si>
  <si>
    <t>96155</t>
  </si>
  <si>
    <t>TRATOR DE PNEUS COM POTÊNCIA DE 85 CV, TRAÇÃO 4X4, COM VASSOURA MECÂNICA ACOPLADA - CHI DIURNO. AF_02/2017</t>
  </si>
  <si>
    <t>36,59</t>
  </si>
  <si>
    <t>39,98</t>
  </si>
  <si>
    <t>96156</t>
  </si>
  <si>
    <t>MINICARREGADEIRA SOBRE RODAS POTENCIA 47HP CAPACIDADE OPERACAO 646 KG, COM VASSOURA MECÂNICA ACOPLADA - CHI DIURNO. AF_03/2017</t>
  </si>
  <si>
    <t>96159</t>
  </si>
  <si>
    <t>MÁQUINA DEMARCADORA DE FAIXA DE TRÁFEGO À FRIO, AUTOPROPELIDA, POTÊNCIA 38 HP - CHI DIURNO. AF_07/2016</t>
  </si>
  <si>
    <t>50,29</t>
  </si>
  <si>
    <t>96246</t>
  </si>
  <si>
    <t>MINIESCAVADEIRA SOBRE ESTEIRAS, POTENCIA LIQUIDA DE *30* HP, PESO OPERACIONAL DE *3.500* KG - CHI DIURNO. AF_04/2017</t>
  </si>
  <si>
    <t>42,91</t>
  </si>
  <si>
    <t>46,69</t>
  </si>
  <si>
    <t>96302</t>
  </si>
  <si>
    <t>PERFURATRIZ ROTATIVA SOBRE ESTEIRA, TORQUE MAXIMO 2500 KGM, POTENCIA 110 HP, MOTOR DIESEL - CHI DIURNO. AF_05/2017</t>
  </si>
  <si>
    <t>65,58</t>
  </si>
  <si>
    <t>68,74</t>
  </si>
  <si>
    <t>96308</t>
  </si>
  <si>
    <t>COMPRESSOR DE AR, VAZAO DE 10 PCM, RESERVATORIO 100 L, PRESSAO DE TRABALHO ENTRE 6,9 E 9,7 BAR  POTENCIA 2 HP, TENSAO 110/220 V  CHI DIURNO. AF_05/2017</t>
  </si>
  <si>
    <t>96464</t>
  </si>
  <si>
    <t>ROLO COMPACTADOR DE PNEUS, ESTATICO, PRESSAO VARIAVEL, POTENCIA 110 HP, PESO SEM/COM LASTRO 10,8/27 T, LARGURA DE ROLAGEM 2,30 M - CHI DIURNO. AF_06/2017</t>
  </si>
  <si>
    <t>51,21</t>
  </si>
  <si>
    <t>54,09</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</si>
  <si>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</si>
  <si>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</si>
  <si>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</si>
  <si>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AF_04/2019</t>
  </si>
  <si>
    <t>100642</t>
  </si>
  <si>
    <t>USINA DE MISTURA ASFÁLTICA À QUENTE, TIPO CONTRA FLUXO, PROD 100 A 140 TON/HORA - CHI DIURNO. AF_12/2019</t>
  </si>
  <si>
    <t>117,89</t>
  </si>
  <si>
    <t>121,00</t>
  </si>
  <si>
    <t>100648</t>
  </si>
  <si>
    <t>USINA DE ASFALTO, TIPO GRAVIMÉTRICA, PROD 150 TON/HORA - CHI DIURNO. AF_12/2019</t>
  </si>
  <si>
    <t>270,78</t>
  </si>
  <si>
    <t>273,89</t>
  </si>
  <si>
    <t>5089</t>
  </si>
  <si>
    <t>ROLO COMPACTADOR VIBRATÓRIO PÉ DE CARNEIRO PARA SOLOS, POTÊNCIA 80 HP, PESO OPERACIONAL SEM/COM LASTRO 7,4 / 8,8 T, LARGURA DE TRABALHO 1,68 M - MANUTENÇÃO. AF_02/2016</t>
  </si>
  <si>
    <t>5627</t>
  </si>
  <si>
    <t>ESCAVADEIRA HIDRÁULICA SOBRE ESTEIRAS, CAÇAMBA 0,80 M3, PESO OPERACIONAL 17 T, POTENCIA BRUTA 111 HP - DEPRECIAÇÃO. AF_06/2014</t>
  </si>
  <si>
    <t>23,65</t>
  </si>
  <si>
    <t>5628</t>
  </si>
  <si>
    <t>ESCAVADEIRA HIDRÁULICA SOBRE ESTEIRAS, CAÇAMBA 0,80 M3, PESO OPERACIONAL 17 T, POTENCIA BRUTA 111 HP - JUROS. AF_06/2014</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</si>
  <si>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</si>
  <si>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</si>
  <si>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</si>
  <si>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</si>
  <si>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39,09</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</si>
  <si>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</si>
  <si>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</si>
  <si>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</si>
  <si>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</si>
  <si>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</si>
  <si>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</si>
  <si>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</si>
  <si>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</si>
  <si>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29,91</t>
  </si>
  <si>
    <t>5674</t>
  </si>
  <si>
    <t>ROLO COMPACTADOR VIBRATÓRIO DE UM CILINDRO AÇO LISO, POTÊNCIA 80 HP, PESO OPERACIONAL MÁXIMO 8,1 T, IMPACTO DINÂMICO 16,15 / 9,5 T, LARGURA DE TRABALHO 1,68 M - MANUTENÇÃO. AF_06/2014</t>
  </si>
  <si>
    <t>18,84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</si>
  <si>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</si>
  <si>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</si>
  <si>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</si>
  <si>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</si>
  <si>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5695</t>
  </si>
  <si>
    <t>CAMINHÃO BASCULANTE 6 M3, PESO BRUTO TOTAL 16.000 KG, CARGA ÚTIL MÁXIMA 13.071 KG, DISTÂNCIA ENTRE EIXOS 4,80 M, POTÊNCIA 230 CV INCLUSIVE CAÇAMBA METÁLICA - MANUTENÇÃO. AF_06/2014</t>
  </si>
  <si>
    <t>25,21</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</si>
  <si>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</si>
  <si>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</si>
  <si>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</si>
  <si>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</si>
  <si>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15,70</t>
  </si>
  <si>
    <t>5707</t>
  </si>
  <si>
    <t>USINA MISTURADORA DE SOLOS, CAPACIDADE DE 200 A 500 TON/H, POTENCIA 75KW - MANUTENÇÃO. AF_07/2016</t>
  </si>
  <si>
    <t>41,65</t>
  </si>
  <si>
    <t>5710</t>
  </si>
  <si>
    <t>VIBROACABADORA DE ASFALTO SOBRE ESTEIRAS, LARGURA DE PAVIMENTAÇÃO 1,90 M A 5,30 M, POTÊNCIA 105 HP CAPACIDADE 450 T/H - MANUTENÇÃO. AF_11/2014</t>
  </si>
  <si>
    <t>92,94</t>
  </si>
  <si>
    <t>5711</t>
  </si>
  <si>
    <t>VIBROACABADORA DE ASFALTO SOBRE ESTEIRAS, LARGURA DE PAVIMENTAÇÃO 1,90 M A 5,30 M, POTÊNCIA 105 HP CAPACIDADE 450 T/H - MATERIAIS NA OPERAÇÃO. AF_11/2014</t>
  </si>
  <si>
    <t>54,01</t>
  </si>
  <si>
    <t>5714</t>
  </si>
  <si>
    <t>TRATOR DE PNEUS, POTÊNCIA 85 CV, TRAÇÃO 4X4, PESO COM LASTRO DE 4.675 KG - MANUTENÇÃO. AF_06/2014</t>
  </si>
  <si>
    <t>5715</t>
  </si>
  <si>
    <t>TRATOR DE PNEUS, POTÊNCIA 85 CV, TRAÇÃO 4X4, PESO COM LASTRO DE 4.675 KG - MATERIAIS NA OPERAÇÃO. AF_06/2014</t>
  </si>
  <si>
    <t>72,67</t>
  </si>
  <si>
    <t>5718</t>
  </si>
  <si>
    <t>TRATOR DE ESTEIRAS, POTÊNCIA 170 HP, PESO OPERACIONAL 19 T, CAÇAMBA 5,2 M3 - MATERIAIS NA OPERAÇÃO. AF_06/2014</t>
  </si>
  <si>
    <t>64,46</t>
  </si>
  <si>
    <t>5721</t>
  </si>
  <si>
    <t>TRATOR DE ESTEIRAS, POTÊNCIA 150 HP, PESO OPERACIONAL 16,7 T, COM RODA MOTRIZ ELEVADA E LÂMINA 3,18 M3 - MATERIAIS NA OPERAÇÃO. AF_06/2014</t>
  </si>
  <si>
    <t>56,88</t>
  </si>
  <si>
    <t>5722</t>
  </si>
  <si>
    <t>TRATOR DE ESTEIRAS, POTÊNCIA 347 HP, PESO OPERACIONAL 38,5 T, COM LÂMINA 8,70 M3 - MATERIAIS NA OPERAÇÃO. AF_06/2014</t>
  </si>
  <si>
    <t>131,55</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</si>
  <si>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</si>
  <si>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</si>
  <si>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</si>
  <si>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</si>
  <si>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</si>
  <si>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</si>
  <si>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23,14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</si>
  <si>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</si>
  <si>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</si>
  <si>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</si>
  <si>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</si>
  <si>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16,62</t>
  </si>
  <si>
    <t>5736</t>
  </si>
  <si>
    <t>RETROESCAVADEIRA SOBRE RODAS COM CARREGADEIRA, TRAÇÃO 4X4, POTÊNCIA LÍQ. 72 HP, CAÇAMBA CARREG. CAP. MÍN. 0,79 M3, CAÇAMBA RETRO CAP. 0,18 M3, PESO OPERACIONAL MÍN. 7.140 KG, PROFUNDIDADE ESCAVAÇÃO MÁX. 4,50 M - MATERIAIS NA OPERAÇÃO. AF_06/2014</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</si>
  <si>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</si>
  <si>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</si>
  <si>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</si>
  <si>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</si>
  <si>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</si>
  <si>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</si>
  <si>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27,29</t>
  </si>
  <si>
    <t>5742</t>
  </si>
  <si>
    <t>USINA DE LAMA ASFÁLTICA, PROD 30 A 50 T/H, SILO DE AGREGADO 7 M3, RESERVATÓRIOS PARA EMULSÃO E ÁGUA DE 2,3 M3 CADA, MISTURADOR TIPO PUG MILL A SER MONTADO SOBRE CAMINHÃO - MATERIAIS NA OPERAÇÃO. AF_10/2014</t>
  </si>
  <si>
    <t>16,73</t>
  </si>
  <si>
    <t>5747</t>
  </si>
  <si>
    <t>CAMINHÃO PIPA 6.000 L, PESO BRUTO TOTAL 13.000 KG, DISTÂNCIA ENTRE EIXOS 4,80 M, POTÊNCIA 189 CV INCLUSIVE TANQUE DE AÇO PARA TRANSPORTE DE ÁGUA, CAPACIDADE 6 M3 - MATERIAIS NA OPERAÇÃO. AF_06/2014</t>
  </si>
  <si>
    <t>95,94</t>
  </si>
  <si>
    <t>5751</t>
  </si>
  <si>
    <t>CAMINHÃO TOCO, PESO BRUTO TOTAL 14.300 KG, CARGA ÚTIL MÁXIMA 9590 KG, DISTÂNCIA ENTRE EIXOS 4,76 M, POTÊNCIA 185 CV (NÃO INCLUI CARROCERIA) - MANUTENÇÃO. AF_06/2014</t>
  </si>
  <si>
    <t>17,28</t>
  </si>
  <si>
    <t>5754</t>
  </si>
  <si>
    <t>CAMINHÃO TOCO, PESO BRUTO TOTAL 16.000 KG, CARGA ÚTIL MÁXIMA DE 10.685 KG, DISTÂNCIA ENTRE EIXOS 4,80 M, POTÊNCIA 189 CV EXCLUSIVE CARROCERIA - MANUTENÇÃO. AF_06/2014</t>
  </si>
  <si>
    <t>14,56</t>
  </si>
  <si>
    <t>5763</t>
  </si>
  <si>
    <t>CAMINHÃO PIPA 10.000 L TRUCADO, PESO BRUTO TOTAL 23.000 KG, CARGA ÚTIL MÁXIMA 15.935 KG, DISTÂNCIA ENTRE EIXOS 4,8 M, POTÊNCIA 230 CV, INCLUSIVE TANQUE DE AÇO PARA TRANSPORTE DE ÁGUA - MANUTENÇÃO. AF_06/2014</t>
  </si>
  <si>
    <t>24,57</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</si>
  <si>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</si>
  <si>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</si>
  <si>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</si>
  <si>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</si>
  <si>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</si>
  <si>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</si>
  <si>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</si>
  <si>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</si>
  <si>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</si>
  <si>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</si>
  <si>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</si>
  <si>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</si>
  <si>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</si>
  <si>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</si>
  <si>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7033</t>
  </si>
  <si>
    <t>TANQUE DE ASFALTO ESTACIONÁRIO COM SERPENTINA, CAPACIDADE 30.000 L - JUROS. AF_06/2014</t>
  </si>
  <si>
    <t>7034</t>
  </si>
  <si>
    <t>TANQUE DE ASFALTO ESTACIONÁRIO COM SERPENTINA, CAPACIDADE 30.000 L - MANUTENÇÃO. AF_06/2014</t>
  </si>
  <si>
    <t>7035</t>
  </si>
  <si>
    <t>TANQUE DE ASFALTO ESTACIONÁRIO COM SERPENTINA, CAPACIDADE 30.000 L - MATERIAIS NA OPERAÇÃO. AF_06/2014</t>
  </si>
  <si>
    <t>129,65</t>
  </si>
  <si>
    <t>7038</t>
  </si>
  <si>
    <t>ROLO COMPACTADOR DE PNEUS ESTÁTICO, PRESSÃO VARIÁVEL, POTÊNCIA 111 HP, PESO SEM/COM LASTRO 9,5 / 26 T, LARGURA DE TRABALHO 1,90 M - DEPRECIAÇÃO. AF_07/2014</t>
  </si>
  <si>
    <t>23,53</t>
  </si>
  <si>
    <t>7039</t>
  </si>
  <si>
    <t>ROLO COMPACTADOR DE PNEUS ESTÁTICO, PRESSÃO VARIÁVEL, POTÊNCIA 111 HP, PESO SEM/COM LASTRO 9,5 / 26 T, LARGURA DE TRABALHO 1,90 M - JUROS. AF_07/2014</t>
  </si>
  <si>
    <t>7040</t>
  </si>
  <si>
    <t>ROLO COMPACTADOR DE PNEUS ESTÁTICO, PRESSÃO VARIÁVEL, POTÊNCIA 111 HP, PESO SEM/COM LASTRO 9,5 / 26 T, LARGURA DE TRABALHO 1,90 M - MANUTENÇÃO. AF_07/2014</t>
  </si>
  <si>
    <t>29,45</t>
  </si>
  <si>
    <t>7044</t>
  </si>
  <si>
    <t>MOTOBOMBA TRASH (PARA ÁGUA SUJA) AUTO ESCORVANTE, MOTOR GASOLINA DE 6,41 HP, DIÂMETROS DE SUCÇÃO X RECALQUE: 3" X 3", HM/Q = 10 MCA / 60 M3/H A 23 MCA / 0 M3/H - DEPRECIAÇÃO. AF_10/2014</t>
  </si>
  <si>
    <t>0,19</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</si>
  <si>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</si>
  <si>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</si>
  <si>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</si>
  <si>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</si>
  <si>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</si>
  <si>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</si>
  <si>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</si>
  <si>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</si>
  <si>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</si>
  <si>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</si>
  <si>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</si>
  <si>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</si>
  <si>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26,12</t>
  </si>
  <si>
    <t>7054</t>
  </si>
  <si>
    <t>ROLO COMPACTADOR PE DE CARNEIRO VIBRATORIO, POTENCIA 125 HP, PESO OPERACIONAL SEM/COM LASTRO 11,95 / 13,30 T, IMPACTO DINAMICO 38,5 / 22,5 T, LARGURA DE TRABALHO 2,15 M - MATERIAIS NA OPERAÇÃO. AF_06/2014</t>
  </si>
  <si>
    <t>54,15</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</si>
  <si>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</si>
  <si>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</si>
  <si>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</si>
  <si>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</si>
  <si>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2,37</t>
  </si>
  <si>
    <t>7060</t>
  </si>
  <si>
    <t>CAMINHÃO BASCULANTE 6 M3 TOCO, PESO BRUTO TOTAL 16.000 KG, CARGA ÚTIL MÁXIMA 11.130 KG, DISTÂNCIA ENTRE EIXOS 5,36 M, POTÊNCIA 185 CV, INCLUSIVE CAÇAMBA METÁLICA - MANUTENÇÃO. AF_06/2014</t>
  </si>
  <si>
    <t>24,06</t>
  </si>
  <si>
    <t>7061</t>
  </si>
  <si>
    <t>CAMINHÃO BASCULANTE 6 M3 TOCO, PESO BRUTO TOTAL 16.000 KG, CARGA ÚTIL MÁXIMA 11.130 KG, DISTÂNCIA ENTRE EIXOS 5,36 M, POTÊNCIA 185 CV, INCLUSIVE CAÇAMBA METÁLICA - MATERIAIS NA OPERAÇÃO. AF_06/2014</t>
  </si>
  <si>
    <t>49,44</t>
  </si>
  <si>
    <t>7063</t>
  </si>
  <si>
    <t>TRATOR DE PNEUS, POTÊNCIA 122 CV, TRAÇÃO 4X4, PESO COM LASTRO DE 4.510 KG - DEPRECIAÇÃO. AF_06/2014</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</si>
  <si>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</si>
  <si>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</si>
  <si>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</si>
  <si>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</si>
  <si>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</si>
  <si>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</si>
  <si>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104,28</t>
  </si>
  <si>
    <t>53786</t>
  </si>
  <si>
    <t>RETROESCAVADEIRA SOBRE RODAS COM CARREGADEIRA, TRAÇÃO 4X4, POTÊNCIA LÍQ. 88 HP, CAÇAMBA CARREG. CAP. MÍN. 1 M3, CAÇAMBA RETRO CAP. 0,26 M3, PESO OPERACIONAL MÍN. 6.674 KG, PROFUNDIDADE ESCAVAÇÃO MÁX. 4,37 M - MATERIAIS NA OPERAÇÃO. AF_06/2014</t>
  </si>
  <si>
    <t>32,37</t>
  </si>
  <si>
    <t>53788</t>
  </si>
  <si>
    <t>ROLO COMPACTADOR VIBRATÓRIO DE UM CILINDRO AÇO LISO, POTÊNCIA 80 HP, PESO OPERACIONAL MÁXIMO 8,1 T, IMPACTO DINÂMICO 16,15 / 9,5 T, LARGURA DE TRABALHO 1,68 M - MATERIAIS NA OPERAÇÃO. AF_06/2014</t>
  </si>
  <si>
    <t>34,66</t>
  </si>
  <si>
    <t>53792</t>
  </si>
  <si>
    <t>CAMINHÃO BASCULANTE 6 M3, PESO BRUTO TOTAL 16.000 KG, CARGA ÚTIL MÁXIMA 13.071 KG, DISTÂNCIA ENTRE EIXOS 4,80 M, POTÊNCIA 230 CV INCLUSIVE CAÇAMBA METÁLICA - MATERIAIS NA OPERAÇÃO. AF_06/2014</t>
  </si>
  <si>
    <t>61,45</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</si>
  <si>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</si>
  <si>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</si>
  <si>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</si>
  <si>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</si>
  <si>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70,67</t>
  </si>
  <si>
    <t>53804</t>
  </si>
  <si>
    <t>VASSOURA MECÂNICA REBOCÁVEL COM ESCOVA CILÍNDRICA, LARGURA ÚTIL DE VARRIMENTO DE 2,44 M - MANUTENÇÃO. AF_06/2014</t>
  </si>
  <si>
    <t>53806</t>
  </si>
  <si>
    <t>TRATOR DE ESTEIRAS, POTÊNCIA 170 HP, PESO OPERACIONAL 19 T, CAÇAMBA 5,2 M3 - MANUTENÇÃO. AF_06/2014</t>
  </si>
  <si>
    <t>40,89</t>
  </si>
  <si>
    <t>53810</t>
  </si>
  <si>
    <t>TRATOR DE ESTEIRAS, POTÊNCIA 150 HP, PESO OPERACIONAL 16,7 T, COM RODA MOTRIZ ELEVADA E LÂMINA 3,18 M3 - MANUTENÇÃO. AF_06/2014</t>
  </si>
  <si>
    <t>41,14</t>
  </si>
  <si>
    <t>53814</t>
  </si>
  <si>
    <t>TRATOR DE ESTEIRAS, POTÊNCIA 347 HP, PESO OPERACIONAL 38,5 T, COM LÂMINA 8,70 M3 - MANUTENÇÃO. AF_06/2014</t>
  </si>
  <si>
    <t>53817</t>
  </si>
  <si>
    <t>TRATOR DE ESTEIRAS, POTÊNCIA 100 HP, PESO OPERACIONAL 9,4 T, COM LÂMINA 2,19 M3 - MATERIAIS NA OPERAÇÃO. AF_06/2014</t>
  </si>
  <si>
    <t>37,89</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</si>
  <si>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</si>
  <si>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</si>
  <si>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</si>
  <si>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</si>
  <si>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69,18</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</si>
  <si>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</si>
  <si>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</si>
  <si>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</si>
  <si>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</si>
  <si>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116,74</t>
  </si>
  <si>
    <t>53840</t>
  </si>
  <si>
    <t>GRADE DE DISCO REBOCÁVEL COM 20 DISCOS 24" X 6 MM COM PNEUS PARA TRANSPORTE - DEPRECIAÇÃO. AF_06/2014</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</si>
  <si>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</si>
  <si>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</si>
  <si>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</si>
  <si>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</si>
  <si>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50,78</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</si>
  <si>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</si>
  <si>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</si>
  <si>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</si>
  <si>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</si>
  <si>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48,53</t>
  </si>
  <si>
    <t>53861</t>
  </si>
  <si>
    <t>PÁ CARREGADEIRA SOBRE RODAS, POTÊNCIA 197 HP, CAPACIDADE DA CAÇAMBA 2,5 A 3,5 M3, PESO OPERACIONAL 18338 KG - MANUTENÇÃO. AF_06/2014</t>
  </si>
  <si>
    <t>37,36</t>
  </si>
  <si>
    <t>53863</t>
  </si>
  <si>
    <t>MARTELETE OU ROMPEDOR PNEUMÁTICO MANUAL, 28 KG, COM SILENCIADOR - MANUTENÇÃO. AF_07/2016</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</si>
  <si>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</si>
  <si>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</si>
  <si>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</si>
  <si>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</si>
  <si>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53882</t>
  </si>
  <si>
    <t>CAMINHÃO PIPA 6.000 L, PESO BRUTO TOTAL 13.000 KG, DISTÂNCIA ENTRE EIXOS 4,80 M, POTÊNCIA 189 CV INCLUSIVE TANQUE DE AÇO PARA TRANSPORTE DE ÁGUA, CAPACIDADE 6 M3 - MANUTENÇÃO. AF_06/2014</t>
  </si>
  <si>
    <t>19,12</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</si>
  <si>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</si>
  <si>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</si>
  <si>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</si>
  <si>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</si>
  <si>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4,26</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</si>
  <si>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</si>
  <si>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</si>
  <si>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</si>
  <si>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</si>
  <si>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73311</t>
  </si>
  <si>
    <t>GRUPO GERADOR ESTACIONÁRIO, MOTOR DIESEL POTÊNCIA 170 KVA - MATERIAIS NA OPERAÇÃO. AF_02/2016</t>
  </si>
  <si>
    <t>108,06</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</si>
  <si>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</si>
  <si>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</si>
  <si>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</si>
  <si>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</si>
  <si>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</si>
  <si>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</si>
  <si>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18,67</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</si>
  <si>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</si>
  <si>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</si>
  <si>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</si>
  <si>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</si>
  <si>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</si>
  <si>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</si>
  <si>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9,09</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</si>
  <si>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</si>
  <si>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</si>
  <si>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</si>
  <si>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</si>
  <si>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83764</t>
  </si>
  <si>
    <t>GRUPO DE SOLDAGEM COM GERADOR A DIESEL 60 CV PARA SOLDA ELÉTRICA, SOBRE 04 RODAS, COM MOTOR 4 CILINDROS 600 A - JUROS. AF_02/2016</t>
  </si>
  <si>
    <t>87026</t>
  </si>
  <si>
    <t>GRADE DE DISCO REBOCÁVEL COM 20 DISCOS 24" X 6 MM COM PNEUS PARA TRANSPORTE - JUROS. AF_06/2014</t>
  </si>
  <si>
    <t>87441</t>
  </si>
  <si>
    <t>BETONEIRA CAPACIDADE NOMINAL 400 L, CAPACIDADE DE MISTURA 310 L, MOTOR A DIESEL POTÊNCIA 5,0 HP, SEM CARREGADOR - DEPRECIAÇÃO. AF_06/2014</t>
  </si>
  <si>
    <t>87442</t>
  </si>
  <si>
    <t>BETONEIRA CAPACIDADE NOMINAL 400 L, CAPACIDADE DE MISTURA 310 L, MOTOR A DIESEL POTÊNCIA 5,0 HP, SEM CARREGADOR - JUROS. AF_06/2014</t>
  </si>
  <si>
    <t>87443</t>
  </si>
  <si>
    <t>BETONEIRA CAPACIDADE NOMINAL 400 L, CAPACIDADE DE MISTURA 310 L, MOTOR A DIESEL POTÊNCIA 5,0 HP, SEM CARREGADOR - MANUTENÇÃO. AF_06/2014</t>
  </si>
  <si>
    <t>87444</t>
  </si>
  <si>
    <t>BETONEIRA CAPACIDADE NOMINAL 400 L, CAPACIDADE DE MISTURA 310 L, MOTOR A DIESEL POTÊNCIA 5,0 HP, SEM CARREGADOR - MATERIAIS NA OPERAÇÃO. AF_06/2014</t>
  </si>
  <si>
    <t>88387</t>
  </si>
  <si>
    <t>MISTURADOR DE ARGAMASSA, EIXO HORIZONTAL, CAPACIDADE DE MISTURA 300 KG, MOTOR ELÉTRICO POTÊNCIA 5 CV - DEPRECIAÇÃO. AF_06/2014</t>
  </si>
  <si>
    <t>88389</t>
  </si>
  <si>
    <t>MISTURADOR DE ARGAMASSA, EIXO HORIZONTAL, CAPACIDADE DE MISTURA 300 KG, MOTOR ELÉTRICO POTÊNCIA 5 CV - JUROS. AF_06/2014</t>
  </si>
  <si>
    <t>88390</t>
  </si>
  <si>
    <t>MISTURADOR DE ARGAMASSA, EIXO HORIZONTAL, CAPACIDADE DE MISTURA 300 KG, MOTOR ELÉTRICO POTÊNCIA 5 CV - MANUTENÇÃO. AF_06/2014</t>
  </si>
  <si>
    <t>88391</t>
  </si>
  <si>
    <t>MISTURADOR DE ARGAMASSA, EIXO HORIZONTAL, CAPACIDADE DE MISTURA 300 KG, MOTOR ELÉTRICO POTÊNCIA 5 CV - MATERIAIS NA OPERAÇÃO. AF_06/2014</t>
  </si>
  <si>
    <t>88394</t>
  </si>
  <si>
    <t>MISTURADOR DE ARGAMASSA, EIXO HORIZONTAL, CAPACIDADE DE MISTURA 600 KG, MOTOR ELÉTRICO POTÊNCIA 7,5 CV - DEPRECIAÇÃO. AF_06/2014</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</si>
  <si>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</si>
  <si>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</si>
  <si>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</si>
  <si>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</si>
  <si>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</si>
  <si>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</si>
  <si>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</si>
  <si>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</si>
  <si>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</si>
  <si>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</si>
  <si>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88402</t>
  </si>
  <si>
    <t>MISTURADOR DE ARGAMASSA, EIXO HORIZONTAL, CAPACIDADE DE MISTURA 160 KG, MOTOR ELÉTRICO POTÊNCIA 3 CV - MANUTENÇÃO. AF_06/2014</t>
  </si>
  <si>
    <t>88403</t>
  </si>
  <si>
    <t>MISTURADOR DE ARGAMASSA, EIXO HORIZONTAL, CAPACIDADE DE MISTURA 160 KG, MOTOR ELÉTRICO POTÊNCIA 3 CV - MATERIAIS NA OPERAÇÃO. AF_06/2014</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</si>
  <si>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</si>
  <si>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</si>
  <si>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</si>
  <si>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</si>
  <si>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88425</t>
  </si>
  <si>
    <t>PROJETOR DE ARGAMASSA, CAPACIDADE DE PROJEÇÃO 1,5 M3/H, ALCANCE DE 30 ATÉ 60 M, MOTOR ELÉTRICO POTÊNCIA 7,5 HP - MANUTENÇÃO. AF_06/2014</t>
  </si>
  <si>
    <t>88427</t>
  </si>
  <si>
    <t>PROJETOR DE ARGAMASSA, CAPACIDADE DE PROJEÇÃO 1,5 M3/H, ALCANCE DE 30 ATÉ 60 M, MOTOR ELÉTRICO POTÊNCIA 7,5 HP - MATERIAIS NA OPERAÇÃO. AF_06/2014</t>
  </si>
  <si>
    <t>88434</t>
  </si>
  <si>
    <t>PROJETOR DE ARGAMASSA, CAPACIDADE DE PROJEÇÃO 2 M3/H, ALCANCE ATÉ 50 M, MOTOR ELÉTRICO POTÊNCIA 7,5 HP - DEPRECIAÇÃO. AF_06/2014</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</si>
  <si>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</si>
  <si>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</si>
  <si>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</si>
  <si>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</si>
  <si>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</si>
  <si>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</si>
  <si>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</si>
  <si>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</si>
  <si>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</si>
  <si>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</si>
  <si>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</si>
  <si>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</si>
  <si>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</si>
  <si>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</si>
  <si>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88828</t>
  </si>
  <si>
    <t>BETONEIRA CAPACIDADE NOMINAL DE 400 L, CAPACIDADE DE MISTURA 280 L, MOTOR ELÉTRICO TRIFÁSICO POTÊNCIA DE 2 CV, SEM CARREGADOR - MANUTENÇÃO. AF_10/2014</t>
  </si>
  <si>
    <t>0,20</t>
  </si>
  <si>
    <t>88829</t>
  </si>
  <si>
    <t>BETONEIRA CAPACIDADE NOMINAL DE 400 L, CAPACIDADE DE MISTURA 280 L, MOTOR ELÉTRICO TRIFÁSICO POTÊNCIA DE 2 CV, SEM CARREGADOR - MATERIAIS NA OPERAÇÃO. AF_10/2014</t>
  </si>
  <si>
    <t>88832</t>
  </si>
  <si>
    <t>ESCAVADEIRA HIDRÁULICA SOBRE ESTEIRAS, CAÇAMBA 0,80 M3, PESO OPERACIONAL 17,8 T, POTÊNCIA LÍQUIDA 110 HP - DEPRECIAÇÃO. AF_10/2014</t>
  </si>
  <si>
    <t>22,56</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</si>
  <si>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</si>
  <si>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</si>
  <si>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</si>
  <si>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</si>
  <si>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28,20</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</si>
  <si>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</si>
  <si>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</si>
  <si>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</si>
  <si>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</si>
  <si>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18,58</t>
  </si>
  <si>
    <t>88840</t>
  </si>
  <si>
    <t>TRATOR DE ESTEIRAS, POTÊNCIA 125 HP, PESO OPERACIONAL 12,9 T, COM LÂMINA 2,7 M3 - JUROS. AF_10/2014</t>
  </si>
  <si>
    <t>88841</t>
  </si>
  <si>
    <t>TRATOR DE ESTEIRAS, POTÊNCIA 125 HP, PESO OPERACIONAL 12,9 T, COM LÂMINA 2,7 M3 - MANUTENÇÃO. AF_10/2014</t>
  </si>
  <si>
    <t>33,21</t>
  </si>
  <si>
    <t>88842</t>
  </si>
  <si>
    <t>TRATOR DE ESTEIRAS, POTÊNCIA 125 HP, PESO OPERACIONAL 12,9 T, COM LÂMINA 2,7 M3 - MATERIAIS NA OPERAÇÃO. AF_10/2014</t>
  </si>
  <si>
    <t>47,40</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</si>
  <si>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</si>
  <si>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</si>
  <si>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</si>
  <si>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</si>
  <si>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</si>
  <si>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</si>
  <si>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</si>
  <si>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</si>
  <si>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</si>
  <si>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</si>
  <si>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</si>
  <si>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</si>
  <si>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</si>
  <si>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</si>
  <si>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</si>
  <si>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</si>
  <si>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</si>
  <si>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</si>
  <si>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</si>
  <si>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</si>
  <si>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</si>
  <si>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</si>
  <si>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26,31</t>
  </si>
  <si>
    <t>88902</t>
  </si>
  <si>
    <t>ESCAVADEIRA HIDRÁULICA SOBRE ESTEIRAS, CAÇAMBA 1,20 M3, PESO OPERACIONAL 21 T, POTÊNCIA BRUTA 155 HP - JUROS. AF_06/2014</t>
  </si>
  <si>
    <t>88903</t>
  </si>
  <si>
    <t>ESCAVADEIRA HIDRÁULICA SOBRE ESTEIRAS, CAÇAMBA 1,20 M3, PESO OPERACIONAL 21 T, POTÊNCIA BRUTA 155 HP - MANUTENÇÃO. AF_06/2014</t>
  </si>
  <si>
    <t>32,89</t>
  </si>
  <si>
    <t>88904</t>
  </si>
  <si>
    <t>ESCAVADEIRA HIDRÁULICA SOBRE ESTEIRAS, CAÇAMBA 1,20 M3, PESO OPERACIONAL 21 T, POTÊNCIA BRUTA 155 HP - MATERIAIS NA OPERAÇÃO. AF_06/2014</t>
  </si>
  <si>
    <t>54,55</t>
  </si>
  <si>
    <t>89009</t>
  </si>
  <si>
    <t>TRATOR DE ESTEIRAS, POTÊNCIA 150 HP, PESO OPERACIONAL 16,7 T, COM RODA MOTRIZ ELEVADA E LÂMINA 3,18 M3 - DEPRECIAÇÃO. AF_06/2014</t>
  </si>
  <si>
    <t>23,01</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</si>
  <si>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</si>
  <si>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</si>
  <si>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</si>
  <si>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</si>
  <si>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13,30</t>
  </si>
  <si>
    <t>89012</t>
  </si>
  <si>
    <t>RETROESCAVADEIRA SOBRE RODAS COM CARREGADEIRA, TRAÇÃO 4X4, POTÊNCIA LÍQ. 72 HP, CAÇAMBA CARREG. CAP. MÍN. 0,79 M3, CAÇAMBA RETRO CAP. 0,18 M3, PESO OPERACIONAL MÍN. 7.140 KG, PROFUNDIDADE ESCAVAÇÃO MÁX. 4,50 M - JUROS. AF_06/2014</t>
  </si>
  <si>
    <t>89013</t>
  </si>
  <si>
    <t>TRATOR DE ESTEIRAS, POTÊNCIA 347 HP, PESO OPERACIONAL 38,5 T, COM LÂMINA 8,70 M3 - DEPRECIAÇÃO. AF_06/2014</t>
  </si>
  <si>
    <t>75,38</t>
  </si>
  <si>
    <t>89014</t>
  </si>
  <si>
    <t>TRATOR DE ESTEIRAS, POTÊNCIA 347 HP, PESO OPERACIONAL 38,5 T, COM LÂMINA 8,70 M3 - JUROS. AF_06/2014</t>
  </si>
  <si>
    <t>16,96</t>
  </si>
  <si>
    <t>89015</t>
  </si>
  <si>
    <t>VASSOURA MECÂNICA REBOCÁVEL COM ESCOVA CILÍNDRICA, LARGURA ÚTIL DE VARRIMENTO DE 2,44 M - DEPRECIAÇÃO. AF_06/2014</t>
  </si>
  <si>
    <t>89016</t>
  </si>
  <si>
    <t>VASSOURA MECÂNICA REBOCÁVEL COM ESCOVA CILÍNDRICA, LARGURA ÚTIL DE VARRIMENTO DE 2,44 M - JUROS. AF_06/2014</t>
  </si>
  <si>
    <t>0,26</t>
  </si>
  <si>
    <t>89017</t>
  </si>
  <si>
    <t>TRATOR DE ESTEIRAS, POTÊNCIA 170 HP, PESO OPERACIONAL 19 T, CAÇAMBA 5,2 M3 - DEPRECIAÇÃO. AF_06/2014</t>
  </si>
  <si>
    <t>89018</t>
  </si>
  <si>
    <t>TRATOR DE ESTEIRAS, POTÊNCIA 170 HP, PESO OPERACIONAL 19 T, CAÇAMBA 5,2 M3 - JUROS. AF_06/2014</t>
  </si>
  <si>
    <t>5,14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</si>
  <si>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</si>
  <si>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</si>
  <si>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</si>
  <si>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</si>
  <si>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</si>
  <si>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AF_06/2014</t>
  </si>
  <si>
    <t>89024</t>
  </si>
  <si>
    <t>TANQUE DE ASFALTO ESTACIONÁRIO COM MAÇARICO, CAPACIDADE 20.000 L - JUROS. AF_06/2014</t>
  </si>
  <si>
    <t>89025</t>
  </si>
  <si>
    <t>TANQUE DE ASFALTO ESTACIONÁRIO COM MAÇARICO, CAPACIDADE 20.000 L - MANUTENÇÃO. AF_06/2014</t>
  </si>
  <si>
    <t>89026</t>
  </si>
  <si>
    <t>TANQUE DE ASFALTO ESTACIONÁRIO COM MAÇARICO, CAPACIDADE 20.000 L - MATERIAIS NA OPERAÇÃO. AF_06/2014</t>
  </si>
  <si>
    <t>120,80</t>
  </si>
  <si>
    <t>89029</t>
  </si>
  <si>
    <t>TRATOR DE ESTEIRAS, POTÊNCIA 100 HP, PESO OPERACIONAL 9,4 T, COM LÂMINA 2,19 M3 - DEPRECIAÇÃO. AF_06/2014</t>
  </si>
  <si>
    <t>89030</t>
  </si>
  <si>
    <t>TRATOR DE ESTEIRAS, POTÊNCIA 100 HP, PESO OPERACIONAL 9,4 T, COM LÂMINA 2,19 M3 - JUROS. AF_06/2014</t>
  </si>
  <si>
    <t>89033</t>
  </si>
  <si>
    <t>TRATOR DE PNEUS, POTÊNCIA 85 CV, TRAÇÃO 4X4, PESO COM LASTRO DE 4.675 KG - DEPRECIAÇÃO. AF_06/2014</t>
  </si>
  <si>
    <t>7,40</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</si>
  <si>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</si>
  <si>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</si>
  <si>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</si>
  <si>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</si>
  <si>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</si>
  <si>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</si>
  <si>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</si>
  <si>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</si>
  <si>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</si>
  <si>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</si>
  <si>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</si>
  <si>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</si>
  <si>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</si>
  <si>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</si>
  <si>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</si>
  <si>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</si>
  <si>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</si>
  <si>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</si>
  <si>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2,39</t>
  </si>
  <si>
    <t>89214</t>
  </si>
  <si>
    <t>BATE-ESTACAS POR GRAVIDADE, POTÊNCIA DE 160 HP, PESO DO MARTELO ATÉ 3 TONELADAS - MANUTENÇÃO. AF_11/2014</t>
  </si>
  <si>
    <t>89215</t>
  </si>
  <si>
    <t>BATE-ESTACAS POR GRAVIDADE, POTÊNCIA DE 160 HP, PESO DO MARTELO ATÉ 3 TONELADAS - MATERIAIS NA OPERAÇÃO. AF_11/2014</t>
  </si>
  <si>
    <t>56,33</t>
  </si>
  <si>
    <t>89221</t>
  </si>
  <si>
    <t>BETONEIRA CAPACIDADE NOMINAL DE 600 L, CAPACIDADE DE MISTURA 360 L, MOTOR ELÉTRICO TRIFÁSICO POTÊNCIA DE 4 CV, SEM CARREGADOR - DEPRECIAÇÃO. AF_11/2014</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</si>
  <si>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</si>
  <si>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</si>
  <si>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</si>
  <si>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</si>
  <si>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89224</t>
  </si>
  <si>
    <t>BETONEIRA CAPACIDADE NOMINAL DE 600 L, CAPACIDADE DE MISTURA 360 L, MOTOR ELÉTRICO TRIFÁSICO POTÊNCIA DE 4 CV, SEM CARREGADOR - MATERIAIS NA OPERAÇÃO. AF_11/2014</t>
  </si>
  <si>
    <t>89228</t>
  </si>
  <si>
    <t>MOTONIVELADORA POTÊNCIA BÁSICA LÍQUIDA (PRIMEIRA MARCHA) 125 HP, PESO BRUTO 13032 KG, LARGURA DA LÂMINA DE 3,7 M - DEPRECIAÇÃO. AF_06/2014</t>
  </si>
  <si>
    <t>22,04</t>
  </si>
  <si>
    <t>89229</t>
  </si>
  <si>
    <t>MOTONIVELADORA POTÊNCIA BÁSICA LÍQUIDA (PRIMEIRA MARCHA) 125 HP, PESO BRUTO 13032 KG, LARGURA DA LÂMINA DE 3,7 M - JUROS. AF_06/2014</t>
  </si>
  <si>
    <t>89230</t>
  </si>
  <si>
    <t>FRESADORA DE ASFALTO A FRIO SOBRE RODAS, LARGURA FRESAGEM DE 1,0 M, POTÊNCIA 208 HP - DEPRECIAÇÃO. AF_11/2014</t>
  </si>
  <si>
    <t>80,65</t>
  </si>
  <si>
    <t>89231</t>
  </si>
  <si>
    <t>FRESADORA DE ASFALTO A FRIO SOBRE RODAS, LARGURA FRESAGEM DE 1,0 M, POTÊNCIA 208 HP - JUROS. AF_11/2014</t>
  </si>
  <si>
    <t>89232</t>
  </si>
  <si>
    <t>FRESADORA DE ASFALTO A FRIO SOBRE RODAS, LARGURA FRESAGEM DE 1,0 M, POTÊNCIA 208 HP - MANUTENÇÃO. AF_11/2014</t>
  </si>
  <si>
    <t>143,86</t>
  </si>
  <si>
    <t>89233</t>
  </si>
  <si>
    <t>FRESADORA DE ASFALTO A FRIO SOBRE RODAS, LARGURA FRESAGEM DE 1,0 M, POTÊNCIA 208 HP - MATERIAIS NA OPERAÇÃO. AF_11/2014</t>
  </si>
  <si>
    <t>101,38</t>
  </si>
  <si>
    <t>89236</t>
  </si>
  <si>
    <t>FRESADORA DE ASFALTO A FRIO SOBRE RODAS, LARGURA FRESAGEM DE 2,0 M, POTÊNCIA 550 HP - DEPRECIAÇÃO. AF_11/2014</t>
  </si>
  <si>
    <t>188,40</t>
  </si>
  <si>
    <t>89237</t>
  </si>
  <si>
    <t>FRESADORA DE ASFALTO A FRIO SOBRE RODAS, LARGURA FRESAGEM DE 2,0 M, POTÊNCIA 550 HP - JUROS. AF_11/2014</t>
  </si>
  <si>
    <t>29,85</t>
  </si>
  <si>
    <t>89238</t>
  </si>
  <si>
    <t>FRESADORA DE ASFALTO A FRIO SOBRE RODAS, LARGURA FRESAGEM DE 2,0 M, POTÊNCIA 550 HP - MANUTENÇÃO. AF_11/2014</t>
  </si>
  <si>
    <t>336,06</t>
  </si>
  <si>
    <t>89239</t>
  </si>
  <si>
    <t>FRESADORA DE ASFALTO A FRIO SOBRE RODAS, LARGURA FRESAGEM DE 2,0 M, POTÊNCIA 550 HP - MATERIAIS NA OPERAÇÃO. AF_11/2014</t>
  </si>
  <si>
    <t>268,11</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</si>
  <si>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</si>
  <si>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</si>
  <si>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</si>
  <si>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</si>
  <si>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10,40</t>
  </si>
  <si>
    <t>89246</t>
  </si>
  <si>
    <t>RECICLADORA DE ASFALTO A FRIO SOBRE RODAS, LARGURA FRESAGEM DE 2,0 M, POTÊNCIA 422 HP - DEPRECIAÇÃO. AF_11/2014</t>
  </si>
  <si>
    <t>163,71</t>
  </si>
  <si>
    <t>89247</t>
  </si>
  <si>
    <t>RECICLADORA DE ASFALTO A FRIO SOBRE RODAS, LARGURA FRESAGEM DE 2,0 M, POTÊNCIA 422 HP - JUROS. AF_11/2014</t>
  </si>
  <si>
    <t>25,94</t>
  </si>
  <si>
    <t>89248</t>
  </si>
  <si>
    <t>RECICLADORA DE ASFALTO A FRIO SOBRE RODAS, LARGURA FRESAGEM DE 2,0 M, POTÊNCIA 422 HP - MANUTENÇÃO. AF_11/2014</t>
  </si>
  <si>
    <t>292,01</t>
  </si>
  <si>
    <t>89249</t>
  </si>
  <si>
    <t>RECICLADORA DE ASFALTO A FRIO SOBRE RODAS, LARGURA FRESAGEM DE 2,0 M, POTÊNCIA 422 HP - MATERIAIS NA OPERAÇÃO. AF_11/2014</t>
  </si>
  <si>
    <t>228,54</t>
  </si>
  <si>
    <t>89253</t>
  </si>
  <si>
    <t>VIBROACABADORA DE ASFALTO SOBRE ESTEIRAS, LARGURA DE PAVIMENTAÇÃO 2,13 M A 4,55 M, POTÊNCIA 100 HP, CAPACIDADE 400 T/H - DEPRECIAÇÃO. AF_11/2014</t>
  </si>
  <si>
    <t>47,38</t>
  </si>
  <si>
    <t>89254</t>
  </si>
  <si>
    <t>VIBROACABADORA DE ASFALTO SOBRE ESTEIRAS, LARGURA DE PAVIMENTAÇÃO 2,13 M A 4,55 M, POTÊNCIA 100 HP, CAPACIDADE 400 T/H - JUROS. AF_11/2014</t>
  </si>
  <si>
    <t>8,52</t>
  </si>
  <si>
    <t>89255</t>
  </si>
  <si>
    <t>VIBROACABADORA DE ASFALTO SOBRE ESTEIRAS, LARGURA DE PAVIMENTAÇÃO 2,13 M A 4,55 M, POTÊNCIA 100 HP, CAPACIDADE 400 T/H - MANUTENÇÃO. AF_11/2014</t>
  </si>
  <si>
    <t>76,16</t>
  </si>
  <si>
    <t>89256</t>
  </si>
  <si>
    <t>VIBROACABADORA DE ASFALTO SOBRE ESTEIRAS, LARGURA DE PAVIMENTAÇÃO 2,13 M A 4,55 M, POTÊNCIA 100 HP, CAPACIDADE 400 T/H - MATERIAIS NA OPERAÇÃO. AF_11/2014</t>
  </si>
  <si>
    <t>51,43</t>
  </si>
  <si>
    <t>89259</t>
  </si>
  <si>
    <t>GUINDAUTO HIDRÁULICO, CAPACIDADE MÁXIMA DE CARGA 6200 KG, MOMENTO MÁXIMO DE CARGA 11,7 TM, ALCANCE MÁXIMO HORIZONTAL 9,70 M, INCLUSIVE CAMINHÃO TOCO PBT 16.000 KG, POTÊNCIA DE 189 CV - DEPRECIAÇÃO. AF_06/2014</t>
  </si>
  <si>
    <t>10,27</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</si>
  <si>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</si>
  <si>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</si>
  <si>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</si>
  <si>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</si>
  <si>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19,27</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</si>
  <si>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</si>
  <si>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</si>
  <si>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</si>
  <si>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</si>
  <si>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</si>
  <si>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</si>
  <si>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</si>
  <si>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</si>
  <si>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26,42</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</si>
  <si>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</si>
  <si>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</si>
  <si>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</si>
  <si>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</si>
  <si>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</si>
  <si>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</si>
  <si>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</si>
  <si>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</si>
  <si>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17,60</t>
  </si>
  <si>
    <t>89274</t>
  </si>
  <si>
    <t>BETONEIRA CAPACIDADE NOMINAL DE 600 L, CAPACIDADE DE MISTURA 440 L, MOTOR A DIESEL POTÊNCIA 10 HP, COM CARREGADOR - DEPRECIAÇÃO. AF_11/2014</t>
  </si>
  <si>
    <t>89275</t>
  </si>
  <si>
    <t>BETONEIRA CAPACIDADE NOMINAL DE 600 L, CAPACIDADE DE MISTURA 440 L, MOTOR A DIESEL POTÊNCIA 10 HP, COM CARREGADOR - JUROS. AF_11/2014</t>
  </si>
  <si>
    <t>89276</t>
  </si>
  <si>
    <t>BETONEIRA CAPACIDADE NOMINAL DE 600 L, CAPACIDADE DE MISTURA 440 L, MOTOR A DIESEL POTÊNCIA 10 HP, COM CARREGADOR - MANUTENÇÃO. AF_11/2014</t>
  </si>
  <si>
    <t>89277</t>
  </si>
  <si>
    <t>BETONEIRA CAPACIDADE NOMINAL DE 600 L, CAPACIDADE DE MISTURA 440 L, MOTOR A DIESEL POTÊNCIA 10 HP, COM CARREGADOR - MATERIAIS NA OPERAÇÃO. AF_11/2014</t>
  </si>
  <si>
    <t>89280</t>
  </si>
  <si>
    <t>ROLO COMPACTADOR VIBRATÓRIO TANDEM AÇO LISO, POTÊNCIA 58 HP, PESO SEM/COM LASTRO 6,5 / 9,4 T, LARGURA DE TRABALHO 1,2 M - DEPRECIAÇÃO. AF_06/2014</t>
  </si>
  <si>
    <t>18,49</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</si>
  <si>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</si>
  <si>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</si>
  <si>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</si>
  <si>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</si>
  <si>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</si>
  <si>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</si>
  <si>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3,79</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</si>
  <si>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</si>
  <si>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</si>
  <si>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</si>
  <si>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</si>
  <si>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38,48</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</si>
  <si>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</si>
  <si>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</si>
  <si>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</si>
  <si>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</si>
  <si>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21,62</t>
  </si>
  <si>
    <t>89879</t>
  </si>
  <si>
    <t>CAMINHÃO BASCULANTE 18 M3, COM CAVALO MECÂNICO DE CAPACIDADE MÁXIMA DE TRAÇÃO COMBINADO DE 45000 KG, POTÊNCIA 330 CV, INCLUSIVE SEMIREBOQUE COM CAÇAMBA METÁLICA - JUROS. AF_12/2014</t>
  </si>
  <si>
    <t>89880</t>
  </si>
  <si>
    <t>CAMINHÃO BASCULANTE 18 M3, COM CAVALO MECÂNICO DE CAPACIDADE MÁXIMA DE TRAÇÃO COMBINADO DE 45000 KG, POTÊNCIA 330 CV, INCLUSIVE SEMIREBOQUE COM CAÇAMBA METÁLICA - IMPOSTOS E SEGUROS. AF_12/2014</t>
  </si>
  <si>
    <t>89881</t>
  </si>
  <si>
    <t>CAMINHÃO BASCULANTE 18 M3, COM CAVALO MECÂNICO DE CAPACIDADE MÁXIMA DE TRAÇÃO COMBINADO DE 45000 KG, POTÊNCIA 330 CV, INCLUSIVE SEMIREBOQUE COM CAÇAMBA METÁLICA - MANUTENÇÃO. AF_12/2014</t>
  </si>
  <si>
    <t>40,55</t>
  </si>
  <si>
    <t>89882</t>
  </si>
  <si>
    <t>CAMINHÃO BASCULANTE 18 M3, COM CAVALO MECÂNICO DE CAPACIDADE MÁXIMA DE TRAÇÃO COMBINADO DE 45000 KG, POTÊNCIA 330 CV, INCLUSIVE SEMIREBOQUE COM CAÇAMBA METÁLICA - MATERIAIS NA OPERAÇÃO. AF_12/2014</t>
  </si>
  <si>
    <t>123,42</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</si>
  <si>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</si>
  <si>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</si>
  <si>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</si>
  <si>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</si>
  <si>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</si>
  <si>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</si>
  <si>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</si>
  <si>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</si>
  <si>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</si>
  <si>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</si>
  <si>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</si>
  <si>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</si>
  <si>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</si>
  <si>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</si>
  <si>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</si>
  <si>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</si>
  <si>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</si>
  <si>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</si>
  <si>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24,07</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</si>
  <si>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</si>
  <si>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</si>
  <si>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</si>
  <si>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</si>
  <si>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</si>
  <si>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</si>
  <si>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</si>
  <si>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</si>
  <si>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</si>
  <si>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</si>
  <si>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</si>
  <si>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</si>
  <si>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2,96</t>
  </si>
  <si>
    <t>90636</t>
  </si>
  <si>
    <t>MISTURADOR DUPLO HORIZONTAL DE ALTA TURBULÊNCIA, CAPACIDADE / VOLUME 2 X 500 LITROS, MOTORES ELÉTRICOS MÍNIMO 5 CV CADA, PARA NATA CIMENTO, ARGAMASSA E OUTROS - MATERIAIS NA OPERAÇÃO. AF_06/2015</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</si>
  <si>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</si>
  <si>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</si>
  <si>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</si>
  <si>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</si>
  <si>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</si>
  <si>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</si>
  <si>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</si>
  <si>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</si>
  <si>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</si>
  <si>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</si>
  <si>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</si>
  <si>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</si>
  <si>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</si>
  <si>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</si>
  <si>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</si>
  <si>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</si>
  <si>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</si>
  <si>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</si>
  <si>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</si>
  <si>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</si>
  <si>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90654</t>
  </si>
  <si>
    <t>BOMBA DE PROJEÇÃO DE CONCRETO SECO, POTÊNCIA 10 CV, VAZÃO 3 M3/H - MANUTENÇÃO. AF_06/2015</t>
  </si>
  <si>
    <t>2,88</t>
  </si>
  <si>
    <t>90655</t>
  </si>
  <si>
    <t>BOMBA DE PROJEÇÃO DE CONCRETO SECO, POTÊNCIA 10 CV, VAZÃO 3 M3/H - MATERIAIS NA OPERAÇÃO. AF_06/2015</t>
  </si>
  <si>
    <t>90658</t>
  </si>
  <si>
    <t>BOMBA DE PROJEÇÃO DE CONCRETO SECO, POTÊNCIA 10 CV, VAZÃO 6 M3/H - DEPRECIAÇÃO. AF_06/2015</t>
  </si>
  <si>
    <t>90659</t>
  </si>
  <si>
    <t>BOMBA DE PROJEÇÃO DE CONCRETO SECO, POTÊNCIA 10 CV, VAZÃO 6 M3/H - JUROS. AF_06/2015</t>
  </si>
  <si>
    <t>0,33</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</si>
  <si>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</si>
  <si>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</si>
  <si>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</si>
  <si>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</si>
  <si>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</si>
  <si>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</si>
  <si>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3,76</t>
  </si>
  <si>
    <t>90665</t>
  </si>
  <si>
    <t>PROJETOR PNEUMÁTICO DE ARGAMASSA PARA CHAPISCO E REBOCO COM RECIPIENTE ACOPLADO, TIPO CANEQUINHA, COM COMPRESSOR DE AR REBOCÁVEL VAZÃO 89 PCM E MOTOR DIESEL DE 20 CV - JUROS. AF_06/2015</t>
  </si>
  <si>
    <t>90666</t>
  </si>
  <si>
    <t>PROJETOR PNEUMÁTICO DE ARGAMASSA PARA CHAPISCO E REBOCO COM RECIPIENTE ACOPLADO, TIPO CANEQUINHA, COM COMPRESSOR DE AR REBOCÁVEL VAZÃO 89 PCM E MOTOR DIESEL DE 20 CV - MANUTENÇÃO. AF_06/2015</t>
  </si>
  <si>
    <t>4,12</t>
  </si>
  <si>
    <t>90667</t>
  </si>
  <si>
    <t>PROJETOR PNEUMÁTICO DE ARGAMASSA PARA CHAPISCO E REBOCO COM RECIPIENTE ACOPLADO, TIPO CANEQUINHA, COM COMPRESSOR DE AR REBOCÁVEL VAZÃO 89 PCM E MOTOR DIESEL DE 20 CV - MATERIAIS NA OPERAÇÃO. AF_06/2015</t>
  </si>
  <si>
    <t>90670</t>
  </si>
  <si>
    <t>PERFURATRIZ COM TORRE METÁLICA PARA EXECUÇÃO DE ESTACA HÉLICE CONTÍNUA, PROFUNDIDADE MÁXIMA DE 30 M, DIÂMETRO MÁXIMO DE 800 MM, POTÊNCIA INSTALADA DE 268 HP, MESA ROTATIVA COM TORQUE MÁXIMO DE 170 KNM - DEPRECIAÇÃO. AF_06/2015</t>
  </si>
  <si>
    <t>110,48</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</si>
  <si>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</si>
  <si>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</si>
  <si>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</si>
  <si>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</si>
  <si>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</si>
  <si>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</si>
  <si>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72,60</t>
  </si>
  <si>
    <t>90676</t>
  </si>
  <si>
    <t>PERFURATRIZ HIDRÁULICA SOBRE CAMINHÃO COM TRADO CURTO ACOPLADO, PROFUNDIDADE MÁXIMA DE 20 M, DIÂMETRO MÁXIMO DE 1500 MM, POTÊNCIA INSTALADA DE 137 HP, MESA ROTATIVA COM TORQUE MÁXIMO DE 30 KNM - DEPRECIAÇÃO. AF_06/2015</t>
  </si>
  <si>
    <t>59,60</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</si>
  <si>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</si>
  <si>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</si>
  <si>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</si>
  <si>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</si>
  <si>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74,58</t>
  </si>
  <si>
    <t>90679</t>
  </si>
  <si>
    <t>PERFURATRIZ HIDRÁULICA SOBRE CAMINHÃO COM TRADO CURTO ACOPLADO, PROFUNDIDADE MÁXIMA DE 20 M, DIÂMETRO MÁXIMO DE 1500 MM, POTÊNCIA INSTALADA DE 137 HP, MESA ROTATIVA COM TORQUE MÁXIMO DE 30 KNM - MATERIAIS NA OPERAÇÃO. AF_06/2015</t>
  </si>
  <si>
    <t>90682</t>
  </si>
  <si>
    <t>MANIPULADOR TELESCÓPICO, POTÊNCIA DE 85 HP, CAPACIDADE DE CARGA DE 3.500 KG, ALTURA MÁXIMA DE ELEVAÇÃO DE 12,3 M - DEPRECIAÇÃO. AF_06/2015</t>
  </si>
  <si>
    <t>90683</t>
  </si>
  <si>
    <t>MANIPULADOR TELESCÓPICO, POTÊNCIA DE 85 HP, CAPACIDADE DE CARGA DE 3.500 KG, ALTURA MÁXIMA DE ELEVAÇÃO DE 12,3 M - JUROS. AF_06/2015</t>
  </si>
  <si>
    <t>90684</t>
  </si>
  <si>
    <t>MANIPULADOR TELESCÓPICO, POTÊNCIA DE 85 HP, CAPACIDADE DE CARGA DE 3.500 KG, ALTURA MÁXIMA DE ELEVAÇÃO DE 12,3 M - MANUTENÇÃO. AF_06/2015</t>
  </si>
  <si>
    <t>23,47</t>
  </si>
  <si>
    <t>90685</t>
  </si>
  <si>
    <t>MANIPULADOR TELESCÓPICO, POTÊNCIA DE 85 HP, CAPACIDADE DE CARGA DE 3.500 KG, ALTURA MÁXIMA DE ELEVAÇÃO DE 12,3 M - MATERIAIS NA OPERAÇÃO. AF_06/2015</t>
  </si>
  <si>
    <t>34,52</t>
  </si>
  <si>
    <t>90688</t>
  </si>
  <si>
    <t>MINICARREGADEIRA SOBRE RODAS, POTÊNCIA LÍQUIDA DE 47 HP, CAPACIDADE NOMINAL DE OPERAÇÃO DE 646 KG - DEPRECIAÇÃO. AF_06/2015</t>
  </si>
  <si>
    <t>11,86</t>
  </si>
  <si>
    <t>90689</t>
  </si>
  <si>
    <t>MINICARREGADEIRA SOBRE RODAS, POTÊNCIA LÍQUIDA DE 47 HP, CAPACIDADE NOMINAL DE OPERAÇÃO DE 646 KG - JUROS. AF_06/2015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</si>
  <si>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</si>
  <si>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</si>
  <si>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</si>
  <si>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</si>
  <si>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</si>
  <si>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</si>
  <si>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</si>
  <si>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</si>
  <si>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</si>
  <si>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</si>
  <si>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</si>
  <si>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</si>
  <si>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</si>
  <si>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</si>
  <si>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</si>
  <si>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</si>
  <si>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</si>
  <si>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</si>
  <si>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3,12</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</si>
  <si>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</si>
  <si>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</si>
  <si>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</si>
  <si>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</si>
  <si>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90971</t>
  </si>
  <si>
    <t>COMPRESSOR DE AR REBOCAVEL, VAZÃO 250 PCM, PRESSAO DE TRABALHO 102 PSI, MOTOR A DIESEL POTÊNCIA 81 CV - MATERIAIS NA OPERAÇÃO. AF_06/2015</t>
  </si>
  <si>
    <t>36,77</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</si>
  <si>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</si>
  <si>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</si>
  <si>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</si>
  <si>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</si>
  <si>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</si>
  <si>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</si>
  <si>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90978</t>
  </si>
  <si>
    <t>COMPRESSOR DE AR REBOCÁVEL, VAZÃO 748 PCM, PRESSÃO EFETIVA DE TRABALHO 102 PSI, MOTOR DIESEL, POTÊNCIA 210 CV - MATERIAIS NA OPERAÇÃO. AF_06/2015</t>
  </si>
  <si>
    <t>95,39</t>
  </si>
  <si>
    <t>90992</t>
  </si>
  <si>
    <t>COMPRESSOR DE AR REBOCAVEL, VAZÃO 400 PCM, PRESSAO DE TRABALHO 102 PSI, MOTOR A DIESEL POTÊNCIA 110 CV - DEPRECIAÇÃO. AF_06/2015</t>
  </si>
  <si>
    <t>3,70</t>
  </si>
  <si>
    <t>90993</t>
  </si>
  <si>
    <t>COMPRESSOR DE AR REBOCAVEL, VAZÃO 400 PCM, PRESSAO DE TRABALHO 102 PSI, MOTOR A DIESEL POTÊNCIA 110 CV - JUROS. AF_06/2015</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</si>
  <si>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</si>
  <si>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</si>
  <si>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</si>
  <si>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</si>
  <si>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49,94</t>
  </si>
  <si>
    <t>91021</t>
  </si>
  <si>
    <t>PERFURATRIZ HIDRÁULICA SOBRE CAMINHÃO COM TRADO CURTO ACOPLADO, PROFUNDIDADE MÁXIMA DE 20 M, DIÂMETRO MÁXIMO DE 1500 MM, POTÊNCIA INSTALADA DE 137 HP, MESA ROTATIVA COM TORQUE MÁXIMO DE 30 KNM - IMPOSTOS E SEGUROS. AF_06/2015</t>
  </si>
  <si>
    <t>3,23</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</si>
  <si>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</si>
  <si>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</si>
  <si>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</si>
  <si>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</si>
  <si>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</si>
  <si>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</si>
  <si>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</si>
  <si>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</si>
  <si>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</si>
  <si>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</si>
  <si>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86,39</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</si>
  <si>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</si>
  <si>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</si>
  <si>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</si>
  <si>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</si>
  <si>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</si>
  <si>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</si>
  <si>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</si>
  <si>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</si>
  <si>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</si>
  <si>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</si>
  <si>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</si>
  <si>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</si>
  <si>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</si>
  <si>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</si>
  <si>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91282</t>
  </si>
  <si>
    <t>CORTADORA DE PISO COM MOTOR 4 TEMPOS A GASOLINA, POTÊNCIA DE 13 HP, COM DISCO DE CORTE DIAMANTADO SEGMENTADO PARA CONCRETO, DIÂMETRO DE 350 MM, FURO DE 1" (14 X 1") - MATERIAIS NA OPERAÇÃO. AF_08/2015</t>
  </si>
  <si>
    <t>14,87</t>
  </si>
  <si>
    <t>91354</t>
  </si>
  <si>
    <t>CAMINHÃO TOCO, PESO BRUTO TOTAL 14.300 KG, CARGA ÚTIL MÁXIMA 9590 KG, DISTÂNCIA ENTRE EIXOS 4,76 M, POTÊNCIA 185 CV (NÃO INCLUI CARROCERIA) - DEPRECIAÇÃO. AF_06/2014</t>
  </si>
  <si>
    <t>9,22</t>
  </si>
  <si>
    <t>91355</t>
  </si>
  <si>
    <t>CAMINHÃO TOCO, PESO BRUTO TOTAL 14.300 KG, CARGA ÚTIL MÁXIMA 9590 KG, DISTÂNCIA ENTRE EIXOS 4,76 M, POTÊNCIA 185 CV (NÃO INCLUI CARROCERIA) - JUROS. AF_06/2014</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</si>
  <si>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</si>
  <si>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</si>
  <si>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</si>
  <si>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</si>
  <si>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10,20</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</si>
  <si>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</si>
  <si>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</si>
  <si>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</si>
  <si>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</si>
  <si>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</si>
  <si>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</si>
  <si>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</si>
  <si>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</si>
  <si>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</si>
  <si>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</si>
  <si>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</si>
  <si>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</si>
  <si>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7,76</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</si>
  <si>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</si>
  <si>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</si>
  <si>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</si>
  <si>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</si>
  <si>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</si>
  <si>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</si>
  <si>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</si>
  <si>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</si>
  <si>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2,80</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</si>
  <si>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</si>
  <si>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</si>
  <si>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</si>
  <si>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</si>
  <si>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28,46</t>
  </si>
  <si>
    <t>91384</t>
  </si>
  <si>
    <t>CAMINHÃO BASCULANTE 10 M3, TRUCADO CABINE SIMPLES, PESO BRUTO TOTAL 23.000 KG, CARGA ÚTIL MÁXIMA 15.935 KG, DISTÂNCIA ENTRE EIXOS 4,80 M, POTÊNCIA 230 CV INCLUSIVE CAÇAMBA METÁLICA - MATERIAIS NA OPERAÇÃO. AF_06/2014</t>
  </si>
  <si>
    <t>86,03</t>
  </si>
  <si>
    <t>91390</t>
  </si>
  <si>
    <t>CAMINHÃO TOCO, PBT 14.300 KG, CARGA ÚTIL MÁX. 9.710 KG, DIST. ENTRE EIXOS 3,56 M, POTÊNCIA 185 CV, INCLUSIVE CARROCERIA FIXA ABERTA DE MADEIRA P/ TRANSPORTE GERAL DE CARGA SECA, DIMEN. APROX. 2,50 X 6,50 X 0,50 M - DEPRECIAÇÃO. AF_06/2014</t>
  </si>
  <si>
    <t>9,95</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</si>
  <si>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</si>
  <si>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</si>
  <si>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</si>
  <si>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</si>
  <si>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</si>
  <si>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</si>
  <si>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</si>
  <si>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</si>
  <si>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</si>
  <si>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</si>
  <si>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</si>
  <si>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</si>
  <si>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</si>
  <si>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</si>
  <si>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</si>
  <si>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</si>
  <si>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</si>
  <si>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</si>
  <si>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91469</t>
  </si>
  <si>
    <t>ESPARGIDOR DE ASFALTO PRESSURIZADO, TANQUE 6 M3 COM ISOLAÇÃO TÉRMICA, AQUECIDO COM 2 MAÇARICOS, COM BARRA ESPARGIDORA 3,60 M, MONTADO SOBRE CAMINHÃO  TOCO, PBT 14.300 KG, POTÊNCIA 185 CV - JUROS. AF_08/2015</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</si>
  <si>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</si>
  <si>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</si>
  <si>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</si>
  <si>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</si>
  <si>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</si>
  <si>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</si>
  <si>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</si>
  <si>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</si>
  <si>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</si>
  <si>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</si>
  <si>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</si>
  <si>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</si>
  <si>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91629</t>
  </si>
  <si>
    <t>GUINDAUTO HIDRÁULICO, CAPACIDADE MÁXIMA DE CARGA 6500 KG, MOMENTO MÁXIMO DE CARGA 5,8 TM, ALCANCE MÁXIMO HORIZONTAL 7,60 M, INCLUSIVE CAMINHÃO TOCO PBT 9.700 KG, POTÊNCIA DE 160 CV - DEPRECIAÇÃO. AF_08/2015</t>
  </si>
  <si>
    <t>91630</t>
  </si>
  <si>
    <t>GUINDAUTO HIDRÁULICO, CAPACIDADE MÁXIMA DE CARGA 6500 KG, MOMENTO MÁXIMO DE CARGA 5,8 TM, ALCANCE MÁXIMO HORIZONTAL 7,60 M, INCLUSIVE CAMINHÃO TOCO PBT 9.700 KG, POTÊNCIA DE 160 CV - JUROS. AF_08/2015</t>
  </si>
  <si>
    <t>91631</t>
  </si>
  <si>
    <t>GUINDAUTO HIDRÁULICO, CAPACIDADE MÁXIMA DE CARGA 6500 KG, MOMENTO MÁXIMO DE CARGA 5,8 TM, ALCANCE MÁXIMO HORIZONTAL 7,60 M, INCLUSIVE CAMINHÃO TOCO PBT 9.700 KG, POTÊNCIA DE 160 CV - IMPOSTOS E SEGUROS. AF_08/2015</t>
  </si>
  <si>
    <t>91632</t>
  </si>
  <si>
    <t>GUINDAUTO HIDRÁULICO, CAPACIDADE MÁXIMA DE CARGA 6500 KG, MOMENTO MÁXIMO DE CARGA 5,8 TM, ALCANCE MÁXIMO HORIZONTAL 7,60 M, INCLUSIVE CAMINHÃO TOCO PBT 9.700 KG, POTÊNCIA DE 160 CV - MANUTENÇÃO. AF_08/2015</t>
  </si>
  <si>
    <t>91633</t>
  </si>
  <si>
    <t>GUINDAUTO HIDRÁULICO, CAPACIDADE MÁXIMA DE CARGA 6500 KG, MOMENTO MÁXIMO DE CARGA 5,8 TM, ALCANCE MÁXIMO HORIZONTAL 7,60 M, INCLUSIVE CAMINHÃO TOCO PBT 9.700 KG, POTÊNCIA DE 160 CV - MATERIAIS NA OPERAÇÃO. AF_08/2015</t>
  </si>
  <si>
    <t>81,20</t>
  </si>
  <si>
    <t>91640</t>
  </si>
  <si>
    <t>CAMINHÃO DE TRANSPORTE DE MATERIAL ASFÁLTICO 30.000 L, COM CAVALO MECÂNICO DE CAPACIDADE MÁXIMA DE TRAÇÃO COMBINADO DE 66.000 KG, POTÊNCIA 360 CV, INCLUSIVE TANQUE DE ASFALTO COM SERPENTINA - DEPRECIAÇÃO. AF_08/2015</t>
  </si>
  <si>
    <t>21,26</t>
  </si>
  <si>
    <t>91641</t>
  </si>
  <si>
    <t>CAMINHÃO DE TRANSPORTE DE MATERIAL ASFÁLTICO 30.000 L, COM CAVALO MECÂNICO DE CAPACIDADE MÁXIMA DE TRAÇÃO COMBINADO DE 66.000 KG, POTÊNCIA 360 CV, INCLUSIVE TANQUE DE ASFALTO COM SERPENTINA - JUROS. AF_08/2015</t>
  </si>
  <si>
    <t>4,46</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</si>
  <si>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</si>
  <si>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</si>
  <si>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</si>
  <si>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</si>
  <si>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</si>
  <si>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</si>
  <si>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182,73</t>
  </si>
  <si>
    <t>91688</t>
  </si>
  <si>
    <t>SERRA CIRCULAR DE BANCADA COM MOTOR ELÉTRICO POTÊNCIA DE 5HP, COM COIFA PARA DISCO 10" - DEPRECIAÇÃO. AF_08/2015</t>
  </si>
  <si>
    <t>91689</t>
  </si>
  <si>
    <t>SERRA CIRCULAR DE BANCADA COM MOTOR ELÉTRICO POTÊNCIA DE 5HP, COM COIFA PARA DISCO 10" - JUROS. AF_08/2015</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</si>
  <si>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</si>
  <si>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</si>
  <si>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</si>
  <si>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</si>
  <si>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</si>
  <si>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</si>
  <si>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</si>
  <si>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</si>
  <si>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</si>
  <si>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</si>
  <si>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</si>
  <si>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</si>
  <si>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92102</t>
  </si>
  <si>
    <t>CAMINHÃO PARA EQUIPAMENTO DE LIMPEZA A SUCÇÃO COM CAMINHÃO TRUCADO DE PESO BRUTO TOTAL 23000 KG, CARGA ÚTIL MÁXIMA 15935 KG, DISTÂNCIA ENTRE EIXOS 4,80 M, POTÊNCIA 230 CV, INCLUSIVE LIMPADORA A SUCÇÃO, TANQUE 12000 L - JUROS. AF_11/2015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</si>
  <si>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</si>
  <si>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</si>
  <si>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92104</t>
  </si>
  <si>
    <t>CAMINHÃO PARA EQUIPAMENTO DE LIMPEZA A SUCÇÃO COM CAMINHÃO TRUCADO DE PESO BRUTO TOTAL 23000 KG, CARGA ÚTIL MÁXIMA 15935 KG, DISTÂNCIA ENTRE EIXOS 4,80 M, POTÊNCIA 230 CV, INCLUSIVE LIMPADORA A SUCÇÃO, TANQUE 12000 L - MANUTENÇÃO. AF_11/2015</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</si>
  <si>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</si>
  <si>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</si>
  <si>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</si>
  <si>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</si>
  <si>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</si>
  <si>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</si>
  <si>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</si>
  <si>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</si>
  <si>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0,49</t>
  </si>
  <si>
    <t>92111</t>
  </si>
  <si>
    <t>PENEIRA ROTATIVA COM MOTOR ELÉTRICO TRIFÁSICO DE 2 CV, CILINDRO DE 1 M X 0,60 M, COM FUROS DE 3,17 MM - MATERIAIS NA OPERAÇÃO. AF_11/2015</t>
  </si>
  <si>
    <t>92114</t>
  </si>
  <si>
    <t>DOSADOR DE AREIA, CAPACIDADE DE 26 LITROS - DEPRECIAÇÃO. AF_11/2015</t>
  </si>
  <si>
    <t>92115</t>
  </si>
  <si>
    <t>DOSADOR DE AREIA, CAPACIDADE DE 26 LITROS - JUROS. AF_11/2015</t>
  </si>
  <si>
    <t>0,00</t>
  </si>
  <si>
    <t>92116</t>
  </si>
  <si>
    <t>DOSADOR DE AREIA, CAPACIDADE DE 26 LITROS - MANUTENÇÃO. AF_11/2015</t>
  </si>
  <si>
    <t>92133</t>
  </si>
  <si>
    <t>CAMINHONETE COM MOTOR A DIESEL, POTÊNCIA 180 CV, CABINE DUPLA, 4X4 - DEPRECIAÇÃO. AF_11/2015</t>
  </si>
  <si>
    <t>8,23</t>
  </si>
  <si>
    <t>92134</t>
  </si>
  <si>
    <t>CAMINHONETE COM MOTOR A DIESEL, POTÊNCIA 180 CV, CABINE DUPLA, 4X4 - JUROS. AF_11/2015</t>
  </si>
  <si>
    <t>1,30</t>
  </si>
  <si>
    <t>92135</t>
  </si>
  <si>
    <t>CAMINHONETE COM MOTOR A DIESEL, POTÊNCIA 180 CV, CABINE DUPLA, 4X4 - IMPOSTOS E SEGUROS. AF_11/2015</t>
  </si>
  <si>
    <t>92136</t>
  </si>
  <si>
    <t>CAMINHONETE COM MOTOR A DIESEL, POTÊNCIA 180 CV, CABINE DUPLA, 4X4 - MANUTENÇÃO. AF_11/2015</t>
  </si>
  <si>
    <t>92137</t>
  </si>
  <si>
    <t>CAMINHONETE COM MOTOR A DIESEL, POTÊNCIA 180 CV, CABINE DUPLA, 4X4 - MATERIAIS NA OPERAÇÃO. AF_11/2015</t>
  </si>
  <si>
    <t>24,03</t>
  </si>
  <si>
    <t>92140</t>
  </si>
  <si>
    <t>CAMINHONETE CABINE SIMPLES COM MOTOR 1.6 FLEX, CÂMBIO MANUAL, POTÊNCIA 101/104 CV, 2 PORTAS - DEPRECIAÇÃO. AF_11/2015</t>
  </si>
  <si>
    <t>92141</t>
  </si>
  <si>
    <t>CAMINHONETE CABINE SIMPLES COM MOTOR 1.6 FLEX, CÂMBIO MANUAL, POTÊNCIA 101/104 CV, 2 PORTAS - JUROS. AF_11/2015</t>
  </si>
  <si>
    <t>0,39</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</si>
  <si>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</si>
  <si>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</si>
  <si>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</si>
  <si>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</si>
  <si>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92144</t>
  </si>
  <si>
    <t>CAMINHONETE CABINE SIMPLES COM MOTOR 1.6 FLEX, CÂMBIO MANUAL, POTÊNCIA 101/104 CV, 2 PORTAS - MATERIAIS NA OPERAÇÃO. AF_11/2015</t>
  </si>
  <si>
    <t>29,30</t>
  </si>
  <si>
    <t>92237</t>
  </si>
  <si>
    <t>CAMINHÃO DE TRANSPORTE DE MATERIAL ASFÁLTICO 20.000 L, COM CAVALO MECÂNICO DE CAPACIDADE MÁXIMA DE TRAÇÃO COMBINADO DE 45.000 KG, POTÊNCIA 330 CV, INCLUSIVE TANQUE DE ASFALTO COM MAÇARICO - DEPRECIAÇÃO. AF_12/2015</t>
  </si>
  <si>
    <t>15,51</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</si>
  <si>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</si>
  <si>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</si>
  <si>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</si>
  <si>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</si>
  <si>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</si>
  <si>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</si>
  <si>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</si>
  <si>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</si>
  <si>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167,52</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</si>
  <si>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</si>
  <si>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</si>
  <si>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</si>
  <si>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</si>
  <si>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</si>
  <si>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</si>
  <si>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</si>
  <si>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</si>
  <si>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16,43</t>
  </si>
  <si>
    <t>92956</t>
  </si>
  <si>
    <t>MÁQUINA EXTRUSORA DE CONCRETO PARA GUIAS E SARJETAS, MOTOR A DIESEL, POTÊNCIA 14 CV - DEPRECIAÇÃO. AF_12/2015</t>
  </si>
  <si>
    <t>92957</t>
  </si>
  <si>
    <t>MÁQUINA EXTRUSORA DE CONCRETO PARA GUIAS E SARJETAS, MOTOR A DIESEL, POTÊNCIA 14 CV - JUROS. AF_12/2015</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</si>
  <si>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</si>
  <si>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</si>
  <si>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</si>
  <si>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</si>
  <si>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</si>
  <si>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</si>
  <si>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92964</t>
  </si>
  <si>
    <t>MARTELO PERFURADOR PNEUMÁTICO MANUAL, HASTE 25 X 75 MM, 21 KG - JUROS. AF_12/2015</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</si>
  <si>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</si>
  <si>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</si>
  <si>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</si>
  <si>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</si>
  <si>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171,80</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</si>
  <si>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</si>
  <si>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</si>
  <si>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</si>
  <si>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</si>
  <si>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214,99</t>
  </si>
  <si>
    <t>93223</t>
  </si>
  <si>
    <t>PERFURATRIZ COM TORRE METÁLICA PARA EXECUÇÃO DE ESTACA HÉLICE CONTÍNUA, PROFUNDIDADE MÁXIMA DE 32 M, DIÂMETRO MÁXIMO DE 1000 MM, POTÊNCIA INSTALADA DE 350 HP, MESA ROTATIVA COM TORQUE MÁXIMO DE 263 KNM  MATERIAIS NA OPERAÇÃO. AF_01/2016</t>
  </si>
  <si>
    <t>94,81</t>
  </si>
  <si>
    <t>93229</t>
  </si>
  <si>
    <t>BETONEIRA CAPACIDADE NOMINAL 400 L, CAPACIDADE DE MISTURA 310 L, MOTOR A GASOLINA POTÊNCIA 5,5 HP, SEM CARREGADOR - DEPRECIAÇÃO. AF_02/2016</t>
  </si>
  <si>
    <t>93230</t>
  </si>
  <si>
    <t>BETONEIRA CAPACIDADE NOMINAL 400 L, CAPACIDADE DE MISTURA 310 L, MOTOR A GASOLINA POTÊNCIA 5,5 HP, SEM CARREGADOR - JUROS. AF_02/2016</t>
  </si>
  <si>
    <t>93231</t>
  </si>
  <si>
    <t>BETONEIRA CAPACIDADE NOMINAL 400 L, CAPACIDADE DE MISTURA 310 L, MOTOR A GASOLINA POTÊNCIA 5,5 HP, SEM CARREGADOR - MANUTENÇÃO. AF_02/2016</t>
  </si>
  <si>
    <t>0,25</t>
  </si>
  <si>
    <t>93232</t>
  </si>
  <si>
    <t>BETONEIRA CAPACIDADE NOMINAL 400 L, CAPACIDADE DE MISTURA 310 L, MOTOR A GASOLINA POTÊNCIA 5,5 HP,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</si>
  <si>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</si>
  <si>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</si>
  <si>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</si>
  <si>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</si>
  <si>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</si>
  <si>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</si>
  <si>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2,85</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</si>
  <si>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</si>
  <si>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</si>
  <si>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</si>
  <si>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 DEPRECIAÇÃO. AF_03/2016</t>
  </si>
  <si>
    <t>24,17</t>
  </si>
  <si>
    <t>93269</t>
  </si>
  <si>
    <t>GRUA ASCENCIONAL, LANÇA DE 30 M, CAPACIDADE DE 1,0 T A 30 M, ALTURA ATÉ 39 M   JUROS. AF_03/2016</t>
  </si>
  <si>
    <t>93270</t>
  </si>
  <si>
    <t>GRUA ASCENCIONAL, LANÇA DE 30 M, CAPACIDADE DE 1,0 T A 30 M, ALTURA ATÉ 39 M   MANUTENÇÃO. AF_03/2016</t>
  </si>
  <si>
    <t>26,44</t>
  </si>
  <si>
    <t>93271</t>
  </si>
  <si>
    <t>GRUA ASCENCIONAL, LANÇA DE 30 M, CAPACIDADE DE 1,0 T A 30 M, ALTURA ATÉ 39 M   MATERIAIS NA OPERAÇÃO. AF_03/2016</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</si>
  <si>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</si>
  <si>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</si>
  <si>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</si>
  <si>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</si>
  <si>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</si>
  <si>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</si>
  <si>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</si>
  <si>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</si>
  <si>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</si>
  <si>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</si>
  <si>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50,81</t>
  </si>
  <si>
    <t>93284</t>
  </si>
  <si>
    <t>GUINDASTE HIDRÁULICO AUTOPROPELIDO, COM LANÇA TELESCÓPICA 40 M, CAPACIDADE MÁXIMA 60 T, POTÊNCIA 260 KW - JUROS. AF_03/2016</t>
  </si>
  <si>
    <t>9,65</t>
  </si>
  <si>
    <t>93285</t>
  </si>
  <si>
    <t>GUINDASTE HIDRÁULICO AUTOPROPELIDO, COM LANÇA TELESCÓPICA 40 M, CAPACIDADE MÁXIMA 60 T, POTÊNCIA 260 KW - MANUTENÇÃO. AF_03/2016</t>
  </si>
  <si>
    <t>81,69</t>
  </si>
  <si>
    <t>93286</t>
  </si>
  <si>
    <t>GUINDASTE HIDRÁULICO AUTOPROPELIDO, COM LANÇA TELESCÓPICA 40 M, CAPACIDADE MÁXIMA 60 T, POTÊNCIA 260 KW - MATERIAIS NA OPERAÇÃO. AF_03/2016</t>
  </si>
  <si>
    <t>123,76</t>
  </si>
  <si>
    <t>93296</t>
  </si>
  <si>
    <t>GUINDASTE HIDRÁULICO AUTOPROPELIDO, COM LANÇA TELESCÓPICA 40 M, CAPACIDADE MÁXIMA 60 T, POTÊNCIA 260 KW - IMPOSTOS E SEGUROS. AF_03/2016</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</si>
  <si>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</si>
  <si>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</si>
  <si>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</si>
  <si>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</si>
  <si>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</si>
  <si>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</si>
  <si>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</si>
  <si>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</si>
  <si>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</si>
  <si>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</si>
  <si>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</si>
  <si>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</si>
  <si>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93405</t>
  </si>
  <si>
    <t>MÁQUINA JATO DE PRESSAO PORTÁTIL, CAMARA DE 1 SAIDA, CAPACIDADE 280 L, DIAMETRO 670 MM, BICO DE JATO CURTO VENTURI DE 5/16'' , MANGUEIRA DE 1'' COM COMPRESSOR DE AR REBOCÁVEL 189 PCM E MOTOR DIESEL 63 CV - JUROS. AF_03/2016</t>
  </si>
  <si>
    <t>93406</t>
  </si>
  <si>
    <t>MÁQUINA JATO DE PRESSAO PORTÁTIL, CAMARA DE 1 SAIDA, CAPACIDADE 280 L, DIAMETRO 670 MM, BICO DE JATO CURTO VENTURI DE 5/16'' , MANGUEIRA DE 1'' COM COMPRESSOR DE AR REBOCÁVEL 189 PCM E MOTOR DIESEL 63 CV - MANUTENÇÃO. AF_03/2016</t>
  </si>
  <si>
    <t>5,49</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</si>
  <si>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</si>
  <si>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</si>
  <si>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</si>
  <si>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</si>
  <si>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</si>
  <si>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</si>
  <si>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</si>
  <si>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</si>
  <si>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</si>
  <si>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</si>
  <si>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</si>
  <si>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</si>
  <si>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</si>
  <si>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</si>
  <si>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</si>
  <si>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</si>
  <si>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93420</t>
  </si>
  <si>
    <t>GRUPO GERADOR REBOCÁVEL, POTÊNCIA 66 KVA, MOTOR A DIESEL - MATERIAIS NA OPERAÇÃO. AF_03/2016</t>
  </si>
  <si>
    <t>40,69</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</si>
  <si>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</si>
  <si>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</si>
  <si>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</si>
  <si>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</si>
  <si>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</si>
  <si>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</si>
  <si>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3,38</t>
  </si>
  <si>
    <t>93426</t>
  </si>
  <si>
    <t>GRUPO GERADOR ESTACIONÁRIO, POTÊNCIA 150 KVA, MOTOR A DIESEL- MATERIAIS NA OPERAÇÃO. AF_03/2016</t>
  </si>
  <si>
    <t>97,24</t>
  </si>
  <si>
    <t>93429</t>
  </si>
  <si>
    <t>USINA DE MISTURA ASFÁLTICA À QUENTE, TIPO CONTRA FLUXO, PROD 40 A 80 TON/HORA - DEPRECIAÇÃO. AF_03/2016</t>
  </si>
  <si>
    <t>64,60</t>
  </si>
  <si>
    <t>93430</t>
  </si>
  <si>
    <t>USINA DE MISTURA ASFÁLTICA À QUENTE, TIPO CONTRA FLUXO, PROD 40 A 80 TON/HORA - JUROS. AF_03/2016</t>
  </si>
  <si>
    <t>11,62</t>
  </si>
  <si>
    <t>93431</t>
  </si>
  <si>
    <t>USINA DE MISTURA ASFÁLTICA À QUENTE, TIPO CONTRA FLUXO, PROD 40 A 80 TON/HORA - MANUTENÇÃO. AF_03/2016</t>
  </si>
  <si>
    <t>103,84</t>
  </si>
  <si>
    <t>93432</t>
  </si>
  <si>
    <t>USINA DE MISTURA ASFÁLTICA À QUENTE, TIPO CONTRA FLUXO, PROD 40 A 80 TON/HORA - MATERIAIS NA OPERAÇÃO. AF_03/2016</t>
  </si>
  <si>
    <t>1.742,40</t>
  </si>
  <si>
    <t>93435</t>
  </si>
  <si>
    <t>USINA DE ASFALTO À FRIO, CAPACIDADE DE 40 A 60 TON/HORA, ELÉTRICA POTÊNCIA 30 CV - DEPRECIAÇÃO. AF_03/2016</t>
  </si>
  <si>
    <t>3,49</t>
  </si>
  <si>
    <t>93436</t>
  </si>
  <si>
    <t>USINA DE ASFALTO À FRIO, CAPACIDADE DE 40 A 60 TON/HORA, ELÉTRICA POTÊNCIA 30 CV - JUROS. AF_03/2016</t>
  </si>
  <si>
    <t>93437</t>
  </si>
  <si>
    <t>USINA DE ASFALTO À FRIO, CAPACIDADE DE 40 A 60 TON/HORA, ELÉTRICA POTÊNCIA 30 CV - MANUTENÇÃO. AF_03/2016</t>
  </si>
  <si>
    <t>6,55</t>
  </si>
  <si>
    <t>93438</t>
  </si>
  <si>
    <t>USINA DE ASFALTO À FRIO, CAPACIDADE DE 40 A 60 TON/HORA, ELÉTRICA POTÊNCIA 30 CV - MATERIAIS NA OPERAÇÃO. AF_03/2016</t>
  </si>
  <si>
    <t>18,01</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</si>
  <si>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</si>
  <si>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</si>
  <si>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</si>
  <si>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</si>
  <si>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</si>
  <si>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</si>
  <si>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</si>
  <si>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</si>
  <si>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</si>
  <si>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</si>
  <si>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</si>
  <si>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33,32</t>
  </si>
  <si>
    <t>95119</t>
  </si>
  <si>
    <t>USINA MISTURADORA DE SOLOS, CAPACIDADE DE 200 A 500 TON/H, POTENCIA 75KW - JUROS. AF_07/2016</t>
  </si>
  <si>
    <t>95120</t>
  </si>
  <si>
    <t>USINA MISTURADORA DE SOLOS, CAPACIDADE DE 200 A 500 TON/H, POTENCIA 75KW - MATERIAIS NA OPERAÇÃO. AF_07/2016</t>
  </si>
  <si>
    <t>35,70</t>
  </si>
  <si>
    <t>95123</t>
  </si>
  <si>
    <t>DISTRIBUIDOR DE AGREGADOS AUTOPROPELIDO, CAP 3 M3, A DIESEL, POTÊNCIA 176CV - DEPRECIAÇÃO. AF_07/2016</t>
  </si>
  <si>
    <t>11,40</t>
  </si>
  <si>
    <t>95124</t>
  </si>
  <si>
    <t>DISTRIBUIDOR DE AGREGADOS AUTOPROPELIDO, C/AP 3 M3, A DIESEL, POTÊNCIA 176CV - JUROS. AF_07/2016</t>
  </si>
  <si>
    <t>95125</t>
  </si>
  <si>
    <t>DISTRIBUIDOR DE AGREGADOS AUTOPROPELIDO, CAP 3 M3, A DIESEL, POTÊNCIA 176CV - MANUTENÇÃO. AF_07/2016</t>
  </si>
  <si>
    <t>12,47</t>
  </si>
  <si>
    <t>95126</t>
  </si>
  <si>
    <t>DISTRIBUIDOR DE AGREGADOS AUTOPROPELIDO, CAP 3 M3, A DIESEL, POTÊNCIA 176CV  MATERIAIS NA OPERAÇÃO. AF_07/2016</t>
  </si>
  <si>
    <t>89,33</t>
  </si>
  <si>
    <t>95129</t>
  </si>
  <si>
    <t>MÁQUINA DEMARCADORA DE FAIXA DE TRÁFEGO À FRIO, AUTOPROPELIDA, POTÊNCIA 38 HP - DEPRECIAÇÃO. AF_07/2016</t>
  </si>
  <si>
    <t>95130</t>
  </si>
  <si>
    <t>MÁQUINA DEMARCADORA DE FAIXA DE TRÁFEGO À FRIO, AUTOPROPELIDA, POTÊNCIA 38 HP - JUROS. AF_07/2016</t>
  </si>
  <si>
    <t>3,64</t>
  </si>
  <si>
    <t>95131</t>
  </si>
  <si>
    <t>MÁQUINA DEMARCADORA DE FAIXA DE TRÁFEGO À FRIO, AUTOPROPELIDA, POTÊNCIA 38 HP - MANUTENÇÃO. AF_07/2016</t>
  </si>
  <si>
    <t>37,94</t>
  </si>
  <si>
    <t>95132</t>
  </si>
  <si>
    <t>MÁQUINA DEMARCADORA DE FAIXA DE TRÁFEGO À FRIO, AUTOPROPELIDA, POTÊNCIA 38 HP - MATERIAIS NA OPERAÇÃO. AF_07/2016</t>
  </si>
  <si>
    <t>19,56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</si>
  <si>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</si>
  <si>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</si>
  <si>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</si>
  <si>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</si>
  <si>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</si>
  <si>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</si>
  <si>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</si>
  <si>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</si>
  <si>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</si>
  <si>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</si>
  <si>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95210</t>
  </si>
  <si>
    <t>GRUA ASCENCIONAL, LANCA DE 42 M, CAPACIDADE DE 1,5 T A 30 M, ALTURA ATE 39 M  MANUTENÇÃO. AF_08/2016</t>
  </si>
  <si>
    <t>29,96</t>
  </si>
  <si>
    <t>95211</t>
  </si>
  <si>
    <t>GRUA ASCENCIONAL, LANCA DE 42 M, CAPACIDADE DE 1,5 T A 30 M, ALTURA ATE 39 M  MATERIAIS NA OPERAÇÃO. AF_08/2016</t>
  </si>
  <si>
    <t>95214</t>
  </si>
  <si>
    <t>PULVERIZADOR DE TINTA ELÉTRICO/MÁQUINA DE PINTURA AIRLESS, VAZÃO 2 L/MIN - DEPRECIAÇÃO. AF_08/2016</t>
  </si>
  <si>
    <t>95215</t>
  </si>
  <si>
    <t>PULVERIZADOR DE TINTA ELÉTRICO/MÁQUINA DE PINTURA AIRLESS, VAZÃO 2 L/MIN - JUROS. AF_08/2016</t>
  </si>
  <si>
    <t>95216</t>
  </si>
  <si>
    <t>PULVERIZADOR DE TINTA ELÉTRICO/MÁQUINA DE PINTURA AIRLESS, VAZÃO 2 L/MIN - MANUTENÇÃO.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</si>
  <si>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</si>
  <si>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</si>
  <si>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</si>
  <si>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</si>
  <si>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</si>
  <si>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</si>
  <si>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0,09</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</si>
  <si>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</si>
  <si>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</si>
  <si>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</si>
  <si>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</si>
  <si>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</si>
  <si>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</si>
  <si>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</si>
  <si>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</si>
  <si>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95263</t>
  </si>
  <si>
    <t>COMPACTADOR DE SOLOS DE PERCUSÃO (SOQUETE) COM MOTOR A GASOLINA, POTÊNCIA 3 CV - MATERIAIS NA OPERAÇÃO. AF_09/2016</t>
  </si>
  <si>
    <t>3,37</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</si>
  <si>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</si>
  <si>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</si>
  <si>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</si>
  <si>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</si>
  <si>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</si>
  <si>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</si>
  <si>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</si>
  <si>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</si>
  <si>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</si>
  <si>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</si>
  <si>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</si>
  <si>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</si>
  <si>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</si>
  <si>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</si>
  <si>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95275</t>
  </si>
  <si>
    <t>POLIDORA DE PISO (POLITRIZ), PESO DE 100KG, DIÂMETRO 450 MM, MOTOR ELÉTRICO, POTÊNCIA 4 HP  MATERIAIS NA OPERAÇÃO. AF_09/2016</t>
  </si>
  <si>
    <t>95278</t>
  </si>
  <si>
    <t>DESEMPENADEIRA DE CONCRETO, PESO DE 75KG, 4 PÁS, MOTOR A GASOLINA, POTÊNCIA 5,5 HP - DEPRECIAÇÃO. AF_09/2016</t>
  </si>
  <si>
    <t>95279</t>
  </si>
  <si>
    <t>DESEMPENADEIRA DE CONCRETO, PESO DE 75KG, 4 PÁS, MOTOR A GASOLINA, POTÊNCIA 5,5 HP - JUROS. AF_09/2016</t>
  </si>
  <si>
    <t>95280</t>
  </si>
  <si>
    <t>DESEMPENADEIRA DE CONCRETO, PESO DE 75KG, 4 PÁS, MOTOR A GASOLINA, POTÊNCIA 5,5 HP - MANUTENÇÃO. AF_09/2016</t>
  </si>
  <si>
    <t>95281</t>
  </si>
  <si>
    <t>DESEMPENADEIRA DE CONCRETO, PESO DE 75KG, 4 PÁS, MOTOR A GASOLINA, POTÊNCIA 5,5 HP 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</si>
  <si>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</si>
  <si>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</si>
  <si>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</si>
  <si>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</si>
  <si>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</si>
  <si>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</si>
  <si>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</si>
  <si>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</si>
  <si>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</si>
  <si>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</si>
  <si>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</si>
  <si>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</si>
  <si>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</si>
  <si>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</si>
  <si>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</si>
  <si>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</si>
  <si>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</si>
  <si>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</si>
  <si>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</si>
  <si>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</si>
  <si>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</si>
  <si>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</si>
  <si>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</si>
  <si>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</si>
  <si>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23,07</t>
  </si>
  <si>
    <t>95705</t>
  </si>
  <si>
    <t>PERFURATRIZ SOBRE ESTEIRA, TORQUE MÁXIMO 600 KGF, POTÊNCIA ENTRE 50 E 60 HP, DIÂMETRO MÁXIMO 10 - JUROS. AF_11/2016</t>
  </si>
  <si>
    <t>95706</t>
  </si>
  <si>
    <t>PERFURATRIZ SOBRE ESTEIRA, TORQUE MÁXIMO 600 KGF, POTÊNCIA ENTRE 50 E 60 HP, DIÂMETRO MÁXIMO 10 - MANUTENÇÃO. AF_11/2016</t>
  </si>
  <si>
    <t>28,87</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</si>
  <si>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</si>
  <si>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</si>
  <si>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</si>
  <si>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</si>
  <si>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27,73</t>
  </si>
  <si>
    <t>95711</t>
  </si>
  <si>
    <t>ESCAVADEIRA HIDRAULICA SOBRE ESTEIRA, COM GARRA GIRATORIA DE MANDIBULAS, PESO OPERACIONAL ENTRE 22,00 E 25,50 TON, POTENCIA LIQUIDA ENTRE 150 E 160 HP - JUROS. AF_11/2016</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</si>
  <si>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</si>
  <si>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</si>
  <si>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</si>
  <si>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</si>
  <si>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</si>
  <si>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</si>
  <si>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26,69</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</si>
  <si>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</si>
  <si>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</si>
  <si>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</si>
  <si>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</si>
  <si>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33,37</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</si>
  <si>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</si>
  <si>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</si>
  <si>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</si>
  <si>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</si>
  <si>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95870</t>
  </si>
  <si>
    <t>GRUPO GERADOR COM CARENAGEM, MOTOR DIESEL POTÊNCIA STANDART ENTRE 250 E 260 KVA - MANUTENÇÃO. AF_12/2016</t>
  </si>
  <si>
    <t>95871</t>
  </si>
  <si>
    <t>GRUPO GERADOR COM CARENAGEM, MOTOR DIESEL POTÊNCIA STANDART ENTRE 250 E 260 KVA - MATERIAIS NA OPERAÇÃO. AF_12/2016</t>
  </si>
  <si>
    <t>165,67</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</si>
  <si>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</si>
  <si>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</si>
  <si>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</si>
  <si>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</si>
  <si>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</si>
  <si>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</si>
  <si>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</si>
  <si>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</si>
  <si>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</si>
  <si>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</si>
  <si>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</si>
  <si>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</si>
  <si>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</si>
  <si>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</si>
  <si>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96018</t>
  </si>
  <si>
    <t>TRATOR DE PNEUS COM POTÊNCIA DE 122 CV, TRAÇÃO 4X4, COM GRADE DE DISCOS ACOPLADA - MANUTENÇÃO. AF_02/2017</t>
  </si>
  <si>
    <t>12,98</t>
  </si>
  <si>
    <t>96019</t>
  </si>
  <si>
    <t>TRATOR DE PNEUS COM POTÊNCIA DE 122 CV, TRAÇÃO 4X4, COM GRADE DE DISCOS ACOPLADA - MATERIAIS NA OPERAÇÃO. AF_02/2017</t>
  </si>
  <si>
    <t>96023</t>
  </si>
  <si>
    <t>TRATOR DE PNEUS COM POTÊNCIA DE 85 CV, TRAÇÃO 4X4, COM GRADE DE DISCOS ACOPLADA - DEPRECIAÇÃO. AF_02/2017</t>
  </si>
  <si>
    <t>9,18</t>
  </si>
  <si>
    <t>96024</t>
  </si>
  <si>
    <t>TRATOR DE PNEUS COM POTÊNCIA DE 85 CV, TRAÇÃO 4X4, COM GRADE DE DISCOS ACOPLADA - JUROS. AF_02/2017</t>
  </si>
  <si>
    <t>96026</t>
  </si>
  <si>
    <t>TRATOR DE PNEUS COM POTÊNCIA DE 85 CV, TRAÇÃO 4X4, COM GRADE DE DISCOS ACOPLADA - MANUTENÇÃO. AF_02/2017</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</si>
  <si>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</si>
  <si>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</si>
  <si>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</si>
  <si>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</si>
  <si>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17,47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</si>
  <si>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</si>
  <si>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</si>
  <si>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</si>
  <si>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</si>
  <si>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</si>
  <si>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</si>
  <si>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32,76</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</si>
  <si>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</si>
  <si>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</si>
  <si>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</si>
  <si>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</si>
  <si>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</si>
  <si>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</si>
  <si>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</si>
  <si>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</si>
  <si>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96056</t>
  </si>
  <si>
    <t>TRATOR DE PNEUS COM POTÊNCIA DE 85 CV, TRAÇÃO 4X4, COM VASSOURA MECÂNICA ACOPLADA - MANUTENÇÃO. AF_03/2017</t>
  </si>
  <si>
    <t>10,15</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</si>
  <si>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</si>
  <si>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</si>
  <si>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</si>
  <si>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</si>
  <si>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</si>
  <si>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</si>
  <si>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18,37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</si>
  <si>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</si>
  <si>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</si>
  <si>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</si>
  <si>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</si>
  <si>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12,61</t>
  </si>
  <si>
    <t>96242</t>
  </si>
  <si>
    <t>MINIESCAVADEIRA SOBRE ESTEIRAS, POTENCIA LIQUIDA DE *30* HP, PESO OPERACIONAL DE *3.500* KG - JUROS. AF_04/2017</t>
  </si>
  <si>
    <t>96243</t>
  </si>
  <si>
    <t>MINIESCAVADEIRA SOBRE ESTEIRAS, POTENCIA LIQUIDA DE *30* HP, PESO OPERACIONAL DE *3.500* KG - MANUTENCAO. AF_04/2017</t>
  </si>
  <si>
    <t>15,76</t>
  </si>
  <si>
    <t>96244</t>
  </si>
  <si>
    <t>MINIESCAVADEIRA SOBRE ESTEIRAS, POTENCIA LIQUIDA DE *30* HP, PESO OPERACIONAL DE *3.500* KG - MATERIAIS NA OPERACAO. AF_04/2017</t>
  </si>
  <si>
    <t>96298</t>
  </si>
  <si>
    <t>PERFURATRIZ ROTATIVA SOBRE ESTEIRA, TORQUE MAXIMO 2500 KGM, POTENCIA 110 HP, MOTOR DIESEL - DEPRECIAÇÃO. AF_05/2017</t>
  </si>
  <si>
    <t>36,02</t>
  </si>
  <si>
    <t>96299</t>
  </si>
  <si>
    <t>PERFURATRIZ ROTATIVA SOBRE ESTEIRA, TORQUE MAXIMO 2500 KGM, POTENCIA 110 HP, MOTOR DIESEL - JUROS. AF_05/2017</t>
  </si>
  <si>
    <t>96300</t>
  </si>
  <si>
    <t>PERFURATRIZ ROTATIVA SOBRE ESTEIRA, TORQUE MAXIMO 2500 KGM, POTENCIA 110 HP, MOTOR DIESEL - MANUTENÇÃO. AF_05/2017</t>
  </si>
  <si>
    <t>45,08</t>
  </si>
  <si>
    <t>96301</t>
  </si>
  <si>
    <t>PERFURATRIZ ROTATIVA SOBRE ESTEIRA, TORQUE MAXIMO 2500 KGM, POTENCIA 110 HP, MOTOR DIESEL - MATERIAIS NA OPERAÇÃO. AF_05/2017</t>
  </si>
  <si>
    <t>29,80</t>
  </si>
  <si>
    <t>96304</t>
  </si>
  <si>
    <t>COMPRESSOR DE AR, VAZAO DE 10 PCM, RESERVATORIO 100 L, PRESSAO DE TRABALHO ENTRE 6,9 E 9,7 BAR,  POTENCIA 2 HP, TENSAO 110/220 V - DEPRECIAÇÃO. AF_05/2017</t>
  </si>
  <si>
    <t>96305</t>
  </si>
  <si>
    <t>COMPRESSOR DE AR, VAZAO DE 10 PCM, RESERVATORIO 100 L, PRESSAO DE TRABALHO ENTRE 6,9 E 9,7 BAR,  POTENCIA 2 HP, TENSAO 110/220 V - JUROS. AF_05/2017</t>
  </si>
  <si>
    <t>96306</t>
  </si>
  <si>
    <t>COMPRESSOR DE AR, VAZAO DE 10 PCM, RESERVATORIO 100 L, PRESSAO DE TRABALHO ENTRE 6,9 E 9,7 BAR,  POTENCIA 2 HP, TENSAO 110/220 V - MANUTENÇÃO. AF_05/2017</t>
  </si>
  <si>
    <t>96307</t>
  </si>
  <si>
    <t>COMPRESSOR DE AR, VAZAO DE 10 PCM, RESERVATORIO 100 L, PRESSAO DE TRABALHO ENTRE 6,9 E 9,7 BAR, POTENCIA 2 HP, TENSAO 110/220 V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</si>
  <si>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</si>
  <si>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</si>
  <si>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</si>
  <si>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</si>
  <si>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31,26</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</si>
  <si>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</si>
  <si>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</si>
  <si>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</si>
  <si>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</si>
  <si>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24,98</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</si>
  <si>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</si>
  <si>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</si>
  <si>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</si>
  <si>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</si>
  <si>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</si>
  <si>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</si>
  <si>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</si>
  <si>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</si>
  <si>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</si>
  <si>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</si>
  <si>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</si>
  <si>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</si>
  <si>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</si>
  <si>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</si>
  <si>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</si>
  <si>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</si>
  <si>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100637</t>
  </si>
  <si>
    <t>USINA DE MISTURA ASFÁLTICA À QUENTE, TIPO CONTRA FLUXO, PROD 100 A 140 TON/HORA - DEPRECIAÇÃO. AF_12/2019</t>
  </si>
  <si>
    <t>79,35</t>
  </si>
  <si>
    <t>100638</t>
  </si>
  <si>
    <t>USINA DE MISTURA ASFÁLTICA À QUENTE, TIPO CONTRA FLUXO, PROD 100 A 140 TON/HORA - JUROS. AF_12/2019</t>
  </si>
  <si>
    <t>100639</t>
  </si>
  <si>
    <t>USINA DE MISTURA ASFÁLTICA À QUENTE, TIPO CONTRA FLUXO, PROD 100 A 140 TON/HORA - MANUTENÇÃO. AF_12/2019</t>
  </si>
  <si>
    <t>127,55</t>
  </si>
  <si>
    <t>100640</t>
  </si>
  <si>
    <t>USINA DE MISTURA ASFÁLTICA À QUENTE, TIPO CONTRA FLUXO, PROD 100 A 140 TON/HORA - MATERIAIS NA OPERAÇÃO. AF_12/2019</t>
  </si>
  <si>
    <t>133,28</t>
  </si>
  <si>
    <t>100643</t>
  </si>
  <si>
    <t>USINA DE ASFALTO, TIPO GRAVIMÉTRICA, PROD 150 TON/HORA - DEPRECIAÇÃO. AF_12/2019</t>
  </si>
  <si>
    <t>208,92</t>
  </si>
  <si>
    <t>100644</t>
  </si>
  <si>
    <t>USINA DE ASFALTO, TIPO GRAVIMÉTRICA, PROD 150 TON/HORA - JUROS. AF_12/2019</t>
  </si>
  <si>
    <t>37,60</t>
  </si>
  <si>
    <t>100645</t>
  </si>
  <si>
    <t>USINA DE ASFALTO, TIPO GRAVIMÉTRICA, PROD 150 TON/HORA - MANUTENÇÃO. AF_12/2019</t>
  </si>
  <si>
    <t>335,84</t>
  </si>
  <si>
    <t>100646</t>
  </si>
  <si>
    <t>USINA DE ASFALTO, TIPO GRAVIMÉTRICA, PROD 150 TON/HORA - MATERIAIS NA OPERAÇÃO. AF_12/2019</t>
  </si>
  <si>
    <t>190,40</t>
  </si>
  <si>
    <t>55960</t>
  </si>
  <si>
    <t>IMUNIZACAO DE MADEIRAMENTO PARA COBERTURA UTILIZANDO CUPINICIDA INCOLOR</t>
  </si>
  <si>
    <t>5,13</t>
  </si>
  <si>
    <t>92259</t>
  </si>
  <si>
    <t>INSTALAÇÃO DE TESOURA (INTEIRA OU MEIA), BIAPOIADA, EM MADEIRA NÃO APARELHADA, PARA VÃOS MAIORES OU IGUAIS A 3,0 M E MENORES QUE 6,0 M, INCLUSO IÇAMENTO. AF_07/2019</t>
  </si>
  <si>
    <t>307,60</t>
  </si>
  <si>
    <t>319,58</t>
  </si>
  <si>
    <t>92260</t>
  </si>
  <si>
    <t>INSTALAÇÃO DE TESOURA (INTEIRA OU MEIA), BIAPOIADA, EM MADEIRA NÃO APARELHADA, PARA VÃOS MAIORES OU IGUAIS A 6,0 M E MENORES QUE 8,0 M, INCLUSO IÇAMENTO. AF_07/2019</t>
  </si>
  <si>
    <t>357,10</t>
  </si>
  <si>
    <t>374,88</t>
  </si>
  <si>
    <t>92261</t>
  </si>
  <si>
    <t>INSTALAÇÃO DE TESOURA (INTEIRA OU MEIA), BIAPOIADA, EM MADEIRA NÃO APARELHADA, PARA VÃOS MAIORES OU IGUAIS A 8,0 M E MENORES QUE 10,0 M, INCLUSO IÇAMENTO. AF_07/2019</t>
  </si>
  <si>
    <t>405,09</t>
  </si>
  <si>
    <t>428,48</t>
  </si>
  <si>
    <t>92262</t>
  </si>
  <si>
    <t>INSTALAÇÃO DE TESOURA (INTEIRA OU MEIA), BIAPOIADA, EM MADEIRA NÃO APARELHADA, PARA VÃOS MAIORES OU IGUAIS A 10,0 M E MENORES QUE 12,0 M, INCLUSO IÇAMENTO. AF_07/2019</t>
  </si>
  <si>
    <t>482,37</t>
  </si>
  <si>
    <t>514,78</t>
  </si>
  <si>
    <t>92539</t>
  </si>
  <si>
    <t>TRAMA DE MADEIRA COMPOSTA POR RIPAS, CAIBROS E TERÇAS PARA TELHADOS DE ATÉ 2 ÁGUAS PARA TELHA DE ENCAIXE DE CERÂMICA OU DE CONCRETO, INCLUSO TRANSPORTE VERTICAL. AF_07/2019</t>
  </si>
  <si>
    <t>52,72</t>
  </si>
  <si>
    <t>54,66</t>
  </si>
  <si>
    <t>92540</t>
  </si>
  <si>
    <t>TRAMA DE MADEIRA COMPOSTA POR RIPAS, CAIBROS E TERÇAS PARA TELHADOS DE MAIS QUE 2 ÁGUAS PARA TELHA DE ENCAIXE DE CERÂMICA OU DE CONCRETO, INCLUSO TRANSPORTE VERTICAL. AF_07/2019</t>
  </si>
  <si>
    <t>60,05</t>
  </si>
  <si>
    <t>62,81</t>
  </si>
  <si>
    <t>92541</t>
  </si>
  <si>
    <t>TRAMA DE MADEIRA COMPOSTA POR RIPAS, CAIBROS E TERÇAS PARA TELHADOS DE ATÉ 2 ÁGUAS PARA TELHA CERÂMICA CAPA-CANAL, INCLUSO TRANSPORTE VERTICAL. AF_07/2019</t>
  </si>
  <si>
    <t>56,40</t>
  </si>
  <si>
    <t>58,42</t>
  </si>
  <si>
    <t>92542</t>
  </si>
  <si>
    <t>TRAMA DE MADEIRA COMPOSTA POR RIPAS, CAIBROS E TERÇAS PARA TELHADOS DE MAIS QUE 2 ÁGUAS PARA TELHA CERÂMICA CAPA-CANAL, INCLUSO TRANSPORTE VERTICAL. AF_07/2019</t>
  </si>
  <si>
    <t>68,81</t>
  </si>
  <si>
    <t>71,68</t>
  </si>
  <si>
    <t>92543</t>
  </si>
  <si>
    <t>TRAMA DE MADEIRA COMPOSTA POR TERÇAS PARA TELHADOS DE ATÉ 2 ÁGUAS PARA TELHA ONDULADA DE FIBROCIMENTO, METÁLICA, PLÁSTICA OU TERMOACÚSTICA, INCLUSO TRANSPORTE VERTICAL. AF_07/2019</t>
  </si>
  <si>
    <t>15,15</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</si>
  <si>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</si>
  <si>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</si>
  <si>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</si>
  <si>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</si>
  <si>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667,32</t>
  </si>
  <si>
    <t>700,99</t>
  </si>
  <si>
    <t>92546</t>
  </si>
  <si>
    <t>FABRICAÇÃO E INSTALAÇÃO DE TESOURA INTEIRA EM MADEIRA NÃO APARELHADA, VÃO DE 4 M, PARA TELHA CERÂMICA OU DE CONCRETO, INCLUSO IÇAMENTO. AF_07/2019</t>
  </si>
  <si>
    <t>823,83</t>
  </si>
  <si>
    <t>868,36</t>
  </si>
  <si>
    <t>92547</t>
  </si>
  <si>
    <t>FABRICAÇÃO E INSTALAÇÃO DE TESOURA INTEIRA EM MADEIRA NÃO APARELHADA, VÃO DE 5 M, PARA TELHA CERÂMICA OU DE CONCRETO, INCLUSO IÇAMENTO. AF_07/2019</t>
  </si>
  <si>
    <t>865,74</t>
  </si>
  <si>
    <t>910,27</t>
  </si>
  <si>
    <t>92548</t>
  </si>
  <si>
    <t>FABRICAÇÃO E INSTALAÇÃO DE TESOURA INTEIRA EM MADEIRA NÃO APARELHADA, VÃO DE 6 M, PARA TELHA CERÂMICA OU DE CONCRETO, INCLUSO IÇAMENTO. AF_07/2019</t>
  </si>
  <si>
    <t>965,51</t>
  </si>
  <si>
    <t>1.015,84</t>
  </si>
  <si>
    <t>92549</t>
  </si>
  <si>
    <t>FABRICAÇÃO E INSTALAÇÃO DE TESOURA INTEIRA EM MADEIRA NÃO APARELHADA, VÃO DE 7 M, PARA TELHA CERÂMICA OU DE CONCRETO, INCLUSO IÇAMENTO. AF_07/2019</t>
  </si>
  <si>
    <t>1.228,16</t>
  </si>
  <si>
    <t>1.300,18</t>
  </si>
  <si>
    <t>92550</t>
  </si>
  <si>
    <t>FABRICAÇÃO E INSTALAÇÃO DE TESOURA INTEIRA EM MADEIRA NÃO APARELHADA, VÃO DE 8 M, PARA TELHA CERÂMICA OU DE CONCRETO, INCLUSO IÇAMENTO. AF_07/2019</t>
  </si>
  <si>
    <t>1.505,28</t>
  </si>
  <si>
    <t>1.582,91</t>
  </si>
  <si>
    <t>92551</t>
  </si>
  <si>
    <t>FABRICAÇÃO E INSTALAÇÃO DE TESOURA INTEIRA EM MADEIRA NÃO APARELHADA, VÃO DE 9 M, PARA TELHA CERÂMICA OU DE CONCRETO, INCLUSO IÇAMENTO. AF_07/2019</t>
  </si>
  <si>
    <t>1.560,86</t>
  </si>
  <si>
    <t>1.638,49</t>
  </si>
  <si>
    <t>92552</t>
  </si>
  <si>
    <t>FABRICAÇÃO E INSTALAÇÃO DE TESOURA INTEIRA EM MADEIRA NÃO APARELHADA, VÃO DE 10 M, PARA TELHA CERÂMICA OU DE CONCRETO, INCLUSO IÇAMENTO. AF_07/2019</t>
  </si>
  <si>
    <t>1.702,08</t>
  </si>
  <si>
    <t>1.788,73</t>
  </si>
  <si>
    <t>92553</t>
  </si>
  <si>
    <t>FABRICAÇÃO E INSTALAÇÃO DE TESOURA INTEIRA EM MADEIRA NÃO APARELHADA, VÃO DE 11 M, PARA TELHA CERÂMICA OU DE CONCRETO, INCLUSO IÇAMENTO. AF_07/2019</t>
  </si>
  <si>
    <t>1.974,35</t>
  </si>
  <si>
    <t>2.082,71</t>
  </si>
  <si>
    <t>92554</t>
  </si>
  <si>
    <t>FABRICAÇÃO E INSTALAÇÃO DE TESOURA INTEIRA EM MADEIRA NÃO APARELHADA, VÃO DE 12 M, PARA TELHA CERÂMICA OU DE CONCRETO, INCLUSO IÇAMENTO. AF_07/2019</t>
  </si>
  <si>
    <t>2.037,57</t>
  </si>
  <si>
    <t>2.145,93</t>
  </si>
  <si>
    <t>92555</t>
  </si>
  <si>
    <t>FABRICAÇÃO E INSTALAÇÃO DE TESOURA INTEIRA EM MADEIRA NÃO APARELHADA, VÃO DE 3 M, PARA TELHA ONDULADA DE FIBROCIMENTO, METÁLICA, PLÁSTICA OU TERMOACÚSTICA, INCLUSO IÇAMENTO. AF_07/2019</t>
  </si>
  <si>
    <t>658,97</t>
  </si>
  <si>
    <t>692,64</t>
  </si>
  <si>
    <t>92556</t>
  </si>
  <si>
    <t>FABRICAÇÃO E INSTALAÇÃO DE TESOURA INTEIRA EM MADEIRA NÃO APARELHADA, VÃO DE 4 M, PARA TELHA ONDULADA DE FIBROCIMENTO, METÁLICA, PLÁSTICA OU TERMOACÚSTICA, INCLUSO IÇAMENTO. AF_07/2019</t>
  </si>
  <si>
    <t>810,03</t>
  </si>
  <si>
    <t>854,56</t>
  </si>
  <si>
    <t>92557</t>
  </si>
  <si>
    <t>FABRICAÇÃO E INSTALAÇÃO DE TESOURA INTEIRA EM MADEIRA NÃO APARELHADA, VÃO DE 5 M, PARA TELHA ONDULADA DE FIBROCIMENTO, METÁLICA, PLÁSTICA OU TERMOACÚSTICA, INCLUSO IÇAMENTO. AF_07/2019</t>
  </si>
  <si>
    <t>851,94</t>
  </si>
  <si>
    <t>896,47</t>
  </si>
  <si>
    <t>92558</t>
  </si>
  <si>
    <t>FABRICAÇÃO E INSTALAÇÃO DE TESOURA INTEIRA EM MADEIRA NÃO APARELHADA, VÃO DE 6 M, PARA TELHA ONDULADA DE FIBROCIMENTO, METÁLICA, PLÁSTICA OU TERMOACÚSTICA, INCLUSO IÇAMENTO. AF_07/2019</t>
  </si>
  <si>
    <t>957,15</t>
  </si>
  <si>
    <t>1.007,48</t>
  </si>
  <si>
    <t>92559</t>
  </si>
  <si>
    <t>FABRICAÇÃO E INSTALAÇÃO DE TESOURA INTEIRA EM MADEIRA NÃO APARELHADA, VÃO DE 7 M, PARA TELHA ONDULADA DE FIBROCIMENTO, METÁLICA, PLÁSTICA OU TERMOACÚSTICA, INCLUSO IÇAMENTO. AF_07/2019</t>
  </si>
  <si>
    <t>1.213,45</t>
  </si>
  <si>
    <t>1.285,47</t>
  </si>
  <si>
    <t>92560</t>
  </si>
  <si>
    <t>FABRICAÇÃO E INSTALAÇÃO DE TESOURA INTEIRA EM MADEIRA NÃO APARELHADA, VÃO DE 8 M, PARA TELHA ONDULADA DE FIBROCIMENTO, METÁLICA, PLÁSTICA OU TERMOACÚSTICA, INCLUSO IÇAMENTO. AF_07/2019</t>
  </si>
  <si>
    <t>1.482,85</t>
  </si>
  <si>
    <t>1.560,48</t>
  </si>
  <si>
    <t>92561</t>
  </si>
  <si>
    <t>FABRICAÇÃO E INSTALAÇÃO DE TESOURA INTEIRA EM MADEIRA NÃO APARELHADA, VÃO DE 9 M, PARA TELHA ONDULADA DE FIBROCIMENTO, METÁLICA, PLÁSTICA OU TERMOACÚSTICA, INCLUSO IÇAMENTO. AF_07/2019</t>
  </si>
  <si>
    <t>1.539,43</t>
  </si>
  <si>
    <t>1.617,06</t>
  </si>
  <si>
    <t>92562</t>
  </si>
  <si>
    <t>FABRICAÇÃO E INSTALAÇÃO DE TESOURA INTEIRA EM MADEIRA NÃO APARELHADA, VÃO DE 10 M, PARA TELHA ONDULADA DE FIBROCIMENTO, METÁLICA, PLÁSTICA OU TERMOACÚSTICA, INCLUSO IÇAMENTO. AF_07/2019</t>
  </si>
  <si>
    <t>1.666,85</t>
  </si>
  <si>
    <t>1.753,50</t>
  </si>
  <si>
    <t>92563</t>
  </si>
  <si>
    <t>FABRICAÇÃO E INSTALAÇÃO DE TESOURA INTEIRA EM MADEIRA NÃO APARELHADA, VÃO DE 11 M, PARA TELHA ONDULADA DE FIBROCIMENTO, METÁLICA, PLÁSTICA OU TERMOACÚSTICA, INCLUSO IÇAMENTO. AF_07/2019</t>
  </si>
  <si>
    <t>1.931,50</t>
  </si>
  <si>
    <t>2.039,86</t>
  </si>
  <si>
    <t>92564</t>
  </si>
  <si>
    <t>FABRICAÇÃO E INSTALAÇÃO DE TESOURA INTEIRA EM MADEIRA NÃO APARELHADA, VÃO DE 12 M, PARA TELHA ONDULADA DE FIBROCIMENTO, METÁLICA, PLÁSTICA OU TERMOACÚSTICA, INCLUSO IÇAMENTO. AF_07/2019</t>
  </si>
  <si>
    <t>1.985,46</t>
  </si>
  <si>
    <t>2.093,82</t>
  </si>
  <si>
    <t>92565</t>
  </si>
  <si>
    <t>FABRICAÇÃO E INSTALAÇÃO DE ESTRUTURA PONTALETADA DE MADEIRA NÃO APARELHADA PARA TELHADOS COM ATÉ 2 ÁGUAS E PARA TELHA CERÂMICA OU DE CONCRETO, INCLUSO TRANSPORTE VERTICAL. AF_12/2015</t>
  </si>
  <si>
    <t>25,83</t>
  </si>
  <si>
    <t>27,05</t>
  </si>
  <si>
    <t>92566</t>
  </si>
  <si>
    <t>FABRICAÇÃO E INSTALAÇÃO DE ESTRUTURA PONTALETADA DE MADEIRA NÃO APARELHADA PARA TELHADOS COM ATÉ 2 ÁGUAS E PARA TELHA ONDULADA DE FIBROCIMENTO, METÁLICA, PLÁSTICA OU TERMOACÚSTICA, INCLUSO TRANSPORTE VERTICAL. AF_12/2015</t>
  </si>
  <si>
    <t>15,94</t>
  </si>
  <si>
    <t>92567</t>
  </si>
  <si>
    <t>FABRICAÇÃO E INSTALAÇÃO DE ESTRUTURA PONTALETADA DE MADEIRA NÃO APARELHADA PARA TELHADOS COM MAIS QUE 2 ÁGUAS E PARA TELHA CERÂMICA OU DE CONCRETO, INCLUSO TRANSPORTE VERTICAL. AF_12/2015</t>
  </si>
  <si>
    <t>22,92</t>
  </si>
  <si>
    <t>23,83</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</si>
  <si>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</si>
  <si>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</si>
  <si>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</si>
  <si>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</si>
  <si>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34,75</t>
  </si>
  <si>
    <t>36,69</t>
  </si>
  <si>
    <t>100381</t>
  </si>
  <si>
    <t>FABRICAÇÃO E INSTALAÇÃO DE PONTALETES DE MADEIRA NÃO APARELHADA PARA TELHADOS COM ATÉ 2 ÁGUAS E COM TELHA CERÂMICA OU DE CONCRETO EM EDIFÍCIO INSTITUCIONAL TÉRREO, INCLUSO TRANSPORTE VERTICAL. AF_07/2019</t>
  </si>
  <si>
    <t>39,47</t>
  </si>
  <si>
    <t>41,89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</si>
  <si>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</si>
  <si>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</si>
  <si>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16,84</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</si>
  <si>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</si>
  <si>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</si>
  <si>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</si>
  <si>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</si>
  <si>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</si>
  <si>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</si>
  <si>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31,17</t>
  </si>
  <si>
    <t>100387</t>
  </si>
  <si>
    <t>FABRICAÇÃO E INSTALAÇÃO DE PONTALETES DE MADEIRA NÃO APARELHADA PARA TELHADOS COM MAIS QUE 2 ÁGUAS E COM TELHA CERÂMICA OU DE CONCRETO EM EDIFÍCIO INSTITUCIONAL TÉRREO, INCLUSO TRANSPORTE VERTICAL. AF_07/2019</t>
  </si>
  <si>
    <t>38,45</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</si>
  <si>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</si>
  <si>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</si>
  <si>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</si>
  <si>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</si>
  <si>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</si>
  <si>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</si>
  <si>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</si>
  <si>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</si>
  <si>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</si>
  <si>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</si>
  <si>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11,69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</si>
  <si>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</si>
  <si>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</si>
  <si>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</si>
  <si>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</si>
  <si>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13,98</t>
  </si>
  <si>
    <t>14,98</t>
  </si>
  <si>
    <t>100395</t>
  </si>
  <si>
    <t>RETIRADA E RECOLOCAÇÃO DE CAIBRO EM TELHADOS DE MAIS DE 2 ÁGUAS COM TELHA CERÂMICA CAPA-CANAL, INCLUSO TRANSPORTE VERTICAL. AF_07/2019</t>
  </si>
  <si>
    <t>18,90</t>
  </si>
  <si>
    <t>94189</t>
  </si>
  <si>
    <t>TELHAMENTO COM TELHA DE CONCRETO DE ENCAIXE, COM ATÉ 2 ÁGUAS, INCLUSO TRANSPORTE VERTICAL. AF_07/2019</t>
  </si>
  <si>
    <t>23,45</t>
  </si>
  <si>
    <t>94192</t>
  </si>
  <si>
    <t>TELHAMENTO COM TELHA DE CONCRETO DE ENCAIXE, COM MAIS DE 2 ÁGUAS, INCLUSO TRANSPORTE VERTICAL. AF_07/2019</t>
  </si>
  <si>
    <t>25,55</t>
  </si>
  <si>
    <t>26,30</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</si>
  <si>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</si>
  <si>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</si>
  <si>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</si>
  <si>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</si>
  <si>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37,90</t>
  </si>
  <si>
    <t>39,07</t>
  </si>
  <si>
    <t>94201</t>
  </si>
  <si>
    <t>TELHAMENTO COM TELHA CERÂMICA CAPA-CANAL, TIPO COLONIAL, COM ATÉ 2 ÁGUAS, INCLUSO TRANSPORTE VERTICAL. AF_07/2019</t>
  </si>
  <si>
    <t>94204</t>
  </si>
  <si>
    <t>TELHAMENTO COM TELHA CERÂMICA CAPA-CANAL, TIPO COLONIAL, COM MAIS DE 2 ÁGUAS, INCLUSO TRANSPORTE VERTICAL. AF_07/2019</t>
  </si>
  <si>
    <t>54,47</t>
  </si>
  <si>
    <t>56,37</t>
  </si>
  <si>
    <t>94224</t>
  </si>
  <si>
    <t>EMBOÇAMENTO COM ARGAMASSA TRAÇO 1:2:9 (CIMENTO, CAL E AREIA). AF_07/2019</t>
  </si>
  <si>
    <t>94225</t>
  </si>
  <si>
    <t>ISOLAMENTO TERMOACÚSTICO COM LÃ MINERAL NA SUBCOBERTURA, INCLUSO TRANSPORTE VERTICAL. AF_07/2019</t>
  </si>
  <si>
    <t>23,86</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</si>
  <si>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</si>
  <si>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</si>
  <si>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</si>
  <si>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</si>
  <si>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</si>
  <si>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</si>
  <si>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</si>
  <si>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</si>
  <si>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</si>
  <si>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</si>
  <si>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</si>
  <si>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</si>
  <si>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</si>
  <si>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</si>
  <si>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</si>
  <si>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</si>
  <si>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</si>
  <si>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</si>
  <si>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</si>
  <si>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</si>
  <si>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</si>
  <si>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</si>
  <si>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31,85</t>
  </si>
  <si>
    <t>32,47</t>
  </si>
  <si>
    <t>94210</t>
  </si>
  <si>
    <t>TELHAMENTO COM TELHA ONDULADA DE FIBROCIMENTO E = 6 MM, COM RECOBRIMENTO LATERAL DE 1 1/4 DE ONDA PARA TELHADO COM INCLINAÇÃO MÁXIMA DE 10°, COM ATÉ 2 ÁGUAS, INCLUSO IÇAMENTO. AF_07/2019</t>
  </si>
  <si>
    <t>34,00</t>
  </si>
  <si>
    <t>34,67</t>
  </si>
  <si>
    <t>94218</t>
  </si>
  <si>
    <t>TELHAMENTO COM TELHA ESTRUTURAL DE FIBROCIMENTO E= 6 MM, COM ATÉ 2 ÁGUAS, INCLUSO IÇAMENTO. AF_07/2019</t>
  </si>
  <si>
    <t>71,13</t>
  </si>
  <si>
    <t>94213</t>
  </si>
  <si>
    <t>TELHAMENTO COM TELHA DE AÇO/ALUMÍNIO E = 0,5 MM, COM ATÉ 2 ÁGUAS, INCLUSO IÇAMENTO. AF_07/2019</t>
  </si>
  <si>
    <t>43,80</t>
  </si>
  <si>
    <t>94216</t>
  </si>
  <si>
    <t>TELHAMENTO COM TELHA METÁLICA TERMOACÚSTICA E = 30 MM, COM ATÉ 2 ÁGUAS, INCLUSO IÇAMENTO. AF_07/2019</t>
  </si>
  <si>
    <t>165,31</t>
  </si>
  <si>
    <t>165,58</t>
  </si>
  <si>
    <t>94219</t>
  </si>
  <si>
    <t>CUMEEIRA E ESPIGÃO PARA TELHA CERÂMICA EMBOÇADA COM ARGAMASSA TRAÇO 1:2:9 (CIMENTO, CAL E AREIA), PARA TELHADOS COM MAIS DE 2 ÁGUAS, INCLUSO TRANSPORTE VERTICAL. AF_07/2019</t>
  </si>
  <si>
    <t>27,41</t>
  </si>
  <si>
    <t>29,05</t>
  </si>
  <si>
    <t>94220</t>
  </si>
  <si>
    <t>CUMEEIRA E ESPIGÃO PARA TELHA DE CONCRETO EMBOÇADA COM ARGAMASSA TRAÇO 1:2:9 (CIMENTO, CAL E AREIA), PARA TELHADOS COM MAIS DE 2 ÁGUAS, INCLUSO TRANSPORTE VERTICAL. AF_07/2019</t>
  </si>
  <si>
    <t>35,06</t>
  </si>
  <si>
    <t>36,70</t>
  </si>
  <si>
    <t>94221</t>
  </si>
  <si>
    <t>CUMEEIRA PARA TELHA CERÂMICA EMBOÇADA COM ARGAMASSA TRAÇO 1:2:9 (CIMENTO, CAL E AREIA) PARA TELHADOS COM ATÉ 2 ÁGUAS, INCLUSO TRANSPORTE VERTICAL. AF_07/2019</t>
  </si>
  <si>
    <t>21,94</t>
  </si>
  <si>
    <t>94222</t>
  </si>
  <si>
    <t>CUMEEIRA PARA TELHA DE CONCRETO EMBOÇADA COM ARGAMASSA TRAÇO 1:2:9 (CIMENTO, CAL E AREIA) PARA TELHADOS COM ATÉ 2 ÁGUAS, INCLUSO TRANSPORTE VERTICAL. AF_07/2019</t>
  </si>
  <si>
    <t>29,59</t>
  </si>
  <si>
    <t>30,61</t>
  </si>
  <si>
    <t>94223</t>
  </si>
  <si>
    <t>CUMEEIRA PARA TELHA DE FIBROCIMENTO ONDULADA E = 6 MM, INCLUSO ACESSÓRIOS DE FIXAÇÃO E IÇAMENTO. AF_07/2019</t>
  </si>
  <si>
    <t>37,56</t>
  </si>
  <si>
    <t>37,88</t>
  </si>
  <si>
    <t>94451</t>
  </si>
  <si>
    <t>CUMEEIRA PARA TELHA DE FIBROCIMENTO ESTRUTURAL E = 6 MM, INCLUSO ACESSÓRIOS DE FIXAÇÃO E IÇAMENTO. AF_07/2019</t>
  </si>
  <si>
    <t>88,67</t>
  </si>
  <si>
    <t>88,99</t>
  </si>
  <si>
    <t>100325</t>
  </si>
  <si>
    <t>CUMEEIRA SHED PARA TELHA ONDULADA DE FIBROCIMENTO, E = 6 MM, INCLUSO ACESSÓRIOS DE FIXAÇÃO E IÇAMENTO. AF_07/2019</t>
  </si>
  <si>
    <t>36,13</t>
  </si>
  <si>
    <t>100327</t>
  </si>
  <si>
    <t>RUFO EXTERNO/INTERNO EM CHAPA DE AÇO GALVANIZADO NÚMERO 26, CORTE DE 33 CM, INCLUSO IÇAMENTO. AF_07/2019</t>
  </si>
  <si>
    <t>38,55</t>
  </si>
  <si>
    <t>100328</t>
  </si>
  <si>
    <t>RETIRADA E RECOLOCAÇÃO DE  TELHA CERÂMICA DE ENCAIXE, COM ATÉ DUAS ÁGUAS, INCLUSO IÇAMENTO. AF_07/2019</t>
  </si>
  <si>
    <t>100329</t>
  </si>
  <si>
    <t>RETIRADA E RECOLOCAÇÃO DE  TELHA CERÂMICA DE ENCAIXE, COM MAIS DE DUAS ÁGUAS, INCLUSO IÇAMENTO. AF_07/2019</t>
  </si>
  <si>
    <t>16,33</t>
  </si>
  <si>
    <t>100330</t>
  </si>
  <si>
    <t>RETIRADA E RECOLOCAÇÃO DE  TELHA CERÂMICA CAPA-CANAL, COM ATÉ DUAS ÁGUAS, INCLUSO IÇAMENTO. AF_07/2019</t>
  </si>
  <si>
    <t>100331</t>
  </si>
  <si>
    <t>RETIRADA E RECOLOCAÇÃO DE  TELHA CERÂMICA CAPA-CANAL, COM MAIS DE DUAS ÁGUAS, INCLUSO IÇAMENTO. AF_07/2019</t>
  </si>
  <si>
    <t>21,60</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</si>
  <si>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</si>
  <si>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</si>
  <si>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</si>
  <si>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</si>
  <si>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22,53</t>
  </si>
  <si>
    <t>23,17</t>
  </si>
  <si>
    <t>94227</t>
  </si>
  <si>
    <t>CALHA EM CHAPA DE AÇO GALVANIZADO NÚMERO 24, DESENVOLVIMENTO DE 33 CM, INCLUSO TRANSPORTE VERTICAL. AF_07/2019</t>
  </si>
  <si>
    <t>42,39</t>
  </si>
  <si>
    <t>94228</t>
  </si>
  <si>
    <t>CALHA EM CHAPA DE AÇO GALVANIZADO NÚMERO 24, DESENVOLVIMENTO DE 50 CM, INCLUSO TRANSPORTE VERTICAL. AF_07/2019</t>
  </si>
  <si>
    <t>56,38</t>
  </si>
  <si>
    <t>57,88</t>
  </si>
  <si>
    <t>94229</t>
  </si>
  <si>
    <t>CALHA EM CHAPA DE AÇO GALVANIZADO NÚMERO 24, DESENVOLVIMENTO DE 100 CM, INCLUSO TRANSPORTE VERTICAL. AF_07/2019</t>
  </si>
  <si>
    <t>108,53</t>
  </si>
  <si>
    <t>111,20</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</si>
  <si>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</si>
  <si>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</si>
  <si>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</si>
  <si>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</si>
  <si>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43,54</t>
  </si>
  <si>
    <t>92255</t>
  </si>
  <si>
    <t>INSTALAÇÃO DE TESOURA (INTEIRA OU MEIA), EM AÇO, PARA VÃOS MAIORES OU IGUAIS A 3,0 M E MENORES QUE 6,0 M, INCLUSO IÇAMENTO. AF_07/2019</t>
  </si>
  <si>
    <t>144,56</t>
  </si>
  <si>
    <t>154,64</t>
  </si>
  <si>
    <t>92256</t>
  </si>
  <si>
    <t>INSTALAÇÃO DE TESOURA (INTEIRA OU MEIA), EM AÇO, PARA VÃOS MAIORES OU IGUAIS A 6,0 M E MENORES QUE 8,0 M, INCLUSO IÇAMENTO. AF_07/2019</t>
  </si>
  <si>
    <t>181,44</t>
  </si>
  <si>
    <t>196,00</t>
  </si>
  <si>
    <t>92257</t>
  </si>
  <si>
    <t>INSTALAÇÃO DE TESOURA (INTEIRA OU MEIA), EM AÇO, PARA VÃOS MAIORES OU IGUAIS A 8,0 M E MENORES QUE 10,0 M, INCLUSO IÇAMENTO. AF_07/2019</t>
  </si>
  <si>
    <t>217,94</t>
  </si>
  <si>
    <t>236,92</t>
  </si>
  <si>
    <t>92258</t>
  </si>
  <si>
    <t>INSTALAÇÃO DE TESOURA (INTEIRA OU MEIA), EM AÇO, PARA VÃOS MAIORES OU IGUAIS A 10,0 M E MENORES QUE 12,0 M, INCLUSO IÇAMENTO. AF_07/2019</t>
  </si>
  <si>
    <t>276,63</t>
  </si>
  <si>
    <t>302,71</t>
  </si>
  <si>
    <t>92568</t>
  </si>
  <si>
    <t>TRAMA DE AÇO COMPOSTA POR RIPAS, CAIBROS E TERÇAS PARA TELHADOS DE ATÉ 2 ÁGUAS PARA TELHA DE ENCAIXE DE CERÂMICA OU DE CONCRETO, INCLUSO TRANSPORTE VERTICAL. AF_07/2019</t>
  </si>
  <si>
    <t>74,47</t>
  </si>
  <si>
    <t>75,80</t>
  </si>
  <si>
    <t>92569</t>
  </si>
  <si>
    <t>TRAMA DE AÇO COMPOSTA POR RIPAS E CAIBROS PARA TELHADOS DE ATÉ 2 ÁGUAS PARA TELHA DE ENCAIXE DE CERÂMICA OU DE CONCRETO, INCLUSO TRANSPORTE VERTICAL. AF_07/2019</t>
  </si>
  <si>
    <t>41,03</t>
  </si>
  <si>
    <t>41,60</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</si>
  <si>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</si>
  <si>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</si>
  <si>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</si>
  <si>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</si>
  <si>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81,33</t>
  </si>
  <si>
    <t>83,43</t>
  </si>
  <si>
    <t>92572</t>
  </si>
  <si>
    <t>TRAMA DE AÇO COMPOSTA POR RIPAS E CAIBROS PARA TELHADOS DE MAIS DE 2 ÁGUAS PARA TELHA DE ENCAIXE DE CERÂMICA OU DE CONCRETO, INCLUSO TRANSPORTE VERTICAL. AF_07/2019</t>
  </si>
  <si>
    <t>49,25</t>
  </si>
  <si>
    <t>92573</t>
  </si>
  <si>
    <t>TRAMA DE AÇO COMPOSTA POR RIPAS PARA TELHADOS DE MAIS DE 2 ÁGUAS PARA TELHA DE ENCAIXE DE CERÂMICA OU DE CONCRETO, INCLUSO TRANSPORTE VERTICAL, INCLUSO TRANSPORTE VERTICAL. AF_07/2019</t>
  </si>
  <si>
    <t>28,70</t>
  </si>
  <si>
    <t>92574</t>
  </si>
  <si>
    <t>TRAMA DE AÇO COMPOSTA POR RIPAS, CAIBROS E TERÇAS PARA TELHADOS DE ATÉ 2 ÁGUAS PARA TELHA CERÂMICA CAPA-CANAL, INCLUSO TRANSPORTE VERTICAL. AF_07/2019</t>
  </si>
  <si>
    <t>75,97</t>
  </si>
  <si>
    <t>92575</t>
  </si>
  <si>
    <t>TRAMA DE AÇO COMPOSTA POR RIPAS E CAIBROS PARA TELHADOS DE ATÉ 2 ÁGUAS PARA TELHA CERÂMICA CAPA-CANAL, INCLUSO TRANSPORTE VERTICAL. AF_07/2019</t>
  </si>
  <si>
    <t>37,68</t>
  </si>
  <si>
    <t>38,25</t>
  </si>
  <si>
    <t>92576</t>
  </si>
  <si>
    <t>TRAMA DE AÇO COMPOSTA POR RIPAS PARA TELHADOS DE ATÉ 2 ÁGUAS PARA TELHA CERÂMICA CAPA-CANAL, INCLUSO TRANSPORTE VERTICAL. AF_07/2019</t>
  </si>
  <si>
    <t>20,59</t>
  </si>
  <si>
    <t>92577</t>
  </si>
  <si>
    <t>TRAMA DE AÇO COMPOSTA POR RIPAS, CAIBROS E TERÇAS PARA TELHADOS DE MAIS DE 2 ÁGUAS PARA TELHA CERÂMICA CAPA-CANAL, INCLUSO TRANSPORTE VERTICAL. AF_07/2019</t>
  </si>
  <si>
    <t>83,05</t>
  </si>
  <si>
    <t>85,25</t>
  </si>
  <si>
    <t>92578</t>
  </si>
  <si>
    <t>TRAMA DE AÇO COMPOSTA POR RIPAS E CAIBROS PARA TELHADOS DE MAIS DE 2 ÁGUAS PARA TELHA CERÂMICA CAPA-CANAL, INCLUSO TRANSPORTE VERTICAL. AF_07/2019</t>
  </si>
  <si>
    <t>41,66</t>
  </si>
  <si>
    <t>92579</t>
  </si>
  <si>
    <t>TRAMA DE AÇO COMPOSTA POR RIPAS PARA TELHADOS DE MAIS DE 2 ÁGUAS PARA TELHA CERÂMICA CAPA-CANAL, INCLUSO TRANSPORTE VERTICAL. AF_07/2019</t>
  </si>
  <si>
    <t>23,25</t>
  </si>
  <si>
    <t>92580</t>
  </si>
  <si>
    <t>TRAMA DE AÇO COMPOSTA POR TERÇAS PARA TELHADOS DE ATÉ 2 ÁGUAS PARA TELHA ONDULADA DE FIBROCIMENTO, METÁLICA, PLÁSTICA OU TERMOACÚSTICA, INCLUSO TRANSPORTE VERTICAL. AF_07/2019</t>
  </si>
  <si>
    <t>28,85</t>
  </si>
  <si>
    <t>29,64</t>
  </si>
  <si>
    <t>92581</t>
  </si>
  <si>
    <t>TRAMA DE AÇO COMPOSTA POR TERÇAS PARA TELHADOS DE ATÉ 2 ÁGUAS PARA TELHA ESTRUTURAL DE FIBROCIMENTO, INCLUSO TRANSPORTE VERTICAL. AF_07/2019</t>
  </si>
  <si>
    <t>29,76</t>
  </si>
  <si>
    <t>92582</t>
  </si>
  <si>
    <t>FABRICAÇÃO E INSTALAÇÃO DE TESOURA INTEIRA EM AÇO, VÃO DE 3 M, PARA TELHA CERÂMICA OU DE CONCRETO, INCLUSO IÇAMENTO. AF_12/2015</t>
  </si>
  <si>
    <t>442,48</t>
  </si>
  <si>
    <t>456,81</t>
  </si>
  <si>
    <t>92584</t>
  </si>
  <si>
    <t>FABRICAÇÃO E INSTALAÇÃO DE TESOURA INTEIRA EM AÇO, VÃO DE 4 M, PARA TELHA CERÂMICA OU DE CONCRETO, INCLUSO IÇAMENTO. AF_12/2015</t>
  </si>
  <si>
    <t>508,56</t>
  </si>
  <si>
    <t>522,89</t>
  </si>
  <si>
    <t>92586</t>
  </si>
  <si>
    <t>FABRICAÇÃO E INSTALAÇÃO DE TESOURA INTEIRA EM AÇO, VÃO DE 5 M, PARA TELHA CERÂMICA OU DE CONCRETO, INCLUSO IÇAMENTO. AF_12/2015</t>
  </si>
  <si>
    <t>574,64</t>
  </si>
  <si>
    <t>588,97</t>
  </si>
  <si>
    <t>92588</t>
  </si>
  <si>
    <t>FABRICAÇÃO E INSTALAÇÃO DE TESOURA INTEIRA EM AÇO, VÃO DE 6 M, PARA TELHA CERÂMICA OU DE CONCRETO, INCLUSO IÇAMENTO. AF_12/2015</t>
  </si>
  <si>
    <t>732,37</t>
  </si>
  <si>
    <t>753,30</t>
  </si>
  <si>
    <t>92590</t>
  </si>
  <si>
    <t>FABRICAÇÃO E INSTALAÇÃO DE TESOURA INTEIRA EM AÇO, VÃO DE 7 M, PARA TELHA CERÂMICA OU DE CONCRETO, INCLUSO IÇAMENTO. AF_12/2015</t>
  </si>
  <si>
    <t>798,45</t>
  </si>
  <si>
    <t>819,38</t>
  </si>
  <si>
    <t>92592</t>
  </si>
  <si>
    <t>FABRICAÇÃO E INSTALAÇÃO DE TESOURA INTEIRA EM AÇO, VÃO DE 8 M, PARA TELHA CERÂMICA OU DE CONCRETO, INCLUSO IÇAMENTO. AF_12/2015</t>
  </si>
  <si>
    <t>901,03</t>
  </si>
  <si>
    <t>926,38</t>
  </si>
  <si>
    <t>92593</t>
  </si>
  <si>
    <t>(COMPOSIÇÃO REPRESENTATIVA) FABRICAÇÃO E INSTALAÇÃO DE TESOURA INTEIRA EM AÇO, PARA VÃOS DE 3 A 12 M E PARA QUALQUER TIPO DE TELHA, INCLUSO IÇAMENTO. AF_12/2015</t>
  </si>
  <si>
    <t>7,01</t>
  </si>
  <si>
    <t>92594</t>
  </si>
  <si>
    <t>FABRICAÇÃO E INSTALAÇÃO DE TESOURA INTEIRA EM AÇO, VÃO DE 9 M, PARA TELHA CERÂMICA OU DE CONCRETO, INCLUSO IÇAMENTO. AF_12/2015</t>
  </si>
  <si>
    <t>1.038,60</t>
  </si>
  <si>
    <t>1.066,08</t>
  </si>
  <si>
    <t>92596</t>
  </si>
  <si>
    <t>FABRICAÇÃO E INSTALAÇÃO DE TESOURA INTEIRA EM AÇO, VÃO DE 10 M, PARA TELHA CERÂMICA OU DE CONCRETO, INCLUSO IÇAMENTO. AF_12/2015</t>
  </si>
  <si>
    <t>1.166,20</t>
  </si>
  <si>
    <t>1.200,78</t>
  </si>
  <si>
    <t>92598</t>
  </si>
  <si>
    <t>FABRICAÇÃO E INSTALAÇÃO DE TESOURA INTEIRA EM AÇO, VÃO DE 11 M, PARA TELHA CERÂMICA OU DE CONCRETO, INCLUSO IÇAMENTO. AF_12/2015</t>
  </si>
  <si>
    <t>1.232,28</t>
  </si>
  <si>
    <t>1.266,86</t>
  </si>
  <si>
    <t>92600</t>
  </si>
  <si>
    <t>FABRICAÇÃO E INSTALAÇÃO DE TESOURA INTEIRA EM AÇO, VÃO DE 12 M, PARA TELHA CERÂMICA OU DE CONCRETO, INCLUSO IÇAMENTO. AF_12/2015</t>
  </si>
  <si>
    <t>1.315,08</t>
  </si>
  <si>
    <t>1.349,66</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</si>
  <si>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</si>
  <si>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</si>
  <si>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</si>
  <si>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</si>
  <si>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491,83</t>
  </si>
  <si>
    <t>506,16</t>
  </si>
  <si>
    <t>92606</t>
  </si>
  <si>
    <t>FABRICAÇÃO E INSTALAÇÃO DE TESOURA INTEIRA EM AÇO, VÃO DE 5 M, PARA TELHA ONDULADA DE FIBROCIMENTO, METÁLICA, PLÁSTICA OU TERMOACÚSTICA, INCLUSO IÇAMENTO. AF_12/2015</t>
  </si>
  <si>
    <t>557,91</t>
  </si>
  <si>
    <t>572,24</t>
  </si>
  <si>
    <t>92608</t>
  </si>
  <si>
    <t>FABRICAÇÃO E INSTALAÇÃO DE TESOURA INTEIRA EM AÇO, VÃO DE 6 M, PARA TELHA ONDULADA DE FIBROCIMENTO, METÁLICA, PLÁSTICA OU TERMOACÚSTICA, INCLUSO IÇAMENTO. AF_12/2015</t>
  </si>
  <si>
    <t>698,92</t>
  </si>
  <si>
    <t>719,85</t>
  </si>
  <si>
    <t>92610</t>
  </si>
  <si>
    <t>FABRICAÇÃO E INSTALAÇÃO DE TESOURA INTEIRA EM AÇO, VÃO DE 7 M, PARA TELHA ONDULADA DE FIBROCIMENTO, METÁLICA, PLÁSTICA OU TERMOACÚSTICA, INCLUSO IÇAMENTO. AF_12/2015</t>
  </si>
  <si>
    <t>765,00</t>
  </si>
  <si>
    <t>785,93</t>
  </si>
  <si>
    <t>92612</t>
  </si>
  <si>
    <t>FABRICAÇÃO E INSTALAÇÃO DE TESOURA INTEIRA EM AÇO, VÃO DE 8 M, PARA TELHA ONDULADA DE FIBROCIMENTO, METÁLICA, PLÁSTICA OU TERMOACÚSTICA, INCLUSO IÇAMENTO, INCLUSO IÇAMENTO. AF_12/2015</t>
  </si>
  <si>
    <t>867,57</t>
  </si>
  <si>
    <t>892,92</t>
  </si>
  <si>
    <t>92614</t>
  </si>
  <si>
    <t>FABRICAÇÃO E INSTALAÇÃO DE TESOURA INTEIRA EM AÇO, VÃO DE 9 M, PARA TELHA ONDULADA DE FIBROCIMENTO, METÁLICA, PLÁSTICA OU TERMOACÚSTICA, INCLUSO IÇAMENTO. AF_12/2015</t>
  </si>
  <si>
    <t>971,70</t>
  </si>
  <si>
    <t>999,18</t>
  </si>
  <si>
    <t>92616</t>
  </si>
  <si>
    <t>FABRICAÇÃO E INSTALAÇÃO DE TESOURA INTEIRA EM AÇO, VÃO DE 10 M, PARA TELHA ONDULADA DE FIBROCIMENTO, METÁLICA, PLÁSTICA OU TERMOACÚSTICA, INCLUSO IÇAMENTO. AF_12/2015</t>
  </si>
  <si>
    <t>1.116,02</t>
  </si>
  <si>
    <t>1.150,60</t>
  </si>
  <si>
    <t>92618</t>
  </si>
  <si>
    <t>FABRICAÇÃO E INSTALAÇÃO DE TESOURA INTEIRA EM AÇO, VÃO DE 11 M, PARA TELHA ONDULADA DE FIBROCIMENTO, METÁLICA, PLÁSTICA OU TERMOACÚSTICA, INCLUSO IÇAMENTO. AF_12/2015</t>
  </si>
  <si>
    <t>1.182,10</t>
  </si>
  <si>
    <t>1.216,68</t>
  </si>
  <si>
    <t>92620</t>
  </si>
  <si>
    <t>FABRICAÇÃO E INSTALAÇÃO DE TESOURA INTEIRA EM AÇO, VÃO DE 12 M, PARA TELHA ONDULADA DE FIBROCIMENTO, METÁLICA, PLÁSTICA OU TERMOACÚSTICA, INCLUSO IÇAMENTO. AF_12/2015</t>
  </si>
  <si>
    <t>1.248,18</t>
  </si>
  <si>
    <t>1.282,76</t>
  </si>
  <si>
    <t>100357</t>
  </si>
  <si>
    <t>FABRICAÇÃO E INSTALAÇÃO DE MEIA TESOURA DE MADEIRA NÃO APARELHADA, COM VÃO DE 3 M, PARA TELHA CERÂMICA OU DE CONCRETO, INCLUSO IÇAMENTO. AF_07/2019</t>
  </si>
  <si>
    <t>687,46</t>
  </si>
  <si>
    <t>721,13</t>
  </si>
  <si>
    <t>100358</t>
  </si>
  <si>
    <t>FABRICAÇÃO E INSTALAÇÃO DE MEIA TESOURA DE MADEIRA NÃO APARELHADA, COM VÃO DE 4 M, PARA TELHA CERÂMICA OU DE CONCRETO, INCLUSO IÇAMENTO. AF_07/2019</t>
  </si>
  <si>
    <t>954,38</t>
  </si>
  <si>
    <t>1.009,76</t>
  </si>
  <si>
    <t>100359</t>
  </si>
  <si>
    <t>FABRICAÇÃO E INSTALAÇÃO DE MEIA TESOURA DE MADEIRA NÃO APARELHADA, COM VÃO DE 5 M, PARA TELHA CERÂMICA OU DE CONCRETO, INCLUSO IÇAMENTO. AF_07/2019</t>
  </si>
  <si>
    <t>997,64</t>
  </si>
  <si>
    <t>1.053,02</t>
  </si>
  <si>
    <t>100360</t>
  </si>
  <si>
    <t>FABRICAÇÃO E INSTALAÇÃO DE MEIA TESOURA DE MADEIRA NÃO APARELHADA, COM VÃO DE 6 M, PARA TELHA CERÂMICA OU DE CONCRETO, INCLUSO IÇAMENTO. AF_07/2019</t>
  </si>
  <si>
    <t>1.106,11</t>
  </si>
  <si>
    <t>1.167,29</t>
  </si>
  <si>
    <t>100361</t>
  </si>
  <si>
    <t>FABRICAÇÃO E INSTALAÇÃO DE MEIA TESOURA DE MADEIRA NÃO APARELHADA, COM VÃO DE 7 M, PARA TELHA CERÂMICA OU DE CONCRETO, INCLUSO IÇAMENTO. AF_07/2019</t>
  </si>
  <si>
    <t>1.391,53</t>
  </si>
  <si>
    <t>1.474,40</t>
  </si>
  <si>
    <t>100362</t>
  </si>
  <si>
    <t>FABRICAÇÃO E INSTALAÇÃO DE MEIA TESOURA DE MADEIRA NÃO APARELHADA, COM VÃO DE 8 M, PARA TELHA CERÂMICA OU DE CONCRETO, INCLUSO IÇAMENTO. AF_07/2019</t>
  </si>
  <si>
    <t>1.816,17</t>
  </si>
  <si>
    <t>1.904,65</t>
  </si>
  <si>
    <t>100363</t>
  </si>
  <si>
    <t>FABRICAÇÃO E INSTALAÇÃO DE MEIA TESOURA DE MADEIRA NÃO APARELHADA, COM VÃO DE 9 M, PARA TELHA CERÂMICA OU DE CONCRETO, INCLUSO IÇAMENTO. AF_07/2019</t>
  </si>
  <si>
    <t>1.879,82</t>
  </si>
  <si>
    <t>1.968,30</t>
  </si>
  <si>
    <t>100364</t>
  </si>
  <si>
    <t>FABRICAÇÃO E INSTALAÇÃO DE MEIA TESOURA DE MADEIRA NÃO APARELHADA, COM VÃO DE 10 M, PARA TELHA CERÂMICA OU DE CONCRETO, INCLUSO IÇAMENTO. AF_07/2019</t>
  </si>
  <si>
    <t>2.049,14</t>
  </si>
  <si>
    <t>2.146,64</t>
  </si>
  <si>
    <t>100365</t>
  </si>
  <si>
    <t>FABRICAÇÃO E INSTALAÇÃO DE MEIA TESOURA DE MADEIRA NÃO APARELHADA, COM VÃO DE 11 M, PARA TELHA CERÂMICA OU DE CONCRETO, INCLUSO IÇAMENTO. AF_07/2019</t>
  </si>
  <si>
    <t>2.370,48</t>
  </si>
  <si>
    <t>2.489,69</t>
  </si>
  <si>
    <t>100366</t>
  </si>
  <si>
    <t>FABRICAÇÃO E INSTALAÇÃO DE MEIA TESOURA DE MADEIRA NÃO APARELHADA, COM VÃO DE 12 M, PARA TELHA CERÂMICA OU DE CONCRETO, INCLUSO IÇAMENTO. AF_07/2019</t>
  </si>
  <si>
    <t>2.521,95</t>
  </si>
  <si>
    <t>2.641,16</t>
  </si>
  <si>
    <t>100367</t>
  </si>
  <si>
    <t>FABRICAÇÃO E INSTALAÇÃO DE MEIA TESOURA DE MADEIRA NÃO APARELHADA, COM VÃO DE 3 M, PARA TELHA ONDULADA DE FIBROCIMENTO, ALUMÍNIO, PLÁSTICA OU TERMOACÚSTICA, INCLUSO IÇAMENTO. AF_07/2019</t>
  </si>
  <si>
    <t>670,75</t>
  </si>
  <si>
    <t>704,42</t>
  </si>
  <si>
    <t>100368</t>
  </si>
  <si>
    <t>FABRICAÇÃO E INSTALAÇÃO DE MEIA TESOURA DE MADEIRA NÃO APARELHADA, COM VÃO DE 4 M, PARA TELHA ONDULADA DE FIBROCIMENTO, ALUMÍNIO, PLÁSTICA OU TERMOACÚSTICA, INCLUSO IÇAMENTO. AF_07/2019</t>
  </si>
  <si>
    <t>932,95</t>
  </si>
  <si>
    <t>988,33</t>
  </si>
  <si>
    <t>100369</t>
  </si>
  <si>
    <t>FABRICAÇÃO E INSTALAÇÃO DE MEIA TESOURA DE MADEIRA NÃO APARELHADA, COM VÃO DE 5 M, PARA TELHA ONDULADA DE FIBROCIMENTO, ALUMÍNIO, PLÁSTICA OU TERMOACÚSTICA, INCLUSO IÇAMENTO. AF_07/2019</t>
  </si>
  <si>
    <t>976,21</t>
  </si>
  <si>
    <t>1.031,59</t>
  </si>
  <si>
    <t>100370</t>
  </si>
  <si>
    <t>FABRICAÇÃO E INSTALAÇÃO DE MEIA TESOURA DE MADEIRA NÃO APARELHADA, COM VÃO DE 6 M, PARA TELHA ONDULADA DE FIBROCIMENTO, ALUMÍNIO, PLÁSTICA OU TERMOACÚSTICA, INCLUSO IÇAMENTO. AF_07/2019</t>
  </si>
  <si>
    <t>1.147,72</t>
  </si>
  <si>
    <t>1.208,90</t>
  </si>
  <si>
    <t>100371</t>
  </si>
  <si>
    <t>FABRICAÇÃO E INSTALAÇÃO DE MEIA TESOURA DE MADEIRA NÃO APARELHADA, COM VÃO DE 7 M, PARA TELHA ONDULADA DE FIBROCIMENTO, ALUMÍNIO, PLÁSTICA OU TERMOACÚSTICA, INCLUSO IÇAMENTO. AF_07/2019</t>
  </si>
  <si>
    <t>1.333,71</t>
  </si>
  <si>
    <t>1.416,58</t>
  </si>
  <si>
    <t>100372</t>
  </si>
  <si>
    <t>FABRICAÇÃO E INSTALAÇÃO DE MEIA TESOURA DE MADEIRA NÃO APARELHADA, COM VÃO DE 8 M, PARA TELHA ONDULADA DE FIBROCIMENTO, ALUMÍNIO, PLÁSTICA OU TERMOACÚSTICA, INCLUSO IÇAMENTO. AF_07/2019</t>
  </si>
  <si>
    <t>1.723,74</t>
  </si>
  <si>
    <t>1.812,22</t>
  </si>
  <si>
    <t>100373</t>
  </si>
  <si>
    <t>FABRICAÇÃO E INSTALAÇÃO DE MEIA TESOURA DE MADEIRA NÃO APARELHADA, COM VÃO DE 9 M, PARA TELHA ONDULADA DE FIBROCIMENTO, ALUMÍNIO, PLÁSTICA OU TERMOACÚSTICA, INCLUSO IÇAMENTO. AF_07/2019</t>
  </si>
  <si>
    <t>1.776,86</t>
  </si>
  <si>
    <t>1.865,34</t>
  </si>
  <si>
    <t>100374</t>
  </si>
  <si>
    <t>FABRICAÇÃO E INSTALAÇÃO DE MEIA TESOURA DE MADEIRA NÃO APARELHADA, COM VÃO DE 10 M, PARA TELHA ONDULADA DE FIBROCIMENTO, ALUMÍNIO, PLÁSTICA OU TERMOACÚSTICA, INCLUSO IÇAMENTO. AF_07/2019</t>
  </si>
  <si>
    <t>1.911,08</t>
  </si>
  <si>
    <t>2.008,58</t>
  </si>
  <si>
    <t>100375</t>
  </si>
  <si>
    <t>FABRICAÇÃO E INSTALAÇÃO DE MEIA TESOURA DE MADEIRA NÃO APARELHADA, COM VÃO DE 11 M, PARA TELHA ONDULADA DE FIBROCIMENTO, ALUMÍNIO, PLÁSTICA OU TERMOACÚSTICA, INCLUSO IÇAMENTO. AF_07/2019</t>
  </si>
  <si>
    <t>2.169,73</t>
  </si>
  <si>
    <t>2.288,94</t>
  </si>
  <si>
    <t>100376</t>
  </si>
  <si>
    <t>FABRICAÇÃO E INSTALAÇÃO DE MEIA TESOURA DE MADEIRA NÃO APARELHADA, COM VÃO DE 12 M, PARA TELHA ONDULADA DE FIBROCIMENTO, ALUMÍNIO, PLÁSTICA OU TERMOACÚSTICA, INCLUSO IÇAMENTO. AF_07/2019</t>
  </si>
  <si>
    <t>2.112,53</t>
  </si>
  <si>
    <t>2.231,74</t>
  </si>
  <si>
    <t>100377</t>
  </si>
  <si>
    <t>FABRICAÇÃO E INSTALAÇÃO DE TESOURA (INTEIRA OU MEIA) EM AÇO, VÃOS MAIORES OU IGUAIS A 3,0 M E MENORES OU IGUAL A 6,0 M, INCLUSO IÇAMENTO. AF_07/2019</t>
  </si>
  <si>
    <t>7,32</t>
  </si>
  <si>
    <t>100378</t>
  </si>
  <si>
    <t>FABRICAÇÃO E INSTALAÇÃO DE TESOURA (INTEIRA OU MEIA) EM AÇO, VÃOS MAIORES QUE 6,0 M E MENORES QUE 12,0 M, INCLUSO IÇAMENTO. AF_07/2019</t>
  </si>
  <si>
    <t>100382</t>
  </si>
  <si>
    <t>FABRICAÇÃO E INSTALAÇÃO DE PONTALETES DE MADEIRA NÃO APARELHADA PARA TELHADOS COM ATÉ 2 ÁGUAS E COM TELHA ONDULADA DE FIBROCIMENTO, ALUMÍNIO OU PLÁSTICA EM EDIFÍCIO RESIDENCIAL TÉRREO, INCLUSO TRANSPORTE VERTICAL. AF_07/2019</t>
  </si>
  <si>
    <t>94444</t>
  </si>
  <si>
    <t>TELHAMENTO COM TELHA DE ENCAIXE, TIPO FRANCESA DE VIDRO, COM ATÉ 2 ÁGUAS, INCLUSO TRANSPORTE VERTICAL. AF_07/2019</t>
  </si>
  <si>
    <t>546,14</t>
  </si>
  <si>
    <t>546,99</t>
  </si>
  <si>
    <t>73816/1</t>
  </si>
  <si>
    <t>EXECUCAO DE DRENO COM TUBOS DE PVC CORRUGADO FLEXIVEL PERFURADO - DN 100</t>
  </si>
  <si>
    <t>27,31</t>
  </si>
  <si>
    <t>28,98</t>
  </si>
  <si>
    <t>73881/1</t>
  </si>
  <si>
    <t>EXECUCAO DE DRENO COM MANTA GEOTEXTIL 200 G/M2</t>
  </si>
  <si>
    <t>6,40</t>
  </si>
  <si>
    <t>73881/3</t>
  </si>
  <si>
    <t>EXECUCAO DE DRENO COM MANTA GEOTEXTIL 400 G/M2</t>
  </si>
  <si>
    <t>73883/1</t>
  </si>
  <si>
    <t>EXECUCAO DE DRENO FRANCES COM AREIA MEDIA</t>
  </si>
  <si>
    <t>86,40</t>
  </si>
  <si>
    <t>89,03</t>
  </si>
  <si>
    <t>73883/2</t>
  </si>
  <si>
    <t>EXECUCAO DE DRENO FRANCES COM BRITA NUM 2</t>
  </si>
  <si>
    <t>97,34</t>
  </si>
  <si>
    <t>73883/3</t>
  </si>
  <si>
    <t>EXECUCAO DE DRENO FRANCES COM CASCALHO</t>
  </si>
  <si>
    <t>63,20</t>
  </si>
  <si>
    <t>73969/1</t>
  </si>
  <si>
    <t>EXECUCAO DE DRENOS DE CHORUME EM TUBOS DRENANTES DE CONCRETO, DIAM=200MM, ENVOLTOS EM BRITA E GEOTEXTIL</t>
  </si>
  <si>
    <t>66,61</t>
  </si>
  <si>
    <t>68,27</t>
  </si>
  <si>
    <t>74017/1</t>
  </si>
  <si>
    <t>EXECUCAO DE DRENOS DE CHORUME EM TUBOS DRENANTES, PVC, DIAM=100 MM, ENVOLTOS EM BRITA E GEOTEXTIL</t>
  </si>
  <si>
    <t>46,18</t>
  </si>
  <si>
    <t>47,84</t>
  </si>
  <si>
    <t>74017/2</t>
  </si>
  <si>
    <t>EXECUCAO DE DRENOS DE CHORUME EM TUBOS DRENANTES, PVC, DIAM=150 MM, ENVOLTOS EM BRITA E GEOTEXTIL</t>
  </si>
  <si>
    <t>59,87</t>
  </si>
  <si>
    <t>61,53</t>
  </si>
  <si>
    <t>75029/1</t>
  </si>
  <si>
    <t>TUBO PVC CORRUGADO RIGIDO PERFURADO DN 150 PARA DRENAGEM - FORNECIMENTO E INSTALACAO</t>
  </si>
  <si>
    <t>40,27</t>
  </si>
  <si>
    <t>42,44</t>
  </si>
  <si>
    <t>83651</t>
  </si>
  <si>
    <t>TUBO PVC CORRUGADO PERFURADO 100 MM C/ JUNTA ELASTICA PARA DRENAGEM.</t>
  </si>
  <si>
    <t>31,52</t>
  </si>
  <si>
    <t>83658</t>
  </si>
  <si>
    <t>EXECUCAO DRENO PROFUNDO, COM CORTE TRAPEZOIDAL EM SOLO, DE 70X80X150CM EXCL TUBO INCL MATERIAL EXECUCAO, COM SELO ENCHIMENTO MATERIAL DRENANTE E ESCAVACAO</t>
  </si>
  <si>
    <t>170,01</t>
  </si>
  <si>
    <t>182,21</t>
  </si>
  <si>
    <t>83661</t>
  </si>
  <si>
    <t>EXECUCAO DE DRENO PROFUNDO, CORTE EM SOLO, COM TUBO POROSO D=0,20M</t>
  </si>
  <si>
    <t>103,91</t>
  </si>
  <si>
    <t>109,26</t>
  </si>
  <si>
    <t>83662</t>
  </si>
  <si>
    <t>EXECUCAO DE DRENO CEGO</t>
  </si>
  <si>
    <t>93,78</t>
  </si>
  <si>
    <t>98,58</t>
  </si>
  <si>
    <t>83664</t>
  </si>
  <si>
    <t>EXECUCAO DE DRENO DE TUBO DE CONRETO SIMPLES POROSO D=0,20 M (0,5MX0,5M) PARA GALERIAS DE AGUAS PLUVIAIS</t>
  </si>
  <si>
    <t>62,66</t>
  </si>
  <si>
    <t>65,31</t>
  </si>
  <si>
    <t>83670</t>
  </si>
  <si>
    <t>TUBO PVC DN 75 MM PARA DRENAGEM - FORNECIMENTO E INSTALACAO</t>
  </si>
  <si>
    <t>54,17</t>
  </si>
  <si>
    <t>59,24</t>
  </si>
  <si>
    <t>83671</t>
  </si>
  <si>
    <t>TUBO PVC DN 100 MM PARA DRENAGEM - FORNECIMENTO E INSTALACAO</t>
  </si>
  <si>
    <t>58,10</t>
  </si>
  <si>
    <t>63,47</t>
  </si>
  <si>
    <t>83679</t>
  </si>
  <si>
    <t>TUBO PVC D=2 COM MATERIAL DRENANTE PARA DRENO/BARBACA - FORNECIMENTO E INSTALACAO</t>
  </si>
  <si>
    <t>16,74</t>
  </si>
  <si>
    <t>83680</t>
  </si>
  <si>
    <t>TUBO PVC D=3" COM MATERIAL DRENANTE PARA DRENO/BARBACA - FORNECIMENTO E INSTALACAO</t>
  </si>
  <si>
    <t>19,77</t>
  </si>
  <si>
    <t>83681</t>
  </si>
  <si>
    <t>TUBO PVC D=4" COM MATERIAL DRENANTE PARA DRENO/BARBACA - FORNECIMENTO E INSTALACAO</t>
  </si>
  <si>
    <t>21,11</t>
  </si>
  <si>
    <t>92743</t>
  </si>
  <si>
    <t>MURO DE GABIÃO, ENCHIMENTO COM PEDRA DE MÃO TIPO RACHÃO, DE GRAVIDADE, COM GAIOLAS DE COMPRIMENTO IGUAL A 2 M, PARA MUROS COM ALTURA MENOR OU IGUAL A 4 M  FORNECIMENTO E EXECUÇÃO. AF_12/2015</t>
  </si>
  <si>
    <t>490,33</t>
  </si>
  <si>
    <t>505,15</t>
  </si>
  <si>
    <t>92744</t>
  </si>
  <si>
    <t>MURO DE GABIÃO, ENCHIMENTO COM PEDRA DE MÃO TIPO RACHÃO, DE GRAVIDADE, COM GAIOLAS DE COMPRIMENTO IGUAL A 5 M, PARA MUROS COM ALTURA MENOR OU IGUAL A 4 M  FORNECIMENTO E EXECUÇÃO. AF_12/2015</t>
  </si>
  <si>
    <t>470,19</t>
  </si>
  <si>
    <t>477,34</t>
  </si>
  <si>
    <t>92745</t>
  </si>
  <si>
    <t>MURO DE GABIÃO, ENCHIMENTO COM PEDRA DE MÃO TIPO RACHÃO, DE GRAVIDADE, COM GAIOLAS DE COMPRIMENTO IGUAL A 2 M, PARA MUROS COM ALTURA MAIOR QUE 4 M E MENOR OU IGUAL A 6 M  FORNECIMENTO E EXECUÇÃO. AF_12/2015</t>
  </si>
  <si>
    <t>613,61</t>
  </si>
  <si>
    <t>631,44</t>
  </si>
  <si>
    <t>92746</t>
  </si>
  <si>
    <t>MURO DE GABIÃO, ENCHIMENTO COM PEDRA DE MÃO TIPO RACHÃO, DE GRAVIDADE, COM GAIOLAS DE COMPRIMENTO IGUAL A 5 M, PARA MUROS COM ALTURA MAIOR QUE 4 M E MENOR OU IGUAL A 6 M   FORNECIMENTO E EXECUÇÃO. AF_12/2015</t>
  </si>
  <si>
    <t>560,90</t>
  </si>
  <si>
    <t>570,97</t>
  </si>
  <si>
    <t>92747</t>
  </si>
  <si>
    <t>MURO DE GABIÃO, ENCHIMENTO COM PEDRA DE MÃO TIPO RACHÃO, DE GRAVIDADE, COM GAIOLAS DE COMPRIMENTO IGUAL A 2 M, PARA MUROS COM ALTURA MAIOR QUE 6 M E MENOR OU IGUAL A 10 M   FORNECIMENTO E EXECUÇÃO. AF_12/2015</t>
  </si>
  <si>
    <t>683,41</t>
  </si>
  <si>
    <t>702,99</t>
  </si>
  <si>
    <t>92748</t>
  </si>
  <si>
    <t>MURO DE GABIÃO, ENCHIMENTO COM PEDRA DE MÃO TIPO RACHÃO, DE GRAVIDADE, COM GAIOLAS DE COMPRIMENTO IGUAL A 5 M, PARA MUROS COM ALTURA MAIOR QUE 6 M E MENOR OU IGUAL A 10 M FORNECIMENTO E EXECUÇÃO. AF_12/2015</t>
  </si>
  <si>
    <t>612,50</t>
  </si>
  <si>
    <t>624,30</t>
  </si>
  <si>
    <t>92749</t>
  </si>
  <si>
    <t>MURO DE GABIÃO, ENCHIMENTO COM PEDRA DE MÃO TIPO RACHÃO, COM SOLO REFORÇADO, PARA MUROS COM ALTURA MENOR OU IGUAL A 4 M   FORNECIMENTO E EXECUÇÃO. AF_12/2015</t>
  </si>
  <si>
    <t>710,55</t>
  </si>
  <si>
    <t>725,21</t>
  </si>
  <si>
    <t>92750</t>
  </si>
  <si>
    <t>MURO DE GABIÃO, ENCHIMENTO COM PEDRA DE MÃO TIPO RACHÃO, COM SOLO REFORÇADO, PARA MUROS COM ALTURA MAIOR QUE 4 M E MENOR OU IGUAL A 12 M   FORNECIMENTO E EXECUÇÃO. AF_12/2015</t>
  </si>
  <si>
    <t>1.237,86</t>
  </si>
  <si>
    <t>1.258,01</t>
  </si>
  <si>
    <t>92751</t>
  </si>
  <si>
    <t>MURO DE GABIÃO, ENCHIMENTO COM PEDRA DE MÃO TIPO RACHÃO, COM SOLO REFORÇADO, PARA MUROS COM ALTURA MAIOR QUE 12 M E MENOR OU IGUAL A 20 M    FORNECIMENTO E EXECUÇÃO. AF_12/2015</t>
  </si>
  <si>
    <t>1.544,09</t>
  </si>
  <si>
    <t>1.567,32</t>
  </si>
  <si>
    <t>92752</t>
  </si>
  <si>
    <t>MURO DE GABIÃO, ENCHIMENTO COM PEDRA DE MÃO TIPO RACHÃO, COM SOLO REFORÇADO, PARA MUROS COM ALTURA MAIOR QUE 20 M E MENOR OU IGUAL A 28 M   FORNECIMENTO E EXECUÇÃO. AF_12/2015</t>
  </si>
  <si>
    <t>1.849,16</t>
  </si>
  <si>
    <t>1.875,38</t>
  </si>
  <si>
    <t>92753</t>
  </si>
  <si>
    <t>MURO DE GABIÃO, ENCHIMENTO COM RESÍDUO DE CONSTRUÇÃO E DEMOLIÇÃO, DE GRAVIDADE, COM GAIOLA TRAPEZOIDAL DE COMPRIMENTO IGUAL A 2 M, PARA MUROS COM ALTURA MENOR OU IGUAL A 2 M   FORNECIMENTO E EXECUÇÃO. AF_12/2015</t>
  </si>
  <si>
    <t>478,59</t>
  </si>
  <si>
    <t>488,92</t>
  </si>
  <si>
    <t>92754</t>
  </si>
  <si>
    <t>MURO DE GABIÃO, ENCHIMENTO COM RESÍDUO DE CONSTRUÇÃO E DEMOLIÇÃO, DE GRAVIDADE, COM GAIOLA TRAPEZOIDAL DE COMPRIMENTO IGUAL A 2 M, PARA MUROS COM ALTURA MAIOR QUE 2 M E MENOR OU IGUAL A 4 M    FORNECIMENTO E EXECUÇÃO. AF_12/2015</t>
  </si>
  <si>
    <t>437,25</t>
  </si>
  <si>
    <t>446,76</t>
  </si>
  <si>
    <t>92755</t>
  </si>
  <si>
    <t>PROTEÇÃO SUPERFICIAL DE CANAL EM GABIÃO TIPO COLCHÃO, ALTURA DE 17 CENTÍMETROS, ENCHIMENTO COM PEDRA DE MÃO TIPO RACHÃO - FORNECIMENTO E EXECUÇÃO. AF_12/2015</t>
  </si>
  <si>
    <t>183,31</t>
  </si>
  <si>
    <t>188,20</t>
  </si>
  <si>
    <t>92756</t>
  </si>
  <si>
    <t>PROTEÇÃO SUPERFICIAL DE CANAL EM GABIÃO TIPO COLCHÃO, ALTURA DE 23 CENTÍMETROS, ENCHIMENTO COM PEDRA DE MÃO TIPO RACHÃO - FORNECIMENTO E EXECUÇÃO. AF_12/2015</t>
  </si>
  <si>
    <t>207,10</t>
  </si>
  <si>
    <t>212,91</t>
  </si>
  <si>
    <t>92757</t>
  </si>
  <si>
    <t>PROTEÇÃO SUPERFICIAL DE CANAL EM GABIÃO TIPO COLCHÃO, ALTURA DE 30 CENTÍMETROS, ENCHIMENTO COM PEDRA DE MÃO TIPO RACHÃO - FORNECIMENTO E EXECUÇÃO. AF_12/2015</t>
  </si>
  <si>
    <t>236,04</t>
  </si>
  <si>
    <t>242,91</t>
  </si>
  <si>
    <t>92758</t>
  </si>
  <si>
    <t>PROTEÇÃO SUPERFICIAL DE CANAL EM GABIÃO TIPO SACO, DIÂMETRO DE 65 CENTÍMETROS, ENCHIMENTO MANUAL COM PEDRA DE MÃO TIPO RACHÃO - FORNECIMENTO E EXECUÇÃO. AF_12/2015</t>
  </si>
  <si>
    <t>565,09</t>
  </si>
  <si>
    <t>575,53</t>
  </si>
  <si>
    <t>91069</t>
  </si>
  <si>
    <t>EXECUÇÃO DE REVESTIMENTO DE CONCRETO PROJETADO COM ESPESSURA DE 7 CM, ARMADO COM TELA, INCLINAÇÃO MENOR QUE 90°, APLICAÇÃO CONTÍNUA, UTILIZANDO EQUIPAMENTO DE PROJEÇÃO COM 6 M³/H DE CAPACIDADE. AF_01/2016</t>
  </si>
  <si>
    <t>75,21</t>
  </si>
  <si>
    <t>78,37</t>
  </si>
  <si>
    <t>91070</t>
  </si>
  <si>
    <t>EXECUÇÃO DE REVESTIMENTO DE CONCRETO PROJETADO COM ESPESSURA DE 10 CM, ARMADO COM TELA, INCLINAÇÃO MENOR QUE 90°, APLICAÇÃO CONTÍNUA, UTILIZANDO EQUIPAMENTO DE PROJEÇÃO COM 6 M³/H DE CAPACIDADE. AF_01/2016</t>
  </si>
  <si>
    <t>82,79</t>
  </si>
  <si>
    <t>86,14</t>
  </si>
  <si>
    <t>91071</t>
  </si>
  <si>
    <t>EXECUÇÃO DE REVESTIMENTO DE CONCRETO PROJETADO COM ESPESSURA DE 7 CM, ARMADO COM TELA, INCLINAÇÃO DE 90°, APLICAÇÃO CONTÍNUA, UTILIZANDO EQUIPAMENTO DE PROJEÇÃO COM 6 M³/H DE CAPACIDADE. AF_01/2016</t>
  </si>
  <si>
    <t>112,82</t>
  </si>
  <si>
    <t>120,14</t>
  </si>
  <si>
    <t>91072</t>
  </si>
  <si>
    <t>EXECUÇÃO DE REVESTIMENTO DE CONCRETO PROJETADO COM ESPESSURA DE 10 CM, ARMADO COM TELA, INCLINAÇÃO DE 90°, APLICAÇÃO CONTÍNUA, UTILIZANDO EQUIPAMENTO DE PROJEÇÃO COM 6 M³/H DE CAPACIDADE. AF_01/2016</t>
  </si>
  <si>
    <t>120,39</t>
  </si>
  <si>
    <t>91073</t>
  </si>
  <si>
    <t>EXECUÇÃO DE REVESTIMENTO DE CONCRETO PROJETADO COM ESPESSURA DE 7 CM, ARMADO COM TELA, INCLINAÇÃO MENOR QUE 90°, APLICAÇÃO CONTÍNUA, UTILIZANDO EQUIPAMENTO DE PROJEÇÃO COM 3 M³/H DE CAPACIDADE. AF_01/2016</t>
  </si>
  <si>
    <t>89,22</t>
  </si>
  <si>
    <t>94,04</t>
  </si>
  <si>
    <t>91074</t>
  </si>
  <si>
    <t>EXECUÇÃO DE REVESTIMENTO DE CONCRETO PROJETADO COM ESPESSURA DE 10 CM, ARMADO COM TELA, INCLINAÇÃO MENOR QUE 90°, APLICAÇÃO CONTÍNUA, UTILIZANDO EQUIPAMENTO DE PROJEÇÃO COM 3 M³/H DE CAPACIDADE. AF_01/2016</t>
  </si>
  <si>
    <t>98,22</t>
  </si>
  <si>
    <t>103,41</t>
  </si>
  <si>
    <t>91075</t>
  </si>
  <si>
    <t>EXECUÇÃO DE REVESTIMENTO DE CONCRETO PROJETADO COM ESPESSURA DE 7 CM, ARMADO COM TELA, INCLINAÇÃO DE 90°, APLICAÇÃO CONTÍNUA, UTILIZANDO EQUIPAMENTO DE PROJEÇÃO COM 3 M³/H DE CAPACIDADE. AF_01/2016</t>
  </si>
  <si>
    <t>129,44</t>
  </si>
  <si>
    <t>91076</t>
  </si>
  <si>
    <t>EXECUÇÃO DE REVESTIMENTO DE CONCRETO PROJETADO COM ESPESSURA DE 10 CM, ARMADO COM TELA, INCLINAÇÃO DE 90°, APLICAÇÃO CONTÍNUA, UTILIZANDO EQUIPAMENTO DE PROJEÇÃO COM 3 M³/H DE CAPACIDADE. AF_01/2016</t>
  </si>
  <si>
    <t>138,44</t>
  </si>
  <si>
    <t>148,22</t>
  </si>
  <si>
    <t>91077</t>
  </si>
  <si>
    <t>EXECUÇÃO DE REVESTIMENTO DE CONCRETO PROJETADO COM ESPESSURA DE 7 CM, ARMADO COM FIBRAS DE AÇO, INCLINAÇÃO MENOR QUE 90°, APLICAÇÃO CONTÍNUA, UTILIZANDO EQUIPAMENTO DE PROJEÇÃO COM 6 M³/H DE CAPACIDADE. AF_01/2016</t>
  </si>
  <si>
    <t>82,40</t>
  </si>
  <si>
    <t>84,58</t>
  </si>
  <si>
    <t>91078</t>
  </si>
  <si>
    <t>EXECUÇÃO DE REVESTIMENTO DE CONCRETO PROJETADO COM ESPESSURA DE 10 CM, ARMADO COM FIBRAS DE AÇO, INCLINAÇÃO MENOR QUE 90°, APLICAÇÃO CONTÍNUA, UTILIZANDO EQUIPAMENTO DE PROJEÇÃO COM 6 M³/H DE CAPACIDADE. AF_01/2016</t>
  </si>
  <si>
    <t>95,92</t>
  </si>
  <si>
    <t>98,27</t>
  </si>
  <si>
    <t>91079</t>
  </si>
  <si>
    <t>EXECUÇÃO DE REVESTIMENTO DE CONCRETO PROJETADO COM ESPESSURA DE 7 CM, ARMADO COM FIBRAS DE AÇO, INCLINAÇÃO DE 90°, APLICAÇÃO CONTÍNUA, UTILIZANDO EQUIPAMENTO DE PROJEÇÃO COM 6 M³/H DE CAPACIDADE. AF_01/2016</t>
  </si>
  <si>
    <t>87,46</t>
  </si>
  <si>
    <t>90,19</t>
  </si>
  <si>
    <t>91080</t>
  </si>
  <si>
    <t>EXECUÇÃO DE REVESTIMENTO DE CONCRETO PROJETADO COM ESPESSURA DE 10 CM, ARMADO COM FIBRAS DE AÇO, INCLINAÇÃO DE 90°, APLICAÇÃO CONTÍNUA, UTILIZANDO EQUIPAMENTO DE PROJEÇÃO COM 6 M³/H DE CAPACIDADE. AF_01/2016</t>
  </si>
  <si>
    <t>100,83</t>
  </si>
  <si>
    <t>91081</t>
  </si>
  <si>
    <t>EXECUÇÃO DE REVESTIMENTO DE CONCRETO PROJETADO COM ESPESSURA DE 7 CM, ARMADO COM FIBRAS DE AÇO, INCLINAÇÃO MENOR QUE 90°, APLICAÇÃO CONTÍNUA, UTILIZANDO EQUIPAMENTO DE PROJEÇÃO COM 3 M³/H DE CAPACIDADE. AF_01/2016</t>
  </si>
  <si>
    <t>97,83</t>
  </si>
  <si>
    <t>101,80</t>
  </si>
  <si>
    <t>91082</t>
  </si>
  <si>
    <t>EXECUÇÃO DE REVESTIMENTO DE CONCRETO PROJETADO COM ESPESSURA DE 10 CM, ARMADO COM FIBRAS DE AÇO, INCLINAÇÃO MENOR QUE 90°, APLICAÇÃO CONTÍNUA, UTILIZANDO EQUIPAMENTO DE PROJEÇÃO COM 3 M³/H DE CAPACIDADE. AF_01/2016</t>
  </si>
  <si>
    <t>112,62</t>
  </si>
  <si>
    <t>116,89</t>
  </si>
  <si>
    <t>91083</t>
  </si>
  <si>
    <t>EXECUÇÃO DE REVESTIMENTO DE CONCRETO PROJETADO COM ESPESSURA DE 7 CM, ARMADO COM FIBRAS DE AÇO, INCLINAÇÃO DE 90°, APLICAÇÃO CONTÍNUA, UTILIZANDO EQUIPAMENTO DE PROJEÇÃO COM 3 M³/H DE CAPACIDADE. AF_01/2016</t>
  </si>
  <si>
    <t>106,86</t>
  </si>
  <si>
    <t>111,83</t>
  </si>
  <si>
    <t>91084</t>
  </si>
  <si>
    <t>EXECUÇÃO DE REVESTIMENTO DE CONCRETO PROJETADO COM ESPESSURA DE 10 CM, ARMADO COM FIBRAS DE AÇO, INCLINAÇÃO DE 90°, APLICAÇÃO CONTÍNUA, UTILIZANDO EQUIPAMENTO DE PROJEÇÃO COM 3 M³/H DE CAPACIDADE. AF_01/2016</t>
  </si>
  <si>
    <t>121,41</t>
  </si>
  <si>
    <t>91086</t>
  </si>
  <si>
    <t>EXECUÇÃO DE REVESTIMENTO DE CONCRETO PROJETADO COM ESPESSURA DE 7 CM, ARMADO COM TELA, INCLINAÇÃO MENOR QUE 90°, APLICAÇÃO DESCONTÍNUA, UTILIZANDO EQUIPAMENTO DE PROJEÇÃO COM 6 M³/H DE CAPACIDADE. AF_01/2016</t>
  </si>
  <si>
    <t>85,17</t>
  </si>
  <si>
    <t>89,43</t>
  </si>
  <si>
    <t>91087</t>
  </si>
  <si>
    <t>EXECUÇÃO DE REVESTIMENTO DE CONCRETO PROJETADO COM ESPESSURA DE 10 CM, ARMADO COM TELA, INCLINAÇÃO MENOR QUE 90°, APLICAÇÃO DESCONTÍNUA, UTILIZANDO EQUIPAMENTO DE PROJEÇÃO COM 6 M³/H DE CAPACIDADE. AF_01/2016</t>
  </si>
  <si>
    <t>93,03</t>
  </si>
  <si>
    <t>97,50</t>
  </si>
  <si>
    <t>91088</t>
  </si>
  <si>
    <t>EXECUÇÃO DE REVESTIMENTO DE CONCRETO PROJETADO COM ESPESSURA DE 7 CM, ARMADO COM TELA, INCLINAÇÃO DE 90°, APLICAÇÃO DESCONTÍNUA, UTILIZANDO EQUIPAMENTO DE PROJEÇÃO COM 6 M³/H DE CAPACIDADE. AF_01/2016</t>
  </si>
  <si>
    <t>124,02</t>
  </si>
  <si>
    <t>132,59</t>
  </si>
  <si>
    <t>91089</t>
  </si>
  <si>
    <t>EXECUÇÃO DE REVESTIMENTO DE CONCRETO PROJETADO COM ESPESSURA DE 10 CM, ARMADO COM TELA, INCLINAÇÃO DE 90°, APLICAÇÃO DESCONTÍNUA, UTILIZANDO EQUIPAMENTO DE PROJEÇÃO COM 6 M³/H DE CAPACIDADE. AF_01/2016</t>
  </si>
  <si>
    <t>131,99</t>
  </si>
  <si>
    <t>140,81</t>
  </si>
  <si>
    <t>91090</t>
  </si>
  <si>
    <t>EXECUÇÃO DE REVESTIMENTO DE CONCRETO PROJETADO COM ESPESSURA DE 7 CM, ARMADO COM TELA, INCLINAÇÃO MENOR QUE 90°, APLICAÇÃO DESCONTÍNUA, UTILIZANDO EQUIPAMENTO DE PROJEÇÃO COM 3 M³/H DE CAPACIDADE. AF_01/2016</t>
  </si>
  <si>
    <t>97,43</t>
  </si>
  <si>
    <t>103,21</t>
  </si>
  <si>
    <t>91091</t>
  </si>
  <si>
    <t>EXECUÇÃO DE REVESTIMENTO DE CONCRETO PROJETADO COM ESPESSURA DE 10 CM, ARMADO COM TELA, INCLINAÇÃO MENOR QUE 90°, APLICAÇÃO DESCONTÍNUA, UTILIZANDO EQUIPAMENTO DE PROJEÇÃO COM 3 M³/H DE CAPACIDADE. AF_01/2016</t>
  </si>
  <si>
    <t>106,90</t>
  </si>
  <si>
    <t>113,07</t>
  </si>
  <si>
    <t>91092</t>
  </si>
  <si>
    <t>EXECUÇÃO DE REVESTIMENTO DE CONCRETO PROJETADO COM ESPESSURA DE 7 CM, ARMADO COM TELA, INCLINAÇÃO DE 90°, APLICAÇÃO DESCONTÍNUA, UTILIZANDO EQUIPAMENTO DE PROJEÇÃO COM 3 M³/H DE CAPACIDADE. AF_01/2016</t>
  </si>
  <si>
    <t>138,45</t>
  </si>
  <si>
    <t>148,91</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</si>
  <si>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</si>
  <si>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</si>
  <si>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</si>
  <si>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</si>
  <si>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88,61</t>
  </si>
  <si>
    <t>91095</t>
  </si>
  <si>
    <t>EXECUÇÃO DE REVESTIMENTO DE CONCRETO PROJETADO COM ESPESSURA DE 10 CM, ARMADO COM FIBRAS DE AÇO, INCLINAÇÃO MENOR QUE 90°, APLICAÇÃO DESCONTÍNUA, UTILIZANDO EQUIPAMENTO DE PROJEÇÃO COM 6 M³/H DE CAPACIDADE. AF_01/2016</t>
  </si>
  <si>
    <t>102,52</t>
  </si>
  <si>
    <t>105,64</t>
  </si>
  <si>
    <t>91096</t>
  </si>
  <si>
    <t>EXECUÇÃO DE REVESTIMENTO DE CONCRETO PROJETADO COM ESPESSURA DE 7 CM, ARMADO COM FIBRAS DE AÇO, INCLINAÇÃO DE 90°, APLICAÇÃO DESCONTÍNUA, UTILIZANDO EQUIPAMENTO DE PROJEÇÃO COM 6 M³/H DE CAPACIDADE. AF_01/2016</t>
  </si>
  <si>
    <t>90,92</t>
  </si>
  <si>
    <t>94,10</t>
  </si>
  <si>
    <t>91097</t>
  </si>
  <si>
    <t>EXECUÇÃO DE REVESTIMENTO DE CONCRETO PROJETADO COM ESPESSURA DE 10 CM, ARMADO COM FIBRAS DE AÇO, INCLINAÇÃO DE 90°, APLICAÇÃO DESCONTÍNUA, UTILIZANDO EQUIPAMENTO DE PROJEÇÃO COM 6 M³/H DE CAPACIDADE. AF_01/2016</t>
  </si>
  <si>
    <t>104,65</t>
  </si>
  <si>
    <t>108,01</t>
  </si>
  <si>
    <t>91098</t>
  </si>
  <si>
    <t>EXECUÇÃO DE REVESTIMENTO DE CONCRETO PROJETADO COM ESPESSURA DE 7 CM, ARMADO COM FIBRAS DE AÇO, INCLINAÇÃO MENOR QUE 90°, APLICAÇÃO DESCONTÍNUA, UTILIZANDO EQUIPAMENTO DE PROJEÇÃO COM 3 M³/H DE CAPACIDADE. AF_01/2016</t>
  </si>
  <si>
    <t>104,03</t>
  </si>
  <si>
    <t>108,76</t>
  </si>
  <si>
    <t>91099</t>
  </si>
  <si>
    <t>EXECUÇÃO DE REVESTIMENTO DE CONCRETO PROJETADO COM ESPESSURA DE 10 CM, ARMADO COM FIBRAS DE AÇO, INCLINAÇÃO MENOR QUE 90°, APLICAÇÃO DESCONTÍNUA, UTILIZANDO EQUIPAMENTO DE PROJEÇÃO COM 3 M³/H DE CAPACIDADE. AF_01/2016</t>
  </si>
  <si>
    <t>119,29</t>
  </si>
  <si>
    <t>124,38</t>
  </si>
  <si>
    <t>91100</t>
  </si>
  <si>
    <t>EXECUÇÃO DE REVESTIMENTO DE CONCRETO PROJETADO COM ESPESSURA DE 7 CM, ARMADO COM FIBRAS DE AÇO, INCLINAÇÃO DE 90°, APLICAÇÃO DESCONTÍNUA, UTILIZANDO EQUIPAMENTO DE PROJEÇÃO COM 3 M³/H DE CAPACIDADE. AF_01/2016</t>
  </si>
  <si>
    <t>110,99</t>
  </si>
  <si>
    <t>116,52</t>
  </si>
  <si>
    <t>91101</t>
  </si>
  <si>
    <t>EXECUÇÃO DE REVESTIMENTO DE CONCRETO PROJETADO COM ESPESSURA DE 10 CM, ARMADO COM FIBRAS DE AÇO, INCLINAÇÃO DE 90°, APLICAÇÃO DESCONTÍNUA, UTILIZANDO EQUIPAMENTO DE PROJEÇÃO COM 3 M³/H DE CAPACIDADE. AF_01/2016</t>
  </si>
  <si>
    <t>126,10</t>
  </si>
  <si>
    <t>131,98</t>
  </si>
  <si>
    <t>93952</t>
  </si>
  <si>
    <t>EXECUÇÃO DE GRAMPO PARA SOLO GRAMPEADO COM COMPRIMENTO MENOR OU IGUAL A 4 M, DIÂMETRO DE 10 CM, PERFURAÇÃO COM EQUIPAMENTO MANUAL E ARMADURA COM DIÂMETRO DE 16 MM. AF_05/2016</t>
  </si>
  <si>
    <t>158,18</t>
  </si>
  <si>
    <t>170,52</t>
  </si>
  <si>
    <t>93953</t>
  </si>
  <si>
    <t>EXECUÇÃO DE GRAMPO PARA SOLO GRAMPEADO COM COMPRIMENTO MAIOR QUE 4 M E MENOR OU IGUAL A 6 M, DIÂMETRO DE 10 CM, PERFURAÇÃO COM EQUIPAMENTO MANUAL E ARMADURA COM DIÂMETRO DE 16 MM. AF_05/2016</t>
  </si>
  <si>
    <t>145,84</t>
  </si>
  <si>
    <t>156,83</t>
  </si>
  <si>
    <t>93954</t>
  </si>
  <si>
    <t>EXECUÇÃO DE GRAMPO PARA SOLO GRAMPEADO COM COMPRIMENTO MAIOR QUE 6 M E MENOR OU IGUAL A 8 M, DIÂMETRO DE 10 CM, PERFURAÇÃO COM EQUIPAMENTO MANUAL E ARMADURA COM DIÂMETRO DE 16 MM. AF_05/2016</t>
  </si>
  <si>
    <t>148,64</t>
  </si>
  <si>
    <t>93955</t>
  </si>
  <si>
    <t>EXECUÇÃO DE GRAMPO PARA SOLO GRAMPEADO COM COMPRIMENTO MAIOR QUE 8 M E MENOR OU IGUAL A 10 M, DIÂMETRO DE 10 CM, PERFURAÇÃO COM EQUIPAMENTO MANUAL E ARMADURA COM DIÂMETRO DE 16 MM. AF_05/2016</t>
  </si>
  <si>
    <t>133,23</t>
  </si>
  <si>
    <t>142,89</t>
  </si>
  <si>
    <t>93956</t>
  </si>
  <si>
    <t>EXECUÇÃO DE GRAMPO PARA SOLO GRAMPEADO COM COMPRIMENTO MAIOR QUE 10 M, DIÂMETRO DE 10 CM, PERFURAÇÃO COM EQUIPAMENTO MANUAL E ARMADURA COM DIÂMETRO DE 16 MM. AF_05/2016</t>
  </si>
  <si>
    <t>129,08</t>
  </si>
  <si>
    <t>138,31</t>
  </si>
  <si>
    <t>93957</t>
  </si>
  <si>
    <t>EXECUÇÃO DE GRAMPO PARA SOLO GRAMPEADO COM COMPRIMENTO MENOR OU IGUAL A 4 M, DIÂMETRO DE 10 CM, PERFURAÇÃO COM EQUIPAMENTO MANUAL E ARMADURA COM DIÂMETRO DE 20 MM. AF_05/2016</t>
  </si>
  <si>
    <t>165,87</t>
  </si>
  <si>
    <t>178,44</t>
  </si>
  <si>
    <t>93958</t>
  </si>
  <si>
    <t>EXECUÇÃO DE GRAMPO PARA SOLO GRAMPEADO COM COMPRIMENTO MAIOR QUE 4 M E MENOR OU IGUAL A 6 M, DIÂMETRO DE 10 CM, PERFURAÇÃO COM EQUIPAMENTO MANUAL E ARMADURA COM DIÂMETRO DE 20 MM. AF_05/2016</t>
  </si>
  <si>
    <t>152,84</t>
  </si>
  <si>
    <t>163,99</t>
  </si>
  <si>
    <t>93959</t>
  </si>
  <si>
    <t>EXECUÇÃO DE GRAMPO PARA SOLO GRAMPEADO COM COMPRIMENTO MAIOR QUE 6 M E MENOR OU IGUAL A 8 M, DIÂMETRO DE 10 CM, PERFURAÇÃO COM EQUIPAMENTO MANUAL E ARMADURA COM DIÂMETRO DE 20 MM. AF_05/2016</t>
  </si>
  <si>
    <t>145,11</t>
  </si>
  <si>
    <t>93960</t>
  </si>
  <si>
    <t>EXECUÇÃO DE GRAMPO PARA SOLO GRAMPEADO COM COMPRIMENTO MAIOR QUE 8 M E MENOR OU IGUAL A 10 M, DIÂMETRO DE 10 CM, PERFURAÇÃO COM EQUIPAMENTO MANUAL E ARMADURA COM DIÂMETRO DE 20 MM. AF_05/2016</t>
  </si>
  <si>
    <t>139,68</t>
  </si>
  <si>
    <t>149,42</t>
  </si>
  <si>
    <t>93961</t>
  </si>
  <si>
    <t>EXECUÇÃO DE GRAMPO PARA SOLO GRAMPEADO COM COMPRIMENTO MAIOR QUE 10 M, DIÂMETRO DE 10 CM, PERFURAÇÃO COM EQUIPAMENTO MANUAL E ARMADURA COM DIÂMETRO DE 20 MM. AF_05/2016</t>
  </si>
  <si>
    <t>135,43</t>
  </si>
  <si>
    <t>93962</t>
  </si>
  <si>
    <t>EXECUÇÃO DE GRAMPO PARA SOLO GRAMPEADO COM COMPRIMENTO MENOR OU IGUAL A 4 M, DIÂMETRO DE 7 CM, PERFURAÇÃO COM EQUIPAMENTO MANUAL E ARMADURA COM DIÂMETRO DE 16 MM. AF_05/2016</t>
  </si>
  <si>
    <t>149,96</t>
  </si>
  <si>
    <t>161,86</t>
  </si>
  <si>
    <t>93963</t>
  </si>
  <si>
    <t>EXECUÇÃO DE GRAMPO PARA SOLO GRAMPEADO COM COMPRIMENTO MAIOR QUE 4 E MENOR OU IGUAL A 6 M, DIÂMETRO DE 7 CM, PERFURAÇÃO COM EQUIPAMENTO MANUAL E ARMADURA COM DIÂMETRO DE 16 MM. AF_05/2016</t>
  </si>
  <si>
    <t>137,68</t>
  </si>
  <si>
    <t>148,24</t>
  </si>
  <si>
    <t>93964</t>
  </si>
  <si>
    <t>EXECUÇÃO DE GRAMPO PARA SOLO GRAMPEADO COM COMPRIMENTO MAIOR QUE 6 M E MENOR OU IGUAL A 8 M, DIÂMETRO DE 7 CM, PERFURAÇÃO COM EQUIPAMENTO MANUAL E ARMADURA COM DIÂMETRO DE 16 MM. AF_05/2016</t>
  </si>
  <si>
    <t>130,32</t>
  </si>
  <si>
    <t>140,10</t>
  </si>
  <si>
    <t>93965</t>
  </si>
  <si>
    <t>EXECUÇÃO DE GRAMPO PARA SOLO GRAMPEADO COM COMPRIMENTO MAIOR QUE 8 M E MENOR OU IGUAL A 10 M, DIÂMETRO DE 7 CM, PERFURAÇÃO COM EQUIPAMENTO MANUAL E ARMADURA COM DIÂMETRO DE 16 MM. AF_05/2016</t>
  </si>
  <si>
    <t>122,65</t>
  </si>
  <si>
    <t>131,56</t>
  </si>
  <si>
    <t>93966</t>
  </si>
  <si>
    <t>EXECUÇÃO DE GRAMPO PARA SOLO GRAMPEADO COM COMPRIMENTO MAIOR QUE 10 M, DIÂMETRO DE 7 CM, PERFURAÇÃO COM EQUIPAMENTO MANUAL E ARMADURA COM DIÂMETRO DE 16 MM. AF_05/2016</t>
  </si>
  <si>
    <t>121,02</t>
  </si>
  <si>
    <t>129,83</t>
  </si>
  <si>
    <t>93967</t>
  </si>
  <si>
    <t>EXECUÇÃO DE GRAMPO PARA SOLO GRAMPEADO COM COMPRIMENTO MENOR OU IGUAL A 4 M, DIÂMETRO DE 7 CM, PERFURAÇÃO COM EQUIPAMENTO MANUAL E ARMADURA COM DIÂMETRO DE 20 MM. AF_05/2016</t>
  </si>
  <si>
    <t>157,68</t>
  </si>
  <si>
    <t>169,79</t>
  </si>
  <si>
    <t>93968</t>
  </si>
  <si>
    <t>EXECUÇÃO DE GRAMPO PARA SOLO GRAMPEADO COM COMPRIMENTO MAIOR QUE 4 E MENOR OU IGUAL A 6 M, DIÂMETRO DE 7 CM, PERFURAÇÃO COM EQUIPAMENTO MANUAL E ARMADURA COM DIÂMETRO DE 20 MM. AF_05/2016</t>
  </si>
  <si>
    <t>144,67</t>
  </si>
  <si>
    <t>155,38</t>
  </si>
  <si>
    <t>93969</t>
  </si>
  <si>
    <t>EXECUÇÃO DE GRAMPO PARA SOLO GRAMPEADO COM COMPRIMENTO MAIOR QUE 6 M E MENOR OU IGUAL A 8 M, DIÂMETRO DE 7 CM, PERFURAÇÃO COM EQUIPAMENTO MANUAL E ARMADURA COM DIÂMETRO DE 20 MM. AF_05/2016</t>
  </si>
  <si>
    <t>136,98</t>
  </si>
  <si>
    <t>93970</t>
  </si>
  <si>
    <t>EXECUÇÃO DE GRAMPO PARA SOLO GRAMPEADO COM COMPRIMENTO MAIOR QUE 8 MENOR OU IGUAL A 10 M, DIÂMETRO DE 7 CM, PERFURAÇÃO COM EQUIPAMENTO MANUAL E ARMADURA COM DIÂMETRO DE 20 MM. AF_05/2016</t>
  </si>
  <si>
    <t>131,57</t>
  </si>
  <si>
    <t>140,89</t>
  </si>
  <si>
    <t>93971</t>
  </si>
  <si>
    <t>EXECUÇÃO DE GRAMPO PARA SOLO GRAMPEADO COM COMPRIMENTO MAIOR QUE 10 M, DIÂMETRO DE 7 CM, PERFURAÇÃO COM EQUIPAMENTO MANUAL E ARMADURA COM DIÂMETRO DE 20 MM. AF_05/2016</t>
  </si>
  <si>
    <t>123,39</t>
  </si>
  <si>
    <t>132,04</t>
  </si>
  <si>
    <t>95108</t>
  </si>
  <si>
    <t>EXECUÇÃO DE PROTEÇÃO DA CABEÇA DO TIRANTE COM USO DE FÔRMAS EM CHAPA COMPENSADA PLASTIFICADA DE MADEIRA E CONCRETO FCK =15 MPA. AF_07/2016</t>
  </si>
  <si>
    <t>26,66</t>
  </si>
  <si>
    <t>100332</t>
  </si>
  <si>
    <t>CONTENÇÃO EM PERFIL PRANCHADO COM PRANCHÃO DE MADEIRA, PERFIS ESPAÇADOS A 1,5 M PARA 1 SUBSOLO. AF_07/2019</t>
  </si>
  <si>
    <t>486,91</t>
  </si>
  <si>
    <t>494,77</t>
  </si>
  <si>
    <t>100333</t>
  </si>
  <si>
    <t>CONTENÇÃO EM PERFIL PRANCHADO COM PRANCHÃO DE MADEIRA, PERFIS ESPAÇADOS A 1,5 M PARA 2 OU MAIS SUBSOLOS. AF_07/2019</t>
  </si>
  <si>
    <t>301,50</t>
  </si>
  <si>
    <t>307,33</t>
  </si>
  <si>
    <t>100334</t>
  </si>
  <si>
    <t>CONTENÇÃO EM PERFIL PRANCHADO COM PRANCHÃO DE MADEIRA, PERFIS ESPAÇADOS A 2 M PARA 1 SUBSOLO. AF_07/2019</t>
  </si>
  <si>
    <t>385,90</t>
  </si>
  <si>
    <t>392,51</t>
  </si>
  <si>
    <t>100335</t>
  </si>
  <si>
    <t>CONTENÇÃO EM PERFIL PRANCHADO COM PRANCHÃO DE MADEIRA, PERFIS ESPAÇADOS A 2 M PARA 2 OU MAIS SUBSOLOS. AF_07/2019</t>
  </si>
  <si>
    <t>246,85</t>
  </si>
  <si>
    <t>251,93</t>
  </si>
  <si>
    <t>100341</t>
  </si>
  <si>
    <t>FABRICAÇÃO, MONTAGEM E DESMONTAGEM DE FÔRMA PARA CORTINA DE CONTENÇÃO, EM CHAPA DE MADEIRA COMPENSADA PLASTIFICADA, E = 18 MM, 10 UTILIZAÇÕES. AF_07/2019</t>
  </si>
  <si>
    <t>23,50</t>
  </si>
  <si>
    <t>25,19</t>
  </si>
  <si>
    <t>100342</t>
  </si>
  <si>
    <t>ARMAÇÃO DE CORTINA DE CONTENÇÃO EM CONCRETO ARMADO, COM AÇO CA-50 DE 6,3 MM - MONTAGEM. AF_07/2019</t>
  </si>
  <si>
    <t>100343</t>
  </si>
  <si>
    <t>ARMAÇÃO DE CORTINA DE CONTENÇÃO EM CONCRETO ARMADO, COM AÇO CA-50 DE 8 MM - MONTAGEM. AF_07/2019</t>
  </si>
  <si>
    <t>8,32</t>
  </si>
  <si>
    <t>100344</t>
  </si>
  <si>
    <t>ARMAÇÃO DE CORTINA DE CONTENÇÃO EM CONCRETO ARMADO, COM AÇO CA-50 DE 10 MM - MONTAGEM. AF_07/2019</t>
  </si>
  <si>
    <t>7,18</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</si>
  <si>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</si>
  <si>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</si>
  <si>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</si>
  <si>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</si>
  <si>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</si>
  <si>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</si>
  <si>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</si>
  <si>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</si>
  <si>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</si>
  <si>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CONCRETAGEM DE CORTINA DE CONTENÇÃO, ATRAVÉS DE BOMBA   LANÇAMENTO, ADENSAMENTO E ACABAMENTO. AF_07/2019</t>
  </si>
  <si>
    <t>343,39</t>
  </si>
  <si>
    <t>346,19</t>
  </si>
  <si>
    <t>73799/1</t>
  </si>
  <si>
    <t>GRELHA EM FERRO FUNDIDO SIMPLES COM REQUADRO, CARGA MÁXIMA 12,5 T,  300 X 1000 MM, E = 15 MM, FORNECIDA E ASSENTADA COM ARGAMASSA 1:4 CIMENTO:AREIA.</t>
  </si>
  <si>
    <t>301,88</t>
  </si>
  <si>
    <t>314,05</t>
  </si>
  <si>
    <t>73856/1</t>
  </si>
  <si>
    <t>BOCA P/BUEIRO SIMPLES TUBULAR D=0,40M EM CONCRETO CICLOPICO, INCLINDO FORMAS, ESCAVACAO, REATERRO E MATERIAIS, EXCLUINDO MATERIAL REATERRO JAZIDA E TRANSPORTE</t>
  </si>
  <si>
    <t>576,83</t>
  </si>
  <si>
    <t>623,66</t>
  </si>
  <si>
    <t>73856/2</t>
  </si>
  <si>
    <t>BOCA PARA BUEIRO SIMPLES TUBULAR, DIAMETRO =0,60M, EM CONCRETO CICLOPICO, INCLUINDO FORMAS, ESCAVACAO, REATERRO E MATERIAIS, EXCLUINDO MATERIAL REATERRO JAZIDA E TRANSPORTE.</t>
  </si>
  <si>
    <t>941,27</t>
  </si>
  <si>
    <t>1.017,20</t>
  </si>
  <si>
    <t>73856/3</t>
  </si>
  <si>
    <t>BOCA PARA BUEIRO SIMPLES TUBULAR, DIAMETRO =0,80M, EM CONCRETO CICLOPICO, INCLUINDO FORMAS, ESCAVACAO, REATERRO E MATERIAIS, EXCLUINDO MATERIAL REATERRO JAZIDA E TRANSPORTE.</t>
  </si>
  <si>
    <t>1.405,92</t>
  </si>
  <si>
    <t>1.518,78</t>
  </si>
  <si>
    <t>73856/4</t>
  </si>
  <si>
    <t>BOCA PARA BUEIRO SIMPLES TUBULAR, DIAMETRO =1,00M, EM CONCRETO CICLOPICO, INCLUINDO FORMAS, ESCAVACAO, REATERRO E MATERIAIS, EXCLUINDO MATERIAL REATERRO JAZIDA E TRANSPORTE.</t>
  </si>
  <si>
    <t>1.977,19</t>
  </si>
  <si>
    <t>2.135,21</t>
  </si>
  <si>
    <t>73856/5</t>
  </si>
  <si>
    <t>BOCA PARA BUEIRO SIMPLES TUBULAR, DIAMETRO =1,20M, EM CONCRETO CICLOPICO, INCLUINDO FORMAS, ESCAVACAO, REATERRO E MATERIAIS, EXCLUINDO MATERIAL REATERRO JAZIDA E TRANSPORTE.</t>
  </si>
  <si>
    <t>2.660,13</t>
  </si>
  <si>
    <t>2.871,92</t>
  </si>
  <si>
    <t>73856/6</t>
  </si>
  <si>
    <t>BOCA PARA BUEIRO DUPLO TUBULAR, DIAMETRO =0,40M, EM CONCRETO CICLOPICO, INCLUINDO FORMAS, ESCAVACAO, REATERRO E MATERIAIS, EXCLUINDO MATERIAL REATERRO JAZIDA E TRANSPORTE.</t>
  </si>
  <si>
    <t>812,91</t>
  </si>
  <si>
    <t>878,75</t>
  </si>
  <si>
    <t>73856/7</t>
  </si>
  <si>
    <t>BOCA PARA BUEIRO DUPLO TUBULAR, DIAMETRO =0,60M, EM CONCRETO CICLOPICO, INCLUINDO FORMAS, ESCAVACAO, REATERRO E MATERIAIS, EXCLUINDO MATERIAL REATERRO JAZIDA E TRANSPORTE.</t>
  </si>
  <si>
    <t>1.334,75</t>
  </si>
  <si>
    <t>1.442,25</t>
  </si>
  <si>
    <t>73856/8</t>
  </si>
  <si>
    <t>BOCA PARA BUEIRO DUPLO TUBULAR, DIAMETRO =0,80M, EM CONCRETO CICLOPICO, INCLUINDO FORMAS, ESCAVACAO, REATERRO E MATERIAIS, EXCLUINDO MATERIAL REATERRO JAZIDA E TRANSPORTE.</t>
  </si>
  <si>
    <t>1.997,85</t>
  </si>
  <si>
    <t>2.158,01</t>
  </si>
  <si>
    <t>73856/9</t>
  </si>
  <si>
    <t>BOCA PARA BUEIRO DUPLO TUBULAR, DIAMETRO =1,00M, EM CONCRETO CICLOPICO, INCLUINDO FORMAS, ESCAVACAO, REATERRO E MATERIAIS, EXCLUINDO MATERIAL REATERRO JAZIDA E TRANSPORTE.</t>
  </si>
  <si>
    <t>2.525,28</t>
  </si>
  <si>
    <t>2.725,88</t>
  </si>
  <si>
    <t>73856/10</t>
  </si>
  <si>
    <t>BOCA PARA BUEIRO DUPLOTUBULAR, DIAMETRO =1,20M, EM CONCRETO CICLOPICO, INCLUINDO FORMAS, ESCAVACAO, REATERRO E MATERIAIS, EXCLUINDO MATERIAL REATERRO JAZIDA E TRANSPORTE.</t>
  </si>
  <si>
    <t>3.775,73</t>
  </si>
  <si>
    <t>4.076,26</t>
  </si>
  <si>
    <t>73856/11</t>
  </si>
  <si>
    <t>BOCA PARA BUEIRO TRIPLO TUBULAR, DIAMETRO =0,40M, EM CONCRETO CICLOPICO, INCLUINDO FORMAS, ESCAVACAO, REATERRO E MATERIAIS, EXCLUINDO MATERIAL REATERRO JAZIDA E TRANSPORTE.</t>
  </si>
  <si>
    <t>1.048,57</t>
  </si>
  <si>
    <t>1.133,38</t>
  </si>
  <si>
    <t>73856/12</t>
  </si>
  <si>
    <t>BOCA PARA BUEIRO TRIPLO TUBULAR, DIAMETRO =0,60M, EM CONCRETO CICLOPICO, INCLUINDO FORMAS, ESCAVACAO, REATERRO E MATERIAIS, EXCLUINDO MATERIAL REATERRO JAZIDA E TRANSPORTE.</t>
  </si>
  <si>
    <t>1.727,80</t>
  </si>
  <si>
    <t>1.866,79</t>
  </si>
  <si>
    <t>73856/13</t>
  </si>
  <si>
    <t>BOCA PARA BUEIRO TRIPLO TUBULAR, DIAMETRO =0,80M, EM CONCRETO CICLOPICO, INCLUINDO FORMAS, ESCAVACAO, REATERRO E MATERIAIS, EXCLUINDO MATERIAL REATERRO JAZIDA E TRANSPORTE.</t>
  </si>
  <si>
    <t>2.589,44</t>
  </si>
  <si>
    <t>2.796,85</t>
  </si>
  <si>
    <t>73856/14</t>
  </si>
  <si>
    <t>BOCA PARA BUEIRO TRIPLO TUBULAR, DIAMETRO =1,00M, EM CONCRETO CICLOPICO, INCLUINDO FORMAS, ESCAVACAO, REATERRO E MATERIAIS, EXCLUINDO MATERIAL REATERRO JAZIDA E TRANSPORTE.</t>
  </si>
  <si>
    <t>3.641,39</t>
  </si>
  <si>
    <t>3.932,07</t>
  </si>
  <si>
    <t>73856/15</t>
  </si>
  <si>
    <t>BOCA PARA BUEIRO TRIPLO TUBULAR, DIAMETRO =1,20M, EM CONCRETO CICLOPICO, INCLUINDO FORMAS, ESCAVACAO, REATERRO E MATERIAIS, EXCLUINDO MATERIAL REATERRO JAZIDA E TRANSPORTE.</t>
  </si>
  <si>
    <t>4.891,41</t>
  </si>
  <si>
    <t>5.280,69</t>
  </si>
  <si>
    <t>74224/1</t>
  </si>
  <si>
    <t>POCO DE VISITA PARA DRENAGEM PLUVIAL, EM CONCRETO ESTRUTURAL, DIMENSOES INTERNAS DE 90X150X80CM (LARGXCOMPXALT), PARA REDE DE 600 MM, EXCLUSOS TAMPAO E CHAMINE.</t>
  </si>
  <si>
    <t>1.321,04</t>
  </si>
  <si>
    <t>1.395,77</t>
  </si>
  <si>
    <t>83659</t>
  </si>
  <si>
    <t>BOCA DE LOBO EM ALVENARIA TIJOLO MACICO, REVESTIDA C/ ARGAMASSA DE CIMENTO E AREIA 1:3, SOBRE LASTRO DE CONCRETO 10CM E TAMPA DE CONCRETO ARMADO</t>
  </si>
  <si>
    <t>835,72</t>
  </si>
  <si>
    <t>83716</t>
  </si>
  <si>
    <t>GRELHA FF 30X90CM, 135KG, P/ CX RALO COM ASSENTAMENTO DE ARGAMASSA CIMENTO/AREIA 1:4 - FORNECIMENTO E INSTALAÇÃO</t>
  </si>
  <si>
    <t>300,96</t>
  </si>
  <si>
    <t>313,03</t>
  </si>
  <si>
    <t>97976</t>
  </si>
  <si>
    <t>POÇO DE INSPEÇÃO CIRCULAR PARA ESGOTO, EM ALVENARIA COM TIJOLOS CERÂMICOS MACIÇOS, DIÂMETRO INTERNO = 0,6 M, PROFUNDIDADE = 1 M, EXCLUINDO TAMPÃO. AF_05/2018</t>
  </si>
  <si>
    <t>836,30</t>
  </si>
  <si>
    <t>895,56</t>
  </si>
  <si>
    <t>97977</t>
  </si>
  <si>
    <t>POÇO DE INSPEÇÃO CIRCULAR PARA ESGOTO, EM ALVENARIA COM TIJOLOS CERÂMICOS MACIÇOS, DIÂMETRO INTERNO = 0,6 M, PROFUNDIDADE = 1,5 M, EXCLUINDO TAMPÃO. AF_05/2018</t>
  </si>
  <si>
    <t>1.226,82</t>
  </si>
  <si>
    <t>1.315,68</t>
  </si>
  <si>
    <t>97980</t>
  </si>
  <si>
    <t>BASE PARA POÇO DE VISITA CIRCULAR PARA  ESGOTO, EM ALVENARIA COM TIJOLOS CERÂMICOS MACIÇOS, DIÂMETRO INTERNO = 0,8 M, PROFUNDIDADE = 1,45 M, EXCLUINDO TAMPÃO. AF_05/2018</t>
  </si>
  <si>
    <t>1.560,62</t>
  </si>
  <si>
    <t>1.671,05</t>
  </si>
  <si>
    <t>97981</t>
  </si>
  <si>
    <t>ACRÉSCIMO PARA POÇO DE VISITA CIRCULAR PARA ESGOTO, EM ALVENARIA COM TIJOLOS CERÂMICOS MACIÇOS, DIÂMETRO INTERNO = 0,8 M. AF_05/2018</t>
  </si>
  <si>
    <t>957,18</t>
  </si>
  <si>
    <t>1.030,74</t>
  </si>
  <si>
    <t>97983</t>
  </si>
  <si>
    <t>ACRÉSCIMO PARA POÇO DE VISITA CIRCULAR PARA ESGOTO, EM CONCRETO PRÉ-MOLDADO, DIÂMETRO INTERNO = 1 M. AF_05/2018</t>
  </si>
  <si>
    <t>314,13</t>
  </si>
  <si>
    <t>321,94</t>
  </si>
  <si>
    <t>97985</t>
  </si>
  <si>
    <t>ACRÉSCIMO PARA POÇO DE VISITA CIRCULAR PARA  ESGOTO, EM ALVENARIA COM TIJOLOS CERÂMICOS MACIÇOS, DIÂMETRO INTERNO = 1 M. AF_05/2018</t>
  </si>
  <si>
    <t>1.159,84</t>
  </si>
  <si>
    <t>1.249,80</t>
  </si>
  <si>
    <t>97987</t>
  </si>
  <si>
    <t>ACRÉSCIMO PARA POÇO DE VISITA CIRCULAR PARA ESGOTO, EM CONCRETO PRÉ-MOLDADO, DIÂMETRO INTERNO = 1,2 M. AF_05/2018</t>
  </si>
  <si>
    <t>353,71</t>
  </si>
  <si>
    <t>362,96</t>
  </si>
  <si>
    <t>97988</t>
  </si>
  <si>
    <t>BASE PARA POÇO DE VISITA CIRCULAR PARA  ESGOTO, EM ALVENARIA COM TIJOLOS CERÂMICOS MACIÇOS, DIÂMETRO INTERNO = 1,2 M, PROFUNDIDADE = 1,45 M, EXCLUINDO TAMPÃO. AF_05/2018</t>
  </si>
  <si>
    <t>2.245,79</t>
  </si>
  <si>
    <t>2.401,09</t>
  </si>
  <si>
    <t>97989</t>
  </si>
  <si>
    <t>ACRÉSCIMO PARA POÇO DE VISITA CIRCULAR PARA ESGOTO, EM ALVENARIA COM TIJOLOS CERÂMICOS MACIÇOS, DIÂMETRO INTERNO = 1,2 M. AF_05/2018</t>
  </si>
  <si>
    <t>1.362,52</t>
  </si>
  <si>
    <t>1.468,88</t>
  </si>
  <si>
    <t>97991</t>
  </si>
  <si>
    <t>ACRÉSCIMO PARA POÇO DE VISITA CIRCULAR PARA  ESGOTO, EM CONCRETO PRÉ-MOLDADO, DIÂMETRO INTERNO = 1,5 M. AF_05/2018</t>
  </si>
  <si>
    <t>543,36</t>
  </si>
  <si>
    <t>555,19</t>
  </si>
  <si>
    <t>97992</t>
  </si>
  <si>
    <t>BASE PARA POÇO DE VISITA CIRCULAR PARA  ESGOTO, EM ALVENARIA COM TIJOLOS CERÂMICOS MACIÇOS, DIÂMETRO INTERNO = 1,5 M, PROFUNDIDADE = 1,45 M, EXCLUINDO TAMPÃO. AF_05/2018</t>
  </si>
  <si>
    <t>2.838,51</t>
  </si>
  <si>
    <t>3.030,62</t>
  </si>
  <si>
    <t>97993</t>
  </si>
  <si>
    <t>ACRÉSCIMO PARA POÇO DE VISITA CIRCULAR PARA  ESGOTO, EM ALVENARIA COM TIJOLOS CERÂMICOS MACIÇOS, DIÂMETRO INTERNO = 1,5 M. AF_05/2018</t>
  </si>
  <si>
    <t>1.666,53</t>
  </si>
  <si>
    <t>1.797,49</t>
  </si>
  <si>
    <t>97994</t>
  </si>
  <si>
    <t>BASE PARA POÇO DE VISITA RETANGULAR PARA  ESGOTO, EM ALVENARIA COM BLOCOS DE CONCRETO, DIMENSÕES INTERNAS = 1X1 M, PROFUNDIDADE = 1,45 M, EXCLUINDO TAMPÃO. AF_05/2018</t>
  </si>
  <si>
    <t>1.951,31</t>
  </si>
  <si>
    <t>2.085,69</t>
  </si>
  <si>
    <t>97995</t>
  </si>
  <si>
    <t>ACRÉSCIMO PARA POÇO DE VISITA RETANGULAR PARA ESGOTO, EM ALVENARIA COM BLOCOS DE CONCRETO, DIMENSÕES INTERNAS = 1X1 M. AF_05/2018</t>
  </si>
  <si>
    <t>1.028,78</t>
  </si>
  <si>
    <t>1.107,47</t>
  </si>
  <si>
    <t>97996</t>
  </si>
  <si>
    <t>BASE PARA POÇO DE VISITA RETANGULAR PARA ESGOTO, EM ALVENARIA COM BLOCOS DE CONCRETO, DIMENSÕES INTERNAS = 1X1,5 M, PROFUNDIDADE = 1,45 M, EXCLUINDO TAMPÃO. AF_05/2018</t>
  </si>
  <si>
    <t>2.462,14</t>
  </si>
  <si>
    <t>2.630,63</t>
  </si>
  <si>
    <t>97997</t>
  </si>
  <si>
    <t>ACRÉSCIMO PARA POÇO DE VISITA RETANGULAR PARA ESGOTO, EM ALVENARIA COM BLOCOS DE CONCRETO, DIMENSÕES INTERNAS = 1X1,5 M. AF_05/2018</t>
  </si>
  <si>
    <t>1.232,80</t>
  </si>
  <si>
    <t>1.327,27</t>
  </si>
  <si>
    <t>97999</t>
  </si>
  <si>
    <t>ACRÉSCIMO PARA POÇO DE VISITA RETANGULAR PARA ESGOTO, EM ALVENARIA COM BLOCOS DE CONCRETO, DIMENSÕES INTERNAS = 1X2 M. AF_05/2018</t>
  </si>
  <si>
    <t>1.436,84</t>
  </si>
  <si>
    <t>1.547,08</t>
  </si>
  <si>
    <t>98001</t>
  </si>
  <si>
    <t>ACRÉSCIMO PARA POÇO DE VISITA RETANGULAR PARA ESGOTO, EM ALVENARIA COM BLOCOS DE CONCRETO, DIMENSÕES INTERNAS = 1X2,5 M. AF_05/2018</t>
  </si>
  <si>
    <t>1.640,88</t>
  </si>
  <si>
    <t>1.766,89</t>
  </si>
  <si>
    <t>98002</t>
  </si>
  <si>
    <t>BASE PARA POÇO DE VISITA RETANGULAR PARA ESGOTO, EM ALVENARIA COM BLOCOS DE CONCRETO, DIMENSÕES INTERNAS = 1X3 M, PROFUNDIDADE = 1,45 M, EXCLUINDO TAMPÃO. AF_05/2018</t>
  </si>
  <si>
    <t>4.014,77</t>
  </si>
  <si>
    <t>4.285,59</t>
  </si>
  <si>
    <t>98003</t>
  </si>
  <si>
    <t>ACRÉSCIMO PARA POÇO DE VISITA RETANGULAR PARA ESGOTO, EM ALVENARIA COM BLOCOS DE CONCRETO, DIMENSÕES INTERNAS = 1X3 M. AF_05/2018</t>
  </si>
  <si>
    <t>1.844,94</t>
  </si>
  <si>
    <t>1.986,73</t>
  </si>
  <si>
    <t>98005</t>
  </si>
  <si>
    <t>ACRÉSCIMO PARA POÇO DE VISITA RETANGULAR PARA ESGOTO, EM ALVENARIA COM BLOCOS DE CONCRETO, DIMENSÕES INTERNAS = 1X3,5 M. AF_05/2018</t>
  </si>
  <si>
    <t>2.048,99</t>
  </si>
  <si>
    <t>2.206,53</t>
  </si>
  <si>
    <t>98006</t>
  </si>
  <si>
    <t>BASE PARA POÇO DE VISITA RETANGULAR PARA ESGOTO, EM ALVENARIA COM BLOCOS DE CONCRETO, DIMENSÕES INTERNAS = 1X4 M, PROFUNDIDADE = 1,45 M, EXCLUINDO TAMPÃO. AF_05/2018</t>
  </si>
  <si>
    <t>5.041,45</t>
  </si>
  <si>
    <t>5.380,49</t>
  </si>
  <si>
    <t>98007</t>
  </si>
  <si>
    <t>ACRÉSCIMO PARA POÇO DE VISITA RETANGULAR PARA ESGOTO, EM ALVENARIA COM BLOCOS DE CONCRETO, DIMENSÕES INTERNAS = 1X4 M. AF_05/2018</t>
  </si>
  <si>
    <t>2.253,01</t>
  </si>
  <si>
    <t>2.426,34</t>
  </si>
  <si>
    <t>98008</t>
  </si>
  <si>
    <t>BASE PARA POÇO DE VISITA RETANGULAR PARA ESGOTO, EM ALVENARIA COM BLOCOS DE CONCRETO, DIMENSÕES INTERNAS = 1,5X1,5 M, PROFUNDIDADE = 1,45 M, EXCLUINDO TAMPÃO . AF_05/2018</t>
  </si>
  <si>
    <t>3.035,48</t>
  </si>
  <si>
    <t>3.238,65</t>
  </si>
  <si>
    <t>98009</t>
  </si>
  <si>
    <t>ACRÉSCIMO PARA POÇO DE VISITA RETANGULAR PARA ESGOTO, EM ALVENARIA COM BLOCOS DE CONCRETO, DIMENSÕES INTERNAS = 1,5X1,5 M. AF_05/2018</t>
  </si>
  <si>
    <t>98010</t>
  </si>
  <si>
    <t>BASE PARA POÇO DE VISITA RETANGULAR PARA ESGOTO, EM ALVENARIA COM BLOCOS DE CONCRETO, DIMENSÕES INTERNAS = 1,5X2 M, PROFUNDIDADE = 1,45 M, EXCLUINDO TAMPÃO. AF_05/2018</t>
  </si>
  <si>
    <t>3.687,82</t>
  </si>
  <si>
    <t>3.931,40</t>
  </si>
  <si>
    <t>98011</t>
  </si>
  <si>
    <t>ACRÉSCIMO PARA POÇO DE VISITA RETANGULAR PARA ESGOTO, EM ALVENARIA COM BLOCOS DE CONCRETO, DIMENSÕES INTERNAS = 1,5X2 M. AF_05/2018</t>
  </si>
  <si>
    <t>98012</t>
  </si>
  <si>
    <t>BASE PARA POÇO DE VISITA RETANGULAR PARA ESGOTO, EM ALVENARIA COM BLOCOS DE CONCRETO, DIMENSÕES INTERNAS = 1,5X2,5 M, PROFUNDIDADE = 1,45 M, EXCLUINDO TAMPÃO. AF_05/2018</t>
  </si>
  <si>
    <t>4.324,31</t>
  </si>
  <si>
    <t>4.608,23</t>
  </si>
  <si>
    <t>98013</t>
  </si>
  <si>
    <t>ACRÉSCIMO PARA POÇO DE VISITA RETANGULAR PARA ESGOTO, EM ALVENARIA COM BLOCOS DE CONCRETO, DIMENSÕES INTERNAS = 1,5X2,5 M. AF_05/2018</t>
  </si>
  <si>
    <t>98014</t>
  </si>
  <si>
    <t>BASE PARA POÇO DE VISITA RETANGULAR PARA ESGOTO, EM ALVENARIA COM BLOCOS DE CONCRETO, DIMENSÕES INTERNAS = 1,5X3 M, PROFUNDIDADE = 1,45 M, EXCLUINDO TAMPÃO. AF_05/2018</t>
  </si>
  <si>
    <t>4.960,67</t>
  </si>
  <si>
    <t>5.284,95</t>
  </si>
  <si>
    <t>98015</t>
  </si>
  <si>
    <t>ACRÉSCIMO PARA POÇO DE VISITA RETANGULAR PARA ESGOTO, EM ALVENARIA COM BLOCOS DE CONCRETO, DIMENSÕES INTERNAS = 1,5X3 M. AF_05/2018</t>
  </si>
  <si>
    <t>98016</t>
  </si>
  <si>
    <t>BASE PARA POÇO DE VISITA RETANGULAR PARA ESGOTO, EM ALVENARIA COM BLOCOS DE CONCRETO, DIMENSÕES INTERNAS = 1,5X3,5 M, PROFUNDIDADE = 1,45 M, EXCLUINDO TAMPÃO. AF_05/2018</t>
  </si>
  <si>
    <t>5.597,15</t>
  </si>
  <si>
    <t>5.961,79</t>
  </si>
  <si>
    <t>98017</t>
  </si>
  <si>
    <t>ACRÉSCIMO PARA POÇO DE VISITA RETANGULAR PARA ESGOTO, EM ALVENARIA COM BLOCOS DE CONCRETO, DIMENSÕES INTERNAS = 1,5X3,5 M. AF_05/2018</t>
  </si>
  <si>
    <t>98018</t>
  </si>
  <si>
    <t>BASE PARA POÇO DE VISITA RETANGULAR PARA ESGOTO, EM ALVENARIA COM BLOCOS DE CONCRETO, DIMENSÕES INTERNAS = 1,5X4 M, PROFUNDIDADE = 1,45 M, EXCLUINDO TAMPÃO. AF_05/2018</t>
  </si>
  <si>
    <t>6.233,61</t>
  </si>
  <si>
    <t>6.638,63</t>
  </si>
  <si>
    <t>98019</t>
  </si>
  <si>
    <t>ACRÉSCIMO PARA POÇO DE VISITA RETANGULAR PARA ESGOTO, EM ALVENARIA COM BLOCOS DE CONCRETO, DIMENSÕES INTERNAS = 1,5X4 M. AF_05/2018</t>
  </si>
  <si>
    <t>2.484,32</t>
  </si>
  <si>
    <t>2.674,95</t>
  </si>
  <si>
    <t>98020</t>
  </si>
  <si>
    <t>BASE PARA POÇO DE VISITA RETANGULAR PARA ESGOTO, EM ALVENARIA COM BLOCOS DE CONCRETO, DIMENSÕES INTERNAS = 2X2 M, PROFUNDIDADE = 1,45 M, EXCLUINDO TAMPÃO. AF_05/2018</t>
  </si>
  <si>
    <t>4.452,67</t>
  </si>
  <si>
    <t>4.743,93</t>
  </si>
  <si>
    <t>98021</t>
  </si>
  <si>
    <t>ACRÉSCIMO PARA POÇO DE VISITA RETANGULAR PARA ESGOTO, EM ALVENARIA COM BLOCOS DE CONCRETO, DIMENSÕES INTERNAS = 2X2 M. AF_05/2018</t>
  </si>
  <si>
    <t>1.872,20</t>
  </si>
  <si>
    <t>2.015,53</t>
  </si>
  <si>
    <t>98022</t>
  </si>
  <si>
    <t>BASE PARA POÇO DE VISITA RETANGULAR PARA ESGOTO, EM ALVENARIA COM BLOCOS DE CONCRETO, DIMENSÕES INTERNAS = 2X2,5 M, PROFUNDIDADE = 1,45 M, EXCLUINDO TAMPÃO. AF_05/2018</t>
  </si>
  <si>
    <t>5.205,97</t>
  </si>
  <si>
    <t>5.543,79</t>
  </si>
  <si>
    <t>98023</t>
  </si>
  <si>
    <t>ACRÉSCIMO PARA POÇO DE VISITA RETANGULAR PARA ESGOTO, EM ALVENARIA COM BLOCOS DE CONCRETO, DIMENSÕES INTERNAS = 2X2,5 M. AF_05/2018</t>
  </si>
  <si>
    <t>2.076,25</t>
  </si>
  <si>
    <t>2.235,32</t>
  </si>
  <si>
    <t>98024</t>
  </si>
  <si>
    <t>BASE PARA POÇO DE VISITA RETANGULAR PARA ESGOTO, EM ALVENARIA COM BLOCOS DE CONCRETO, DIMENSÕES INTERNAS = 2X3 M, PROFUNDIDADE = 1,45 M, EXCLUINDO TAMPÃO. AF_05/2018</t>
  </si>
  <si>
    <t>5.995,59</t>
  </si>
  <si>
    <t>6.379,99</t>
  </si>
  <si>
    <t>98025</t>
  </si>
  <si>
    <t>ACRÉSCIMO PARA POÇO DE VISITA RETANGULAR PARA ESGOTO, EM ALVENARIA COM BLOCOS DE CONCRETO, DIMENSÕES INTERNAS = 2X3 M. AF_05/2018</t>
  </si>
  <si>
    <t>2.280,28</t>
  </si>
  <si>
    <t>2.455,13</t>
  </si>
  <si>
    <t>98026</t>
  </si>
  <si>
    <t>BASE PARA POÇO DE VISITA RETANGULAR PARA ESGOTO, EM ALVENARIA COM BLOCOS DE CONCRETO, DIMENSÕES INTERNAS = 2X3,5 M, PROFUNDIDADE = 1,45 M, EXCLUINDO TAMPÃO. AF_05/2018</t>
  </si>
  <si>
    <t>6.753,39</t>
  </si>
  <si>
    <t>7.184,38</t>
  </si>
  <si>
    <t>98027</t>
  </si>
  <si>
    <t>ACRÉSCIMO PARA POÇO DE VISITA RETANGULAR PARA ESGOTO, EM ALVENARIA COM BLOCOS DE CONCRETO, DIMENSÕES INTERNAS = 2X3,5 M. AF_05/2018</t>
  </si>
  <si>
    <t>98028</t>
  </si>
  <si>
    <t>BASE PARA POÇO DE VISITA RETANGULAR PARA ESGOTO, EM ALVENARIA COM BLOCOS DE CONCRETO, DIMENSÕES INTERNAS = 2X4 M, PROFUNDIDADE = 1,45 M, EXCLUINDO TAMPÃO. AF_05/2018</t>
  </si>
  <si>
    <t>7.511,16</t>
  </si>
  <si>
    <t>7.988,72</t>
  </si>
  <si>
    <t>98029</t>
  </si>
  <si>
    <t>ACRÉSCIMO PARA POÇO DE VISITA RETANGULAR PARA ESGOTO, EM ALVENARIA COM BLOCOS DE CONCRETO, DIMENSÕES INTERNAS = 2X4 M. AF_05/2018</t>
  </si>
  <si>
    <t>2.694,00</t>
  </si>
  <si>
    <t>2.900,70</t>
  </si>
  <si>
    <t>98030</t>
  </si>
  <si>
    <t>BASE PARA POÇO DE VISITA RETANGULAR PARA ESGOTO, EM ALVENARIA COM BLOCOS DE CONCRETO, DIMENSÕES INTERNAS = 2,5X2,5 M, PROFUNDIDADE = 1,45 M, EXCLUINDO TAMPÃO. AF_05/2018</t>
  </si>
  <si>
    <t>6.118,06</t>
  </si>
  <si>
    <t>6.501,58</t>
  </si>
  <si>
    <t>98031</t>
  </si>
  <si>
    <t>ACRÉSCIMO PARA POÇO DE VISITA RETANGULAR PARA ESGOTO, EM ALVENARIA COM BLOCOS DE CONCRETO, DIMENSÕES INTERNAS = 2,5X2,5 M. AF_05/2018</t>
  </si>
  <si>
    <t>2.285,97</t>
  </si>
  <si>
    <t>2.461,14</t>
  </si>
  <si>
    <t>98032</t>
  </si>
  <si>
    <t>BASE PARA POÇO DE VISITA RETANGULAR PARA ESGOTO, EM ALVENARIA COM BLOCOS DE CONCRETO, DIMENSÕES INTERNAS = 2,5X3 M, PROFUNDIDADE = 1,45 M, EXCLUINDO TAMPÃO. AF_05/2018</t>
  </si>
  <si>
    <t>7.023,24</t>
  </si>
  <si>
    <t>7.459,82</t>
  </si>
  <si>
    <t>98033</t>
  </si>
  <si>
    <t>ACRÉSCIMO PARA POÇO DE VISITA RETANGULAR PARA ESGOTO, EM ALVENARIA COM BLOCOS DE CONCRETO, DIMENSÕES INTERNAS = 2,5X3 M. AF_05/2018</t>
  </si>
  <si>
    <t>2.490,01</t>
  </si>
  <si>
    <t>2.680,96</t>
  </si>
  <si>
    <t>98034</t>
  </si>
  <si>
    <t>BASE PARA POÇO DE VISITA RETANGULAR PARA ESGOTO, EM ALVENARIA COM BLOCOS DE CONCRETO, DIMENSÕES INTERNAS = 2,5X3,5 M, PROFUNDIDADE = 1,45 M, EXCLUINDO TAMPÃO. AF_05/2018</t>
  </si>
  <si>
    <t>7.928,42</t>
  </si>
  <si>
    <t>8.418,06</t>
  </si>
  <si>
    <t>98035</t>
  </si>
  <si>
    <t>ACRÉSCIMO PARA POÇO DE VISITA RETANGULAR PARA ESGOTO, EM ALVENARIA COM BLOCOS DE CONCRETO, DIMENSÕES INTERNAS = 2,5X3,5 M. AF_05/2018</t>
  </si>
  <si>
    <t>98036</t>
  </si>
  <si>
    <t>BASE PARA POÇO DE VISITA RETANGULAR PARA ESGOTO, EM ALVENARIA COM BLOCOS DE CONCRETO, DIMENSÕES INTERNAS = 2,5X4 M, PROFUNDIDADE = 1,45 M, EXCLUINDO TAMPÃO. AF_05/2018</t>
  </si>
  <si>
    <t>8.833,63</t>
  </si>
  <si>
    <t>9.376,31</t>
  </si>
  <si>
    <t>98037</t>
  </si>
  <si>
    <t>ACRÉSCIMO PARA POÇO DE VISITA RETANGULAR PARA ESGOTO, EM ALVENARIA COM BLOCOS DE CONCRETO, DIMENSÕES INTERNAS = 2,5X4 M. AF_05/2018</t>
  </si>
  <si>
    <t>2.903,72</t>
  </si>
  <si>
    <t>3.126,52</t>
  </si>
  <si>
    <t>98038</t>
  </si>
  <si>
    <t>BASE PARA POÇO DE VISITA RETANGULAR PARA ESGOTO, EM ALVENARIA COM BLOCOS DE CONCRETO, DIMENSÕES INTERNAS = 3X3 M, PROFUNDIDADE = 1,45 M, EXCLUINDO TAMPÃO. AF_05/2018</t>
  </si>
  <si>
    <t>8.100,13</t>
  </si>
  <si>
    <t>8.596,44</t>
  </si>
  <si>
    <t>98039</t>
  </si>
  <si>
    <t>ACRÉSCIMO PARA POÇO DE VISITA RETANGULAR PARA ESGOTO, EM ALVENARIA COM BLOCOS DE CONCRETO, DIMENSÕES INTERNAS = 3X3 M. AF_05/2018</t>
  </si>
  <si>
    <t>2.699,68</t>
  </si>
  <si>
    <t>2.906,71</t>
  </si>
  <si>
    <t>98040</t>
  </si>
  <si>
    <t>BASE PARA POÇO DE VISITA RETANGULAR PARA ESGOTO, EM ALVENARIA COM BLOCOS DE CONCRETO, DIMENSÕES INTERNAS = 3X3,5 M, PROFUNDIDADE = 1,45 M, EXCLUINDO TAMPÃO. AF_05/2018</t>
  </si>
  <si>
    <t>9.138,53</t>
  </si>
  <si>
    <t>9.694,17</t>
  </si>
  <si>
    <t>98041</t>
  </si>
  <si>
    <t>ACRÉSCIMO PARA POÇO DE VISITA RETANGULAR PARA ESGOTO, EM ALVENARIA COM BLOCOS DE CONCRETO, DIMENSÕES INTERNAS = 3X3,5 M. AF_05/2018</t>
  </si>
  <si>
    <t>98042</t>
  </si>
  <si>
    <t>BASE PARA POÇO DE VISITA RETANGULAR PARA ESGOTO, EM ALVENARIA COM BLOCOS DE CONCRETO, DIMENSÕES INTERNAS = 3X4 M, PROFUNDIDADE = 1,45 M, EXCLUINDO TAMPÃO. AF_05/2018</t>
  </si>
  <si>
    <t>10.176,93</t>
  </si>
  <si>
    <t>10.791,98</t>
  </si>
  <si>
    <t>98043</t>
  </si>
  <si>
    <t>ACRÉSCIMO PARA POÇO DE VISITA RETANGULAR PARA ESGOTO, EM ALVENARIA COM BLOCOS DE CONCRETO, DIMENSÕES INTERNAS = 3X4 M. AF_05/2018</t>
  </si>
  <si>
    <t>3.113,45</t>
  </si>
  <si>
    <t>3.352,33</t>
  </si>
  <si>
    <t>98044</t>
  </si>
  <si>
    <t>BASE PARA POÇO DE VISITA RETANGULAR PARA ESGOTO, EM ALVENARIA COM BLOCOS DE CONCRETO, DIMENSÕES INTERNAS = 3,5X3,5 M, PROFUNDIDADE = 1,45 M, EXCLUINDO TAMPÃO. AF_05/2018</t>
  </si>
  <si>
    <t>10.355,61</t>
  </si>
  <si>
    <t>10.977,36</t>
  </si>
  <si>
    <t>98045</t>
  </si>
  <si>
    <t>ACRÉSCIMO PARA POÇO DE VISITA RETANGULAR PARA ESGOTO, EM ALVENARIA COM BLOCOS DE CONCRETO, DIMENSÕES INTERNAS = 3,5X3,5 M. AF_05/2018</t>
  </si>
  <si>
    <t>98046</t>
  </si>
  <si>
    <t>BASE PARA POÇO DE VISITA RETANGULAR PARA ESGOTO, EM ALVENARIA COM BLOCOS DE CONCRETO, DIMENSÕES INTERNAS = 3,5X4 M, PROFUNDIDADE = 1,45 M, EXCLUINDO TAMPÃO. AF_05/2018</t>
  </si>
  <si>
    <t>11.528,20</t>
  </si>
  <si>
    <t>12.215,66</t>
  </si>
  <si>
    <t>98047</t>
  </si>
  <si>
    <t>ACRÉSCIMO PARA POÇO DE VISITA RETANGULAR PARA ESGOTO, EM ALVENARIA COM BLOCOS DE CONCRETO, DIMENSÕES INTERNAS = 3,5X4 M. AF_05/2018</t>
  </si>
  <si>
    <t>3.323,18</t>
  </si>
  <si>
    <t>3.578,15</t>
  </si>
  <si>
    <t>98048</t>
  </si>
  <si>
    <t>BASE PARA POÇO DE VISITA RETANGULAR PARA ESGOTO, EM ALVENARIA COM BLOCOS DE CONCRETO, DIMENSÕES INTERNAS = 4X4 M, PROFUNDIDADE = 1,45 M, EXCLUINDO TAMPÃO. AF_05/2018</t>
  </si>
  <si>
    <t>12.887,60</t>
  </si>
  <si>
    <t>13.647,55</t>
  </si>
  <si>
    <t>98049</t>
  </si>
  <si>
    <t>ACRÉSCIMO PARA POÇO DE VISITA RETANGULAR PARA ESGOTO, EM ALVENARIA COM BLOCOS DE CONCRETO, DIMENSÕES INTERNAS = 4X4 M. AF_05/2018</t>
  </si>
  <si>
    <t>3.477,22</t>
  </si>
  <si>
    <t>3.745,17</t>
  </si>
  <si>
    <t>98050</t>
  </si>
  <si>
    <t>CHAMINÉ CIRCULAR PARA POÇO DE VISITA PARA ESGOTO, EM CONCRETO PRÉ-MOLDADO, DIÂMETRO INTERNO = 0,6 M. AF_05/2018</t>
  </si>
  <si>
    <t>168,63</t>
  </si>
  <si>
    <t>172,66</t>
  </si>
  <si>
    <t>98051</t>
  </si>
  <si>
    <t>CHAMINÉ CIRCULAR PARA POÇO DE VISITA PARA ESGOTO, EM ALVENARIA COM TIJOLOS CERÂMICOS MACIÇOS, DIÂMETRO INTERNO = 0,6 M. AF_05/2018</t>
  </si>
  <si>
    <t>752,81</t>
  </si>
  <si>
    <t>809,86</t>
  </si>
  <si>
    <t>98405</t>
  </si>
  <si>
    <t>BASE PARA POÇO DE VISITA CIRCULAR PARA  ESGOTO, EM ALVENARIA COM TIJOLOS CERÂMICOS MACIÇOS, DIÂMETRO INTERNO = 1 M, PROFUNDIDADE = 1,45 M, EXCLUINDO TAMPÃO. AF_05/2018</t>
  </si>
  <si>
    <t>1.907,66</t>
  </si>
  <si>
    <t>2.041,30</t>
  </si>
  <si>
    <t>98406</t>
  </si>
  <si>
    <t>BASE PARA POÇO DE VISITA RETANGULAR PARA ESGOTO, EM ALVENARIA COM BLOCOS DE CONCRETO, DIMENSÕES INTERNAS = 1X3,5 M, PROFUNDIDADE = 1,45 M, EXCLUINDO TAMPÃO. AF_05/2018</t>
  </si>
  <si>
    <t>4.528,05</t>
  </si>
  <si>
    <t>4.832,98</t>
  </si>
  <si>
    <t>98407</t>
  </si>
  <si>
    <t>BASE PARA POÇO DE VISITA RETANGULAR PARA ESGOTO, EM ALVENARIA COM BLOCOS DE CONCRETO, DIMENSÕES INTERNAS = 1X2 M, PROFUNDIDADE = 1,45 M, EXCLUINDO TAMPÃO. AF_05/2018</t>
  </si>
  <si>
    <t>2.972,93</t>
  </si>
  <si>
    <t>3.175,53</t>
  </si>
  <si>
    <t>98408</t>
  </si>
  <si>
    <t>BASE PARA POÇO DE VISITA RETANGULAR PARA ESGOTO, EM ALVENARIA COM BLOCOS DE CONCRETO, DIMENSÕES INTERNAS = 1X2,5 M, PROFUNDIDADE = 1,45 M, EXCLUINDO TAMPÃO. AF_05/2018</t>
  </si>
  <si>
    <t>3.483,71</t>
  </si>
  <si>
    <t>3.720,41</t>
  </si>
  <si>
    <t>98409</t>
  </si>
  <si>
    <t>ACRÉSCIMO PARA POÇO DE VISITA CIRCULAR PARA ESGOTO, EM CONCRETO PRÉ-MOLDADO, DIÂMETRO INTERNO = 0,8 M. AF_05/2018</t>
  </si>
  <si>
    <t>259,59</t>
  </si>
  <si>
    <t>266,06</t>
  </si>
  <si>
    <t>98414</t>
  </si>
  <si>
    <t>BASE PARA POÇO DE VISITA CIRCULAR PARA  ESGOTO, EM CONCRETO PRÉ-MOLDADO, DIÂMETRO INTERNO = 1 M, PROFUNDIDADE = 1,45 M, EXCLUINDO TAMPÃO. AF_05/2018_P</t>
  </si>
  <si>
    <t>842,97</t>
  </si>
  <si>
    <t>880,40</t>
  </si>
  <si>
    <t>98415</t>
  </si>
  <si>
    <t>(COMPOSIÇÃO REPRESENTATIVA) POÇO DE VISITA CIRCULAR PARA ESGOTO, EM CONCRETO PRÉ-MOLDADO, DIÂMETRO INTERNO = 1,0 M, PROFUNDIDADE ATÉ 1,50 M, EXCLUINDO TAMPÃO. AF_04/2018</t>
  </si>
  <si>
    <t>98416</t>
  </si>
  <si>
    <t>(COMPOSIÇÃO REPRESENTATIVA) POÇO DE VISITA CIRCULAR PARA ESGOTO, EM CONCRETO PRÉ-MOLDADO, DIÂMETRO INTERNO = 1,0 M, PROFUNDIDADE DE 1,50 A 2,00 M, EXCLUINDO TAMPÃO. AF_04/2018</t>
  </si>
  <si>
    <t>1.000,03</t>
  </si>
  <si>
    <t>1.041,37</t>
  </si>
  <si>
    <t>98417</t>
  </si>
  <si>
    <t>(COMPOSIÇÃO REPRESENTATIVA) POÇO DE VISITA CIRCULAR PARA ESGOTO, EM CONCRETO PRÉ-MOLDADO, DIÂMETRO INTERNO = 1,0 M, PROFUNDIDADE DE 2,00 A 2,50 M, EXCLUINDO TAMPÃO. AF_04/2018</t>
  </si>
  <si>
    <t>1.157,10</t>
  </si>
  <si>
    <t>1.202,34</t>
  </si>
  <si>
    <t>98418</t>
  </si>
  <si>
    <t>(COMPOSIÇÃO REPRESENTATIVA) POÇO DE VISITA CIRCULAR PARA ESGOTO, EM CONCRETO PRÉ-MOLDADO, DIÂMETRO INTERNO = 1,0 M, PROFUNDIDADE DE 2,50 A 3,00 M, EXCLUINDO TAMPÃO. AF_04/2018</t>
  </si>
  <si>
    <t>1.241,41</t>
  </si>
  <si>
    <t>1.288,67</t>
  </si>
  <si>
    <t>98419</t>
  </si>
  <si>
    <t>(COMPOSIÇÃO REPRESENTATIVA) POÇO DE VISITA CIRCULAR PARA ESGOTO, EM CONCRETO PRÉ-MOLDADO, DIÂMETRO INTERNO = 1,0 M, PROFUNDIDADE DE 3,00 A 3,50 M, EXCLUINDO TAMPÃO. AF_04/2018</t>
  </si>
  <si>
    <t>1.325,73</t>
  </si>
  <si>
    <t>1.375,00</t>
  </si>
  <si>
    <t>98420</t>
  </si>
  <si>
    <t>(COMPOSIÇÃO REPRESENTATIVA) POÇO DE VISITA CIRCULAR PARA ESGOTO, EM CONCRETO PRÉ-MOLDADO, DIÂMETRO INTERNO = 1,0 M, PROFUNDIDADE ATÉ 1,50 M, INCLUINDO TAMPÃO DE FERRO FUNDIDO, DIÂMETRO DE 60 CM. AF_04/2018</t>
  </si>
  <si>
    <t>1.224,93</t>
  </si>
  <si>
    <t>1.269,03</t>
  </si>
  <si>
    <t>98421</t>
  </si>
  <si>
    <t>(COMPOSIÇÃO REPRESENTATIVA) POÇO DE VISITA CIRCULAR PARA ESGOTO, EM CONCRETO PRÉ-MOLDADO, DIÂMETRO INTERNO = 1,0 M, PROFUNDIDADE DE 1,50 A 2,00 M, INCLUINDO TAMPÃO DE FERRO FUNDIDO, DIÂMETRO DE 60 CM. AF_04/2018</t>
  </si>
  <si>
    <t>1.381,99</t>
  </si>
  <si>
    <t>1.430,00</t>
  </si>
  <si>
    <t>98422</t>
  </si>
  <si>
    <t>(COMPOSIÇÃO REPRESENTATIVA) POÇO DE VISITA CIRCULAR PARA ESGOTO, EM CONCRETO PRÉ-MOLDADO, DIÂMETRO INTERNO = 1,0 M, PROFUNDIDADE DE 2,00 A 2,50 M, INCLUINDO TAMPÃO DE FERRO FUNDIDO, DIÂMETRO DE 60 CM. AF_04/2018</t>
  </si>
  <si>
    <t>1.539,06</t>
  </si>
  <si>
    <t>1.590,97</t>
  </si>
  <si>
    <t>98423</t>
  </si>
  <si>
    <t>(COMPOSIÇÃO REPRESENTATIVA) POÇO DE VISITA CIRCULAR PARA ESGOTO, EM CONCRETO PRÉ-MOLDADO, DIÂMETRO INTERNO = 1,0 M, PROFUNDIDADE DE 2,50 A 3,00 M, INCLUINDO TAMPÃO DE FERRO FUNDIDO, DIÂMETRO DE 60 CM. AF_04/2018</t>
  </si>
  <si>
    <t>1.623,37</t>
  </si>
  <si>
    <t>1.677,30</t>
  </si>
  <si>
    <t>98424</t>
  </si>
  <si>
    <t>(COMPOSIÇÃO REPRESENTATIVA) POÇO DE VISITA CIRCULAR PARA ESGOTO, EM CONCRETO PRÉ-MOLDADO, DIÂMETRO INTERNO = 1,0 M, PROFUNDIDADE DE 3,00 A 3,50 M, INCLUINDO TAMPÃO DE FERRO FUNDIDO, DIÂMETRO DE 60 CM. AF_04/2018</t>
  </si>
  <si>
    <t>1.707,69</t>
  </si>
  <si>
    <t>1.763,63</t>
  </si>
  <si>
    <t>98425</t>
  </si>
  <si>
    <t>(COMPOSIÇÃO REPRESENTATIVA) POÇO DE VISITA CIRCULAR PARA ESGOTO, EM ALVENARIA COM TIJOLOS CERÂMICOS MACIÇOS, DIÂMETRO INTERNO = 1,2 M, PROFUNDIDADE ATÉ 1,50 M, EXCLUINDO TAMPÃO. AF_04/2018</t>
  </si>
  <si>
    <t>98426</t>
  </si>
  <si>
    <t>(COMPOSIÇÃO REPRESENTATIVA) POÇO DE VISITA CIRCULAR PARA ESGOTO, EM ALVENARIA COM TIJOLOS CERÂMICOS MACIÇOS, DIÂMETRO INTERNO = 1,2 M, PROFUNDIDADE DE 1,50 A 2,00 M, EXCLUINDO TAMPÃO. AF_04/2018</t>
  </si>
  <si>
    <t>2.927,05</t>
  </si>
  <si>
    <t>3.135,53</t>
  </si>
  <si>
    <t>98427</t>
  </si>
  <si>
    <t>(COMPOSIÇÃO REPRESENTATIVA) POÇO DE VISITA CIRCULAR PARA ESGOTO, EM ALVENARIA COM TIJOLOS CERÂMICOS MACIÇOS, DIÂMETRO INTERNO = 1,2 M, PROFUNDIDADE DE 2,00 A 2,50 M, EXCLUINDO TAMPÃO. AF_04/2018</t>
  </si>
  <si>
    <t>3.608,31</t>
  </si>
  <si>
    <t>3.869,97</t>
  </si>
  <si>
    <t>98428</t>
  </si>
  <si>
    <t>(COMPOSIÇÃO REPRESENTATIVA) POÇO DE VISITA CIRCULAR PARA ESGOTO, EM ALVENARIA COM TIJOLOS CERÂMICOS MACIÇOS, DIÂMETRO INTERNO = 1,2 M, PROFUNDIDADE DE 2,50 A 3,00 M, EXCLUINDO TAMPÃO. AF_04/2018</t>
  </si>
  <si>
    <t>3.984,71</t>
  </si>
  <si>
    <t>4.274,90</t>
  </si>
  <si>
    <t>98429</t>
  </si>
  <si>
    <t>(COMPOSIÇÃO REPRESENTATIVA) POÇO DE VISITA CIRCULAR PARA ESGOTO, EM ALVENARIA COM TIJOLOS CERÂMICOS MACIÇOS, DIÂMETRO INTERNO = 1,2 M, PROFUNDIDADE DE 3,00 A 3,50 M, EXCLUINDO TAMPÃO. AF_04/2018</t>
  </si>
  <si>
    <t>4.361,12</t>
  </si>
  <si>
    <t>4.679,83</t>
  </si>
  <si>
    <t>98430</t>
  </si>
  <si>
    <t>(COMPOSIÇÃO REPRESENTATIVA) POÇO DE VISITA CIRCULAR PARA ESGOTO, EM ALVENARIA COM TIJOLOS CERÂMICOS MACIÇOS, DIÂMETRO INTERNO = 1,2 M, PROFUNDIDADE ATÉ 1,50 M, INCLUINDO TAMPÃO DE FERRO FUNDIDO, DIÂMETRO DE 60 CM. AF_04/2018</t>
  </si>
  <si>
    <t>2.627,75</t>
  </si>
  <si>
    <t>2.789,72</t>
  </si>
  <si>
    <t>98431</t>
  </si>
  <si>
    <t>(COMPOSIÇÃO REPRESENTATIVA) POÇO DE VISITA CIRCULAR PARA ESGOTO, EM ALVENARIA COM TIJOLOS CERÂMICOS MACIÇOS, DIÂMETRO INTERNO = 1,2 M, PROFUNDIDADE DE 1,50 A 2,00 M, INCLUINDO TAMPÃO DE FERRO FUNDIDO, DIÂMETRO DE 60 CM. AF_04/2018</t>
  </si>
  <si>
    <t>3.309,01</t>
  </si>
  <si>
    <t>3.524,16</t>
  </si>
  <si>
    <t>98432</t>
  </si>
  <si>
    <t>(COMPOSIÇÃO REPRESENTATIVA) POÇO DE VISITA CIRCULAR PARA ESGOTO, EM ALVENARIA COM TIJOLOS CERÂMICOS MACIÇOS, DIÂMETRO INTERNO = 1,2 M, PROFUNDIDADE DE 2,00 A 2,50 M, INCLUINDO TAMPÃO DE FERRO FUNDIDO, DIÂMETRO DE 60 CM. AF_04/2018</t>
  </si>
  <si>
    <t>3.990,27</t>
  </si>
  <si>
    <t>4.258,60</t>
  </si>
  <si>
    <t>98433</t>
  </si>
  <si>
    <t>(COMPOSIÇÃO REPRESENTATIVA) POÇO DE VISITA CIRCULAR PARA ESGOTO, EM ALVENARIA COM TIJOLOS CERÂMICOS MACIÇOS, DIÂMETRO INTERNO = 1,2 M, PROFUNDIDADE DE 2,50 A 3,00 M, INCLUINDO TAMPÃO DE FERRO FUNDIDO, DIÂMETRO DE 60 CM. AF_04/2018</t>
  </si>
  <si>
    <t>4.366,67</t>
  </si>
  <si>
    <t>4.663,53</t>
  </si>
  <si>
    <t>98434</t>
  </si>
  <si>
    <t>(COMPOSIÇÃO REPRESENTATIVA) POÇO DE VISITA CIRCULAR PARA ESGOTO, EM ALVENARIA COM TIJOLOS CERÂMICOS MACIÇOS, DIÂMETRO INTERNO = 1,2 M, PROFUNDIDADE DE 3,00 A 3,50 M, INCLUINDO TAMPÃO DE FERRO FUNDIDO, DIÂMETRO DE 60 CM. AF_04/2018</t>
  </si>
  <si>
    <t>4.743,08</t>
  </si>
  <si>
    <t>5.068,46</t>
  </si>
  <si>
    <t>99240</t>
  </si>
  <si>
    <t>ACRÉSCIMO PARA POÇO DE VISITA CIRCULAR PARA DRENAGEM, EM CONCRETO PRÉ-MOLDADO, DIÂMETRO INTERNO = 1,2 M. AF_05/2018</t>
  </si>
  <si>
    <t>343,61</t>
  </si>
  <si>
    <t>352,78</t>
  </si>
  <si>
    <t>99241</t>
  </si>
  <si>
    <t>ACRÉSCIMO PARA POÇO DE VISITA RETANGULAR PARA DRENAGEM, EM ALVENARIA COM BLOCOS DE CONCRETO, DIMENSÕES INTERNAS = 1,5X1,5 M. AF_05/2018</t>
  </si>
  <si>
    <t>1.383,91</t>
  </si>
  <si>
    <t>1.493,72</t>
  </si>
  <si>
    <t>99242</t>
  </si>
  <si>
    <t>BASE PARA POÇO DE VISITA CIRCULAR PARA DRENAGEM, EM ALVENARIA COM TIJOLOS CERÂMICOS MACIÇOS, DIÂMETRO INTERNO = 1,2 M, PROFUNDIDADE = 1,45 M, EXCLUINDO TAMPÃO. AF_05/2018</t>
  </si>
  <si>
    <t>2.160,72</t>
  </si>
  <si>
    <t>2.315,34</t>
  </si>
  <si>
    <t>99243</t>
  </si>
  <si>
    <t>ACRÉSCIMO PARA POÇO DE VISITA CIRCULAR PARA DRENAGEM, EM ALVENARIA COM TIJOLOS CERÂMICOS MACIÇOS, DIÂMETRO INTERNO = 1,2 M. AF_05/2018</t>
  </si>
  <si>
    <t>1.294,35</t>
  </si>
  <si>
    <t>1.400,16</t>
  </si>
  <si>
    <t>99244</t>
  </si>
  <si>
    <t>BASE PARA POÇO DE VISITA RETANGULAR PARA DRENAGEM, EM ALVENARIA COM BLOCOS DE CONCRETO, DIMENSÕES INTERNAS = 1,5X2 M, PROFUNDIDADE = 1,45 M, EXCLUINDO TAMPÃO. AF_05/2018</t>
  </si>
  <si>
    <t>3.578,88</t>
  </si>
  <si>
    <t>3.821,59</t>
  </si>
  <si>
    <t>99246</t>
  </si>
  <si>
    <t>ACRÉSCIMO PARA POÇO DE VISITA CIRCULAR PARA DRENAGEM, EM CONCRETO PRÉ-MOLDADO, DIÂMETRO INTERNO = 1,5 M. AF_05/2018</t>
  </si>
  <si>
    <t>529,58</t>
  </si>
  <si>
    <t>541,30</t>
  </si>
  <si>
    <t>99247</t>
  </si>
  <si>
    <t>ACRÉSCIMO PARA POÇO DE VISITA RETANGULAR PARA DRENAGEM, EM ALVENARIA COM BLOCOS DE CONCRETO, DIMENSÕES INTERNAS = 1,5X2 M. AF_05/2018</t>
  </si>
  <si>
    <t>1.580,17</t>
  </si>
  <si>
    <t>1.705,70</t>
  </si>
  <si>
    <t>99248</t>
  </si>
  <si>
    <t>BASE PARA POÇO DE VISITA CIRCULAR PARA DRENAGEM, EM ALVENARIA COM TIJOLOS CERÂMICOS MACIÇOS, DIÂMETRO INTERNO = 1,5 M, PROFUNDIDADE = 1,45 M, EXCLUINDO TAMPÃO. AF_05/2018</t>
  </si>
  <si>
    <t>2.732,91</t>
  </si>
  <si>
    <t>2.924,18</t>
  </si>
  <si>
    <t>99249</t>
  </si>
  <si>
    <t>ACRÉSCIMO PARA POÇO DE VISITA CIRCULAR PARA DRENAGEM, EM ALVENARIA COM TIJOLOS CERÂMICOS MACIÇOS, DIÂMETRO INTERNO = 1,5 M. AF_05/2018</t>
  </si>
  <si>
    <t>1.587,76</t>
  </si>
  <si>
    <t>1.718,08</t>
  </si>
  <si>
    <t>99252</t>
  </si>
  <si>
    <t>BASE PARA POÇO DE VISITA RETANGULAR PARA DRENAGEM, EM ALVENARIA COM BLOCOS DE CONCRETO, DIMENSÕES INTERNAS = 1X1 M, PROFUNDIDADE = 1,45 M, EXCLUINDO TAMPÃO. AF_05/2018</t>
  </si>
  <si>
    <t>1.895,46</t>
  </si>
  <si>
    <t>2.029,40</t>
  </si>
  <si>
    <t>99254</t>
  </si>
  <si>
    <t>ACRÉSCIMO PARA POÇO DE VISITA RETANGULAR PARA DRENAGEM, EM ALVENARIA COM BLOCOS DE CONCRETO, DIMENSÕES INTERNAS = 1X1 M. AF_05/2018</t>
  </si>
  <si>
    <t>991,41</t>
  </si>
  <si>
    <t>1.069,80</t>
  </si>
  <si>
    <t>99256</t>
  </si>
  <si>
    <t>BASE PARA POÇO DE VISITA RETANGULAR PARA DRENAGEM, EM ALVENARIA COM BLOCOS DE CONCRETO, DIMENSÕES INTERNAS = 1,5X2,5 M, PROFUNDIDADE = 1,45 M, EXCLUINDO TAMPÃO. AF_05/2018</t>
  </si>
  <si>
    <t>4.195,68</t>
  </si>
  <si>
    <t>4.478,57</t>
  </si>
  <si>
    <t>99259</t>
  </si>
  <si>
    <t>BASE PARA POÇO DE VISITA RETANGULAR PARA DRENAGEM, EM ALVENARIA COM BLOCOS DE CONCRETO, DIMENSÕES INTERNAS = 1X1,5 M, PROFUNDIDADE = 1,45 M, EXCLUINDO TAMPÃO. AF_05/2018</t>
  </si>
  <si>
    <t>2.391,27</t>
  </si>
  <si>
    <t>2.559,20</t>
  </si>
  <si>
    <t>99261</t>
  </si>
  <si>
    <t>ACRÉSCIMO PARA POÇO DE VISITA RETANGULAR PARA DRENAGEM, EM ALVENARIA COM BLOCOS DE CONCRETO, DIMENSÕES INTERNAS = 1X1,5 M. AF_05/2018</t>
  </si>
  <si>
    <t>1.187,66</t>
  </si>
  <si>
    <t>1.281,76</t>
  </si>
  <si>
    <t>99263</t>
  </si>
  <si>
    <t>ACRÉSCIMO PARA POÇO DE VISITA RETANGULAR PARA DRENAGEM, EM ALVENARIA COM BLOCOS DE CONCRETO, DIMENSÕES INTERNAS = 1,5X2,5 M. AF_05/2018</t>
  </si>
  <si>
    <t>1.776,44</t>
  </si>
  <si>
    <t>1.917,68</t>
  </si>
  <si>
    <t>99265</t>
  </si>
  <si>
    <t>BASE PARA POÇO DE VISITA RETANGULAR PARA DRENAGEM, EM ALVENARIA COM BLOCOS DE CONCRETO, DIMENSÕES INTERNAS = 1X2 M, PROFUNDIDADE = 1,45 M, EXCLUINDO TAMPÃO. AF_05/2018</t>
  </si>
  <si>
    <t>2.887,05</t>
  </si>
  <si>
    <t>3.088,96</t>
  </si>
  <si>
    <t>99266</t>
  </si>
  <si>
    <t>ACRÉSCIMO PARA POÇO DE VISITA RETANGULAR PARA DRENAGEM, EM ALVENARIA COM BLOCOS DE CONCRETO, DIMENSÕES INTERNAS = 1X2 M. AF_05/2018</t>
  </si>
  <si>
    <t>99267</t>
  </si>
  <si>
    <t>BASE PARA POÇO DE VISITA RETANGULAR PARA DRENAGEM, EM ALVENARIA COM BLOCOS DE CONCRETO, DIMENSÕES INTERNAS = 1X2,5 M, PROFUNDIDADE = 1,45 M, EXCLUINDO TAMPÃO. AF_05/2018</t>
  </si>
  <si>
    <t>3.382,82</t>
  </si>
  <si>
    <t>3.618,71</t>
  </si>
  <si>
    <t>99269</t>
  </si>
  <si>
    <t>ACRÉSCIMO PARA POÇO DE VISITA RETANGULAR PARA DRENAGEM, EM ALVENARIA COM BLOCOS DE CONCRETO, DIMENSÕES INTERNAS = 1X2,5 M. AF_05/2018</t>
  </si>
  <si>
    <t>99271</t>
  </si>
  <si>
    <t>BASE PARA POÇO DE VISITA RETANGULAR PARA DRENAGEM, EM ALVENARIA COM BLOCOS DE CONCRETO, DIMENSÕES INTERNAS = 1,5X3 M, PROFUNDIDADE = 1,45 M, EXCLUINDO TAMPÃO. AF_05/2018</t>
  </si>
  <si>
    <t>4.812,34</t>
  </si>
  <si>
    <t>5.135,43</t>
  </si>
  <si>
    <t>99272</t>
  </si>
  <si>
    <t>POÇO DE INSPEÇÃO CIRCULAR PARA DRENAGEM, EM ALVENARIA COM TIJOLOS CERÂMICOS MACIÇOS, DIÂMETRO INTERNO = 0,6 M, PROFUNDIDADE = 1 M, EXCLUINDO TAMPÃO. AF_05/2018</t>
  </si>
  <si>
    <t>800,35</t>
  </si>
  <si>
    <t>859,33</t>
  </si>
  <si>
    <t>99273</t>
  </si>
  <si>
    <t>POÇO DE INSPEÇÃO CIRCULAR PARA DRENAGEM, EM ALVENARIA COM TIJOLOS CERÂMICOS MACIÇOS, DIÂMETRO INTERNO = 0,6 M, PROFUNDIDADE = 1,5 M, EXCLUINDO TAMPÃO. AF_05/2018</t>
  </si>
  <si>
    <t>1.165,83</t>
  </si>
  <si>
    <t>1.254,21</t>
  </si>
  <si>
    <t>99274</t>
  </si>
  <si>
    <t>BASE PARA POÇO DE VISITA RETANGULAR PARA DRENAGEM, EM ALVENARIA COM BLOCOS DE CONCRETO, DIMENSÕES INTERNAS = 1X3 M, PROFUNDIDADE = 1,45 M, EXCLUINDO TAMPÃO. AF_05/2018</t>
  </si>
  <si>
    <t>3.898,86</t>
  </si>
  <si>
    <t>4.168,75</t>
  </si>
  <si>
    <t>99276</t>
  </si>
  <si>
    <t>ACRÉSCIMO PARA POÇO DE VISITA RETANGULAR PARA DRENAGEM, EM ALVENARIA COM BLOCOS DE CONCRETO, DIMENSÕES INTERNAS = 1,5X3 M. AF_05/2018</t>
  </si>
  <si>
    <t>1.972,71</t>
  </si>
  <si>
    <t>2.129,63</t>
  </si>
  <si>
    <t>99277</t>
  </si>
  <si>
    <t>ACRÉSCIMO PARA POÇO DE VISITA RETANGULAR PARA DRENAGEM, EM ALVENARIA COM BLOCOS DE CONCRETO, DIMENSÕES INTERNAS = 1X3 M. AF_05/2018</t>
  </si>
  <si>
    <t>99278</t>
  </si>
  <si>
    <t>ACRÉSCIMO PARA POÇO DE VISITA CIRCULAR PARA DRENAGEM, EM CONCRETO PRÉ-MOLDADO, DIÂMETRO INTERNO = 0,8 M. AF_05/2018</t>
  </si>
  <si>
    <t>253,47</t>
  </si>
  <si>
    <t>259,88</t>
  </si>
  <si>
    <t>99279</t>
  </si>
  <si>
    <t>BASE PARA POÇO DE VISITA RETANGULAR PARA DRENAGEM, EM ALVENARIA COM BLOCOS DE CONCRETO, DIMENSÕES INTERNAS = 1X3,5 M, PROFUNDIDADE = 1,45 M, EXCLUINDO TAMPÃO. AF_05/2018</t>
  </si>
  <si>
    <t>4.397,13</t>
  </si>
  <si>
    <t>4.701,01</t>
  </si>
  <si>
    <t>99280</t>
  </si>
  <si>
    <t>BASE PARA POÇO DE VISITA CIRCULAR PARA DRENAGEM, EM ALVENARIA COM TIJOLOS CERÂMICOS MACIÇOS, DIÂMETRO INTERNO = 0,8 M, PROFUNDIDADE = 1,45 M, EXCLUINDO TAMPÃO. AF_05/2018</t>
  </si>
  <si>
    <t>1.495,95</t>
  </si>
  <si>
    <t>1.605,87</t>
  </si>
  <si>
    <t>99281</t>
  </si>
  <si>
    <t>ACRÉSCIMO PARA POÇO DE VISITA RETANGULAR PARA DRENAGEM, EM ALVENARIA COM BLOCOS DE CONCRETO, DIMENSÕES INTERNAS = 1X3,5 M. AF_05/2018</t>
  </si>
  <si>
    <t>99282</t>
  </si>
  <si>
    <t>ACRÉSCIMO PARA POÇO DE VISITA RETANGULAR PARA DRENAGEM, EM ALVENARIA COM BLOCOS DE CONCRETO, DIMENSÕES INTERNAS = 2,5X2,5 M. AF_05/2018</t>
  </si>
  <si>
    <t>2.196,25</t>
  </si>
  <si>
    <t>2.370,70</t>
  </si>
  <si>
    <t>99283</t>
  </si>
  <si>
    <t>ACRÉSCIMO PARA POÇO DE VISITA CIRCULAR PARA DRENAGEM, EM ALVENARIA COM TIJOLOS CERÂMICOS MACIÇOS, DIÂMETRO INTERNO = 0,8 M. AF_05/2018</t>
  </si>
  <si>
    <t>903,15</t>
  </si>
  <si>
    <t>976,28</t>
  </si>
  <si>
    <t>99284</t>
  </si>
  <si>
    <t>BASE PARA POÇO DE VISITA RETANGULAR PARA DRENAGEM, EM ALVENARIA COM BLOCOS DE CONCRETO, DIMENSÕES INTERNAS = 1,5X3,5 M, PROFUNDIDADE = 1,45 M, EXCLUINDO TAMPÃO. AF_05/2018</t>
  </si>
  <si>
    <t>5.429,12</t>
  </si>
  <si>
    <t>5.792,42</t>
  </si>
  <si>
    <t>99286</t>
  </si>
  <si>
    <t>BASE PARA POÇO DE VISITA RETANGULAR PARA DRENAGEM, EM ALVENARIA COM BLOCOS DE CONCRETO, DIMENSÕES INTERNAS = 1X4 M, PROFUNDIDADE = 1,45 M, EXCLUINDO TAMPÃO. AF_05/2018</t>
  </si>
  <si>
    <t>4.895,51</t>
  </si>
  <si>
    <t>5.233,39</t>
  </si>
  <si>
    <t>99287</t>
  </si>
  <si>
    <t>BASE PARA POÇO DE VISITA RETANGULAR PARA DRENAGEM, EM ALVENARIA COM BLOCOS DE CONCRETO, DIMENSÕES INTERNAS = 2,5X3 M, PROFUNDIDADE = 1,45 M, EXCLUINDO TAMPÃO. AF_05/2018</t>
  </si>
  <si>
    <t>6.797,94</t>
  </si>
  <si>
    <t>7.232,72</t>
  </si>
  <si>
    <t>99288</t>
  </si>
  <si>
    <t>ACRÉSCIMO PARA POÇO DE VISITA CIRCULAR PARA DRENAGEM, EM CONCRETO PRÉ-MOLDADO, DIÂMETRO INTERNO = 1 M. AF_05/2018</t>
  </si>
  <si>
    <t>306,10</t>
  </si>
  <si>
    <t>313,85</t>
  </si>
  <si>
    <t>99289</t>
  </si>
  <si>
    <t>ACRÉSCIMO PARA POÇO DE VISITA RETANGULAR PARA DRENAGEM, EM ALVENARIA COM BLOCOS DE CONCRETO, DIMENSÕES INTERNAS = 1X4 M. AF_05/2018</t>
  </si>
  <si>
    <t>2.168,95</t>
  </si>
  <si>
    <t>2.341,60</t>
  </si>
  <si>
    <t>99290</t>
  </si>
  <si>
    <t>BASE PARA POÇO DE VISITA RETANGULAR PARA DRENAGEM, EM ALVENARIA COM BLOCOS DE CONCRETO, DIMENSÕES INTERNAS = 1,5X1,5 M, PROFUNDIDADE = 1,45 M, EXCLUINDO TAMPÃO. AF_05/2018</t>
  </si>
  <si>
    <t>2.946,24</t>
  </si>
  <si>
    <t>3.148,69</t>
  </si>
  <si>
    <t>99291</t>
  </si>
  <si>
    <t>ACRÉSCIMO PARA POÇO DE VISITA RETANGULAR PARA DRENAGEM, EM ALVENARIA COM BLOCOS DE CONCRETO, DIMENSÕES INTERNAS = 1,5X3,5 M. AF_05/2018</t>
  </si>
  <si>
    <t>99292</t>
  </si>
  <si>
    <t>BASE PARA POÇO DE VISITA CIRCULAR PARA DRENAGEM, EM ALVENARIA COM TIJOLOS CERÂMICOS MACIÇOS, DIÂMETRO INTERNO = 1 M, PROFUNDIDADE = 1,45 M, EXCLUINDO TAMPÃO. AF_05/2018</t>
  </si>
  <si>
    <t>1.832,62</t>
  </si>
  <si>
    <t>1.965,67</t>
  </si>
  <si>
    <t>99293</t>
  </si>
  <si>
    <t>ACRÉSCIMO PARA POÇO DE VISITA CIRCULAR PARA DRENAGEM, EM ALVENARIA COM TIJOLOS CERÂMICOS MACIÇOS, DIÂMETRO INTERNO = 1 M. AF_05/2018</t>
  </si>
  <si>
    <t>1.098,74</t>
  </si>
  <si>
    <t>1.188,22</t>
  </si>
  <si>
    <t>99294</t>
  </si>
  <si>
    <t>BASE PARA POÇO DE VISITA RETANGULAR PARA DRENAGEM, EM ALVENARIA COM BLOCOS DE CONCRETO, DIMENSÕES INTERNAS = 1,5X4 M, PROFUNDIDADE = 1,45 M, EXCLUINDO TAMPÃO. AF_05/2018</t>
  </si>
  <si>
    <t>6.045,88</t>
  </si>
  <si>
    <t>6.449,39</t>
  </si>
  <si>
    <t>99296</t>
  </si>
  <si>
    <t>ACRÉSCIMO PARA POÇO DE VISITA RETANGULAR PARA DRENAGEM, EM ALVENARIA COM BLOCOS DE CONCRETO, DIMENSÕES INTERNAS = 2,5X3 M. AF_05/2018</t>
  </si>
  <si>
    <t>2.392,50</t>
  </si>
  <si>
    <t>2.582,67</t>
  </si>
  <si>
    <t>99297</t>
  </si>
  <si>
    <t>ACRÉSCIMO PARA POÇO DE VISITA RETANGULAR PARA DRENAGEM, EM ALVENARIA COM BLOCOS DE CONCRETO, DIMENSÕES INTERNAS = 1,5X4 M. AF_05/2018</t>
  </si>
  <si>
    <t>2.387,79</t>
  </si>
  <si>
    <t>2.577,65</t>
  </si>
  <si>
    <t>99298</t>
  </si>
  <si>
    <t>BASE PARA POÇO DE VISITA RETANGULAR PARA DRENAGEM, EM ALVENARIA COM BLOCOS DE CONCRETO, DIMENSÕES INTERNAS = 2,5X3,5 M, PROFUNDIDADE = 1,45 M, EXCLUINDO TAMPÃO. AF_05/2018</t>
  </si>
  <si>
    <t>7.671,96</t>
  </si>
  <si>
    <t>8.159,54</t>
  </si>
  <si>
    <t>99299</t>
  </si>
  <si>
    <t>ACRÉSCIMO PARA POÇO DE VISITA RETANGULAR PARA DRENAGEM, EM ALVENARIA COM BLOCOS DE CONCRETO, DIMENSÕES INTERNAS = 2,5X3,5 M. AF_05/2018</t>
  </si>
  <si>
    <t>2.588,71</t>
  </si>
  <si>
    <t>2.794,57</t>
  </si>
  <si>
    <t>99300</t>
  </si>
  <si>
    <t>BASE PARA POÇO DE VISITA RETANGULAR PARA DRENAGEM, EM ALVENARIA COM BLOCOS DE CONCRETO, DIMENSÕES INTERNAS = 2,5X4 M, PROFUNDIDADE = 1,45 M, EXCLUINDO TAMPÃO. AF_05/2018</t>
  </si>
  <si>
    <t>8.546,00</t>
  </si>
  <si>
    <t>9.086,38</t>
  </si>
  <si>
    <t>99301</t>
  </si>
  <si>
    <t>BASE PARA POÇO DE VISITA RETANGULAR PARA DRENAGEM, EM ALVENARIA COM BLOCOS DE CONCRETO, DIMENSÕES INTERNAS = 2X2 M, PROFUNDIDADE = 1,45 M, EXCLUINDO TAMPÃO. AF_05/2018</t>
  </si>
  <si>
    <t>4.318,01</t>
  </si>
  <si>
    <t>4.608,18</t>
  </si>
  <si>
    <t>99302</t>
  </si>
  <si>
    <t>ACRÉSCIMO PARA POÇO DE VISITA RETANGULAR PARA DRENAGEM, EM ALVENARIA COM BLOCOS DE CONCRETO, DIMENSÕES INTERNAS = 2,5X4 M. AF_05/2018</t>
  </si>
  <si>
    <t>2.789,68</t>
  </si>
  <si>
    <t>3.011,56</t>
  </si>
  <si>
    <t>99303</t>
  </si>
  <si>
    <t>BASE PARA POÇO DE VISITA RETANGULAR PARA DRENAGEM, EM ALVENARIA COM BLOCOS DE CONCRETO, DIMENSÕES INTERNAS = 3X3 M, PROFUNDIDADE = 1,45 M, EXCLUINDO TAMPÃO. AF_05/2018</t>
  </si>
  <si>
    <t>7.834,60</t>
  </si>
  <si>
    <t>8.328,78</t>
  </si>
  <si>
    <t>99304</t>
  </si>
  <si>
    <t>ACRÉSCIMO PARA POÇO DE VISITA RETANGULAR PARA DRENAGEM, EM ALVENARIA COM BLOCOS DE CONCRETO, DIMENSÕES INTERNAS = 3X3 M. AF_05/2018</t>
  </si>
  <si>
    <t>2.593,42</t>
  </si>
  <si>
    <t>2.799,60</t>
  </si>
  <si>
    <t>99305</t>
  </si>
  <si>
    <t>BASE PARA POÇO DE VISITA RETANGULAR PARA DRENAGEM, EM ALVENARIA COM BLOCOS DE CONCRETO, DIMENSÕES INTERNAS = 3X3,5 M, PROFUNDIDADE = 1,45 M, EXCLUINDO TAMPÃO. AF_05/2018</t>
  </si>
  <si>
    <t>8.836,30</t>
  </si>
  <si>
    <t>9.389,52</t>
  </si>
  <si>
    <t>99306</t>
  </si>
  <si>
    <t>ACRÉSCIMO PARA POÇO DE VISITA RETANGULAR PARA DRENAGEM, EM ALVENARIA COM BLOCOS DE CONCRETO, DIMENSÕES INTERNAS = 3X3,5 M. AF_05/2018</t>
  </si>
  <si>
    <t>99307</t>
  </si>
  <si>
    <t>ACRÉSCIMO PARA POÇO DE VISITA RETANGULAR PARA DRENAGEM, EM ALVENARIA COM BLOCOS DE CONCRETO, DIMENSÕES INTERNAS = 2X2 M. AF_05/2018</t>
  </si>
  <si>
    <t>1.799,03</t>
  </si>
  <si>
    <t>1.941,76</t>
  </si>
  <si>
    <t>99308</t>
  </si>
  <si>
    <t>BASE PARA POÇO DE VISITA RETANGULAR PARA DRENAGEM, EM ALVENARIA COM BLOCOS DE CONCRETO, DIMENSÕES INTERNAS = 3X4 M, PROFUNDIDADE = 1,45 M, EXCLUINDO TAMPÃO. AF_05/2018</t>
  </si>
  <si>
    <t>9.838,00</t>
  </si>
  <si>
    <t>10.450,33</t>
  </si>
  <si>
    <t>99309</t>
  </si>
  <si>
    <t>ACRÉSCIMO PARA POÇO DE VISITA RETANGULAR PARA DRENAGEM, EM ALVENARIA COM BLOCOS DE CONCRETO, DIMENSÕES INTERNAS = 3X4 M. AF_05/2018</t>
  </si>
  <si>
    <t>2.990,64</t>
  </si>
  <si>
    <t>3.228,54</t>
  </si>
  <si>
    <t>99310</t>
  </si>
  <si>
    <t>BASE PARA POÇO DE VISITA RETANGULAR PARA DRENAGEM, EM ALVENARIA COM BLOCOS DE CONCRETO, DIMENSÕES INTERNAS = 3,5X3,5 M, PROFUNDIDADE = 1,45 M, EXCLUINDO TAMPÃO. AF_05/2018</t>
  </si>
  <si>
    <t>10.006,92</t>
  </si>
  <si>
    <t>10.625,87</t>
  </si>
  <si>
    <t>99311</t>
  </si>
  <si>
    <t>ACRÉSCIMO PARA POÇO DE VISITA RETANGULAR PARA DRENAGEM, EM ALVENARIA COM BLOCOS DE CONCRETO, DIMENSÕES INTERNAS = 3,5X3,5 M. AF_05/2018</t>
  </si>
  <si>
    <t>99312</t>
  </si>
  <si>
    <t>BASE PARA POÇO DE VISITA RETANGULAR PARA DRENAGEM, EM ALVENARIA COM BLOCOS DE CONCRETO, DIMENSÕES INTERNAS = 2X2,5 M, PROFUNDIDADE = 1,45 M, EXCLUINDO TAMPÃO. AF_05/2018</t>
  </si>
  <si>
    <t>5.047,26</t>
  </si>
  <si>
    <t>5.383,81</t>
  </si>
  <si>
    <t>99313</t>
  </si>
  <si>
    <t>BASE PARA POÇO DE VISITA RETANGULAR PARA DRENAGEM, EM ALVENARIA COM BLOCOS DE CONCRETO, DIMENSÕES INTERNAS = 3,5X4 M, PROFUNDIDADE = 1,45 M, EXCLUINDO TAMPÃO. AF_05/2018</t>
  </si>
  <si>
    <t>11.137,16</t>
  </si>
  <si>
    <t>11.821,49</t>
  </si>
  <si>
    <t>99314</t>
  </si>
  <si>
    <t>ACRÉSCIMO PARA POÇO DE VISITA RETANGULAR PARA DRENAGEM, EM ALVENARIA COM BLOCOS DE CONCRETO, DIMENSÕES INTERNAS = 3,5X4 M. AF_05/2018</t>
  </si>
  <si>
    <t>3.191,62</t>
  </si>
  <si>
    <t>3.445,53</t>
  </si>
  <si>
    <t>99315</t>
  </si>
  <si>
    <t>BASE PARA POÇO DE VISITA RETANGULAR PARA DRENAGEM, EM ALVENARIA COM BLOCOS DE CONCRETO, DIMENSÕES INTERNAS = 4X4 M, PROFUNDIDADE = 1,45 M, EXCLUINDO TAMPÃO. AF_05/2018</t>
  </si>
  <si>
    <t>12.443,65</t>
  </si>
  <si>
    <t>13.200,05</t>
  </si>
  <si>
    <t>99317</t>
  </si>
  <si>
    <t>ACRÉSCIMO PARA POÇO DE VISITA RETANGULAR PARA DRENAGEM, EM ALVENARIA COM BLOCOS DE CONCRETO, DIMENSÕES INTERNAS = 2X2,5 M. AF_05/2018</t>
  </si>
  <si>
    <t>1.995,29</t>
  </si>
  <si>
    <t>2.153,70</t>
  </si>
  <si>
    <t>99318</t>
  </si>
  <si>
    <t>CHAMINÉ CIRCULAR PARA POÇO DE VISITA PARA DRENAGEM, EM CONCRETO PRÉ-MOLDADO, DIÂMETRO INTERNO = 0,6 M. AF_05/2018</t>
  </si>
  <si>
    <t>169,88</t>
  </si>
  <si>
    <t>99319</t>
  </si>
  <si>
    <t>CHAMINÉ CIRCULAR PARA POÇO DE VISITA PARA DRENAGEM, EM ALVENARIA COM TIJOLOS CERÂMICOS MACIÇOS, DIÂMETRO INTERNO = 0,6 M. AF_05/2018</t>
  </si>
  <si>
    <t>707,61</t>
  </si>
  <si>
    <t>764,30</t>
  </si>
  <si>
    <t>99320</t>
  </si>
  <si>
    <t>BASE PARA POÇO DE VISITA RETANGULAR PARA DRENAGEM, EM ALVENARIA COM BLOCOS DE CONCRETO, DIMENSÕES INTERNAS = 2X3 M, PROFUNDIDADE = 1,45 M, EXCLUINDO TAMPÃO. AF_05/2018</t>
  </si>
  <si>
    <t>5.812,83</t>
  </si>
  <si>
    <t>6.195,76</t>
  </si>
  <si>
    <t>99321</t>
  </si>
  <si>
    <t>ACRÉSCIMO PARA POÇO DE VISITA RETANGULAR PARA DRENAGEM, EM ALVENARIA COM BLOCOS DE CONCRETO, DIMENSÕES INTERNAS = 2X3 M. AF_05/2018</t>
  </si>
  <si>
    <t>2.191,54</t>
  </si>
  <si>
    <t>2.365,68</t>
  </si>
  <si>
    <t>99322</t>
  </si>
  <si>
    <t>BASE PARA POÇO DE VISITA RETANGULAR PARA DRENAGEM, EM ALVENARIA COM BLOCOS DE CONCRETO, DIMENSÕES INTERNAS = 2X3,5 M, PROFUNDIDADE = 1,45 M, EXCLUINDO TAMPÃO. AF_05/2018</t>
  </si>
  <si>
    <t>6.546,58</t>
  </si>
  <si>
    <t>6.975,92</t>
  </si>
  <si>
    <t>99323</t>
  </si>
  <si>
    <t>ACRÉSCIMO PARA POÇO DE VISITA RETANGULAR PARA DRENAGEM, EM ALVENARIA COM BLOCOS DE CONCRETO, DIMENSÕES INTERNAS = 2X3,5 M. AF_05/2018</t>
  </si>
  <si>
    <t>99324</t>
  </si>
  <si>
    <t>BASE PARA POÇO DE VISITA RETANGULAR PARA DRENAGEM, EM ALVENARIA COM BLOCOS DE CONCRETO, DIMENSÕES INTERNAS = 2X4 M, PROFUNDIDADE = 1,45 M, EXCLUINDO TAMPÃO. AF_05/2018</t>
  </si>
  <si>
    <t>7.280,31</t>
  </si>
  <si>
    <t>7.756,02</t>
  </si>
  <si>
    <t>99325</t>
  </si>
  <si>
    <t>ACRÉSCIMO PARA POÇO DE VISITA RETANGULAR PARA DRENAGEM, EM ALVENARIA COM BLOCOS DE CONCRETO, DIMENSÕES INTERNAS = 2X4 M. AF_05/2018</t>
  </si>
  <si>
    <t>99326</t>
  </si>
  <si>
    <t>BASE PARA POÇO DE VISITA RETANGULAR PARA DRENAGEM, EM ALVENARIA COM BLOCOS DE CONCRETO, DIMENSÕES INTERNAS = 2,5X2,5 M, PROFUNDIDADE = 1,45 M, EXCLUINDO TAMPÃO. AF_05/2018</t>
  </si>
  <si>
    <t>5.923,92</t>
  </si>
  <si>
    <t>6.305,88</t>
  </si>
  <si>
    <t>99327</t>
  </si>
  <si>
    <t>ACRÉSCIMO PARA POÇO DE VISITA RETANGULAR PARA DRENAGEM, EM ALVENARIA COM BLOCOS DE CONCRETO, DIMENSÕES INTERNAS = 4X4 M. AF_05/2018</t>
  </si>
  <si>
    <t>3.346,44</t>
  </si>
  <si>
    <t>3.613,35</t>
  </si>
  <si>
    <t>94263</t>
  </si>
  <si>
    <t>GUIA (MEIO-FIO) CONCRETO, MOLDADA  IN LOCO  EM TRECHO RETO COM EXTRUSORA, 13 CM BASE X 22 CM ALTURA. AF_06/2016</t>
  </si>
  <si>
    <t>23,11</t>
  </si>
  <si>
    <t>94264</t>
  </si>
  <si>
    <t>GUIA (MEIO-FIO) CONCRETO, MOLDADA  IN LOCO  EM TRECHO CURVO COM EXTRUSORA, 13 CM BASE X 22 CM ALTURA. AF_06/2016</t>
  </si>
  <si>
    <t>26,29</t>
  </si>
  <si>
    <t>94265</t>
  </si>
  <si>
    <t>GUIA (MEIO-FIO) CONCRETO, MOLDADA  IN LOCO  EM TRECHO RETO COM EXTRUSORA, 15 CM BASE X 30 CM ALTURA. AF_06/2016</t>
  </si>
  <si>
    <t>30,67</t>
  </si>
  <si>
    <t>94266</t>
  </si>
  <si>
    <t>GUIA (MEIO-FIO) CONCRETO, MOLDADA  IN LOCO  EM TRECHO CURVO COM EXTRUSORA, 15 CM BASE X 30 CM ALTURA. AF_06/2016</t>
  </si>
  <si>
    <t>32,45</t>
  </si>
  <si>
    <t>34,68</t>
  </si>
  <si>
    <t>94267</t>
  </si>
  <si>
    <t>GUIA (MEIO-FIO) E SARJETA CONJUGADOS DE CONCRETO, MOLDADA  IN LOCO  EM TRECHO RETO COM EXTRUSORA, 45 CM BASE (15 CM BASE DA GUIA + 30 CM BASE DA SARJETA) X 22 CM ALTURA. AF_06/2016</t>
  </si>
  <si>
    <t>35,41</t>
  </si>
  <si>
    <t>94268</t>
  </si>
  <si>
    <t>GUIA (MEIO-FIO) E SARJETA CONJUGADOS DE CONCRETO, MOLDADA  IN LOCO  EM TRECHO CURVO COM EXTRUSORA, 45 CM BASE (15 CM BASE DA GUIA + 30 CM BASE DA SARJETA) X 22 CM ALTURA. AF_06/2016</t>
  </si>
  <si>
    <t>39,82</t>
  </si>
  <si>
    <t>94269</t>
  </si>
  <si>
    <t>GUIA (MEIO-FIO) E SARJETA CONJUGADOS DE CONCRETO, MOLDADA  IN LOCO  EM TRECHO RETO COM EXTRUSORA, 60 CM BASE (15 CM BASE DA GUIA + 45 CM BASE DA SARJETA) X 26 CM ALTURA. AF_06/2016</t>
  </si>
  <si>
    <t>48,63</t>
  </si>
  <si>
    <t>94270</t>
  </si>
  <si>
    <t>GUIA (MEIO-FIO) E SARJETA CONJUGADOS DE CONCRETO, MOLDADA IN LOCO  EM TRECHO CURVO COM EXTRUSORA, 60 CM BASE (15 CM BASE DA GUIA + 45 CM BASE DA SARJETA) X 26 CM ALTURA. AF_06/2016</t>
  </si>
  <si>
    <t>51,83</t>
  </si>
  <si>
    <t>54,80</t>
  </si>
  <si>
    <t>94271</t>
  </si>
  <si>
    <t>GUIA (MEIO-FIO) E SARJETA CONJUGADOS DE CONCRETO, MOLDADA  IN LOCO  EM TRECHO RETO COM EXTRUSORA, 65 CM BASE (15 CM BASE DA GUIA + 50 CM BASE DA SARJETA) X 26 CM ALTURA. AF_06/2016</t>
  </si>
  <si>
    <t>56,36</t>
  </si>
  <si>
    <t>59,21</t>
  </si>
  <si>
    <t>94272</t>
  </si>
  <si>
    <t>GUIA (MEIO-FIO) E SARJETA CONJUGADOS DE CONCRETO, MOLDADA  IN LOCO  EM TRECHO CURVO COM EXTRUSORA, 65 CM BASE (15 CM BASE DA GUIA + 50 CM BASE DA SARJETA) X 26 CM ALTURA. AF_06/2016</t>
  </si>
  <si>
    <t>67,43</t>
  </si>
  <si>
    <t>94273</t>
  </si>
  <si>
    <t>ASSENTAMENTO DE GUIA (MEIO-FIO) EM TRECHO RETO, CONFECCIONADA EM CONCRETO PRÉ-FABRICADO, DIMENSÕES 100X15X13X30 CM (COMPRIMENTO X BASE INFERIOR X BASE SUPERIOR X ALTURA), PARA VIAS URBANAS (USO VIÁRIO). AF_06/2016</t>
  </si>
  <si>
    <t>41,88</t>
  </si>
  <si>
    <t>43,73</t>
  </si>
  <si>
    <t>94274</t>
  </si>
  <si>
    <t>ASSENTAMENTO DE GUIA (MEIO-FIO) EM TRECHO CURVO, CONFECCIONADA EM CONCRETO PRÉ-FABRICADO, DIMENSÕES 100X15X13X30 CM (COMPRIMENTO X BASE INFERIOR X BASE SUPERIOR X ALTURA), PARA VIAS URBANAS (USO VIÁRIO). AF_06/2016</t>
  </si>
  <si>
    <t>45,41</t>
  </si>
  <si>
    <t>47,68</t>
  </si>
  <si>
    <t>94275</t>
  </si>
  <si>
    <t>ASSENTAMENTO DE GUIA (MEIO-FIO) EM TRECHO RETO, CONFECCIONADA EM CONCRETO PRÉ-FABRICADO, DIMENSÕES 100X15X13X20 CM (COMPRIMENTO X BASE INFERIOR X BASE SUPERIOR X ALTURA), PARA URBANIZAÇÃO INTERNA DE EMPREENDIMENTOS. AF_06/2016_P</t>
  </si>
  <si>
    <t>40,15</t>
  </si>
  <si>
    <t>94276</t>
  </si>
  <si>
    <t>ASSENTAMENTO DE GUIA (MEIO-FIO) EM TRECHO CURVO, CONFECCIONADA EM CONCRETO PRÉ-FABRICADO, DIMENSÕES 100X15X13X20 CM (COMPRIMENTO X BASE INFERIOR X BASE SUPERIOR X ALTURA), PARA URBANIZAÇÃO INTERNA DE EMPREENDIMENTOS. AF_06/2016_P</t>
  </si>
  <si>
    <t>45,76</t>
  </si>
  <si>
    <t>94281</t>
  </si>
  <si>
    <t>EXECUÇÃO DE SARJETA DE CONCRETO USINADO, MOLDADA  IN LOCO  EM TRECHO RETO, 30 CM BASE X 15 CM ALTURA. AF_06/2016</t>
  </si>
  <si>
    <t>35,09</t>
  </si>
  <si>
    <t>37,38</t>
  </si>
  <si>
    <t>94282</t>
  </si>
  <si>
    <t>EXECUÇÃO DE SARJETA DE CONCRETO USINADO, MOLDADA  IN LOCO  EM TRECHO CURVO, 30 CM BASE X 15 CM ALTURA. AF_06/2016</t>
  </si>
  <si>
    <t>45,85</t>
  </si>
  <si>
    <t>49,38</t>
  </si>
  <si>
    <t>94283</t>
  </si>
  <si>
    <t>EXECUÇÃO DE SARJETA DE CONCRETO USINADO, MOLDADA  IN LOCO  EM TRECHO RETO, 45 CM BASE X 15 CM ALTURA. AF_06/2016</t>
  </si>
  <si>
    <t>46,11</t>
  </si>
  <si>
    <t>94284</t>
  </si>
  <si>
    <t>EXECUÇÃO DE SARJETA DE CONCRETO USINADO, MOLDADA  IN LOCO  EM TRECHO CURVO, 45 CM BASE X 15 CM ALTURA. AF_06/2016</t>
  </si>
  <si>
    <t>54,37</t>
  </si>
  <si>
    <t>94285</t>
  </si>
  <si>
    <t>EXECUÇÃO DE SARJETA DE CONCRETO USINADO, MOLDADA  IN LOCO  EM TRECHO RETO, 60 CM BASE X 15 CM ALTURA. AF_06/2016</t>
  </si>
  <si>
    <t>51,62</t>
  </si>
  <si>
    <t>54,26</t>
  </si>
  <si>
    <t>94286</t>
  </si>
  <si>
    <t>EXECUÇÃO DE SARJETA DE CONCRETO USINADO, MOLDADA  IN LOCO  EM TRECHO CURVO, 60 CM BASE X 15 CM ALTURA. AF_06/2016</t>
  </si>
  <si>
    <t>62,38</t>
  </si>
  <si>
    <t>94287</t>
  </si>
  <si>
    <t>EXECUÇÃO DE SARJETA DE CONCRETO USINADO, MOLDADA  IN LOCO  EM TRECHO RETO, 30 CM BASE X 10 CM ALTURA. AF_06/2016</t>
  </si>
  <si>
    <t>28,39</t>
  </si>
  <si>
    <t>30,48</t>
  </si>
  <si>
    <t>94288</t>
  </si>
  <si>
    <t>EXECUÇÃO DE SARJETA DE CONCRETO USINADO, MOLDADA  IN LOCO  EM TRECHO CURVO, 30 CM BASE X 10 CM ALTURA. AF_06/2016</t>
  </si>
  <si>
    <t>37,80</t>
  </si>
  <si>
    <t>40,98</t>
  </si>
  <si>
    <t>94289</t>
  </si>
  <si>
    <t>EXECUÇÃO DE SARJETA DE CONCRETO USINADO, MOLDADA  IN LOCO  EM TRECHO RETO, 45 CM BASE X 10 CM ALTURA. AF_06/2016</t>
  </si>
  <si>
    <t>94290</t>
  </si>
  <si>
    <t>EXECUÇÃO DE SARJETA DE CONCRETO USINADO, MOLDADA  IN LOCO  EM TRECHO CURVO, 45 CM BASE X 10 CM ALTURA. AF_06/2016</t>
  </si>
  <si>
    <t>44,05</t>
  </si>
  <si>
    <t>47,41</t>
  </si>
  <si>
    <t>94291</t>
  </si>
  <si>
    <t>EXECUÇÃO DE SARJETA DE CONCRETO USINADO, MOLDADA  IN LOCO  EM TRECHO RETO, 60 CM BASE X 10 CM ALTURA. AF_06/2016</t>
  </si>
  <si>
    <t>40,41</t>
  </si>
  <si>
    <t>94292</t>
  </si>
  <si>
    <t>EXECUÇÃO DE SARJETA DE CONCRETO USINADO, MOLDADA  IN LOCO  EM TRECHO CURVO, 60 CM BASE X 10 CM ALTURA. AF_06/2016</t>
  </si>
  <si>
    <t>49,81</t>
  </si>
  <si>
    <t>53,30</t>
  </si>
  <si>
    <t>94293</t>
  </si>
  <si>
    <t>EXECUÇÃO DE SARJETÃO DE CONCRETO USINADO, MOLDADA  IN LOCO  EM TRECHO RETO, 100 CM BASE X 20 CM ALTURA. AF_06/2016</t>
  </si>
  <si>
    <t>97,47</t>
  </si>
  <si>
    <t>101,30</t>
  </si>
  <si>
    <t>94294</t>
  </si>
  <si>
    <t>EXECUÇÃO DE ESCORAS DE CONCRETO PARA CONTENÇÃO DE GUIAS PRÉ-FABRICADAS. AF_06/2016</t>
  </si>
  <si>
    <t>5,76</t>
  </si>
  <si>
    <t>94037</t>
  </si>
  <si>
    <t>ESCORAMENTO DE VALA, TIPO PONTALETEAMENTO, COM PROFUNDIDADE DE 0 A 1,5 M, LARGURA MENOR QUE 1,5 M, EM LOCAL COM NÍVEL ALTO DE INTERFERÊNCIA. AF_06/2016</t>
  </si>
  <si>
    <t>94038</t>
  </si>
  <si>
    <t>ESCORAMENTO DE VALA, TIPO PONTALETEAMENTO, COM PROFUNDIDADE DE 0 A 1,5 M, LARGURA MAIOR OU IGUAL A 1,5 M E MENOR QUE 2,5 M, EM LOCAL COM NÍVEL ALTO DE INTERFERÊNCIA. AF_06/2016</t>
  </si>
  <si>
    <t>26,52</t>
  </si>
  <si>
    <t>94039</t>
  </si>
  <si>
    <t>ESCORAMENTO DE VALA, TIPO PONTALETEAMENTO, COM PROFUNDIDADE DE 1,5 A 3,0 M, LARGURA MENOR QUE 1,5 M, EM LOCAL COM NÍVEL ALTO DE INTERFERÊNCIA. AF_06/2016</t>
  </si>
  <si>
    <t>94040</t>
  </si>
  <si>
    <t>ESCORAMENTO DE VALA, TIPO PONTALETEAMENTO, COM PROFUNDIDADE DE 1,5 A 3,0 M, LARGURA MAIOR OU IGUAL A 1,5 M E MENOR QUE 2,5 M, EM LOCAL COM NÍVEL ALTO DE INTERFERÊNCIA. AF_06/2016</t>
  </si>
  <si>
    <t>20,47</t>
  </si>
  <si>
    <t>22,45</t>
  </si>
  <si>
    <t>94041</t>
  </si>
  <si>
    <t>ESCORAMENTO DE VALA, TIPO PONTALETEAMENTO, COM PROFUNDIDADE DE 3,0 A 4,5 M, LARGURA MENOR QUE 1,5 M EM LOCAL COM NÍVEL ALTO DE INTERFERÊNCIA. AF_06/2016</t>
  </si>
  <si>
    <t>10,49</t>
  </si>
  <si>
    <t>11,33</t>
  </si>
  <si>
    <t>94042</t>
  </si>
  <si>
    <t>ESCORAMENTO DE VALA, TIPO PONTALETEAMENTO, COM PROFUNDIDADE DE 3,0 A 4,5 M, LARGURA MAIOR OU IGUAL A 1,5 M E MENOR QUE 2,5 M, EM LOCAL COM NÍVEL ALTO DE INTERFERÊNCIA. AF_06/2016</t>
  </si>
  <si>
    <t>94043</t>
  </si>
  <si>
    <t>ESCORAMENTO DE VALA, TIPO PONTALETEAMENTO, COM PROFUNDIDADE DE 0 A 1,5 M, LARGURA MENOR QUE 1,5 M, EM LOCAL COM NÍVEL BAIXO DE INTERFERÊNCIA. AF_06/2016</t>
  </si>
  <si>
    <t>17,90</t>
  </si>
  <si>
    <t>94044</t>
  </si>
  <si>
    <t>ESCORAMENTO DE VALA, TIPO PONTALETEAMENTO, COM PROFUNDIDADE DE 0 A 1,5 M, LARGURA MAIOR OU IGUAL A 1,5 M E MENOR QUE 2,5 M, EM LOCAL COM NÍVEL BAIXO DE INTERFERÊNCIA. AF_06/2016</t>
  </si>
  <si>
    <t>25,39</t>
  </si>
  <si>
    <t>94045</t>
  </si>
  <si>
    <t>ESCORAMENTO DE VALA, TIPO PONTALETEAMENTO, COM PROFUNDIDADE DE 1,5 A 3,0 M, LARGURA MENOR QUE 1,5 M, EM LOCAL COM NÍVEL BAIXO DE INTERFERÊNCIA. AF_06/2016</t>
  </si>
  <si>
    <t>94046</t>
  </si>
  <si>
    <t>ESCORAMENTO DE VALA, TIPO PONTALETEAMENTO, COM PROFUNDIDADE DE 1,5 A 3,0 M, LARGURA MAIOR OU IGUAL A 1,5 M E MENOR QUE 2,5 M, EM LOCAL COM NÍVEL BAIXO DE INTERFERÊNCIA. AF_06/2016</t>
  </si>
  <si>
    <t>21,27</t>
  </si>
  <si>
    <t>94047</t>
  </si>
  <si>
    <t>ESCORAMENTO DE VALA, TIPO PONTALETEAMENTO, COM PROFUNDIDADE DE 3,0 A 4,5 M, LARGURA MENOR QUE 1,5 M EM LOCAL COM NÍVEL BAIXO DE INTERFERÊNCIA. AF_06/2016</t>
  </si>
  <si>
    <t>9,47</t>
  </si>
  <si>
    <t>94048</t>
  </si>
  <si>
    <t>ESCORAMENTO DE VALA, TIPO PONTALETEAMENTO, COM PROFUNDIDADE DE 3,0 A 4,5 M, LARGURA MAIOR OU IGUAL A 1,5 M E MENOR QUE 2,5 M, EM LOCAL COM NÍVEL BAIXO DE INTERFERÊNCIA. AF_06/2016</t>
  </si>
  <si>
    <t>16,35</t>
  </si>
  <si>
    <t>94049</t>
  </si>
  <si>
    <t>ESCORAMENTO DE VALA, TIPO DESCONTÍNUO, COM PROFUNDIDADE DE 0 A 1,5 M, LARGURA MENOR QUE 1,5 M, EM LOCAL COM NÍVEL ALTO DE INTERFERÊNCIA. AF_06/2016</t>
  </si>
  <si>
    <t>30,81</t>
  </si>
  <si>
    <t>94050</t>
  </si>
  <si>
    <t>ESCORAMENTO DE VALA, TIPO DESCONTÍNUO, COM PROFUNDIDADE DE 0 A 1,5 M, LARGURA MAIOR OU IGUAL A 1,5 M E MENOR QUE 2,5 M, EM LOCAL COM NÍVEL ALTO DE INTERFERÊNCIA. AF_06/2016</t>
  </si>
  <si>
    <t>37,42</t>
  </si>
  <si>
    <t>40,46</t>
  </si>
  <si>
    <t>94051</t>
  </si>
  <si>
    <t>ESCORAMENTO DE VALA, TIPO DESCONTÍNUO, COM PROFUNDIDADE DE 1,5 M A 3,0 M, LARGURA MENOR QUE 1,5 M, EM LOCAL COM NÍVEL ALTO DE INTERFERÊNCIA. AF_06/2016</t>
  </si>
  <si>
    <t>25,17</t>
  </si>
  <si>
    <t>94052</t>
  </si>
  <si>
    <t>ESCORAMENTO DE VALA, TIPO DESCONTÍNUO, COM PROFUNDIDADE DE 1,5 A 3,0 M, LARGURA MAIOR OU IGUAL A 1,5 M E MENOR QUE 2,5 M, EM LOCAL COM NÍVEL ALTO DE INTERFERÊNCIA. AF_06/2016</t>
  </si>
  <si>
    <t>32,13</t>
  </si>
  <si>
    <t>94053</t>
  </si>
  <si>
    <t>ESCORAMENTO DE VALA, TIPO DESCONTÍNUO, COM PROFUNDIDADE DE 3,0 A 4,5 M, LARGURA MENOR QUE 1,5 M, EM LOCAL COM NÍVEL ALTO DE INTERFERÊNCIA. AF_06/2016</t>
  </si>
  <si>
    <t>20,20</t>
  </si>
  <si>
    <t>94054</t>
  </si>
  <si>
    <t>ESCORAMENTO DE VALA, TIPO DESCONTÍNUO, COM PROFUNDIDADE DE 3,0 A 4,5 M, LARGURA MAIOR OU IGUAL A 1,5 E MENOR QUE 2,5 M, EM LOCAL COM NÍVEL ALTO DE INTERFERÊNCIA. AF_06/2016</t>
  </si>
  <si>
    <t>28,96</t>
  </si>
  <si>
    <t>31,01</t>
  </si>
  <si>
    <t>94055</t>
  </si>
  <si>
    <t>ESCORAMENTO DE VALA, TIPO DESCONTÍNUO, COM PROFUNDIDADE DE 0 A 1,5 M, LARGURA MENOR QUE 1,5 M, EM LOCAL COM NÍVEL BAIXO DE INTERFERÊNCIA. AF_06/2016</t>
  </si>
  <si>
    <t>27,34</t>
  </si>
  <si>
    <t>94056</t>
  </si>
  <si>
    <t>ESCORAMENTO DE VALA, TIPO DESCONTÍNUO, COM PROFUNDIDADE DE 0 A 1,5 M, LARGURA MAIOR OU IGUAL A 1,5 M E MENOR QUE 2,5 M, EM LOCAL COM NÍVEL BAIXO DE INTERFERÊNCIA. AF_06/2016</t>
  </si>
  <si>
    <t>38,97</t>
  </si>
  <si>
    <t>94057</t>
  </si>
  <si>
    <t>ESCORAMENTO DE VALA, TIPO DESCONTÍNUO, COM PROFUNDIDADE DE 1,5 M A 3,0 M, LARGURA MENOR QUE 1,5 M, EM LOCAL COM NÍVEL BAIXO DE INTERFERÊNCIA. AF_06/2016</t>
  </si>
  <si>
    <t>22,21</t>
  </si>
  <si>
    <t>23,67</t>
  </si>
  <si>
    <t>94058</t>
  </si>
  <si>
    <t>ESCORAMENTO DE VALA, TIPO DESCONTÍNUO, COM PROFUNDIDADE DE 1,5 A 3,0 M, LARGURA MAIOR OU IGUAL A 1,5 M E MENOR QUE 2,5 M, EM LOCAL COM NÍVEL BAIXO DE INTERFERÊNCIA. AF_06/2016</t>
  </si>
  <si>
    <t>94059</t>
  </si>
  <si>
    <t>ESCORAMENTO DE VALA, TIPO DESCONTÍNUO, COM PROFUNDIDADE DE 3,0 A 4,5 M, LARGURA MENOR QUE 1,5 M, EM LOCAL COM NÍVEL BAIXO DE INTERFERÊNCIA. AF_06/2016</t>
  </si>
  <si>
    <t>18,87</t>
  </si>
  <si>
    <t>19,82</t>
  </si>
  <si>
    <t>94060</t>
  </si>
  <si>
    <t>ESCORAMENTO DE VALA, TIPO DESCONTÍNUO, COM PROFUNDIDADE DE 3,0 A 4,5 M, LARGURA MAIOR OU IGUAL A 1,5 E MENOR QUE 2,5 M, EM LOCAL COM NÍVEL BAIXO DE INTERFERÊNCIA. AF_06/2016</t>
  </si>
  <si>
    <t>29,50</t>
  </si>
  <si>
    <t>73301</t>
  </si>
  <si>
    <t>ESCORAMENTO FORMAS ATE H = 3,30M, COM MADEIRA DE 3A QUALIDADE, NAO APARELHADA, APROVEITAMENTO TABUAS 3X E PRUMOS 4X.</t>
  </si>
  <si>
    <t>83515</t>
  </si>
  <si>
    <t>ESCORAMENTO FORMAS DE H=3,30 A 3,50 M, COM MADEIRA 3A QUALIDADE, NAO APARELHADA, APROVEITAMENTO TABUAS 3X E PRUMOS 4X</t>
  </si>
  <si>
    <t>16,99</t>
  </si>
  <si>
    <t>83516</t>
  </si>
  <si>
    <t>ESCORAMENTO FORMAS H=3,50 A 4,00 M, COM MADEIRA DE 3A QUALIDADE, NAO APARELHADA, APROVEITAMENTO TABUAS 3X E PRUMOS 4X.</t>
  </si>
  <si>
    <t>19,60</t>
  </si>
  <si>
    <t>90788</t>
  </si>
  <si>
    <t>KIT DE PORTA-PRONTA DE MADEIRA EM ACABAMENTO MELAMÍNICO BRANCO, FOLHA LEVE OU MÉDIA, 60X210CM, EXCLUSIVE FECHADURA, FIXAÇÃO COM PREENCHIMENTO PARCIAL DE ESPUMA EXPANSIVA - FORNECIMENTO E INSTALAÇÃO. AF_12/2019</t>
  </si>
  <si>
    <t>479,26</t>
  </si>
  <si>
    <t>480,86</t>
  </si>
  <si>
    <t>90789</t>
  </si>
  <si>
    <t>KIT DE PORTA-PRONTA DE MADEIRA EM ACABAMENTO MELAMÍNICO BRANCO, FOLHA LEVE OU MÉDIA, 70X210CM, EXCLUSIVE FECHADURA, FIXAÇÃO COM PREENCHIMENTO PARCIAL DE ESPUMA EXPANSIVA - FORNECIMENTO E INSTALAÇÃO. AF_12/2019</t>
  </si>
  <si>
    <t>495,23</t>
  </si>
  <si>
    <t>497,00</t>
  </si>
  <si>
    <t>90790</t>
  </si>
  <si>
    <t>KIT DE PORTA-PRONTA DE MADEIRA EM ACABAMENTO MELAMÍNICO BRANCO, FOLHA LEVE OU MÉDIA, 80X210CM, EXCLUSIVE FECHADURA, FIXAÇÃO COM PREENCHIMENTO PARCIAL DE ESPUMA EXPANSIVA - FORNECIMENTO E INSTALAÇÃO. AF_12/2019</t>
  </si>
  <si>
    <t>499,52</t>
  </si>
  <si>
    <t>501,45</t>
  </si>
  <si>
    <t>90791</t>
  </si>
  <si>
    <t>KIT DE PORTA-PRONTA DE MADEIRA EM ACABAMENTO MELAMÍNICO BRANCO, FOLHA PESADA OU SUPERPESADA, 80X210CM, EXCLUSIVE FECHADURA, FIXAÇÃO COM PREENCHIMENTO PARCIAL DE ESPUMA EXPANSIVA - FORNECIMENTO E INSTALAÇÃO. AF_12/2019</t>
  </si>
  <si>
    <t>534,40</t>
  </si>
  <si>
    <t>537,00</t>
  </si>
  <si>
    <t>90793</t>
  </si>
  <si>
    <t>KIT DE PORTA-PRONTA DE MADEIRA EM ACABAMENTO MELAMÍNICO BRANCO, FOLHA PESADA OU SUPERPESADA, 90X210CM, EXCLUSIVE FECHADURA, FIXAÇÃO COM PREENCHIMENTO TOTAL DE ESPUMA EXPANSIVA - FORNECIMENTO E INSTALAÇÃO. AF_12/2019</t>
  </si>
  <si>
    <t>573,73</t>
  </si>
  <si>
    <t>576,96</t>
  </si>
  <si>
    <t>90794</t>
  </si>
  <si>
    <t>KIT DE PORTA-PRONTA DE MADEIRA EM ACABAMENTO MELAMÍNICO BRANCO, FOLHA LEVE OU MÉDIA, E BATENTE METÁLICO, 60X210CM, EXCLUSIVE FECHADURA, FIXAÇÃO COM ARGAMASSA - FORNECIMENTO E INSTALAÇÃO. AF_12/2019</t>
  </si>
  <si>
    <t>517,91</t>
  </si>
  <si>
    <t>524,63</t>
  </si>
  <si>
    <t>90795</t>
  </si>
  <si>
    <t>KIT DE PORTA-PRONTA DE MADEIRA EM ACABAMENTO MELAMÍNICO BRANCO, FOLHA LEVE OU MÉDIA, E BATENTE METÁLICO, 70X210CM,  EXCLUSIVE FECHADURA, FIXAÇÃO COM ARGAMASSA - FORNECIMENTO E INSTALAÇÃO. AF_12/2019</t>
  </si>
  <si>
    <t>538,45</t>
  </si>
  <si>
    <t>545,85</t>
  </si>
  <si>
    <t>90796</t>
  </si>
  <si>
    <t>KIT DE PORTA-PRONTA DE MADEIRA EM ACABAMENTO MELAMÍNICO BRANCO, FOLHA LEVE OU MÉDIA, E BATENTE METÁLICO, 80X210CM, EXCLUSIVE FECHADURA, FIXAÇÃO COM ARGAMASSA - FORNECIMENTO E INSTALAÇÃO. AF_12/2019</t>
  </si>
  <si>
    <t>547,32</t>
  </si>
  <si>
    <t>555,43</t>
  </si>
  <si>
    <t>90797</t>
  </si>
  <si>
    <t>KIT DE PORTA-PRONTA DE MADEIRA EM ACABAMENTO MELAMÍNICO BRANCO, FOLHA LEVE OU MÉDIA, E BATENTE METÁLICO, 90X210CM,  EXCLUSIVE FECHADURA, FIXAÇÃO COM ARGAMASSA - FORNECIMENTO E INSTALAÇÃO. AF_12/2019</t>
  </si>
  <si>
    <t>580,75</t>
  </si>
  <si>
    <t>589,54</t>
  </si>
  <si>
    <t>90798</t>
  </si>
  <si>
    <t>KIT DE PORTA-PRONTA DE MADEIRA EM ACABAMENTO MELAMÍNICO BRANCO, FOLHA PESADA OU SUPERPESADA, E BATENTE METÁLICO, 80X210CM, EXCLUSIVE FECHADURA, FIXAÇÃO COM ARGAMASSA - FORNECIMENTO E INSTALAÇÃO. AF_12/2019</t>
  </si>
  <si>
    <t>585,10</t>
  </si>
  <si>
    <t>594,23</t>
  </si>
  <si>
    <t>90799</t>
  </si>
  <si>
    <t>KIT DE PORTA-PRONTA DE MADEIRA EM ACABAMENTO MELAMÍNICO BRANCO, FOLHA PESADA OU SUPERPESADA, E BATENTE METÁLICO, 90X210CM, EXCLUSIVE FECHADURA, FIXAÇÃO COM ARGAMASSA - FORNECIMENTO E INSTALAÇÃO. AF_12/2019</t>
  </si>
  <si>
    <t>604,90</t>
  </si>
  <si>
    <t>614,80</t>
  </si>
  <si>
    <t>90801</t>
  </si>
  <si>
    <t>BATENTE PARA PORTA DE MADEIRA, PADRÃO MÉDIO - FORNECIMENTO E MONTAGEM. AF_12/2019</t>
  </si>
  <si>
    <t>180,81</t>
  </si>
  <si>
    <t>190,29</t>
  </si>
  <si>
    <t>90806</t>
  </si>
  <si>
    <t>BATENTE PARA PORTA DE MADEIRA, FIXAÇÃO COM ARGAMASSA, PADRÃO MÉDIO - FORNECIMENTO E INSTALAÇÃO. AF_12/2019_P</t>
  </si>
  <si>
    <t>250,95</t>
  </si>
  <si>
    <t>267,61</t>
  </si>
  <si>
    <t>90820</t>
  </si>
  <si>
    <t>PORTA DE MADEIRA PARA PINTURA, SEMI-OCA (LEVE OU MÉDIA), 60X210CM, ESPESSURA DE 3,5CM, INCLUSO DOBRADIÇAS - FORNECIMENTO E INSTALAÇÃO. AF_12/2019</t>
  </si>
  <si>
    <t>316,65</t>
  </si>
  <si>
    <t>321,11</t>
  </si>
  <si>
    <t>90821</t>
  </si>
  <si>
    <t>PORTA DE MADEIRA PARA PINTURA, SEMI-OCA (LEVE OU MÉDIA), 70X210CM, ESPESSURA DE 3,5CM, INCLUSO DOBRADIÇAS - FORNECIMENTO E INSTALAÇÃO. AF_12/2019</t>
  </si>
  <si>
    <t>345,27</t>
  </si>
  <si>
    <t>350,18</t>
  </si>
  <si>
    <t>90822</t>
  </si>
  <si>
    <t>PORTA DE MADEIRA PARA PINTURA, SEMI-OCA (LEVE OU MÉDIA), 80X210CM, ESPESSURA DE 3,5CM, INCLUSO DOBRADIÇAS - FORNECIMENTO E INSTALAÇÃO. AF_12/2019</t>
  </si>
  <si>
    <t>341,03</t>
  </si>
  <si>
    <t>346,39</t>
  </si>
  <si>
    <t>90823</t>
  </si>
  <si>
    <t>PORTA DE MADEIRA PARA PINTURA, SEMI-OCA (LEVE OU MÉDIA), 90X210CM, ESPESSURA DE 3,5CM, INCLUSO DOBRADIÇAS - FORNECIMENTO E INSTALAÇÃO. AF_12/2019</t>
  </si>
  <si>
    <t>359,09</t>
  </si>
  <si>
    <t>364,91</t>
  </si>
  <si>
    <t>90824</t>
  </si>
  <si>
    <t>PORTA DE MADEIRA PARA PINTURA, SEMI-OCA (PESADA OU SUPERPESADA), 80X210CM, ESPESSURA DE 3,5CM, INCLUSO DOBRADIÇAS - FORNECIMENTO E INSTALAÇÃO. AF_12/2019</t>
  </si>
  <si>
    <t>368,73</t>
  </si>
  <si>
    <t>376,17</t>
  </si>
  <si>
    <t>90825</t>
  </si>
  <si>
    <t>PORTA DE MADEIRA, MACIÇA (PESADA OU SUPERPESADA), 90X210CM, ESPESSURA DE 3,5CM, INCLUSO DOBRADIÇAS - FORNECIMENTO E INSTALAÇÃO. AF_12/2019</t>
  </si>
  <si>
    <t>395,38</t>
  </si>
  <si>
    <t>403,45</t>
  </si>
  <si>
    <t>90830</t>
  </si>
  <si>
    <t>FECHADURA DE EMBUTIR COM CILINDRO, EXTERNA, COMPLETA, ACABAMENTO PADRÃO MÉDIO, INCLUSO EXECUÇÃO DE FURO - FORNECIMENTO E INSTALAÇÃO. AF_12/2019</t>
  </si>
  <si>
    <t>122,09</t>
  </si>
  <si>
    <t>90831</t>
  </si>
  <si>
    <t>FECHADURA DE EMBUTIR PARA PORTA DE BANHEIRO, COMPLETA, ACABAMENTO PADRÃO MÉDIO, INCLUSO EXECUÇÃO DE FURO - FORNECIMENTO E INSTALAÇÃO. AF_12/2019</t>
  </si>
  <si>
    <t>95,80</t>
  </si>
  <si>
    <t>98,45</t>
  </si>
  <si>
    <t>90841</t>
  </si>
  <si>
    <t>KIT DE PORTA DE MADEIRA PARA PINTURA, SEMI-OCA (LEVE OU MÉDIA), PADRÃO MÉDIO, 60X210CM, ESPESSURA DE 3,5CM, ITENS INCLUSOS: DOBRADIÇAS, MONTAGEM E INSTALAÇÃO DO BATENTE, FECHADURA COM EXECUÇÃO DO FURO - FORNECIMENTO E INSTALAÇÃO. AF_12/2019</t>
  </si>
  <si>
    <t>716,77</t>
  </si>
  <si>
    <t>742,75</t>
  </si>
  <si>
    <t>90842</t>
  </si>
  <si>
    <t>KIT DE PORTA DE MADEIRA PARA PINTURA, SEMI-OCA (LEVE OU MÉDIA), PADRÃO MÉDIO, 70X210CM, ESPESSURA DE 3,5CM, ITENS INCLUSOS: DOBRADIÇAS, MONTAGEM E INSTALAÇÃO DO BATENTE, FECHADURA COM EXECUÇÃO DO FURO - FORNECIMENTO E INSTALAÇÃO. AF_12/2019</t>
  </si>
  <si>
    <t>755,45</t>
  </si>
  <si>
    <t>781,93</t>
  </si>
  <si>
    <t>90843</t>
  </si>
  <si>
    <t>KIT DE PORTA DE MADEIRA PARA PINTURA, SEMI-OCA (LEVE OU MÉDIA), PADRÃO MÉDIO, 80X210CM, ESPESSURA DE 3,5CM, ITENS INCLUSOS: DOBRADIÇAS, MONTAGEM E INSTALAÇÃO DO BATENTE, FECHADURA COM EXECUÇÃO DO FURO - FORNECIMENTO E INSTALAÇÃO. AF_12/2019</t>
  </si>
  <si>
    <t>769,67</t>
  </si>
  <si>
    <t>797,46</t>
  </si>
  <si>
    <t>90844</t>
  </si>
  <si>
    <t>KIT DE PORTA DE MADEIRA PARA PINTURA, SEMI-OCA (LEVE OU MÉDIA), PADRÃO MÉDIO, 90X210CM, ESPESSURA DE 3,5CM, ITENS INCLUSOS: DOBRADIÇAS, MONTAGEM E INSTALAÇÃO DO BATENTE, FECHADURA COM EXECUÇÃO DO FURO - FORNECIMENTO E INSTALAÇÃO. AF_12/2019</t>
  </si>
  <si>
    <t>788,84</t>
  </si>
  <si>
    <t>817,13</t>
  </si>
  <si>
    <t>90847</t>
  </si>
  <si>
    <t>KIT DE PORTA DE MADEIRA PARA PINTURA, SEMI-OCA (LEVE OU MÉDIA), PADRÃO MÉDIO, 60X210CM, ESPESSURA DE 3,5CM, ITENS INCLUSOS: DOBRADIÇAS, MONTAGEM E INSTALAÇÃO DO BATENTE, SEM FECHADURA - FORNECIMENTO E INSTALAÇÃO. AF_12/2019</t>
  </si>
  <si>
    <t>620,97</t>
  </si>
  <si>
    <t>644,30</t>
  </si>
  <si>
    <t>90848</t>
  </si>
  <si>
    <t>KIT DE PORTA DE MADEIRA PARA PINTURA, SEMI-OCA (LEVE OU MÉDIA), PADRÃO MÉDIO, 70X210CM, ESPESSURA DE 3,5CM, ITENS INCLUSOS: DOBRADIÇAS, MONTAGEM E INSTALAÇÃO DO BATENTE, SEM FECHADURA - FORNECIMENTO E INSTALAÇÃO. AF_12/2019</t>
  </si>
  <si>
    <t>650,70</t>
  </si>
  <si>
    <t>674,53</t>
  </si>
  <si>
    <t>90849</t>
  </si>
  <si>
    <t>KIT DE PORTA DE MADEIRA PARA PINTURA, SEMI-OCA (LEVE OU MÉDIA), PADRÃO MÉDIO, 80X210CM, ESPESSURA DE 3,5CM, ITENS INCLUSOS: DOBRADIÇAS, MONTAGEM E INSTALAÇÃO DO BATENTE, SEM FECHADURA - FORNECIMENTO E INSTALAÇÃO. AF_12/2019</t>
  </si>
  <si>
    <t>647,58</t>
  </si>
  <si>
    <t>671,90</t>
  </si>
  <si>
    <t>90850</t>
  </si>
  <si>
    <t>KIT DE PORTA DE MADEIRA PARA PINTURA, SEMI-OCA (LEVE OU MÉDIA), PADRÃO MÉDIO, 90X210CM, ESPESSURA DE 3,5CM, ITENS INCLUSOS: DOBRADIÇAS, MONTAGEM E INSTALAÇÃO DO BATENTE, SEM FECHADURA - FORNECIMENTO E INSTALAÇÃO. AF_12/2019</t>
  </si>
  <si>
    <t>666,75</t>
  </si>
  <si>
    <t>691,57</t>
  </si>
  <si>
    <t>91009</t>
  </si>
  <si>
    <t>PORTA DE MADEIRA PARA VERNIZ, SEMI-OCA (LEVE OU MÉDIA), 60X210CM, ESPESSURA DE 3,5CM, INCLUSO DOBRADIÇAS - FORNECIMENTO E INSTALAÇÃO. AF_12/2019</t>
  </si>
  <si>
    <t>324,37</t>
  </si>
  <si>
    <t>328,83</t>
  </si>
  <si>
    <t>91010</t>
  </si>
  <si>
    <t>PORTA DE MADEIRA PARA VERNIZ, SEMI-OCA (LEVE OU MÉDIA), 70X210CM, ESPESSURA DE 3,5CM, INCLUSO DOBRADIÇAS - FORNECIMENTO E INSTALAÇÃO. AF_12/2019</t>
  </si>
  <si>
    <t>260,58</t>
  </si>
  <si>
    <t>265,49</t>
  </si>
  <si>
    <t>91011</t>
  </si>
  <si>
    <t>PORTA DE MADEIRA PARA VERNIZ, SEMI-OCA (LEVE OU MÉDIA), 80X210CM, ESPESSURA DE 3,5CM, INCLUSO DOBRADIÇAS - FORNECIMENTO E INSTALAÇÃO. AF_12/2019</t>
  </si>
  <si>
    <t>369,97</t>
  </si>
  <si>
    <t>375,33</t>
  </si>
  <si>
    <t>91012</t>
  </si>
  <si>
    <t>PORTA DE MADEIRA PARA VERNIZ, SEMI-OCA (LEVE OU MÉDIA), 90X210CM, ESPESSURA DE 3,5CM, INCLUSO DOBRADIÇAS - FORNECIMENTO E INSTALAÇÃO. AF_12/2019</t>
  </si>
  <si>
    <t>353,14</t>
  </si>
  <si>
    <t>91013</t>
  </si>
  <si>
    <t>KIT DE PORTA DE MADEIRA PARA VERNIZ, SEMI-OCA (LEVE OU MÉDIA), PADRÃO MÉDIO, 60X210CM, ESPESSURA DE 3,5CM, ITENS INCLUSOS: DOBRADIÇAS, MONTAGEM E INSTALAÇÃO DO BATENTE, SEM FECHADURA - FORNECIMENTO E INSTALAÇÃO. AF_12/2019</t>
  </si>
  <si>
    <t>628,69</t>
  </si>
  <si>
    <t>652,02</t>
  </si>
  <si>
    <t>91014</t>
  </si>
  <si>
    <t>KIT DE PORTA DE MADEIRA PARA VERNIZ, SEMI-OCA (LEVE OU MÉDIA), PADRÃO MÉDIO, 70X210CM, ESPESSURA DE 3,5CM, ITENS INCLUSOS: DOBRADIÇAS, MONTAGEM E INSTALAÇÃO DO BATENTE, SEM FECHADURA - FORNECIMENTO E INSTALAÇÃO. AF_12/2019</t>
  </si>
  <si>
    <t>566,01</t>
  </si>
  <si>
    <t>589,84</t>
  </si>
  <si>
    <t>91015</t>
  </si>
  <si>
    <t>KIT DE PORTA DE MADEIRA PARA VERNIZ, SEMI-OCA (LEVE OU MÉDIA), PADRÃO MÉDIO, 80X210CM, ESPESSURA DE 3,5CM, ITENS INCLUSOS: DOBRADIÇAS, MONTAGEM E INSTALAÇÃO DO BATENTE, SEM FECHADURA - FORNECIMENTO E INSTALAÇÃO. AF_12/2019</t>
  </si>
  <si>
    <t>676,52</t>
  </si>
  <si>
    <t>700,84</t>
  </si>
  <si>
    <t>91016</t>
  </si>
  <si>
    <t>KIT DE PORTA DE MADEIRA PARA VERNIZ, SEMI-OCA (LEVE OU MÉDIA), PADRÃO MÉDIO, 90X210CM, ESPESSURA DE 3,5CM, ITENS INCLUSOS: DOBRADIÇAS, MONTAGEM E INSTALAÇÃO DO BATENTE, SEM FECHADURA - FORNECIMENTO E INSTALAÇÃO. AF_12/2019</t>
  </si>
  <si>
    <t>660,80</t>
  </si>
  <si>
    <t>685,62</t>
  </si>
  <si>
    <t>91287</t>
  </si>
  <si>
    <t>BATENTE PARA PORTA DE MADEIRA, PADRÃO POPULAR - FORNECIMENTO E MONTAGEM. AF_12/2019</t>
  </si>
  <si>
    <t>147,57</t>
  </si>
  <si>
    <t>157,08</t>
  </si>
  <si>
    <t>91292</t>
  </si>
  <si>
    <t>BATENTE PARA PORTA DE MADEIRA, FIXAÇÃO COM ARGAMASSA, PADRÃO POPULAR. FORNECIMENTO E INSTALAÇÃO. AF_12/2019_P</t>
  </si>
  <si>
    <t>217,71</t>
  </si>
  <si>
    <t>234,40</t>
  </si>
  <si>
    <t>91295</t>
  </si>
  <si>
    <t>PORTA DE MADEIRA FRISADA, SEMI-OCA (LEVE OU MÉDIA), 60X210CM, ESPESSURA DE 3CM, INCLUSO DOBRADIÇAS - FORNECIMENTO E INSTALAÇÃO. AF_12/2019</t>
  </si>
  <si>
    <t>303,61</t>
  </si>
  <si>
    <t>308,07</t>
  </si>
  <si>
    <t>91296</t>
  </si>
  <si>
    <t>PORTA DE MADEIRA FRISADA, SEMI-OCA (LEVE OU MÉDIA), 70X210CM, ESPESSURA DE 3CM, INCLUSO DOBRADIÇAS - FORNECIMENTO E INSTALAÇÃO. AF_12/2019</t>
  </si>
  <si>
    <t>322,70</t>
  </si>
  <si>
    <t>327,61</t>
  </si>
  <si>
    <t>91297</t>
  </si>
  <si>
    <t>PORTA DE MADEIRA FRISADA, SEMI-OCA (LEVE OU MÉDIA), 80X210CM, ESPESSURA DE 3,5CM, INCLUSO DOBRADIÇAS - FORNECIMENTO E INSTALAÇÃO. AF_12/2019</t>
  </si>
  <si>
    <t>372,09</t>
  </si>
  <si>
    <t>377,45</t>
  </si>
  <si>
    <t>91298</t>
  </si>
  <si>
    <t>PORTA DE MADEIRA TIPO VENEZIANA, 80X210CM, ESPESSURA DE 3CM, INCLUSO DOBRADIÇAS - FORNECIMENTO E INSTALAÇÃO. AF_12/2019</t>
  </si>
  <si>
    <t>559,11</t>
  </si>
  <si>
    <t>564,47</t>
  </si>
  <si>
    <t>91299</t>
  </si>
  <si>
    <t>PORTA DE MADEIRA, TIPO MEXICANA, MACIÇA (PESADA OU SUPERPESADA), 80X210CM, ESPESSURA DE 3,5CM, INCLUSO DOBRADIÇAS - FORNECIMENTO E INSTALAÇÃO. AF_12/2019</t>
  </si>
  <si>
    <t>771,19</t>
  </si>
  <si>
    <t>778,63</t>
  </si>
  <si>
    <t>91304</t>
  </si>
  <si>
    <t>FECHADURA DE EMBUTIR COM CILINDRO, EXTERNA, COMPLETA, ACABAMENTO PADRÃO POPULAR, INCLUSO EXECUÇÃO DE FURO - FORNECIMENTO E INSTALAÇÃO. AF_12/2019</t>
  </si>
  <si>
    <t>90,79</t>
  </si>
  <si>
    <t>94,26</t>
  </si>
  <si>
    <t>91305</t>
  </si>
  <si>
    <t>FECHADURA DE EMBUTIR PARA PORTA DE BANHEIRO, COMPLETA, ACABAMENTO PADRÃO POPULAR, INCLUSO EXECUÇÃO DE FURO - FORNECIMENTO E INSTALAÇÃO. AF_12/2019</t>
  </si>
  <si>
    <t>68,45</t>
  </si>
  <si>
    <t>71,10</t>
  </si>
  <si>
    <t>91306</t>
  </si>
  <si>
    <t>FECHADURA DE EMBUTIR PARA PORTAS INTERNAS, COMPLETA, ACABAMENTO PADRÃO MÉDIO, COM EXECUÇÃO DE FURO - FORNECIMENTO E INSTALAÇÃO. AF_12/2019</t>
  </si>
  <si>
    <t>104,75</t>
  </si>
  <si>
    <t>107,40</t>
  </si>
  <si>
    <t>91307</t>
  </si>
  <si>
    <t>FECHADURA DE EMBUTIR PARA PORTAS INTERNAS, COMPLETA, ACABAMENTO PADRÃO POPULAR, COM EXECUÇÃO DE FURO - FORNECIMENTO E INSTALAÇÃO. AF_12/2019</t>
  </si>
  <si>
    <t>74,78</t>
  </si>
  <si>
    <t>91312</t>
  </si>
  <si>
    <t>KIT DE PORTA DE MADEIRA PARA PINTURA, SEMI-OCA (LEVE OU MÉDIA), PADRÃO POPULAR, 60X210CM, ESPESSURA DE 3,5CM, ITENS INCLUSOS: DOBRADIÇAS, MONTAGEM E INSTALAÇÃO DO BATENTE, FECHADURA COM EXECUÇÃO DO FURO - FORNECIMENTO E INSTALAÇÃO. AF_12/2019</t>
  </si>
  <si>
    <t>648,50</t>
  </si>
  <si>
    <t>674,51</t>
  </si>
  <si>
    <t>91313</t>
  </si>
  <si>
    <t>KIT DE PORTA DE MADEIRA PARA PINTURA, SEMI-OCA (LEVE OU MÉDIA), PADRÃO POPULAR, 70X210CM, ESPESSURA DE 3,5CM, ITENS INCLUSOS: DOBRADIÇAS, MONTAGEM E INSTALAÇÃO DO BATENTE, FECHADURA COM EXECUÇÃO DO FURO - FORNECIMENTO E INSTALAÇÃO. AF_12/2019</t>
  </si>
  <si>
    <t>681,75</t>
  </si>
  <si>
    <t>708,26</t>
  </si>
  <si>
    <t>91314</t>
  </si>
  <si>
    <t>KIT DE PORTA DE MADEIRA PARA PINTURA, SEMI-OCA (LEVE OU MÉDIA), PADRÃO POPULAR, 80X210CM, ESPESSURA DE 3,5CM, ITENS INCLUSOS: DOBRADIÇAS, MONTAGEM E INSTALAÇÃO DO BATENTE, FECHADURA COM EXECUÇÃO DO FURO - FORNECIMENTO E INSTALAÇÃO. AF_12/2019</t>
  </si>
  <si>
    <t>697,13</t>
  </si>
  <si>
    <t>724,95</t>
  </si>
  <si>
    <t>91315</t>
  </si>
  <si>
    <t>KIT DE PORTA DE MADEIRA PARA PINTURA, SEMI-OCA (LEVE OU MÉDIA), PADRÃO POPULAR, 90X210CM, ESPESSURA DE 3,5CM, ITENS INCLUSOS: DOBRADIÇAS, MONTAGEM E INSTALAÇÃO DO BATENTE, FECHADURA COM EXECUÇÃO DO FURO - FORNECIMENTO E INSTALAÇÃO. AF_12/2019</t>
  </si>
  <si>
    <t>716,14</t>
  </si>
  <si>
    <t>744,46</t>
  </si>
  <si>
    <t>91318</t>
  </si>
  <si>
    <t>KIT DE PORTA DE MADEIRA PARA PINTURA, SEMI-OCA (LEVE OU MÉDIA), PADRÃO POPULAR, 60X210CM, ESPESSURA DE 3,5CM, ITENS INCLUSOS: DOBRADIÇAS, MONTAGEM E INSTALAÇÃO DO BATENTE, SEM FECHADURA - FORNECIMENTO E INSTALAÇÃO. AF_12/2019</t>
  </si>
  <si>
    <t>580,05</t>
  </si>
  <si>
    <t>603,41</t>
  </si>
  <si>
    <t>91319</t>
  </si>
  <si>
    <t>KIT DE PORTA DE MADEIRA PARA PINTURA, SEMI-OCA (LEVE OU MÉDIA), PADRÃO POPULAR, 70X210CM, ESPESSURA DE 3,5CM, ITENS INCLUSOS: DOBRADIÇAS, MONTAGEM E INSTALAÇÃO DO BATENTE, SEM FECHADURA - FORNECIMENTO E INSTALAÇÃO. AF_12/2019</t>
  </si>
  <si>
    <t>609,62</t>
  </si>
  <si>
    <t>633,48</t>
  </si>
  <si>
    <t>91320</t>
  </si>
  <si>
    <t>KIT DE PORTA DE MADEIRA PARA PINTURA, SEMI-OCA (LEVE OU MÉDIA), PADRÃO POPULAR, 80X210CM, ESPESSURA DE 3,5CM, ITENS INCLUSOS: DOBRADIÇAS, MONTAGEM E INSTALAÇÃO DO BATENTE, SEM FECHADURA - FORNECIMENTO E INSTALAÇÃO. AF_12/2019</t>
  </si>
  <si>
    <t>606,34</t>
  </si>
  <si>
    <t>630,69</t>
  </si>
  <si>
    <t>91321</t>
  </si>
  <si>
    <t>KIT DE PORTA DE MADEIRA PARA PINTURA, SEMI-OCA (LEVE OU MÉDIA), PADRÃO POPULAR, 90X210CM, ESPESSURA DE 3,5CM, ITENS INCLUSOS: DOBRADIÇAS, MONTAGEM E INSTALAÇÃO DO BATENTE, SEM FECHADURA - FORNECIMENTO E INSTALAÇÃO. AF_12/2019</t>
  </si>
  <si>
    <t>625,35</t>
  </si>
  <si>
    <t>650,20</t>
  </si>
  <si>
    <t>91324</t>
  </si>
  <si>
    <t>KIT DE PORTA DE MADEIRA PARA VERNIZ, SEMI-OCA (LEVE OU MÉDIA), PADRÃO POPULAR, 60X210CM, ESPESSURA DE 3,5CM, ITENS INCLUSOS: DOBRADIÇAS, MONTAGEM E INSTALAÇÃO DO BATENTE, SEM FECHADURA - FORNECIMENTO E INSTALAÇÃO. AF_12/2019</t>
  </si>
  <si>
    <t>587,77</t>
  </si>
  <si>
    <t>611,13</t>
  </si>
  <si>
    <t>91325</t>
  </si>
  <si>
    <t>KIT DE PORTA DE MADEIRA PARA VERNIZ, SEMI-OCA (LEVE OU MÉDIA), PADRÃO POPULAR, 70X210CM, ESPESSURA DE 3,5CM, ITENS INCLUSOS: DOBRADIÇAS, MONTAGEM E INSTALAÇÃO DO BATENTE, SEM FECHADURA - FORNECIMENTO E INSTALAÇÃO. AF_12/2019</t>
  </si>
  <si>
    <t>524,93</t>
  </si>
  <si>
    <t>548,79</t>
  </si>
  <si>
    <t>91326</t>
  </si>
  <si>
    <t>KIT DE PORTA DE MADEIRA PARA VERNIZ, SEMI-OCA (LEVE OU MÉDIA), PADRÃO POPULAR, 80X210CM, ESPESSURA DE 3,5CM, ITENS INCLUSOS: DOBRADIÇAS, MONTAGEM E INSTALAÇÃO DO BATENTE, SEM FECHADURA - FORNECIMENTO E INSTALAÇÃO. AF_12/2019</t>
  </si>
  <si>
    <t>635,28</t>
  </si>
  <si>
    <t>659,63</t>
  </si>
  <si>
    <t>91327</t>
  </si>
  <si>
    <t>KIT DE PORTA DE MADEIRA PARA VERNIZ, SEMI-OCA (LEVE OU MÉDIA), PADRÃO POPULAR, 90X210CM, ESPESSURA DE 3,5CM, ITENS INCLUSOS: DOBRADIÇAS, MONTAGEM E INSTALAÇÃO DO BATENTE, SEM FECHADURA - FORNECIMENTO E INSTALAÇÃO. AF_12/2019</t>
  </si>
  <si>
    <t>619,40</t>
  </si>
  <si>
    <t>644,25</t>
  </si>
  <si>
    <t>91328</t>
  </si>
  <si>
    <t>KIT DE PORTA DE MADEIRA FRISADA, SEMI-OCA (LEVE OU MÉDIA), PADRÃO MÉDIO 60X210CM, ESPESSURA DE 3CM, ITENS INCLUSOS: DOBRADIÇAS, MONTAGEM E INSTALAÇÃO DO BATENTE, SEM FECHADURA - FORNECIMENTO E INSTALAÇÃO. AF_12/2019</t>
  </si>
  <si>
    <t>607,93</t>
  </si>
  <si>
    <t>631,26</t>
  </si>
  <si>
    <t>91329</t>
  </si>
  <si>
    <t>KIT DE PORTA DE MADEIRA FRISADA, SEMI-OCA (LEVE OU MÉDIA), PADRÃO POPULAR, 60X210CM, ESPESSURA DE 3CM, ITENS INCLUSOS: DOBRADIÇAS, MONTAGEM E INSTALAÇÃO DO BATENTE, SEM FECHADURA - FORNECIMENTO E INSTALAÇÃO. AF_12/2019</t>
  </si>
  <si>
    <t>567,01</t>
  </si>
  <si>
    <t>590,37</t>
  </si>
  <si>
    <t>91330</t>
  </si>
  <si>
    <t>KIT DE PORTA DE MADEIRA FRISADA, SEMI-OCA (LEVE OU MÉDIA), PADRÃO MÉDIO, 70X210CM, ESPESSURA DE 3CM, ITENS INCLUSOS: DOBRADIÇAS, MONTAGEM E INSTALAÇÃO DO BATENTE, SEM FECHADURA - FORNECIMENTO E INSTALAÇÃO. AF_12/2019</t>
  </si>
  <si>
    <t>628,13</t>
  </si>
  <si>
    <t>651,96</t>
  </si>
  <si>
    <t>91331</t>
  </si>
  <si>
    <t>KIT DE PORTA DE MADEIRA FRISADA, SEMI-OCA (LEVE OU MÉDIA), PADRÃO POPULAR, 70X210CM, ESPESSURA DE 3CM, ITENS INCLUSOS: DOBRADIÇAS, MONTAGEM E INSTALAÇÃO DO BATENTE, SEM FECHADURA - FORNECIMENTO E INSTALAÇÃO. AF_12/2019</t>
  </si>
  <si>
    <t>587,05</t>
  </si>
  <si>
    <t>610,91</t>
  </si>
  <si>
    <t>91332</t>
  </si>
  <si>
    <t>KIT DE PORTA DE MADEIRA FRISADA, SEMI-OCA (LEVE OU MÉDIA), PADRÃO MÉDIO, 80X210CM, ESPESSURA DE 3,5CM, ITENS INCLUSOS: DOBRADIÇAS, MONTAGEM E INSTALAÇÃO DO BATENTE, SEM FECHADURA - FORNECIMENTO E INSTALAÇÃO. AF_12/2019</t>
  </si>
  <si>
    <t>678,64</t>
  </si>
  <si>
    <t>702,96</t>
  </si>
  <si>
    <t>91333</t>
  </si>
  <si>
    <t>KIT DE PORTA DE MADEIRA FRISADA, SEMI-OCA (LEVE OU MÉDIA), PADRÃO POPULAR, 80X210CM, ESPESSURA DE 3,5CM, ITENS INCLUSOS: DOBRADIÇAS, MONTAGEM E INSTALAÇÃO DO BATENTE, SEM FECHADURA - FORNECIMENTO E INSTALAÇÃO. AF_12/2019</t>
  </si>
  <si>
    <t>637,40</t>
  </si>
  <si>
    <t>661,75</t>
  </si>
  <si>
    <t>91334</t>
  </si>
  <si>
    <t>KIT DE PORTA DE MADEIRA TIPO VENEZIANA, PADRÃO MÉDIO, 80X210CM, ESPESSURA DE 3CM, ITENS INCLUSOS: DOBRADIÇAS, MONTAGEM E INSTALAÇÃO DO BATENTE, SEM FECHADURA - FORNECIMENTO E INSTALAÇÃO. AF_12/2019</t>
  </si>
  <si>
    <t>865,66</t>
  </si>
  <si>
    <t>889,98</t>
  </si>
  <si>
    <t>91335</t>
  </si>
  <si>
    <t>KIT DE PORTA DE MADEIRA TIPO VENEZIANA, PADRÃO POPULAR, 80X210CM, ESPESSURA DE 3CM, ITENS INCLUSOS: DOBRADIÇAS, MONTAGEM E INSTALAÇÃO DO BATENTE, SEM FECHADURA - FORNECIMENTO E INSTALAÇÃO. AF_12/2019</t>
  </si>
  <si>
    <t>824,42</t>
  </si>
  <si>
    <t>848,77</t>
  </si>
  <si>
    <t>91336</t>
  </si>
  <si>
    <t>KIT DE PORTA DE MADEIRA TIPO MEXICANA, MACIÇA (PESADA OU SUPERPESADA), PADRÃO MÉDIO, 80X210CM, ESPESSURA DE 3CM, ITENS INCLUSOS: DOBRADIÇAS, MONTAGEM E INSTALAÇÃO DO BATENTE, SEM FECHADURA - FORNECIMENTO E INSTALAÇÃO. AF_12/2019</t>
  </si>
  <si>
    <t>1.077,74</t>
  </si>
  <si>
    <t>1.104,14</t>
  </si>
  <si>
    <t>91337</t>
  </si>
  <si>
    <t>KIT DE PORTA DE MADEIRA TIPO MEXICANA, MACIÇA (PESADA OU SUPERPESADA), PADRÃO POPULAR, 80X210CM, ESPESSURA DE 3CM, ITENS INCLUSOS: DOBRADIÇAS, MONTAGEM E INSTALAÇÃO DO BATENTE, SEM FECHADURA - FORNECIMENTO E INSTALAÇÃO. AF_12/2019</t>
  </si>
  <si>
    <t>1.036,50</t>
  </si>
  <si>
    <t>1.062,93</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</si>
  <si>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</si>
  <si>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</si>
  <si>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</si>
  <si>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</si>
  <si>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</si>
  <si>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</si>
  <si>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551,64</t>
  </si>
  <si>
    <t>554,00</t>
  </si>
  <si>
    <t>100676</t>
  </si>
  <si>
    <t>BATENTE PARA PORTA COM BANDEIRA, FIXAÇÃO COM PARAFUSO E BUCHA. AF_12/2019</t>
  </si>
  <si>
    <t>120,86</t>
  </si>
  <si>
    <t>128,42</t>
  </si>
  <si>
    <t>100678</t>
  </si>
  <si>
    <t>KIT DE PORTA DE MADEIRA PARA VERNIZ, SEMI-OCA (LEVE OU MÉDIA), PADRÃO MÉDIO, 60X210CM, ESPESSURA DE 3,5CM, ITENS INCLUSOS: DOBRADIÇAS, MONTAGEM E INSTALAÇÃO DE BATENTE, FECHADURA COM EXECUÇÃO DO FURO - FORNECIMENTO E INSTALAÇÃO. AF_12/2019</t>
  </si>
  <si>
    <t>724,49</t>
  </si>
  <si>
    <t>750,47</t>
  </si>
  <si>
    <t>100679</t>
  </si>
  <si>
    <t>KIT DE PORTA DE MADEIRA PARA VERNIZ, SEMI-OCA (LEVE OU MÉDIA), PADRÃO POPULAR, 60X210CM, ESPESSURA DE 3,5CM, ITENS INCLUSOS: DOBRADIÇAS, MONTAGEM E INSTALAÇÃO DE BATENTE, FECHADURA COM EXECUÇÃO DO FURO - FORNECIMENTO E INSTALAÇÃO. AF_12/2019</t>
  </si>
  <si>
    <t>656,22</t>
  </si>
  <si>
    <t>682,23</t>
  </si>
  <si>
    <t>100680</t>
  </si>
  <si>
    <t>KIT DE PORTA DE MADEIRA PARA VERNIZ, SEMI-OCA (LEVE OU MÉDIA), PADRÃO MÉDIO, 70X210CM, ESPESSURA DE 3,5CM, ITENS INCLUSOS: DOBRADIÇAS, MONTAGEM E INSTALAÇÃO DE BATENTE, FECHADURA COM EXECUÇÃO DO FURO - FORNECIMENTO E INSTALAÇÃO. AF_12/2019</t>
  </si>
  <si>
    <t>670,76</t>
  </si>
  <si>
    <t>697,24</t>
  </si>
  <si>
    <t>100681</t>
  </si>
  <si>
    <t>KIT DE PORTA DE MADEIRA FRISADA, SEMI-OCA (LEVE OU MÉDIA), PADRÃO MÉDIO, 70X210CM, ESPESSURA DE 3CM, ITENS INCLUSOS: DOBRADIÇAS, MONTAGEM E INSTALAÇÃO DE BATENTE, FECHADURA COM EXECUÇÃO DO FURO - FORNECIMENTO E INSTALAÇÃO. AF_12/2019</t>
  </si>
  <si>
    <t>732,88</t>
  </si>
  <si>
    <t>759,36</t>
  </si>
  <si>
    <t>100682</t>
  </si>
  <si>
    <t>KIT DE PORTA DE MADEIRA FRISADA, SEMI-OCA (LEVE OU MÉDIA), PADRÃO POPULAR, 70X210CM, ESPESSURA DE 3CM, ITENS INCLUSOS: DOBRADIÇAS, MONTAGEM E INSTALAÇÃO DE BATENTE, FECHADURA COM EXECUÇÃO DO FURO - FORNECIMENTO E INSTALAÇÃO. AF_12/2019</t>
  </si>
  <si>
    <t>659,18</t>
  </si>
  <si>
    <t>685,69</t>
  </si>
  <si>
    <t>100683</t>
  </si>
  <si>
    <t>KIT DE PORTA DE MADEIRA PARA VERNIZ, SEMI-OCA (LEVE OU MÉDIA), PADRÃO MÉDIO, 80X210CM, ESPESSURA DE 3,5CM, ITENS INCLUSOS: DOBRADIÇAS, MONTAGEM E INSTALAÇÃO DE BATENTE, FECHADURA COM EXECUÇÃO DO FURO - FORNECIMENTO E INSTALAÇÃO. AF_12/2019</t>
  </si>
  <si>
    <t>798,61</t>
  </si>
  <si>
    <t>826,40</t>
  </si>
  <si>
    <t>100684</t>
  </si>
  <si>
    <t>KIT DE PORTA DE MADEIRA PARA VERNIZ, SEMI-OCA (LEVE OU MÉDIA), PADRÃO POPULAR, 80X210CM, ESPESSURA DE 3,5CM, ITENS INCLUSOS: DOBRADIÇAS, MONTAGEM E INSTALAÇÃO DE BATENTE, FECHADURA COM EXECUÇÃO DO FURO - FORNECIMENTO E INSTALAÇÃO. AF_12/2019</t>
  </si>
  <si>
    <t>726,07</t>
  </si>
  <si>
    <t>753,89</t>
  </si>
  <si>
    <t>100685</t>
  </si>
  <si>
    <t>KIT DE PORTA DE MADEIRA PARA VERNIZ, SEMI-OCA (LEVE OU MÉDIA), PADRÃO MÉDIO, 90X210CM, ESPESSURA DE 3,5CM, ITENS INCLUSOS: DOBRADIÇAS, MONTAGEM E INSTALAÇÃO DE BATENTE, FECHADURA COM EXECUÇÃO DO FURO - FORNECIMENTO E INSTALAÇÃO. AF_12/2019</t>
  </si>
  <si>
    <t>782,89</t>
  </si>
  <si>
    <t>811,18</t>
  </si>
  <si>
    <t>100686</t>
  </si>
  <si>
    <t>KIT DE PORTA DE MADEIRA PARA VERNIZ, SEMI-OCA (LEVE OU MÉDIA), PADRÃO POPULAR, 90X210CM, ESPESSURA DE 3CM, ITENS INCLUSOS: DOBRADIÇAS, MONTAGEM E INSTALAÇÃO DE BATENTE, FECHADURA COM EXECUÇÃO DO FURO - FORNECIMENTO E INSTALAÇÃO. AF_12/2019</t>
  </si>
  <si>
    <t>710,19</t>
  </si>
  <si>
    <t>738,51</t>
  </si>
  <si>
    <t>100687</t>
  </si>
  <si>
    <t>KIT DE PORTA DE MADEIRA FRISADA, SEMI-OCA (LEVE OU MÉDIA), PADRÃO MÉDIO, 60X210CM, ESPESSURA DE 3,5CM, ITENS INCLUSOS: DOBRADIÇAS, MONTAGEM E INSTALAÇÃO DE BATENTE, FECHADURA COM EXECUÇÃO DO FURO - FORNECIMENTO E INSTALAÇÃO. AF_12/2019</t>
  </si>
  <si>
    <t>703,73</t>
  </si>
  <si>
    <t>729,71</t>
  </si>
  <si>
    <t>100688</t>
  </si>
  <si>
    <t>KIT DE PORTA DE MADEIRA FRISADA, SEMI-OCA (LEVE OU MÉDIA), PADRÃO POPULAR, 60X210CM, ESPESSURA DE 3CM, ITENS INCLUSOS: DOBRADIÇAS, MONTAGEM E INSTALAÇÃO DE BATENTE, FECHADURA COM EXECUÇÃO DO FURO - FORNECIMENTO E INSTALAÇÃO. AF_12/2019</t>
  </si>
  <si>
    <t>635,46</t>
  </si>
  <si>
    <t>661,47</t>
  </si>
  <si>
    <t>100689</t>
  </si>
  <si>
    <t>KIT DE PORTA DE MADEIRA FRISADA, SEMI-OCA (LEVE OU MÉDIA), PADRÃO MÉDIO, 80X210CM, ESPESSURA DE 3,5CM, ITENS INCLUSOS: DOBRADIÇAS, MONTAGEM E INSTALAÇÃO DE BATENTE, FECHADURA COM EXECUÇÃO DO FURO - FORNECIMENTO E INSTALAÇÃO. AF_12/2019</t>
  </si>
  <si>
    <t>800,73</t>
  </si>
  <si>
    <t>828,52</t>
  </si>
  <si>
    <t>100690</t>
  </si>
  <si>
    <t>KIT DE PORTA DE MADEIRA FRISADA, SEMI-OCA (LEVE OU MÉDIA), PADRÃO POPULAR, 80X210CM, ESPESSURA DE 3,5CM, ITENS INCLUSOS: DOBRADIÇAS, MONTAGEM E INSTALAÇÃO DE BATENTE, FECHADURA COM EXECUÇÃO DO FURO - FORNECIMENTO E INSTALAÇÃO. AF_12/2019</t>
  </si>
  <si>
    <t>728,19</t>
  </si>
  <si>
    <t>756,01</t>
  </si>
  <si>
    <t>100691</t>
  </si>
  <si>
    <t>KIT DE PORTA DE MADEIRA TIPO VENEZIANA, 80X210CM (ESPESSURA DE 3CM), PADRÃO MÉDIO, ITENS INCLUSOS: DOBRADIÇAS, MONTAGEM E INSTALAÇÃO DE BATENTE, FECHADURA COM EXECUÇÃO DO FURO - FORNECIMENTO E INSTALAÇÃO. AF_12/2019</t>
  </si>
  <si>
    <t>987,75</t>
  </si>
  <si>
    <t>1.015,54</t>
  </si>
  <si>
    <t>100692</t>
  </si>
  <si>
    <t>KIT DE PORTA DE MADEIRA TIPO VENEZIANA, 80X210CM (ESPESSURA DE 3CM), PADRÃO POPULAR, ITENS INCLUSOS: DOBRADIÇAS, MONTAGEM E INSTALAÇÃO DE BATENTE, FECHADURA COM EXECUÇÃO DO FURO - FORNECIMENTO E INSTALAÇÃO. AF_12/2019</t>
  </si>
  <si>
    <t>915,21</t>
  </si>
  <si>
    <t>943,03</t>
  </si>
  <si>
    <t>100693</t>
  </si>
  <si>
    <t>KIT DE PORTA DE MADEIRA TIPO MEXICANA, MACIÇA (PESADA OU SUPERPESADA), PADRÃO MÉDIO, 80X210CM, ESPESSURA DE 3,5CM, ITENS INCLUSOS: DOBRADIÇAS, MONTAGEM E INSTALAÇÃO DE BATENTE, FECHADURA COM EXECUÇÃO DO FURO - FORNECIMENTO E INSTALAÇÃO. AF_12/2019</t>
  </si>
  <si>
    <t>1.199,83</t>
  </si>
  <si>
    <t>1.229,70</t>
  </si>
  <si>
    <t>100694</t>
  </si>
  <si>
    <t>KIT DE PORTA DE MADEIRA TIPO MEXICANA, MACIÇA (PESADA OU SUPERPESADA), PADRÃO POPULAR, 80X210CM, ESPESSURA DE 3,5CM, ITENS INCLUSOS: DOBRADIÇAS, MONTAGEM E INSTALAÇÃO DE BATENTE, FECHADURA COM EXECUÇÃO DO FURO - FORNECIMENTO E INSTALAÇÃO. AF_12/2019</t>
  </si>
  <si>
    <t>1.127,29</t>
  </si>
  <si>
    <t>1.157,19</t>
  </si>
  <si>
    <t>100695</t>
  </si>
  <si>
    <t>RECOLOCAÇÃO DE FOLHAS DE PORTA DE MADEIRA LEVE OU MÉDIA DE 60CM DE LARGURA, CONSIDERANDO REAPROVEITAMENTO DO MATERIAL. AF_12/2019</t>
  </si>
  <si>
    <t>48,21</t>
  </si>
  <si>
    <t>53,75</t>
  </si>
  <si>
    <t>100696</t>
  </si>
  <si>
    <t>RECOLOCAÇÃO DE FOLHAS DE PORTA DE MADEIRA LEVE OU MÉDIA DE 70CM DE LARGURA, CONSIDERANDO REAPROVEITAMENTO DO MATERIAL. AF_12/2019</t>
  </si>
  <si>
    <t>53,71</t>
  </si>
  <si>
    <t>59,88</t>
  </si>
  <si>
    <t>100697</t>
  </si>
  <si>
    <t>RECOLOCAÇÃO DE FOLHAS DE PORTA DE MADEIRA LEVE OU MÉDIA DE 80CM DE LARGURA, CONSIDERANDO REAPROVEITAMENTO DO MATERIAL. AF_12/2019</t>
  </si>
  <si>
    <t>66,05</t>
  </si>
  <si>
    <t>100698</t>
  </si>
  <si>
    <t>RECOLOCAÇÃO DE FOLHAS DE PORTA DE MADEIRA LEVE OU MÉDIA DE 90CM DE LARGURA, CONSIDERANDO REAPROVEITAMENTO DO MATERIAL. AF_12/2019</t>
  </si>
  <si>
    <t>64,75</t>
  </si>
  <si>
    <t>72,19</t>
  </si>
  <si>
    <t>100699</t>
  </si>
  <si>
    <t>RECOLOCAÇÃO DE FOLHAS DE PORTA DE MADEIRA PESADA OU SUPERPESADA DE 80CM DE LARGURA, CONSIDERANDO REAPROVEITAMENTO DO MATERIAL. AF_12/2019</t>
  </si>
  <si>
    <t>77,07</t>
  </si>
  <si>
    <t>85,95</t>
  </si>
  <si>
    <t>100700</t>
  </si>
  <si>
    <t>PORTA DE MADEIRA COMPENSADA LISA PARA PINTURA, 120X210X3,5CM, 2 FOLHAS, INCLUSO ADUELA 2A, ALIZAR 2A E DOBRADIÇAS. AF_12/2019</t>
  </si>
  <si>
    <t>709,54</t>
  </si>
  <si>
    <t>726,98</t>
  </si>
  <si>
    <t>100712</t>
  </si>
  <si>
    <t>KIT DE PORTA DE MADEIRA PARA VERNIZ, SEMI-OCA (LEVE OU MÉDIA), PADRÃO POPULAR, 70X210CM, ESPESSURA DE 3,5CM, ITENS INCLUSOS: DOBRADIÇAS, MONTAGEM E INSTALAÇÃO DE BATENTE, FECHADURA COM EXECUÇÃO DO FURO - FORNECIMENTO E INSTALAÇÃO. AF_12/2019</t>
  </si>
  <si>
    <t>597,06</t>
  </si>
  <si>
    <t>623,57</t>
  </si>
  <si>
    <t>100665</t>
  </si>
  <si>
    <t>JANELA DE MADEIRA - CEDRINHO/ANGELIM OU EQUIVALENTE DA REGIÃO - DE ABRIR COM 4 FOLHAS (2 VENEZIANAS E 2 GUILHOTINAS PARA VIDRO), COM BATENTE, ALIZAR E FERRAGENS. EXCLUSIVE VIDROS, ACABAMENTO E CONTRAMARCO. FORNECIMENTO E INSTALAÇÃO. AF_12/2019</t>
  </si>
  <si>
    <t>708,97</t>
  </si>
  <si>
    <t>714,98</t>
  </si>
  <si>
    <t>100666</t>
  </si>
  <si>
    <t>JANELA DE MADEIRA (PINUS/EUCALIPTO OU EQUIV.) DE ABRIR COM 4 FOLHAS (2 VENEZIANAS E 2 GUILHOTINAS PARA VIDRO), COM BATENTE, ALIZAR E FERRAGENS. EXCLUSIVE VIDROS, ACABAMENTO E CONTRAMARCO. FORNECIMENTO E INSTALAÇÃO. AF_12/2019</t>
  </si>
  <si>
    <t>561,74</t>
  </si>
  <si>
    <t>567,75</t>
  </si>
  <si>
    <t>100667</t>
  </si>
  <si>
    <t>JANELA DE MADEIRA (IMBUIA/CEDRO OU EQUIV.) DE ABRIR COM 4 FOLHAS (2 VENEZIANAS E 2 GUILHOTINAS PARA VIDRO), COM BATENTE, ALIZAR E FERRAGENS. EXCLUSIVE VIDROS, ACABAMENTO E CONTRAMARCO. FORNECIMENTO E INSTALAÇÃO. AF_12/2019</t>
  </si>
  <si>
    <t>917,10</t>
  </si>
  <si>
    <t>923,11</t>
  </si>
  <si>
    <t>100668</t>
  </si>
  <si>
    <t>JANELA DE MADEIRA (CEDRINHO/ANGELIM OU EQUIV.) TIPO MAXIM-AR, PARA VIDRO, COM BATENTE, ALIZAR E FERRAGENS. EXCLUSIVE VIDRO, ACABAMENTO E CONTRAMARCO. FORNECIMENTO E INSTALAÇÃO. AF_12/2019</t>
  </si>
  <si>
    <t>1.111,77</t>
  </si>
  <si>
    <t>1.125,29</t>
  </si>
  <si>
    <t>100669</t>
  </si>
  <si>
    <t>JANELA DE MADEIRA (PINUS/EUCALIPTO OU EQUIV.) TIPO BASCULANTE COM 2 FOLHAS PARA VIDRO, COM BATENTE, ALIZAR E FERRAGENS. EXCLUSIVE VIDROS, ACABAMENTO E CONTRAMARCO. FORNECIMENTO E INSTALAÇÃO. AF_12/2019</t>
  </si>
  <si>
    <t>659,28</t>
  </si>
  <si>
    <t>667,94</t>
  </si>
  <si>
    <t>100670</t>
  </si>
  <si>
    <t>JANELA DE MADEIRA (CEDRINHO/ANGELIM OU EQUIV.) DE CORRER COM 6 FOLHAS (2 VENEZ. FIXAS, 2 VENEZ. DE CORRER E 2 DE CORRER PARA VIDRO), COM BATENTE, ALIZAR E FERRAGENS. EXCLUSIVE VIDROS, ACABAMENTO E CONTRAMARCO. FORNECIMENTO E INSTALAÇÃO. AF_12/2019</t>
  </si>
  <si>
    <t>879,65</t>
  </si>
  <si>
    <t>886,33</t>
  </si>
  <si>
    <t>100671</t>
  </si>
  <si>
    <t>JANELA DE MADEIRA (IMBUIA/CEDRO OU EQUIV) DE CORRER COM 6 FOLHAS (2 VENEZIANAS FIXAS, 2 VENEZIANAS DE CORRER E 2 DE CORRER PARA VIDRO), COM BATENTE, ALIZAR E FERRAGENS. EXCLUSIVE VIDROS, ACABAMENTO E CONTRAMARCO. FORNECIMENTO E INSTALAÇÃO. AF_12/2019</t>
  </si>
  <si>
    <t>1.091,19</t>
  </si>
  <si>
    <t>1.097,87</t>
  </si>
  <si>
    <t>100672</t>
  </si>
  <si>
    <t>JANELA DE MADEIRA (PINUS/EUCALIPTO OU EQUIV.) DE CORRER COM 6 FOLHAS (2 VENEZ. FIXAS, 2 VENEZ. DE CORRER E 2 DE CORRER PARA VIDRO), COM BATENTE, ALIZAR E FERRAGENS. EXCLUSIVE VIDROS, ACABAMENTO E CONTRAMARCO. FORNECIMENTO EINSTALAÇÃO. AF_12/2019</t>
  </si>
  <si>
    <t>705,18</t>
  </si>
  <si>
    <t>711,86</t>
  </si>
  <si>
    <t>100673</t>
  </si>
  <si>
    <t>JANELA DE MADEIRA (CEDRINHO/ANGELIM OU EQUIV.) DE CORRER COM 4 FOLHAS (2 VENEZIANAS PANTOGRÁFICAS DE CORRER E 2 DE CORRER PARA VIDROS), COM BATENTE, ALIZAR E FERRAGENS. EXCLUSIVE VIDROS, ACABAMENTO E CONTRAMARCO. FORNECIMENTO E INSTALAÇÃO. AF_12/2019</t>
  </si>
  <si>
    <t>92,32</t>
  </si>
  <si>
    <t>98,33</t>
  </si>
  <si>
    <t>100701</t>
  </si>
  <si>
    <t>PORTA DE FERRO, DE ABRIR, TIPO GRADE COM CHAPA, COM GUARNIÇÕES. AF_12/2019</t>
  </si>
  <si>
    <t>296,74</t>
  </si>
  <si>
    <t>298,60</t>
  </si>
  <si>
    <t>94559</t>
  </si>
  <si>
    <t>JANELA DE AÇO TIPO BASCULANTE PARA VIDROS, COM BATENTE, FERRAGENS E PINTURA ANTICORROSIVA. EXCLUSIVE VIDROS, ACABAMENTO, ALIZAR E CONTRAMARCO. FORNECIMENTO E INSTALAÇÃO. AF_12/2019</t>
  </si>
  <si>
    <t>584,88</t>
  </si>
  <si>
    <t>601,68</t>
  </si>
  <si>
    <t>94560</t>
  </si>
  <si>
    <t>JANELA DE AÇO DE CORRER COM 2 FOLHAS PARA VIDRO, COM VIDROS, BATENTE, FERRAGENS E PINTURAS ANTICORROSIVA E DE ACABAMENTO. EXCLUSIVE ALIZAR E CONTRAMARCO. FORNECIMENTO E INSTALAÇÃO. AF_12/2019</t>
  </si>
  <si>
    <t>521,87</t>
  </si>
  <si>
    <t>528,14</t>
  </si>
  <si>
    <t>94562</t>
  </si>
  <si>
    <t>JANELA DE AÇO DE CORRER COM 4 FOLHAS PARA VIDRO, COM BATENTE, FERRAGENS E PINTURA ANTICORROSIVA. EXCLUSIVE VIDROS, ALIZAR E CONTRAMARCO. FORNECIMENTO E INSTALAÇÃO. AF_12/2019</t>
  </si>
  <si>
    <t>549,42</t>
  </si>
  <si>
    <t>557,10</t>
  </si>
  <si>
    <t>94563</t>
  </si>
  <si>
    <t>JANELA DE AÇO DE CORRER COM 6 FOLHAS (4 VENEZIANAS E 2 PARA VIDRO), COM VIDROS, BATENTE, FERRAGENS E PINTURAS ANTICORROSIVA E DE ACABAMENTO. EXCLUSIVE ALIZAR E CONTRAMARCO. FORNECIMENTO E INSTALAÇÃO. AF_12/2019</t>
  </si>
  <si>
    <t>689,67</t>
  </si>
  <si>
    <t>698,42</t>
  </si>
  <si>
    <t>94587</t>
  </si>
  <si>
    <t>CONTRAMARCO DE AÇO, FIXAÇÃO COM ARGAMASSA - FORNECIMENTO E INSTALAÇÃO. AF_12/2019</t>
  </si>
  <si>
    <t>41,87</t>
  </si>
  <si>
    <t>44,28</t>
  </si>
  <si>
    <t>94588</t>
  </si>
  <si>
    <t>CONTRAMARCO DE AÇO, FIXAÇÃO COM PARAFUSO - FORNECIMENTO E INSTALAÇÃO. AF_12/2019</t>
  </si>
  <si>
    <t>35,07</t>
  </si>
  <si>
    <t>99837</t>
  </si>
  <si>
    <t>GUARDA-CORPO DE AÇO GALVANIZADO DE 1,10M, MONTANTES TUBULARES DE 1.1/4" ESPAÇADOS DE 1,20M, TRAVESSA SUPERIOR DE 1.1/2", GRADIL FORMADO POR TUBOS HORIZONTAIS DE 1" E VERTICAIS DE 3/4", FIXADO COM CHUMBADOR MECÂNICO. AF_04/2019_P</t>
  </si>
  <si>
    <t>390,21</t>
  </si>
  <si>
    <t>413,01</t>
  </si>
  <si>
    <t>99839</t>
  </si>
  <si>
    <t>GUARDA-CORPO DE AÇO GALVANIZADO DE 1,10M DE ALTURA, MONTANTES TUBULARES DE 1.1/2 ESPAÇADOS DE 1,20M, TRAVESSA SUPERIOR DE 2, GRADIL FORMADO POR BARRAS CHATAS EM FERRO DE 32X4,8MM, FIXADO COM CHUMBADOR MECÂNICO. AF_04/2019_P</t>
  </si>
  <si>
    <t>336,49</t>
  </si>
  <si>
    <t>360,40</t>
  </si>
  <si>
    <t>99841</t>
  </si>
  <si>
    <t>GUARDA-CORPO PANORÂMICO COM PERFIS DE ALUMÍNIO E VIDRO LAMINADO 8 MM, FIXADO COM CHUMBADOR MECÂNICO. AF_04/2019_P</t>
  </si>
  <si>
    <t>799,02</t>
  </si>
  <si>
    <t>812,89</t>
  </si>
  <si>
    <t>99855</t>
  </si>
  <si>
    <t>CORRIMÃO SIMPLES, DIÂMETRO EXTERNO = 1 1/2", EM AÇO GALVANIZADO. AF_04/2019_P</t>
  </si>
  <si>
    <t>68,82</t>
  </si>
  <si>
    <t>72,74</t>
  </si>
  <si>
    <t>99857</t>
  </si>
  <si>
    <t>CORRIMÃO SIMPLES, DIÂMETRO EXTERNO = 1 1/2", EM ALUMÍNIO. AF_04/2019_P</t>
  </si>
  <si>
    <t>63,14</t>
  </si>
  <si>
    <t>68,63</t>
  </si>
  <si>
    <t>99861</t>
  </si>
  <si>
    <t>GRADIL EM FERRO FIXADO EM VÃOS DE JANELAS, FORMADO POR BARRAS CHATAS DE 25X4,8 MM. AF_04/2019</t>
  </si>
  <si>
    <t>431,91</t>
  </si>
  <si>
    <t>467,13</t>
  </si>
  <si>
    <t>99862</t>
  </si>
  <si>
    <t>GRADIL EM ALUMÍNIO FIXADO EM VÃOS DE JANELAS, FORMADO POR TUBOS DE 3/4". AF_04/2019</t>
  </si>
  <si>
    <t>427,89</t>
  </si>
  <si>
    <t>464,44</t>
  </si>
  <si>
    <t>73665</t>
  </si>
  <si>
    <t>ESCADA TIPO MARINHEIRO EM ACO CA-50 9,52MM INCLUSO PINTURA COM FUNDO ANTICORROSIVO TIPO ZARCAO</t>
  </si>
  <si>
    <t>66,20</t>
  </si>
  <si>
    <t>72,28</t>
  </si>
  <si>
    <t>74194/1</t>
  </si>
  <si>
    <t>ESCADA TIPO MARINHEIRO EM TUBO ACO GALVANIZADO 1 1/2" 5 DEGRAUS</t>
  </si>
  <si>
    <t>256,46</t>
  </si>
  <si>
    <t>271,76</t>
  </si>
  <si>
    <t>90838</t>
  </si>
  <si>
    <t>PORTA CORTA-FOGO 90X210X4CM - FORNECIMENTO E INSTALAÇÃO. AF_12/2019</t>
  </si>
  <si>
    <t>698,03</t>
  </si>
  <si>
    <t>711,20</t>
  </si>
  <si>
    <t>91338</t>
  </si>
  <si>
    <t>PORTA DE ALUMÍNIO DE ABRIR COM LAMBRI, COM GUARNIÇÃO, FIXAÇÃO COM PARAFUSOS - FORNECIMENTO E INSTALAÇÃO. AF_12/2019</t>
  </si>
  <si>
    <t>543,30</t>
  </si>
  <si>
    <t>544,58</t>
  </si>
  <si>
    <t>91341</t>
  </si>
  <si>
    <t>PORTA EM ALUMÍNIO DE ABRIR TIPO VENEZIANA COM GUARNIÇÃO, FIXAÇÃO COM PARAFUSOS - FORNECIMENTO E INSTALAÇÃO. AF_12/2019</t>
  </si>
  <si>
    <t>403,70</t>
  </si>
  <si>
    <t>94805</t>
  </si>
  <si>
    <t>PORTA DE ALUMÍNIO DE ABRIR PARA VIDRO SEM GUARNIÇÃO, 87X210CM, FIXAÇÃO COM PARAFUSOS, INCLUSIVE VIDROS - FORNECIMENTO E INSTALAÇÃO. AF_12/2019</t>
  </si>
  <si>
    <t>630,75</t>
  </si>
  <si>
    <t>633,09</t>
  </si>
  <si>
    <t>94806</t>
  </si>
  <si>
    <t>PORTA EM AÇO DE ABRIR PARA VIDRO SEM GUARNIÇÃO, 87X210CM, FIXAÇÃO COM PARAFUSOS, EXCLUSIVE VIDROS - FORNECIMENTO E INSTALAÇÃO. AF_12/2019</t>
  </si>
  <si>
    <t>329,84</t>
  </si>
  <si>
    <t>333,14</t>
  </si>
  <si>
    <t>94807</t>
  </si>
  <si>
    <t>PORTA EM AÇO DE ABRIR TIPO VENEZIANA SEM GUARNIÇÃO, 87X210CM, FIXAÇÃO COM PARAFUSOS - FORNECIMENTO E INSTALAÇÃO. AF_12/2019</t>
  </si>
  <si>
    <t>392,59</t>
  </si>
  <si>
    <t>396,07</t>
  </si>
  <si>
    <t>100702</t>
  </si>
  <si>
    <t>PORTA DE CORRER DE ALUMÍNIO, COM DUAS FOLHAS PARA VIDRO, INCLUSO VIDRO LISO INCOLOR, FECHADURA E PUXADOR, SEM ALIZAR. AF_12/2019</t>
  </si>
  <si>
    <t>321,93</t>
  </si>
  <si>
    <t>322,93</t>
  </si>
  <si>
    <t>84885</t>
  </si>
  <si>
    <t>JOGO DE FERRAGENS CROMADAS PARA PORTA DE VIDRO TEMPERADO, UMA FOLHA COMPOSTO DE DOBRADICAS SUPERIOR E INFERIOR, TRINCO, FECHADURA, CONTRA FECHADURA COM CAPUCHINHO SEM MOLA E PUXADOR</t>
  </si>
  <si>
    <t>784,41</t>
  </si>
  <si>
    <t>815,55</t>
  </si>
  <si>
    <t>84886</t>
  </si>
  <si>
    <t>MOLA HIDRAULICA DE PISO PARA PORTA DE VIDRO TEMPERADO</t>
  </si>
  <si>
    <t>1.557,86</t>
  </si>
  <si>
    <t>1.560,22</t>
  </si>
  <si>
    <t>100703</t>
  </si>
  <si>
    <t>PUXADOR CENTRAL PARA ESQUADRIA DE MADEIRA. AF_12/2019</t>
  </si>
  <si>
    <t>20,01</t>
  </si>
  <si>
    <t>100704</t>
  </si>
  <si>
    <t>PORTA CADEADO ZINCADO OXIDADO PRETO COM CADEADO DE AÇO INOX, LARGURA DE *50* MM. AF_12/2019</t>
  </si>
  <si>
    <t>143,77</t>
  </si>
  <si>
    <t>145,62</t>
  </si>
  <si>
    <t>100705</t>
  </si>
  <si>
    <t>TARJETA TIPO LIVRE/OCUPADO PARA PORTA DE BANHEIRO. AF_12/2019</t>
  </si>
  <si>
    <t>50,37</t>
  </si>
  <si>
    <t>53,55</t>
  </si>
  <si>
    <t>100706</t>
  </si>
  <si>
    <t>CREMONA EM LATÃO CROMADO OU POLIDO, COMPLETA. AF_12/2019</t>
  </si>
  <si>
    <t>90,14</t>
  </si>
  <si>
    <t>94,24</t>
  </si>
  <si>
    <t>100707</t>
  </si>
  <si>
    <t>FECHO DE EMBUTIR TIPO UNHA 22CM. AF_12/2019</t>
  </si>
  <si>
    <t>53,33</t>
  </si>
  <si>
    <t>57,23</t>
  </si>
  <si>
    <t>100708</t>
  </si>
  <si>
    <t>FECHO DE EMBUTIR TIPO UNHA 40CM. AF_12/2019</t>
  </si>
  <si>
    <t>67,95</t>
  </si>
  <si>
    <t>100709</t>
  </si>
  <si>
    <t>DOBRADIÇA EM AÇO/FERRO, 3" X 21/2", E=1,9 A 2MM, SEN ANEL, CROMADO OU ZINCADO, TAMPA BOLA, COM PARAFUSOS. AF_12/2019</t>
  </si>
  <si>
    <t>40,44</t>
  </si>
  <si>
    <t>100710</t>
  </si>
  <si>
    <t>DOBRADIÇA TIPO VAI E VEM EM LATÃO POLIDO 3". AF_12/2019</t>
  </si>
  <si>
    <t>106,16</t>
  </si>
  <si>
    <t>110,40</t>
  </si>
  <si>
    <t>72116</t>
  </si>
  <si>
    <t>VIDRO LISO COMUM TRANSPARENTE, ESPESSURA 3MM</t>
  </si>
  <si>
    <t>72117</t>
  </si>
  <si>
    <t>VIDRO LISO COMUM TRANSPARENTE, ESPESSURA 4MM</t>
  </si>
  <si>
    <t>141,17</t>
  </si>
  <si>
    <t>72118</t>
  </si>
  <si>
    <t>VIDRO TEMPERADO INCOLOR, ESPESSURA 6MM, FORNECIMENTO E INSTALACAO, INCLUSIVE MASSA PARA VEDACAO</t>
  </si>
  <si>
    <t>178,33</t>
  </si>
  <si>
    <t>180,51</t>
  </si>
  <si>
    <t>72119</t>
  </si>
  <si>
    <t>VIDRO TEMPERADO INCOLOR, ESPESSURA 8MM, FORNECIMENTO E INSTALACAO, INCLUSIVE MASSA PARA VEDACAO</t>
  </si>
  <si>
    <t>223,71</t>
  </si>
  <si>
    <t>225,89</t>
  </si>
  <si>
    <t>72120</t>
  </si>
  <si>
    <t>VIDRO TEMPERADO INCOLOR, ESPESSURA 10MM, FORNECIMENTO E INSTALACAO, INCLUSIVE MASSA PARA VEDACAO</t>
  </si>
  <si>
    <t>281,54</t>
  </si>
  <si>
    <t>283,72</t>
  </si>
  <si>
    <t>72122</t>
  </si>
  <si>
    <t>VIDRO FANTASIA TIPO CANELADO, ESPESSURA 4MM</t>
  </si>
  <si>
    <t>123,64</t>
  </si>
  <si>
    <t>72123</t>
  </si>
  <si>
    <t>VIDRO ARAMADO, ESPESSURA 7MM</t>
  </si>
  <si>
    <t>318,71</t>
  </si>
  <si>
    <t>320,66</t>
  </si>
  <si>
    <t>73838/1</t>
  </si>
  <si>
    <t>PORTA DE VIDRO TEMPERADO, 0,9X2,10M, ESPESSURA 10MM, INCLUSIVE ACESSORIOS</t>
  </si>
  <si>
    <t>2.546,30</t>
  </si>
  <si>
    <t>2.547,00</t>
  </si>
  <si>
    <t>74125/1</t>
  </si>
  <si>
    <t>ESPELHO CRISTAL ESPESSURA 4MM, COM MOLDURA DE MADEIRA</t>
  </si>
  <si>
    <t>413,09</t>
  </si>
  <si>
    <t>421,87</t>
  </si>
  <si>
    <t>74125/2</t>
  </si>
  <si>
    <t>ESPELHO CRISTAL ESPESSURA 4MM, COM MOLDURA EM ALUMINIO E COMPENSADO 6MM PLASTIFICADO COLADO</t>
  </si>
  <si>
    <t>444,69</t>
  </si>
  <si>
    <t>452,35</t>
  </si>
  <si>
    <t>84957</t>
  </si>
  <si>
    <t>VIDRO LISO COMUM TRANSPARENTE, ESPESSURA 5MM</t>
  </si>
  <si>
    <t>169,34</t>
  </si>
  <si>
    <t>172,08</t>
  </si>
  <si>
    <t>84959</t>
  </si>
  <si>
    <t>VIDRO LISO COMUM TRANSPARENTE, ESPESSURA 6MM</t>
  </si>
  <si>
    <t>197,48</t>
  </si>
  <si>
    <t>200,22</t>
  </si>
  <si>
    <t>85001</t>
  </si>
  <si>
    <t>VIDRO LISO FUME, ESPESSURA 4MM</t>
  </si>
  <si>
    <t>188,10</t>
  </si>
  <si>
    <t>190,84</t>
  </si>
  <si>
    <t>85002</t>
  </si>
  <si>
    <t>VIDRO LISO FUME, ESPESSURA 6MM</t>
  </si>
  <si>
    <t>263,16</t>
  </si>
  <si>
    <t>265,90</t>
  </si>
  <si>
    <t>85004</t>
  </si>
  <si>
    <t>VIDRO FANTASIA MARTELADO 4MM</t>
  </si>
  <si>
    <t>131,81</t>
  </si>
  <si>
    <t>134,55</t>
  </si>
  <si>
    <t>85005</t>
  </si>
  <si>
    <t>ESPELHO CRISTAL, ESPESSURA 4MM, COM PARAFUSOS DE FIXACAO, SEM MOLDURA</t>
  </si>
  <si>
    <t>384,89</t>
  </si>
  <si>
    <t>390,36</t>
  </si>
  <si>
    <t>94569</t>
  </si>
  <si>
    <t>JANELA DE ALUMÍNIO TIPO MAXIM-AR, COM VIDROS, BATENTE E FERRAGENS. EXCLUSIVE ALIZAR, ACABAMENTO E CONTRAMARCO. FORNECIMENTO E INSTALAÇÃO. AF_12/2019</t>
  </si>
  <si>
    <t>402,61</t>
  </si>
  <si>
    <t>408,74</t>
  </si>
  <si>
    <t>94570</t>
  </si>
  <si>
    <t>JANELA DE ALUMÍNIO DE CORRER COM 2 FOLHAS PARA VIDROS, COM VIDROS, BATENTE, ACABAMENTO COM ACETATO OU BRILHANTE E FERRAGENS. EXCLUSIVE ALIZAR E CONTRAMARCO. FORNECIMENTO E INSTALAÇÃO. AF_12/2019</t>
  </si>
  <si>
    <t>247,89</t>
  </si>
  <si>
    <t>249,76</t>
  </si>
  <si>
    <t>94572</t>
  </si>
  <si>
    <t>JANELA DE ALUMÍNIO DE CORRER COM 3 FOLHAS (2 VENEZIANAS E 1 PARA VIDRO), COM VIDROS, BATENTE E FERRAGENS. EXCLUSIVE ACABAMENTO, ALIZAR E CONTRAMARCO. FORNECIMENTO E INSTALAÇÃO. AF_12/2019</t>
  </si>
  <si>
    <t>370,29</t>
  </si>
  <si>
    <t>372,79</t>
  </si>
  <si>
    <t>94573</t>
  </si>
  <si>
    <t>JANELA DE ALUMÍNIO DE CORRER COM 4 FOLHAS PARA VIDROS, COM VIDROS, BATENTE, ACABAMENTO COM ACETATO OU BRILHANTE E FERRAGENS. EXCLUSIVE ALIZAR E CONTRAMARCO. FORNECIMENTO E INSTALAÇÃO. AF_12/2019</t>
  </si>
  <si>
    <t>288,66</t>
  </si>
  <si>
    <t>292,11</t>
  </si>
  <si>
    <t>94580</t>
  </si>
  <si>
    <t>JANELA DE ALUMÍNIO DE CORRER COM 6 FOLHAS (2 VENEZIANAS FIXAS, 2 VENEZIANAS DE CORRER E 2 PARA VIDRO), COM VIDROS, BATENTE, ACABAMENTO COM ACETATO OU BRILHANTE E FERRAGENS. EXCLUSIVE ALIZAR E CONTRAMARCO. FORNECIMENTO E INSTALAÇÃO. AF_12/2019</t>
  </si>
  <si>
    <t>420,25</t>
  </si>
  <si>
    <t>424,27</t>
  </si>
  <si>
    <t>100674</t>
  </si>
  <si>
    <t>JANELA FIXA DE ALUMÍNIO PARA VIDRO, COM VIDRO, BATENTE E FERRAGENS. EXCLUSIVE ACABAMENTO, ALIZAR E CONTRAMARCO. FORNECIMENTO E INSTALAÇÃO. AF_12/2019</t>
  </si>
  <si>
    <t>273,29</t>
  </si>
  <si>
    <t>275,87</t>
  </si>
  <si>
    <t>97751</t>
  </si>
  <si>
    <t>TUBULÃO A CÉU ABERTO, DIÂMETRO DO FUSTE DE 70 CM, PROFUNDIDADE MENOR OU IGUAL A 5 M, ESCAVAÇÃO MANUAL, SEM ALARGAMENTO DE BASE, CONCRETO FEITO EM OBRA E LANÇADO COM JERICA. AF_01/2018</t>
  </si>
  <si>
    <t>614,07</t>
  </si>
  <si>
    <t>657,84</t>
  </si>
  <si>
    <t>97752</t>
  </si>
  <si>
    <t>TUBULÃO A CÉU ABERTO, DIÂMETRO DO FUSTE DE 80 CM, PROFUNDIDADE MENOR OU IGUAL A 5 M, ESCAVAÇÃO MANUAL, SEM ALARGAMENTO DE BASE, CONCRETO FEITO EM OBRA E LANÇADO COM JERICA. AF_01/2018</t>
  </si>
  <si>
    <t>577,88</t>
  </si>
  <si>
    <t>617,76</t>
  </si>
  <si>
    <t>97753</t>
  </si>
  <si>
    <t>TUBULÃO A CÉU ABERTO, DIÂMETRO DO FUSTE DE 100 CM, PROFUNDIDADE MENOR OU IGUAL A 5 M, ESCAVAÇÃO MANUAL, SEM ALARGAMENTO DE BASE, CONCRETO FEITO EM OBRA E LANÇADO COM JERICA. AF_01/2018</t>
  </si>
  <si>
    <t>527,59</t>
  </si>
  <si>
    <t>562,09</t>
  </si>
  <si>
    <t>97754</t>
  </si>
  <si>
    <t>TUBULÃO A CÉU ABERTO, DIÂMETRO DO FUSTE DE 120 CM, PROFUNDIDADE MENOR OU IGUAL A 5 M, ESCAVAÇÃO MANUAL, SEM ALARGAMENTO DE BASE, CONCRETO FEITO EM OBRA E LANÇADO COM JERICA. AF_01/2018</t>
  </si>
  <si>
    <t>494,60</t>
  </si>
  <si>
    <t>525,58</t>
  </si>
  <si>
    <t>97755</t>
  </si>
  <si>
    <t>TUBULÃO A CÉU ABERTO, DIÂMETRO DO FUSTE DE 70 CM, PROFUNDIDADE MAIOR QUE 5 M E MENOR OU IGUAL A 10 M, ESCAVAÇÃO MANUAL, SEM ALARGAMENTO DE BASE, CONCRETO FEITO EM OBRA E LANÇADO COM JERICA. AF_01/2018</t>
  </si>
  <si>
    <t>598,83</t>
  </si>
  <si>
    <t>642,05</t>
  </si>
  <si>
    <t>97756</t>
  </si>
  <si>
    <t>TUBULÃO A CÉU ABERTO, DIÂMETRO DO FUSTE DE 80 CM, PROFUNDIDADE MAIOR QUE 5 M E MENOR OU IGUAL A 10 M, ESCAVAÇÃO MANUAL, SEM ALARGAMENTO DE BASE, CONCRETO FEITO EM OBRA E LANÇADO COM JERICA. AF_01/2018</t>
  </si>
  <si>
    <t>564,80</t>
  </si>
  <si>
    <t>604,13</t>
  </si>
  <si>
    <t>97757</t>
  </si>
  <si>
    <t>TUBULÃO A CÉU ABERTO, DIÂMETRO DO FUSTE DE 100 CM, PROFUNDIDADE MAIOR QUE 5 M E MENOR OU IGUAL A 10 M, ESCAVAÇÃO MANUAL, SEM ALARGAMENTO DE BASE, CONCRETO FEITO EM OBRA E LANÇADO COM JERICA. AF_01/2018</t>
  </si>
  <si>
    <t>511,61</t>
  </si>
  <si>
    <t>545,43</t>
  </si>
  <si>
    <t>97758</t>
  </si>
  <si>
    <t>TUBULÃO A CÉU ABERTO, DIÂMETRO DO FUSTE DE 120 CM, PROFUNDIDADE MAIOR QUE 5 M E MENOR OU IGUAL A 10 M, ESCAVAÇÃO MANUAL, SEM ALARGAMENTO DE BASE, CONCRETO FEITO EM OBRA E LANÇADO COM JERICA. AF_01/2018</t>
  </si>
  <si>
    <t>473,40</t>
  </si>
  <si>
    <t>503,53</t>
  </si>
  <si>
    <t>97759</t>
  </si>
  <si>
    <t>TUBULÃO A CÉU ABERTO, DIÂMETRO DO FUSTE DE 70 CM, PROFUNDIDADE MAIOR QUE 10 M, ESCAVAÇÃO MANUAL, SEM ALARGAMENTO DE BASE, CONCRETO FEITO EM OBRA E LANÇADO COM JERICA. AF_01/2018</t>
  </si>
  <si>
    <t>600,33</t>
  </si>
  <si>
    <t>644,26</t>
  </si>
  <si>
    <t>97760</t>
  </si>
  <si>
    <t>TUBULÃO A CÉU ABERTO, DIÂMETRO DO FUSTE DE 80 CM, PROFUNDIDADE MAIOR QUE 10 M, ESCAVAÇÃO MANUAL, SEM ALARGAMENTO DE BASE, CONCRETO FEITO EM OBRA E LANÇADO COM JERICA. AF_01/2018</t>
  </si>
  <si>
    <t>558,86</t>
  </si>
  <si>
    <t>598,45</t>
  </si>
  <si>
    <t>97761</t>
  </si>
  <si>
    <t>TUBULÃO A CÉU ABERTO, DIÂMETRO DO FUSTE DE 100 CM, PROFUNDIDADE MAIOR QUE 10 M, ESCAVAÇÃO MANUAL, SEM ALARGAMENTO DE BASE, CONCRETO FEITO EM OBRA E LANÇADO COM JERICA. AF_01/2018</t>
  </si>
  <si>
    <t>500,67</t>
  </si>
  <si>
    <t>534,38</t>
  </si>
  <si>
    <t>97762</t>
  </si>
  <si>
    <t>TUBULÃO A CÉU ABERTO, DIÂMETRO DO FUSTE DE 120 CM, PROFUNDIDADE MAIOR QUE 10 M, ESCAVAÇÃO MANUAL, SEM ALARGAMENTO DE BASE, CONCRETO FEITO EM OBRA E LANÇADO COM JERICA. AF_01/2018</t>
  </si>
  <si>
    <t>458,69</t>
  </si>
  <si>
    <t>488,50</t>
  </si>
  <si>
    <t>97763</t>
  </si>
  <si>
    <t>TUBULÃO A CÉU ABERTO, DIÂMETRO DO FUSTE DE 70 CM, PROFUNDIDADE MENOR OU IGUAL A 5 M, ESCAVAÇÃO MECÂNICA, SEM ALARGAMENTO DE BASE, CONCRETO FEITO EM OBRA E LANÇADO COM JERICA. AF_01/2018</t>
  </si>
  <si>
    <t>480,80</t>
  </si>
  <si>
    <t>504,09</t>
  </si>
  <si>
    <t>97764</t>
  </si>
  <si>
    <t>TUBULÃO A CÉU ABERTO, DIÂMETRO DO FUSTE DE 80 CM, PROFUNDIDADE MENOR OU IGUAL A 5 M, ESCAVAÇÃO MECÂNICA, SEM ALARGAMENTO DE BASE, CONCRETO FEITO EM OBRA E LANÇADO COM JERICA. AF_01/2018</t>
  </si>
  <si>
    <t>460,50</t>
  </si>
  <si>
    <t>482,28</t>
  </si>
  <si>
    <t>97765</t>
  </si>
  <si>
    <t>TUBULÃO A CÉU ABERTO, DIÂMETRO DO FUSTE DE 100 CM, PROFUNDIDADE MENOR OU IGUAL A 5 M, ESCAVAÇÃO MECÂNICA, SEM ALARGAMENTO DE BASE, CONCRETO FEITO EM OBRA E LANÇADO COM JERICA. AF_01/2018</t>
  </si>
  <si>
    <t>433,28</t>
  </si>
  <si>
    <t>453,08</t>
  </si>
  <si>
    <t>97766</t>
  </si>
  <si>
    <t>TUBULÃO A CÉU ABERTO, DIÂMETRO DO FUSTE DE 120 CM, PROFUNDIDADE MENOR OU IGUAL A 5 M, ESCAVAÇÃO MECÂNICA, SEM ALARGAMENTO DE BASE, CONCRETO FEITO EM OBRA E LANÇADO COM JERICA. AF_01/2018</t>
  </si>
  <si>
    <t>416,22</t>
  </si>
  <si>
    <t>434,78</t>
  </si>
  <si>
    <t>97767</t>
  </si>
  <si>
    <t>TUBULÃO A CÉU ABERTO, DIÂMETRO DO FUSTE DE 70 CM, PROFUNDIDADE MAIOR QUE 5 M E MENOR OU IGUAL A 10 M, ESCAVAÇÃO MECÂNICA, SEM ALARGAMENTO DE BASE, CONCRETO FEITO EM OBRA E LANÇADO COM JERICA. AF_01/2018</t>
  </si>
  <si>
    <t>433,99</t>
  </si>
  <si>
    <t>453,84</t>
  </si>
  <si>
    <t>97768</t>
  </si>
  <si>
    <t>TUBULÃO A CÉU ABERTO, DIÂMETRO DO FUSTE DE 80 CM, PROFUNDIDADE MAIOR QUE 5 M E MENOR OU IGUAL A 10 M, ESCAVAÇÃO MECÂNICA, SEM ALARGAMENTO DE BASE, CONCRETO FEITO EM OBRA E LANÇADO COM JERICA. AF_01/2018</t>
  </si>
  <si>
    <t>422,34</t>
  </si>
  <si>
    <t>441,30</t>
  </si>
  <si>
    <t>97769</t>
  </si>
  <si>
    <t>TUBULÃO A CÉU ABERTO, DIÂMETRO DO FUSTE DE 100 CM, PROFUNDIDADE MAIOR QUE 5 M E MENOR OU IGUAL A 10 M, ESCAVAÇÃO MECÂNICA, SEM ALARGAMENTO DE BASE, CONCRETO FEITO EM OBRA E LANÇADO COM JERICA. AF_01/2018</t>
  </si>
  <si>
    <t>399,67</t>
  </si>
  <si>
    <t>417,22</t>
  </si>
  <si>
    <t>97770</t>
  </si>
  <si>
    <t>TUBULÃO A CÉU ABERTO, DIÂMETRO DO FUSTE DE 120 CM, PROFUNDIDADE MAIOR QUE 5 M E MENOR OU IGUAL A 10 M, ESCAVAÇÃO MECÂNICA, SEM ALARGAMENTO DE BASE, CONCRETO FEITO EM OBRA E LANÇADO COM JERICA. AF_01/2018</t>
  </si>
  <si>
    <t>381,21</t>
  </si>
  <si>
    <t>397,71</t>
  </si>
  <si>
    <t>97771</t>
  </si>
  <si>
    <t>TUBULÃO A CÉU ABERTO, DIÂMETRO DO FUSTE DE 70 CM, PROFUNDIDADE MAIOR QUE 10 M, ESCAVAÇÃO MECÂNICA, SEM ALARGAMENTO DE BASE, CONCRETO FEITO EM OBRA E LANÇADO COM JERICA. AF_01/2018</t>
  </si>
  <si>
    <t>415,32</t>
  </si>
  <si>
    <t>433,79</t>
  </si>
  <si>
    <t>97772</t>
  </si>
  <si>
    <t>TUBULÃO A CÉU ABERTO, DIÂMETRO DO FUSTE DE 80 CM, PROFUNDIDADE MAIOR QUE 10 M, ESCAVAÇÃO MECÂNICA, SEM ALARGAMENTO DE BASE, CONCRETO FEITO EM OBRA E LANÇADO COM JERICA. AF_01/2018</t>
  </si>
  <si>
    <t>400,59</t>
  </si>
  <si>
    <t>418,20</t>
  </si>
  <si>
    <t>97773</t>
  </si>
  <si>
    <t>TUBULÃO A CÉU ABERTO, DIÂMETRO DO FUSTE DE 100 CM, PROFUNDIDADE MAIOR QUE 10 M, ESCAVAÇÃO MECÂNICA, SEM ALARGAMENTO DE BASE, CONCRETO FEITO EM OBRA E LANÇADO COM JERICA. AF_01/2018</t>
  </si>
  <si>
    <t>377,78</t>
  </si>
  <si>
    <t>394,11</t>
  </si>
  <si>
    <t>97774</t>
  </si>
  <si>
    <t>TUBULÃO A CÉU ABERTO, DIÂMETRO DO FUSTE DE 120 CM, PROFUNDIDADE MAIOR QUE 10 M, ESCAVAÇÃO MECÂNICA, SEM ALARGAMENTO DE BASE, CONCRETO FEITO EM OBRA E LANÇADO COM JERICA. AF_01/2018</t>
  </si>
  <si>
    <t>358,40</t>
  </si>
  <si>
    <t>373,79</t>
  </si>
  <si>
    <t>97775</t>
  </si>
  <si>
    <t>TUBULÃO A CÉU ABERTO, DIÂMETRO DO FUSTE DE 70 CM, PROFUNDIDADE MENOR OU IGUAL A 5 M, ESCAVAÇÃO MANUAL, SEM ALARGAMENTO DE BASE, CONCRETO USINADO E LANÇADO COM BOMBA OU DIRETAMENTE DO CAMINHÃO. AF_01/2018</t>
  </si>
  <si>
    <t>600,81</t>
  </si>
  <si>
    <t>632,07</t>
  </si>
  <si>
    <t>97776</t>
  </si>
  <si>
    <t>TUBULÃO A CÉU ABERTO, DIÂMETRO DO FUSTE DE 80 CM, PROFUNDIDADE MENOR OU IGUAL A 5 M, ESCAVAÇÃO MANUAL, SEM ALARGAMENTO DE BASE, CONCRETO USINADO E LANÇADO COM BOMBA OU DIRETAMENTE DO CAMINHÃO. AF_01/2018</t>
  </si>
  <si>
    <t>564,29</t>
  </si>
  <si>
    <t>591,79</t>
  </si>
  <si>
    <t>97777</t>
  </si>
  <si>
    <t>TUBULÃO A CÉU ABERTO, DIÂMETRO DO FUSTE DE 100 CM, PROFUNDIDADE MENOR OU IGUAL A 5 M, ESCAVAÇÃO MANUAL, SEM ALARGAMENTO DE BASE, CONCRETO USINADO E LANÇADO COM BOMBA OU DIRETAMENTE DO CAMINHÃO. AF_01/2018</t>
  </si>
  <si>
    <t>514,19</t>
  </si>
  <si>
    <t>536,59</t>
  </si>
  <si>
    <t>97778</t>
  </si>
  <si>
    <t>TUBULÃO A CÉU ABERTO, DIÂMETRO DO FUSTE DE 120 CM, PROFUNDIDADE MENOR OU IGUAL A 5 M, ESCAVAÇÃO MANUAL, SEM ALARGAMENTO DE BASE, CONCRETO USINADO E LANÇADO COM BOMBA OU DIRETAMENTE DO CAMINHÃO. AF_01/2018</t>
  </si>
  <si>
    <t>481,84</t>
  </si>
  <si>
    <t>500,97</t>
  </si>
  <si>
    <t>97779</t>
  </si>
  <si>
    <t>TUBULÃO A CÉU ABERTO, DIÂMETRO DO FUSTE DE 70 CM, PROFUNDIDADE MAIOR QUE 5 M E MENOR OU IGUAL A 10 M, ESCAVAÇÃO MANUAL, SEM ALARGAMENTO DE BASE, CONCRETO USINADO E LANÇADO COM BOMBA OU DIRETAMENTE DO CAMINHÃO. AF_01/2018</t>
  </si>
  <si>
    <t>579,62</t>
  </si>
  <si>
    <t>610,74</t>
  </si>
  <si>
    <t>97780</t>
  </si>
  <si>
    <t>TUBULÃO A CÉU ABERTO, DIÂMETRO DO FUSTE DE 80 CM, PROFUNDIDADE MAIOR QUE 5 M E MENOR OU IGUAL A 10 M, ESCAVAÇÃO MANUAL, SEM ALARGAMENTO DE BASE, CONCRETO USINADO E LANÇADO COM BOMBA OU DIRETAMENTE DO CAMINHÃO. AF_01/2018</t>
  </si>
  <si>
    <t>546,12</t>
  </si>
  <si>
    <t>573,48</t>
  </si>
  <si>
    <t>97781</t>
  </si>
  <si>
    <t>TUBULÃO A CÉU ABERTO, DIÂMETRO DO FUSTE DE 100 CM, PROFUNDIDADE MAIOR QUE 5 M E MENOR OU IGUAL A 10 M, ESCAVAÇÃO MANUAL, SEM ALARGAMENTO DE BASE, CONCRETO USINADO E LANÇADO COM BOMBA OU DIRETAMENTE DO CAMINHÃO. AF_01/2018</t>
  </si>
  <si>
    <t>493,97</t>
  </si>
  <si>
    <t>516,27</t>
  </si>
  <si>
    <t>97782</t>
  </si>
  <si>
    <t>TUBULÃO A CÉU ABERTO, DIÂMETRO DO FUSTE DE 120 CM, PROFUNDIDADE MAIOR QUE 5 M E MENOR OU IGUAL A 10 M, ESCAVAÇÃO MANUAL, SEM ALARGAMENTO DE BASE, CONCRETO USINADO E LANÇADO COM BOMBA OU DIRETAMENTE DO CAMINHÃO. AF_01/2018</t>
  </si>
  <si>
    <t>456,75</t>
  </si>
  <si>
    <t>475,80</t>
  </si>
  <si>
    <t>97783</t>
  </si>
  <si>
    <t>TUBULÃO A CÉU ABERTO, DIÂMETRO DO FUSTE DE 70 CM, PROFUNDIDADE MAIOR QUE 10 M, ESCAVAÇÃO MANUAL, SEM ALARGAMENTO DE BASE, CONCRETO USINADO E LANÇADO COM BOMBA OU DIRETAMENTE DO CAMINHÃO. AF_01/2018</t>
  </si>
  <si>
    <t>581,90</t>
  </si>
  <si>
    <t>613,98</t>
  </si>
  <si>
    <t>97784</t>
  </si>
  <si>
    <t>TUBULÃO A CÉU ABERTO, DIÂMETRO DO FUSTE DE 80 CM, PROFUNDIDADE MAIOR QUE 10 M, ESCAVAÇÃO MANUAL, SEM ALARGAMENTO DE BASE, CONCRETO USINADO E LANÇADO COM BOMBA OU DIRETAMENTE DO CAMINHÃO. AF_01/2018</t>
  </si>
  <si>
    <t>541,07</t>
  </si>
  <si>
    <t>569,13</t>
  </si>
  <si>
    <t>97785</t>
  </si>
  <si>
    <t>TUBULÃO A CÉU ABERTO, DIÂMETRO DO FUSTE DE 100 CM, PROFUNDIDADE MAIOR QUE 10 M, ESCAVAÇÃO MANUAL, SEM ALARGAMENTO DE BASE, CONCRETO USINADO E LANÇADO COM BOMBA OU DIRETAMENTE DO CAMINHÃO. AF_01/2018</t>
  </si>
  <si>
    <t>484,06</t>
  </si>
  <si>
    <t>506,78</t>
  </si>
  <si>
    <t>97786</t>
  </si>
  <si>
    <t>TUBULÃO A CÉU ABERTO, DIÂMETRO DO FUSTE DE 120 CM, PROFUNDIDADE MAIOR QUE 10 M, ESCAVAÇÃO MANUAL, SEM ALARGAMENTO DE BASE, CONCRETO USINADO E LANÇADO COM BOMBA OU DIRETAMENTE DO CAMINHÃO. AF_01/2018</t>
  </si>
  <si>
    <t>443,07</t>
  </si>
  <si>
    <t>462,40</t>
  </si>
  <si>
    <t>97787</t>
  </si>
  <si>
    <t>TUBULÃO A CÉU ABERTO, DIÂMETRO DO FUSTE DE 70 CM, PROFUNDIDADE MENOR OU IGUAL A 5 M, ESCAVAÇÃO MECÂNICA, SEM ALARGAMENTO DE BASE, CONCRETO USINADO E LANÇADO COM BOMBA OU DIRETAMENTE DO CAMINHÃO. AF_01/2018</t>
  </si>
  <si>
    <t>467,54</t>
  </si>
  <si>
    <t>478,32</t>
  </si>
  <si>
    <t>97788</t>
  </si>
  <si>
    <t>TUBULÃO A CÉU ABERTO, DIÂMETRO DO FUSTE DE 80 CM, PROFUNDIDADE MENOR OU IGUAL A 5 M, ESCAVAÇÃO MECÂNICA, SEM ALARGAMENTO DE BASE, CONCRETO USINADO E LANÇADO COM BOMBA OU DIRETAMENTE DO CAMINHÃO. AF_01/2018</t>
  </si>
  <si>
    <t>446,91</t>
  </si>
  <si>
    <t>456,31</t>
  </si>
  <si>
    <t>97789</t>
  </si>
  <si>
    <t>TUBULÃO A CÉU ABERTO, DIÂMETRO DO FUSTE DE 100 CM, PROFUNDIDADE MENOR OU IGUAL A 5 M, ESCAVAÇÃO MECÂNICA, SEM ALARGAMENTO DE BASE, CONCRETO USINADO E LANÇADO COM BOMBA OU DIRETAMENTE DO CAMINHÃO. AF_01/2018</t>
  </si>
  <si>
    <t>419,88</t>
  </si>
  <si>
    <t>427,58</t>
  </si>
  <si>
    <t>97790</t>
  </si>
  <si>
    <t>TUBULÃO A CÉU ABERTO, DIÂMETRO DO FUSTE DE 120 CM, PROFUNDIDADE MENOR OU IGUAL A 5 M, ESCAVAÇÃO MECÂNICA, SEM ALARGAMENTO DE BASE, CONCRETO USINADO E LANÇADO COM BOMBA OU DIRETAMENTE DO CAMINHÃO. AF_01/2018</t>
  </si>
  <si>
    <t>403,46</t>
  </si>
  <si>
    <t>410,17</t>
  </si>
  <si>
    <t>97791</t>
  </si>
  <si>
    <t>TUBULÃO A CÉU ABERTO, DIÂMETRO DO FUSTE DE 70 CM, PROFUNDIDADE MAIOR QUE 5 M E MENOR OU IGUAL A 10M, ESCAVAÇÃO MECÂNICA, SEM ALARGAMENTO DE BASE, CONCRETO USINADO E LANÇADO COM BOMBA OU DIRETAMENTE DO CAMINHÃO. AF_01/2018</t>
  </si>
  <si>
    <t>414,78</t>
  </si>
  <si>
    <t>422,53</t>
  </si>
  <si>
    <t>97792</t>
  </si>
  <si>
    <t>TUBULÃO A CÉU ABERTO, DIÂMETRO DO FUSTE DE 80 CM, PROFUNDIDADE MAIOR QUE 5 M E MENOR OU IGUAL A 10M, ESCAVAÇÃO MECÂNICA, SEM ALARGAMENTO DE BASE, CONCRETO USINADO E LANÇADO COM BOMBA OU DIRETAMENTE DO CAMINHÃO. AF_01/2018</t>
  </si>
  <si>
    <t>403,66</t>
  </si>
  <si>
    <t>410,65</t>
  </si>
  <si>
    <t>97793</t>
  </si>
  <si>
    <t>TUBULÃO A CÉU ABERTO, DIÂMETRO DO FUSTE DE 100 CM, PROFUNDIDADE MAIOR QUE 5 M E MENOR OU IGUAL A 10M, ESCAVAÇÃO MECÂNICA, SEM ALARGAMENTO DE BASE, CONCRETO USINADO E LANÇADO COM BOMBA OU DIRETAMENTE DO CAMINHÃO. AF_01/2018</t>
  </si>
  <si>
    <t>382,03</t>
  </si>
  <si>
    <t>388,06</t>
  </si>
  <si>
    <t>97794</t>
  </si>
  <si>
    <t>TUBULÃO A CÉU ABERTO, DIÂMETRO DO FUSTE DE 120 CM, PROFUNDIDADE MAIOR QUE 5 M E MENOR OU IGUAL A 10M, ESCAVAÇÃO MECÂNICA, SEM ALARGAMENTO DE BASE, CONCRETO USINADO E LANÇADO COM BOMBA OU DIRETAMENTE DO CAMINHÃO. AF_01/2018</t>
  </si>
  <si>
    <t>364,56</t>
  </si>
  <si>
    <t>369,98</t>
  </si>
  <si>
    <t>97795</t>
  </si>
  <si>
    <t>TUBULÃO A CÉU ABERTO, DIÂMETRO DO FUSTE DE 70 CM, PROFUNDIDADE MAIOR QUE 10M, ESCAVAÇÃO MECÂNICA, SEM ALARGAMENTO DE BASE, CONCRETO USINADO E LANÇADO COM BOMBA OU DIRETAMENTE DO CAMINHÃO. AF_01/2018</t>
  </si>
  <si>
    <t>396,89</t>
  </si>
  <si>
    <t>403,51</t>
  </si>
  <si>
    <t>97796</t>
  </si>
  <si>
    <t>TUBULÃO A CÉU ABERTO, DIÂMETRO DO FUSTE DE 80 CM, PROFUNDIDADE MAIOR QUE 10M, ESCAVAÇÃO MECÂNICA, SEM ALARGAMENTO DE BASE, CONCRETO USINADO E LANÇADO COM BOMBA OU DIRETAMENTE DO CAMINHÃO. AF_01/2018</t>
  </si>
  <si>
    <t>382,80</t>
  </si>
  <si>
    <t>388,88</t>
  </si>
  <si>
    <t>97797</t>
  </si>
  <si>
    <t>TUBULÃO A CÉU ABERTO, DIÂMETRO DO FUSTE DE 100 CM, PROFUNDIDADE MAIOR QUE 10M, ESCAVAÇÃO MECÂNICA, SEM ALARGAMENTO DE BASE, CONCRETO USINADO E LANÇADO COM BOMBA OU DIRETAMENTE DO CAMINHÃO. AF_01/2018</t>
  </si>
  <si>
    <t>361,17</t>
  </si>
  <si>
    <t>366,51</t>
  </si>
  <si>
    <t>97798</t>
  </si>
  <si>
    <t>TUBULÃO A CÉU ABERTO, DIÂMETRO DO FUSTE DE 120 CM, PROFUNDIDADE MAIOR QUE 10M, ESCAVAÇÃO MECÂNICA, SEM ALARGAMENTO DE BASE, CONCRETO USINADO E LANÇADO COM BOMBA OU DIRETAMENTE DO CAMINHÃO. AF_01/2018</t>
  </si>
  <si>
    <t>342,78</t>
  </si>
  <si>
    <t>347,69</t>
  </si>
  <si>
    <t>97799</t>
  </si>
  <si>
    <t>ALARGAMENTO DE BASE DE TUBULÃO A CÉU ABERTO, ESCAVAÇÃO MANUAL, CONCRETO FEITO EM OBRA E LANÇADO COM JERICA. AF_01/2018</t>
  </si>
  <si>
    <t>512,83</t>
  </si>
  <si>
    <t>545,35</t>
  </si>
  <si>
    <t>97800</t>
  </si>
  <si>
    <t>ALARGAMENTO DE BASE DE TUBULÃO A CÉU ABERTO, ESCAVAÇÃO MANUAL, CONCRETO USINADO E LANÇADO COM BOMBA OU DIRETAMENTE DO CAMINHÃO. AF_01/2018</t>
  </si>
  <si>
    <t>502,82</t>
  </si>
  <si>
    <t>523,39</t>
  </si>
  <si>
    <t>95601</t>
  </si>
  <si>
    <t>ARRASAMENTO MECANICO DE ESTACA DE CONCRETO ARMADO, DIAMETROS DE ATÉ 40 CM. AF_11/2016</t>
  </si>
  <si>
    <t>22,25</t>
  </si>
  <si>
    <t>95602</t>
  </si>
  <si>
    <t>ARRASAMENTO MECANICO DE ESTACA DE CONCRETO ARMADO, DIAMETROS DE 41 CM A 60 CM. AF_11/2016</t>
  </si>
  <si>
    <t>25,29</t>
  </si>
  <si>
    <t>95603</t>
  </si>
  <si>
    <t>ARRASAMENTO MECANICO DE ESTACA DE CONCRETO ARMADO, DIAMETROS DE 61 CM A 80 CM. AF_11/2016</t>
  </si>
  <si>
    <t>95604</t>
  </si>
  <si>
    <t>ARRASAMENTO MECANICO DE ESTACA DE CONCRETO ARMADO, DIAMETROS DE 81 CM A 100 CM. AF_11/2016</t>
  </si>
  <si>
    <t>43,70</t>
  </si>
  <si>
    <t>48,81</t>
  </si>
  <si>
    <t>95605</t>
  </si>
  <si>
    <t>ARRASAMENTO MECANICO DE ESTACA DE CONCRETO ARMADO, DIAMETROS DE 101 CM A 150 CM. AF_11/2016</t>
  </si>
  <si>
    <t>68,50</t>
  </si>
  <si>
    <t>76,53</t>
  </si>
  <si>
    <t>95607</t>
  </si>
  <si>
    <t>ARRASAMENTO DE ESTACA METÁLICA, PERFIL LAMINADO TIPO I FAMÍLIA 250. AF_11/2016</t>
  </si>
  <si>
    <t>95608</t>
  </si>
  <si>
    <t>ARRASAMENTO DE ESTACA METÁLICA, PERFIL LAMINADO TIPO H FAMÍLIA 250. AF_11/2016</t>
  </si>
  <si>
    <t>95609</t>
  </si>
  <si>
    <t>ARRASAMENTO DE ESTACA METÁLICA, PERFIL LAMINADO TIPO H FAMÍLIA 310. AF_11/2016</t>
  </si>
  <si>
    <t>8,28</t>
  </si>
  <si>
    <t>96160</t>
  </si>
  <si>
    <t>ESTACA RAIZ, DIÂMETRO DE 20 CM, COMPRIMENTO DE ATÉ 10 M, SEM PRESENÇA DE ROCHA. AF_04/2017</t>
  </si>
  <si>
    <t>178,43</t>
  </si>
  <si>
    <t>96161</t>
  </si>
  <si>
    <t>ESTACA RAIZ, DIÂMETRO DE 31 CM, COMPRIMENTO DE ATÉ 10 M, SEM PRESENÇA DE ROCHA. AF_05/2017</t>
  </si>
  <si>
    <t>248,65</t>
  </si>
  <si>
    <t>261,03</t>
  </si>
  <si>
    <t>96162</t>
  </si>
  <si>
    <t>ESTACA RAIZ, DIÂMETRO DE 40 CM, COMPRIMENTO DE ATÉ 10 M, SEM PRESENÇA DE ROCHA. AF_05/2017</t>
  </si>
  <si>
    <t>320,86</t>
  </si>
  <si>
    <t>337,38</t>
  </si>
  <si>
    <t>96163</t>
  </si>
  <si>
    <t>ESTACA RAIZ, DIÂMETRO DE 45 CM, COMPRIMENTO DE ATÉ 10 M, SEM PRESENÇA DE ROCHA. AF_05/2017</t>
  </si>
  <si>
    <t>361,96</t>
  </si>
  <si>
    <t>381,67</t>
  </si>
  <si>
    <t>96164</t>
  </si>
  <si>
    <t>ESTACA RAIZ, DIÂMETRO DE 20 CM, COMPRIMENTO DE 11 A 20 M, SEM PRESENÇA DE ROCHA. AF_05/2017</t>
  </si>
  <si>
    <t>154,98</t>
  </si>
  <si>
    <t>96165</t>
  </si>
  <si>
    <t>ESTACA RAIZ, DIÂMETRO DE 31 CM, COMPRIMENTO DE 11 A 20 M, SEM PRESENÇA DE ROCHA. AF_05/2017</t>
  </si>
  <si>
    <t>228,26</t>
  </si>
  <si>
    <t>238,32</t>
  </si>
  <si>
    <t>96166</t>
  </si>
  <si>
    <t>ESTACA RAIZ, DIÂMETRO DE 40 CM, COMPRIMENTO DE 11 A 20 M, SEM PRESENÇA DE ROCHA. AF_05/2017</t>
  </si>
  <si>
    <t>289,59</t>
  </si>
  <si>
    <t>96167</t>
  </si>
  <si>
    <t>ESTACA RAIZ, DIÂMETRO DE 45 CM, COMPRIMENTO DE 11 A 20 M, SEM PRESENÇA DE ROCHA. AF_05/2017</t>
  </si>
  <si>
    <t>317,55</t>
  </si>
  <si>
    <t>332,65</t>
  </si>
  <si>
    <t>96168</t>
  </si>
  <si>
    <t>ESTACA RAIZ, DIÂMETRO DE 20 CM, COMPRIMENTO DE 21 A 30 M, SEM PRESENÇA DE ROCHA. AF_05/2017</t>
  </si>
  <si>
    <t>147,79</t>
  </si>
  <si>
    <t>153,86</t>
  </si>
  <si>
    <t>96169</t>
  </si>
  <si>
    <t>ESTACA RAIZ, DIÂMETRO DE 31 CM, COMPRIMENTO DE 21 A 30 M, SEM PRESENÇA DE ROCHA. AF_05/2017</t>
  </si>
  <si>
    <t>219,04</t>
  </si>
  <si>
    <t>228,07</t>
  </si>
  <si>
    <t>96170</t>
  </si>
  <si>
    <t>ESTACA RAIZ, DIÂMETRO DE 40 CM, COMPRIMENTO DE 21 A 30 M, SEM PRESENÇA DE ROCHA. AF_05/2017</t>
  </si>
  <si>
    <t>278,26</t>
  </si>
  <si>
    <t>290,17</t>
  </si>
  <si>
    <t>96171</t>
  </si>
  <si>
    <t>ESTACA RAIZ, DIÂMETRO DE 45 CM, COMPRIMENTO DE 21 A 30 M, SEM PRESENÇA DE ROCHA. AF_05/2017</t>
  </si>
  <si>
    <t>302,28</t>
  </si>
  <si>
    <t>315,81</t>
  </si>
  <si>
    <t>96172</t>
  </si>
  <si>
    <t>ESTACA RAIZ, DIÂMETRO DE 20 CM, COMPRIMENTO DE ATÉ 10 M, COM PRESENÇA DE ROCHA. AF_05/2017</t>
  </si>
  <si>
    <t>180,26</t>
  </si>
  <si>
    <t>189,65</t>
  </si>
  <si>
    <t>96173</t>
  </si>
  <si>
    <t>ESTACA RAIZ, DIÂMETRO DE 31 CM, COMPRIMENTO DE ATÉ 10 M, COM PRESENÇA DE ROCHA. AF_05/2017</t>
  </si>
  <si>
    <t>261,72</t>
  </si>
  <si>
    <t>275,07</t>
  </si>
  <si>
    <t>96174</t>
  </si>
  <si>
    <t>ESTACA RAIZ, DIÂMETRO DE 40 CM, COMPRIMENTO DE ATÉ 10 M, COM PRESENÇA DE ROCHA. AF_05/2017</t>
  </si>
  <si>
    <t>337,57</t>
  </si>
  <si>
    <t>355,34</t>
  </si>
  <si>
    <t>96175</t>
  </si>
  <si>
    <t>ESTACA RAIZ, DIÂMETRO DE 45 CM, COMPRIMENTO DE ATÉ 10 M, COM PRESENÇA DE ROCHA. AF_05/2017</t>
  </si>
  <si>
    <t>381,41</t>
  </si>
  <si>
    <t>402,58</t>
  </si>
  <si>
    <t>96176</t>
  </si>
  <si>
    <t>ESTACA RAIZ, DIÂMETRO DE 20 CM, COMPRIMENTO DE 11 A 20 M, COM PRESENÇA DE ROCHA. AF_05/2017</t>
  </si>
  <si>
    <t>161,95</t>
  </si>
  <si>
    <t>96177</t>
  </si>
  <si>
    <t>ESTACA RAIZ, DIÂMETRO DE 31 CM, COMPRIMENTO DE 11 A 20 M, COM PRESENÇA DE ROCHA. AF_05/2017</t>
  </si>
  <si>
    <t>236,32</t>
  </si>
  <si>
    <t>246,97</t>
  </si>
  <si>
    <t>96178</t>
  </si>
  <si>
    <t>ESTACA RAIZ, DIÂMETRO DE 40 CM, COMPRIMENTO DE 11 A 20 M, COM PRESENÇA DE ROCHA. AF_05/2017</t>
  </si>
  <si>
    <t>299,08</t>
  </si>
  <si>
    <t>312,90</t>
  </si>
  <si>
    <t>96179</t>
  </si>
  <si>
    <t>ESTACA RAIZ, DIÂMETRO DE 45 CM, COMPRIMENTO DE 11 A 20 M, COM PRESENÇA DE ROCHA. AF_05/2017</t>
  </si>
  <si>
    <t>327,82</t>
  </si>
  <si>
    <t>343,69</t>
  </si>
  <si>
    <t>96180</t>
  </si>
  <si>
    <t>ESTACA RAIZ, DIÂMETRO DE 20 CM, COMPRIMENTO DE 21 A 30 M, COM PRESENÇA DE ROCHA. AF_05/2017</t>
  </si>
  <si>
    <t>152,91</t>
  </si>
  <si>
    <t>159,38</t>
  </si>
  <si>
    <t>96181</t>
  </si>
  <si>
    <t>ESTACA RAIZ, DIÂMETRO DE 31 CM, COMPRIMENTO DE 21 A 30 M, COM PRESENÇA DE ROCHA. AF_05/2017</t>
  </si>
  <si>
    <t>224,98</t>
  </si>
  <si>
    <t>234,46</t>
  </si>
  <si>
    <t>96182</t>
  </si>
  <si>
    <t>ESTACA RAIZ, DIÂMETRO DE 40 CM, COMPRIMENTO DE 21 A 30 M, COM PRESENÇA DE ROCHA. AF_05/2017</t>
  </si>
  <si>
    <t>283,98</t>
  </si>
  <si>
    <t>296,30</t>
  </si>
  <si>
    <t>96183</t>
  </si>
  <si>
    <t>ESTACA RAIZ, DIÂMETRO DE 45 CM, COMPRIMENTO DE 21 A 30 M, COM PRESENÇA DE ROCHA. AF_05/2017</t>
  </si>
  <si>
    <t>309,29</t>
  </si>
  <si>
    <t>323,34</t>
  </si>
  <si>
    <t>98228</t>
  </si>
  <si>
    <t>ESTACA BROCA DE CONCRETO, DIÃMETRO DE 20 CM, PROFUNDIDADE DE ATÉ 3 M, ESCAVAÇÃO MANUAL COM TRADO CONCHA, NÃO ARMADA. AF_03/2018</t>
  </si>
  <si>
    <t>52,45</t>
  </si>
  <si>
    <t>98229</t>
  </si>
  <si>
    <t>ESTACA BROCA DE CONCRETO, DIÃMETRO DE 25 CM, PROFUNDIDADE DE ATÉ 3 M, ESCAVAÇÃO MANUAL COM TRADO CONCHA, NÃO ARMADA. AF_03/2018</t>
  </si>
  <si>
    <t>66,41</t>
  </si>
  <si>
    <t>98230</t>
  </si>
  <si>
    <t>ESTACA BROCA DE CONCRETO, DIÂMETRO DE 30 CM, PROFUNDIDADE DE ATÉ 3 M, ESCAVAÇÃO MANUAL COM TRADO CONCHA, NÃO ARMADA. AF_03/2018</t>
  </si>
  <si>
    <t>88,44</t>
  </si>
  <si>
    <t>95,30</t>
  </si>
  <si>
    <t>100651</t>
  </si>
  <si>
    <t>ESTACA HÉLICE CONTÍNUA, DIÂMETRO DE 30 CM, INCLUSO CONCRETO FCK=20MPA E ARMADURA MÍNIMA (EXCLUSIVE MOBILIZAÇÃO E DESMOBILIZAÇÃO). AF_12/2019</t>
  </si>
  <si>
    <t>79,58</t>
  </si>
  <si>
    <t>81,37</t>
  </si>
  <si>
    <t>100652</t>
  </si>
  <si>
    <t>ESTACA HÉLICE CONTÍNUA , DIÂMETRO DE 50 CM, INCLUSO CONCRETO FCK=20MPA E ARMADURA MÍNIMA (EXCLUSIVE MOBILIZAÇÃO E DESMOBILIZAÇÃO). AF_12/2019</t>
  </si>
  <si>
    <t>150,86</t>
  </si>
  <si>
    <t>153,25</t>
  </si>
  <si>
    <t>100653</t>
  </si>
  <si>
    <t>ESTACA HÉLICE CONTÍNUA, DIÂMETRO DE 70 CM, INCLUSO CONCRETO FCK=20MPA E ARMADURA MÍNIMA (EXCLUSIVE MOBILIZAÇÃO E DESMOBILIZAÇÃO). AF_12/2019</t>
  </si>
  <si>
    <t>250,03</t>
  </si>
  <si>
    <t>253,21</t>
  </si>
  <si>
    <t>100654</t>
  </si>
  <si>
    <t>ESTACA HÉLICE CONTÍNUA, DIÂMETRO DE 80 CM, INCLUSO CONCRETO FCK=20MPA E ARMADURA MÍNIMA (EXCLUSIVE MOBILIZAÇÃO E DESMOBILIZAÇÃO). AF_12/2019.</t>
  </si>
  <si>
    <t>333,75</t>
  </si>
  <si>
    <t>337,34</t>
  </si>
  <si>
    <t>100655</t>
  </si>
  <si>
    <t>ESTACA HÉLICE CONTÍNUA, DIÂMETRO DE 90 CM, INCLUSO CONCRETO FCK=20MPA E ARMADURA MÍNIMA (EXCLUSIVE MOBILIZAÇÃO E DESMOBILIZAÇÃO). AF_12/2019.</t>
  </si>
  <si>
    <t>387,86</t>
  </si>
  <si>
    <t>100656</t>
  </si>
  <si>
    <t>ESTACA PRÉ-MOLDADA DE CONCRETO, SEÇÃO QUADRADA, CAPACIDADE DE 25 TONELADAS, INCLUSO EMENDA (EXCLUSIVE MOBILIZAÇÃO E DESMOBILIZAÇÃO). AF_12/2019</t>
  </si>
  <si>
    <t>63,90</t>
  </si>
  <si>
    <t>65,60</t>
  </si>
  <si>
    <t>100657</t>
  </si>
  <si>
    <t>ESTACA PRÉ-MOLDADA DE CONCRETO SEÇÃO QUADRADA, CAPACIDADE DE 50 TONELADAS, INCLUSO EMENDA (EXCLUSIVE MOBILIZAÇÃO E DESMOBILIZAÇÃO). AF_12/2019</t>
  </si>
  <si>
    <t>81,21</t>
  </si>
  <si>
    <t>100658</t>
  </si>
  <si>
    <t>ESTACA PRÉ-MOLDADA DE CONCRETO CENTRIFUGADO, SEÇÃO CIRCULAR, CAPACIDADE DE 100 TONELADAS, INCLUSO EMENDA (EXCLUSIVE MOBILIZAÇÃO E DESMOBILIZAÇÃO). AF_12/2019</t>
  </si>
  <si>
    <t>181,31</t>
  </si>
  <si>
    <t>183,73</t>
  </si>
  <si>
    <t>100889</t>
  </si>
  <si>
    <t>ESTACA METÁLICA PARA FUNDAÇÃO, UTILIZANDO PERFIL LAMINADO HP250X62 (EXCLUSIVE MOBILIZAÇÃO E DESMOBILIZAÇÃO). AF_01/2020</t>
  </si>
  <si>
    <t>7,58</t>
  </si>
  <si>
    <t>100890</t>
  </si>
  <si>
    <t>ESTACA METÁLICA PARA FUNDAÇÃO, UTILIZANDO PERFIL LAMINADO HP310X79 (EXCLUSIVE MOBILIZAÇÃO E DESMOBILIZAÇÃO). AF_01/2020</t>
  </si>
  <si>
    <t>7,44</t>
  </si>
  <si>
    <t>100892</t>
  </si>
  <si>
    <t>ESTACA METÁLICA PARA CONTENÇÃO, UTILIZANDO PERFIL LAMINADO W250X32,7 (EXCLUSIVE MOBILIZAÇÃO E DESMOBILIZAÇÃO). AF_01/2020</t>
  </si>
  <si>
    <t>7,29</t>
  </si>
  <si>
    <t>100893</t>
  </si>
  <si>
    <t>ESTACA METÁLICA PARA CONTENÇÃO, UTILIZANDO PERFIL LAMINADO W250X38,5 (EXCLUSIVE MOBILIZAÇÃO E DESMOBILIZAÇÃO). AF_01/2020</t>
  </si>
  <si>
    <t>7,24</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</si>
  <si>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</si>
  <si>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</si>
  <si>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</si>
  <si>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t>
  </si>
  <si>
    <t>36,65</t>
  </si>
  <si>
    <t>37,57</t>
  </si>
  <si>
    <t>100897</t>
  </si>
  <si>
    <t>ESTACA ESCAVADA MECANICAMENTE, SEM FLUIDO ESTABILIZANTE, COM 40CM DE DIÂMETRO, CONCRETO LANÇADO POR CAMINHÃO BETONEIRA (EXCLUSIVE MOBILIZAÇÃO E DESMOBILIZAÇÃO). AF_01/2020</t>
  </si>
  <si>
    <t>70,07</t>
  </si>
  <si>
    <t>71,22</t>
  </si>
  <si>
    <t>100898</t>
  </si>
  <si>
    <t>ESTACA ESCAVADA MECANICAMENTE, SEM FLUIDO ESTABILIZANTE, COM 60CM DE DIÂMETRO, CONCRETO LANÇADO POR CAMINHÃO BETONEIRA (EXCLUSIVE MOBILIZAÇÃO E DESMOBILIZAÇÃO). AF_01/2020</t>
  </si>
  <si>
    <t>133,27</t>
  </si>
  <si>
    <t>134,66</t>
  </si>
  <si>
    <t>100899</t>
  </si>
  <si>
    <t>ESTACA ESCAVADA MECANICAMENTE, SEM FLUIDO ESTABILIZANTE, COM 25CM DE DIÂMETRO, CONCRETO LANÇADO MANUALMENTE (EXCLUSIVE MOBILIZAÇÃO E DESMOBILIZAÇÃO). AF_01/2020</t>
  </si>
  <si>
    <t>57,22</t>
  </si>
  <si>
    <t>60,49</t>
  </si>
  <si>
    <t>100900</t>
  </si>
  <si>
    <t>ESTACA ESCAVADA MECANICAMENTE, SEM FLUIDO ESTABILIZANTE, COM 60CM DE DIÂMETRO, CONCRETO LANÇADO POR BOMBA LANÇA (EXCLUSIVE MOBILIZAÇÃO E DESMOBILIZAÇÃO). AF_01/2020</t>
  </si>
  <si>
    <t>154,26</t>
  </si>
  <si>
    <t>156,08</t>
  </si>
  <si>
    <t>95240</t>
  </si>
  <si>
    <t>LASTRO DE CONCRETO MAGRO, APLICADO EM PISOS OU RADIERS, ESPESSURA DE 3 CM. AF_07/2016</t>
  </si>
  <si>
    <t>95241</t>
  </si>
  <si>
    <t>LASTRO DE CONCRETO MAGRO, APLICADO EM PISOS OU RADIERS, ESPESSURA DE 5 CM. AF_07/2016</t>
  </si>
  <si>
    <t>96616</t>
  </si>
  <si>
    <t>LASTRO DE CONCRETO MAGRO, APLICADO EM BLOCOS DE COROAMENTO OU SAPATAS. AF_08/2017</t>
  </si>
  <si>
    <t>417,51</t>
  </si>
  <si>
    <t>445,83</t>
  </si>
  <si>
    <t>96617</t>
  </si>
  <si>
    <t>LASTRO DE CONCRETO MAGRO, APLICADO EM BLOCOS DE COROAMENTO OU SAPATAS, ESPESSURA DE 3 CM. AF_08/2017</t>
  </si>
  <si>
    <t>13,35</t>
  </si>
  <si>
    <t>96619</t>
  </si>
  <si>
    <t>LASTRO DE CONCRETO MAGRO, APLICADO EM BLOCOS DE COROAMENTO OU SAPATAS, ESPESSURA DE 5 CM. AF_08/2017</t>
  </si>
  <si>
    <t>22,28</t>
  </si>
  <si>
    <t>96620</t>
  </si>
  <si>
    <t>LASTRO DE CONCRETO MAGRO, APLICADO EM PISOS OU RADIERS. AF_08/2017</t>
  </si>
  <si>
    <t>396,90</t>
  </si>
  <si>
    <t>422,80</t>
  </si>
  <si>
    <t>96621</t>
  </si>
  <si>
    <t>LASTRO COM MATERIAL GRANULAR, APLICAÇÃO EM BLOCOS DE COROAMENTO, ESPESSURA DE *5 CM*. AF_08/2017</t>
  </si>
  <si>
    <t>154,54</t>
  </si>
  <si>
    <t>165,57</t>
  </si>
  <si>
    <t>96622</t>
  </si>
  <si>
    <t>LASTRO COM MATERIAL GRANULAR, APLICAÇÃO EM PISOS OU RADIERS, ESPESSURA DE *5 CM*. AF_08/2017</t>
  </si>
  <si>
    <t>93,92</t>
  </si>
  <si>
    <t>97,85</t>
  </si>
  <si>
    <t>96623</t>
  </si>
  <si>
    <t>LASTRO COM MATERIAL GRANULAR, APLICADO EM BLOCOS DE COROAMENTO, ESPESSURA DE *10 CM*. AF_08/2017</t>
  </si>
  <si>
    <t>140,43</t>
  </si>
  <si>
    <t>149,80</t>
  </si>
  <si>
    <t>96624</t>
  </si>
  <si>
    <t>LASTRO COM MATERIAL GRANULAR (PEDRA BRITADA N.2), APLICADO EM PISOS OU RADIERS, ESPESSURA DE *10 CM*. AF_08/2017</t>
  </si>
  <si>
    <t>88,95</t>
  </si>
  <si>
    <t>92,29</t>
  </si>
  <si>
    <t>97082</t>
  </si>
  <si>
    <t>ESCAVAÇÃO MANUAL DE VIGA DE BORDA PARA RADIER. AF_09/2017</t>
  </si>
  <si>
    <t>52,35</t>
  </si>
  <si>
    <t>97083</t>
  </si>
  <si>
    <t>COMPACTAÇÃO MECÂNICA DE SOLO PARA EXECUÇÃO DE RADIER, COM COMPACTADOR DE SOLOS A PERCUSSÃO. AF_09/2017</t>
  </si>
  <si>
    <t>3,01</t>
  </si>
  <si>
    <t>97084</t>
  </si>
  <si>
    <t>COMPACTAÇÃO MECÂNICA DE SOLO PARA EXECUÇÃO DE RADIER, COM COMPACTADOR DE SOLOS TIPO PLACA VIBRATÓRIA. AF_09/2017</t>
  </si>
  <si>
    <t>97086</t>
  </si>
  <si>
    <t>FABRICAÇÃO, MONTAGEM E DESMONTAGEM DE FORMA PARA RADIER, EM MADEIRA SERRADA, 4 UTILIZAÇÕES. AF_09/2017</t>
  </si>
  <si>
    <t>88,59</t>
  </si>
  <si>
    <t>97,15</t>
  </si>
  <si>
    <t>97094</t>
  </si>
  <si>
    <t>CONCRETAGEM DE RADIER, PISO OU LAJE SOBRE SOLO, FCK 30 MPA, PARA ESPESSURA DE 10 CM - LANÇAMENTO, ADENSAMENTO E ACABAMENTO. AF_09/2017</t>
  </si>
  <si>
    <t>357,20</t>
  </si>
  <si>
    <t>359,52</t>
  </si>
  <si>
    <t>97095</t>
  </si>
  <si>
    <t>CONCRETAGEM DE RADIER, PISO OU LAJE SOBRE SOLO, FCK 30 MPA, PARA ESPESSURA DE 15 CM - LANÇAMENTO, ADENSAMENTO E ACABAMENTO. AF_09/2017</t>
  </si>
  <si>
    <t>335,00</t>
  </si>
  <si>
    <t>337,04</t>
  </si>
  <si>
    <t>97096</t>
  </si>
  <si>
    <t>CONCRETAGEM DE RADIER, PISO OU LAJE SOBRE SOLO, FCK 30 MPA, PARA ESPESSURA DE 20 CM - LANÇAMENTO, ADENSAMENTO E ACABAMENTO. AF_09/2017</t>
  </si>
  <si>
    <t>323,63</t>
  </si>
  <si>
    <t>325,52</t>
  </si>
  <si>
    <t>97097</t>
  </si>
  <si>
    <t>ACABAMENTO POLIDO PARA PISO DE CONCRETO ARMADO DE ALTA RESISTÊNCIA. AF_09/2017</t>
  </si>
  <si>
    <t>27,86</t>
  </si>
  <si>
    <t>100322</t>
  </si>
  <si>
    <t>LASTRO COM MATERIAL GRANULAR (PEDRA BRITADA N.3), APLICADO EM PISOS OU RADIERS, ESPESSURA DE *10 CM*. AF_07/2019</t>
  </si>
  <si>
    <t>100323</t>
  </si>
  <si>
    <t>LASTRO COM MATERIAL GRANULAR (AREIA MÉDIA), APLICADO EM PISOS OU RADIERS, ESPESSURA DE *10 CM*. AF_07/2019</t>
  </si>
  <si>
    <t>88,04</t>
  </si>
  <si>
    <t>91,38</t>
  </si>
  <si>
    <t>100324</t>
  </si>
  <si>
    <t>LASTRO COM MATERIAL GRANULAR (PEDRA BRITADA N.1 E PEDRA BRITADA N.2), APLICADO EM PISOS OU RADIERS, ESPESSURA DE *10 CM*. AF_07/2019</t>
  </si>
  <si>
    <t>88,94</t>
  </si>
  <si>
    <t>92,28</t>
  </si>
  <si>
    <t>90996</t>
  </si>
  <si>
    <t>FORMAS MANUSEÁVEIS PARA PAREDES DE CONCRETO MOLDADAS IN LOCO, DE EDIFICAÇÕES DE MULTIPLOS PAVIMENTO, EM PLATIBANDA. AF_06/2015</t>
  </si>
  <si>
    <t>13,66</t>
  </si>
  <si>
    <t>90997</t>
  </si>
  <si>
    <t>FORMAS MANUSEÁVEIS PARA PAREDES DE CONCRETO MOLDADAS IN LOCO, DE EDIFICAÇÕES DE MULTIPLOS PAVIMENTOS, EM FACES INTERNAS DE PAREDES. AF_06/2015</t>
  </si>
  <si>
    <t>90998</t>
  </si>
  <si>
    <t>FORMAS MANUSEÁVEIS PARA PAREDES DE CONCRETO MOLDADAS IN LOCO, DE EDIFICAÇÕES DE MULTIPLOS PAVIMENTOS, EM LAJES. AF_06/2015</t>
  </si>
  <si>
    <t>91000</t>
  </si>
  <si>
    <t>FORMAS MANUSEÁVEIS PARA PAREDES DE CONCRETO MOLDADAS IN LOCO, DE EDIFICAÇÕES DE MULTIPLOS PAVIMENTOS, EM PANOS DE FACHADA COM VÃOS. AF_06/2015</t>
  </si>
  <si>
    <t>16,02</t>
  </si>
  <si>
    <t>91002</t>
  </si>
  <si>
    <t>FORMAS MANUSEÁVEIS PARA PAREDES DE CONCRETO MOLDADAS IN LOCO, DE EDIFICAÇÕES DE MULTIPLOS PAVIMENTOS, EM PANOS DE FACHADA SEM VÃOS. AF_06/2015</t>
  </si>
  <si>
    <t>15,91</t>
  </si>
  <si>
    <t>91003</t>
  </si>
  <si>
    <t>FORMAS MANUSEÁVEIS PARA PAREDES DE CONCRETO MOLDADAS IN LOCO, DE EDIFICAÇÕES DE MULTIPLOS PAVIMENTOS, EM PANOS DE FACHADA COM VARANDAS. AF_06/2015</t>
  </si>
  <si>
    <t>17,11</t>
  </si>
  <si>
    <t>18,61</t>
  </si>
  <si>
    <t>91004</t>
  </si>
  <si>
    <t>FORMAS MANUSEÁVEIS PARA PAREDES DE CONCRETO MOLDADAS IN LOCO, DE EDIFICAÇÕES DE PAVIMENTO ÚNICO, EM FACES INTERNAS DE PAREDES. AF_06/2015</t>
  </si>
  <si>
    <t>13,51</t>
  </si>
  <si>
    <t>91005</t>
  </si>
  <si>
    <t>FORMAS MANUSEÁVEIS PARA PAREDES DE CONCRETO MOLDADAS IN LOCO, DE EDIFICAÇÕES DE PAVIMENTO ÚNICO, EM LAJES. AF_06/2015</t>
  </si>
  <si>
    <t>17,77</t>
  </si>
  <si>
    <t>91006</t>
  </si>
  <si>
    <t>FORMAS MANUSEÁVEIS PARA PAREDES DE CONCRETO MOLDADAS IN LOCO, DE EDIFICAÇÕES DE PAVIMENTO ÚNICO, EM PANOS DE FACHADA COM VÃOS. AF_06/2015</t>
  </si>
  <si>
    <t>13,47</t>
  </si>
  <si>
    <t>91007</t>
  </si>
  <si>
    <t>FORMAS MANUSEÁVEIS PARA PAREDES DE CONCRETO MOLDADAS IN LOCO, DE EDIFICAÇÕES DE PAVIMENTO ÚNICO, EM PANOS DE FACHADA SEM VÃOS. AF_06/2015</t>
  </si>
  <si>
    <t>91008</t>
  </si>
  <si>
    <t>FORMAS MANUSEÁVEIS PARA PAREDES DE CONCRETO MOLDADAS IN LOCO, DE EDIFICAÇÕES DE PAVIMENTO ÚNICO, EM PANOS DE FACHADA COM VARANDA. AF_06/2015</t>
  </si>
  <si>
    <t>13,53</t>
  </si>
  <si>
    <t>92263</t>
  </si>
  <si>
    <t>FABRICAÇÃO DE FÔRMA PARA PILARES E ESTRUTURAS SIMILARES, EM CHAPA DE MADEIRA COMPENSADA RESINADA, E = 17 MM. AF_12/2015</t>
  </si>
  <si>
    <t>88,98</t>
  </si>
  <si>
    <t>93,76</t>
  </si>
  <si>
    <t>92264</t>
  </si>
  <si>
    <t>FABRICAÇÃO DE FÔRMA PARA PILARES E ESTRUTURAS SIMILARES, EM CHAPA DE MADEIRA COMPENSADA PLASTIFICADA, E = 18 MM. AF_12/2015</t>
  </si>
  <si>
    <t>103,06</t>
  </si>
  <si>
    <t>107,84</t>
  </si>
  <si>
    <t>92265</t>
  </si>
  <si>
    <t>FABRICAÇÃO DE FÔRMA PARA VIGAS, EM CHAPA DE MADEIRA COMPENSADA RESINADA, E = 17 MM. AF_12/2015</t>
  </si>
  <si>
    <t>73,82</t>
  </si>
  <si>
    <t>92266</t>
  </si>
  <si>
    <t>FABRICAÇÃO DE FÔRMA PARA VIGAS, EM CHAPA DE MADEIRA COMPENSADA PLASTIFICADA, E = 18 MM. AF_12/2015</t>
  </si>
  <si>
    <t>82,53</t>
  </si>
  <si>
    <t>92267</t>
  </si>
  <si>
    <t>FABRICAÇÃO DE FÔRMA PARA LAJES, EM CHAPA DE MADEIRA COMPENSADA RESINADA, E = 17 MM. AF_12/2015</t>
  </si>
  <si>
    <t>24,46</t>
  </si>
  <si>
    <t>92268</t>
  </si>
  <si>
    <t>FABRICAÇÃO DE FÔRMA PARA LAJES, EM CHAPA DE MADEIRA COMPENSADA PLASTIFICADA, E = 18 MM. AF_12/2015</t>
  </si>
  <si>
    <t>35,54</t>
  </si>
  <si>
    <t>92269</t>
  </si>
  <si>
    <t>FABRICAÇÃO DE FÔRMA PARA PILARES E ESTRUTURAS SIMILARES, EM MADEIRA SERRADA, E=25 MM. AF_12/2015</t>
  </si>
  <si>
    <t>80,97</t>
  </si>
  <si>
    <t>83,32</t>
  </si>
  <si>
    <t>92270</t>
  </si>
  <si>
    <t>FABRICAÇÃO DE FÔRMA PARA VIGAS, COM MADEIRA SERRADA, E = 25 MM. AF_12/2015</t>
  </si>
  <si>
    <t>66,42</t>
  </si>
  <si>
    <t>67,94</t>
  </si>
  <si>
    <t>92271</t>
  </si>
  <si>
    <t>FABRICAÇÃO DE FÔRMA PARA LAJES, EM MADEIRA SERRADA, E=25 MM. AF_12/2015</t>
  </si>
  <si>
    <t>48,61</t>
  </si>
  <si>
    <t>92272</t>
  </si>
  <si>
    <t>FABRICAÇÃO DE ESCORAS DE VIGA DO TIPO GARFO, EM MADEIRA. AF_12/2015</t>
  </si>
  <si>
    <t>16,34</t>
  </si>
  <si>
    <t>16,93</t>
  </si>
  <si>
    <t>92273</t>
  </si>
  <si>
    <t>FABRICAÇÃO DE ESCORAS DO TIPO PONTALETE, EM MADEIRA. AF_12/2015</t>
  </si>
  <si>
    <t>6,57</t>
  </si>
  <si>
    <t>6,81</t>
  </si>
  <si>
    <t>92408</t>
  </si>
  <si>
    <t>MONTAGEM E DESMONTAGEM DE FÔRMA DE PILARES RETANGULARES E ESTRUTURAS SIMILARES COM ÁREA MÉDIA DAS SEÇÕES MENOR OU IGUAL A 0,25 M², PÉ-DIREITO SIMPLES, EM MADEIRA SERRADA, 1 UTILIZAÇÃO. AF_12/2015</t>
  </si>
  <si>
    <t>164,94</t>
  </si>
  <si>
    <t>176,94</t>
  </si>
  <si>
    <t>92409</t>
  </si>
  <si>
    <t>MONTAGEM E DESMONTAGEM DE FÔRMA DE PILARES RETANGULARES E ESTRUTURAS SIMILARES COM ÁREA MÉDIA DAS SEÇÕES MAIOR QUE 0,25 M², PÉ-DIREITO SIMPLES, EM MADEIRA SERRADA, 1 UTILIZAÇÃO. AF_12/2015</t>
  </si>
  <si>
    <t>155,37</t>
  </si>
  <si>
    <t>166,25</t>
  </si>
  <si>
    <t>92410</t>
  </si>
  <si>
    <t>MONTAGEM E DESMONTAGEM DE FÔRMA DE PILARES RETANGULARES E ESTRUTURAS SIMILARES COM ÁREA MÉDIA DAS SEÇÕES MENOR OU IGUAL A 0,25 M², PÉ-DIREITO SIMPLES, EM MADEIRA SERRADA, 2 UTILIZAÇÕES. AF_12/2015</t>
  </si>
  <si>
    <t>115,66</t>
  </si>
  <si>
    <t>125,37</t>
  </si>
  <si>
    <t>92411</t>
  </si>
  <si>
    <t>MONTAGEM E DESMONTAGEM DE FÔRMA DE PILARES RETANGULARES E ESTRUTURAS SIMILARES COM ÁREA MÉDIA DAS SEÇÕES MAIOR QUE 0,25 M², PÉ-DIREITO SIMPLES, EM MADEIRA SERRADA, 2 UTILIZAÇÕES. AF_12/2015</t>
  </si>
  <si>
    <t>107,21</t>
  </si>
  <si>
    <t>115,93</t>
  </si>
  <si>
    <t>92412</t>
  </si>
  <si>
    <t>MONTAGEM E DESMONTAGEM DE FÔRMA DE PILARES RETANGULARES E ESTRUTURAS SIMILARES COM ÁREA MÉDIA DAS SEÇÕES MENOR OU IGUAL A 0,25 M², PÉ-DIREITO SIMPLES, EM MADEIRA SERRADA, 4 UTILIZAÇÕES. AF_12/2015</t>
  </si>
  <si>
    <t>78,32</t>
  </si>
  <si>
    <t>92413</t>
  </si>
  <si>
    <t>MONTAGEM E DESMONTAGEM DE FÔRMA DE PILARES RETANGULARES E ESTRUTURAS SIMILARES COM ÁREA MÉDIA DAS SEÇÕES MAIOR QUE 0,25 M², PÉ-DIREITO SIMPLES, EM MADEIRA SERRADA, 4 UTILIZAÇÕES. AF_12/2015</t>
  </si>
  <si>
    <t>71,81</t>
  </si>
  <si>
    <t>78,21</t>
  </si>
  <si>
    <t>92414</t>
  </si>
  <si>
    <t>MONTAGEM E DESMONTAGEM DE FÔRMA DE PILARES RETANGULARES E ESTRUTURAS SIMILARES COM ÁREA MÉDIA DAS SEÇÕES MENOR OU IGUAL A 0,25 M², PÉ-DIREITO SIMPLES, EM CHAPA DE MADEIRA COMPENSADA RESINADA, 2 UTILIZAÇÕES. AF_12/2015</t>
  </si>
  <si>
    <t>93,30</t>
  </si>
  <si>
    <t>99,96</t>
  </si>
  <si>
    <t>92415</t>
  </si>
  <si>
    <t>MONTAGEM E DESMONTAGEM DE FÔRMA DE PILARES RETANGULARES E ESTRUTURAS SIMILARES COM ÁREA MÉDIA DAS SEÇÕES MAIOR QUE 0,25 M², PÉ-DIREITO SIMPLES, EM CHAPA DE MADEIRA COMPENSADA RESINADA, 2 UTILIZAÇÕES. AF_12/2015</t>
  </si>
  <si>
    <t>90,51</t>
  </si>
  <si>
    <t>92416</t>
  </si>
  <si>
    <t>MONTAGEM E DESMONTAGEM DE FÔRMA DE PILARES RETANGULARES E ESTRUTURAS SIMILARES COM ÁREA MÉDIA DAS SEÇÕES MENOR OU IGUAL A 0,25 M², PÉ-DIREITO DUPLO, EM CHAPA DE MADEIRA COMPENSADA RESINADA, 2 UTILIZAÇÕES. AF_12/2015</t>
  </si>
  <si>
    <t>110,68</t>
  </si>
  <si>
    <t>119,37</t>
  </si>
  <si>
    <t>92417</t>
  </si>
  <si>
    <t>MONTAGEM E DESMONTAGEM DE FÔRMA DE PILARES RETANGULARES E ESTRUTURAS SIMILARES COM ÁREA MÉDIA DAS SEÇÕES MAIOR QUE 0,25 M², PÉ-DIREITO DUPLO, EM CHAPA DE MADEIRA COMPENSADA RESINADA, 2 UTILIZAÇÕES. AF_12/2015</t>
  </si>
  <si>
    <t>102,27</t>
  </si>
  <si>
    <t>109,96</t>
  </si>
  <si>
    <t>92418</t>
  </si>
  <si>
    <t>MONTAGEM E DESMONTAGEM DE FÔRMA DE PILARES RETANGULARES E ESTRUTURAS SIMILARES COM ÁREA MÉDIA DAS SEÇÕES MENOR OU IGUAL A 0,25 M², PÉ-DIREITO SIMPLES, EM CHAPA DE MADEIRA COMPENSADA RESINADA, 4 UTILIZAÇÕES. AF_12/2015</t>
  </si>
  <si>
    <t>61,82</t>
  </si>
  <si>
    <t>66,26</t>
  </si>
  <si>
    <t>92419</t>
  </si>
  <si>
    <t>MONTAGEM E DESMONTAGEM DE FÔRMA DE PILARES RETANGULARES E ESTRUTURAS SIMILARES COM ÁREA MÉDIA DAS SEÇÕES MAIOR QUE 0,25 M², PÉ-DIREITO SIMPLES, EM CHAPA DE MADEIRA COMPENSADA RESINADA, 4 UTILIZAÇÕES. AF_12/2015</t>
  </si>
  <si>
    <t>55,35</t>
  </si>
  <si>
    <t>59,03</t>
  </si>
  <si>
    <t>92420</t>
  </si>
  <si>
    <t>MONTAGEM E DESMONTAGEM DE FÔRMA DE PILARES RETANGULARES E ESTRUTURAS SIMILARES COM ÁREA MÉDIA DAS SEÇÕES MENOR OU IGUAL A 0,25 M², PÉ-DIREITO DUPLO, EM CHAPA DE MADEIRA COMPENSADA RESINADA, 4 UTILIZAÇÕES. AF_12/2015</t>
  </si>
  <si>
    <t>81,19</t>
  </si>
  <si>
    <t>92421</t>
  </si>
  <si>
    <t>MONTAGEM E DESMONTAGEM DE FÔRMA DE PILARES RETANGULARES E ESTRUTURAS SIMILARES COM ÁREA MÉDIA DAS SEÇÕES MAIOR QUE 0,25 M², PÉ-DIREITO DUPLO, EM CHAPA DE MADEIRA COMPENSADA RESINADA, 4 UTILIZAÇÕES. AF_12/2015</t>
  </si>
  <si>
    <t>68,70</t>
  </si>
  <si>
    <t>73,94</t>
  </si>
  <si>
    <t>92422</t>
  </si>
  <si>
    <t>MONTAGEM E DESMONTAGEM DE FÔRMA DE PILARES RETANGULARES E ESTRUTURAS SIMILARES COM ÁREA MÉDIA DAS SEÇÕES MENOR OU IGUAL A 0,25 M², PÉ-DIREITO SIMPLES, EM CHAPA DE MADEIRA COMPENSADA RESINADA, 6 UTILIZAÇÕES. AF_12/2015</t>
  </si>
  <si>
    <t>51,56</t>
  </si>
  <si>
    <t>92423</t>
  </si>
  <si>
    <t>MONTAGEM E DESMONTAGEM DE FÔRMA DE PILARES RETANGULARES E ESTRUTURAS SIMILARES COM ÁREA MÉDIA DAS SEÇÕES MAIOR QUE 0,25 M², PÉ-DIREITO SIMPLES, EM CHAPA DE MADEIRA COMPENSADA RESINADA, 6 UTILIZAÇÕES. AF_12/2015</t>
  </si>
  <si>
    <t>92424</t>
  </si>
  <si>
    <t>MONTAGEM E DESMONTAGEM DE FÔRMA DE PILARES RETANGULARES E ESTRUTURAS SIMILARES COM ÁREA MÉDIA DAS SEÇÕES MENOR OU IGUAL A 0,25 M², PÉ-DIREITO DUPLO, EM CHAPA DE MADEIRA COMPENSADA RESINADA, 6 UTILIZAÇÕES. AF_12/2015</t>
  </si>
  <si>
    <t>68,22</t>
  </si>
  <si>
    <t>92425</t>
  </si>
  <si>
    <t>MONTAGEM E DESMONTAGEM DE FÔRMA DE PILARES RETANGULARES E ESTRUTURAS SIMILARES COM ÁREA MÉDIA DAS SEÇÕES MAIOR QUE 0,25 M², PÉ-DIREITO DUPLO, EM CHAPA DE MADEIRA COMPENSADA RESINADA, 6 UTILIZAÇÕES. AF_12/2015</t>
  </si>
  <si>
    <t>57,55</t>
  </si>
  <si>
    <t>61,91</t>
  </si>
  <si>
    <t>92426</t>
  </si>
  <si>
    <t>MONTAGEM E DESMONTAGEM DE FÔRMA DE PILARES RETANGULARES E ESTRUTURAS SIMILARES COM ÁREA MÉDIA DAS SEÇÕES MENOR OU IGUAL A 0,25 M², PÉ-DIREITO SIMPLES, EM CHAPA DE MADEIRA COMPENSADA RESINADA, 8 UTILIZAÇÕES. AF_12/2015</t>
  </si>
  <si>
    <t>46,40</t>
  </si>
  <si>
    <t>92427</t>
  </si>
  <si>
    <t>MONTAGEM E DESMONTAGEM DE FÔRMA DE PILARES RETANGULARES E ESTRUTURAS SIMILARES COM ÁREA MÉDIA DAS SEÇÕES MAIOR QUE 0,25 M², PÉ-DIREITO SIMPLES, EM CHAPA DE MADEIRA COMPENSADA RESINADA, 8 UTILIZAÇÕES. AF_12/2015</t>
  </si>
  <si>
    <t>41,18</t>
  </si>
  <si>
    <t>43,85</t>
  </si>
  <si>
    <t>92428</t>
  </si>
  <si>
    <t>MONTAGEM E DESMONTAGEM DE FÔRMA DE PILARES RETANGULARES E ESTRUTURAS SIMILARES COM ÁREA MÉDIA DAS SEÇÕES MENOR OU IGUAL A 0,25 M², PÉ-DIREITO DUPLO, EM CHAPA DE MADEIRA COMPENSADA RESINADA, 8 UTILIZAÇÕES. AF_12/2015</t>
  </si>
  <si>
    <t>61,70</t>
  </si>
  <si>
    <t>92429</t>
  </si>
  <si>
    <t>MONTAGEM E DESMONTAGEM DE FÔRMA DE PILARES RETANGULARES E ESTRUTURAS SIMILARES COM ÁREA MÉDIA DAS SEÇÕES MAIOR QUE 0,25 M², PÉ-DIREITO DUPLO, EM CHAPA DE MADEIRA COMPENSADA RESINADA, 8 UTILIZAÇÕES. AF_12/2015</t>
  </si>
  <si>
    <t>51,94</t>
  </si>
  <si>
    <t>55,86</t>
  </si>
  <si>
    <t>92430</t>
  </si>
  <si>
    <t>MONTAGEM E DESMONTAGEM DE FÔRMA DE PILARES RETANGULARES E ESTRUTURAS SIMILARES COM ÁREA MÉDIA DAS SEÇÕES MENOR OU IGUAL A 0,25 M², PÉ-DIREITO SIMPLES, EM CHAPA DE MADEIRA COMPENSADA PLASTIFICADA, 10 UTILIZAÇÕES. AF_12/2015</t>
  </si>
  <si>
    <t>42,78</t>
  </si>
  <si>
    <t>45,71</t>
  </si>
  <si>
    <t>92431</t>
  </si>
  <si>
    <t>MONTAGEM E DESMONTAGEM DE FÔRMA DE PILARES RETANGULARES E ESTRUTURAS SIMILARES COM ÁREA MÉDIA DAS SEÇÕES MAIOR QUE 0,25 M², PÉ-DIREITO SIMPLES, EM CHAPA DE MADEIRA COMPENSADA PLASTIFICADA, 10 UTILIZAÇÕES. AF_12/2015</t>
  </si>
  <si>
    <t>37,82</t>
  </si>
  <si>
    <t>40,17</t>
  </si>
  <si>
    <t>92432</t>
  </si>
  <si>
    <t>MONTAGEM E DESMONTAGEM DE FÔRMA DE PILARES RETANGULARES E ESTRUTURAS SIMILARES COM ÁREA MÉDIA DAS SEÇÕES MENOR OU IGUAL A 0,25 M², PÉ-DIREITO DUPLO, EM CHAPA DE MADEIRA COMPENSADA PLASTIFICADA, 10 UTILIZAÇÕES. AF_12/2015</t>
  </si>
  <si>
    <t>57,13</t>
  </si>
  <si>
    <t>92433</t>
  </si>
  <si>
    <t>MONTAGEM E DESMONTAGEM DE FÔRMA DE PILARES RETANGULARES E ESTRUTURAS SIMILARES COM ÁREA MÉDIA DAS SEÇÕES MAIOR QUE 0,25 M², PÉ-DIREITO DUPLO, EM CHAPA DE MADEIRA COMPENSADA PLASTIFICADA, 10 UTILIZAÇÕES. AF_12/2015</t>
  </si>
  <si>
    <t>48,04</t>
  </si>
  <si>
    <t>51,59</t>
  </si>
  <si>
    <t>92434</t>
  </si>
  <si>
    <t>MONTAGEM E DESMONTAGEM DE FÔRMA DE PILARES RETANGULARES E ESTRUTURAS SIMILARES COM ÁREA MÉDIA DAS SEÇÕES MENOR OU IGUAL A 0,25 M², PÉ-DIREITO SIMPLES, EM CHAPA DE MADEIRA COMPENSADA PLASTIFICADA, 12 UTILIZAÇÕES. AF_12/2015</t>
  </si>
  <si>
    <t>40,93</t>
  </si>
  <si>
    <t>92435</t>
  </si>
  <si>
    <t>MONTAGEM E DESMONTAGEM DE FÔRMA DE PILARES RETANGULARES E ESTRUTURAS SIMILARES COM ÁREA MÉDIA DAS SEÇÕES MAIOR QUE 0,25 M², PÉ-DIREITO SIMPLES, EM CHAPA DE MADEIRA COMPENSADA PLASTIFICADA, 12 UTILIZAÇÕES. AF_12/2015</t>
  </si>
  <si>
    <t>36,14</t>
  </si>
  <si>
    <t>92436</t>
  </si>
  <si>
    <t>MONTAGEM E DESMONTAGEM DE FÔRMA DE PILARES RETANGULARES E ESTRUTURAS SIMILARES COM ÁREA MÉDIA DAS SEÇÕES MENOR OU IGUAL A 0,25 M², PÉ-DIREITO DUPLO, EM CHAPA DE MADEIRA COMPENSADA PLASTIFICADA, 12 UTILIZAÇÕES. AF_12/2015</t>
  </si>
  <si>
    <t>54,73</t>
  </si>
  <si>
    <t>92437</t>
  </si>
  <si>
    <t>MONTAGEM E DESMONTAGEM DE FÔRMA DE PILARES RETANGULARES E ESTRUTURAS SIMILARES COM ÁREA MÉDIA DAS SEÇÕES MAIOR QUE 0,25 M², PÉ-DIREITO DUPLO, EM CHAPA DE MADEIRA COMPENSADA PLASTIFICADA, 12 UTILIZAÇÕES. AF_12/2015</t>
  </si>
  <si>
    <t>46,00</t>
  </si>
  <si>
    <t>49,40</t>
  </si>
  <si>
    <t>92438</t>
  </si>
  <si>
    <t>MONTAGEM E DESMONTAGEM DE FÔRMA DE PILARES RETANGULARES E ESTRUTURAS SIMILARES COM ÁREA MÉDIA DAS SEÇÕES MENOR OU IGUAL A 0,25 M², PÉ-DIREITO SIMPLES, EM CHAPA DE MADEIRA COMPENSADA PLASTIFICADA, 14 UTILIZAÇÕES. AF_12/2015</t>
  </si>
  <si>
    <t>39,60</t>
  </si>
  <si>
    <t>92439</t>
  </si>
  <si>
    <t>MONTAGEM E DESMONTAGEM DE FÔRMA DE PILARES RETANGULARES E ESTRUTURAS SIMILARES COM ÁREA MÉDIA DAS SEÇÕES MAIOR QUE 0,25 M², PÉ-DIREITO SIMPLES, EM CHAPA DE MADEIRA COMPENSADA PLASTIFICADA, 14 UTILIZAÇÕES. AF_12/2015</t>
  </si>
  <si>
    <t>34,93</t>
  </si>
  <si>
    <t>92440</t>
  </si>
  <si>
    <t>MONTAGEM E DESMONTAGEM DE FÔRMA DE PILARES RETANGULARES E ESTRUTURAS SIMILARES COM ÁREA MÉDIA DAS SEÇÕES MENOR OU IGUAL A 0,25 M², PÉ-DIREITO DUPLO, EM CHAPA DE MADEIRA COMPENSADA PLASTIFICADA, 14 UTILIZAÇÕES. AF_12/2015</t>
  </si>
  <si>
    <t>49,20</t>
  </si>
  <si>
    <t>53,02</t>
  </si>
  <si>
    <t>92441</t>
  </si>
  <si>
    <t>MONTAGEM E DESMONTAGEM DE FÔRMA DE PILARES RETANGULARES E ESTRUTURAS SIMILARES COM ÁREA MÉDIA DAS SEÇÕES MAIOR QUE 0,25 M², PÉ-DIREITO DUPLO, EM CHAPA DE MADEIRA COMPENSADA PLASTIFICADA, 14 UTILIZAÇÕES. AF_12/2015</t>
  </si>
  <si>
    <t>44,56</t>
  </si>
  <si>
    <t>92442</t>
  </si>
  <si>
    <t>MONTAGEM E DESMONTAGEM DE FÔRMA DE PILARES RETANGULARES E ESTRUTURAS SIMILARES COM ÁREA MÉDIA DAS SEÇÕES MENOR OU IGUAL A 0,25 M², PÉ-DIREITO SIMPLES, EM CHAPA DE MADEIRA COMPENSADA PLASTIFICADA, 18 UTILIZAÇÕES. AF_12/2015</t>
  </si>
  <si>
    <t>92443</t>
  </si>
  <si>
    <t>MONTAGEM E DESMONTAGEM DE FÔRMA DE PILARES RETANGULARES E ESTRUTURAS SIMILARES COM ÁREA MÉDIA DAS SEÇÕES MAIOR QUE 0,25 M², PÉ-DIREITO SIMPLES, EM CHAPA DE MADEIRA COMPENSADA PLASTIFICADA, 18 UTILIZAÇÕES. AF_12/2015</t>
  </si>
  <si>
    <t>32,44</t>
  </si>
  <si>
    <t>92444</t>
  </si>
  <si>
    <t>MONTAGEM E DESMONTAGEM DE FÔRMA DE PILARES RETANGULARES E ESTRUTURAS SIMILARES COM ÁREA MÉDIA DAS SEÇÕES MENOR OU IGUAL A 0,25 M², PÉ-DIREITO DUPLO, EM CHAPA DE MADEIRA COMPENSADA PLASTIFICADA, 18 UTILIZAÇÕES. AF_12/2015</t>
  </si>
  <si>
    <t>49,86</t>
  </si>
  <si>
    <t>92445</t>
  </si>
  <si>
    <t>MONTAGEM E DESMONTAGEM DE FÔRMA DE PILARES RETANGULARES E ESTRUTURAS SIMILARES COM ÁREA MÉDIA DAS SEÇÕES MAIOR QUE 0,25 M², PÉ-DIREITO DUPLO, EM CHAPA DE MADEIRA COMPENSADA PLASTIFICADA, 18 UTILIZAÇÕES. AF_12/2015</t>
  </si>
  <si>
    <t>41,73</t>
  </si>
  <si>
    <t>44,82</t>
  </si>
  <si>
    <t>92446</t>
  </si>
  <si>
    <t>MONTAGEM E DESMONTAGEM DE FÔRMA DE VIGA, ESCORAMENTO COM PONTALETE DE MADEIRA, PÉ-DIREITO SIMPLES, EM MADEIRA SERRADA, 1 UTILIZAÇÃO. AF_12/2015</t>
  </si>
  <si>
    <t>147,35</t>
  </si>
  <si>
    <t>156,27</t>
  </si>
  <si>
    <t>92447</t>
  </si>
  <si>
    <t>MONTAGEM E DESMONTAGEM DE FÔRMA DE VIGA, ESCORAMENTO COM PONTALETE DE MADEIRA, PÉ-DIREITO SIMPLES, EM MADEIRA SERRADA, 2 UTILIZAÇÕES. AF_12/2015</t>
  </si>
  <si>
    <t>106,21</t>
  </si>
  <si>
    <t>113,27</t>
  </si>
  <si>
    <t>92448</t>
  </si>
  <si>
    <t>MONTAGEM E DESMONTAGEM DE FÔRMA DE VIGA, ESCORAMENTO COM PONTALETE DE MADEIRA, PÉ-DIREITO SIMPLES, EM MADEIRA SERRADA, 4 UTILIZAÇÕES. AF_12/2015</t>
  </si>
  <si>
    <t>92449</t>
  </si>
  <si>
    <t>MONTAGEM E DESMONTAGEM DE FÔRMA DE VIGA, ESCORAMENTO COM GARFO DE MADEIRA, PÉ-DIREITO DUPLO, EM CHAPA DE MADEIRA RESINADA, 2 UTILIZAÇÕES. AF_12/2015</t>
  </si>
  <si>
    <t>149,43</t>
  </si>
  <si>
    <t>158,61</t>
  </si>
  <si>
    <t>92450</t>
  </si>
  <si>
    <t>MONTAGEM E DESMONTAGEM DE FÔRMA DE VIGA, ESCORAMENTO METÁLICO, PÉ-DIREITO DUPLO, EM CHAPA DE MADEIRA RESINADA, 2 UTILIZAÇÕES. AF_12/2015</t>
  </si>
  <si>
    <t>234,00</t>
  </si>
  <si>
    <t>243,00</t>
  </si>
  <si>
    <t>92451</t>
  </si>
  <si>
    <t>MONTAGEM E DESMONTAGEM DE FÔRMA DE VIGA, ESCORAMENTO COM GARFO DE MADEIRA, PÉ-DIREITO SIMPLES, EM CHAPA DE MADEIRA RESINADA, 2 UTILIZAÇÕES. AF_12/2015</t>
  </si>
  <si>
    <t>104,88</t>
  </si>
  <si>
    <t>111,49</t>
  </si>
  <si>
    <t>92452</t>
  </si>
  <si>
    <t>MONTAGEM E DESMONTAGEM DE FÔRMA DE VIGA, ESCORAMENTO METÁLICO, PÉ-DIREITO SIMPLES, EM CHAPA DE MADEIRA RESINADA, 2 UTILIZAÇÕES. AF_12/2015</t>
  </si>
  <si>
    <t>108,51</t>
  </si>
  <si>
    <t>115,86</t>
  </si>
  <si>
    <t>92453</t>
  </si>
  <si>
    <t>MONTAGEM E DESMONTAGEM DE FÔRMA DE VIGA, ESCORAMENTO COM GARFO DE MADEIRA, PÉ-DIREITO DUPLO, EM CHAPA DE MADEIRA RESINADA, 4 UTILIZAÇÕES. AF_12/2015</t>
  </si>
  <si>
    <t>127,18</t>
  </si>
  <si>
    <t>135,11</t>
  </si>
  <si>
    <t>92454</t>
  </si>
  <si>
    <t>MONTAGEM E DESMONTAGEM DE FÔRMA DE VIGA, ESCORAMENTO METÁLICO, PÉ-DIREITO DUPLO, EM CHAPA DE MADEIRA RESINADA, 4 UTILIZAÇÕES. AF_12/2015</t>
  </si>
  <si>
    <t>215,27</t>
  </si>
  <si>
    <t>222,98</t>
  </si>
  <si>
    <t>92455</t>
  </si>
  <si>
    <t>MONTAGEM E DESMONTAGEM DE FÔRMA DE VIGA, ESCORAMENTO COM GARFO DE MADEIRA, PÉ-DIREITO SIMPLES, EM CHAPA DE MADEIRA RESINADA, 4 UTILIZAÇÕES. AF_12/2015</t>
  </si>
  <si>
    <t>85,63</t>
  </si>
  <si>
    <t>91,16</t>
  </si>
  <si>
    <t>92456</t>
  </si>
  <si>
    <t>MONTAGEM E DESMONTAGEM DE FÔRMA DE VIGA, ESCORAMENTO METÁLICO, PÉ-DIREITO SIMPLES, EM CHAPA DE MADEIRA RESINADA, 4 UTILIZAÇÕES. AF_12/2015</t>
  </si>
  <si>
    <t>90,18</t>
  </si>
  <si>
    <t>96,37</t>
  </si>
  <si>
    <t>92457</t>
  </si>
  <si>
    <t>MONTAGEM E DESMONTAGEM DE FÔRMA DE VIGA, ESCORAMENTO COM GARFO DE MADEIRA, PÉ-DIREITO DUPLO, EM CHAPA DE MADEIRA RESINADA, 6 UTILIZAÇÕES. AF_12/2015</t>
  </si>
  <si>
    <t>110,38</t>
  </si>
  <si>
    <t>117,32</t>
  </si>
  <si>
    <t>92458</t>
  </si>
  <si>
    <t>MONTAGEM E DESMONTAGEM DE FÔRMA DE VIGA, ESCORAMENTO METÁLICO, PÉ-DIREITO DUPLO, EM CHAPA DE MADEIRA RESINADA, 6 UTILIZAÇÕES. AF_12/2015</t>
  </si>
  <si>
    <t>203,12</t>
  </si>
  <si>
    <t>209,91</t>
  </si>
  <si>
    <t>92459</t>
  </si>
  <si>
    <t>MONTAGEM E DESMONTAGEM DE FÔRMA DE VIGA, ESCORAMENTO COM GARFO DE MADEIRA, PÉ-DIREITO SIMPLES, EM CHAPA DE MADEIRA RESINADA, 6 UTILIZAÇÕES. AF_12/2015</t>
  </si>
  <si>
    <t>72,66</t>
  </si>
  <si>
    <t>77,40</t>
  </si>
  <si>
    <t>92460</t>
  </si>
  <si>
    <t>MONTAGEM E DESMONTAGEM DE FÔRMA DE VIGA, ESCORAMENTO METÁLICO, PÉ-DIREITO SIMPLES, EM CHAPA DE MADEIRA RESINADA, 6 UTILIZAÇÕES. AF_12/2015</t>
  </si>
  <si>
    <t>74,54</t>
  </si>
  <si>
    <t>79,92</t>
  </si>
  <si>
    <t>92461</t>
  </si>
  <si>
    <t>MONTAGEM E DESMONTAGEM DE FÔRMA DE VIGA, ESCORAMENTO COM GARFO DE MADEIRA, PÉ-DIREITO DUPLO, EM CHAPA DE MADEIRA RESINADA, 8 UTILIZAÇÕES. AF_12/2015</t>
  </si>
  <si>
    <t>101,31</t>
  </si>
  <si>
    <t>107,65</t>
  </si>
  <si>
    <t>92462</t>
  </si>
  <si>
    <t>MONTAGEM E DESMONTAGEM DE FÔRMA DE VIGA, ESCORAMENTO METÁLICO, PÉ-DIREITO DUPLO, EM CHAPA DE MADEIRA RESINADA, 8 UTILIZAÇÕES. AF_12/2015</t>
  </si>
  <si>
    <t>195,19</t>
  </si>
  <si>
    <t>201,31</t>
  </si>
  <si>
    <t>92463</t>
  </si>
  <si>
    <t>MONTAGEM E DESMONTAGEM DE FÔRMA DE VIGA, ESCORAMENTO COM GARFO DE MADEIRA, PÉ-DIREITO SIMPLES, EM CHAPA DE MADEIRA RESINADA, 8 UTILIZAÇÕES. AF_12/2015</t>
  </si>
  <si>
    <t>65,52</t>
  </si>
  <si>
    <t>69,78</t>
  </si>
  <si>
    <t>92464</t>
  </si>
  <si>
    <t>MONTAGEM E DESMONTAGEM DE FÔRMA DE VIGA, ESCORAMENTO METÁLICO, PÉ-DIREITO SIMPLES, EM CHAPA DE MADEIRA RESINADA, 8 UTILIZAÇÕES. AF_12/2015</t>
  </si>
  <si>
    <t>71,35</t>
  </si>
  <si>
    <t>76,18</t>
  </si>
  <si>
    <t>92465</t>
  </si>
  <si>
    <t>MONTAGEM E DESMONTAGEM DE FÔRMA DE VIGA, ESCORAMENTO COM GARFO DE MADEIRA, PÉ-DIREITO DUPLO, EM CHAPA DE MADEIRA PLASTIFICADA, 10 UTILIZAÇÕES. AF_12/2015</t>
  </si>
  <si>
    <t>81,49</t>
  </si>
  <si>
    <t>86,74</t>
  </si>
  <si>
    <t>92466</t>
  </si>
  <si>
    <t>MONTAGEM E DESMONTAGEM DE FÔRMA DE VIGA, ESCORAMENTO METÁLICO, PÉ-DIREITO DUPLO, EM CHAPA DE MADEIRA PLASTIFICADA, 10 UTILIZAÇÕES. AF_12/2015</t>
  </si>
  <si>
    <t>188,90</t>
  </si>
  <si>
    <t>194,36</t>
  </si>
  <si>
    <t>92467</t>
  </si>
  <si>
    <t>MONTAGEM E DESMONTAGEM DE FÔRMA DE VIGA, ESCORAMENTO COM GARFO DE MADEIRA, PÉ-DIREITO SIMPLES, EM CHAPA DE MADEIRA PLASTIFICADA, 10 UTILIZAÇÕES. AF_12/2015</t>
  </si>
  <si>
    <t>53,74</t>
  </si>
  <si>
    <t>57,28</t>
  </si>
  <si>
    <t>92468</t>
  </si>
  <si>
    <t>MONTAGEM E DESMONTAGEM DE FÔRMA DE VIGA, ESCORAMENTO METÁLICO, PÉ-DIREITO SIMPLES, EM CHAPA DE MADEIRA PLASTIFICADA, 10 UTILIZAÇÕES. AF_12/2015</t>
  </si>
  <si>
    <t>65,62</t>
  </si>
  <si>
    <t>92469</t>
  </si>
  <si>
    <t>MONTAGEM E DESMONTAGEM DE FÔRMA DE VIGA, ESCORAMENTO COM GARFO DE MADEIRA, PÉ-DIREITO DUPLO, EM CHAPA DE MADEIRA PLASTIFICADA, 12 UTILIZAÇÕES. AF_12/2015</t>
  </si>
  <si>
    <t>74,38</t>
  </si>
  <si>
    <t>79,19</t>
  </si>
  <si>
    <t>92470</t>
  </si>
  <si>
    <t>MONTAGEM E DESMONTAGEM DE FÔRMA DE VIGA, ESCORAMENTO METÁLICO, PÉ-DIREITO DUPLO, EM CHAPA DE MADEIRA PLASTIFICADA, 12 UTILIZAÇÕES. AF_12/2015</t>
  </si>
  <si>
    <t>184,38</t>
  </si>
  <si>
    <t>189,41</t>
  </si>
  <si>
    <t>92471</t>
  </si>
  <si>
    <t>MONTAGEM E DESMONTAGEM DE FÔRMA DE VIGA, ESCORAMENTO COM GARFO DE MADEIRA, PÉ-DIREITO SIMPLES, EM CHAPA DE MADEIRA PLASTIFICADA, 12 UTILIZAÇÕES. AF_12/2015</t>
  </si>
  <si>
    <t>49,11</t>
  </si>
  <si>
    <t>92472</t>
  </si>
  <si>
    <t>MONTAGEM E DESMONTAGEM DE FÔRMA DE VIGA, ESCORAMENTO METÁLICO, PÉ-DIREITO SIMPLES, EM CHAPA DE MADEIRA PLASTIFICADA, 12 UTILIZAÇÕES. AF_12/2015</t>
  </si>
  <si>
    <t>61,81</t>
  </si>
  <si>
    <t>65,72</t>
  </si>
  <si>
    <t>92473</t>
  </si>
  <si>
    <t>MONTAGEM E DESMONTAGEM DE FÔRMA DE VIGA, ESCORAMENTO COM GARFO DE MADEIRA, PÉ-DIREITO DUPLO, EM CHAPA DE MADEIRA PLASTIFICADA, 14 UTILIZAÇÕES. AF_12/2015</t>
  </si>
  <si>
    <t>68,54</t>
  </si>
  <si>
    <t>72,96</t>
  </si>
  <si>
    <t>92474</t>
  </si>
  <si>
    <t>MONTAGEM E DESMONTAGEM DE FÔRMA DE VIGA, ESCORAMENTO METÁLICO, PÉ-DIREITO DUPLO, EM CHAPA DE MADEIRA PLASTIFICADA, 14 UTILIZAÇÕES. AF_12/2015</t>
  </si>
  <si>
    <t>180,44</t>
  </si>
  <si>
    <t>185,08</t>
  </si>
  <si>
    <t>92475</t>
  </si>
  <si>
    <t>MONTAGEM E DESMONTAGEM DE FÔRMA DE VIGA, ESCORAMENTO COM GARFO DE MADEIRA, PÉ-DIREITO SIMPLES, EM CHAPA DE MADEIRA PLASTIFICADA, 14 UTILIZAÇÕES. AF_12/2015</t>
  </si>
  <si>
    <t>45,29</t>
  </si>
  <si>
    <t>48,27</t>
  </si>
  <si>
    <t>92476</t>
  </si>
  <si>
    <t>MONTAGEM E DESMONTAGEM DE FÔRMA DE VIGA, ESCORAMENTO METÁLICO, PÉ-DIREITO SIMPLES, EM CHAPA DE MADEIRA PLASTIFICADA, 14 UTILIZAÇÕES. AF_12/2015</t>
  </si>
  <si>
    <t>58,52</t>
  </si>
  <si>
    <t>62,13</t>
  </si>
  <si>
    <t>92477</t>
  </si>
  <si>
    <t>MONTAGEM E DESMONTAGEM DE FÔRMA DE VIGA, ESCORAMENTO COM GARFO DE MADEIRA, PÉ-DIREITO DUPLO, EM CHAPA DE MADEIRA PLASTIFICADA, 18 UTILIZAÇÕES. AF_12/2015</t>
  </si>
  <si>
    <t>56,34</t>
  </si>
  <si>
    <t>59,99</t>
  </si>
  <si>
    <t>92478</t>
  </si>
  <si>
    <t>MONTAGEM E DESMONTAGEM DE FÔRMA DE VIGA, ESCORAMENTO METÁLICO, PÉ-DIREITO DUPLO, EM CHAPA DE MADEIRA PLASTIFICADA, 18 UTILIZAÇÕES. AF_12/2015</t>
  </si>
  <si>
    <t>172,80</t>
  </si>
  <si>
    <t>176,72</t>
  </si>
  <si>
    <t>92479</t>
  </si>
  <si>
    <t>MONTAGEM E DESMONTAGEM DE FÔRMA DE VIGA, ESCORAMENTO COM GARFO DE MADEIRA, PÉ-DIREITO SIMPLES, EM CHAPA DE MADEIRA PLASTIFICADA, 18 UTILIZAÇÕES. AF_12/2015</t>
  </si>
  <si>
    <t>37,30</t>
  </si>
  <si>
    <t>39,76</t>
  </si>
  <si>
    <t>92480</t>
  </si>
  <si>
    <t>MONTAGEM E DESMONTAGEM DE FÔRMA DE VIGA, ESCORAMENTO METÁLICO, PÉ-DIREITO SIMPLES, EM CHAPA DE MADEIRA PLASTIFICADA, 18 UTILIZAÇÕES. AF_12/2015</t>
  </si>
  <si>
    <t>55,12</t>
  </si>
  <si>
    <t>92481</t>
  </si>
  <si>
    <t>MONTAGEM E DESMONTAGEM DE FÔRMA DE LAJE MACIÇA COM ÁREA MÉDIA MENOR OU IGUAL A 20 M², PÉ-DIREITO SIMPLES, EM MADEIRA SERRADA, 1 UTILIZAÇÃO. AF_12/2015</t>
  </si>
  <si>
    <t>193,71</t>
  </si>
  <si>
    <t>206,54</t>
  </si>
  <si>
    <t>92482</t>
  </si>
  <si>
    <t>MONTAGEM E DESMONTAGEM DE FÔRMA DE LAJE MACIÇA COM ÁREA MÉDIA MAIOR QUE 20 M², PÉ-DIREITO SIMPLES, EM MADEIRA SERRADA, 1 UTILIZAÇÃO. AF_12/2015</t>
  </si>
  <si>
    <t>182,56</t>
  </si>
  <si>
    <t>194,09</t>
  </si>
  <si>
    <t>92483</t>
  </si>
  <si>
    <t>MONTAGEM E DESMONTAGEM DE FÔRMA DE LAJE MACIÇA COM ÁREA MÉDIA MENOR OU IGUAL A 20 M², PÉ-DIREITO SIMPLES, EM MADEIRA SERRADA, 2 UTILIZAÇÕES. AF_12/2015</t>
  </si>
  <si>
    <t>147,49</t>
  </si>
  <si>
    <t>158,81</t>
  </si>
  <si>
    <t>92484</t>
  </si>
  <si>
    <t>MONTAGEM E DESMONTAGEM DE FÔRMA DE LAJE MACIÇA COM ÁREA MÉDIA MAIOR QUE 20 M², PÉ-DIREITO SIMPLES, EM MADEIRA SERRADA, 2 UTILIZAÇÕES. AF_12/2015</t>
  </si>
  <si>
    <t>137,63</t>
  </si>
  <si>
    <t>147,81</t>
  </si>
  <si>
    <t>92485</t>
  </si>
  <si>
    <t>MONTAGEM E DESMONTAGEM DE FÔRMA DE LAJE MACIÇA COM ÁREA MÉDIA MENOR OU IGUAL A 20 M², PÉ-DIREITO SIMPLES, EM MADEIRA SERRADA, 4 UTILIZAÇÕES. AF_12/2015</t>
  </si>
  <si>
    <t>105,68</t>
  </si>
  <si>
    <t>114,42</t>
  </si>
  <si>
    <t>92486</t>
  </si>
  <si>
    <t>MONTAGEM E DESMONTAGEM DE FÔRMA DE LAJE MACIÇA COM ÁREA MÉDIA MAIOR QUE 20 M², PÉ-DIREITO SIMPLES, EM MADEIRA SERRADA, 4 UTILIZAÇÕES. AF_12/2015</t>
  </si>
  <si>
    <t>98,11</t>
  </si>
  <si>
    <t>105,97</t>
  </si>
  <si>
    <t>92487</t>
  </si>
  <si>
    <t>MONTAGEM E DESMONTAGEM DE FÔRMA DE LAJE NERVURADA COM CUBETA E ASSOALHO COM ÁREA MÉDIA MENOR OU IGUAL A 20 M², PÉ-DIREITO DUPLO, EM CHAPA DE MADEIRA COMPENSADA RESINADA, 8 UTILIZAÇÕES. AF_12/2015</t>
  </si>
  <si>
    <t>74,26</t>
  </si>
  <si>
    <t>77,97</t>
  </si>
  <si>
    <t>92488</t>
  </si>
  <si>
    <t>MONTAGEM E DESMONTAGEM DE FÔRMA DE LAJE NERVURADA COM CUBETA E ASSOALHO COM ÁREA MÉDIA MAIOR QUE 20 M², PÉ-DIREITO DUPLO, EM CHAPA DE MADEIRA COMPENSADA RESINADA, 8 UTILIZAÇÕES. AF_12/2015</t>
  </si>
  <si>
    <t>71,65</t>
  </si>
  <si>
    <t>75,05</t>
  </si>
  <si>
    <t>92489</t>
  </si>
  <si>
    <t>MONTAGEM E DESMONTAGEM DE FÔRMA DE LAJE NERVURADA COM CUBETA E ASSOALHO COM ÁREA MÉDIA MENOR OU IGUAL A 20 M², PÉ-DIREITO SIMPLES, EM CHAPA DE MADEIRA COMPENSADA RESINADA, 8 UTILIZAÇÕES. AF_12/2015</t>
  </si>
  <si>
    <t>41,99</t>
  </si>
  <si>
    <t>44,70</t>
  </si>
  <si>
    <t>92490</t>
  </si>
  <si>
    <t>MONTAGEM E DESMONTAGEM DE FÔRMA DE LAJE NERVURADA COM CUBETA E ASSOALHO COM ÁREA MÉDIA MAIOR QUE 20 M², PÉ-DIREITO SIMPLES, EM CHAPA DE MADEIRA COMPENSADA RESINADA, 8 UTILIZAÇÕES. AF_12/2015</t>
  </si>
  <si>
    <t>39,59</t>
  </si>
  <si>
    <t>42,03</t>
  </si>
  <si>
    <t>92491</t>
  </si>
  <si>
    <t>MONTAGEM E DESMONTAGEM DE FÔRMA DE LAJE NERVURADA COM CUBETA E ASSOALHO COM ÁREA MÉDIA MENOR OU IGUAL A 20 M², PÉ-DIREITO DUPLO, EM CHAPA DE MADEIRA COMPENSADA RESINADA, 10 UTILIZAÇÕES. AF_12/2015</t>
  </si>
  <si>
    <t>71,84</t>
  </si>
  <si>
    <t>75,35</t>
  </si>
  <si>
    <t>92492</t>
  </si>
  <si>
    <t>MONTAGEM E DESMONTAGEM DE FÔRMA DE LAJE NERVURADA COM CUBETA E ASSOALHO COM ÁREA MÉDIA MAIOR QUE 20 M², PÉ-DIREITO DUPLO, EM CHAPA DE MADEIRA COMPENSADA RESINADA, 10 UTILIZAÇÕES. AF_12/2015</t>
  </si>
  <si>
    <t>69,35</t>
  </si>
  <si>
    <t>92493</t>
  </si>
  <si>
    <t>MONTAGEM E DESMONTAGEM DE FÔRMA DE LAJE NERVURADA COM CUBETA E ASSOALHO COM ÁREA MÉDIA MENOR OU IGUAL A 20 M², PÉ-DIREITO SIMPLES, EM CHAPA DE MADEIRA COMPENSADA RESINADA, 10 UTILIZAÇÕES. AF_12/2015</t>
  </si>
  <si>
    <t>92494</t>
  </si>
  <si>
    <t>MONTAGEM E DESMONTAGEM DE FÔRMA DE LAJE NERVURADA COM CUBETA E ASSOALHO COM ÁREA MÉDIA MAIOR QUE 20 M², PÉ-DIREITO SIMPLES, EM CHAPA DE MADEIRA COMPENSADA RESINADA, 10 UTILIZAÇÕES. AF_12/2015</t>
  </si>
  <si>
    <t>92495</t>
  </si>
  <si>
    <t>MONTAGEM E DESMONTAGEM DE FÔRMA DE LAJE NERVURADA COM CUBETA E ASSOALHO COM ÁREA MÉDIA MENOR OU IGUAL A 20 M², PÉ-DIREITO DUPLO, EM CHAPA DE MADEIRA COMPENSADA RESINADA, 12 UTILIZAÇÕES. AF_12/2015</t>
  </si>
  <si>
    <t>73,60</t>
  </si>
  <si>
    <t>92496</t>
  </si>
  <si>
    <t>MONTAGEM E DESMONTAGEM DE FÔRMA DE LAJE NERVURADA COM CUBETA E ASSOALHO COM ÁREA MÉDIA MAIOR QUE 20 M², PÉ-DIREITO DUPLO, EM CHAPA DE MADEIRA COMPENSADA RESINADA, 12 UTILIZAÇÕES. AF_12/2015</t>
  </si>
  <si>
    <t>67,81</t>
  </si>
  <si>
    <t>70,93</t>
  </si>
  <si>
    <t>92497</t>
  </si>
  <si>
    <t>MONTAGEM E DESMONTAGEM DE FÔRMA DE LAJE NERVURADA COM CUBETA E ASSOALHO COM ÁREA MÉDIA MENOR OU IGUAL A 20 M², PÉ-DIREITO SIMPLES, EM CHAPA DE MADEIRA COMPENSADA RESINADA, 12 UTILIZAÇÕES. AF_12/2015</t>
  </si>
  <si>
    <t>38,63</t>
  </si>
  <si>
    <t>41,11</t>
  </si>
  <si>
    <t>92498</t>
  </si>
  <si>
    <t>MONTAGEM E DESMONTAGEM DE FÔRMA DE LAJE NERVURADA COM CUBETA E ASSOALHO COM ÁREA MÉDIA MAIOR QUE 20 M², PÉ-DIREITO SIMPLES, EM CHAPA DE MADEIRA COMPENSADA RESINADA, 12 UTILIZAÇÕES. AF_12/2015</t>
  </si>
  <si>
    <t>36,41</t>
  </si>
  <si>
    <t>38,64</t>
  </si>
  <si>
    <t>92499</t>
  </si>
  <si>
    <t>MONTAGEM E DESMONTAGEM DE FÔRMA DE LAJE NERVURADA COM CUBETA E ASSOALHO COM ÁREA MÉDIA MENOR OU IGUAL A 20 M², PÉ-DIREITO DUPLO, EM CHAPA DE MADEIRA COMPENSADA RESINADA, 14 UTILIZAÇÕES. AF_12/2015</t>
  </si>
  <si>
    <t>69,20</t>
  </si>
  <si>
    <t>72,51</t>
  </si>
  <si>
    <t>92500</t>
  </si>
  <si>
    <t>MONTAGEM E DESMONTAGEM DE FÔRMA DE LAJE NERVURADA COM CUBETA E ASSOALHO COM ÁREA MÉDIA MAIOR QUE 20 M², PÉ-DIREITO DUPLO, EM CHAPA DE MADEIRA COMPENSADA RESINADA, 14 UTILIZAÇÕES. AF_12/2015</t>
  </si>
  <si>
    <t>66,87</t>
  </si>
  <si>
    <t>92501</t>
  </si>
  <si>
    <t>MONTAGEM E DESMONTAGEM DE FÔRMA DE LAJE NERVURADA COM CUBETA E ASSOALHO COM ÁREA MÉDIA MENOR OU IGUAL A 20 M², PÉ-DIREITO SIMPLES, EM CHAPA DE MADEIRA COMPENSADA RESINADA, 14 UTILIZAÇÕES. AF_12/2015</t>
  </si>
  <si>
    <t>37,81</t>
  </si>
  <si>
    <t>40,24</t>
  </si>
  <si>
    <t>92502</t>
  </si>
  <si>
    <t>MONTAGEM E DESMONTAGEM DE FÔRMA DE LAJE NERVURADA COM CUBETA E ASSOALHO COM ÁREA MÉDIA MAIOR QUE 20 M², PÉ-DIREITO SIMPLES, EM CHAPA DE MADEIRA COMPENSADA RESINADA, 14 UTILIZAÇÕES. AF_12/2015</t>
  </si>
  <si>
    <t>92503</t>
  </si>
  <si>
    <t>MONTAGEM E DESMONTAGEM DE FÔRMA DE LAJE NERVURADA COM CUBETA E ASSOALHO COM ÁREA MÉDIA MENOR OU IGUAL A 20 M², PÉ-DIREITO DUPLO, EM CHAPA DE MADEIRA COMPENSADA RESINADA, 18 UTILIZAÇÕES. AF_12/2015</t>
  </si>
  <si>
    <t>67,61</t>
  </si>
  <si>
    <t>70,82</t>
  </si>
  <si>
    <t>92504</t>
  </si>
  <si>
    <t>MONTAGEM E DESMONTAGEM DE FÔRMA DE LAJE NERVURADA COM CUBETA E ASSOALHO COM ÁREA MÉDIA MAIOR QUE 20 M², PÉ-DIREITO DUPLO, EM CHAPA DE MADEIRA COMPENSADA RESINADA, 18 UTILIZAÇÕES. AF_12/2015</t>
  </si>
  <si>
    <t>44,37</t>
  </si>
  <si>
    <t>92505</t>
  </si>
  <si>
    <t>MONTAGEM E DESMONTAGEM DE FÔRMA DE LAJE NERVURADA COM CUBETA E ASSOALHO COM ÁREA MÉDIA MENOR OU IGUAL A 20 M², PÉ-DIREITO SIMPLES, EM CHAPA DE MADEIRA COMPENSADA RESINADA, 18 UTILIZAÇÕES. AF_12/2015</t>
  </si>
  <si>
    <t>36,50</t>
  </si>
  <si>
    <t>38,83</t>
  </si>
  <si>
    <t>92506</t>
  </si>
  <si>
    <t>MONTAGEM E DESMONTAGEM DE FÔRMA DE LAJE NERVURADA COM CUBETA E ASSOALHO COM ÁREA MÉDIA MAIOR QUE 20 M², PÉ-DIREITO SIMPLES, EM CHAPA DE MADEIRA COMPENSADA RESINADA, 18 UTILIZAÇÕES. AF_12/2015</t>
  </si>
  <si>
    <t>34,41</t>
  </si>
  <si>
    <t>36,51</t>
  </si>
  <si>
    <t>92507</t>
  </si>
  <si>
    <t>MONTAGEM E DESMONTAGEM DE FÔRMA DE LAJE MACIÇA COM ÁREA MÉDIA MENOR OU IGUAL A 20 M², PÉ-DIREITO DUPLO, EM CHAPA DE MADEIRA COMPENSADA RESINADA, 2 UTILIZAÇÕES. AF_12/2015</t>
  </si>
  <si>
    <t>72,62</t>
  </si>
  <si>
    <t>92508</t>
  </si>
  <si>
    <t>MONTAGEM E DESMONTAGEM DE FÔRMA DE LAJE MACIÇA COM ÁREA MÉDIA MAIOR QUE 20 M², PÉ-DIREITO DUPLO, EM CHAPA DE MADEIRA COMPENSADA RESINADA, 2 UTILIZAÇÕES. AF_12/2015</t>
  </si>
  <si>
    <t>70,53</t>
  </si>
  <si>
    <t>73,90</t>
  </si>
  <si>
    <t>92509</t>
  </si>
  <si>
    <t>MONTAGEM E DESMONTAGEM DE FÔRMA DE LAJE MACIÇA COM ÁREA MÉDIA MENOR OU IGUAL A 20 M², PÉ-DIREITO SIMPLES, EM CHAPA DE MADEIRA COMPENSADA RESINADA, 2 UTILIZAÇÕES. AF_12/2015</t>
  </si>
  <si>
    <t>92510</t>
  </si>
  <si>
    <t>MONTAGEM E DESMONTAGEM DE FÔRMA DE LAJE MACIÇA COM ÁREA MÉDIA MAIOR QUE 20 M², PÉ-DIREITO SIMPLES, EM CHAPA DE MADEIRA COMPENSADA RESINADA, 2 UTILIZAÇÕES. AF_12/2015</t>
  </si>
  <si>
    <t>34,71</t>
  </si>
  <si>
    <t>92511</t>
  </si>
  <si>
    <t>MONTAGEM E DESMONTAGEM DE FÔRMA DE LAJE MACIÇA COM ÁREA MÉDIA MENOR OU IGUAL A 20 M², PÉ-DIREITO DUPLO, EM CHAPA DE MADEIRA COMPENSADA RESINADA, 4 UTILIZAÇÕES. AF_12/2015</t>
  </si>
  <si>
    <t>59,81</t>
  </si>
  <si>
    <t>62,57</t>
  </si>
  <si>
    <t>92512</t>
  </si>
  <si>
    <t>MONTAGEM E DESMONTAGEM DE FÔRMA DE LAJE MACIÇA COM ÁREA MÉDIA MAIOR QUE 20 M², PÉ-DIREITO DUPLO, EM CHAPA DE MADEIRA COMPENSADA RESINADA, 4 UTILIZAÇÕES. AF_12/2015</t>
  </si>
  <si>
    <t>58,21</t>
  </si>
  <si>
    <t>60,79</t>
  </si>
  <si>
    <t>92513</t>
  </si>
  <si>
    <t>MONTAGEM E DESMONTAGEM DE FÔRMA DE LAJE MACIÇA COM ÁREA MÉDIA MENOR OU IGUAL A 20 M², PÉ-DIREITO SIMPLES, EM CHAPA DE MADEIRA COMPENSADA RESINADA, 4 UTILIZAÇÕES. AF_12/2015</t>
  </si>
  <si>
    <t>26,62</t>
  </si>
  <si>
    <t>28,30</t>
  </si>
  <si>
    <t>92514</t>
  </si>
  <si>
    <t>MONTAGEM E DESMONTAGEM DE FÔRMA DE LAJE MACIÇA COM ÁREA MÉDIA MAIOR QUE 20 M², PÉ-DIREITO SIMPLES, EM CHAPA DE MADEIRA COMPENSADA RESINADA, 4 UTILIZAÇÕES. AF_12/2015</t>
  </si>
  <si>
    <t>25,15</t>
  </si>
  <si>
    <t>26,64</t>
  </si>
  <si>
    <t>92515</t>
  </si>
  <si>
    <t>MONTAGEM E DESMONTAGEM DE FÔRMA DE LAJE MACIÇA COM ÁREA MÉDIA MAIOR QUE 20 M², PÉ-DIREITO DUPLO, EM CHAPA DE MADEIRA COMPENSADA RESINADA, 6 UTILIZAÇÕES. AF_12/2015</t>
  </si>
  <si>
    <t>56,77</t>
  </si>
  <si>
    <t>92516</t>
  </si>
  <si>
    <t>MONTAGEM E DESMONTAGEM DE FÔRMA DE LAJE MACIÇA COM ÁREA MÉDIA MENOR OU IGUAL A 20 M², PÉ-DIREITO DUPLO, EM CHAPA DE MADEIRA COMPENSADA RESINADA, 6 UTILIZAÇÕES. AF_12/2015</t>
  </si>
  <si>
    <t>52,98</t>
  </si>
  <si>
    <t>55,23</t>
  </si>
  <si>
    <t>92517</t>
  </si>
  <si>
    <t>MONTAGEM E DESMONTAGEM DE FÔRMA DE LAJE MACIÇA COM ÁREA MÉDIA MENOR OU IGUAL A 20 M², PÉ-DIREITO SIMPLES, EM CHAPA DE MADEIRA COMPENSADA RESINADA, 6 UTILIZAÇÕES. AF_12/2015</t>
  </si>
  <si>
    <t>23,89</t>
  </si>
  <si>
    <t>92518</t>
  </si>
  <si>
    <t>MONTAGEM E DESMONTAGEM DE FÔRMA DE LAJE MACIÇA COM ÁREA MÉDIA MAIOR QUE 20 M², PÉ-DIREITO SIMPLES, EM CHAPA DE MADEIRA COMPENSADA RESINADA, 6 UTILIZAÇÕES. AF_12/2015</t>
  </si>
  <si>
    <t>92519</t>
  </si>
  <si>
    <t>MONTAGEM E DESMONTAGEM DE FÔRMA DE LAJE MACIÇA COM ÁREA MÉDIA MENOR OU IGUAL A 20 M², PÉ-DIREITO DUPLO, EM CHAPA DE MADEIRA COMPENSADA RESINADA, 8 UTILIZAÇÕES. AF_12/2015</t>
  </si>
  <si>
    <t>53,83</t>
  </si>
  <si>
    <t>92520</t>
  </si>
  <si>
    <t>MONTAGEM E DESMONTAGEM DE FÔRMA DE LAJE MACIÇA COM ÁREA MÉDIA MAIOR QUE 20 M², PÉ-DIREITO DUPLO, EM CHAPA DE MADEIRA COMPENSADA RESINADA, 8 UTILIZAÇÕES. AF_12/2015</t>
  </si>
  <si>
    <t>50,32</t>
  </si>
  <si>
    <t>52,40</t>
  </si>
  <si>
    <t>92521</t>
  </si>
  <si>
    <t>MONTAGEM E DESMONTAGEM DE FÔRMA DE LAJE MACIÇA COM ÁREA MÉDIA MENOR OU IGUAL A 20 M², PÉ-DIREITO SIMPLES, EM CHAPA DE MADEIRA COMPENSADA RESINADA, 8 UTILIZAÇÕES. AF_12/2015</t>
  </si>
  <si>
    <t>92522</t>
  </si>
  <si>
    <t>MONTAGEM E DESMONTAGEM DE FÔRMA DE LAJE MACIÇA COM ÁREA MÉDIA MAIOR QUE 20 M², PÉ-DIREITO SIMPLES, EM CHAPA DE MADEIRA COMPENSADA RESINADA, 8 UTILIZAÇÕES. AF_12/2015</t>
  </si>
  <si>
    <t>92523</t>
  </si>
  <si>
    <t>MONTAGEM E DESMONTAGEM DE FÔRMA DE LAJE MACIÇA COM ÁREA MÉDIA MENOR OU IGUAL A 20 M², PÉ-DIREITO DUPLO, EM CHAPA DE MADEIRA COMPENSADA PLASTIFICADA, 10 UTILIZAÇÕES. AF_12/2015</t>
  </si>
  <si>
    <t>50,71</t>
  </si>
  <si>
    <t>52,81</t>
  </si>
  <si>
    <t>92524</t>
  </si>
  <si>
    <t>MONTAGEM E DESMONTAGEM DE FÔRMA DE LAJE MACIÇA COM ÁREA MÉDIA MAIOR QUE 20 M², PÉ-DIREITO DUPLO, EM CHAPA DE MADEIRA COMPENSADA PLASTIFICADA, 10 UTILIZAÇÕES. AF_12/2015</t>
  </si>
  <si>
    <t>49,49</t>
  </si>
  <si>
    <t>51,46</t>
  </si>
  <si>
    <t>92525</t>
  </si>
  <si>
    <t>MONTAGEM E DESMONTAGEM DE FÔRMA DE LAJE MACIÇA COM ÁREA MÉDIA MENOR OU IGUAL A 20 M², PÉ-DIREITO SIMPLES, EM CHAPA DE MADEIRA COMPENSADA PLASTIFICADA, 10 UTILIZAÇÕES. AF_12/2015</t>
  </si>
  <si>
    <t>92526</t>
  </si>
  <si>
    <t>MONTAGEM E DESMONTAGEM DE FÔRMA DE LAJE MACIÇA COM ÁREA MÉDIA MAIOR QUE 20 M², PÉ-DIREITO SIMPLES, EM CHAPA DE MADEIRA COMPENSADA PLASTIFICADA, 10 UTILIZAÇÕES. AF_12/2015</t>
  </si>
  <si>
    <t>19,75</t>
  </si>
  <si>
    <t>92527</t>
  </si>
  <si>
    <t>MONTAGEM E DESMONTAGEM DE FÔRMA DE LAJE MACIÇA COM ÁREA MÉDIA MENOR OU IGUAL A 20 M², PÉ-DIREITO DUPLO, EM CHAPA DE MADEIRA COMPENSADA PLASTIFICADA, 12 UTILIZAÇÕES. AF_12/2015</t>
  </si>
  <si>
    <t>49,60</t>
  </si>
  <si>
    <t>51,63</t>
  </si>
  <si>
    <t>92528</t>
  </si>
  <si>
    <t>MONTAGEM E DESMONTAGEM DE FÔRMA DE LAJE MACIÇA COM ÁREA MÉDIA MAIOR QUE 20 M², PÉ-DIREITO DUPLO, EM CHAPA DE MADEIRA COMPENSADA PLASTIFICADA, 12 UTILIZAÇÕES. AF_12/2015</t>
  </si>
  <si>
    <t>48,42</t>
  </si>
  <si>
    <t>50,33</t>
  </si>
  <si>
    <t>92529</t>
  </si>
  <si>
    <t>MONTAGEM E DESMONTAGEM DE FÔRMA DE LAJE MACIÇA COM ÁREA MÉDIA MENOR OU IGUAL A 20 M², PÉ-DIREITO SIMPLES, EM CHAPA DE MADEIRA COMPENSADA PLASTIFICADA, 12 UTILIZAÇÕES. AF_12/2015</t>
  </si>
  <si>
    <t>92530</t>
  </si>
  <si>
    <t>MONTAGEM E DESMONTAGEM DE FÔRMA DE LAJE MACIÇA COM ÁREA MÉDIA MAIOR QUE 20 M², PÉ-DIREITO SIMPLES, EM CHAPA DE MADEIRA COMPENSADA PLASTIFICADA, 12 UTILIZAÇÕES. AF_12/2015</t>
  </si>
  <si>
    <t>92531</t>
  </si>
  <si>
    <t>MONTAGEM E DESMONTAGEM DE FÔRMA DE LAJE MACIÇA COM ÁREA MÉDIA MENOR OU IGUAL A 20 M², PÉ-DIREITO DUPLO, EM CHAPA DE MADEIRA COMPENSADA PLASTIFICADA, 14 UTILIZAÇÕES. AF_12/2015</t>
  </si>
  <si>
    <t>48,77</t>
  </si>
  <si>
    <t>50,75</t>
  </si>
  <si>
    <t>92532</t>
  </si>
  <si>
    <t>MONTAGEM E DESMONTAGEM DE FÔRMA DE LAJE MACIÇA COM ÁREA MÉDIA MAIOR QUE 20 M², PÉ-DIREITO DUPLO, EM CHAPA DE MADEIRA COMPENSADA PLASTIFICADA, 14 UTILIZAÇÕES. AF_12/2015</t>
  </si>
  <si>
    <t>47,61</t>
  </si>
  <si>
    <t>49,46</t>
  </si>
  <si>
    <t>92533</t>
  </si>
  <si>
    <t>MONTAGEM E DESMONTAGEM DE FÔRMA DE LAJE MACIÇA COM ÁREA MÉDIA MENOR OU IGUAL A 20 M², PÉ-DIREITO SIMPLES, EM CHAPA DE MADEIRA COMPENSADA PLASTIFICADA, 14 UTILIZAÇÕES. AF_12/2015</t>
  </si>
  <si>
    <t>18,23</t>
  </si>
  <si>
    <t>92534</t>
  </si>
  <si>
    <t>MONTAGEM E DESMONTAGEM DE FÔRMA DE LAJE MACIÇA COM ÁREA MÉDIA MAIOR QUE 20 M², PÉ-DIREITO SIMPLES, EM CHAPA DE MADEIRA COMPENSADA PLASTIFICADA, 14 UTILIZAÇÕES. AF_12/2015</t>
  </si>
  <si>
    <t>92535</t>
  </si>
  <si>
    <t>MONTAGEM E DESMONTAGEM DE FÔRMA DE LAJE MACIÇA COM ÁREA MÉDIA MENOR OU IGUAL A 20 M², PÉ-DIREITO DUPLO, EM CHAPA DE MADEIRA COMPENSADA PLASTIFICADA, 18 UTILIZAÇÕES. AF_12/2015</t>
  </si>
  <si>
    <t>47,33</t>
  </si>
  <si>
    <t>49,23</t>
  </si>
  <si>
    <t>92536</t>
  </si>
  <si>
    <t>MONTAGEM E DESMONTAGEM DE FÔRMA DE LAJE MACIÇA COM ÁREA MÉDIA MAIOR QUE 20 M², PÉ-DIREITO DUPLO, EM CHAPA DE MADEIRA COMPENSADA PLASTIFICADA, 18 UTILIZAÇÕES. AF_12/2015</t>
  </si>
  <si>
    <t>46,21</t>
  </si>
  <si>
    <t>47,99</t>
  </si>
  <si>
    <t>92537</t>
  </si>
  <si>
    <t>MONTAGEM E DESMONTAGEM DE FÔRMA DE LAJE MACIÇA COM ÁREA MÉDIA MENOR OU IGUAL A 20 M², PÉ-DIREITO SIMPLES, EM CHAPA DE MADEIRA COMPENSADA PLASTIFICADA, 18 UTILIZAÇÕES. AF_12/2015</t>
  </si>
  <si>
    <t>17,01</t>
  </si>
  <si>
    <t>18,16</t>
  </si>
  <si>
    <t>92538</t>
  </si>
  <si>
    <t>MONTAGEM E DESMONTAGEM DE FÔRMA DE LAJE MACIÇA COM ÁREA MÉDIA MAIOR QUE 20 M², PÉ-DIREITO SIMPLES, EM CHAPA DE MADEIRA COMPENSADA PLASTIFICADA, 18 UTILIZAÇÕES. AF_12/2015</t>
  </si>
  <si>
    <t>17,00</t>
  </si>
  <si>
    <t>95934</t>
  </si>
  <si>
    <t>FABRICAÇÃO DE FÔRMA PARA ESCADAS, COM 2 LANCES, EM CHAPA DE MADEIRA COMPENSADA PLASTIFICADA, E=18 MM. AF_01/2017</t>
  </si>
  <si>
    <t>96,32</t>
  </si>
  <si>
    <t>99,89</t>
  </si>
  <si>
    <t>95935</t>
  </si>
  <si>
    <t>FABRICAÇÃO DE FÔRMA PARA ESCADAS, COM 2 LANCES, EM CHAPA DE MADEIRA COMPENSADA RESINADA, E= 17 MM. AF_01/2017</t>
  </si>
  <si>
    <t>82,13</t>
  </si>
  <si>
    <t>85,70</t>
  </si>
  <si>
    <t>95936</t>
  </si>
  <si>
    <t>FABRICAÇÃO DE FÔRMA PARA ESCADAS, COM 2 LANCES, EM MADEIRA SERRADA, E=25 MM. AF_01/2017</t>
  </si>
  <si>
    <t>113,47</t>
  </si>
  <si>
    <t>116,63</t>
  </si>
  <si>
    <t>95937</t>
  </si>
  <si>
    <t>MONTAGEM E DESMONTAGEM DE FÔRMA PARA ESCADAS, COM 2 LANCES, EM MADEIRA SERRADA, 1 UTILIZAÇÃO. AF_01/2017</t>
  </si>
  <si>
    <t>260,19</t>
  </si>
  <si>
    <t>277,25</t>
  </si>
  <si>
    <t>95938</t>
  </si>
  <si>
    <t>MONTAGEM E DESMONTAGEM DE FÔRMA PARA ESCADAS, COM 2 LANCES, EM MADEIRA SERRADA, 2 UTILIZAÇÕES. AF_01/2017</t>
  </si>
  <si>
    <t>216,33</t>
  </si>
  <si>
    <t>229,43</t>
  </si>
  <si>
    <t>95939</t>
  </si>
  <si>
    <t>MONTAGEM E DESMONTAGEM DE FÔRMA PARA ESCADAS, COM 2 LANCES, EM CHAPA DE MADEIRA COMPENSADA RESINADA, 4 UTILIZAÇÕES. AF_01/2017</t>
  </si>
  <si>
    <t>144,22</t>
  </si>
  <si>
    <t>153,65</t>
  </si>
  <si>
    <t>95940</t>
  </si>
  <si>
    <t>MONTAGEM E DESMONTAGEM DE FÔRMA PARA ESCADAS, COM 2 LANCES, EM CHAPA DE MADEIRA COMPENSADA PLASTIFICADA, 6 UTILIZAÇÕES. AF_01/2017</t>
  </si>
  <si>
    <t>118,46</t>
  </si>
  <si>
    <t>126,09</t>
  </si>
  <si>
    <t>95941</t>
  </si>
  <si>
    <t>MONTAGEM E DESMONTAGEM DE FÔRMA PARA ESCADAS, COM 2 LANCES, EM CHAPA DE MADEIRA COMPENSADA PLASTIFICADA, 8 UTILIZAÇÕES. AF_01/2017</t>
  </si>
  <si>
    <t>112,63</t>
  </si>
  <si>
    <t>95942</t>
  </si>
  <si>
    <t>MONTAGEM E DESMONTAGEM DE FÔRMA PARA ESCADAS, COM 2 LANCES, EM CHAPA DE MADEIRA COMPENSADA PLASTIFICADA, 10 UTILIZAÇÕES. AF_01/2017</t>
  </si>
  <si>
    <t>96252</t>
  </si>
  <si>
    <t>FABRICAÇÃO DE FÔRMA PARA PILARES CIRCULARES, EM CHAPA DE MADEIRA COMPENSADA RESINADA. AF_06/2017</t>
  </si>
  <si>
    <t>145,01</t>
  </si>
  <si>
    <t>151,82</t>
  </si>
  <si>
    <t>96257</t>
  </si>
  <si>
    <t>MONTAGEM E DESMONTAGEM DE FÔRMA DE PILARES CIRCULARES, COM ÁREA MÉDIA DAS SEÇÕES MENOR OU IGUAL A 0,28 M², PÉ-DIREITO SIMPLES, EM MADEIRA, 2 UTILIZAÇÕES. AF_06/2017</t>
  </si>
  <si>
    <t>130,53</t>
  </si>
  <si>
    <t>139,88</t>
  </si>
  <si>
    <t>96258</t>
  </si>
  <si>
    <t>MONTAGEM E DESMONTAGEM DE FÔRMA DE PILARES CIRCULARES, COM ÁREA MÉDIA DAS SEÇÕES MAIOR QUE 0,28 M², PÉ-DIREITO SIMPLES, EM MADEIRA, 2 UTILIZAÇÕES. AF_06/2017</t>
  </si>
  <si>
    <t>121,29</t>
  </si>
  <si>
    <t>129,78</t>
  </si>
  <si>
    <t>96259</t>
  </si>
  <si>
    <t>MONTAGEM E DESMONTAGEM DE FÔRMA DE PILARES CIRCULARES, COM ÁREA MÉDIA DAS SEÇÕES MENOR OU IGUAL A 0,28 M², PÉ-DIREITO DUPLO, EM MADEIRA, 2 UTILIZAÇÕES. AF_06/2017</t>
  </si>
  <si>
    <t>149,11</t>
  </si>
  <si>
    <t>160,86</t>
  </si>
  <si>
    <t>96529</t>
  </si>
  <si>
    <t>FABRICAÇÃO, MONTAGEM E DESMONTAGEM DE FÔRMA PARA SAPATA, EM MADEIRA SERRADA, E=25 MM, 1 UTILIZAÇÃO. AF_06/2017</t>
  </si>
  <si>
    <t>210,55</t>
  </si>
  <si>
    <t>225,36</t>
  </si>
  <si>
    <t>96530</t>
  </si>
  <si>
    <t>FABRICAÇÃO, MONTAGEM E DESMONTAGEM DE FÔRMA PARA VIGA BALDRAME, EM MADEIRA SERRADA, E=25 MM, 1 UTILIZAÇÃO. AF_06/2017</t>
  </si>
  <si>
    <t>105,05</t>
  </si>
  <si>
    <t>110,33</t>
  </si>
  <si>
    <t>96531</t>
  </si>
  <si>
    <t>FABRICAÇÃO, MONTAGEM E DESMONTAGEM DE FÔRMA PARA BLOCO DE COROAMENTO, EM MADEIRA SERRADA, E=25 MM, 2 UTILIZAÇÕES. AF_06/2017</t>
  </si>
  <si>
    <t>78,23</t>
  </si>
  <si>
    <t>83,45</t>
  </si>
  <si>
    <t>96532</t>
  </si>
  <si>
    <t>FABRICAÇÃO, MONTAGEM E DESMONTAGEM DE FÔRMA PARA SAPATA, EM MADEIRA SERRADA, E=25 MM, 2 UTILIZAÇÕES. AF_06/2017</t>
  </si>
  <si>
    <t>150,46</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</si>
  <si>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</si>
  <si>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</si>
  <si>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</si>
  <si>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</si>
  <si>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58,03</t>
  </si>
  <si>
    <t>62,73</t>
  </si>
  <si>
    <t>96535</t>
  </si>
  <si>
    <t>FABRICAÇÃO, MONTAGEM E DESMONTAGEM DE FÔRMA PARA SAPATA, EM MADEIRA SERRADA, E=25 MM, 4 UTILIZAÇÕES. AF_06/2017</t>
  </si>
  <si>
    <t>111,45</t>
  </si>
  <si>
    <t>96536</t>
  </si>
  <si>
    <t>FABRICAÇÃO, MONTAGEM E DESMONTAGEM DE FÔRMA PARA VIGA BALDRAME, EM MADEIRA SERRADA, E=25 MM, 4 UTILIZAÇÕES. AF_06/2017</t>
  </si>
  <si>
    <t>53,10</t>
  </si>
  <si>
    <t>96537</t>
  </si>
  <si>
    <t>FABRICAÇÃO, MONTAGEM E DESMONTAGEM DE FÔRMA PARA BLOCO DE COROAMENTO, EM CHAPA DE MADEIRA COMPENSADA RESINADA, E=17 MM, 2 UTILIZAÇÕES. AF_06/2017</t>
  </si>
  <si>
    <t>125,54</t>
  </si>
  <si>
    <t>96538</t>
  </si>
  <si>
    <t>FABRICAÇÃO, MONTAGEM E DESMONTAGEM DE FÔRMA PARA SAPATA, EM CHAPA DE MADEIRA COMPENSADA RESINADA, E=17 MM, 2 UTILIZAÇÕES. AF_06/2017</t>
  </si>
  <si>
    <t>193,60</t>
  </si>
  <si>
    <t>96539</t>
  </si>
  <si>
    <t>FABRICAÇÃO, MONTAGEM E DESMONTAGEM DE FÔRMA PARA VIGA BALDRAME, EM CHAPA DE MADEIRA COMPENSADA RESINADA, E=17 MM, 2 UTILIZAÇÕES. AF_06/2017</t>
  </si>
  <si>
    <t>78,07</t>
  </si>
  <si>
    <t>84,54</t>
  </si>
  <si>
    <t>96540</t>
  </si>
  <si>
    <t>FABRICAÇÃO, MONTAGEM E DESMONTAGEM DE FÔRMA PARA BLOCO DE COROAMENTO, EM CHAPA DE MADEIRA COMPENSADA RESINADA, E=17 MM, 4 UTILIZAÇÕES. AF_06/2017</t>
  </si>
  <si>
    <t>86,22</t>
  </si>
  <si>
    <t>93,60</t>
  </si>
  <si>
    <t>96541</t>
  </si>
  <si>
    <t>FABRICAÇÃO, MONTAGEM E DESMONTAGEM DE FÔRMA PARA SAPATA, EM CHAPA DE MADEIRA COMPENSADA RESINADA, E=17 MM, 4 UTILIZAÇÕES. AF_06/2017</t>
  </si>
  <si>
    <t>130,89</t>
  </si>
  <si>
    <t>143,58</t>
  </si>
  <si>
    <t>96542</t>
  </si>
  <si>
    <t>FABRICAÇÃO, MONTAGEM E DESMONTAGEM DE FÔRMA PARA VIGA BALDRAME, EM CHAPA DE MADEIRA COMPENSADA RESINADA, E=17 MM, 4 UTILIZAÇÕES. AF_06/2017</t>
  </si>
  <si>
    <t>62,06</t>
  </si>
  <si>
    <t>67,87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</si>
  <si>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</si>
  <si>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</si>
  <si>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</si>
  <si>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</si>
  <si>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137,26</t>
  </si>
  <si>
    <t>147,74</t>
  </si>
  <si>
    <t>89996</t>
  </si>
  <si>
    <t>ARMAÇÃO VERTICAL DE ALVENARIA ESTRUTURAL; DIÂMETRO DE 10,0 MM. AF_01/2015</t>
  </si>
  <si>
    <t>89997</t>
  </si>
  <si>
    <t>ARMAÇÃO VERTICAL DE ALVENARIA ESTRUTURAL; DIÂMETRO DE 12,5 MM. AF_01/2015</t>
  </si>
  <si>
    <t>89998</t>
  </si>
  <si>
    <t>ARMAÇÃO DE CINTA DE ALVENARIA ESTRUTURAL; DIÂMETRO DE 10,0 MM. AF_01/2015</t>
  </si>
  <si>
    <t>6,11</t>
  </si>
  <si>
    <t>89999</t>
  </si>
  <si>
    <t>ARMAÇÃO DE VERGA E CONTRAVERGA DE ALVENARIA ESTRUTURAL; DIÂMETRO DE 8,0 MM. AF_01/2015</t>
  </si>
  <si>
    <t>90000</t>
  </si>
  <si>
    <t>ARMAÇÃO DE VERGA E CONTRAVERGA DE ALVENARIA ESTRUTURAL; DIÂMETRO DE 10,0 MM. AF_01/2015</t>
  </si>
  <si>
    <t>7,77</t>
  </si>
  <si>
    <t>8,15</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</si>
  <si>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</si>
  <si>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</si>
  <si>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</si>
  <si>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</si>
  <si>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7,05</t>
  </si>
  <si>
    <t>91595</t>
  </si>
  <si>
    <t>ARMAÇÃO DO SISTEMA DE PAREDES DE CONCRETO, EXECUTADA EM PAREDES DE EDIFICAÇÕES TÉRREAS, TELA Q-61. AF_06/2019</t>
  </si>
  <si>
    <t>7,51</t>
  </si>
  <si>
    <t>7,69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</si>
  <si>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</si>
  <si>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</si>
  <si>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</si>
  <si>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</si>
  <si>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</si>
  <si>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</si>
  <si>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</si>
  <si>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</si>
  <si>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</si>
  <si>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</si>
  <si>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</si>
  <si>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</si>
  <si>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</si>
  <si>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</si>
  <si>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6,70</t>
  </si>
  <si>
    <t>91603</t>
  </si>
  <si>
    <t>ARMAÇÃO DO SISTEMA DE PAREDES DE CONCRETO, EXECUTADA COMO REFORÇO, VERGALHÃO DE 10,0 MM DE DIÂMETRO. AF_06/2019</t>
  </si>
  <si>
    <t>6,19</t>
  </si>
  <si>
    <t>92759</t>
  </si>
  <si>
    <t>ARMAÇÃO DE PILAR OU VIGA DE UMA ESTRUTURA CONVENCIONAL DE CONCRETO ARMADO EM UM EDIFÍCIO DE MÚLTIPLOS PAVIMENTOS UTILIZANDO AÇO CA-60 DE 5,0 MM - MONTAGEM. AF_12/2015</t>
  </si>
  <si>
    <t>92760</t>
  </si>
  <si>
    <t>ARMAÇÃO DE PILAR OU VIGA DE UMA ESTRUTURA CONVENCIONAL DE CONCRETO ARMADO EM UM EDIFÍCIO DE MÚLTIPLOS PAVIMENTOS UTILIZANDO AÇO CA-50 DE 6,3 MM - MONTAGEM. AF_12/2015</t>
  </si>
  <si>
    <t>92761</t>
  </si>
  <si>
    <t>ARMAÇÃO DE PILAR OU VIGA DE UMA ESTRUTURA CONVENCIONAL DE CONCRETO ARMADO EM UM EDIFÍCIO DE MÚLTIPLOS PAVIMENTOS UTILIZANDO AÇO CA-50 DE 8,0 MM - MONTAGEM. AF_12/2015</t>
  </si>
  <si>
    <t>92762</t>
  </si>
  <si>
    <t>ARMAÇÃO DE PILAR OU VIGA DE UMA ESTRUTURA CONVENCIONAL DE CONCRETO ARMADO EM UM EDIFÍCIO DE MÚLTIPLOS PAVIMENTOS UTILIZANDO AÇO CA-50 DE 10,0 MM - MONTAGEM. AF_12/2015</t>
  </si>
  <si>
    <t>6,78</t>
  </si>
  <si>
    <t>6,97</t>
  </si>
  <si>
    <t>92763</t>
  </si>
  <si>
    <t>ARMAÇÃO DE PILAR OU VIGA DE UMA ESTRUTURA CONVENCIONAL DE CONCRETO ARMADO EM UM EDIFÍCIO DE MÚLTIPLOS PAVIMENTOS UTILIZANDO AÇO CA-50 DE 12,5 MM - MONTAGEM. AF_12/2015</t>
  </si>
  <si>
    <t>5,63</t>
  </si>
  <si>
    <t>92764</t>
  </si>
  <si>
    <t>ARMAÇÃO DE PILAR OU VIGA DE UMA ESTRUTURA CONVENCIONAL DE CONCRETO ARMADO EM UM EDIFÍCIO DE MÚLTIPLOS PAVIMENTOS UTILIZANDO AÇO CA-50 DE 16,0 MM - MONTAGEM. AF_12/2015</t>
  </si>
  <si>
    <t>92765</t>
  </si>
  <si>
    <t>ARMAÇÃO DE PILAR OU VIGA DE UMA ESTRUTURA CONVENCIONAL DE CONCRETO ARMADO EM UM EDIFÍCIO DE MÚLTIPLOS PAVIMENTOS UTILIZANDO AÇO CA-50 DE 20,0 MM - MONTAGEM. AF_12/2015</t>
  </si>
  <si>
    <t>92766</t>
  </si>
  <si>
    <t>ARMAÇÃO DE PILAR OU VIGA DE UMA ESTRUTURA CONVENCIONAL DE CONCRETO ARMADO EM UM EDIFÍCIO DE MÚLTIPLOS PAVIMENTOS UTILIZANDO AÇO CA-50 DE 25,0 MM - MONTAGEM. AF_12/2015</t>
  </si>
  <si>
    <t>92767</t>
  </si>
  <si>
    <t>ARMAÇÃO DE LAJE DE UMA ESTRUTURA CONVENCIONAL DE CONCRETO ARMADO EM UM EDIFÍCIO DE MÚLTIPLOS PAVIMENTOS UTILIZANDO AÇO CA-60 DE 4,2 MM - MONTAGEM. AF_12/2015</t>
  </si>
  <si>
    <t>9,88</t>
  </si>
  <si>
    <t>92768</t>
  </si>
  <si>
    <t>ARMAÇÃO DE LAJE DE UMA ESTRUTURA CONVENCIONAL DE CONCRETO ARMADO EM UM EDIFÍCIO DE MÚLTIPLOS PAVIMENTOS UTILIZANDO AÇO CA-60 DE 5,0 MM - MONTAGEM. AF_12/2015</t>
  </si>
  <si>
    <t>92769</t>
  </si>
  <si>
    <t>ARMAÇÃO DE LAJE DE UMA ESTRUTURA CONVENCIONAL DE CONCRETO ARMADO EM UM EDIFÍCIO DE MÚLTIPLOS PAVIMENTOS UTILIZANDO AÇO CA-50 DE 6,3 MM - MONTAGEM. AF_12/2015</t>
  </si>
  <si>
    <t>7,70</t>
  </si>
  <si>
    <t>7,97</t>
  </si>
  <si>
    <t>92770</t>
  </si>
  <si>
    <t>ARMAÇÃO DE LAJE DE UMA ESTRUTURA CONVENCIONAL DE CONCRETO ARMADO EM UM EDIFÍCIO DE MÚLTIPLOS PAVIMENTOS UTILIZANDO AÇO CA-50 DE 8,0 MM - MONTAGEM. AF_12/2015</t>
  </si>
  <si>
    <t>7,25</t>
  </si>
  <si>
    <t>92771</t>
  </si>
  <si>
    <t>ARMAÇÃO DE LAJE DE UMA ESTRUTURA CONVENCIONAL DE CONCRETO ARMADO EM UM EDIFÍCIO DE MÚLTIPLOS PAVIMENTOS UTILIZANDO AÇO CA-50 DE 10,0 MM - MONTAGEM. AF_12/2015</t>
  </si>
  <si>
    <t>6,35</t>
  </si>
  <si>
    <t>92772</t>
  </si>
  <si>
    <t>ARMAÇÃO DE LAJE DE UMA ESTRUTURA CONVENCIONAL DE CONCRETO ARMADO EM UM EDIFÍCIO DE MÚLTIPLOS PAVIMENTOS UTILIZANDO AÇO CA-50 DE 12,5 MM - MONTAGEM. AF_12/2015</t>
  </si>
  <si>
    <t>92773</t>
  </si>
  <si>
    <t>ARMAÇÃO DE LAJE DE UMA ESTRUTURA CONVENCIONAL DE CONCRETO ARMADO EM UM EDIFÍCIO DE MÚLTIPLOS PAVIMENTOS UTILIZANDO AÇO CA-50 DE 16,0 MM - MONTAGEM. AF_12/2015</t>
  </si>
  <si>
    <t>92774</t>
  </si>
  <si>
    <t>ARMAÇÃO DE LAJE DE UMA ESTRUTURA CONVENCIONAL DE CONCRETO ARMADO EM UM EDIFÍCIO DE MÚLTIPLOS PAVIMENTOS UTILIZANDO AÇO CA-50 DE 20,0 MM - MONTAGEM. AF_12/2015</t>
  </si>
  <si>
    <t>92775</t>
  </si>
  <si>
    <t>ARMAÇÃO DE PILAR OU VIGA DE UMA ESTRUTURA CONVENCIONAL DE CONCRETO ARMADO EM UMA EDIFICAÇÃO TÉRREA OU SOBRADO UTILIZANDO AÇO CA-60 DE 5,0 MM - MONTAGEM. AF_12/2015</t>
  </si>
  <si>
    <t>92776</t>
  </si>
  <si>
    <t>ARMAÇÃO DE PILAR OU VIGA DE UMA ESTRUTURA CONVENCIONAL DE CONCRETO ARMADO EM UMA EDIFICAÇÃO TÉRREA OU SOBRADO UTILIZANDO AÇO CA-50 DE 6,3 MM - MONTAGEM. AF_12/2015</t>
  </si>
  <si>
    <t>92777</t>
  </si>
  <si>
    <t>ARMAÇÃO DE PILAR OU VIGA DE UMA ESTRUTURA CONVENCIONAL DE CONCRETO ARMADO EM UMA EDIFICAÇÃO TÉRREA OU SOBRADO UTILIZANDO AÇO CA-50 DE 8,0 MM - MONTAGEM. AF_12/2015</t>
  </si>
  <si>
    <t>9,17</t>
  </si>
  <si>
    <t>9,60</t>
  </si>
  <si>
    <t>92778</t>
  </si>
  <si>
    <t>ARMAÇÃO DE PILAR OU VIGA DE UMA ESTRUTURA CONVENCIONAL DE CONCRETO ARMADO EM UMA EDIFICAÇÃO TÉRREA OU SOBRADO UTILIZANDO AÇO CA-50 DE 10,0 MM - MONTAGEM. AF_12/2015</t>
  </si>
  <si>
    <t>92779</t>
  </si>
  <si>
    <t>ARMAÇÃO DE PILAR OU VIGA DE UMA ESTRUTURA CONVENCIONAL DE CONCRETO ARMADO EM UMA EDIFICAÇÃO TÉRREA OU SOBRADO UTILIZANDO AÇO CA-50 DE 12,5 MM - MONTAGEM. AF_12/2015</t>
  </si>
  <si>
    <t>92780</t>
  </si>
  <si>
    <t>ARMAÇÃO DE PILAR OU VIGA DE UMA ESTRUTURA CONVENCIONAL DE CONCRETO ARMADO EM UMA EDIFICAÇÃO TÉRREA OU SOBRADO UTILIZANDO AÇO CA-50 DE 16,0 MM - MONTAGEM. AF_12/2015</t>
  </si>
  <si>
    <t>5,88</t>
  </si>
  <si>
    <t>92781</t>
  </si>
  <si>
    <t>ARMAÇÃO DE PILAR OU VIGA DE UMA ESTRUTURA CONVENCIONAL DE CONCRETO ARMADO EM UMA EDIFICAÇÃO TÉRREA OU SOBRADO UTILIZANDO AÇO CA-50 DE 20,0 MM - MONTAGEM. AF_12/2015</t>
  </si>
  <si>
    <t>92782</t>
  </si>
  <si>
    <t>ARMAÇÃO DE PILAR OU VIGA DE UMA ESTRUTURA CONVENCIONAL DE CONCRETO ARMADO EM UMA EDIFICAÇÃO TÉRREA OU SOBRADO UTILIZANDO AÇO CA-50 DE 25,0 MM - MONTAGEM. AF_12/2015</t>
  </si>
  <si>
    <t>92783</t>
  </si>
  <si>
    <t>ARMAÇÃO DE LAJE DE UMA ESTRUTURA CONVENCIONAL DE CONCRETO ARMADO EM UMA EDIFICAÇÃO TÉRREA OU SOBRADO UTILIZANDO AÇO CA-60 DE 4,2 MM - MONTAGEM. AF_12/2015</t>
  </si>
  <si>
    <t>12,76</t>
  </si>
  <si>
    <t>92784</t>
  </si>
  <si>
    <t>ARMAÇÃO DE LAJE DE UMA ESTRUTURA CONVENCIONAL DE CONCRETO ARMADO EM UMA EDIFICAÇÃO TÉRREA OU SOBRADO UTILIZANDO AÇO CA-60 DE 5,0 MM - MONTAGEM. AF_12/2015</t>
  </si>
  <si>
    <t>10,14</t>
  </si>
  <si>
    <t>92785</t>
  </si>
  <si>
    <t>ARMAÇÃO DE LAJE DE UMA ESTRUTURA CONVENCIONAL DE CONCRETO ARMADO EM UMA EDIFICAÇÃO TÉRREA OU SOBRADO UTILIZANDO AÇO CA-50 DE 6,3 MM - MONTAGEM. AF_12/2015</t>
  </si>
  <si>
    <t>92786</t>
  </si>
  <si>
    <t>ARMAÇÃO DE LAJE DE UMA ESTRUTURA CONVENCIONAL DE CONCRETO ARMADO EM UMA EDIFICAÇÃO TÉRREA OU SOBRADO UTILIZANDO AÇO CA-50 DE 8,0 MM - MONTAGEM. AF_12/2015</t>
  </si>
  <si>
    <t>8,29</t>
  </si>
  <si>
    <t>92787</t>
  </si>
  <si>
    <t>ARMAÇÃO DE LAJE DE UMA ESTRUTURA CONVENCIONAL DE CONCRETO ARMADO EM UMA EDIFICAÇÃO TÉRREA OU SOBRADO UTILIZANDO AÇO CA-50 DE 10,0 MM - MONTAGEM. AF_12/2015</t>
  </si>
  <si>
    <t>92788</t>
  </si>
  <si>
    <t>ARMAÇÃO DE LAJE DE UMA ESTRUTURA CONVENCIONAL DE CONCRETO ARMADO EM UMA EDIFICAÇÃO TÉRREA OU SOBRADO UTILIZANDO AÇO CA-50 DE 12,5 MM - MONTAGEM. AF_12/2015</t>
  </si>
  <si>
    <t>92789</t>
  </si>
  <si>
    <t>ARMAÇÃO DE LAJE DE UMA ESTRUTURA CONVENCIONAL DE CONCRETO ARMADO EM UMA EDIFICAÇÃO TÉRREA OU SOBRADO UTILIZANDO AÇO CA-50 DE 16,0 MM - MONTAGEM. AF_12/2015</t>
  </si>
  <si>
    <t>92790</t>
  </si>
  <si>
    <t>ARMAÇÃO DE LAJE DE UMA ESTRUTURA CONVENCIONAL DE CONCRETO ARMADO EM UMA EDIFICAÇÃO TÉRREA OU SOBRADO UTILIZANDO AÇO CA-50 DE 20,0 MM - MONTAGEM. AF_12/2015</t>
  </si>
  <si>
    <t>92791</t>
  </si>
  <si>
    <t>CORTE E DOBRA DE AÇO CA-60, DIÂMETRO DE 5,0 MM, UTILIZADO EM ESTRUTURAS DIVERSAS, EXCETO LAJES. AF_12/2015</t>
  </si>
  <si>
    <t>92792</t>
  </si>
  <si>
    <t>CORTE E DOBRA DE AÇO CA-50, DIÂMETRO DE 6,3 MM, UTILIZADO EM ESTRUTURAS DIVERSAS, EXCETO LAJES. AF_12/2015</t>
  </si>
  <si>
    <t>92793</t>
  </si>
  <si>
    <t>CORTE E DOBRA DE AÇO CA-50, DIÂMETRO DE 8,0 MM, UTILIZADO EM ESTRUTURAS DIVERSAS, EXCETO LAJES. AF_12/2015</t>
  </si>
  <si>
    <t>5,74</t>
  </si>
  <si>
    <t>92794</t>
  </si>
  <si>
    <t>CORTE E DOBRA DE AÇO CA-50, DIÂMETRO DE 10,0 MM, UTILIZADO EM ESTRUTURAS DIVERSAS, EXCETO LAJES. AF_12/2015</t>
  </si>
  <si>
    <t>5,19</t>
  </si>
  <si>
    <t>5,24</t>
  </si>
  <si>
    <t>92795</t>
  </si>
  <si>
    <t>CORTE E DOBRA DE AÇO CA-50, DIÂMETRO DE 12,5 MM, UTILIZADO EM ESTRUTURAS DIVERSAS, EXCETO LAJES. AF_12/2015</t>
  </si>
  <si>
    <t>92796</t>
  </si>
  <si>
    <t>CORTE E DOBRA DE AÇO CA-50, DIÂMETRO DE 16,0 MM, UTILIZADO EM ESTRUTURAS DIVERSAS, EXCETO LAJES. AF_12/2015</t>
  </si>
  <si>
    <t>4,34</t>
  </si>
  <si>
    <t>92797</t>
  </si>
  <si>
    <t>CORTE E DOBRA DE AÇO CA-50, DIÂMETRO DE 20,0 MM, UTILIZADO EM ESTRUTURAS DIVERSAS, EXCETO LAJES. AF_12/2015</t>
  </si>
  <si>
    <t>92798</t>
  </si>
  <si>
    <t>CORTE E DOBRA DE AÇO CA-50, DIÂMETRO DE 25,0 MM, UTILIZADO EM ESTRUTURAS DIVERSAS, EXCETO LAJES. AF_12/2015</t>
  </si>
  <si>
    <t>92799</t>
  </si>
  <si>
    <t>CORTE E DOBRA DE AÇO CA-60, DIÂMETRO DE 4,2 MM, UTILIZADO EM LAJE. AF_12/2015</t>
  </si>
  <si>
    <t>92800</t>
  </si>
  <si>
    <t>CORTE E DOBRA DE AÇO CA-60, DIÂMETRO DE 5,0 MM, UTILIZADO EM LAJE. AF_12/2015</t>
  </si>
  <si>
    <t>5,86</t>
  </si>
  <si>
    <t>6,03</t>
  </si>
  <si>
    <t>92801</t>
  </si>
  <si>
    <t>CORTE E DOBRA DE AÇO CA-50, DIÂMETRO DE 6,3 MM, UTILIZADO EM LAJE. AF_12/2015</t>
  </si>
  <si>
    <t>5,81</t>
  </si>
  <si>
    <t>92802</t>
  </si>
  <si>
    <t>CORTE E DOBRA DE AÇO CA-50, DIÂMETRO DE 8,0 MM, UTILIZADO EM LAJE. AF_12/2015</t>
  </si>
  <si>
    <t>5,64</t>
  </si>
  <si>
    <t>92803</t>
  </si>
  <si>
    <t>CORTE E DOBRA DE AÇO CA-50, DIÂMETRO DE 10,0 MM, UTILIZADO EM LAJE. AF_12/2015</t>
  </si>
  <si>
    <t>92804</t>
  </si>
  <si>
    <t>CORTE E DOBRA DE AÇO CA-50, DIÂMETRO DE 12,5 MM, UTILIZADO EM LAJE. AF_12/2015</t>
  </si>
  <si>
    <t>4,37</t>
  </si>
  <si>
    <t>92805</t>
  </si>
  <si>
    <t>CORTE E DOBRA DE AÇO CA-50, DIÂMETRO DE 16,0 MM, UTILIZADO EM LAJE. AF_12/2015</t>
  </si>
  <si>
    <t>92806</t>
  </si>
  <si>
    <t>CORTE E DOBRA DE AÇO CA-50, DIÂMETRO DE 20,0 MM, UTILIZADO EM LAJE. AF_12/2015</t>
  </si>
  <si>
    <t>92875</t>
  </si>
  <si>
    <t>CORTE E DOBRA DE AÇO CA-25, DIÂMETRO DE 6,3 MM. AF_12/2015</t>
  </si>
  <si>
    <t>92876</t>
  </si>
  <si>
    <t>CORTE E DOBRA DE AÇO CA-25, DIÂMETRO DE 8,0 MM. AF_12/2015</t>
  </si>
  <si>
    <t>5,30</t>
  </si>
  <si>
    <t>92877</t>
  </si>
  <si>
    <t>CORTE E DOBRA DE AÇO CA-25, DIÂMETRO DE 10,0 MM. AF_12/2015</t>
  </si>
  <si>
    <t>92878</t>
  </si>
  <si>
    <t>CORTE E DOBRA DE AÇO CA-25, DIÂMETRO DE 12,5 MM. AF_12/2015</t>
  </si>
  <si>
    <t>92879</t>
  </si>
  <si>
    <t>CORTE E DOBRA DE AÇO CA-25, DIÂMETRO DE 16,0 MM. AF_12/2015</t>
  </si>
  <si>
    <t>92880</t>
  </si>
  <si>
    <t>CORTE E DOBRA DE AÇO CA-25, DIÂMETRO DE 20,0 MM. AF_12/2015</t>
  </si>
  <si>
    <t>5,46</t>
  </si>
  <si>
    <t>92881</t>
  </si>
  <si>
    <t>CORTE E DOBRA DE AÇO CA-25, DIÂMETRO DE 25,0 MM. AF_12/2015</t>
  </si>
  <si>
    <t>92882</t>
  </si>
  <si>
    <t>ARMAÇÃO UTILIZANDO AÇO CA-25 DE 6,3 MM - MONTAGEM. AF_12/2015</t>
  </si>
  <si>
    <t>92883</t>
  </si>
  <si>
    <t>ARMAÇÃO UTILIZANDO AÇO CA-25 DE 8,0 MM - MONTAGEM. AF_12/2015</t>
  </si>
  <si>
    <t>92884</t>
  </si>
  <si>
    <t>ARMAÇÃO UTILIZANDO AÇO CA-25 DE 10,0 MM - MONTAGEM. AF_12/2015</t>
  </si>
  <si>
    <t>92885</t>
  </si>
  <si>
    <t>ARMAÇÃO UTILIZANDO AÇO CA-25 DE 12,5 MM - MONTAGEM. AF_12/2015</t>
  </si>
  <si>
    <t>6,65</t>
  </si>
  <si>
    <t>92886</t>
  </si>
  <si>
    <t>ARMAÇÃO UTILIZANDO AÇO CA-25 DE 16,0 MM - MONTAGEM. AF_12/2015</t>
  </si>
  <si>
    <t>92887</t>
  </si>
  <si>
    <t>ARMAÇÃO UTILIZANDO AÇO CA-25 DE 20,0 MM - MONTAGEM. AF_12/2015</t>
  </si>
  <si>
    <t>6,16</t>
  </si>
  <si>
    <t>92888</t>
  </si>
  <si>
    <t>ARMAÇÃO UTILIZANDO AÇO CA-25 DE 25,0 MM - MONTAGEM. AF_12/2015</t>
  </si>
  <si>
    <t>92915</t>
  </si>
  <si>
    <t>ARMAÇÃO DE ESTRUTURAS DE CONCRETO ARMADO, EXCETO VIGAS, PILARES, LAJES E FUNDAÇÕES, UTILIZANDO AÇO CA-60 DE 5,0 MM - MONTAGEM. AF_12/2015</t>
  </si>
  <si>
    <t>11,64</t>
  </si>
  <si>
    <t>92916</t>
  </si>
  <si>
    <t>ARMAÇÃO DE ESTRUTURAS DE CONCRETO ARMADO, EXCETO VIGAS, PILARES, LAJES E FUNDAÇÕES, UTILIZANDO AÇO CA-50 DE 6,3 MM - MONTAGEM. AF_12/2015</t>
  </si>
  <si>
    <t>9,57</t>
  </si>
  <si>
    <t>10,07</t>
  </si>
  <si>
    <t>92917</t>
  </si>
  <si>
    <t>ARMAÇÃO DE ESTRUTURAS DE CONCRETO ARMADO, EXCETO VIGAS, PILARES, LAJES E FUNDAÇÕES, UTILIZANDO AÇO CA-50 DE 8,0 MM - MONTAGEM. AF_12/2015</t>
  </si>
  <si>
    <t>92919</t>
  </si>
  <si>
    <t>ARMAÇÃO DE ESTRUTURAS DE CONCRETO ARMADO, EXCETO VIGAS, PILARES, LAJES E FUNDAÇÕES, UTILIZANDO AÇO CA-50 DE 10,0 MM - MONTAGEM. AF_12/2015</t>
  </si>
  <si>
    <t>92921</t>
  </si>
  <si>
    <t>ARMAÇÃO DE ESTRUTURAS DE CONCRETO ARMADO, EXCETO VIGAS, PILARES, LAJES E FUNDAÇÕES, UTILIZANDO AÇO CA-50 DE 12,5 MM - MONTAGEM. AF_12/2015</t>
  </si>
  <si>
    <t>6,17</t>
  </si>
  <si>
    <t>92922</t>
  </si>
  <si>
    <t>ARMAÇÃO DE ESTRUTURAS DE CONCRETO ARMADO, EXCETO VIGAS, PILARES, LAJES E FUNDAÇÕES, UTILIZANDO AÇO CA-50 DE 16,0 MM - MONTAGEM. AF_12/2015</t>
  </si>
  <si>
    <t>92923</t>
  </si>
  <si>
    <t>ARMAÇÃO DE ESTRUTURAS DE CONCRETO ARMADO, EXCETO VIGAS, PILARES, LAJES E FUNDAÇÕES, UTILIZANDO AÇO CA-50 DE 20,0 MM - MONTAGEM. AF_12/2015</t>
  </si>
  <si>
    <t>5,96</t>
  </si>
  <si>
    <t>92924</t>
  </si>
  <si>
    <t>ARMAÇÃO DE ESTRUTURAS DE CONCRETO ARMADO, EXCETO VIGAS, PILARES, LAJES E FUNDAÇÕES, UTILIZANDO AÇO CA-50 DE 25,0 MM - MONTAGEM. AF_12/2015</t>
  </si>
  <si>
    <t>95445</t>
  </si>
  <si>
    <t>CORTE E DOBRA DE AÇO CA-60, DIÂMETRO DE 5,0 MM, UTILIZADO EM ESTRIBO CONTÍNUO HELICOIDAL. AF_10/2016</t>
  </si>
  <si>
    <t>95446</t>
  </si>
  <si>
    <t>CORTE E DOBRA DE AÇO CA-50, DIÂMETRO DE 6,3 MM, UTILIZADO EM ESTRIBO CONTÍNUO HELICOIDAL. AF_10/2016</t>
  </si>
  <si>
    <t>95448</t>
  </si>
  <si>
    <t>CORTE E DOBRA DE AÇO CA-50, DIÂMERO DE 32 MM, UTILIZADO EM ESTRUTURAS DIVERSAS, EXCETO LAJE. AF_10/2016</t>
  </si>
  <si>
    <t>95576</t>
  </si>
  <si>
    <t>MONTAGEM DE ARMADURA LONGITUDINAL/TRANSVERSAL DE ESTACAS DE SEÇÃO CIRCULAR, DIÂMETRO = 8,0 MM. AF_11/2016</t>
  </si>
  <si>
    <t>95577</t>
  </si>
  <si>
    <t>MONTAGEM DE ARMADURA LONGITUDINAL DE ESTACAS DE SEÇÃO CIRCULAR, DIÂMETRO = 10,0 MM. AF_11/2016</t>
  </si>
  <si>
    <t>95578</t>
  </si>
  <si>
    <t>MONTAGEM DE ARMADURA LONGITUDINAL/TRANSVERSAL DE ESTACAS DE SEÇÃO CIRCULAR, DIÂMETRO = 12,5 MM. AF_11/2016</t>
  </si>
  <si>
    <t>95579</t>
  </si>
  <si>
    <t>MONTAGEM DE ARMADURA LONGITUDINAL DE ESTACAS DE SEÇÃO CIRCULAR, DIÂMETRO = 16,0 MM. AF_11/2016</t>
  </si>
  <si>
    <t>95580</t>
  </si>
  <si>
    <t>MONTAGEM DE ARMADURA LONGITUDINAL DE ESTACAS DE SEÇÃO CIRCULAR, DIÂMETRO = 20,0 MM. AF_11/2016</t>
  </si>
  <si>
    <t>95581</t>
  </si>
  <si>
    <t>MONTAGEM DE ARMADURA LONGITUDINAL DE ESTACAS DE SEÇÃO CIRCULAR, DIÂMETRO = 25,0 MM. AF_11/2016</t>
  </si>
  <si>
    <t>95582</t>
  </si>
  <si>
    <t>MONTAGEM DE ARMADURA LONGITUDINAL DE ESTACAS DE SEÇÃO CIRCULAR, DIÂMETRO = 32,0 MM. AF_11/2016</t>
  </si>
  <si>
    <t>95583</t>
  </si>
  <si>
    <t>MONTAGEM DE ARMADURA TRANSVERSAL DE ESTACAS DE SEÇÃO CIRCULAR, DIÂMETRO = 5,0 MM. AF_11/2016</t>
  </si>
  <si>
    <t>11,49</t>
  </si>
  <si>
    <t>95584</t>
  </si>
  <si>
    <t>MONTAGEM DE ARMADURA TRANSVERSAL DE ESTACAS DE SEÇÃO CIRCULAR, DIÂMETRO = 6,3 MM. AF_11/2016</t>
  </si>
  <si>
    <t>95585</t>
  </si>
  <si>
    <t>MONTAGEM DE ARMADURA LONGITUDINAL/TRANSVERSAL DE ESTACAS DE SEÇÃO RETANGULAR (BARRETE), DIÂMETRO = 8,0 MM. AF_11/2016</t>
  </si>
  <si>
    <t>8,73</t>
  </si>
  <si>
    <t>95586</t>
  </si>
  <si>
    <t>MONTAGEM DE ARMADURA LONGITUDINAL DE ESTACAS DE SEÇÃO RETANGULAR (BARRETE), DIÂMETRO = 10,0 MM. AF_11/2016</t>
  </si>
  <si>
    <t>95587</t>
  </si>
  <si>
    <t>MONTAGEM DE ARMADURA LONGITUDINAL/TRANSVERSAL DE ESTACAS DE SEÇÃO RETANGULAR (BARRETE), DIÂMETRO = 12,5 MM. AF_11/2016</t>
  </si>
  <si>
    <t>6,39</t>
  </si>
  <si>
    <t>95588</t>
  </si>
  <si>
    <t>MONTAGEM DE ARMADURA LONGITUDINAL DE ESTACAS DE SEÇÃO RETANGULAR (BARRETE), DIÂMETRO = 16,0 MM. AF_11/2016</t>
  </si>
  <si>
    <t>95589</t>
  </si>
  <si>
    <t>MONTAGEM DE ARMADURA LONGITUDINAL DE ESTACAS DE SEÇÃO RETANGULAR (BARRETE), DIÂMETRO = 20,0 MM. AF_11/2016</t>
  </si>
  <si>
    <t>6,37</t>
  </si>
  <si>
    <t>95590</t>
  </si>
  <si>
    <t>MONTAGEM DE ARMADURA LONGITUDINAL DE ESTACAS DE SEÇÃO RETANGULAR (BARRETE), DIÂMETRO = 25,0 MM. AF_11/2016</t>
  </si>
  <si>
    <t>95591</t>
  </si>
  <si>
    <t>MONTAGEM DE ARMADURA LONGITUDINAL DE ESTACAS DE SEÇÃO RETANGULAR (BARRETE), DIÂMETRO = 32,0 MM. AF_11/2016</t>
  </si>
  <si>
    <t>95592</t>
  </si>
  <si>
    <t>MONTAGEM DE ARMADURA TRANSVERSAL DE ESTACAS DE SEÇÃO RETANGULAR (BARRETE), DIÂMETRO = 5,0 MM. AF_11/2016</t>
  </si>
  <si>
    <t>15,46</t>
  </si>
  <si>
    <t>95593</t>
  </si>
  <si>
    <t>MONTAGEM DE ARMADURA TRANSVERSAL DE ESTACAS DE SEÇÃO RETANGULAR (BARRETE), DIÂMETRO = 6,3 MM. AF_11/2016</t>
  </si>
  <si>
    <t>11,02</t>
  </si>
  <si>
    <t>95943</t>
  </si>
  <si>
    <t>ARMAÇÃO DE ESCADA, COM 2 LANCES, DE UMA ESTRUTURA CONVENCIONAL DE CONCRETO ARMADO UTILIZANDO AÇO CA-60 DE 5,0 MM - MONTAGEM. AF_01/2017</t>
  </si>
  <si>
    <t>15,09</t>
  </si>
  <si>
    <t>95944</t>
  </si>
  <si>
    <t>ARMAÇÃO DE ESCADA, COM 2 LANCES, DE UMA ESTRUTURA CONVENCIONAL DE CONCRETO ARMADO UTILIZANDO AÇO CA-50 DE 6,3 MM - MONTAGEM. AF_01/2017</t>
  </si>
  <si>
    <t>95945</t>
  </si>
  <si>
    <t>ARMAÇÃO DE ESCADA, COM 2 LANCES, DE UMA ESTRUTURA CONVENCIONAL DE CONCRETO ARMADO UTILIZANDO AÇO CA-50 DE 8,0 MM - MONTAGEM. AF_01/2017</t>
  </si>
  <si>
    <t>10,69</t>
  </si>
  <si>
    <t>95946</t>
  </si>
  <si>
    <t>ARMAÇÃO DE ESCADA, COM 2 LANCES, DE UMA ESTRUTURA CONVENCIONAL DE CONCRETO ARMADO UTILIZANDO AÇO CA-50 DE 10,0 MM - MONTAGEM. AF_01/2017</t>
  </si>
  <si>
    <t>95947</t>
  </si>
  <si>
    <t>ARMAÇÃO DE ESCADA, COM 2 LANCES, DE UMA ESTRUTURA CONVENCIONAL DE CONCRETO ARMADO UTILIZANDO AÇO CA-50 DE 12,5 MM - MONTAGEM. AF_01/2017</t>
  </si>
  <si>
    <t>95948</t>
  </si>
  <si>
    <t>ARMAÇÃO DE ESCADA, COM 2 LANCES, DE UMA ESTRUTURA CONVENCIONAL DE CONCRETO ARMADO UTILIZANDO AÇO CA-50 DE 16,0 MM - MONTAGEM. AF_01/2017</t>
  </si>
  <si>
    <t>4,72</t>
  </si>
  <si>
    <t>96544</t>
  </si>
  <si>
    <t>ARMAÇÃO DE BLOCO, VIGA BALDRAME OU SAPATA UTILIZANDO AÇO CA-50 DE 6,3 MM - MONTAGEM. AF_06/2017</t>
  </si>
  <si>
    <t>96545</t>
  </si>
  <si>
    <t>ARMAÇÃO DE BLOCO, VIGA BALDRAME OU SAPATA UTILIZANDO AÇO CA-50 DE 8 MM - MONTAGEM. AF_06/2017</t>
  </si>
  <si>
    <t>9,59</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</si>
  <si>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</si>
  <si>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</si>
  <si>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</si>
  <si>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</si>
  <si>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</si>
  <si>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</si>
  <si>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</si>
  <si>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</si>
  <si>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</si>
  <si>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</si>
  <si>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100066</t>
  </si>
  <si>
    <t>ARMAÇÃO DO SISTEMA DE PAREDES DE CONCRETO, EXECUTADA COMO ARMADURA POSITIVA DE LAJES, TELA Q-196. AF_06/2019</t>
  </si>
  <si>
    <t>100067</t>
  </si>
  <si>
    <t>ARMAÇÃO DO SISTEMA DE PAREDES DE CONCRETO, EXECUTADA COMO REFORÇO, VERGALHÃO DE 5,0 MM DE DIÂMETRO. AF_06/2019</t>
  </si>
  <si>
    <t>7,35</t>
  </si>
  <si>
    <t>7,66</t>
  </si>
  <si>
    <t>100068</t>
  </si>
  <si>
    <t>ARMAÇÃO DO SISTEMA DE PAREDES DE CONCRETO, EXECUTADA COMO REFORÇO, VERGALHÃO DE 12,5 MM DE DIÂMETRO. AF_06/2019</t>
  </si>
  <si>
    <t>89993</t>
  </si>
  <si>
    <t>GRAUTEAMENTO VERTICAL EM ALVENARIA ESTRUTURAL. AF_01/2015</t>
  </si>
  <si>
    <t>609,89</t>
  </si>
  <si>
    <t>651,66</t>
  </si>
  <si>
    <t>89994</t>
  </si>
  <si>
    <t>GRAUTEAMENTO DE CINTA INTERMEDIÁRIA OU DE CONTRAVERGA EM ALVENARIA ESTRUTURAL. AF_01/2015</t>
  </si>
  <si>
    <t>493,93</t>
  </si>
  <si>
    <t>522,19</t>
  </si>
  <si>
    <t>89995</t>
  </si>
  <si>
    <t>GRAUTEAMENTO DE CINTA SUPERIOR OU DE VERGA EM ALVENARIA ESTRUTURAL. AF_01/2015</t>
  </si>
  <si>
    <t>580,23</t>
  </si>
  <si>
    <t>618,53</t>
  </si>
  <si>
    <t>90278</t>
  </si>
  <si>
    <t>GRAUTE FGK=15 MPA; TRAÇO 1:0,04:2,0:2,4 (CIMENTO/ CAL/ AREIA GROSSA/ BRITA 0) - PREPARO MECÂNICO COM BETONEIRA 400 L. AF_02/2015</t>
  </si>
  <si>
    <t>265,61</t>
  </si>
  <si>
    <t>274,19</t>
  </si>
  <si>
    <t>90279</t>
  </si>
  <si>
    <t>GRAUTE FGK=20 MPA; TRAÇO 1:0,04:1,6:1,9 (CIMENTO/ CAL/ AREIA GROSSA/ BRITA 0) - PREPARO MECÂNICO COM BETONEIRA 400 L. AF_02/2015</t>
  </si>
  <si>
    <t>275,22</t>
  </si>
  <si>
    <t>282,94</t>
  </si>
  <si>
    <t>90280</t>
  </si>
  <si>
    <t>GRAUTE FGK=25 MPA; TRAÇO 1:0,02:1,2:1,5 (CIMENTO/ CAL/ AREIA GROSSA/ BRITA 0) - PREPARO MECÂNICO COM BETONEIRA 400 L. AF_02/2015</t>
  </si>
  <si>
    <t>303,06</t>
  </si>
  <si>
    <t>311,48</t>
  </si>
  <si>
    <t>90281</t>
  </si>
  <si>
    <t>GRAUTE FGK=30 MPA; TRAÇO 1:0,02:0,8:1,1 (CIMENTO/ CAL/ AREIA GROSSA/ BRITA 0) - PREPARO MECÂNICO COM BETONEIRA 400 L. AF_02/2015</t>
  </si>
  <si>
    <t>336,66</t>
  </si>
  <si>
    <t>344,73</t>
  </si>
  <si>
    <t>90282</t>
  </si>
  <si>
    <t>GRAUTE FGK=15 MPA; TRAÇO 1:2,0:2,4 (CIMENTO/ AREIA GROSSA/ BRITA 0/ ADITIVO) - PREPARO MECÂNICO COM BETONEIRA 400 L. AF_02/2015</t>
  </si>
  <si>
    <t>271,03</t>
  </si>
  <si>
    <t>279,91</t>
  </si>
  <si>
    <t>90283</t>
  </si>
  <si>
    <t>GRAUTE FGK=20 MPA; TRAÇO 1:1,6:1,9 (CIMENTO/ AREIA GROSSA/ BRITA 0/ ADITIVO) - PREPARO MECÂNICO COM BETONEIRA 400 L. AF_02/2015</t>
  </si>
  <si>
    <t>281,76</t>
  </si>
  <si>
    <t>90284</t>
  </si>
  <si>
    <t>GRAUTE FGK=25 MPA; TRAÇO 1:1,2:1,5 (CIMENTO/ AREIA GROSSA/ BRITA 0/ ADITIVO) - PREPARO MECÂNICO COM BETONEIRA 400 L. AF_02/2015</t>
  </si>
  <si>
    <t>310,78</t>
  </si>
  <si>
    <t>319,48</t>
  </si>
  <si>
    <t>90285</t>
  </si>
  <si>
    <t>GRAUTE FGK=30 MPA; TRAÇO 1:0,8:1,1 (CIMENTO/ AREIA GROSSA/ BRITA 0/ ADITIVO) - PREPARO MECÂNICO COM BETONEIRA 400 L. AF_02/2015</t>
  </si>
  <si>
    <t>347,00</t>
  </si>
  <si>
    <t>355,31</t>
  </si>
  <si>
    <t>90853</t>
  </si>
  <si>
    <t>CONCRETAGEM DE LAJES EM EDIFICAÇÕES UNIFAMILIARES FEITAS COM SISTEMA DE FÔRMAS MANUSEÁVEIS, COM CONCRETO USINADO BOMBEÁVEL FCK 20 MPA - LANÇAMENTO, ADENSAMENTO E ACABAMENTO. AF_06/2015</t>
  </si>
  <si>
    <t>344,88</t>
  </si>
  <si>
    <t>348,39</t>
  </si>
  <si>
    <t>90854</t>
  </si>
  <si>
    <t>CONCRETAGEM DE PAREDES EM EDIFICAÇÕES UNIFAMILIARES FEITAS COM SISTEMA DE FÔRMAS MANUSEÁVEIS, COM CONCRETO USINADO BOMBEÁVEL FCK 20 MPA - LANÇAMENTO, ADENSAMENTO E ACABAMENTO. AF_06/2015</t>
  </si>
  <si>
    <t>333,86</t>
  </si>
  <si>
    <t>337,07</t>
  </si>
  <si>
    <t>90855</t>
  </si>
  <si>
    <t>CONCRETAGEM DE PLATIBANDA EM EDIFICAÇÕES UNIFAMILIARES FEITAS COM SISTEMA DE FÔRMAS MANUSEÁVEIS, COM CONCRETO USINADO BOMBEÁVEL FCK 20 MPA - LANÇAMENTO, ADENSAMENTO E ACABAMENTO. AF_06/2015</t>
  </si>
  <si>
    <t>369,20</t>
  </si>
  <si>
    <t>374,22</t>
  </si>
  <si>
    <t>90856</t>
  </si>
  <si>
    <t>CONCRETAGEM DE LAJES EM EDIFICAÇÕES MULTIFAMILIARES FEITAS COM SISTEMA DE FÔRMAS MANUSEÁVEIS, COM CONCRETO USINADO BOMBEÁVEL FCK 20 MPA - LANÇAMENTO, ADENSAMENTO E ACABAMENTO. AF_06/2015</t>
  </si>
  <si>
    <t>348,85</t>
  </si>
  <si>
    <t>352,81</t>
  </si>
  <si>
    <t>90857</t>
  </si>
  <si>
    <t>CONCRETAGEM DE PAREDES EM EDIFICAÇÕES MULTIFAMILIARES FEITAS COM SISTEMA DE FÔRMAS MANUSEÁVEIS, COM CONCRETO USINADO BOMBEÁVEL FCK 20 MPA - LANÇAMENTO, ADENSAMENTO E ACABAMENTO. AF_06/2015</t>
  </si>
  <si>
    <t>336,50</t>
  </si>
  <si>
    <t>340,02</t>
  </si>
  <si>
    <t>90858</t>
  </si>
  <si>
    <t>CONCRETAGEM DE PLATIBANDA EM EDIFICAÇÕES MULTIFAMILIARES FEITAS COM SISTEMA DE FÔRMAS MANUSEÁVEIS, COM CONCRETO USINADO BOMBEÁVEL FCK 20 MPA - LANÇAMENTO, ADENSAMENTO E ACABAMENTO. AF_06/2015</t>
  </si>
  <si>
    <t>387,39</t>
  </si>
  <si>
    <t>394,49</t>
  </si>
  <si>
    <t>90859</t>
  </si>
  <si>
    <t>CONCRETAGEM DE PLATIBANDA EM EDIFICAÇÕES UNIFAMILIARES FEITAS COM SISTEMA DE FÔRMAS MANUSEÁVEIS, COM CONCRETO USINADO AUTOADENSÁVEL FCK 20 MPA - LANÇAMENTO E ACABAMENTO. AF_06/2015</t>
  </si>
  <si>
    <t>326,71</t>
  </si>
  <si>
    <t>329,33</t>
  </si>
  <si>
    <t>90860</t>
  </si>
  <si>
    <t>CONCRETAGEM DE PLATIBANDA EM EDIFICAÇÕES MULTIFAMILIARES FEITAS COM SISTEMA DE FÔRMAS MANUSEÁVEIS, COM CONCRETO USINADO AUTOADENSÁVEL FCK 20 MPA - LANÇAMENTO E ACABAMENTO. AF_06/2015</t>
  </si>
  <si>
    <t>332,19</t>
  </si>
  <si>
    <t>335,46</t>
  </si>
  <si>
    <t>90861</t>
  </si>
  <si>
    <t>CONCRETAGEM DE EDIFICAÇÕES (PAREDES E LAJES) FEITAS COM SISTEMA DE FÔRMAS MANUSEÁVEIS, COM CONCRETO USINADO BOMBEÁVEL FCK 20 MPA - LANÇAMENTO, ADENSAMENTO E ACABAMENTO. AF_06/2015</t>
  </si>
  <si>
    <t>339,76</t>
  </si>
  <si>
    <t>343,31</t>
  </si>
  <si>
    <t>90862</t>
  </si>
  <si>
    <t>CONCRETAGEM DE EDIFICAÇÕES (PAREDES E LAJES) FEITAS COM SISTEMA DE FÔRMAS MANUSEÁVEIS, COM CONCRETO USINADO AUTOADENSÁVEL FCK 20 MPA - LANÇAMENTO E ACABAMENTO. AF_06/2015</t>
  </si>
  <si>
    <t>305,94</t>
  </si>
  <si>
    <t>308,00</t>
  </si>
  <si>
    <t>92718</t>
  </si>
  <si>
    <t>CONCRETAGEM DE PILARES, FCK = 25 MPA,  COM USO DE BALDES EM EDIFICAÇÃO COM SEÇÃO MÉDIA DE PILARES MENOR OU IGUAL A 0,25 M² - LANÇAMENTO, ADENSAMENTO E ACABAMENTO. AF_12/2015</t>
  </si>
  <si>
    <t>444,36</t>
  </si>
  <si>
    <t>464,82</t>
  </si>
  <si>
    <t>92719</t>
  </si>
  <si>
    <t>CONCRETAGEM DE PILARES, FCK = 25 MPA, COM USO DE GRUA EM EDIFICAÇÃO COM SEÇÃO MÉDIA DE PILARES MENOR OU IGUAL A 0,25 M² - LANÇAMENTO, ADENSAMENTO E ACABAMENTO. AF_12/2015</t>
  </si>
  <si>
    <t>299,31</t>
  </si>
  <si>
    <t>303,23</t>
  </si>
  <si>
    <t>92720</t>
  </si>
  <si>
    <t>CONCRETAGEM DE PILARES, FCK = 25 MPA, COM USO DE BOMBA EM EDIFICAÇÃO COM SEÇÃO MÉDIA DE PILARES MENOR OU IGUAL A 0,25 M² - LANÇAMENTO, ADENSAMENTO E ACABAMENTO. AF_12/2015</t>
  </si>
  <si>
    <t>339,34</t>
  </si>
  <si>
    <t>342,74</t>
  </si>
  <si>
    <t>92721</t>
  </si>
  <si>
    <t>CONCRETAGEM DE PILARES, FCK = 25 MPA, COM USO DE GRUA EM EDIFICAÇÃO COM SEÇÃO MÉDIA DE PILARES MAIOR QUE 0,25 M² - LANÇAMENTO, ADENSAMENTO E ACABAMENTO. AF_12/2015</t>
  </si>
  <si>
    <t>290,45</t>
  </si>
  <si>
    <t>293,35</t>
  </si>
  <si>
    <t>92722</t>
  </si>
  <si>
    <t>CONCRETAGEM DE PILARES, FCK = 25 MPA, COM USO DE BOMBA EM EDIFICAÇÃO COM SEÇÃO MÉDIA DE PILARES MAIOR QUE 0,25 M² - LANÇAMENTO, ADENSAMENTO E ACABAMENTO. AF_12/2015</t>
  </si>
  <si>
    <t>335,60</t>
  </si>
  <si>
    <t>338,58</t>
  </si>
  <si>
    <t>92723</t>
  </si>
  <si>
    <t>CONCRETAGEM DE VIGAS E LAJES, FCK=20 MPA, PARA LAJES PREMOLDADAS COM USO DE BOMBA EM EDIFICAÇÃO COM ÁREA MÉDIA DE LAJES MENOR OU IGUAL A 20 M² - LANÇAMENTO, ADENSAMENTO E ACABAMENTO. AF_12/2015</t>
  </si>
  <si>
    <t>327,17</t>
  </si>
  <si>
    <t>330,67</t>
  </si>
  <si>
    <t>92724</t>
  </si>
  <si>
    <t>CONCRETAGEM DE VIGAS E LAJES, FCK=20 MPA, PARA LAJES PREMOLDADAS COM USO DE BOMBA EM EDIFICAÇÃO COM ÁREA MÉDIA DE LAJES MAIOR QUE 20 M² - LANÇAMENTO, ADENSAMENTO E ACABAMENTO. AF_12/2015</t>
  </si>
  <si>
    <t>323,95</t>
  </si>
  <si>
    <t>327,08</t>
  </si>
  <si>
    <t>92725</t>
  </si>
  <si>
    <t>CONCRETAGEM DE VIGAS E LAJES, FCK=20 MPA, PARA LAJES MACIÇAS OU NERVURADAS COM USO DE BOMBA EM EDIFICAÇÃO COM ÁREA MÉDIA DE LAJES MENOR OU IGUAL A 20 M² - LANÇAMENTO, ADENSAMENTO E ACABAMENTO. AF_12/2015</t>
  </si>
  <si>
    <t>322,58</t>
  </si>
  <si>
    <t>325,56</t>
  </si>
  <si>
    <t>92726</t>
  </si>
  <si>
    <t>CONCRETAGEM DE VIGAS E LAJES, FCK=20 MPA, PARA LAJES MACIÇAS OU NERVURADAS COM USO DE BOMBA EM EDIFICAÇÃO COM ÁREA MÉDIA DE LAJES MAIOR QUE 20 M² - LANÇAMENTO, ADENSAMENTO E ACABAMENTO. AF_12/2015</t>
  </si>
  <si>
    <t>320,30</t>
  </si>
  <si>
    <t>323,01</t>
  </si>
  <si>
    <t>92727</t>
  </si>
  <si>
    <t>CONCRETAGEM DE VIGAS E LAJES, FCK=20 MPA, PARA LAJES PREMOLDADAS COM JERICAS EM ELEVADOR DE CABO EM EDIFICAÇÃO DE MULTIPAVIMENTOS ATÉ 16 ANDARES, COM ÁREA MÉDIA DE LAJES MENOR OU IGUAL A 20 M² - LANÇAMENTO, ADENSAMENTO E ACABAMENTO. AF_12/2015</t>
  </si>
  <si>
    <t>382,43</t>
  </si>
  <si>
    <t>396,94</t>
  </si>
  <si>
    <t>92728</t>
  </si>
  <si>
    <t>CONCRETAGEM DE VIGAS E LAJES, FCK=20 MPA, PARA LAJES PREMOLDADAS COM JERICAS EM ELEVADOR DE CABO EM EDIFICAÇÃO DE MULTIPAVIMENTOS ATÉ 16 ANDARES, COM ÁREA MÉDIA DE LAJES MAIOR QUE 20 M² - LANÇAMENTO, ADENSAMENTO E ACABAMENTO. AF_12/2015</t>
  </si>
  <si>
    <t>359,06</t>
  </si>
  <si>
    <t>370,90</t>
  </si>
  <si>
    <t>92729</t>
  </si>
  <si>
    <t>CONCRETAGEM DE VIGAS E LAJES, FCK=20 MPA, PARA LAJES MACIÇAS OU NERVURADAS COM JERICAS EM ELEVADOR DE CABO EM EDIFICAÇÃO DE ATÉ 16 ANDARES, COM ÁREA MÉDIA DE LAJES MENOR OU IGUAL A 20 M² - LANÇAMENTO, ADENSAMENTO E ACABAMENTO. AF_12/2015</t>
  </si>
  <si>
    <t>349,17</t>
  </si>
  <si>
    <t>359,89</t>
  </si>
  <si>
    <t>92730</t>
  </si>
  <si>
    <t>CONCRETAGEM DE VIGAS E LAJES, FCK=20 MPA, PARA LAJES MACIÇAS OU NERVURADAS COM JERICAS EM ELEVADOR DE CABO EM EDIFICAÇÃO DE MULTIPAVIMENTOS ATÉ 16 ANDARES, COM ÁREA MÉDIA DE LAJES MAIOR QUE 20 M² - LANÇAMENTO, ADENSAMENTO E ACABAMENTO. AF_12/2015</t>
  </si>
  <si>
    <t>332,67</t>
  </si>
  <si>
    <t>341,51</t>
  </si>
  <si>
    <t>92731</t>
  </si>
  <si>
    <t>CONCRETAGEM DE VIGAS E LAJES, FCK=20 MPA, PARA LAJES PREMOLDADAS COM JERICAS EM CREMALHEIRA EM EDIFICAÇÃO DE MULTIPAVIMENTOS ATÉ 16 ANDARES, COM ÁREA MÉDIA DE LAJES MENOR OU IGUAL A 20 M² - LANÇAMENTO, ADENSAMENTO E ACABAMENTO. AF_12/2015</t>
  </si>
  <si>
    <t>352,06</t>
  </si>
  <si>
    <t>363,11</t>
  </si>
  <si>
    <t>92732</t>
  </si>
  <si>
    <t>CONCRETAGEM DE VIGAS E LAJES, FCK=20 MPA, PARA LAJES PREMOLDADAS COM JERICAS EM CREMALHEIRA EM EDIFICAÇÃO DE MULTIPAVIMENTOS ATÉ 16 ANDARES, COM ÁREA MÉDIA DE LAJES MAIOR QUE 20 M² - LANÇAMENTO, ADENSAMENTO E ACABAMENTO. AF_12/2015</t>
  </si>
  <si>
    <t>335,99</t>
  </si>
  <si>
    <t>345,20</t>
  </si>
  <si>
    <t>92733</t>
  </si>
  <si>
    <t>CONCRETAGEM DE VIGAS E LAJES, FCK=20 MPA, PARA LAJES MACIÇAS OU NERVURADAS COM JERICAS EM CREMALHEIRA EM EDIFICAÇÃO DE MULTIPAVIMENTOS ATÉ 16 ANDARES, COM ÁREA MÉDIA DE LAJES MENOR OU IGUAL A 20 M² - LANÇAMENTO, ADENSAMENTO E ACABAMENTO. AF_12/2015</t>
  </si>
  <si>
    <t>329,15</t>
  </si>
  <si>
    <t>337,59</t>
  </si>
  <si>
    <t>92734</t>
  </si>
  <si>
    <t>CONCRETAGEM DE VIGAS E LAJES, FCK=20 MPA, PARA LAJES MACIÇAS OU NERVURADAS COM JERICAS EM CREMALHEIRA EM EDIFICAÇÃO DE MULTIPAVIMENTOS ATÉ 16 ANDARES, COM ÁREA MÉDIA DE LAJES MAIOR QUE 20 M² - LANÇAMENTO, ADENSAMENTO E ACABAMENTO. AF_12/2015</t>
  </si>
  <si>
    <t>317,83</t>
  </si>
  <si>
    <t>324,98</t>
  </si>
  <si>
    <t>92735</t>
  </si>
  <si>
    <t>CONCRETAGEM DE VIGAS E LAJES, FCK=20 MPA, PARA LAJES PREMOLDADAS COM GRUA DE CAÇAMBA DE 350 L EM EDIFICAÇÃO DE MULTIPAVIMENTOS ATÉ 16 ANDARES, COM ÁREA MÉDIA DE LAJES MENOR OU IGUAL A 20 M² - LANÇAMENTO, ADENSAMENTO E ACABAMENTO. AF_12/2015</t>
  </si>
  <si>
    <t>330,87</t>
  </si>
  <si>
    <t>92736</t>
  </si>
  <si>
    <t>CONCRETAGEM DE VIGAS E LAJES, FCK=20 MPA, PARA LAJES PREMOLDADAS COM GRUA DE CAÇAMBA DE 350 L EM EDIFICAÇÃO DE MULTIPAVIMENTOS ATÉ 16 ANDARES, COM ÁREA MÉDIA DE LAJES MAIOR QUE 20 M² - LANÇAMENTO, ADENSAMENTO E ACABAMENTO. AF_12/2015</t>
  </si>
  <si>
    <t>310,99</t>
  </si>
  <si>
    <t>317,48</t>
  </si>
  <si>
    <t>92739</t>
  </si>
  <si>
    <t>CONCRETAGEM DE VIGAS E LAJES, FCK=20 MPA, PARA LAJES MACIÇAS OU NERVURADAS COM GRUA DE CAÇAMBA DE 500 L EM EDIFICAÇÃO DE MULTIPAVIMENTOS ATÉ 16 ANDARES, COM ÁREA MÉDIA DE LAJES MENOR OU IGUAL A 20 M² - LANÇAMENTO, ADENSAMENTO E ACABAMENTO. AF_12/2015</t>
  </si>
  <si>
    <t>293,57</t>
  </si>
  <si>
    <t>298,03</t>
  </si>
  <si>
    <t>92740</t>
  </si>
  <si>
    <t>CONCRETAGEM DE VIGAS E LAJES, FCK=20 MPA, PARA LAJES MACIÇAS OU NERVURADAS COM GRUA DE CAÇAMBA DE 500 L EM EDIFICAÇÃO DE MULTIPAVIMENTOS ATÉ 16 ANDARES, COM ÁREA MÉDIA DE LAJES MAIOR QUE 20 M² - LANÇAMENTO, ADENSAMENTO E ACABAMENTO. AF_12/2015</t>
  </si>
  <si>
    <t>287,63</t>
  </si>
  <si>
    <t>291,40</t>
  </si>
  <si>
    <t>92741</t>
  </si>
  <si>
    <t>CONCRETAGEM DE VIGAS E LAJES, FCK=20 MPA, PARA QUALQUER TIPO DE LAJE COM BALDES EM EDIFICAÇÃO TÉRREA, COM ÁREA MÉDIA DE LAJES MENOR OU IGUAL A 20 M² - LANÇAMENTO, ADENSAMENTO E ACABAMENTO. AF_12/2015</t>
  </si>
  <si>
    <t>509,71</t>
  </si>
  <si>
    <t>538,82</t>
  </si>
  <si>
    <t>92742</t>
  </si>
  <si>
    <t>CONCRETAGEM DE VIGAS E LAJES, FCK=20 MPA, PARA QUALQUER TIPO DE LAJE COM BALDES EM EDIFICAÇÃO DE MULTIPAVIMENTOS ATÉ 04 ANDARES, COM ÁREA MÉDIA DE LAJES MENOR OU IGUAL A 20 M² - LANÇAMENTO, ADENSAMENTO E ACABAMENTO. AF_12/2015</t>
  </si>
  <si>
    <t>742,76</t>
  </si>
  <si>
    <t>798,52</t>
  </si>
  <si>
    <t>92873</t>
  </si>
  <si>
    <t>LANÇAMENTO COM USO DE BALDES, ADENSAMENTO E ACABAMENTO DE CONCRETO EM ESTRUTURAS. AF_12/2015</t>
  </si>
  <si>
    <t>179,33</t>
  </si>
  <si>
    <t>199,79</t>
  </si>
  <si>
    <t>92874</t>
  </si>
  <si>
    <t>LANÇAMENTO COM USO DE BOMBA, ADENSAMENTO E ACABAMENTO DE CONCRETO EM ESTRUTURAS. AF_12/2015</t>
  </si>
  <si>
    <t>30,04</t>
  </si>
  <si>
    <t>94962</t>
  </si>
  <si>
    <t>CONCRETO MAGRO PARA LASTRO, TRAÇO 1:4,5:4,5 (CIMENTO/ AREIA MÉDIA/ BRITA 1)  - PREPARO MECÂNICO COM BETONEIRA 400 L. AF_07/2016</t>
  </si>
  <si>
    <t>227,91</t>
  </si>
  <si>
    <t>236,62</t>
  </si>
  <si>
    <t>94963</t>
  </si>
  <si>
    <t>CONCRETO FCK = 15MPA, TRAÇO 1:3,4:3,5 (CIMENTO/ AREIA MÉDIA/ BRITA 1)  - PREPARO MECÂNICO COM BETONEIRA 400 L. AF_07/2016</t>
  </si>
  <si>
    <t>248,98</t>
  </si>
  <si>
    <t>257,66</t>
  </si>
  <si>
    <t>94964</t>
  </si>
  <si>
    <t>CONCRETO FCK = 20MPA, TRAÇO 1:2,7:3 (CIMENTO/ AREIA MÉDIA/ BRITA 1)  - PREPARO MECÂNICO COM BETONEIRA 400 L. AF_07/2016</t>
  </si>
  <si>
    <t>271,82</t>
  </si>
  <si>
    <t>281,25</t>
  </si>
  <si>
    <t>94965</t>
  </si>
  <si>
    <t>CONCRETO FCK = 25MPA, TRAÇO 1:2,3:2,7 (CIMENTO/ AREIA MÉDIA/ BRITA 1)  - PREPARO MECÂNICO COM BETONEIRA 400 L. AF_07/2016</t>
  </si>
  <si>
    <t>277,99</t>
  </si>
  <si>
    <t>286,61</t>
  </si>
  <si>
    <t>94966</t>
  </si>
  <si>
    <t>CONCRETO FCK = 30MPA, TRAÇO 1:2,1:2,5 (CIMENTO/ AREIA MÉDIA/ BRITA 1)  - PREPARO MECÂNICO COM BETONEIRA 400 L. AF_07/2016</t>
  </si>
  <si>
    <t>286,29</t>
  </si>
  <si>
    <t>294,85</t>
  </si>
  <si>
    <t>94967</t>
  </si>
  <si>
    <t>CONCRETO FCK = 40MPA, TRAÇO 1:1,6:1,9 (CIMENTO/ AREIA MÉDIA/ BRITA 1)  - PREPARO MECÂNICO COM BETONEIRA 400 L. AF_07/2016</t>
  </si>
  <si>
    <t>323,86</t>
  </si>
  <si>
    <t>332,94</t>
  </si>
  <si>
    <t>94968</t>
  </si>
  <si>
    <t>CONCRETO MAGRO PARA LASTRO, TRAÇO 1:4,5:4,5 (CIMENTO/ AREIA MÉDIA/ BRITA 1)  - PREPARO MECÂNICO COM BETONEIRA 600 L. AF_07/2016</t>
  </si>
  <si>
    <t>223,33</t>
  </si>
  <si>
    <t>231,18</t>
  </si>
  <si>
    <t>94969</t>
  </si>
  <si>
    <t>CONCRETO FCK = 15MPA, TRAÇO 1:3,4:3,5 (CIMENTO/ AREIA MÉDIA/ BRITA 1)  - PREPARO MECÂNICO COM BETONEIRA 600 L. AF_07/2016</t>
  </si>
  <si>
    <t>241,79</t>
  </si>
  <si>
    <t>249,35</t>
  </si>
  <si>
    <t>94970</t>
  </si>
  <si>
    <t>CONCRETO FCK = 20MPA, TRAÇO 1:2,7:3 (CIMENTO/ AREIA MÉDIA/ BRITA 1)  - PREPARO MECÂNICO COM BETONEIRA 600 L. AF_07/2016</t>
  </si>
  <si>
    <t>258,75</t>
  </si>
  <si>
    <t>266,31</t>
  </si>
  <si>
    <t>94971</t>
  </si>
  <si>
    <t>CONCRETO FCK = 25MPA, TRAÇO 1:2,3:2,7 (CIMENTO/ AREIA MÉDIA/ BRITA 1)  - PREPARO MECÂNICO COM BETONEIRA 600 L. AF_07/2016</t>
  </si>
  <si>
    <t>270,38</t>
  </si>
  <si>
    <t>277,76</t>
  </si>
  <si>
    <t>94972</t>
  </si>
  <si>
    <t>CONCRETO FCK = 30MPA, TRAÇO 1:2,1:2,5 (CIMENTO/ AREIA MÉDIA/ BRITA 1)  - PREPARO MECÂNICO COM BETONEIRA 600 L. AF_07/2016</t>
  </si>
  <si>
    <t>278,50</t>
  </si>
  <si>
    <t>285,80</t>
  </si>
  <si>
    <t>94973</t>
  </si>
  <si>
    <t>CONCRETO FCK = 40MPA, TRAÇO 1:1,6:1,9 (CIMENTO/ AREIA MÉDIA/ BRITA 1)  - PREPARO MECÂNICO COM BETONEIRA 600 L. AF_07/2016</t>
  </si>
  <si>
    <t>314,23</t>
  </si>
  <si>
    <t>321,79</t>
  </si>
  <si>
    <t>94974</t>
  </si>
  <si>
    <t>CONCRETO MAGRO PARA LASTRO, TRAÇO 1:4,5:4,5 (CIMENTO/ AREIA MÉDIA/ BRITA 1)  - PREPARO MANUAL. AF_07/2016</t>
  </si>
  <si>
    <t>337,72</t>
  </si>
  <si>
    <t>357,92</t>
  </si>
  <si>
    <t>94975</t>
  </si>
  <si>
    <t>CONCRETO FCK = 15MPA, TRAÇO 1:3,4:3,5 (CIMENTO/ AREIA MÉDIA/ BRITA 1)  - PREPARO MANUAL. AF_07/2016</t>
  </si>
  <si>
    <t>357,71</t>
  </si>
  <si>
    <t>377,95</t>
  </si>
  <si>
    <t>96555</t>
  </si>
  <si>
    <t>CONCRETAGEM DE BLOCOS DE COROAMENTO E VIGAS BALDRAME, FCK 30 MPA, COM USO DE JERICA  LANÇAMENTO, ADENSAMENTO E ACABAMENTO. AF_06/2017</t>
  </si>
  <si>
    <t>416,81</t>
  </si>
  <si>
    <t>436,32</t>
  </si>
  <si>
    <t>96556</t>
  </si>
  <si>
    <t>CONCRETAGEM DE SAPATAS, FCK 30 MPA, COM USO DE JERICA  LANÇAMENTO, ADENSAMENTO E ACABAMENTO. AF_06/2017</t>
  </si>
  <si>
    <t>514,63</t>
  </si>
  <si>
    <t>96557</t>
  </si>
  <si>
    <t>CONCRETAGEM DE BLOCOS DE COROAMENTO E VIGAS BALDRAMES, FCK 30 MPA, COM USO DE BOMBA  LANÇAMENTO, ADENSAMENTO E ACABAMENTO. AF_06/2017</t>
  </si>
  <si>
    <t>353,15</t>
  </si>
  <si>
    <t>96558</t>
  </si>
  <si>
    <t>CONCRETAGEM DE SAPATAS, FCK 30 MPA, COM USO DE BOMBA  LANÇAMENTO, ADENSAMENTO E ACABAMENTO. AF_11/2016</t>
  </si>
  <si>
    <t>357,53</t>
  </si>
  <si>
    <t>360,29</t>
  </si>
  <si>
    <t>99235</t>
  </si>
  <si>
    <t>CONCRETAGEM DE EDIFICAÇÕES (PAREDES E LAJES) FEITAS COM SISTEMA DE FÔRMAS MANUSEÁVEIS, COM CONCRETO USINADO AUTOADENSÁVEL FCK 25 MPA - LANÇAMENTO E ACABAMENTO. AF_06/2015</t>
  </si>
  <si>
    <t>316,24</t>
  </si>
  <si>
    <t>318,30</t>
  </si>
  <si>
    <t>99431</t>
  </si>
  <si>
    <t>CONCRETAGEM DE LAJES EM EDIFICAÇÕES UNIFAMILIARES FEITAS COM SISTEMA DE FÔRMAS MANUSEÁVEIS, COM CONCRETO USINADO BOMBEÁVEL FCK 25 MPA - LANÇAMENTO, ADENSAMENTO E ACABAMENTO (EXCLUSIVE BOMBA LANÇA). AF_06/2015</t>
  </si>
  <si>
    <t>377,79</t>
  </si>
  <si>
    <t>381,30</t>
  </si>
  <si>
    <t>99432</t>
  </si>
  <si>
    <t>CONCRETAGEM DE PAREDES EM EDIFICAÇÕES UNIFAMILIARES FEITAS COM SISTEMA DE FÔRMAS MANUSEÁVEIS, COM CONCRETO USINADO BOMBEÁVEL FCK 25 MPA - LANÇAMENTO, ADENSAMENTO E ACABAMENTO (EXCLUSIVE BOMBA LANÇA). AF_06/2015</t>
  </si>
  <si>
    <t>353,95</t>
  </si>
  <si>
    <t>355,82</t>
  </si>
  <si>
    <t>99433</t>
  </si>
  <si>
    <t>CONCRETAGEM DE PLATIBANDA EM EDIFICAÇÕES UNIFAMILIARES FEITAS COM SISTEMA DE FÔRMAS MANUSEÁVEIS, COM CONCRETO USINADO BOMBEÁVEL FCK 25 MPA, - LANÇAMENTO, ADENSAMENTO E ACABAMENTO (EXCLUSIVE BOMBA LANÇA). AF_06/2015</t>
  </si>
  <si>
    <t>403,29</t>
  </si>
  <si>
    <t>408,31</t>
  </si>
  <si>
    <t>99434</t>
  </si>
  <si>
    <t>CONCRETAGEM DE LAJES EM EDIFICAÇÕES MULTIFAMILIARES FEITAS COM SISTEMA DE FÔRMAS MANUSEÁVEIS, COM CONCRETO USINADO BOMBEÁVEL FCK 25 MPA - LANÇAMENTO, ADENSAMENTO E ACABAMENTO (EXCLUSIVE BOMBA LANÇA). AF_06/2015</t>
  </si>
  <si>
    <t>381,76</t>
  </si>
  <si>
    <t>385,72</t>
  </si>
  <si>
    <t>99435</t>
  </si>
  <si>
    <t>CONCRETAGEM DE PAREDES EM EDIFICAÇÕES MULTIFAMILIARES FEITAS COM SISTEMA DE FÔRMAS MANUSEÁVEIS, COM CONCRETO USINADO BOMBEÁVEL FCK 25 MPA - LANÇAMENTO, ADENSAMENTO E ACABAMENTO (EXCLUSIVE BOMBA LANÇA). AF_06/2015</t>
  </si>
  <si>
    <t>368,52</t>
  </si>
  <si>
    <t>372,04</t>
  </si>
  <si>
    <t>99436</t>
  </si>
  <si>
    <t>CONCRETAGEM DE PLATIBANDA EM EDIFICAÇÕES MULTIFAMILIARES FEITAS COM SISTEMA DE FÔRMAS MANUSEÁVEIS, COM CONCRETO USINADO BOMBEÁVEL FCK 25 MPA - LANÇAMENTO, ADENSAMENTO E ACABAMENTO (EXCLUSIVE BOMBA LANÇA). AF_06/2015</t>
  </si>
  <si>
    <t>421,48</t>
  </si>
  <si>
    <t>428,58</t>
  </si>
  <si>
    <t>99437</t>
  </si>
  <si>
    <t>CONCRETAGEM DE PLATIBANDA EM EDIFICAÇÕES UNIFAMILIARES FEITAS COM SISTEMA DE FÔRMAS MANUSEÁVEIS, COM CONCRETO USINADO AUTOADENSÁVEL FCK 25 MPA - LANÇAMENTO E ACABAMENTO. AF_06/2015</t>
  </si>
  <si>
    <t>337,58</t>
  </si>
  <si>
    <t>340,20</t>
  </si>
  <si>
    <t>99438</t>
  </si>
  <si>
    <t>CONCRETAGEM DE PLATIBANDA EM EDIFICAÇÕES MULTIFAMILIARES FEITAS COM SISTEMA DE FÔRMAS MANUSEÁVEIS, COM CONCRETO USINADO AUTOADENSÁVEL FCK 25 MPA - LANÇAMENTO E ACABAMENTO. AF_06/2015</t>
  </si>
  <si>
    <t>343,06</t>
  </si>
  <si>
    <t>346,33</t>
  </si>
  <si>
    <t>99439</t>
  </si>
  <si>
    <t>CONCRETAGEM DE EDIFICAÇÕES (PAREDES E LAJES) FEITAS COM SISTEMA DE FÔRMAS MANUSEÁVEIS, COM CONCRETO USINADO BOMBEÁVEL FCK 25 MPA - LANÇAMENTO, ADENSAMENTO E ACABAMENTO (EXCLUSIVE BOMBA LANÇA). AF_06/2015</t>
  </si>
  <si>
    <t>372,08</t>
  </si>
  <si>
    <t>375,63</t>
  </si>
  <si>
    <t>74141/1</t>
  </si>
  <si>
    <t>LAJE PRE-MOLD BETA 11 P/1KN/M2 VAOS 4,40M/INCL VIGOTAS TIJOLOS ARMADURA NEGATIVA CAPEAMENTO 3CM CONCRETO 20MPA ESCORAMENTO MATERIAL E MAO  DE OBRA.</t>
  </si>
  <si>
    <t>74,18</t>
  </si>
  <si>
    <t>77,36</t>
  </si>
  <si>
    <t>74141/2</t>
  </si>
  <si>
    <t>LAJE PRE-MOLD BETA 12 P/3,5KN/M2 VAO 4,1M INCL VIGOTAS TIJOLOS ARMADU-RA NEGATIVA CAPEAMENTO 3CM CONCRETO 15MPA ESCORAMENTO MATERIAIS E MAO DE OBRA.</t>
  </si>
  <si>
    <t>82,05</t>
  </si>
  <si>
    <t>85,62</t>
  </si>
  <si>
    <t>74141/3</t>
  </si>
  <si>
    <t>LAJE PRE-MOLD BETA 16 P/3,5KN/M2 VAO 5,2M INCL VIGOTAS TIJOLOS ARMADU-RA NEGATIVA CAPEAMENTO 3CM CONCRETO 15MPA ESCORAMENTO MATERIAL E MAO  DE OBRA.</t>
  </si>
  <si>
    <t>97,59</t>
  </si>
  <si>
    <t>101,66</t>
  </si>
  <si>
    <t>74141/4</t>
  </si>
  <si>
    <t>LAJE PRE-MOLD BETA 20 P/3,5KN/M2 VAO 6,2M INCL VIGOTAS TIJOLOS ARMADU-RA NEGATIVA CAPEAMENTO 3CM CONCRETO 15MPA ESCORAMENTO MATERIAL E MAO  DE OBRA.</t>
  </si>
  <si>
    <t>111,46</t>
  </si>
  <si>
    <t>115,79</t>
  </si>
  <si>
    <t>74202/1</t>
  </si>
  <si>
    <t>LAJE PRE-MOLDADA P/FORRO, SOBRECARGA 100KG/M2, VAOS ATE 3,50M/E=8CM, C/LAJOTAS E CAP.C/CONC FCK=20MPA, 3CM, INTER-EIXO 38CM, C/ESCORAMENTO (REAPR.3X) E FERRAGEM NEGATIVA</t>
  </si>
  <si>
    <t>66,10</t>
  </si>
  <si>
    <t>68,79</t>
  </si>
  <si>
    <t>74202/2</t>
  </si>
  <si>
    <t>LAJE PRE-MOLDADA P/PISO, SOBRECARGA 200KG/M2, VAOS ATE 3,50M/E=8CM, C/LAJOTAS E CAP.C/CONC FCK=20MPA, 4CM, INTER-EIXO 38CM, C/ESCORAMENTO (REAPR.3X) E FERRAGEM NEGATIVA</t>
  </si>
  <si>
    <t>75,82</t>
  </si>
  <si>
    <t>83518</t>
  </si>
  <si>
    <t>ALVENARIA EMBASAMENTO E=20 CM BLOCO CONCRETO</t>
  </si>
  <si>
    <t>318,52</t>
  </si>
  <si>
    <t>336,71</t>
  </si>
  <si>
    <t>98576</t>
  </si>
  <si>
    <t>TRATAMENTO DE JUNTA DE DILATAÇÃO COM MANTA ASFÁLTICA ADERIDA COM MAÇARICO. AF_06/2018</t>
  </si>
  <si>
    <t>93182</t>
  </si>
  <si>
    <t>VERGA PRÉ-MOLDADA PARA JANELAS COM ATÉ 1,5 M DE VÃO. AF_03/2016</t>
  </si>
  <si>
    <t>24,92</t>
  </si>
  <si>
    <t>93183</t>
  </si>
  <si>
    <t>VERGA PRÉ-MOLDADA PARA JANELAS COM MAIS DE 1,5 M DE VÃO. AF_03/2016</t>
  </si>
  <si>
    <t>30,77</t>
  </si>
  <si>
    <t>93184</t>
  </si>
  <si>
    <t>VERGA PRÉ-MOLDADA PARA PORTAS COM ATÉ 1,5 M DE VÃO. AF_03/2016</t>
  </si>
  <si>
    <t>19,41</t>
  </si>
  <si>
    <t>93185</t>
  </si>
  <si>
    <t>VERGA PRÉ-MOLDADA PARA PORTAS COM MAIS DE 1,5 M DE VÃO. AF_03/2016</t>
  </si>
  <si>
    <t>29,27</t>
  </si>
  <si>
    <t>30,16</t>
  </si>
  <si>
    <t>93186</t>
  </si>
  <si>
    <t>VERGA MOLDADA IN LOCO EM CONCRETO PARA JANELAS COM ATÉ 1,5 M DE VÃO. AF_03/2016</t>
  </si>
  <si>
    <t>44,35</t>
  </si>
  <si>
    <t>93187</t>
  </si>
  <si>
    <t>VERGA MOLDADA IN LOCO EM CONCRETO PARA JANELAS COM MAIS DE 1,5 M DE VÃO. AF_03/2016</t>
  </si>
  <si>
    <t>93188</t>
  </si>
  <si>
    <t>VERGA MOLDADA IN LOCO EM CONCRETO PARA PORTAS COM ATÉ 1,5 M DE VÃO. AF_03/2016</t>
  </si>
  <si>
    <t>41,47</t>
  </si>
  <si>
    <t>93189</t>
  </si>
  <si>
    <t>VERGA MOLDADA IN LOCO EM CONCRETO PARA PORTAS COM MAIS DE 1,5 M DE VÃO. AF_03/2016</t>
  </si>
  <si>
    <t>50,12</t>
  </si>
  <si>
    <t>52,21</t>
  </si>
  <si>
    <t>93190</t>
  </si>
  <si>
    <t>VERGA MOLDADA IN LOCO COM UTILIZAÇÃO DE BLOCOS CANALETA PARA JANELAS COM ATÉ 1,5 M DE VÃO. AF_03/2016</t>
  </si>
  <si>
    <t>28,75</t>
  </si>
  <si>
    <t>93191</t>
  </si>
  <si>
    <t>VERGA MOLDADA IN LOCO COM UTILIZAÇÃO DE BLOCOS CANALETA PARA JANELAS COM MAIS DE 1,5 M DE VÃO. AF_03/2016</t>
  </si>
  <si>
    <t>93192</t>
  </si>
  <si>
    <t>VERGA MOLDADA IN LOCO COM UTILIZAÇÃO DE BLOCOS CANALETA PARA PORTAS COM ATÉ 1,5 M DE VÃO. AF_03/2016</t>
  </si>
  <si>
    <t>29,55</t>
  </si>
  <si>
    <t>30,74</t>
  </si>
  <si>
    <t>93193</t>
  </si>
  <si>
    <t>VERGA MOLDADA IN LOCO COM UTILIZAÇÃO DE BLOCOS CANALETA PARA PORTAS COM MAIS DE 1,5 M DE VÃO. AF_03/2016</t>
  </si>
  <si>
    <t>29,66</t>
  </si>
  <si>
    <t>93194</t>
  </si>
  <si>
    <t>CONTRAVERGA PRÉ-MOLDADA PARA VÃOS DE ATÉ 1,5 M DE COMPRIMENTO. AF_03/2016</t>
  </si>
  <si>
    <t>93195</t>
  </si>
  <si>
    <t>CONTRAVERGA PRÉ-MOLDADA PARA VÃOS DE MAIS DE 1,5 M DE COMPRIMENTO. AF_03/2016</t>
  </si>
  <si>
    <t>28,90</t>
  </si>
  <si>
    <t>93196</t>
  </si>
  <si>
    <t>CONTRAVERGA MOLDADA IN LOCO EM CONCRETO PARA VÃOS DE ATÉ 1,5 M DE COMPRIMENTO. AF_03/2016</t>
  </si>
  <si>
    <t>45,34</t>
  </si>
  <si>
    <t>93197</t>
  </si>
  <si>
    <t>CONTRAVERGA MOLDADA IN LOCO EM CONCRETO PARA VÃOS DE MAIS DE 1,5 M DE COMPRIMENTO. AF_03/2016</t>
  </si>
  <si>
    <t>47,67</t>
  </si>
  <si>
    <t>49,80</t>
  </si>
  <si>
    <t>93198</t>
  </si>
  <si>
    <t>CONTRAVERGA MOLDADA IN LOCO COM UTILIZAÇÃO DE BLOCOS CANALETA PARA VÃOS DE ATÉ 1,5 M DE COMPRIMENTO. AF_03/2016</t>
  </si>
  <si>
    <t>24,94</t>
  </si>
  <si>
    <t>26,09</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</si>
  <si>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</si>
  <si>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</si>
  <si>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</si>
  <si>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</si>
  <si>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</si>
  <si>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</si>
  <si>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</si>
  <si>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</si>
  <si>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19,86</t>
  </si>
  <si>
    <t>93203</t>
  </si>
  <si>
    <t>FIXAÇÃO (ENCUNHAMENTO) DE ALVENARIA DE VEDAÇÃO COM ESPUMA DE POLIURETANO EXPANSIVA. AF_03/2016</t>
  </si>
  <si>
    <t>93204</t>
  </si>
  <si>
    <t>CINTA DE AMARRAÇÃO DE ALVENARIA MOLDADA IN LOCO EM CONCRETO. AF_03/2016</t>
  </si>
  <si>
    <t>33,74</t>
  </si>
  <si>
    <t>93205</t>
  </si>
  <si>
    <t>CINTA DE AMARRAÇÃO DE ALVENARIA MOLDADA IN LOCO COM UTILIZAÇÃO DE BLOCOS CANALETA. AF_03/2016</t>
  </si>
  <si>
    <t>22,19</t>
  </si>
  <si>
    <t>85233</t>
  </si>
  <si>
    <t>ESCADA EM CONCRETO ARMADO, FCK = 15 MPA, MOLDADA IN LOCO</t>
  </si>
  <si>
    <t>2.282,86</t>
  </si>
  <si>
    <t>2.428,76</t>
  </si>
  <si>
    <t>95952</t>
  </si>
  <si>
    <t>(COMPOSIÇÃO REPRESENTATIVA) EXECUÇÃO DE ESTRUTURAS DE CONCRETO ARMADO CONVENCIONAL, PARA EDIFICAÇÃO HABITACIONAL MULTIFAMILIAR (PRÉDIO), FCK = 25 MPA. AF_01/2017</t>
  </si>
  <si>
    <t>1.313,66</t>
  </si>
  <si>
    <t>1.366,82</t>
  </si>
  <si>
    <t>95953</t>
  </si>
  <si>
    <t>(COMPOSIÇÃO REPRESENTATIVA) EXECUÇÃO DE ESTRUTURAS DE CONCRETO ARMADO, PARA EDIFICAÇÃO HABITACIONAL UNIFAMILIAR COM DOIS PAVIMENTOS (CASA ISOLADA), FCK = 25 MPA. AF_01/2017</t>
  </si>
  <si>
    <t>2.219,35</t>
  </si>
  <si>
    <t>2.337,43</t>
  </si>
  <si>
    <t>95954</t>
  </si>
  <si>
    <t>(COMPOSIÇÃO REPRESENTATIVA) EXECUÇÃO DE ESTRUTURAS DE CONCRETO ARMADO, PARA EDIFICAÇÃO HABITACIONAL UNIFAMILIAR COM DOIS PAVIMENTOS (CASA EM EMPREENDIMENTOS), FCK = 25 MPA. AF_01/2017</t>
  </si>
  <si>
    <t>1.570,71</t>
  </si>
  <si>
    <t>1.647,22</t>
  </si>
  <si>
    <t>95955</t>
  </si>
  <si>
    <t>(COMPOSIÇÃO REPRESENTATIVA) EXECUÇÃO DE ESTRUTURAS DE CONCRETO ARMADO, PARA EDIFICAÇÃO HABITACIONAL UNIFAMILIAR TÉRREA (CASA ISOLADA), FCK = 25 MPA. AF_01/2017</t>
  </si>
  <si>
    <t>1.963,60</t>
  </si>
  <si>
    <t>2.064,51</t>
  </si>
  <si>
    <t>95956</t>
  </si>
  <si>
    <t>(COMPOSIÇÃO REPRESENTATIVA) EXECUÇÃO DE ESTRUTURAS DE CONCRETO ARMADO, PARA EDIFICAÇÃO HABITACIONAL UNIFAMILIAR TÉRREA (CASA EM EMPREENDIMENTOS), FCK = 25 MPA. AF_01/2017</t>
  </si>
  <si>
    <t>1.531,83</t>
  </si>
  <si>
    <t>1.605,50</t>
  </si>
  <si>
    <t>95957</t>
  </si>
  <si>
    <t>(COMPOSIÇÃO REPRESENTATIVA) EXECUÇÃO DE ESTRUTURAS DE CONCRETO ARMADO, PARA EDIFICAÇÃO INSTITUCIONAL TÉRREA, FCK = 25 MPA. AF_01/2017</t>
  </si>
  <si>
    <t>1.918,78</t>
  </si>
  <si>
    <t>2.005,20</t>
  </si>
  <si>
    <t>95969</t>
  </si>
  <si>
    <t>(COMPOSIÇÃO REPRESENTATIVA) EXECUÇÃO DE ESCADA EM CONCRETO ARMADO, MOLDADA IN LOCO, FCK = 25 MPA. AF_02/2017</t>
  </si>
  <si>
    <t>1.873,20</t>
  </si>
  <si>
    <t>1.975,77</t>
  </si>
  <si>
    <t>97733</t>
  </si>
  <si>
    <t>PEÇA RETANGULAR PRÉ-MOLDADA, VOLUME DE CONCRETO DE ATÉ 10 LITROS, TAXA DE AÇO APROXIMADA DE 30KG/M³. AF_01/2018</t>
  </si>
  <si>
    <t>2.467,36</t>
  </si>
  <si>
    <t>2.690,82</t>
  </si>
  <si>
    <t>97734</t>
  </si>
  <si>
    <t>PEÇA RETANGULAR PRÉ-MOLDADA, VOLUME DE CONCRETO DE 10 A 30 LITROS, TAXA DE AÇO APROXIMADA DE 30KG/M³. AF_01/2018</t>
  </si>
  <si>
    <t>2.154,42</t>
  </si>
  <si>
    <t>2.352,00</t>
  </si>
  <si>
    <t>97735</t>
  </si>
  <si>
    <t>PEÇA RETANGULAR PRÉ-MOLDADA, VOLUME DE CONCRETO DE 30 A 100 LITROS, TAXA DE AÇO APROXIMADA DE 30KG/M³. AF_01/2018</t>
  </si>
  <si>
    <t>1.744,25</t>
  </si>
  <si>
    <t>1.894,81</t>
  </si>
  <si>
    <t>97736</t>
  </si>
  <si>
    <t>PEÇA RETANGULAR PRÉ-MOLDADA, VOLUME DE CONCRETO ACIMA DE 100 LITROS, TAXA DE AÇO APROXIMADA DE 30KG/M³. AF_01/2018</t>
  </si>
  <si>
    <t>1.002,05</t>
  </si>
  <si>
    <t>1.064,04</t>
  </si>
  <si>
    <t>97737</t>
  </si>
  <si>
    <t>PEÇA RETANGULAR PRÉ-MOLDADA, VOLUME DE CONCRETO DE 30 A 70 LITROS , TAXA DE AÇO APROXIMADA DE 70KG/M³. AF_01/2018</t>
  </si>
  <si>
    <t>2.362,78</t>
  </si>
  <si>
    <t>2.556,70</t>
  </si>
  <si>
    <t>97738</t>
  </si>
  <si>
    <t>PEÇA CIRCULAR PRÉ-MOLDADA, VOLUME DE CONCRETO DE 10 A 30 LITROS, TAXA DE FIBRA DE POLIPROPILENO APROXIMADA DE 6 KG/M³. AF_01/2018_P</t>
  </si>
  <si>
    <t>3.164,67</t>
  </si>
  <si>
    <t>3.395,41</t>
  </si>
  <si>
    <t>97739</t>
  </si>
  <si>
    <t>PEÇA CIRCULAR PRÉ-MOLDADA, VOLUME DE CONCRETO DE 30 A 100 LITROS, TAXA DE AÇO APROXIMADA DE 30KG/M³. AF_01/2018</t>
  </si>
  <si>
    <t>1.956,31</t>
  </si>
  <si>
    <t>2.113,37</t>
  </si>
  <si>
    <t>97740</t>
  </si>
  <si>
    <t>PEÇA CIRCULAR PRÉ-MOLDADA, VOLUME DE CONCRETO ACIMA DE 100 LITROS, TAXA DE AÇO APROXIMADA DE 30KG/M³. AF_01/2018</t>
  </si>
  <si>
    <t>1.326,44</t>
  </si>
  <si>
    <t>1.405,65</t>
  </si>
  <si>
    <t>98615</t>
  </si>
  <si>
    <t>CONTENÇÃO EM CORTINA COM ESTACAS ESPAÇADAS COM 30 CM DE DIÂMETRO E PROFUNDIDADE MENOR OU IGUAL A 10 M. AF_06/2018</t>
  </si>
  <si>
    <t>79,84</t>
  </si>
  <si>
    <t>81,83</t>
  </si>
  <si>
    <t>98616</t>
  </si>
  <si>
    <t>CONTENÇÃO EM CORTINA COM ESTACAS ESPAÇADAS COM 30 CM DE DIÂMETRO E PROFUNDIDADE MAIOR QUE 10 M E MENOR OU IGUAL A 15 M. AF_06/2018</t>
  </si>
  <si>
    <t>61,76</t>
  </si>
  <si>
    <t>98617</t>
  </si>
  <si>
    <t>CONTENÇÃO EM CORTINA COM ESTACAS ESPAÇADAS COM 30 CM DE DIÂMETRO E PROFUNDIDADE MAIOR QUE 15 M. AF_06/2018</t>
  </si>
  <si>
    <t>55,06</t>
  </si>
  <si>
    <t>98618</t>
  </si>
  <si>
    <t>CONTENÇÃO EM CORTINA COM ESTACAS ESPAÇADAS COM 40 CM DE DIÂMETRO E PROFUNDIDADE MENOR OU IGUAL A 10 M. AF_06/2018</t>
  </si>
  <si>
    <t>76,04</t>
  </si>
  <si>
    <t>77,51</t>
  </si>
  <si>
    <t>98619</t>
  </si>
  <si>
    <t>CONTENÇÃO EM CORTINA COM ESTACAS ESPAÇADAS COM 40 CM DE DIÂMETRO E PROFUNDIDADE MAIOR QUE 10 M E MENOR OU IGUAL A 15 M. AF_06/2018</t>
  </si>
  <si>
    <t>67,84</t>
  </si>
  <si>
    <t>98620</t>
  </si>
  <si>
    <t>CONTENÇÃO EM CORTINA COM ESTACAS ESPAÇADAS COM 40 CM DE DIÂMETRO E PROFUNDIDADE MAIOR QUE 15 M. AF_06/2018</t>
  </si>
  <si>
    <t>63,72</t>
  </si>
  <si>
    <t>64,57</t>
  </si>
  <si>
    <t>98621</t>
  </si>
  <si>
    <t>CONTENÇÃO EM CORTINA COM ESTACAS ESPAÇADAS COM 50 CM DE DIÂMETRO E PROFUNDIDADE MENOR OU IGUAL A 10 M. AF_06/2018</t>
  </si>
  <si>
    <t>84,41</t>
  </si>
  <si>
    <t>85,69</t>
  </si>
  <si>
    <t>98622</t>
  </si>
  <si>
    <t>CONTENÇÃO EM CORTINA COM ESTACAS ESPAÇADAS COM 50 CM DE DIÂMETRO E PROFUNDIDADE MAIOR QUE 10 M E MENOR OU IGUAL A 15 M. AF_06/2018</t>
  </si>
  <si>
    <t>77,83</t>
  </si>
  <si>
    <t>78,79</t>
  </si>
  <si>
    <t>98623</t>
  </si>
  <si>
    <t>CONTENÇÃO EM CORTINA COM ESTACAS ESPAÇADAS COM 50 CM DE DIÂMETRO E PROFUNDIDADE MAIOR QUE 15 M. AF_06/2018</t>
  </si>
  <si>
    <t>74,49</t>
  </si>
  <si>
    <t>75,27</t>
  </si>
  <si>
    <t>98624</t>
  </si>
  <si>
    <t>CONTENÇÃO EM CORTINA COM ESTACAS ESPAÇADAS COM 60 CM DE DIÂMETRO E PROFUNDIDADE MENOR OU IGUAL A 10 M. AF_06/2018</t>
  </si>
  <si>
    <t>93,94</t>
  </si>
  <si>
    <t>95,08</t>
  </si>
  <si>
    <t>98625</t>
  </si>
  <si>
    <t>CONTENÇÃO EM CORTINA COM ESTACAS ESPAÇADAS COM 60 CM DE DIÂMETRO E PROFUNDIDADE MAIOR QUE 10 M E MENOR OU IGUAL A 15 M. AF_06/2018</t>
  </si>
  <si>
    <t>88,40</t>
  </si>
  <si>
    <t>98626</t>
  </si>
  <si>
    <t>CONTENÇÃO EM CORTINA COM ESTACAS ESPAÇADAS COM 60 CM DE DIÂMETRO E PROFUNDIDADE MAIOR QUE 15 M. AF_06/2018</t>
  </si>
  <si>
    <t>85,56</t>
  </si>
  <si>
    <t>86,29</t>
  </si>
  <si>
    <t>98655</t>
  </si>
  <si>
    <t>EXECUÇÃO DE MURETA GUIA PARA CONTENÇÃO/ FUNDAÇÃO COM 30 CM DE ESPESSURA. AF_06/2018</t>
  </si>
  <si>
    <t>391,34</t>
  </si>
  <si>
    <t>412,52</t>
  </si>
  <si>
    <t>98656</t>
  </si>
  <si>
    <t>EXECUÇÃO DE MURETA GUIA PARA CONTENÇÃO/ FUNDAÇÃO COM 40 CM DE ESPESSURA. AF_06/2018</t>
  </si>
  <si>
    <t>396,95</t>
  </si>
  <si>
    <t>418,36</t>
  </si>
  <si>
    <t>98657</t>
  </si>
  <si>
    <t>EXECUÇÃO DE MURETA GUIA PARA CONTENÇÃO/ FUNDAÇÃO COM 50 CM DE ESPESSURA. AF_06/2018</t>
  </si>
  <si>
    <t>402,56</t>
  </si>
  <si>
    <t>424,20</t>
  </si>
  <si>
    <t>98658</t>
  </si>
  <si>
    <t>EXECUÇÃO DE MURETA GUIA PARA CONTENÇÃO/ FUNDAÇÃO COM 60 CM DE ESPESSURA. AF_06/2018</t>
  </si>
  <si>
    <t>408,18</t>
  </si>
  <si>
    <t>430,04</t>
  </si>
  <si>
    <t>98659</t>
  </si>
  <si>
    <t>EXECUÇÃO DE MURETA GUIA PARA CONTENÇÃO/ FUNDAÇÃO COM 80 CM DE ESPESSURA. AF_06/2018</t>
  </si>
  <si>
    <t>419,43</t>
  </si>
  <si>
    <t>441,74</t>
  </si>
  <si>
    <t>98746</t>
  </si>
  <si>
    <t>SOLDA DE TOPO EM CHAPA/PERFIL/TUBO DE AÇO CHANFRADO, ESPESSURA=1/4''. AF_06/2018</t>
  </si>
  <si>
    <t>59,67</t>
  </si>
  <si>
    <t>98749</t>
  </si>
  <si>
    <t>SOLDA DE TOPO EM CHAPA/PERFIL/TUBO DE AÇO CHANFRADO, ESPESSURA=5/16''. AF_06/2018</t>
  </si>
  <si>
    <t>64,84</t>
  </si>
  <si>
    <t>69,63</t>
  </si>
  <si>
    <t>98750</t>
  </si>
  <si>
    <t>SOLDA DE TOPO EM CHAPA/PERFIL/TUBO DE AÇO CHANFRADO, ESPESSURA=3/8''. AF_06/2018</t>
  </si>
  <si>
    <t>76,59</t>
  </si>
  <si>
    <t>81,53</t>
  </si>
  <si>
    <t>98751</t>
  </si>
  <si>
    <t>SOLDA DE TOPO EM CHAPA/PERFIL/TUBO DE AÇO CHANFRADO, ESPESSURA=1/2''. AF_06/2018</t>
  </si>
  <si>
    <t>112,52</t>
  </si>
  <si>
    <t>98752</t>
  </si>
  <si>
    <t>SOLDA DE TOPO EM CHAPA/PERFIL/TUBO DE AÇO CHANFRADO, ESPESSURA=5/8''. AF_06/2018</t>
  </si>
  <si>
    <t>143,96</t>
  </si>
  <si>
    <t>98753</t>
  </si>
  <si>
    <t>SOLDA DE TOPO EM CHAPA/PERFIL/TUBO DE AÇO CHANFRADO, ESPESSURA=3/4''. AF_06/2018</t>
  </si>
  <si>
    <t>189,55</t>
  </si>
  <si>
    <t>195,50</t>
  </si>
  <si>
    <t>100763</t>
  </si>
  <si>
    <t>VIGA METÁLICA EM PERFIL LAMINADO OU SOLDADO EM AÇO ESTRUTURAL, COM CONEXÕES PARAFUSADAS, INCLUSOS MÃO DE OBRA, TRANSPORTE E IÇAMENTO UTILIZANDO GUINDASTE - FORNECIMENTO E INSTALAÇÃO. AF_01/2020_P</t>
  </si>
  <si>
    <t>100764</t>
  </si>
  <si>
    <t>VIGA METÁLICA EM PERFIL LAMINADO OU SOLDADO EM AÇO ESTRUTURAL, COM CONEXÕES SOLDADAS, INCLUSOS MÃO DE OBRA, TRANSPORTE E IÇAMENTO UTILIZANDO GUINDASTE - FORNECIMENTO E INSTALAÇÃO. AF_01/2020_P</t>
  </si>
  <si>
    <t>9,20</t>
  </si>
  <si>
    <t>9,34</t>
  </si>
  <si>
    <t>100765</t>
  </si>
  <si>
    <t>PILAR METÁLICO PERFIL LAMINADO/SOLDADO EM AÇO ESTRUTURAL, COM CONEXÕES PARAFUSADAS, INCLUSOS MÃO DE OBRA, TRANSPORTE E IÇAMENTO UTILIZANDO GUINDASTE - FORNECIMENTO E INSTALAÇÃO. AF_01/2020_P</t>
  </si>
  <si>
    <t>100766</t>
  </si>
  <si>
    <t>PILAR METÁLICO PERFIL LAMINADO OU SOLDADO EM AÇO ESTRUTURAL, COM CONEXÕES SOLDADAS, INCLUSOS MÃO DE OBRA, TRANSPORTE E IÇAMENTO UTILIZANDO GUINDASTE - FORNECIMENTO E INSTALAÇÃO. AF_01/2020</t>
  </si>
  <si>
    <t>8,59</t>
  </si>
  <si>
    <t>100767</t>
  </si>
  <si>
    <t>CONTRAVENTAMENTO COM CANTONEIRAS DE AÇO, ABAS IGUAIS, COM CONEXÕES PARAFUSADAS, INCLUSOS MÃO DE OBRA, TRANSPORTE E IÇAMENTO UTILIZANDO TALHA MANUAL, PARA EDIFÍCIOS DE ATÉ 2 PAVIMENTOS - FORNECIMENTO E INSTALAÇÃO. AF_01/2020_P</t>
  </si>
  <si>
    <t>100768</t>
  </si>
  <si>
    <t>CONTRAVENTAMENTO COM CANTONEIRAS DE AÇO, ABAS IGUAIS, COM CONEXÕES SOLDADAS, INCLUSOS MÃO DE OBRA, TRANSPORTE E IÇAMENTO UTILIZANDO TALHA MANUAL, PARA EDIFÍCIOS DE ATÉ 2 PAVIMENTOS - FORNECIMENTO E INSTALAÇÃO. AF_01/2020</t>
  </si>
  <si>
    <t>15,78</t>
  </si>
  <si>
    <t>16,65</t>
  </si>
  <si>
    <t>100769</t>
  </si>
  <si>
    <t>CONTRAVENTAMENTO COM CANTONEIRAS DE AÇO, ABAS IGUAIS, COM CONEXÕES PARAFUSADAS, INCLUSOS MÃO DE OBRA, TRANSPORTE E IÇAMENTO UTILIZANDO GUINDASTE, PARA EDIFÍCIOS DE 3 A 5 PAVIMENTOS - FORNECIMENTO E INSTALAÇÃO. AF_01/2020_P</t>
  </si>
  <si>
    <t>100770</t>
  </si>
  <si>
    <t>CONTRAVENTAMENTO COM CANTONEIRAS DE AÇO, ABAS IGUAIS, COM CONEXÕES SOLDADAS, INCLUSOS MÃO DE OBRA, TRANSPORTE E IÇAMENTO UTILIZANDO GUINDASTE, PARA EDIFÍCIOS DE 3 A 5 PAVIMENTOS - FORNECIMENTO E INSTALAÇÃO. AF_01/2020</t>
  </si>
  <si>
    <t>14,00</t>
  </si>
  <si>
    <t>100771</t>
  </si>
  <si>
    <t>CONTRAVENTAMENTO COM CANTONEIRAS DE AÇO, ABAS IGUAIS, COM CONEXÕES PARAFUSADAS, INCLUSOS MÃO DE OBRA, TRANSPORTE E IÇAMENTO UTILIZANDO GRUA, PARA EDIFÍCIOS DE 6 A 10 PAVIMENTOS - FORNECIMENTO E INSTALAÇÃO. AF_01/2020_P</t>
  </si>
  <si>
    <t>100772</t>
  </si>
  <si>
    <t>CONTRAVENTAMENTO COM CANTONEIRAS DE AÇO, ABAS IGUAIS, COM CONEXÕES SOLDADAS, INCLUSOS MÃO DE OBRA, TRANSPORTE E IÇAMENTO UTILIZANDO GRUA, PARA EDIFÍCIOS DE 6 A 10 PAVIMENTOS - FORNECIMENTO E INSTALAÇÃO. AF_01/2020</t>
  </si>
  <si>
    <t>9,98</t>
  </si>
  <si>
    <t>100773</t>
  </si>
  <si>
    <t>ESTRUTURA TRELIÇADA DE COBERTURA, TIPO ARCO, COM LIGAÇÕES SOLDADAS, INCLUSOS PERFIS METÁLICOS, CHAPAS METÁLICAS, MÃO DE OBRA E TRANSPORTE COM GUINDASTE - FORNECIMENTO E INSTALAÇÃO. AF_01/2020_P</t>
  </si>
  <si>
    <t>100774</t>
  </si>
  <si>
    <t>ESTRUTURA TRELIÇADA DE COBERTURA, TIPO SHED, COM LIGAÇÕES SOLDADAS, INCLUSOS PERFIS METÁLICOS, CHAPAS METÁLICAS, MÃO DE OBRA E TRANSPORTE COM GUINDASTE - FORNECIMENTO E INSTALAÇÃO. AF_01/2020_P</t>
  </si>
  <si>
    <t>100775</t>
  </si>
  <si>
    <t>ESTRUTURA TRELIÇADA DE COBERTURA, TIPO FINK, COM LIGAÇÕES SOLDADAS, INCLUSOS PERFIS METÁLICOS, CHAPAS METÁLICAS, MÃO DE OBRA E TRANSPORTE COM GUINDASTE - FORNECIMENTO E INSTALAÇÃO. AF_01/2020_P</t>
  </si>
  <si>
    <t>100776</t>
  </si>
  <si>
    <t>ESTRUTURA TRELIÇADA DE COBERTURA, TIPO ARCO, COM LIGAÇÕES PARAFUSADAS, INCLUSOS PERFIS METÁLICOS, CHAPAS METÁLICAS, MÃO DE OBRA E TRANSPORTE COM GUINDASTE - FORNECIMENTO E INSTALAÇÃO. AF_01/2020_P</t>
  </si>
  <si>
    <t>12,94</t>
  </si>
  <si>
    <t>100777</t>
  </si>
  <si>
    <t>ESTRUTURA TRELIÇADA DE COBERTURA, TIPO SHED, COM LIGAÇÕES PARAFUSADAS, INCLUSOS PERFIS METÁLICOS, CHAPAS METÁLICAS, MÃO DE OBRA E TRANSPORTE COM GUINDASTE - FORNECIMENTO E INSTALAÇÃO. AF_01/2020_P</t>
  </si>
  <si>
    <t>8,76</t>
  </si>
  <si>
    <t>100778</t>
  </si>
  <si>
    <t>ESTRUTURA TRELIÇADA DE COBERTURA, TIPO FINK, COM LIGAÇÕES PARAFUSADAS, INCLUSOS PERFIS METÁLICOS, CHAPAS METÁLICAS, MÃO DE OBRA E TRANSPORTE COM GUINDASTE - FORNECIMENTO E INSTALAÇÃO. AF_01/2020_P</t>
  </si>
  <si>
    <t>5,33</t>
  </si>
  <si>
    <t>98560</t>
  </si>
  <si>
    <t>IMPERMEABILIZAÇÃO DE PISO COM ARGAMASSA DE CIMENTO E AREIA, COM ADITIVO IMPERMEABILIZANTE, E = 2CM. AF_06/2018</t>
  </si>
  <si>
    <t>98561</t>
  </si>
  <si>
    <t>IMPERMEABILIZAÇÃO DE PAREDES COM ARGAMASSA DE CIMENTO E AREIA, COM ADITIVO IMPERMEABILIZANTE, E = 2CM. AF_06/2018</t>
  </si>
  <si>
    <t>35,35</t>
  </si>
  <si>
    <t>98562</t>
  </si>
  <si>
    <t>IMPERMEABILIZAÇÃO DE FLOREIRA OU VIGA BALDRAME COM ARGAMASSA DE CIMENTO E AREIA, COM ADITIVO IMPERMEABILIZANTE, E = 2 CM. AF_06/2018</t>
  </si>
  <si>
    <t>30,82</t>
  </si>
  <si>
    <t>33,31</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</si>
  <si>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</si>
  <si>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</si>
  <si>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</si>
  <si>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</si>
  <si>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40,25</t>
  </si>
  <si>
    <t>98558</t>
  </si>
  <si>
    <t>TRATAMENTO DE RALO OU PONTO EMERGENTE COM ARGAMASSA POLIMÉRICA / MEMBRANA ACRÍLICA REFORÇADO COM VÉU DE POLIÉSTER (MAV). AF_06/2018</t>
  </si>
  <si>
    <t>6,50</t>
  </si>
  <si>
    <t>98559</t>
  </si>
  <si>
    <t>TRATAMENTO DE RODAPÉ COM VÉU DE POLIÉSTER. AF_06/2018</t>
  </si>
  <si>
    <t>98546</t>
  </si>
  <si>
    <t>IMPERMEABILIZAÇÃO DE SUPERFÍCIE COM MANTA ASFÁLTICA, UMA CAMADA, INCLUSIVE APLICAÇÃO DE PRIMER ASFÁLTICO, E=3MM. AF_06/2018</t>
  </si>
  <si>
    <t>84,31</t>
  </si>
  <si>
    <t>98547</t>
  </si>
  <si>
    <t>IMPERMEABILIZAÇÃO DE SUPERFÍCIE COM MANTA ASFÁLTICA, DUAS CAMADAS, INCLUSIVE APLICAÇÃO DE PRIMER ASFÁLTICO, E=3MM E E=4MM. AF_06/2018</t>
  </si>
  <si>
    <t>149,84</t>
  </si>
  <si>
    <t>154,11</t>
  </si>
  <si>
    <t>98553</t>
  </si>
  <si>
    <t>IMPERMEABILIZAÇÃO DE SUPERFÍCIE COM MEMBRANA À BASE DE POLIURETANO, 2 DEMÃOS. AF_06/2018</t>
  </si>
  <si>
    <t>100,05</t>
  </si>
  <si>
    <t>101,53</t>
  </si>
  <si>
    <t>98554</t>
  </si>
  <si>
    <t>IMPERMEABILIZAÇÃO DE SUPERFÍCIE COM MEMBRANA À BASE DE RESINA ACRÍLICA, 3 DEMÃOS. AF_06/2018</t>
  </si>
  <si>
    <t>35,43</t>
  </si>
  <si>
    <t>37,22</t>
  </si>
  <si>
    <t>98557</t>
  </si>
  <si>
    <t>IMPERMEABILIZAÇÃO DE SUPERFÍCIE COM EMULSÃO ASFÁLTICA, 2 DEMÃOS AF_06/2018</t>
  </si>
  <si>
    <t>26,17</t>
  </si>
  <si>
    <t>98563</t>
  </si>
  <si>
    <t>PROTEÇÃO MECÂNICA DE SUPERFÍCIE HORIZONTAL COM ARGAMASSA DE CIMENTO E AREIA, TRAÇO 1:3, E=2CM. AF_06/2018</t>
  </si>
  <si>
    <t>24,33</t>
  </si>
  <si>
    <t>26,18</t>
  </si>
  <si>
    <t>98564</t>
  </si>
  <si>
    <t>PROTEÇÃO MECÂNICA DE SUPERFÍCIE VERTICAL COM ARGAMASSA DE CIMENTO E AREIA, TRAÇO 1:3, E=2CM. AF_06/2018</t>
  </si>
  <si>
    <t>34,77</t>
  </si>
  <si>
    <t>98565</t>
  </si>
  <si>
    <t>PROTEÇÃO MECÂNICA DE SUPERFICIE HORIZONTAL COM ARGAMASSA DE CIMENTO E AREIA, TRAÇO 1:3, E=3CM. AF_06/2018</t>
  </si>
  <si>
    <t>35,24</t>
  </si>
  <si>
    <t>38,03</t>
  </si>
  <si>
    <t>98566</t>
  </si>
  <si>
    <t>PROTEÇÃO MECÂNICA DE SUPERFÍCIE VERTICAL COM ARGAMASSA DE CIMENTO E AREIA, TRAÇO 1:3, E=3CM. AF_06/2018</t>
  </si>
  <si>
    <t>46,62</t>
  </si>
  <si>
    <t>98567</t>
  </si>
  <si>
    <t>PROTEÇÃO MECÂNICA DE SUPERFICIE HORIZONTAL COM ARGAMASSA DE CIMENTO E AREIA, TRAÇO 1:3, E=4CM. AF_06/2018</t>
  </si>
  <si>
    <t>45,69</t>
  </si>
  <si>
    <t>98568</t>
  </si>
  <si>
    <t>PROTEÇÃO MECÂNICA DE SUPERFÍCIE VERTICAL COM ARGAMASSA DE CIMENTO E AREIA, TRAÇO 1:3, E=4CM. AF_06/2018</t>
  </si>
  <si>
    <t>54,11</t>
  </si>
  <si>
    <t>57,97</t>
  </si>
  <si>
    <t>98569</t>
  </si>
  <si>
    <t>PROTEÇÃO MECÂNICA DE SUPERFICIE HORIZONTAL COM ARGAMASSA DE CIMENTO E AREIA, TRAÇO 1:3, E=5CM. AF_06/2018</t>
  </si>
  <si>
    <t>56,57</t>
  </si>
  <si>
    <t>61,24</t>
  </si>
  <si>
    <t>98570</t>
  </si>
  <si>
    <t>PROTEÇÃO MECÂNICA DE SUPERFÍCIE VERTICAL COM ARGAMASSA DE CIMENTO E AREIA, TRAÇO 1:3, E=5CM. AF_06/2018</t>
  </si>
  <si>
    <t>65,04</t>
  </si>
  <si>
    <t>69,86</t>
  </si>
  <si>
    <t>98571</t>
  </si>
  <si>
    <t>PROTEÇÃO MECÂNICA DE SUPERFICIE HORIZONTAL COM CONCRETO 15 MPA, E=4CM. AF_06/2018</t>
  </si>
  <si>
    <t>28,00</t>
  </si>
  <si>
    <t>98572</t>
  </si>
  <si>
    <t>PROTEÇÃO MECÂNICA DE SUPERFICIE HORIZONTAL COM CONCRETO 15 MPA, E=5CM. AF_06/2018</t>
  </si>
  <si>
    <t>98573</t>
  </si>
  <si>
    <t>PROTEÇÃO MECÂNICA DE SUPERFÍCIE VERTICAL COM CONCRETO 15 MPA, E=5CM. AF_06/2018</t>
  </si>
  <si>
    <t>42,70</t>
  </si>
  <si>
    <t>45,20</t>
  </si>
  <si>
    <t>91831</t>
  </si>
  <si>
    <t>ELETRODUTO FLEXÍVEL CORRUGADO, PVC, DN 20 MM (1/2"), PARA CIRCUITOS TERMINAIS, INSTALADO EM FORRO - FORNECIMENTO E INSTALAÇÃO. AF_12/2015</t>
  </si>
  <si>
    <t>91833</t>
  </si>
  <si>
    <t>ELETRODUTO FLEXÍVEL CORRUGADO REFORÇADO, PVC, DN 20 MM (1/2"), PARA CIRCUITOS TERMINAIS, INSTALADO EM FORRO - FORNECIMENTO E INSTALAÇÃO. AF_12/2015</t>
  </si>
  <si>
    <t>91834</t>
  </si>
  <si>
    <t>ELETRODUTO FLEXÍVEL CORRUGADO, PVC, DN 25 MM (3/4"), PARA CIRCUITOS TERMINAIS, INSTALADO EM FORRO - FORNECIMENTO E INSTALAÇÃO. AF_12/2015</t>
  </si>
  <si>
    <t>91835</t>
  </si>
  <si>
    <t>ELETRODUTO FLEXÍVEL CORRUGADO REFORÇADO, PVC, DN 25 MM (3/4"), PARA CIRCUITOS TERMINAIS, INSTALADO EM FORRO - FORNECIMENTO E INSTALAÇÃO. AF_12/2015</t>
  </si>
  <si>
    <t>91836</t>
  </si>
  <si>
    <t>ELETRODUTO FLEXÍVEL CORRUGADO, PVC, DN 32 MM (1"), PARA CIRCUITOS TERMINAIS, INSTALADO EM FORRO - FORNECIMENTO E INSTALAÇÃO. AF_12/2015</t>
  </si>
  <si>
    <t>91837</t>
  </si>
  <si>
    <t>ELETRODUTO FLEXÍVEL CORRUGADO REFORÇADO, PVC, DN 32 MM (1"), PARA CIRCUITOS TERMINAIS, INSTALADO EM FORRO - FORNECIMENTO E INSTALAÇÃO. AF_12/2015</t>
  </si>
  <si>
    <t>10,18</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</si>
  <si>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</si>
  <si>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</si>
  <si>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</si>
  <si>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</si>
  <si>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</si>
  <si>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</si>
  <si>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9,78</t>
  </si>
  <si>
    <t>10,53</t>
  </si>
  <si>
    <t>91842</t>
  </si>
  <si>
    <t>ELETRODUTO FLEXÍVEL CORRUGADO, PVC, DN 20 MM (1/2"), PARA CIRCUITOS TERMINAIS, INSTALADO EM LAJE - FORNECIMENTO E INSTALAÇÃO. AF_12/2015</t>
  </si>
  <si>
    <t>91843</t>
  </si>
  <si>
    <t>ELETRODUTO FLEXÍVEL CORRUGADO REFORÇADO, PVC, DN 20 MM (1/2"), PARA CIRCUITOS TERMINAIS, INSTALADO EM LAJE - FORNECIMENTO E INSTALAÇÃO. AF_12/2015</t>
  </si>
  <si>
    <t>4,35</t>
  </si>
  <si>
    <t>91844</t>
  </si>
  <si>
    <t>ELETRODUTO FLEXÍVEL CORRUGADO, PVC, DN 25 MM (3/4"), PARA CIRCUITOS TERMINAIS, INSTALADO EM LAJE - FORNECIMENTO E INSTALAÇÃO. AF_12/2015</t>
  </si>
  <si>
    <t>91845</t>
  </si>
  <si>
    <t>ELETRODUTO FLEXÍVEL CORRUGADO REFORÇADO, PVC, DN 25 MM (3/4"), PARA CIRCUITOS TERMINAIS, INSTALADO EM LAJE - FORNECIMENTO E INSTALAÇÃO. AF_12/2015</t>
  </si>
  <si>
    <t>91846</t>
  </si>
  <si>
    <t>ELETRODUTO FLEXÍVEL CORRUGADO, PVC, DN 32 MM (1"), PARA CIRCUITOS TERMINAIS, INSTALADO EM LAJE - FORNECIMENTO E INSTALAÇÃO. AF_12/2015</t>
  </si>
  <si>
    <t>6,53</t>
  </si>
  <si>
    <t>7,04</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</si>
  <si>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</si>
  <si>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</si>
  <si>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</si>
  <si>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</si>
  <si>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7,21</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</si>
  <si>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</si>
  <si>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</si>
  <si>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</si>
  <si>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</si>
  <si>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8,98</t>
  </si>
  <si>
    <t>91852</t>
  </si>
  <si>
    <t>ELETRODUTO FLEXÍVEL CORRUGADO, PVC, DN 20 MM (1/2"), PARA CIRCUITOS TERMINAIS, INSTALADO EM PAREDE - FORNECIMENTO E INSTALAÇÃO. AF_12/2015</t>
  </si>
  <si>
    <t>91853</t>
  </si>
  <si>
    <t>ELETRODUTO FLEXÍVEL CORRUGADO REFORÇADO, PVC, DN 20 MM (1/2"), PARA CIRCUITOS TERMINAIS, INSTALADO EM PAREDE - FORNECIMENTO E INSTALAÇÃO. AF_12/2015</t>
  </si>
  <si>
    <t>91854</t>
  </si>
  <si>
    <t>ELETRODUTO FLEXÍVEL CORRUGADO, PVC, DN 25 MM (3/4"), PARA CIRCUITOS TERMINAIS, INSTALADO EM PAREDE - FORNECIMENTO E INSTALAÇÃO. AF_12/2015</t>
  </si>
  <si>
    <t>7,06</t>
  </si>
  <si>
    <t>91855</t>
  </si>
  <si>
    <t>ELETRODUTO FLEXÍVEL CORRUGADO REFORÇADO, PVC, DN 25 MM (3/4"), PARA CIRCUITOS TERMINAIS, INSTALADO EM PAREDE - FORNECIMENTO E INSTALAÇÃO. AF_12/2015</t>
  </si>
  <si>
    <t>8,35</t>
  </si>
  <si>
    <t>91856</t>
  </si>
  <si>
    <t>ELETRODUTO FLEXÍVEL CORRUGADO, PVC, DN 32 MM (1"), PARA CIRCUITOS TERMINAIS, INSTALADO EM PAREDE - FORNECIMENTO E INSTALAÇÃO. AF_12/2015</t>
  </si>
  <si>
    <t>9,50</t>
  </si>
  <si>
    <t>91857</t>
  </si>
  <si>
    <t>ELETRODUTO FLEXÍVEL CORRUGADO REFORÇADO, PVC, DN 32 MM (1"), PARA CIRCUITOS TERMINAIS, INSTALADO EM PAREDE - FORNECIMENTO E INSTALAÇÃO. AF_12/2015</t>
  </si>
  <si>
    <t>10,11</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</si>
  <si>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</si>
  <si>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</si>
  <si>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</si>
  <si>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</si>
  <si>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10,94</t>
  </si>
  <si>
    <t>91861</t>
  </si>
  <si>
    <t>ELETRODUTO FLEXÍVEL LISO, PEAD, DN 40 MM (1 1/4"), PARA CIRCUITOS TERMINAIS, INSTALADO EM PAREDE - FORNECIMENTO E INSTALAÇÃO. AF_12/2015</t>
  </si>
  <si>
    <t>11,35</t>
  </si>
  <si>
    <t>91862</t>
  </si>
  <si>
    <t>ELETRODUTO RÍGIDO ROSCÁVEL, PVC, DN 20 MM (1/2"), PARA CIRCUITOS TERMINAIS, INSTALADO EM FORRO - FORNECIMENTO E INSTALAÇÃO. AF_12/2015</t>
  </si>
  <si>
    <t>7,13</t>
  </si>
  <si>
    <t>91863</t>
  </si>
  <si>
    <t>ELETRODUTO RÍGIDO ROSCÁVEL, PVC, DN 25 MM (3/4"), PARA CIRCUITOS TERMINAIS, INSTALADO EM FORRO - FORNECIMENTO E INSTALAÇÃO. AF_12/2015</t>
  </si>
  <si>
    <t>91864</t>
  </si>
  <si>
    <t>ELETRODUTO RÍGIDO ROSCÁVEL, PVC, DN 32 MM (1"), PARA CIRCUITOS TERMINAIS, INSTALADO EM FORRO - FORNECIMENTO E INSTALAÇÃO. AF_12/2015</t>
  </si>
  <si>
    <t>10,67</t>
  </si>
  <si>
    <t>91865</t>
  </si>
  <si>
    <t>ELETRODUTO RÍGIDO ROSCÁVEL, PVC, DN 40 MM (1 1/4"), PARA CIRCUITOS TERMINAIS, INSTALADO EM FORRO - FORNECIMENTO E INSTALAÇÃO. AF_12/2015</t>
  </si>
  <si>
    <t>12,24</t>
  </si>
  <si>
    <t>91866</t>
  </si>
  <si>
    <t>ELETRODUTO RÍGIDO ROSCÁVEL, PVC, DN 20 MM (1/2"), PARA CIRCUITOS TERMINAIS, INSTALADO EM LAJE - FORNECIMENTO E INSTALAÇÃO. AF_12/2015</t>
  </si>
  <si>
    <t>91867</t>
  </si>
  <si>
    <t>ELETRODUTO RÍGIDO ROSCÁVEL, PVC, DN 25 MM (3/4"), PARA CIRCUITOS TERMINAIS, INSTALADO EM LAJE - FORNECIMENTO E INSTALAÇÃO. AF_12/2015</t>
  </si>
  <si>
    <t>91868</t>
  </si>
  <si>
    <t>ELETRODUTO RÍGIDO ROSCÁVEL, PVC, DN 32 MM (1"), PARA CIRCUITOS TERMINAIS, INSTALADO EM LAJE - FORNECIMENTO E INSTALAÇÃO. AF_12/2015</t>
  </si>
  <si>
    <t>8,60</t>
  </si>
  <si>
    <t>91869</t>
  </si>
  <si>
    <t>ELETRODUTO RÍGIDO ROSCÁVEL, PVC, DN 40 MM (1 1/4"), PARA CIRCUITOS TERMINAIS, INSTALADO EM LAJE - FORNECIMENTO E INSTALAÇÃO. AF_12/2015</t>
  </si>
  <si>
    <t>11,65</t>
  </si>
  <si>
    <t>91870</t>
  </si>
  <si>
    <t>ELETRODUTO RÍGIDO ROSCÁVEL, PVC, DN 20 MM (1/2"), PARA CIRCUITOS TERMINAIS, INSTALADO EM PAREDE - FORNECIMENTO E INSTALAÇÃO. AF_12/2015</t>
  </si>
  <si>
    <t>91871</t>
  </si>
  <si>
    <t>ELETRODUTO RÍGIDO ROSCÁVEL, PVC, DN 25 MM (3/4"), PARA CIRCUITOS TERMINAIS, INSTALADO EM PAREDE - FORNECIMENTO E INSTALAÇÃO. AF_12/2015</t>
  </si>
  <si>
    <t>9,99</t>
  </si>
  <si>
    <t>91872</t>
  </si>
  <si>
    <t>ELETRODUTO RÍGIDO ROSCÁVEL, PVC, DN 32 MM (1"), PARA CIRCUITOS TERMINAIS, INSTALADO EM PAREDE - FORNECIMENTO E INSTALAÇÃO. AF_12/2015</t>
  </si>
  <si>
    <t>12,32</t>
  </si>
  <si>
    <t>91873</t>
  </si>
  <si>
    <t>ELETRODUTO RÍGIDO ROSCÁVEL, PVC, DN 40 MM (1 1/4"), PARA CIRCUITOS TERMINAIS, INSTALADO EM PAREDE - FORNECIMENTO E INSTALAÇÃO. AF_12/2015</t>
  </si>
  <si>
    <t>93008</t>
  </si>
  <si>
    <t>ELETRODUTO RÍGIDO ROSCÁVEL, PVC, DN 50 MM (1 1/2") - FORNECIMENTO E INSTALAÇÃO. AF_12/2015</t>
  </si>
  <si>
    <t>10,55</t>
  </si>
  <si>
    <t>93009</t>
  </si>
  <si>
    <t>ELETRODUTO RÍGIDO ROSCÁVEL, PVC, DN 60 MM (2") - FORNECIMENTO E INSTALAÇÃO. AF_12/2015</t>
  </si>
  <si>
    <t>14,15</t>
  </si>
  <si>
    <t>14,77</t>
  </si>
  <si>
    <t>93010</t>
  </si>
  <si>
    <t>ELETRODUTO RÍGIDO ROSCÁVEL, PVC, DN 75 MM (2 1/2") - FORNECIMENTO E INSTALAÇÃO. AF_12/2015</t>
  </si>
  <si>
    <t>19,24</t>
  </si>
  <si>
    <t>19,99</t>
  </si>
  <si>
    <t>93011</t>
  </si>
  <si>
    <t>ELETRODUTO RÍGIDO ROSCÁVEL, PVC, DN 85 MM (3") - FORNECIMENTO E INSTALAÇÃO. AF_12/2015</t>
  </si>
  <si>
    <t>93012</t>
  </si>
  <si>
    <t>ELETRODUTO RÍGIDO ROSCÁVEL, PVC, DN 110 MM (4") - FORNECIMENTO E INSTALAÇÃO. AF_12/2015</t>
  </si>
  <si>
    <t>34,28</t>
  </si>
  <si>
    <t>35,31</t>
  </si>
  <si>
    <t>95726</t>
  </si>
  <si>
    <t>ELETRODUTO RÍGIDO SOLDÁVEL, PVC, DN 20 MM (½), APARENTE, INSTALADO EM TETO - FORNECIMENTO E INSTALAÇÃO. AF_11/2016_P</t>
  </si>
  <si>
    <t>95727</t>
  </si>
  <si>
    <t>ELETRODUTO RÍGIDO SOLDÁVEL, PVC, DN 25 MM (3/4), APARENTE, INSTALADO EM TETO - FORNECIMENTO E INSTALAÇÃO. AF_11/2016_P</t>
  </si>
  <si>
    <t>95728</t>
  </si>
  <si>
    <t>ELETRODUTO RÍGIDO SOLDÁVEL, PVC, DN 32 MM (1), APARENTE, INSTALADO EM TETO - FORNECIMENTO E INSTALAÇÃO. AF_11/2016_P</t>
  </si>
  <si>
    <t>95729</t>
  </si>
  <si>
    <t>ELETRODUTO RÍGIDO SOLDÁVEL, PVC, DN 20 MM (½), APARENTE, INSTALADO EM PAREDE - FORNECIMENTO E INSTALAÇÃO. AF_11/2016_P</t>
  </si>
  <si>
    <t>6,80</t>
  </si>
  <si>
    <t>95730</t>
  </si>
  <si>
    <t>ELETRODUTO RÍGIDO SOLDÁVEL, PVC, DN 25 MM (3/4), APARENTE, INSTALADO EM PAREDE - FORNECIMENTO E INSTALAÇÃO. AF_11/2016_P</t>
  </si>
  <si>
    <t>7,46</t>
  </si>
  <si>
    <t>95731</t>
  </si>
  <si>
    <t>ELETRODUTO RÍGIDO SOLDÁVEL, PVC, DN 32 MM (1), APARENTE, INSTALADO EM PAREDE - FORNECIMENTO E INSTALAÇÃO. AF_11/2016_P</t>
  </si>
  <si>
    <t>95732</t>
  </si>
  <si>
    <t>LUVA PARA ELETRODUTO, PVC, SOLDÁVEL, DN 20 MM (1/2), APARENTE, INSTALADA EM TETO - FORNECIMENTO E INSTALAÇÃO. AF_11/2016_P</t>
  </si>
  <si>
    <t>3,83</t>
  </si>
  <si>
    <t>95745</t>
  </si>
  <si>
    <t>ELETRODUTO DE AÇO GALVANIZADO, CLASSE LEVE, DN 20 MM (3/4), APARENTE, INSTALADO EM TETO - FORNECIMENTO E INSTALAÇÃO. AF_11/2016_P</t>
  </si>
  <si>
    <t>18,06</t>
  </si>
  <si>
    <t>95746</t>
  </si>
  <si>
    <t>ELETRODUTO DE AÇO GALVANIZADO, CLASSE LEVE, DN 25 MM (1), APARENTE, INSTALADO EM TETO - FORNECIMENTO E INSTALAÇÃO. AF_11/2016_P</t>
  </si>
  <si>
    <t>21,52</t>
  </si>
  <si>
    <t>95747</t>
  </si>
  <si>
    <t>ELETRODUTO DE AÇO GALVANIZADO, CLASSE SEMI PESADO, DN 32 MM (1 1/4), APARENTE, INSTALADO EM TETO - FORNECIMENTO E INSTALAÇÃO. AF_11/2016_P</t>
  </si>
  <si>
    <t>95748</t>
  </si>
  <si>
    <t>ELETRODUTO DE AÇO GALVANIZADO, CLASSE SEMI PESADO, DN 40 MM (1 1/2 ), APARENTE, INSTALADO EM TETO - FORNECIMENTO E INSTALAÇÃO. AF_11/2016_P</t>
  </si>
  <si>
    <t>38,44</t>
  </si>
  <si>
    <t>95749</t>
  </si>
  <si>
    <t>ELETRODUTO DE AÇO GALVANIZADO, CLASSE LEVE, DN 20 MM (3/4), APARENTE, INSTALADO EM PAREDE - FORNECIMENTO E INSTALAÇÃO. AF_11/2016_P</t>
  </si>
  <si>
    <t>24,41</t>
  </si>
  <si>
    <t>95750</t>
  </si>
  <si>
    <t>ELETRODUTO DE AÇO GALVANIZADO, CLASSE LEVE, DN 25 MM (1), APARENTE, INSTALADO EM PAREDE - FORNECIMENTO E INSTALAÇÃO. AF_11/2016_P</t>
  </si>
  <si>
    <t>27,07</t>
  </si>
  <si>
    <t>28,66</t>
  </si>
  <si>
    <t>95751</t>
  </si>
  <si>
    <t>ELETRODUTO DE AÇO GALVANIZADO, CLASSE SEMI PESADO, DN 32 MM (1 1/4), APARENTE, INSTALADO EM PAREDE - FORNECIMENTO E INSTALAÇÃO. AF_11/2016_P</t>
  </si>
  <si>
    <t>42,60</t>
  </si>
  <si>
    <t>95752</t>
  </si>
  <si>
    <t>ELETRODUTO DE AÇO GALVANIZADO, CLASSE SEMI PESADO, DN 40 MM (1 1/2  ), APARENTE, INSTALADO EM PAREDE - FORNECIMENTO E INSTALAÇÃO. AF_11/2016_P</t>
  </si>
  <si>
    <t>43,61</t>
  </si>
  <si>
    <t>45,63</t>
  </si>
  <si>
    <t>97667</t>
  </si>
  <si>
    <t>ELETRODUTO FLEXÍVEL CORRUGADO, PEAD, DN 50 (1 ½)  - FORNECIMENTO E INSTALAÇÃO. AF_04/2016</t>
  </si>
  <si>
    <t>97668</t>
  </si>
  <si>
    <t>ELETRODUTO FLEXÍVEL CORRUGADO, PEAD, DN 63 (2")  - FORNECIMENTO E INSTALAÇÃO. AF_04/2016</t>
  </si>
  <si>
    <t>97669</t>
  </si>
  <si>
    <t>ELETRODUTO FLEXÍVEL CORRUGADO, PEAD, DN 90 (3) - FORNECIMENTO E INSTALAÇÃO. AF_04/2016</t>
  </si>
  <si>
    <t>97670</t>
  </si>
  <si>
    <t>ELETRODUTO FLEXÍVEL CORRUGADO, PEAD, DN 100 (4) - FORNECIMENTO E INSTALAÇÃO. AF_04/2016</t>
  </si>
  <si>
    <t>91874</t>
  </si>
  <si>
    <t>LUVA PARA ELETRODUTO, PVC, ROSCÁVEL, DN 20 MM (1/2"), PARA CIRCUITOS TERMINAIS, INSTALADA EM FORRO - FORNECIMENTO E INSTALAÇÃO. AF_12/2015</t>
  </si>
  <si>
    <t>4,00</t>
  </si>
  <si>
    <t>91875</t>
  </si>
  <si>
    <t>LUVA PARA ELETRODUTO, PVC, ROSCÁVEL, DN 25 MM (3/4"), PARA CIRCUITOS TERMINAIS, INSTALADA EM FORRO - FORNECIMENTO E INSTALAÇÃO. AF_12/2015</t>
  </si>
  <si>
    <t>91876</t>
  </si>
  <si>
    <t>LUVA PARA ELETRODUTO, PVC, ROSCÁVEL, DN 32 MM (1"), PARA CIRCUITOS TERMINAIS, INSTALADA EM FORRO - FORNECIMENTO E INSTALAÇÃO. AF_12/2015</t>
  </si>
  <si>
    <t>91877</t>
  </si>
  <si>
    <t>LUVA PARA ELETRODUTO, PVC, ROSCÁVEL, DN 40 MM (1 1/4"), PARA CIRCUITOS TERMINAIS, INSTALADA EM FORRO - FORNECIMENTO E INSTALAÇÃO. AF_12/2015</t>
  </si>
  <si>
    <t>9,97</t>
  </si>
  <si>
    <t>91878</t>
  </si>
  <si>
    <t>LUVA PARA ELETRODUTO, PVC, ROSCÁVEL, DN 20 MM (1/2"), PARA CIRCUITOS TERMINAIS, INSTALADA EM LAJE - FORNECIMENTO E INSTALAÇÃO. AF_12/2015</t>
  </si>
  <si>
    <t>91879</t>
  </si>
  <si>
    <t>LUVA PARA ELETRODUTO, PVC, ROSCÁVEL, DN 25 MM (3/4"), PARA CIRCUITOS TERMINAIS, INSTALADA EM LAJE - FORNECIMENTO E INSTALAÇÃO. AF_12/2015</t>
  </si>
  <si>
    <t>91880</t>
  </si>
  <si>
    <t>LUVA PARA ELETRODUTO, PVC, ROSCÁVEL, DN 32 MM (1"), PARA CIRCUITOS TERMINAIS, INSTALADA EM LAJE - FORNECIMENTO E INSTALAÇÃO. AF_12/2015</t>
  </si>
  <si>
    <t>8,93</t>
  </si>
  <si>
    <t>91881</t>
  </si>
  <si>
    <t>LUVA PARA ELETRODUTO, PVC, ROSCÁVEL, DN 40 MM (1 1/4"), PARA CIRCUITOS TERMINAIS, INSTALADA EM LAJE - FORNECIMENTO E INSTALAÇÃO. AF_12/2015</t>
  </si>
  <si>
    <t>11,30</t>
  </si>
  <si>
    <t>91882</t>
  </si>
  <si>
    <t>LUVA PARA ELETRODUTO, PVC, ROSCÁVEL, DN 20 MM (1/2"), PARA CIRCUITOS TERMINAIS, INSTALADA EM PAREDE - FORNECIMENTO E INSTALAÇÃO. AF_12/2015</t>
  </si>
  <si>
    <t>6,46</t>
  </si>
  <si>
    <t>91884</t>
  </si>
  <si>
    <t>LUVA PARA ELETRODUTO, PVC, ROSCÁVEL, DN 25 MM (3/4"), PARA CIRCUITOS TERMINAIS, INSTALADA EM PAREDE - FORNECIMENTO E INSTALAÇÃO. AF_12/2015</t>
  </si>
  <si>
    <t>91885</t>
  </si>
  <si>
    <t>LUVA PARA ELETRODUTO, PVC, ROSCÁVEL, DN 32 MM (1"), PARA CIRCUITOS TERMINAIS, INSTALADA EM PAREDE - FORNECIMENTO E INSTALAÇÃO. AF_12/2015</t>
  </si>
  <si>
    <t>8,69</t>
  </si>
  <si>
    <t>91886</t>
  </si>
  <si>
    <t>LUVA PARA ELETRODUTO, PVC, ROSCÁVEL, DN 40 MM (1 1/4"), PARA CIRCUITOS TERMINAIS, INSTALADA EM PAREDE - FORNECIMENTO E INSTALAÇÃO. AF_12/2015</t>
  </si>
  <si>
    <t>11,44</t>
  </si>
  <si>
    <t>91887</t>
  </si>
  <si>
    <t>CURVA 90 GRAUS PARA ELETRODUTO, PVC, ROSCÁVEL, DN 20 MM (1/2"), PARA CIRCUITOS TERMINAIS, INSTALADA EM FORRO - FORNECIMENTO E INSTALAÇÃO. AF_12/2015</t>
  </si>
  <si>
    <t>91889</t>
  </si>
  <si>
    <t>CURVA 180 GRAUS PARA ELETRODUTO, PVC, ROSCÁVEL, DN 20 MM (1/2"), PARA CIRCUITOS TERMINAIS, INSTALADA EM FORRO - FORNECIMENTO E INSTALAÇÃO. AF_12/2015</t>
  </si>
  <si>
    <t>91890</t>
  </si>
  <si>
    <t>CURVA 90 GRAUS PARA ELETRODUTO, PVC, ROSCÁVEL, DN 25 MM (3/4"), PARA CIRCUITOS TERMINAIS, INSTALADA EM FORRO - FORNECIMENTO E INSTALAÇÃO. AF_12/2015</t>
  </si>
  <si>
    <t>91892</t>
  </si>
  <si>
    <t>CURVA 180 GRAUS PARA ELETRODUTO, PVC, ROSCÁVEL, DN 25 MM (3/4"), PARA CIRCUITOS TERMINAIS, INSTALADA EM FORRO - FORNECIMENTO E INSTALAÇÃO. AF_12/2015</t>
  </si>
  <si>
    <t>10,79</t>
  </si>
  <si>
    <t>91893</t>
  </si>
  <si>
    <t>CURVA 90 GRAUS PARA ELETRODUTO, PVC, ROSCÁVEL, DN 32 MM (1"), PARA CIRCUITOS TERMINAIS, INSTALADA EM FORRO - FORNECIMENTO E INSTALAÇÃO. AF_12/2015</t>
  </si>
  <si>
    <t>12,64</t>
  </si>
  <si>
    <t>91895</t>
  </si>
  <si>
    <t>CURVA 180 GRAUS PARA ELETRODUTO, PVC, ROSCÁVEL, DN 32 MM (1"), PARA CIRCUITOS TERMINAIS, INSTALADA EM FORRO - FORNECIMENTO E INSTALAÇÃO. AF_12/2015</t>
  </si>
  <si>
    <t>91896</t>
  </si>
  <si>
    <t>CURVA 90 GRAUS PARA ELETRODUTO, PVC, ROSCÁVEL, DN 40 MM (1 1/4"), PARA CIRCUITOS TERMINAIS, INSTALADA EM FORRO - FORNECIMENTO E INSTALAÇÃO. AF_12/2015</t>
  </si>
  <si>
    <t>15,57</t>
  </si>
  <si>
    <t>91898</t>
  </si>
  <si>
    <t>CURVA 180 GRAUS PARA ELETRODUTO, PVC, ROSCÁVEL, DN 40 MM (1 1/4"), PARA CIRCUITOS TERMINAIS, INSTALADA EM FORRO - FORNECIMENTO E INSTALAÇÃO. AF_12/2015</t>
  </si>
  <si>
    <t>17,13</t>
  </si>
  <si>
    <t>91899</t>
  </si>
  <si>
    <t>CURVA 90 GRAUS PARA ELETRODUTO, PVC, ROSCÁVEL, DN 20 MM (1/2"), PARA CIRCUITOS TERMINAIS, INSTALADA EM LAJE - FORNECIMENTO E INSTALAÇÃO. AF_12/2015</t>
  </si>
  <si>
    <t>91901</t>
  </si>
  <si>
    <t>CURVA 180 GRAUS PARA ELETRODUTO, PVC, ROSCÁVEL, DN 20 MM (1/2"), PARA CIRCUITOS TERMINAIS, INSTALADA EM LAJE - FORNECIMENTO E INSTALAÇÃO. AF_12/2015</t>
  </si>
  <si>
    <t>8,62</t>
  </si>
  <si>
    <t>9,44</t>
  </si>
  <si>
    <t>91902</t>
  </si>
  <si>
    <t>CURVA 90 GRAUS PARA ELETRODUTO, PVC, ROSCÁVEL, DN 25 MM (3/4"), PARA CIRCUITOS TERMINAIS, INSTALADA EM LAJE - FORNECIMENTO E INSTALAÇÃO. AF_12/2015</t>
  </si>
  <si>
    <t>91904</t>
  </si>
  <si>
    <t>CURVA 180 GRAUS PARA ELETRODUTO, PVC, ROSCÁVEL, DN 25 MM (3/4"), PARA CIRCUITOS TERMINAIS, INSTALADA EM LAJE - FORNECIMENTO E INSTALAÇÃO. AF_12/2015</t>
  </si>
  <si>
    <t>91905</t>
  </si>
  <si>
    <t>CURVA 90 GRAUS PARA ELETRODUTO, PVC, ROSCÁVEL, DN 32 MM (1"), PARA CIRCUITOS TERMINAIS, INSTALADA EM LAJE - FORNECIMENTO E INSTALAÇÃO. AF_12/2015</t>
  </si>
  <si>
    <t>91907</t>
  </si>
  <si>
    <t>CURVA 180 GRAUS PARA ELETRODUTO, PVC, ROSCÁVEL, DN 32 MM (1), PARA CIRCUITOS TERMINAIS, INSTALADA EM LAJE - FORNECIMENTO E INSTALAÇÃO. AF_12/2015</t>
  </si>
  <si>
    <t>16,03</t>
  </si>
  <si>
    <t>91908</t>
  </si>
  <si>
    <t>CURVA 90 GRAUS PARA ELETRODUTO, PVC, ROSCÁVEL, DN 40 MM (1 1/4"), PARA CIRCUITOS TERMINAIS, INSTALADA EM LAJE - FORNECIMENTO E INSTALAÇÃO. AF_12/2015</t>
  </si>
  <si>
    <t>16,06</t>
  </si>
  <si>
    <t>91910</t>
  </si>
  <si>
    <t>CURVA 180 GRAUS PARA ELETRODUTO, PVC, ROSCÁVEL, DN 40 MM (1 1/4"), PARA CIRCUITOS TERMINAIS, INSTALADA EM LAJE - FORNECIMENTO E INSTALAÇÃO. AF_12/2015</t>
  </si>
  <si>
    <t>19,10</t>
  </si>
  <si>
    <t>91911</t>
  </si>
  <si>
    <t>CURVA 90 GRAUS PARA ELETRODUTO, PVC, ROSCÁVEL, DN 20 MM (1/2"), PARA CIRCUITOS TERMINAIS, INSTALADA EM PAREDE - FORNECIMENTO E INSTALAÇÃO. AF_12/2015</t>
  </si>
  <si>
    <t>91913</t>
  </si>
  <si>
    <t>CURVA 180 GRAUS PARA ELETRODUTO, PVC, ROSCÁVEL, DN 20 MM (1/2"), PARA CIRCUITOS TERMINAIS, INSTALADA EM PAREDE - FORNECIMENTO E INSTALAÇÃO. AF_12/2015</t>
  </si>
  <si>
    <t>10,60</t>
  </si>
  <si>
    <t>91914</t>
  </si>
  <si>
    <t>CURVA 90 GRAUS PARA ELETRODUTO, PVC, ROSCÁVEL, DN 25 MM (3/4"), PARA CIRCUITOS TERMINAIS, INSTALADA EM PAREDE - FORNECIMENTO E INSTALAÇÃO. AF_12/2015</t>
  </si>
  <si>
    <t>91916</t>
  </si>
  <si>
    <t>CURVA 180 GRAUS PARA ELETRODUTO, PVC, ROSCÁVEL, DN 25 MM (3/4"), PARA CIRCUITOS TERMINAIS, INSTALADA EM PAREDE - FORNECIMENTO E INSTALAÇÃO. AF_12/2015</t>
  </si>
  <si>
    <t>13,27</t>
  </si>
  <si>
    <t>91917</t>
  </si>
  <si>
    <t>CURVA 90 GRAUS PARA ELETRODUTO, PVC, ROSCÁVEL, DN 32 MM (1"), PARA CIRCUITOS TERMINAIS, INSTALADA EM PAREDE - FORNECIMENTO E INSTALAÇÃO. AF_12/2015</t>
  </si>
  <si>
    <t>91919</t>
  </si>
  <si>
    <t>CURVA 180 GRAUS PARA ELETRODUTO, PVC, ROSCÁVEL, DN 32 MM (1), PARA CIRCUITOS TERMINAIS, INSTALADA EM PAREDE - FORNECIMENTO E INSTALAÇÃO. AF_12/2015</t>
  </si>
  <si>
    <t>15,72</t>
  </si>
  <si>
    <t>91920</t>
  </si>
  <si>
    <t>CURVA 90 GRAUS PARA ELETRODUTO, PVC, ROSCÁVEL, DN 40 MM (1 1/4"), PARA CIRCUITOS TERMINAIS, INSTALADA EM PAREDE - FORNECIMENTO E INSTALAÇÃO. AF_12/2015</t>
  </si>
  <si>
    <t>16,27</t>
  </si>
  <si>
    <t>91922</t>
  </si>
  <si>
    <t>CURVA 180 GRAUS PARA ELETRODUTO, PVC, ROSCÁVEL, DN 40 MM (1 1/4"), PARA CIRCUITOS TERMINAIS, INSTALADA EM PAREDE - FORNECIMENTO E INSTALAÇÃO. AF_12/2015</t>
  </si>
  <si>
    <t>19,33</t>
  </si>
  <si>
    <t>93013</t>
  </si>
  <si>
    <t>LUVA PARA ELETRODUTO, PVC, ROSCÁVEL, DN 50 MM (1 1/2") - FORNECIMENTO E INSTALAÇÃO. AF_12/2015</t>
  </si>
  <si>
    <t>93014</t>
  </si>
  <si>
    <t>LUVA PARA ELETRODUTO, PVC, ROSCÁVEL, DN 60 MM (2") - FORNECIMENTO E INSTALAÇÃO. AF_12/2015</t>
  </si>
  <si>
    <t>93015</t>
  </si>
  <si>
    <t>LUVA PARA ELETRODUTO, PVC, ROSCÁVEL, DN 75 MM (2 1/2") - FORNECIMENTO E INSTALAÇÃO. AF_12/2015</t>
  </si>
  <si>
    <t>93016</t>
  </si>
  <si>
    <t>LUVA PARA ELETRODUTO, PVC, ROSCÁVEL, DN 85 MM (3") - FORNECIMENTO E INSTALAÇÃO. AF_12/2015</t>
  </si>
  <si>
    <t>26,92</t>
  </si>
  <si>
    <t>93017</t>
  </si>
  <si>
    <t>LUVA PARA ELETRODUTO, PVC, ROSCÁVEL, DN 110 MM (4") - FORNECIMENTO E INSTALAÇÃO. AF_12/2015</t>
  </si>
  <si>
    <t>39,27</t>
  </si>
  <si>
    <t>93018</t>
  </si>
  <si>
    <t>CURVA 90 GRAUS PARA ELETRODUTO, PVC, ROSCÁVEL, DN 50 MM (1 1/2") - FORNECIMENTO E INSTALAÇÃO. AF_12/2015</t>
  </si>
  <si>
    <t>17,98</t>
  </si>
  <si>
    <t>93020</t>
  </si>
  <si>
    <t>CURVA 90 GRAUS PARA ELETRODUTO, PVC, ROSCÁVEL, DN 60 MM (2") - FORNECIMENTO E INSTALAÇÃO. AF_12/2015</t>
  </si>
  <si>
    <t>24,53</t>
  </si>
  <si>
    <t>93022</t>
  </si>
  <si>
    <t>CURVA 90 GRAUS PARA ELETRODUTO, PVC, ROSCÁVEL, DN 75 MM (2 1/2") - FORNECIMENTO E INSTALAÇÃO. AF_12/2015</t>
  </si>
  <si>
    <t>38,49</t>
  </si>
  <si>
    <t>93024</t>
  </si>
  <si>
    <t>CURVA 90 GRAUS PARA ELETRODUTO, PVC, ROSCÁVEL, DN 85 MM (3") - FORNECIMENTO E INSTALAÇÃO. AF_12/2015</t>
  </si>
  <si>
    <t>93026</t>
  </si>
  <si>
    <t>CURVA 90 GRAUS PARA ELETRODUTO, PVC, ROSCÁVEL, DN 110 MM (4") - FORNECIMENTO E INSTALAÇÃO. AF_12/2015</t>
  </si>
  <si>
    <t>60,93</t>
  </si>
  <si>
    <t>64,01</t>
  </si>
  <si>
    <t>95733</t>
  </si>
  <si>
    <t>LUVA PARA ELETRODUTO, PVC, SOLDÁVEL, DN 25 MM (3/4), APARENTE, INSTALADA EM TETO - FORNECIMENTO E INSTALAÇÃO. AF_11/2016_P</t>
  </si>
  <si>
    <t>95734</t>
  </si>
  <si>
    <t>LUVA PARA ELETRODUTO, PVC, SOLDÁVEL, DN 32 MM (1), APARENTE, INSTALADA EM TETO - FORNECIMENTO E INSTALAÇÃO. AF_11/2016_P</t>
  </si>
  <si>
    <t>95735</t>
  </si>
  <si>
    <t>LUVA PARA ELETRODUTO, PVC, SOLDÁVEL, DN 20 MM (1/2), APARENTE, INSTALADA EM PAREDE - FORNECIMENTO E INSTALAÇÃO. AF_11/2016_P</t>
  </si>
  <si>
    <t>95736</t>
  </si>
  <si>
    <t>LUVA PARA ELETRODUTO, PVC, SOLDÁVEL, DN 25 MM (3/4), APARENTE, INSTALADA EM PAREDE - FORNECIMENTO E INSTALAÇÃO. AF_11/2016_P</t>
  </si>
  <si>
    <t>95738</t>
  </si>
  <si>
    <t>LUVA PARA ELETRODUTO, PVC, SOLDÁVEL, DN 32 MM (1), APARENTE, INSTALADA EM PAREDE - FORNECIMENTO E INSTALAÇÃO. AF_11/2016_P</t>
  </si>
  <si>
    <t>95753</t>
  </si>
  <si>
    <t>LUVA DE EMENDA PARA ELETRODUTO, AÇO GALVANIZADO, DN 20 MM (3/4  ), APARENTE, INSTALADA EM TETO - FORNECIMENTO E INSTALAÇÃO. AF_11/2016_P</t>
  </si>
  <si>
    <t>95754</t>
  </si>
  <si>
    <t>LUVA DE EMENDA PARA ELETRODUTO, AÇO GALVANIZADO, DN 25 MM (1''), APARENTE, INSTALADA EM TETO - FORNECIMENTO E INSTALAÇÃO. AF_11/2016_P</t>
  </si>
  <si>
    <t>95755</t>
  </si>
  <si>
    <t>LUVA DE EMENDA PARA ELETRODUTO, AÇO GALVANIZADO, DN 32 MM (1 1/4''), APARENTE, INSTALADA EM TETO - FORNECIMENTO E INSTALAÇÃO. AF_11/2016_P</t>
  </si>
  <si>
    <t>95756</t>
  </si>
  <si>
    <t>LUVA DE EMENDA PARA ELETRODUTO, AÇO GALVANIZADO, DN 40 MM (1 1/2''), APARENTE, INSTALADA EM TETO - FORNECIMENTO E INSTALAÇÃO. AF_11/2016_P</t>
  </si>
  <si>
    <t>15,40</t>
  </si>
  <si>
    <t>95757</t>
  </si>
  <si>
    <t>LUVA DE EMENDA PARA ELETRODUTO, AÇO GALVANIZADO, DN 20 MM (3/4''), APARENTE, INSTALADA EM PAREDE - FORNECIMENTO E INSTALAÇÃO. AF_11/2016_P</t>
  </si>
  <si>
    <t>95758</t>
  </si>
  <si>
    <t>LUVA DE EMENDA PARA ELETRODUTO, AÇO GALVANIZADO, DN 25 MM (1''), APARENTE, INSTALADA EM PAREDE - FORNECIMENTO E INSTALAÇÃO. AF_11/2016_P</t>
  </si>
  <si>
    <t>95759</t>
  </si>
  <si>
    <t>LUVA DE EMENDA PARA ELETRODUTO, AÇO GALVANIZADO, DN 32 MM (1 1/4''), APARENTE, INSTALADA EM PAREDE - FORNECIMENTO E INSTALAÇÃO. AF_11/2016_P</t>
  </si>
  <si>
    <t>95760</t>
  </si>
  <si>
    <t>LUVA DE EMENDA PARA ELETRODUTO, AÇO GALVANIZADO, DN 40 MM (1 1/2''), APARENTE, INSTALADA EM PAREDE - FORNECIMENTO E INSTALAÇÃO. AF_11/2016_P</t>
  </si>
  <si>
    <t>15,99</t>
  </si>
  <si>
    <t>17,27</t>
  </si>
  <si>
    <t>97559</t>
  </si>
  <si>
    <t>CURVA 135 GRAUS PARA ELETRODUTO, PVC, ROSCÁVEL, DN 25 MM (3/4), PARA CIRCUITOS TERMINAIS, INSTALADA EM FORRO - FORNECIMENTO E INSTALAÇÃO. AF_12/2015</t>
  </si>
  <si>
    <t>8,42</t>
  </si>
  <si>
    <t>97562</t>
  </si>
  <si>
    <t>CURVA 135 GRAUS PARA ELETRODUTO, PVC, ROSCÁVEL, DN 25 MM (3/4), PARA CIRCUITOS TERMINAIS, INSTALADA EM LAJE - FORNECIMENTO E INSTALAÇÃO. AF_12/2015</t>
  </si>
  <si>
    <t>97564</t>
  </si>
  <si>
    <t>CURVA 135 GRAUS PARA ELETRODUTO, PVC, ROSCÁVEL, DN 25 MM (3/4), PARA CIRCUITOS TERMINAIS, INSTALADA EM PAREDE - FORNECIMENTO E INSTALAÇÃO. AF_12/2015</t>
  </si>
  <si>
    <t>91924</t>
  </si>
  <si>
    <t>CABO DE COBRE FLEXÍVEL ISOLADO, 1,5 MM², ANTI-CHAMA 450/750 V, PARA CIRCUITOS TERMINAIS - FORNECIMENTO E INSTALAÇÃO. AF_12/2015</t>
  </si>
  <si>
    <t>91925</t>
  </si>
  <si>
    <t>CABO DE COBRE FLEXÍVEL ISOLADO, 1,5 MM², ANTI-CHAMA 0,6/1,0 KV, PARA CIRCUITOS TERMINAIS - FORNECIMENTO E INSTALAÇÃO. AF_12/2015</t>
  </si>
  <si>
    <t>91926</t>
  </si>
  <si>
    <t>CABO DE COBRE FLEXÍVEL ISOLADO, 2,5 MM², ANTI-CHAMA 450/750 V, PARA CIRCUITOS TERMINAIS - FORNECIMENTO E INSTALAÇÃO. AF_12/2015</t>
  </si>
  <si>
    <t>2,72</t>
  </si>
  <si>
    <t>91927</t>
  </si>
  <si>
    <t>CABO DE COBRE FLEXÍVEL ISOLADO, 2,5 MM², ANTI-CHAMA 0,6/1,0 KV, PARA CIRCUITOS TERMINAIS - FORNECIMENTO E INSTALAÇÃO. AF_12/2015</t>
  </si>
  <si>
    <t>91928</t>
  </si>
  <si>
    <t>CABO DE COBRE FLEXÍVEL ISOLADO, 4 MM², ANTI-CHAMA 450/750 V, PARA CIRCUITOS TERMINAIS - FORNECIMENTO E INSTALAÇÃO. AF_12/2015</t>
  </si>
  <si>
    <t>4,24</t>
  </si>
  <si>
    <t>91929</t>
  </si>
  <si>
    <t>CABO DE COBRE FLEXÍVEL ISOLADO, 4 MM², ANTI-CHAMA 0,6/1,0 KV, PARA CIRCUITOS TERMINAIS - FORNECIMENTO E INSTALAÇÃO. AF_12/2015</t>
  </si>
  <si>
    <t>91930</t>
  </si>
  <si>
    <t>CABO DE COBRE FLEXÍVEL ISOLADO, 6 MM², ANTI-CHAMA 450/750 V, PARA CIRCUITOS TERMINAIS - FORNECIMENTO E INSTALAÇÃO. AF_12/2015</t>
  </si>
  <si>
    <t>91931</t>
  </si>
  <si>
    <t>CABO DE COBRE FLEXÍVEL ISOLADO, 6 MM², ANTI-CHAMA 0,6/1,0 KV, PARA CIRCUITOS TERMINAIS - FORNECIMENTO E INSTALAÇÃO. AF_12/2015</t>
  </si>
  <si>
    <t>91932</t>
  </si>
  <si>
    <t>CABO DE COBRE FLEXÍVEL ISOLADO, 10 MM², ANTI-CHAMA 450/750 V, PARA CIRCUITOS TERMINAIS - FORNECIMENTO E INSTALAÇÃO. AF_12/2015</t>
  </si>
  <si>
    <t>91933</t>
  </si>
  <si>
    <t>CABO DE COBRE FLEXÍVEL ISOLADO, 10 MM², ANTI-CHAMA 0,6/1,0 KV, PARA CIRCUITOS TERMINAIS - FORNECIMENTO E INSTALAÇÃO. AF_12/2015</t>
  </si>
  <si>
    <t>91934</t>
  </si>
  <si>
    <t>CABO DE COBRE FLEXÍVEL ISOLADO, 16 MM², ANTI-CHAMA 450/750 V, PARA CIRCUITOS TERMINAIS - FORNECIMENTO E INSTALAÇÃO. AF_12/2015</t>
  </si>
  <si>
    <t>14,14</t>
  </si>
  <si>
    <t>91935</t>
  </si>
  <si>
    <t>CABO DE COBRE FLEXÍVEL ISOLADO, 16 MM², ANTI-CHAMA 0,6/1,0 KV, PARA CIRCUITOS TERMINAIS - FORNECIMENTO E INSTALAÇÃO. AF_12/2015</t>
  </si>
  <si>
    <t>14,89</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</si>
  <si>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</si>
  <si>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</si>
  <si>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</si>
  <si>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</si>
  <si>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</si>
  <si>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</si>
  <si>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</si>
  <si>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</si>
  <si>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92983</t>
  </si>
  <si>
    <t>CABO DE COBRE FLEXÍVEL ISOLADO, 25 MM², ANTI-CHAMA 450/750 V, PARA DISTRIBUIÇÃO - FORNECIMENTO E INSTALAÇÃO. AF_12/2015</t>
  </si>
  <si>
    <t>15,05</t>
  </si>
  <si>
    <t>92984</t>
  </si>
  <si>
    <t>CABO DE COBRE FLEXÍVEL ISOLADO, 25 MM², ANTI-CHAMA 0,6/1,0 KV, PARA DISTRIBUIÇÃO - FORNECIMENTO E INSTALAÇÃO. AF_12/2015</t>
  </si>
  <si>
    <t>92985</t>
  </si>
  <si>
    <t>CABO DE COBRE FLEXÍVEL ISOLADO, 35 MM², ANTI-CHAMA 450/750 V, PARA DISTRIBUIÇÃO - FORNECIMENTO E INSTALAÇÃO. AF_12/2015</t>
  </si>
  <si>
    <t>19,64</t>
  </si>
  <si>
    <t>92986</t>
  </si>
  <si>
    <t>CABO DE COBRE FLEXÍVEL ISOLADO, 35 MM², ANTI-CHAMA 0,6/1,0 KV, PARA DISTRIBUIÇÃO - FORNECIMENTO E INSTALAÇÃO. AF_12/2015</t>
  </si>
  <si>
    <t>20,54</t>
  </si>
  <si>
    <t>92987</t>
  </si>
  <si>
    <t>CABO DE COBRE FLEXÍVEL ISOLADO, 50 MM², ANTI-CHAMA 450/750 V, PARA DISTRIBUIÇÃO - FORNECIMENTO E INSTALAÇÃO. AF_12/2015</t>
  </si>
  <si>
    <t>92988</t>
  </si>
  <si>
    <t>CABO DE COBRE FLEXÍVEL ISOLADO, 50 MM², ANTI-CHAMA 0,6/1,0 KV, PARA DISTRIBUIÇÃO - FORNECIMENTO E INSTALAÇÃO. AF_12/2015</t>
  </si>
  <si>
    <t>28,49</t>
  </si>
  <si>
    <t>92989</t>
  </si>
  <si>
    <t>CABO DE COBRE FLEXÍVEL ISOLADO, 70 MM², ANTI-CHAMA 450/750 V, PARA DISTRIBUIÇÃO - FORNECIMENTO E INSTALAÇÃO. AF_12/2015</t>
  </si>
  <si>
    <t>39,16</t>
  </si>
  <si>
    <t>92990</t>
  </si>
  <si>
    <t>CABO DE COBRE FLEXÍVEL ISOLADO, 70 MM², ANTI-CHAMA 0,6/1,0 KV, PARA DISTRIBUIÇÃO - FORNECIMENTO E INSTALAÇÃO. AF_12/2015</t>
  </si>
  <si>
    <t>38,24</t>
  </si>
  <si>
    <t>92991</t>
  </si>
  <si>
    <t>CABO DE COBRE FLEXÍVEL ISOLADO, 95 MM², ANTI-CHAMA 450/750 V, PARA DISTRIBUIÇÃO - FORNECIMENTO E INSTALAÇÃO. AF_12/2015</t>
  </si>
  <si>
    <t>50,28</t>
  </si>
  <si>
    <t>92992</t>
  </si>
  <si>
    <t>CABO DE COBRE FLEXÍVEL ISOLADO, 95 MM², ANTI-CHAMA 0,6/1,0 KV, PARA DISTRIBUIÇÃO - FORNECIMENTO E INSTALAÇÃO. AF_12/2015</t>
  </si>
  <si>
    <t>50,94</t>
  </si>
  <si>
    <t>92993</t>
  </si>
  <si>
    <t>CABO DE COBRE FLEXÍVEL ISOLADO, 120 MM², ANTI-CHAMA 450/750 V, PARA DISTRIBUIÇÃO - FORNECIMENTO E INSTALAÇÃO. AF_12/2015</t>
  </si>
  <si>
    <t>64,28</t>
  </si>
  <si>
    <t>65,01</t>
  </si>
  <si>
    <t>92994</t>
  </si>
  <si>
    <t>CABO DE COBRE FLEXÍVEL ISOLADO, 120 MM², ANTI-CHAMA 0,6/1,0 KV, PARA DISTRIBUIÇÃO - FORNECIMENTO E INSTALAÇÃO. AF_12/2015</t>
  </si>
  <si>
    <t>64,89</t>
  </si>
  <si>
    <t>92995</t>
  </si>
  <si>
    <t>CABO DE COBRE FLEXÍVEL ISOLADO, 150 MM², ANTI-CHAMA 450/750 V, PARA DISTRIBUIÇÃO - FORNECIMENTO E INSTALAÇÃO. AF_12/2015</t>
  </si>
  <si>
    <t>79,81</t>
  </si>
  <si>
    <t>80,68</t>
  </si>
  <si>
    <t>92996</t>
  </si>
  <si>
    <t>CABO DE COBRE FLEXÍVEL ISOLADO, 150 MM², ANTI-CHAMA 0,6/1,0 KV, PARA DISTRIBUIÇÃO - FORNECIMENTO E INSTALAÇÃO. AF_12/2015</t>
  </si>
  <si>
    <t>80,02</t>
  </si>
  <si>
    <t>80,89</t>
  </si>
  <si>
    <t>92997</t>
  </si>
  <si>
    <t>CABO DE COBRE FLEXÍVEL ISOLADO, 185 MM², ANTI-CHAMA 450/750 V, PARA DISTRIBUIÇÃO - FORNECIMENTO E INSTALAÇÃO. AF_12/2015</t>
  </si>
  <si>
    <t>96,89</t>
  </si>
  <si>
    <t>97,91</t>
  </si>
  <si>
    <t>92998</t>
  </si>
  <si>
    <t>CABO DE COBRE FLEXÍVEL ISOLADO, 185 MM², ANTI-CHAMA 0,6/1,0 KV, PARA DISTRIBUIÇÃO - FORNECIMENTO E INSTALAÇÃO. AF_12/2015</t>
  </si>
  <si>
    <t>97,79</t>
  </si>
  <si>
    <t>92999</t>
  </si>
  <si>
    <t>CABO DE COBRE FLEXÍVEL ISOLADO, 240 MM², ANTI-CHAMA 450/750 V, PARA DISTRIBUIÇÃO - FORNECIMENTO E INSTALAÇÃO. AF_12/2015</t>
  </si>
  <si>
    <t>127,35</t>
  </si>
  <si>
    <t>128,62</t>
  </si>
  <si>
    <t>93000</t>
  </si>
  <si>
    <t>CABO DE COBRE FLEXÍVEL ISOLADO, 240 MM², ANTI-CHAMA 0,6/1,0 KV, PARA DISTRIBUIÇÃO - FORNECIMENTO E INSTALAÇÃO. AF_12/2015</t>
  </si>
  <si>
    <t>128,10</t>
  </si>
  <si>
    <t>129,37</t>
  </si>
  <si>
    <t>93001</t>
  </si>
  <si>
    <t>CABO DE COBRE RÍGIDO ISOLADO, 300 MM², ANTI-CHAMA 450/750 V, PARA DISTRIBUIÇÃO - FORNECIMENTO E INSTALAÇÃO. AF_12/2015</t>
  </si>
  <si>
    <t>93002</t>
  </si>
  <si>
    <t>CABO DE COBRE FLEXÍVEL ISOLADO, 300 MM², ANTI-CHAMA 0,6/1,0 KV, PARA DISTRIBUIÇÃO - FORNECIMENTO E INSTALAÇÃO. AF_12/2015</t>
  </si>
  <si>
    <t>159,57</t>
  </si>
  <si>
    <t>161,07</t>
  </si>
  <si>
    <t>83446</t>
  </si>
  <si>
    <t>CAIXA DE PASSAGEM 30X30X40 COM TAMPA E DRENO BRITA</t>
  </si>
  <si>
    <t>159,18</t>
  </si>
  <si>
    <t>172,56</t>
  </si>
  <si>
    <t>91936</t>
  </si>
  <si>
    <t>CAIXA OCTOGONAL 4" X 4", PVC, INSTALADA EM LAJE - FORNECIMENTO E INSTALAÇÃO. AF_12/2015</t>
  </si>
  <si>
    <t>91937</t>
  </si>
  <si>
    <t>CAIXA OCTOGONAL 3" X 3", PVC, INSTALADA EM LAJE - FORNECIMENTO E INSTALAÇÃO. AF_12/2015</t>
  </si>
  <si>
    <t>91939</t>
  </si>
  <si>
    <t>CAIXA RETANGULAR 4" X 2" ALTA (2,00 M DO PISO), PVC, INSTALADA EM PAREDE - FORNECIMENTO E INSTALAÇÃO. AF_12/2015</t>
  </si>
  <si>
    <t>25,96</t>
  </si>
  <si>
    <t>91940</t>
  </si>
  <si>
    <t>CAIXA RETANGULAR 4" X 2" MÉDIA (1,30 M DO PISO), PVC, INSTALADA EM PAREDE - FORNECIMENTO E INSTALAÇÃO. AF_12/2015</t>
  </si>
  <si>
    <t>91941</t>
  </si>
  <si>
    <t>CAIXA RETANGULAR 4" X 2" BAIXA (0,30 M DO PISO), PVC, INSTALADA EM PAREDE - FORNECIMENTO E INSTALAÇÃO. AF_12/2015</t>
  </si>
  <si>
    <t>8,75</t>
  </si>
  <si>
    <t>91942</t>
  </si>
  <si>
    <t>CAIXA RETANGULAR 4" X 4" ALTA (2,00 M DO PISO), PVC, INSTALADA EM PAREDE - FORNECIMENTO E INSTALAÇÃO. AF_12/2015</t>
  </si>
  <si>
    <t>31,33</t>
  </si>
  <si>
    <t>91943</t>
  </si>
  <si>
    <t>CAIXA RETANGULAR 4" X 4" MÉDIA (1,30 M DO PISO), PVC, INSTALADA EM PAREDE - FORNECIMENTO E INSTALAÇÃO. AF_12/2015</t>
  </si>
  <si>
    <t>91944</t>
  </si>
  <si>
    <t>CAIXA RETANGULAR 4" X 4" BAIXA (0,30 M DO PISO), PVC, INSTALADA EM PAREDE - FORNECIMENTO E INSTALAÇÃO. AF_12/2015</t>
  </si>
  <si>
    <t>92865</t>
  </si>
  <si>
    <t>CAIXA OCTOGONAL 4" X 4", METÁLICA, INSTALADA EM LAJE - FORNECIMENTO E INSTALAÇÃO. AF_12/2015</t>
  </si>
  <si>
    <t>8,51</t>
  </si>
  <si>
    <t>92866</t>
  </si>
  <si>
    <t>CAIXA SEXTAVADA 3" X 3", METÁLICA, INSTALADA EM LAJE - FORNECIMENTO E INSTALAÇÃO. AF_12/2015</t>
  </si>
  <si>
    <t>92867</t>
  </si>
  <si>
    <t>CAIXA RETANGULAR 4" X 2" ALTA (2,00 M DO PISO), METÁLICA, INSTALADA EM PAREDE - FORNECIMENTO E INSTALAÇÃO. AF_12/2015</t>
  </si>
  <si>
    <t>92868</t>
  </si>
  <si>
    <t>CAIXA RETANGULAR 4" X 2" MÉDIA (1,30 M DO PISO), METÁLICA, INSTALADA EM PAREDE - FORNECIMENTO E INSTALAÇÃO. AF_12/2015</t>
  </si>
  <si>
    <t>12,62</t>
  </si>
  <si>
    <t>92869</t>
  </si>
  <si>
    <t>CAIXA RETANGULAR 4" X 2" BAIXA (0,30 M DO PISO), METÁLICA, INSTALADA EM PAREDE - FORNECIMENTO E INSTALAÇÃO. AF_12/2015</t>
  </si>
  <si>
    <t>92870</t>
  </si>
  <si>
    <t>CAIXA RETANGULAR 4" X 4" ALTA (2,00 M DO PISO), METÁLICA, INSTALADA EM PAREDE - FORNECIMENTO E INSTALAÇÃO. AF_12/2015</t>
  </si>
  <si>
    <t>26,93</t>
  </si>
  <si>
    <t>92871</t>
  </si>
  <si>
    <t>CAIXA RETANGULAR 4" X 4" MÉDIA (1,30 M DO PISO), METÁLICA, INSTALADA EM PAREDE - FORNECIMENTO E INSTALAÇÃO. AF_12/2015</t>
  </si>
  <si>
    <t>14,04</t>
  </si>
  <si>
    <t>92872</t>
  </si>
  <si>
    <t>CAIXA RETANGULAR 4" X 4" BAIXA (0,30 M DO PISO), METÁLICA, INSTALADA EM PAREDE - FORNECIMENTO E INSTALAÇÃO. AF_12/2015</t>
  </si>
  <si>
    <t>10,05</t>
  </si>
  <si>
    <t>95777</t>
  </si>
  <si>
    <t>CONDULETE DE ALUMÍNIO, TIPO B, PARA ELETRODUTO DE AÇO GALVANIZADO DN 20 MM (3/4''), APARENTE - FORNECIMENTO E INSTALAÇÃO. AF_11/2016_P</t>
  </si>
  <si>
    <t>23,43</t>
  </si>
  <si>
    <t>95778</t>
  </si>
  <si>
    <t>CONDULETE DE ALUMÍNIO, TIPO C, PARA ELETRODUTO DE AÇO GALVANIZADO DN 20 MM (3/4''), APARENTE - FORNECIMENTO E INSTALAÇÃO. AF_11/2016_P</t>
  </si>
  <si>
    <t>23,98</t>
  </si>
  <si>
    <t>25,64</t>
  </si>
  <si>
    <t>95779</t>
  </si>
  <si>
    <t>CONDULETE DE ALUMÍNIO, TIPO E, PARA ELETRODUTO DE AÇO GALVANIZADO DN 20 MM (3/4''), APARENTE - FORNECIMENTO E INSTALAÇÃO. AF_11/2016_P</t>
  </si>
  <si>
    <t>23,80</t>
  </si>
  <si>
    <t>95780</t>
  </si>
  <si>
    <t>CONDULETE DE ALUMÍNIO, TIPO B, PARA ELETRODUTO DE AÇO GALVANIZADO DN 25 MM (1''), APARENTE - FORNECIMENTO E INSTALAÇÃO. AF_11/2016_P</t>
  </si>
  <si>
    <t>28,29</t>
  </si>
  <si>
    <t>95781</t>
  </si>
  <si>
    <t>CONDULETE DE ALUMÍNIO, TIPO C, PARA ELETRODUTO DE AÇO GALVANIZADO DN 25 MM (1''), APARENTE - FORNECIMENTO E INSTALAÇÃO. AF_11/2016_P</t>
  </si>
  <si>
    <t>26,97</t>
  </si>
  <si>
    <t>28,69</t>
  </si>
  <si>
    <t>95782</t>
  </si>
  <si>
    <t>CONDULETE DE ALUMÍNIO, TIPO E, ELETRODUTO DE AÇO GALVANIZADO DN 25 MM (1''), APARENTE - FORNECIMENTO E INSTALAÇÃO. AF_11/2016_P</t>
  </si>
  <si>
    <t>28,04</t>
  </si>
  <si>
    <t>95785</t>
  </si>
  <si>
    <t>CONDULETE DE ALUMÍNIO, TIPO E, PARA ELETRODUTO DE AÇO GALVANIZADO DN 32 MM (1 1/4''), APARENTE - FORNECIMENTO E INSTALAÇÃO. AF_11/2016_P</t>
  </si>
  <si>
    <t>33,62</t>
  </si>
  <si>
    <t>95787</t>
  </si>
  <si>
    <t>CONDULETE DE ALUMÍNIO, TIPO LR, PARA ELETRODUTO DE AÇO GALVANIZADO DN 20 MM (3/4''), APARENTE - FORNECIMENTO E INSTALAÇÃO. AF_11/2016_P</t>
  </si>
  <si>
    <t>23,78</t>
  </si>
  <si>
    <t>25,60</t>
  </si>
  <si>
    <t>95789</t>
  </si>
  <si>
    <t>CONDULETE DE ALUMÍNIO, TIPO LR, PARA ELETRODUTO DE AÇO GALVANIZADO DN 25 MM (1''), APARENTE - FORNECIMENTO E INSTALAÇÃO. AF_11/2016_P</t>
  </si>
  <si>
    <t>29,29</t>
  </si>
  <si>
    <t>95791</t>
  </si>
  <si>
    <t>CONDULETE DE ALUMÍNIO, TIPO LR, PARA ELETRODUTO DE AÇO GALVANIZADO DN 32 MM (1 1/4''), APARENTE - FORNECIMENTO E INSTALAÇÃO. AF_11/2016_P</t>
  </si>
  <si>
    <t>37,48</t>
  </si>
  <si>
    <t>39,54</t>
  </si>
  <si>
    <t>95795</t>
  </si>
  <si>
    <t>CONDULETE DE ALUMÍNIO, TIPO T, PARA ELETRODUTO DE AÇO GALVANIZADO DN 20 MM (3/4''), APARENTE - FORNECIMENTO E INSTALAÇÃO. AF_11/2016_P</t>
  </si>
  <si>
    <t>95796</t>
  </si>
  <si>
    <t>CONDULETE DE ALUMÍNIO, TIPO T, PARA ELETRODUTO DE AÇO GALVANIZADO DN 25 MM (1''), APARENTE - FORNECIMENTO E INSTALAÇÃO. AF_11/2016_P</t>
  </si>
  <si>
    <t>34,49</t>
  </si>
  <si>
    <t>36,75</t>
  </si>
  <si>
    <t>95797</t>
  </si>
  <si>
    <t>CONDULETE DE ALUMÍNIO, TIPO T, PARA ELETRODUTO DE AÇO GALVANIZADO DN 32 MM (1 1/4''), APARENTE - FORNECIMENTO E INSTALAÇÃO. AF_11/2016_P</t>
  </si>
  <si>
    <t>46,09</t>
  </si>
  <si>
    <t>95801</t>
  </si>
  <si>
    <t>CONDULETE DE ALUMÍNIO, TIPO X, PARA ELETRODUTO DE AÇO GALVANIZADO DN 20 MM (3/4''), APARENTE - FORNECIMENTO E INSTALAÇÃO. AF_11/2016_P</t>
  </si>
  <si>
    <t>32,96</t>
  </si>
  <si>
    <t>35,34</t>
  </si>
  <si>
    <t>95802</t>
  </si>
  <si>
    <t>CONDULETE DE ALUMÍNIO, TIPO X, PARA ELETRODUTO DE AÇO GALVANIZADO DN 25 MM (1''), APARENTE - FORNECIMENTO E INSTALAÇÃO. AF_11/2016_P</t>
  </si>
  <si>
    <t>36,73</t>
  </si>
  <si>
    <t>39,34</t>
  </si>
  <si>
    <t>95803</t>
  </si>
  <si>
    <t>CONDULETE DE ALUMÍNIO, TIPO X, PARA ELETRODUTO DE AÇO GALVANIZADO DN 32 MM (1 1/4''), APARENTE - FORNECIMENTO E INSTALAÇÃO. AF_11/2016_P</t>
  </si>
  <si>
    <t>48,40</t>
  </si>
  <si>
    <t>51,28</t>
  </si>
  <si>
    <t>95804</t>
  </si>
  <si>
    <t>CONDULETE DE PVC, TIPO B, PARA ELETRODUTO DE PVC SOLDÁVEL DN 20 MM (1/2''), APARENTE - FORNECIMENTO E INSTALAÇÃO. AF_11/2016</t>
  </si>
  <si>
    <t>20,50</t>
  </si>
  <si>
    <t>95805</t>
  </si>
  <si>
    <t>CONDULETE DE PVC, TIPO B, PARA ELETRODUTO DE PVC SOLDÁVEL DN 25 MM (3/4''), APARENTE - FORNECIMENTO E INSTALAÇÃO. AF_11/2016</t>
  </si>
  <si>
    <t>20,71</t>
  </si>
  <si>
    <t>95806</t>
  </si>
  <si>
    <t>CONDULETE DE PVC, TIPO B, PARA ELETRODUTO DE PVC SOLDÁVEL DN 32 MM (1''), APARENTE - FORNECIMENTO E INSTALAÇÃO. AF_11/2016</t>
  </si>
  <si>
    <t>19,92</t>
  </si>
  <si>
    <t>95807</t>
  </si>
  <si>
    <t>CONDULETE DE PVC, TIPO LL, PARA ELETRODUTO DE PVC SOLDÁVEL DN 20 MM (1/2''), APARENTE - FORNECIMENTO E INSTALAÇÃO. AF_11/2016</t>
  </si>
  <si>
    <t>22,09</t>
  </si>
  <si>
    <t>23,72</t>
  </si>
  <si>
    <t>95808</t>
  </si>
  <si>
    <t>CONDULETE DE PVC, TIPO LL, PARA ELETRODUTO DE PVC SOLDÁVEL DN 25 MM (3/4''), APARENTE - FORNECIMENTO E INSTALAÇÃO. AF_11/2016</t>
  </si>
  <si>
    <t>22,67</t>
  </si>
  <si>
    <t>24,36</t>
  </si>
  <si>
    <t>95809</t>
  </si>
  <si>
    <t>CONDULETE DE PVC, TIPO LL, PARA ELETRODUTO DE PVC SOLDÁVEL DN 32 MM (1''), APARENTE - FORNECIMENTO E INSTALAÇÃO. AF_11/2016</t>
  </si>
  <si>
    <t>24,81</t>
  </si>
  <si>
    <t>26,60</t>
  </si>
  <si>
    <t>95810</t>
  </si>
  <si>
    <t>CONDULETE DE PVC, TIPO LB, PARA ELETRODUTO DE PVC SOLDÁVEL DN 20 MM (1/2''), APARENTE - FORNECIMENTO E INSTALAÇÃO. AF_11/2016</t>
  </si>
  <si>
    <t>95811</t>
  </si>
  <si>
    <t>CONDULETE DE PVC, TIPO LB, PARA ELETRODUTO DE PVC SOLDÁVEL DN 25 MM (3/4''), APARENTE - FORNECIMENTO E INSTALAÇÃO. AF_11/2016</t>
  </si>
  <si>
    <t>95812</t>
  </si>
  <si>
    <t>CONDULETE DE PVC, TIPO LB, PARA ELETRODUTO DE PVC SOLDÁVEL DN 32 MM (1''), APARENTE - FORNECIMENTO E INSTALAÇÃO. AF_11/2016</t>
  </si>
  <si>
    <t>95813</t>
  </si>
  <si>
    <t>CONDULETE DE PVC, TIPO TB, PARA ELETRODUTO DE PVC SOLDÁVEL DN 20 MM (1/2''), APARENTE - FORNECIMENTO E INSTALAÇÃO. AF_11/2016</t>
  </si>
  <si>
    <t>13,84</t>
  </si>
  <si>
    <t>95814</t>
  </si>
  <si>
    <t>CONDULETE DE PVC, TIPO TB, PARA ELETRODUTO DE PVC SOLDÁVEL DN 25 MM (3/4''), APARENTE - FORNECIMENTO E INSTALAÇÃO. AF_11/2016</t>
  </si>
  <si>
    <t>95815</t>
  </si>
  <si>
    <t>CONDULETE DE PVC, TIPO TB, PARA ELETRODUTO DE PVC SOLDÁVEL DN 32 MM (1''), APARENTE - FORNECIMENTO E INSTALAÇÃO. AF_11/2016</t>
  </si>
  <si>
    <t>18,75</t>
  </si>
  <si>
    <t>95816</t>
  </si>
  <si>
    <t>CONDULETE DE PVC, TIPO X, PARA ELETRODUTO DE PVC SOLDÁVEL DN 20 MM (1/2''), APARENTE - FORNECIMENTO E INSTALAÇÃO. AF_11/2016</t>
  </si>
  <si>
    <t>95817</t>
  </si>
  <si>
    <t>CONDULETE DE PVC, TIPO X, PARA ELETRODUTO DE PVC SOLDÁVEL DN 25 MM (3/4''), APARENTE - FORNECIMENTO E INSTALAÇÃO. AF_11/2016</t>
  </si>
  <si>
    <t>28,11</t>
  </si>
  <si>
    <t>30,26</t>
  </si>
  <si>
    <t>95818</t>
  </si>
  <si>
    <t>CONDULETE DE PVC, TIPO X, PARA ELETRODUTO DE PVC SOLDÁVEL DN 32 MM (1''), APARENTE - FORNECIMENTO E INSTALAÇÃO. AF_11/2016</t>
  </si>
  <si>
    <t>33,54</t>
  </si>
  <si>
    <t>97886</t>
  </si>
  <si>
    <t>CAIXA ENTERRADA ELÉTRICA RETANGULAR, EM ALVENARIA COM TIJOLOS CERÂMICOS MACIÇOS, FUNDO COM BRITA, DIMENSÕES INTERNAS: 0,3X0,3X0,3 M. AF_05/2018</t>
  </si>
  <si>
    <t>128,83</t>
  </si>
  <si>
    <t>140,17</t>
  </si>
  <si>
    <t>97887</t>
  </si>
  <si>
    <t>CAIXA ENTERRADA ELÉTRICA RETANGULAR, EM ALVENARIA COM TIJOLOS CERÂMICOS MACIÇOS, FUNDO COM BRITA, DIMENSÕES INTERNAS: 0,4X0,4X0,4 M. AF_05/2018</t>
  </si>
  <si>
    <t>203,49</t>
  </si>
  <si>
    <t>221,36</t>
  </si>
  <si>
    <t>97888</t>
  </si>
  <si>
    <t>CAIXA ENTERRADA ELÉTRICA RETANGULAR, EM ALVENARIA COM TIJOLOS CERÂMICOS MACIÇOS, FUNDO COM BRITA, DIMENSÕES INTERNAS: 0,6X0,6X0,6 M. AF_05/2018</t>
  </si>
  <si>
    <t>390,66</t>
  </si>
  <si>
    <t>424,22</t>
  </si>
  <si>
    <t>97889</t>
  </si>
  <si>
    <t>CAIXA ENTERRADA ELÉTRICA RETANGULAR, EM ALVENARIA COM TIJOLOS CERÂMICOS MACIÇOS, FUNDO COM BRITA, DIMENSÕES INTERNAS: 0,8X0,8X0,6 M. AF_05/2018</t>
  </si>
  <si>
    <t>522,90</t>
  </si>
  <si>
    <t>567,74</t>
  </si>
  <si>
    <t>97890</t>
  </si>
  <si>
    <t>CAIXA ENTERRADA ELÉTRICA RETANGULAR, EM ALVENARIA COM TIJOLOS CERÂMICOS MACIÇOS, FUNDO COM BRITA, DIMENSÕES INTERNAS: 1X1X0,6 M. AF_05/2018</t>
  </si>
  <si>
    <t>592,92</t>
  </si>
  <si>
    <t>641,17</t>
  </si>
  <si>
    <t>97891</t>
  </si>
  <si>
    <t>CAIXA ENTERRADA ELÉTRICA RETANGULAR, EM ALVENARIA COM BLOCOS DE CONCRETO, FUNDO COM BRITA, DIMENSÕES INTERNAS: 0,4X0,4X0,4 M. AF_05/2018</t>
  </si>
  <si>
    <t>154,74</t>
  </si>
  <si>
    <t>168,28</t>
  </si>
  <si>
    <t>97892</t>
  </si>
  <si>
    <t>CAIXA ENTERRADA ELÉTRICA RETANGULAR, EM ALVENARIA COM BLOCOS DE CONCRETO, FUNDO COM BRITA, DIMENSÕES INTERNAS: 0,6X0,6X0,6 M. AF_05/2018</t>
  </si>
  <si>
    <t>287,60</t>
  </si>
  <si>
    <t>311,97</t>
  </si>
  <si>
    <t>97893</t>
  </si>
  <si>
    <t>CAIXA ENTERRADA ELÉTRICA RETANGULAR, EM ALVENARIA COM BLOCOS DE CONCRETO, FUNDO COM BRITA, DIMENSÕES INTERNAS: 0,8X0,8X0,6 M. AF_05/2018</t>
  </si>
  <si>
    <t>391,48</t>
  </si>
  <si>
    <t>424,63</t>
  </si>
  <si>
    <t>97894</t>
  </si>
  <si>
    <t>CAIXA ENTERRADA ELÉTRICA RETANGULAR, EM ALVENARIA COM BLOCOS DE CONCRETO, FUNDO COM BRITA, DIMENSÕES INTERNAS: 1X1X0,6 M. AF_05/2018</t>
  </si>
  <si>
    <t>433,66</t>
  </si>
  <si>
    <t>467,73</t>
  </si>
  <si>
    <t>68066</t>
  </si>
  <si>
    <t>CAIXA DE PROTECAO PARA MEDIDOR MONOFASICO, FORNECIMENTO E INSTALACAO</t>
  </si>
  <si>
    <t>159,16</t>
  </si>
  <si>
    <t>165,32</t>
  </si>
  <si>
    <t>72319</t>
  </si>
  <si>
    <t>DISJUNTOR BAIXA TENSAO TRIPOLAR A SECO  800A/600V, INCLUSIVE ELETROTÉCNICO</t>
  </si>
  <si>
    <t>3.332,63</t>
  </si>
  <si>
    <t>3.387,27</t>
  </si>
  <si>
    <t>72341</t>
  </si>
  <si>
    <t>CONTATOR TRIPOLAR I NOMINAL 12A - FORNECIMENTO E INSTALACAO INCLUSIVE ELETROTÉCNICO</t>
  </si>
  <si>
    <t>246,34</t>
  </si>
  <si>
    <t>262,81</t>
  </si>
  <si>
    <t>72343</t>
  </si>
  <si>
    <t>CONTATOR TRIPOLAR I NOMINAL 22A - FORNECIMENTO E INSTALACAO INCLUSIVE ELETROTÉCNICO</t>
  </si>
  <si>
    <t>291,22</t>
  </si>
  <si>
    <t>310,09</t>
  </si>
  <si>
    <t>72344</t>
  </si>
  <si>
    <t>CONTATOR TRIPOLAR I NOMINAL 36A - FORNECIMENTO E INSTALACAO INCLUSIVE ELETROTÉCNICO</t>
  </si>
  <si>
    <t>449,25</t>
  </si>
  <si>
    <t>469,57</t>
  </si>
  <si>
    <t>72345</t>
  </si>
  <si>
    <t>CONTATOR TRIPOLAR I NOMIMAL 94A - FORNECIMENTO E INSTALACAO INCLUSIVE ELETROTÉCNICO</t>
  </si>
  <si>
    <t>1.255,65</t>
  </si>
  <si>
    <t>1.279,34</t>
  </si>
  <si>
    <t>74130/1</t>
  </si>
  <si>
    <t>DISJUNTOR TERMOMAGNETICO MONOPOLAR PADRAO NEMA (AMERICANO) 10 A 30A 240V, FORNECIMENTO E INSTALACAO</t>
  </si>
  <si>
    <t>10,46</t>
  </si>
  <si>
    <t>74130/2</t>
  </si>
  <si>
    <t>DISJUNTOR TERMOMAGNETICO MONOPOLAR PADRAO NEMA (AMERICANO) 35 A 50A 240V, FORNECIMENTO E INSTALACAO</t>
  </si>
  <si>
    <t>15,92</t>
  </si>
  <si>
    <t>74130/3</t>
  </si>
  <si>
    <t>DISJUNTOR TERMOMAGNETICO BIPOLAR PADRAO NEMA (AMERICANO) 10 A 50A 240V, FORNECIMENTO E INSTALACAO</t>
  </si>
  <si>
    <t>44,54</t>
  </si>
  <si>
    <t>74130/4</t>
  </si>
  <si>
    <t>DISJUNTOR TERMOMAGNETICO TRIPOLAR PADRAO NEMA (AMERICANO) 10 A 50A 240V, FORNECIMENTO E INSTALACAO</t>
  </si>
  <si>
    <t>67,15</t>
  </si>
  <si>
    <t>69,07</t>
  </si>
  <si>
    <t>74130/5</t>
  </si>
  <si>
    <t>DISJUNTOR TERMOMAGNETICO TRIPOLAR PADRAO NEMA (AMERICANO) 60 A 100A 240V, FORNECIMENTO E INSTALACAO</t>
  </si>
  <si>
    <t>87,87</t>
  </si>
  <si>
    <t>89,79</t>
  </si>
  <si>
    <t>74130/6</t>
  </si>
  <si>
    <t>DISJUNTOR TERMOMAGNETICO TRIPOLAR PADRAO NEMA (AMERICANO) 125 A 150A 240V, FORNECIMENTO E INSTALACAO</t>
  </si>
  <si>
    <t>239,78</t>
  </si>
  <si>
    <t>241,70</t>
  </si>
  <si>
    <t>74130/7</t>
  </si>
  <si>
    <t>DISJUNTOR TERMOMAGNETICO TRIPOLAR EM CAIXA MOLDADA 250A 600V, FORNECIMENTO E INSTALACAO</t>
  </si>
  <si>
    <t>611,86</t>
  </si>
  <si>
    <t>613,78</t>
  </si>
  <si>
    <t>74130/8</t>
  </si>
  <si>
    <t>DISJUNTOR TERMOMAGNETICO TRIPOLAR EM CAIXA MOLDADA 300 A 400A 600V, FORNECIMENTO E INSTALACAO</t>
  </si>
  <si>
    <t>834,32</t>
  </si>
  <si>
    <t>836,24</t>
  </si>
  <si>
    <t>74130/9</t>
  </si>
  <si>
    <t>DISJUNTOR TERMOMAGNETICO TRIPOLAR EM CAIXA MOLDADA 500 A 600A 600V, FORNECIMENTO E INSTALACAO</t>
  </si>
  <si>
    <t>1.363,46</t>
  </si>
  <si>
    <t>1.365,38</t>
  </si>
  <si>
    <t>74130/10</t>
  </si>
  <si>
    <t>DISJUNTOR TERMOMAGNETICO TRIPOLAR EM CAIXA MOLDADA 175 A 225A 240V, FORNECIMENTO E INSTALACAO</t>
  </si>
  <si>
    <t>372,00</t>
  </si>
  <si>
    <t>373,92</t>
  </si>
  <si>
    <t>74131/1</t>
  </si>
  <si>
    <t>QUADRO DE DISTRIBUICAO DE ENERGIA DE EMBUTIR, EM CHAPA METALICA, PARA 3 DISJUNTORES TERMOMAGNETICOS MONOPOLARES SEM BARRAMENTO FORNECIMENTO E INSTALACAO</t>
  </si>
  <si>
    <t>73,49</t>
  </si>
  <si>
    <t>78,31</t>
  </si>
  <si>
    <t>74131/4</t>
  </si>
  <si>
    <t>QUADRO DE DISTRIBUICAO DE ENERGIA DE EMBUTIR, EM CHAPA METALICA, PARA 18 DISJUNTORES TERMOMAGNETICOS MONOPOLARES, COM BARRAMENTO TRIFASICO E NEUTRO, FORNECIMENTO E INSTALACAO</t>
  </si>
  <si>
    <t>372,37</t>
  </si>
  <si>
    <t>384,41</t>
  </si>
  <si>
    <t>74131/5</t>
  </si>
  <si>
    <t>QUADRO DE DISTRIBUICAO DE ENERGIA DE EMBUTIR, EM CHAPA METALICA, PARA 24 DISJUNTORES TERMOMAGNETICOS MONOPOLARES, COM BARRAMENTO TRIFASICO E NEUTRO, FORNECIMENTO E INSTALACAO</t>
  </si>
  <si>
    <t>429,46</t>
  </si>
  <si>
    <t>443,92</t>
  </si>
  <si>
    <t>74131/6</t>
  </si>
  <si>
    <t>QUADRO DE DISTRIBUICAO DE ENERGIA DE EMBUTIR, EM CHAPA METALICA, PARA 32 DISJUNTORES TERMOMAGNETICOS MONOPOLARES, COM BARRAMENTO TRIFASICO E NEUTRO, FORNECIMENTO E INSTALACAO</t>
  </si>
  <si>
    <t>494,96</t>
  </si>
  <si>
    <t>511,82</t>
  </si>
  <si>
    <t>74131/7</t>
  </si>
  <si>
    <t>QUADRO DE DISTRIBUICAO DE ENERGIA DE EMBUTIR, EM CHAPA METALICA, PARA 40 DISJUNTORES TERMOMAGNETICOS MONOPOLARES, COM BARRAMENTO TRIFASICO E NEUTRO, FORNECIMENTO E INSTALACAO</t>
  </si>
  <si>
    <t>679,51</t>
  </si>
  <si>
    <t>698,79</t>
  </si>
  <si>
    <t>74131/8</t>
  </si>
  <si>
    <t>QUADRO DE DISTRIBUICAO DE ENERGIA DE EMBUTIR, EM CHAPA METALICA, PARA 50 DISJUNTORES TERMOMAGNETICOS MONOPOLARES, COM BARRAMENTO TRIFASICO E NEUTRO, FORNECIMENTO E INSTALACAO</t>
  </si>
  <si>
    <t>987,80</t>
  </si>
  <si>
    <t>1.016,72</t>
  </si>
  <si>
    <t>83463</t>
  </si>
  <si>
    <t>QUADRO DE DISTRIBUICAO DE ENERGIA EM CHAPA DE ACO GALVANIZADO, PARA 12 DISJUNTORES TERMOMAGNETICOS MONOPOLARES, COM BARRAMENTO TRIFASICO E NEUTRO - FORNECIMENTO E INSTALACAO</t>
  </si>
  <si>
    <t>290,08</t>
  </si>
  <si>
    <t>299,72</t>
  </si>
  <si>
    <t>84402</t>
  </si>
  <si>
    <t>QUADRO DE DISTRIBUICAO DE ENERGIA P/ 6 DISJUNTORES TERMOMAGNETICOS MONOPOLARES SEM BARRAMENTO, DE EMBUTIR, EM CHAPA METALICA - FORNECIMENTO E INSTALACAO</t>
  </si>
  <si>
    <t>90,44</t>
  </si>
  <si>
    <t>93653</t>
  </si>
  <si>
    <t>DISJUNTOR MONOPOLAR TIPO DIN, CORRENTE NOMINAL DE 10A - FORNECIMENTO E INSTALAÇÃO. AF_04/2016</t>
  </si>
  <si>
    <t>93654</t>
  </si>
  <si>
    <t>DISJUNTOR MONOPOLAR TIPO DIN, CORRENTE NOMINAL DE 16A - FORNECIMENTO E INSTALAÇÃO. AF_04/2016</t>
  </si>
  <si>
    <t>8,41</t>
  </si>
  <si>
    <t>93655</t>
  </si>
  <si>
    <t>DISJUNTOR MONOPOLAR TIPO DIN, CORRENTE NOMINAL DE 20A - FORNECIMENTO E INSTALAÇÃO. AF_04/2016</t>
  </si>
  <si>
    <t>93656</t>
  </si>
  <si>
    <t>DISJUNTOR MONOPOLAR TIPO DIN, CORRENTE NOMINAL DE 25A - FORNECIMENTO E INSTALAÇÃO. AF_04/2016</t>
  </si>
  <si>
    <t>93657</t>
  </si>
  <si>
    <t>DISJUNTOR MONOPOLAR TIPO DIN, CORRENTE NOMINAL DE 32A - FORNECIMENTO E INSTALAÇÃO. AF_04/2016</t>
  </si>
  <si>
    <t>93658</t>
  </si>
  <si>
    <t>DISJUNTOR MONOPOLAR TIPO DIN, CORRENTE NOMINAL DE 40A - FORNECIMENTO E INSTALAÇÃO. AF_04/2016</t>
  </si>
  <si>
    <t>15,88</t>
  </si>
  <si>
    <t>93659</t>
  </si>
  <si>
    <t>DISJUNTOR MONOPOLAR TIPO DIN, CORRENTE NOMINAL DE 50A - FORNECIMENTO E INSTALAÇÃO. AF_04/2016</t>
  </si>
  <si>
    <t>17,64</t>
  </si>
  <si>
    <t>93660</t>
  </si>
  <si>
    <t>DISJUNTOR BIPOLAR TIPO DIN, CORRENTE NOMINAL DE 10A - FORNECIMENTO E INSTALAÇÃO. AF_04/2016</t>
  </si>
  <si>
    <t>37,52</t>
  </si>
  <si>
    <t>37,86</t>
  </si>
  <si>
    <t>93661</t>
  </si>
  <si>
    <t>DISJUNTOR BIPOLAR TIPO DIN, CORRENTE NOMINAL DE 16A - FORNECIMENTO E INSTALAÇÃO. AF_04/2016</t>
  </si>
  <si>
    <t>38,56</t>
  </si>
  <si>
    <t>39,01</t>
  </si>
  <si>
    <t>93662</t>
  </si>
  <si>
    <t>DISJUNTOR BIPOLAR TIPO DIN, CORRENTE NOMINAL DE 20A - FORNECIMENTO E INSTALAÇÃO. AF_04/2016</t>
  </si>
  <si>
    <t>40,48</t>
  </si>
  <si>
    <t>41,12</t>
  </si>
  <si>
    <t>93663</t>
  </si>
  <si>
    <t>DISJUNTOR BIPOLAR TIPO DIN, CORRENTE NOMINAL DE 25A - FORNECIMENTO E INSTALAÇÃO. AF_04/2016</t>
  </si>
  <si>
    <t>93664</t>
  </si>
  <si>
    <t>DISJUNTOR BIPOLAR TIPO DIN, CORRENTE NOMINAL DE 32A - FORNECIMENTO E INSTALAÇÃO. AF_04/2016</t>
  </si>
  <si>
    <t>93665</t>
  </si>
  <si>
    <t>DISJUNTOR BIPOLAR TIPO DIN, CORRENTE NOMINAL DE 40A - FORNECIMENTO E INSTALAÇÃO. AF_04/2016</t>
  </si>
  <si>
    <t>47,39</t>
  </si>
  <si>
    <t>93666</t>
  </si>
  <si>
    <t>DISJUNTOR BIPOLAR TIPO DIN, CORRENTE NOMINAL DE 50A - FORNECIMENTO E INSTALAÇÃO. AF_04/2016</t>
  </si>
  <si>
    <t>50,91</t>
  </si>
  <si>
    <t>52,73</t>
  </si>
  <si>
    <t>93667</t>
  </si>
  <si>
    <t>DISJUNTOR TRIPOLAR TIPO DIN, CORRENTE NOMINAL DE 10A - FORNECIMENTO E INSTALAÇÃO. AF_04/2016</t>
  </si>
  <si>
    <t>47,11</t>
  </si>
  <si>
    <t>47,62</t>
  </si>
  <si>
    <t>93668</t>
  </si>
  <si>
    <t>DISJUNTOR TRIPOLAR TIPO DIN, CORRENTE NOMINAL DE 16A - FORNECIMENTO E INSTALAÇÃO. AF_04/2016</t>
  </si>
  <si>
    <t>48,67</t>
  </si>
  <si>
    <t>93669</t>
  </si>
  <si>
    <t>DISJUNTOR TRIPOLAR TIPO DIN, CORRENTE NOMINAL DE 20A - FORNECIMENTO E INSTALAÇÃO. AF_04/2016</t>
  </si>
  <si>
    <t>51,53</t>
  </si>
  <si>
    <t>93670</t>
  </si>
  <si>
    <t>DISJUNTOR TRIPOLAR TIPO DIN, CORRENTE NOMINAL DE 25A - FORNECIMENTO E INSTALAÇÃO. AF_04/2016</t>
  </si>
  <si>
    <t>93671</t>
  </si>
  <si>
    <t>DISJUNTOR TRIPOLAR TIPO DIN, CORRENTE NOMINAL DE 32A - FORNECIMENTO E INSTALAÇÃO. AF_04/2016</t>
  </si>
  <si>
    <t>55,05</t>
  </si>
  <si>
    <t>93672</t>
  </si>
  <si>
    <t>DISJUNTOR TRIPOLAR TIPO DIN, CORRENTE NOMINAL DE 40A - FORNECIMENTO E INSTALAÇÃO. AF_04/2016</t>
  </si>
  <si>
    <t>60,77</t>
  </si>
  <si>
    <t>93673</t>
  </si>
  <si>
    <t>DISJUNTOR TRIPOLAR TIPO DIN, CORRENTE NOMINAL DE 50A - FORNECIMENTO E INSTALAÇÃO. AF_04/2016</t>
  </si>
  <si>
    <t>68,01</t>
  </si>
  <si>
    <t>70,75</t>
  </si>
  <si>
    <t>97359</t>
  </si>
  <si>
    <t>QUADRO DE MEDIÇÃO GERAL DE ENERGIA COM 8 MEDIDORES - FORNECIMENTO E INSTALAÇÃO. AF_04/2016</t>
  </si>
  <si>
    <t>1.522,74</t>
  </si>
  <si>
    <t>1.540,38</t>
  </si>
  <si>
    <t>97360</t>
  </si>
  <si>
    <t>QUADRO DE MEDIÇÃO GERAL DE ENERGIA COM 12 MEDIDORES - FORNECIMENTO E INSTALAÇÃO. AF_04/2016</t>
  </si>
  <si>
    <t>2.901,53</t>
  </si>
  <si>
    <t>2.927,99</t>
  </si>
  <si>
    <t>97361</t>
  </si>
  <si>
    <t>QUADRO DE MEDIÇÃO GERAL DE ENERGIA COM 16 MEDIDORES - FORNECIMENTO E INSTALAÇÃO. AF_04/2016</t>
  </si>
  <si>
    <t>3.868,71</t>
  </si>
  <si>
    <t>3.904,00</t>
  </si>
  <si>
    <t>91945</t>
  </si>
  <si>
    <t>SUPORTE PARAFUSADO COM PLACA DE ENCAIXE 4" X 2" ALTO (2,00 M DO PISO) PARA PONTO ELÉTRICO - FORNECIMENTO E INSTALAÇÃO. AF_12/2015</t>
  </si>
  <si>
    <t>8,43</t>
  </si>
  <si>
    <t>91946</t>
  </si>
  <si>
    <t>SUPORTE PARAFUSADO COM PLACA DE ENCAIXE 4" X 2" MÉDIO (1,30 M DO PISO) PARA PONTO ELÉTRICO - FORNECIMENTO E INSTALAÇÃO. AF_12/2015</t>
  </si>
  <si>
    <t>91947</t>
  </si>
  <si>
    <t>SUPORTE PARAFUSADO COM PLACA DE ENCAIXE 4" X 2" BAIXO (0,30 M DO PISO) PARA PONTO ELÉTRICO - FORNECIMENTO E INSTALAÇÃO. AF_12/2015</t>
  </si>
  <si>
    <t>91949</t>
  </si>
  <si>
    <t>SUPORTE PARAFUSADO COM PLACA DE ENCAIXE 4" X 4" ALTO (2,00 M DO PISO) PARA PONTO ELÉTRICO - FORNECIMENTO E INSTALAÇÃO. AF_12/2015</t>
  </si>
  <si>
    <t>91950</t>
  </si>
  <si>
    <t>SUPORTE PARAFUSADO COM PLACA DE ENCAIXE 4" X 4" MÉDIO (1,30 M DO PISO) PARA PONTO ELÉTRICO - FORNECIMENTO E INSTALAÇÃO. AF_12/2015</t>
  </si>
  <si>
    <t>91951</t>
  </si>
  <si>
    <t>SUPORTE PARAFUSADO COM PLACA DE ENCAIXE 4" X 4" BAIXO (0,30 M DO PISO) PARA PONTO ELÉTRICO - FORNECIMENTO E INSTALAÇÃO. AF_12/2015</t>
  </si>
  <si>
    <t>91952</t>
  </si>
  <si>
    <t>INTERRUPTOR SIMPLES (1 MÓDULO), 10A/250V, SEM SUPORTE E SEM PLACA - FORNECIMENTO E INSTALAÇÃO. AF_12/2015</t>
  </si>
  <si>
    <t>14,97</t>
  </si>
  <si>
    <t>91953</t>
  </si>
  <si>
    <t>INTERRUPTOR SIMPLES (1 MÓDULO), 10A/250V, INCLUINDO SUPORTE E PLACA - FORNECIMENTO E INSTALAÇÃO. AF_12/2015</t>
  </si>
  <si>
    <t>91954</t>
  </si>
  <si>
    <t>INTERRUPTOR PARALELO (1 MÓDULO), 10A/250V, SEM SUPORTE E SEM PLACA - FORNECIMENTO E INSTALAÇÃO. AF_12/2015</t>
  </si>
  <si>
    <t>91955</t>
  </si>
  <si>
    <t>INTERRUPTOR PARALELO (1 MÓDULO), 10A/250V, INCLUINDO SUPORTE E PLACA - FORNECIMENTO E INSTALAÇÃO. AF_12/2015</t>
  </si>
  <si>
    <t>91956</t>
  </si>
  <si>
    <t>INTERRUPTOR SIMPLES (1 MÓDULO) COM INTERRUPTOR PARALELO (1 MÓDULO), 10A/250V, SEM SUPORTE E SEM PLACA - FORNECIMENTO E INSTALAÇÃO. AF_12/2015</t>
  </si>
  <si>
    <t>32,59</t>
  </si>
  <si>
    <t>34,87</t>
  </si>
  <si>
    <t>91957</t>
  </si>
  <si>
    <t>INTERRUPTOR SIMPLES (1 MÓDULO) COM INTERRUPTOR PARALELO (1 MÓDULO), 10A/250V, INCLUINDO SUPORTE E PLACA - FORNECIMENTO E INSTALAÇÃO. AF_12/2015</t>
  </si>
  <si>
    <t>39,15</t>
  </si>
  <si>
    <t>91958</t>
  </si>
  <si>
    <t>INTERRUPTOR SIMPLES (2 MÓDULOS), 10A/250V, SEM SUPORTE E SEM PLACA - FORNECIMENTO E INSTALAÇÃO. AF_12/2015</t>
  </si>
  <si>
    <t>29,37</t>
  </si>
  <si>
    <t>91959</t>
  </si>
  <si>
    <t>INTERRUPTOR SIMPLES (2 MÓDULOS), 10A/250V, INCLUINDO SUPORTE E PLACA - FORNECIMENTO E INSTALAÇÃO. AF_12/2015</t>
  </si>
  <si>
    <t>34,05</t>
  </si>
  <si>
    <t>36,28</t>
  </si>
  <si>
    <t>91960</t>
  </si>
  <si>
    <t>INTERRUPTOR PARALELO (2 MÓDULOS), 10A/250V, SEM SUPORTE E SEM PLACA - FORNECIMENTO E INSTALAÇÃO. AF_12/2015</t>
  </si>
  <si>
    <t>91961</t>
  </si>
  <si>
    <t>INTERRUPTOR PARALELO (2 MÓDULOS), 10A/250V, INCLUINDO SUPORTE E PLACA - FORNECIMENTO E INSTALAÇÃO. AF_12/2015</t>
  </si>
  <si>
    <t>44,31</t>
  </si>
  <si>
    <t>91962</t>
  </si>
  <si>
    <t>INTERRUPTOR SIMPLES (1 MÓDULO) COM INTERRUPTOR PARALELO (2 MÓDULOS), 10A/250V, SEM SUPORTE E SEM PLACA - FORNECIMENTO E INSTALAÇÃO. AF_12/2015</t>
  </si>
  <si>
    <t>50,26</t>
  </si>
  <si>
    <t>91963</t>
  </si>
  <si>
    <t>INTERRUPTOR SIMPLES (1 MÓDULO) COM INTERRUPTOR PARALELO (2 MÓDULOS), 10A/250V, INCLUINDO SUPORTE E PLACA - FORNECIMENTO E INSTALAÇÃO. AF_12/2015</t>
  </si>
  <si>
    <t>91964</t>
  </si>
  <si>
    <t>INTERRUPTOR SIMPLES (2 MÓDULOS) COM INTERRUPTOR PARALELO (1 MÓDULO), 10A/250V, SEM SUPORTE E SEM PLACA - FORNECIMENTO E INSTALAÇÃO. AF_12/2015</t>
  </si>
  <si>
    <t>48,18</t>
  </si>
  <si>
    <t>91965</t>
  </si>
  <si>
    <t>INTERRUPTOR SIMPLES (2 MÓDULOS) COM INTERRUPTOR PARALELO (1 MÓDULO), 10A/250V, INCLUINDO SUPORTE E PLACA - FORNECIMENTO E INSTALAÇÃO. AF_12/2015</t>
  </si>
  <si>
    <t>55,09</t>
  </si>
  <si>
    <t>91966</t>
  </si>
  <si>
    <t>INTERRUPTOR SIMPLES (3 MÓDULOS), 10A/250V, SEM SUPORTE E SEM PLACA - FORNECIMENTO E INSTALAÇÃO. AF_12/2015</t>
  </si>
  <si>
    <t>40,01</t>
  </si>
  <si>
    <t>91967</t>
  </si>
  <si>
    <t>INTERRUPTOR SIMPLES (3 MÓDULOS), 10A/250V, INCLUINDO SUPORTE E PLACA - FORNECIMENTO E INSTALAÇÃO. AF_12/2015</t>
  </si>
  <si>
    <t>46,57</t>
  </si>
  <si>
    <t>49,59</t>
  </si>
  <si>
    <t>91968</t>
  </si>
  <si>
    <t>INTERRUPTOR PARALELO (3 MÓDULOS), 10A/250V, SEM SUPORTE E SEM PLACA - FORNECIMENTO E INSTALAÇÃO. AF_12/2015</t>
  </si>
  <si>
    <t>55,37</t>
  </si>
  <si>
    <t>91969</t>
  </si>
  <si>
    <t>INTERRUPTOR PARALELO (3 MÓDULOS), 10A/250V, INCLUINDO SUPORTE E PLACA - FORNECIMENTO E INSTALAÇÃO. AF_12/2015</t>
  </si>
  <si>
    <t>61,93</t>
  </si>
  <si>
    <t>66,15</t>
  </si>
  <si>
    <t>91970</t>
  </si>
  <si>
    <t>INTERRUPTOR SIMPLES (3 MÓDULOS) COM INTERRUPTOR PARALELO (1 MÓDULO), 10A/250V, SEM SUPORTE E SEM PLACA - FORNECIMENTO E INSTALAÇÃO. AF_12/2015</t>
  </si>
  <si>
    <t>57,92</t>
  </si>
  <si>
    <t>91971</t>
  </si>
  <si>
    <t>INTERRUPTOR SIMPLES (3 MÓDULOS) COM INTERRUPTOR PARALELO (1 MÓDULO), 10A/250V, INCLUINDO SUPORTE E PLACA - FORNECIMENTO E INSTALAÇÃO. AF_12/2015</t>
  </si>
  <si>
    <t>68,29</t>
  </si>
  <si>
    <t>72,61</t>
  </si>
  <si>
    <t>91972</t>
  </si>
  <si>
    <t>INTERRUPTOR SIMPLES (2 MÓDULOS) COM INTERRUPTOR PARALELO (2 MÓDULOS), 10A/250V, SEM SUPORTE E SEM PLACA - FORNECIMENTO E INSTALAÇÃO. AF_12/2015</t>
  </si>
  <si>
    <t>63,06</t>
  </si>
  <si>
    <t>67,37</t>
  </si>
  <si>
    <t>91973</t>
  </si>
  <si>
    <t>INTERRUPTOR SIMPLES (2 MÓDULOS) COM INTERRUPTOR PARALELO (2 MÓDULOS), 10A/250V, INCLUINDO SUPORTE E PLACA - FORNECIMENTO E INSTALAÇÃO. AF_12/2015</t>
  </si>
  <si>
    <t>73,43</t>
  </si>
  <si>
    <t>78,16</t>
  </si>
  <si>
    <t>91974</t>
  </si>
  <si>
    <t>INTERRUPTOR SIMPLES (4 MÓDULOS), 10A/250V, SEM SUPORTE E SEM PLACA - FORNECIMENTO E INSTALAÇÃO. AF_12/2015</t>
  </si>
  <si>
    <t>52,77</t>
  </si>
  <si>
    <t>56,27</t>
  </si>
  <si>
    <t>91975</t>
  </si>
  <si>
    <t>INTERRUPTOR SIMPLES (4 MÓDULOS), 10A/250V, INCLUINDO SUPORTE E PLACA - FORNECIMENTO E INSTALAÇÃO. AF_12/2015</t>
  </si>
  <si>
    <t>67,06</t>
  </si>
  <si>
    <t>91976</t>
  </si>
  <si>
    <t>INTERRUPTOR SIMPLES (6 MÓDULOS), 10A/250V, SEM SUPORTE E SEM PLACA - FORNECIMENTO E INSTALAÇÃO. AF_12/2015</t>
  </si>
  <si>
    <t>77,88</t>
  </si>
  <si>
    <t>91977</t>
  </si>
  <si>
    <t>INTERRUPTOR SIMPLES (6 MÓDULOS), 10A/250V, INCLUINDO SUPORTE E PLACA - FORNECIMENTO E INSTALAÇÃO. AF_12/2015</t>
  </si>
  <si>
    <t>88,25</t>
  </si>
  <si>
    <t>93,77</t>
  </si>
  <si>
    <t>91978</t>
  </si>
  <si>
    <t>INTERRUPTOR INTERMEDIÁRIO (1 MÓDULO), 10A/250V, SEM SUPORTE E SEM PLACA - FORNECIMENTO E INSTALAÇÃO. AF_09/2017</t>
  </si>
  <si>
    <t>91979</t>
  </si>
  <si>
    <t>INTERRUPTOR INTERMEDIÁRIO (1 MÓDULO), 10A/250V, INCLUINDO SUPORTE E PLACA - FORNECIMENTO E INSTALAÇÃO. AF_09/2017</t>
  </si>
  <si>
    <t>38,43</t>
  </si>
  <si>
    <t>40,66</t>
  </si>
  <si>
    <t>91980</t>
  </si>
  <si>
    <t>INTERRUPTOR BIPOLAR (1 MÓDULO), 10A/250V, SEM SUPORTE E SEM PLACA - FORNECIMENTO E INSTALAÇÃO. AF_09/2017</t>
  </si>
  <si>
    <t>91981</t>
  </si>
  <si>
    <t>INTERRUPTOR BIPOLAR (1 MÓDULO), 10A/250V, INCLUINDO SUPORTE E PLACA - FORNECIMENTO E INSTALAÇÃO. AF_09/2017</t>
  </si>
  <si>
    <t>37,43</t>
  </si>
  <si>
    <t>39,66</t>
  </si>
  <si>
    <t>91982</t>
  </si>
  <si>
    <t>DIMMER ROTATIVO (1 MÓDULO), 220V/600W, SEM SUPORTE E SEM PLACA - FORNECIMENTO E INSTALAÇÃO. AF_09/2017</t>
  </si>
  <si>
    <t>72,92</t>
  </si>
  <si>
    <t>74,01</t>
  </si>
  <si>
    <t>91983</t>
  </si>
  <si>
    <t>DIMMER ROTATIVO (1 MÓDULO), 220V/600W, INCLUINDO SUPORTE E PLACA - FORNECIMENTO E INSTALAÇÃO. AF_09/2017</t>
  </si>
  <si>
    <t>79,48</t>
  </si>
  <si>
    <t>91984</t>
  </si>
  <si>
    <t>INTERRUPTOR PULSADOR CAMPAINHA (1 MÓDULO), 10A/250V, SEM SUPORTE E SEM PLACA - FORNECIMENTO E INSTALAÇÃO. AF_09/2017</t>
  </si>
  <si>
    <t>91985</t>
  </si>
  <si>
    <t>INTERRUPTOR PULSADOR CAMPAINHA (1 MÓDULO), 10A/250V, INCLUINDO SUPORTE E PLACA - FORNECIMENTO E INSTALAÇÃO. AF_09/2017</t>
  </si>
  <si>
    <t>20,60</t>
  </si>
  <si>
    <t>91986</t>
  </si>
  <si>
    <t>CAMPAINHA CIGARRA (1 MÓDULO), 10A/250V, SEM SUPORTE E SEM PLACA - FORNECIMENTO E INSTALAÇÃO. AF_09/2017</t>
  </si>
  <si>
    <t>29,78</t>
  </si>
  <si>
    <t>91987</t>
  </si>
  <si>
    <t>CAMPAINHA CIGARRA (1 MÓDULO), 10A/250V, INCLUINDO SUPORTE E PLACA - FORNECIMENTO E INSTALAÇÃO. AF_09/2017</t>
  </si>
  <si>
    <t>36,34</t>
  </si>
  <si>
    <t>38,38</t>
  </si>
  <si>
    <t>91988</t>
  </si>
  <si>
    <t>INTERRUPTOR PULSADOR MINUTERIA (1 MÓDULO), 10A/250V, SEM SUPORTE E SEM PLACA - FORNECIMENTO E INSTALAÇÃO. AF_09/2017</t>
  </si>
  <si>
    <t>18,50</t>
  </si>
  <si>
    <t>91989</t>
  </si>
  <si>
    <t>INTERRUPTOR PULSADOR MINUTERIA (1 MÓDULO), 10A/250V, INCLUINDO SUPORTE E PLACA - FORNECIMENTO E INSTALAÇÃO. AF_09/2017</t>
  </si>
  <si>
    <t>23,97</t>
  </si>
  <si>
    <t>25,41</t>
  </si>
  <si>
    <t>91990</t>
  </si>
  <si>
    <t>TOMADA ALTA DE EMBUTIR (1 MÓDULO), 2P+T 10 A, SEM SUPORTE E SEM PLACA - FORNECIMENTO E INSTALAÇÃO. AF_12/2015</t>
  </si>
  <si>
    <t>91991</t>
  </si>
  <si>
    <t>TOMADA ALTA DE EMBUTIR (1 MÓDULO), 2P+T 20 A, SEM SUPORTE E SEM PLACA - FORNECIMENTO E INSTALAÇÃO. AF_12/2015</t>
  </si>
  <si>
    <t>28,74</t>
  </si>
  <si>
    <t>31,14</t>
  </si>
  <si>
    <t>91992</t>
  </si>
  <si>
    <t>TOMADA ALTA DE EMBUTIR (1 MÓDULO), 2P+T 10 A, INCLUINDO SUPORTE E PLACA - FORNECIMENTO E INSTALAÇÃO. AF_12/2015</t>
  </si>
  <si>
    <t>33,48</t>
  </si>
  <si>
    <t>36,23</t>
  </si>
  <si>
    <t>91993</t>
  </si>
  <si>
    <t>TOMADA ALTA DE EMBUTIR (1 MÓDULO), 2P+T 20 A, INCLUINDO SUPORTE E PLACA - FORNECIMENTO E INSTALAÇÃO. AF_12/2015</t>
  </si>
  <si>
    <t>35,30</t>
  </si>
  <si>
    <t>38,05</t>
  </si>
  <si>
    <t>91994</t>
  </si>
  <si>
    <t>TOMADA MÉDIA DE EMBUTIR (1 MÓDULO), 2P+T 10 A, SEM SUPORTE E SEM PLACA - FORNECIMENTO E INSTALAÇÃO. AF_12/2015</t>
  </si>
  <si>
    <t>91995</t>
  </si>
  <si>
    <t>TOMADA MÉDIA DE EMBUTIR (1 MÓDULO), 2P+T 20 A, SEM SUPORTE E SEM PLACA - FORNECIMENTO E INSTALAÇÃO. AF_12/2015</t>
  </si>
  <si>
    <t>91996</t>
  </si>
  <si>
    <t>TOMADA MÉDIA DE EMBUTIR (1 MÓDULO), 2P+T 10 A, INCLUINDO SUPORTE E PLACA - FORNECIMENTO E INSTALAÇÃO. AF_12/2015</t>
  </si>
  <si>
    <t>91997</t>
  </si>
  <si>
    <t>TOMADA MÉDIA DE EMBUTIR (1 MÓDULO), 2P+T 20 A, INCLUINDO SUPORTE E PLACA - FORNECIMENTO E INSTALAÇÃO. AF_12/2015</t>
  </si>
  <si>
    <t>27,57</t>
  </si>
  <si>
    <t>29,40</t>
  </si>
  <si>
    <t>91998</t>
  </si>
  <si>
    <t>TOMADA BAIXA DE EMBUTIR (1 MÓDULO), 2P+T 10 A, SEM SUPORTE E SEM PLACA - FORNECIMENTO E INSTALAÇÃO. AF_12/2015</t>
  </si>
  <si>
    <t>16,18</t>
  </si>
  <si>
    <t>17,31</t>
  </si>
  <si>
    <t>91999</t>
  </si>
  <si>
    <t>TOMADA BAIXA DE EMBUTIR (1 MÓDULO), 2P+T 20 A, SEM SUPORTE E SEM PLACA - FORNECIMENTO E INSTALAÇÃO. AF_12/2015</t>
  </si>
  <si>
    <t>92000</t>
  </si>
  <si>
    <t>TOMADA BAIXA DE EMBUTIR (1 MÓDULO), 2P+T 10 A, INCLUINDO SUPORTE E PLACA - FORNECIMENTO E INSTALAÇÃO. AF_12/2015</t>
  </si>
  <si>
    <t>22,74</t>
  </si>
  <si>
    <t>92001</t>
  </si>
  <si>
    <t>TOMADA BAIXA DE EMBUTIR (1 MÓDULO), 2P+T 20 A, INCLUINDO SUPORTE E PLACA - FORNECIMENTO E INSTALAÇÃO. AF_12/2015</t>
  </si>
  <si>
    <t>24,56</t>
  </si>
  <si>
    <t>92002</t>
  </si>
  <si>
    <t>TOMADA MÉDIA DE EMBUTIR (2 MÓDULOS), 2P+T 10 A, SEM SUPORTE E SEM PLACA - FORNECIMENTO E INSTALAÇÃO. AF_12/2015</t>
  </si>
  <si>
    <t>35,87</t>
  </si>
  <si>
    <t>92003</t>
  </si>
  <si>
    <t>TOMADA MÉDIA DE EMBUTIR (2 MÓDULOS), 2P+T 20 A, SEM SUPORTE E SEM PLACA - FORNECIMENTO E INSTALAÇÃO. AF_12/2015</t>
  </si>
  <si>
    <t>42,18</t>
  </si>
  <si>
    <t>92004</t>
  </si>
  <si>
    <t>TOMADA MÉDIA DE EMBUTIR (2 MÓDULOS), 2P+T 10 A, INCLUINDO SUPORTE E PLACA - FORNECIMENTO E INSTALAÇÃO. AF_12/2015</t>
  </si>
  <si>
    <t>42,43</t>
  </si>
  <si>
    <t>92005</t>
  </si>
  <si>
    <t>TOMADA MÉDIA DE EMBUTIR (2 MÓDULOS), 2P+T 20 A, INCLUINDO SUPORTE E PLACA - FORNECIMENTO E INSTALAÇÃO. AF_12/2015</t>
  </si>
  <si>
    <t>46,07</t>
  </si>
  <si>
    <t>49,09</t>
  </si>
  <si>
    <t>92006</t>
  </si>
  <si>
    <t>TOMADA BAIXA DE EMBUTIR (2 MÓDULOS), 2P+T 10 A, SEM SUPORTE E SEM PLACA - FORNECIMENTO E INSTALAÇÃO. AF_12/2015</t>
  </si>
  <si>
    <t>29,86</t>
  </si>
  <si>
    <t>31,82</t>
  </si>
  <si>
    <t>92007</t>
  </si>
  <si>
    <t>TOMADA BAIXA DE EMBUTIR (2 MÓDULOS), 2P+T 20 A, SEM SUPORTE E SEM PLACA - FORNECIMENTO E INSTALAÇÃO. AF_12/2015</t>
  </si>
  <si>
    <t>33,50</t>
  </si>
  <si>
    <t>35,46</t>
  </si>
  <si>
    <t>92008</t>
  </si>
  <si>
    <t>TOMADA BAIXA DE EMBUTIR (2 MÓDULOS), 2P+T 10 A, INCLUINDO SUPORTE E PLACA - FORNECIMENTO E INSTALAÇÃO. AF_12/2015</t>
  </si>
  <si>
    <t>36,42</t>
  </si>
  <si>
    <t>92009</t>
  </si>
  <si>
    <t>TOMADA BAIXA DE EMBUTIR (2 MÓDULOS), 2P+T 20 A, INCLUINDO SUPORTE E PLACA - FORNECIMENTO E INSTALAÇÃO. AF_12/2015</t>
  </si>
  <si>
    <t>40,06</t>
  </si>
  <si>
    <t>42,37</t>
  </si>
  <si>
    <t>92010</t>
  </si>
  <si>
    <t>TOMADA MÉDIA DE EMBUTIR (3 MÓDULOS), 2P+T 10 A, SEM SUPORTE E SEM PLACA - FORNECIMENTO E INSTALAÇÃO. AF_12/2015</t>
  </si>
  <si>
    <t>52,55</t>
  </si>
  <si>
    <t>56,42</t>
  </si>
  <si>
    <t>92011</t>
  </si>
  <si>
    <t>TOMADA MÉDIA DE EMBUTIR (3 MÓDULOS), 2P+T 20 A, SEM SUPORTE E SEM PLACA - FORNECIMENTO E INSTALAÇÃO. AF_12/2015</t>
  </si>
  <si>
    <t>58,01</t>
  </si>
  <si>
    <t>61,88</t>
  </si>
  <si>
    <t>92012</t>
  </si>
  <si>
    <t>TOMADA MÉDIA DE EMBUTIR (3 MÓDULOS), 2P+T 10 A, INCLUINDO SUPORTE E PLACA - FORNECIMENTO E INSTALAÇÃO. AF_12/2015</t>
  </si>
  <si>
    <t>59,11</t>
  </si>
  <si>
    <t>63,33</t>
  </si>
  <si>
    <t>92013</t>
  </si>
  <si>
    <t>TOMADA MÉDIA DE EMBUTIR (3 MÓDULOS), 2P+T 20 A, INCLUINDO SUPORTE E PLACA - FORNECIMENTO E INSTALAÇÃO. AF_12/2015</t>
  </si>
  <si>
    <t>92014</t>
  </si>
  <si>
    <t>TOMADA BAIXA DE EMBUTIR (3 MÓDULOS), 2P+T 10 A, SEM SUPORTE E SEM PLACA - FORNECIMENTO E INSTALAÇÃO. AF_12/2015</t>
  </si>
  <si>
    <t>46,34</t>
  </si>
  <si>
    <t>92015</t>
  </si>
  <si>
    <t>TOMADA BAIXA DE EMBUTIR (3 MÓDULOS), 2P+T 20 A, SEM SUPORTE E SEM PLACA - FORNECIMENTO E INSTALAÇÃO. AF_12/2015</t>
  </si>
  <si>
    <t>48,99</t>
  </si>
  <si>
    <t>51,80</t>
  </si>
  <si>
    <t>92016</t>
  </si>
  <si>
    <t>TOMADA BAIXA DE EMBUTIR (3 MÓDULOS), 2P+T 10 A, INCLUINDO SUPORTE E PLACA - FORNECIMENTO E INSTALAÇÃO. AF_12/2015</t>
  </si>
  <si>
    <t>53,25</t>
  </si>
  <si>
    <t>92017</t>
  </si>
  <si>
    <t>TOMADA BAIXA DE EMBUTIR (3 MÓDULOS), 2P+T 20 A, INCLUINDO SUPORTE E PLACA - FORNECIMENTO E INSTALAÇÃO. AF_12/2015</t>
  </si>
  <si>
    <t>55,55</t>
  </si>
  <si>
    <t>58,71</t>
  </si>
  <si>
    <t>92018</t>
  </si>
  <si>
    <t>TOMADA BAIXA DE EMBUTIR (4 MÓDULOS), 2P+T 10 A, SEM SUPORTE E SEM PLACA - FORNECIMENTO E INSTALAÇÃO. AF_12/2015</t>
  </si>
  <si>
    <t>61,31</t>
  </si>
  <si>
    <t>92019</t>
  </si>
  <si>
    <t>TOMADA BAIXA DE EMBUTIR (4 MÓDULOS), 2P+T 10 A, INCLUINDO SUPORTE E PLACA - FORNECIMENTO E INSTALAÇÃO. AF_12/2015</t>
  </si>
  <si>
    <t>72,10</t>
  </si>
  <si>
    <t>92020</t>
  </si>
  <si>
    <t>TOMADA BAIXA DE EMBUTIR (6 MÓDULOS), 2P+T 10 A, SEM SUPORTE E SEM PLACA - FORNECIMENTO E INSTALAÇÃO. AF_12/2015</t>
  </si>
  <si>
    <t>90,57</t>
  </si>
  <si>
    <t>92021</t>
  </si>
  <si>
    <t>TOMADA BAIXA DE EMBUTIR (6 MÓDULOS), 2P+T 10 A, INCLUINDO SUPORTE E PLACA - FORNECIMENTO E INSTALAÇÃO. AF_12/2015</t>
  </si>
  <si>
    <t>95,54</t>
  </si>
  <si>
    <t>92022</t>
  </si>
  <si>
    <t>INTERRUPTOR SIMPLES (1 MÓDULO) COM 1 TOMADA DE EMBUTIR 2P+T 10 A,  SEM SUPORTE E SEM PLACA - FORNECIMENTO E INSTALAÇÃO. AF_12/2015</t>
  </si>
  <si>
    <t>31,65</t>
  </si>
  <si>
    <t>92023</t>
  </si>
  <si>
    <t>INTERRUPTOR SIMPLES (1 MÓDULO) COM 1 TOMADA DE EMBUTIR 2P+T 10 A,  INCLUINDO SUPORTE E PLACA - FORNECIMENTO E INSTALAÇÃO. AF_12/2015</t>
  </si>
  <si>
    <t>38,21</t>
  </si>
  <si>
    <t>92024</t>
  </si>
  <si>
    <t>INTERRUPTOR SIMPLES (1 MÓDULO) COM 2 TOMADAS DE EMBUTIR 2P+T 10 A,  SEM SUPORTE E SEM PLACA - FORNECIMENTO E INSTALAÇÃO. AF_12/2015</t>
  </si>
  <si>
    <t>48,38</t>
  </si>
  <si>
    <t>51,85</t>
  </si>
  <si>
    <t>92025</t>
  </si>
  <si>
    <t>INTERRUPTOR SIMPLES (1 MÓDULO) COM 2 TOMADAS DE EMBUTIR 2P+T 10 A,  INCLUINDO SUPORTE E PLACA - FORNECIMENTO E INSTALAÇÃO. AF_12/2015</t>
  </si>
  <si>
    <t>54,94</t>
  </si>
  <si>
    <t>58,76</t>
  </si>
  <si>
    <t>92026</t>
  </si>
  <si>
    <t>INTERRUPTOR SIMPLES (2 MÓDULOS) COM 1 TOMADA DE EMBUTIR 2P+T 10 A,  SEM SUPORTE E SEM PLACA - FORNECIMENTO E INSTALAÇÃO. AF_12/2015</t>
  </si>
  <si>
    <t>44,17</t>
  </si>
  <si>
    <t>47,24</t>
  </si>
  <si>
    <t>92027</t>
  </si>
  <si>
    <t>INTERRUPTOR SIMPLES (2 MÓDULOS) COM 1 TOMADA DE EMBUTIR 2P+T 10 A,  INCLUINDO SUPORTE E PLACA - FORNECIMENTO E INSTALAÇÃO. AF_12/2015</t>
  </si>
  <si>
    <t>50,73</t>
  </si>
  <si>
    <t>92028</t>
  </si>
  <si>
    <t>INTERRUPTOR PARALELO (1 MÓDULO) COM 1 TOMADA DE EMBUTIR 2P+T 10 A,  SEM SUPORTE E SEM PLACA - FORNECIMENTO E INSTALAÇÃO. AF_12/2015</t>
  </si>
  <si>
    <t>36,81</t>
  </si>
  <si>
    <t>39,48</t>
  </si>
  <si>
    <t>92029</t>
  </si>
  <si>
    <t>INTERRUPTOR PARALELO (1 MÓDULO) COM 1 TOMADA DE EMBUTIR 2P+T 10 A,  INCLUINDO SUPORTE E PLACA - FORNECIMENTO E INSTALAÇÃO. AF_12/2015</t>
  </si>
  <si>
    <t>43,37</t>
  </si>
  <si>
    <t>46,39</t>
  </si>
  <si>
    <t>92030</t>
  </si>
  <si>
    <t>INTERRUPTOR PARALELO (1 MÓDULO) COM 2 TOMADAS DE EMBUTIR 2P+T 10 A,  SEM SUPORTE E SEM PLACA - FORNECIMENTO E INSTALAÇÃO. AF_12/2015</t>
  </si>
  <si>
    <t>53,49</t>
  </si>
  <si>
    <t>57,36</t>
  </si>
  <si>
    <t>92031</t>
  </si>
  <si>
    <t>INTERRUPTOR PARALELO (1 MÓDULO) COM 2 TOMADAS DE EMBUTIR 2P+T 10 A,  INCLUINDO SUPORTE E PLACA - FORNECIMENTO E INSTALAÇÃO. AF_12/2015</t>
  </si>
  <si>
    <t>64,27</t>
  </si>
  <si>
    <t>92032</t>
  </si>
  <si>
    <t>INTERRUPTOR PARALELO (2 MÓDULOS) COM 1 TOMADA DE EMBUTIR 2P+T 10 A,  SEM SUPORTE E SEM PLACA - FORNECIMENTO E INSTALAÇÃO. AF_12/2015</t>
  </si>
  <si>
    <t>58,30</t>
  </si>
  <si>
    <t>92033</t>
  </si>
  <si>
    <t>INTERRUPTOR PARALELO (2 MÓDULOS) COM 1 TOMADA DE EMBUTIR 2P+T 10 A,  INCLUINDO SUPORTE E PLACA - FORNECIMENTO E INSTALAÇÃO. AF_12/2015</t>
  </si>
  <si>
    <t>60,99</t>
  </si>
  <si>
    <t>65,21</t>
  </si>
  <si>
    <t>92034</t>
  </si>
  <si>
    <t>INTERRUPTOR SIMPLES (1 MÓDULO), INTERRUPTOR PARALELO (1 MÓDULO) E 1 TOMADA DE EMBUTIR 2P+T 10 A,  SEM SUPORTE E SEM PLACA - FORNECIMENTO E INSTALAÇÃO. AF_12/2015</t>
  </si>
  <si>
    <t>49,32</t>
  </si>
  <si>
    <t>52,79</t>
  </si>
  <si>
    <t>92035</t>
  </si>
  <si>
    <t>INTERRUPTOR SIMPLES (1 MÓDULO), INTERRUPTOR PARALELO (1 MÓDULO) E 1 TOMADA DE EMBUTIR 2P+T 10 A,  INCLUINDO SUPORTE E PLACA - FORNECIMENTO E INSTALAÇÃO. AF_12/2015</t>
  </si>
  <si>
    <t>59,70</t>
  </si>
  <si>
    <t>72278</t>
  </si>
  <si>
    <t>LAMPADA VAPOR METALICO 400W - FORNECIMENTO E INSTALACAO</t>
  </si>
  <si>
    <t>76,35</t>
  </si>
  <si>
    <t>77,79</t>
  </si>
  <si>
    <t>72280</t>
  </si>
  <si>
    <t>IGNITOR PARA PARTIDA LÂMPADA VAPOR SÓDIO ALTA PRESSÃO ATÉ 400W</t>
  </si>
  <si>
    <t>42,09</t>
  </si>
  <si>
    <t>44,49</t>
  </si>
  <si>
    <t>97583</t>
  </si>
  <si>
    <t>LUMINÁRIA TIPO CALHA, DE SOBREPOR, COM 1 LÂMPADA TUBULAR FLUORESCENTE DE 18 W, COM REATOR DE PARTIDA RÁPIDA - FORNECIMENTO E INSTALAÇÃO. AF_02/2020</t>
  </si>
  <si>
    <t>44,96</t>
  </si>
  <si>
    <t>97584</t>
  </si>
  <si>
    <t>LUMINÁRIA TIPO CALHA, DE SOBREPOR, COM 1 LÂMPADA TUBULAR FLUORESCENTE DE 36 W, COM REATOR DE PARTIDA RÁPIDA - FORNECIMENTO E INSTALAÇÃO. AF_02/2020</t>
  </si>
  <si>
    <t>61,02</t>
  </si>
  <si>
    <t>62,36</t>
  </si>
  <si>
    <t>97585</t>
  </si>
  <si>
    <t>LUMINÁRIA TIPO CALHA, DE SOBREPOR, COM 2 LÂMPADAS TUBULARES FLUORESCENTES DE 18 W, COM REATOR DE PARTIDA RÁPIDA - FORNECIMENTO E INSTALAÇÃO. AF_02/2020</t>
  </si>
  <si>
    <t>59,53</t>
  </si>
  <si>
    <t>61,04</t>
  </si>
  <si>
    <t>97586</t>
  </si>
  <si>
    <t>LUMINÁRIA TIPO CALHA, DE SOBREPOR, COM 2 LÂMPADAS TUBULARES FLUORESCENTES DE 36 W, COM REATOR DE PARTIDA RÁPIDA - FORNECIMENTO E INSTALAÇÃO. AF_02/2020</t>
  </si>
  <si>
    <t>78,92</t>
  </si>
  <si>
    <t>80,43</t>
  </si>
  <si>
    <t>97587</t>
  </si>
  <si>
    <t>LUMINÁRIA TIPO CALHA, DE EMBUTIR, COM 2 LÂMPADAS FLUORESCENTES DE 14 W, COM REATOR DE PARTIDA RÁPIDA - FORNECIMENTO E INSTALAÇÃO. AF_02/2020</t>
  </si>
  <si>
    <t>138,81</t>
  </si>
  <si>
    <t>140,12</t>
  </si>
  <si>
    <t>97589</t>
  </si>
  <si>
    <t>LUMINÁRIA TIPO PLAFON EM PLÁSTICO, DE SOBREPOR, COM 1 LÂMPADA FLUORESCENTE DE 15 W, SEM REATOR - FORNECIMENTO E INSTALAÇÃO. AF_02/2020</t>
  </si>
  <si>
    <t>31,49</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</si>
  <si>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</si>
  <si>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</si>
  <si>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</si>
  <si>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</si>
  <si>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75,78</t>
  </si>
  <si>
    <t>97592</t>
  </si>
  <si>
    <t>LUMINÁRIA TIPO PLAFON, DE SOBREPOR, COM 1 LÂMPADA LED DE 12/13 W, SEM REATOR - FORNECIMENTO E INSTALAÇÃO. AF_02/2020</t>
  </si>
  <si>
    <t>83,13</t>
  </si>
  <si>
    <t>85,09</t>
  </si>
  <si>
    <t>97593</t>
  </si>
  <si>
    <t>LUMINÁRIA TIPO SPOT, DE SOBREPOR, COM 1 LÂMPADA FLUORESCENTE DE 15 W, SEM REATOR - FORNECIMENTO E INSTALAÇÃO. AF_02/2020</t>
  </si>
  <si>
    <t>75,75</t>
  </si>
  <si>
    <t>97594</t>
  </si>
  <si>
    <t>LUMINÁRIA TIPO SPOT, DE SOBREPOR, COM 2 LÂMPADAS FLUORESCENTES DE 15 W, SEM REATOR - FORNECIMENTO E INSTALAÇÃO. AF_02/2020</t>
  </si>
  <si>
    <t>74,66</t>
  </si>
  <si>
    <t>76,79</t>
  </si>
  <si>
    <t>97595</t>
  </si>
  <si>
    <t>SENSOR DE PRESENÇA COM FOTOCÉLULA, FIXAÇÃO EM PAREDE - FORNECIMENTO E INSTALAÇÃO. AF_02/2020</t>
  </si>
  <si>
    <t>57,33</t>
  </si>
  <si>
    <t>97596</t>
  </si>
  <si>
    <t>SENSOR DE PRESENÇA SEM FOTOCÉLULA, FIXAÇÃO EM PAREDE - FORNECIMENTO E INSTALAÇÃO. AF_02/2020</t>
  </si>
  <si>
    <t>40,80</t>
  </si>
  <si>
    <t>97597</t>
  </si>
  <si>
    <t>SENSOR DE PRESENÇA COM FOTOCÉLULA, FIXAÇÃO EM TETO - FORNECIMENTO E INSTALAÇÃO. AF_02/2020</t>
  </si>
  <si>
    <t>97598</t>
  </si>
  <si>
    <t>SENSOR DE PRESENÇA SEM FOTOCÉLULA, FIXAÇÃO EM TETO - FORNECIMENTO E INSTALAÇÃO. AF_02/2020</t>
  </si>
  <si>
    <t>37,47</t>
  </si>
  <si>
    <t>97599</t>
  </si>
  <si>
    <t>LUMINÁRIA DE EMERGÊNCIA, COM 30 LÂMPADAS LED DE 2 W, SEM REATOR - FORNECIMENTO E INSTALAÇÃO. AF_02/2020</t>
  </si>
  <si>
    <t>78,41</t>
  </si>
  <si>
    <t>97609</t>
  </si>
  <si>
    <t>LÂMPADA COMPACTA DE LED 6 W, BASE E27 - FORNECIMENTO E INSTALAÇÃO. AF_02/2020</t>
  </si>
  <si>
    <t>33,25</t>
  </si>
  <si>
    <t>33,86</t>
  </si>
  <si>
    <t>97610</t>
  </si>
  <si>
    <t>LÂMPADA COMPACTA DE LED 10 W, BASE E27 - FORNECIMENTO E INSTALAÇÃO. AF_02/2020</t>
  </si>
  <si>
    <t>37,05</t>
  </si>
  <si>
    <t>97611</t>
  </si>
  <si>
    <t>LÂMPADA COMPACTA FLUORESCENTE DE 15 W, BASE E27 - FORNECIMENTO E INSTALAÇÃO. AF_02/2020</t>
  </si>
  <si>
    <t>17,94</t>
  </si>
  <si>
    <t>97612</t>
  </si>
  <si>
    <t>LÂMPADA COMPACTA FLUORESCENTE DE 20 W, BASE E27 - FORNECIMENTO E INSTALAÇÃO. AF_02/2020</t>
  </si>
  <si>
    <t>97613</t>
  </si>
  <si>
    <t>LÂMPADA COMPACTA DE VAPOR MERCURIO 125 W, BASE E27 - FORNECIMENTO E INSTALAÇÃO. AF_02/2020</t>
  </si>
  <si>
    <t>97614</t>
  </si>
  <si>
    <t>LÂMPADA COMPACTA DE VAPOR METÁLICO OVOIDE 150 W, BASE E27 - FORNECIMENTO E INSTALAÇÃO. AF_02/2020</t>
  </si>
  <si>
    <t>40,74</t>
  </si>
  <si>
    <t>41,35</t>
  </si>
  <si>
    <t>97615</t>
  </si>
  <si>
    <t>LÂMPADA TUBULAR FLUORESCENTE T8 DE 16/18 W, BASE G13 - FORNECIMENTO E INSTALAÇÃO. AF_02/2020_P</t>
  </si>
  <si>
    <t>33,30</t>
  </si>
  <si>
    <t>34,22</t>
  </si>
  <si>
    <t>97616</t>
  </si>
  <si>
    <t>LÂMPADA TUBULAR FLUORESCENTE T8 DE 32/36 W, BASE G13 - FORNECIMENTO E INSTALAÇÃO. AF_02/2020_P</t>
  </si>
  <si>
    <t>37,11</t>
  </si>
  <si>
    <t>97617</t>
  </si>
  <si>
    <t>LÂMPADA TUBULAR FLUORESCENTE T10 DE 20/40 W, BASE G13 - FORNECIMENTO E INSTALAÇÃO. AF_02/2020_P</t>
  </si>
  <si>
    <t>97618</t>
  </si>
  <si>
    <t>LÂMPADA TUBULAR FLUORESCENTE T5 DE 14 W, BASE G13 - FORNECIMENTO E INSTALAÇÃO. AF_02/2020_P</t>
  </si>
  <si>
    <t>36,18</t>
  </si>
  <si>
    <t>100902</t>
  </si>
  <si>
    <t>LÂMPADA TUBULAR LED DE 9/10 W, BASE G13 - FORNECIMENTO E INSTALAÇÃO. AF_02/2020_P</t>
  </si>
  <si>
    <t>52,30</t>
  </si>
  <si>
    <t>100903</t>
  </si>
  <si>
    <t>LÂMPADA TUBULAR LED DE 18/20 W, BASE G13 - FORNECIMENTO E INSTALAÇÃO. AF_02/2020_P</t>
  </si>
  <si>
    <t>69,14</t>
  </si>
  <si>
    <t>70,06</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</si>
  <si>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</si>
  <si>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</si>
  <si>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</si>
  <si>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</si>
  <si>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119,07</t>
  </si>
  <si>
    <t>100906</t>
  </si>
  <si>
    <t>LUMINÁRIA DUPLA TIPO CALHA, DE SOBREPOR, COM 4 LÂMPADAS TUBULARES FLUORESCENTES DE 36 W, COM REATORES DE PARTIDA RÁPIDA -FORNECIMENTO E INSTALAÇÃO. AF_02/2020</t>
  </si>
  <si>
    <t>160,87</t>
  </si>
  <si>
    <t>100919</t>
  </si>
  <si>
    <t>LÂMPADA FLUORESCENTE ESPIRAL BRANCA 45 W, BASE E27 - FORNECIMENTO E INSTALAÇÃO. AF_02/2020</t>
  </si>
  <si>
    <t>46,82</t>
  </si>
  <si>
    <t>100920</t>
  </si>
  <si>
    <t>LÂMPADA FLUORESCENTE ESPIRAL BRANCA 65 W, BASE E27 - FORNECIMENTO E INSTALAÇÃO. AF_02/2020</t>
  </si>
  <si>
    <t>77,12</t>
  </si>
  <si>
    <t>77,73</t>
  </si>
  <si>
    <t>100921</t>
  </si>
  <si>
    <t>REATOR DE PARTIDA RÁPIDA PARA LÂMPADA FLUORESCENTE 2X40W - FORNECIMENTO E INSTALAÇÃO. AF_02/2020</t>
  </si>
  <si>
    <t>40,02</t>
  </si>
  <si>
    <t>42,55</t>
  </si>
  <si>
    <t>100922</t>
  </si>
  <si>
    <t>REATOR DE PARTIDA RÁPIDA PARA LÂMPADA FLUORESCENTE 1X20W - FORNECIMENTO E INSTALAÇÃO. AF_02/2020</t>
  </si>
  <si>
    <t>100923</t>
  </si>
  <si>
    <t>REATOR DE PARTIDA RÁPIDA PARA LÂMPADA FLUORESCENTE 1X40W - FORNECIMENTO E INSTALAÇÃO. AF_02/2020</t>
  </si>
  <si>
    <t>31,92</t>
  </si>
  <si>
    <t>33,66</t>
  </si>
  <si>
    <t>72941</t>
  </si>
  <si>
    <t>APARELHO SINALIZADOR DE SAIDA DE GARAGEM, COM CELULA FOTOELETRICA - FORNECIMENTO E INSTALACAO</t>
  </si>
  <si>
    <t>382,59</t>
  </si>
  <si>
    <t>389,81</t>
  </si>
  <si>
    <t>73624</t>
  </si>
  <si>
    <t>SUPORTE PARA TRANSFORMADOR EM POSTE DE CONCRETO CIRCULAR</t>
  </si>
  <si>
    <t>85,96</t>
  </si>
  <si>
    <t>93,18</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</si>
  <si>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</si>
  <si>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</si>
  <si>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</si>
  <si>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</si>
  <si>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10,80</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</si>
  <si>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</si>
  <si>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</si>
  <si>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</si>
  <si>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</si>
  <si>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4,98</t>
  </si>
  <si>
    <t>73767/5</t>
  </si>
  <si>
    <t>ALCA PRE-FORMADA SERV DE ACO RECOB C/ALUM NU ENCAPADO 25MM2 (BITOLA)  CONF PROJ A4-148-CP RIOLUZ FORNECIMENTO E COLOCACAO</t>
  </si>
  <si>
    <t>73781/2</t>
  </si>
  <si>
    <t>ISOLADOR DE PINO TP HI-POT CILINDRICO CLASSE 15KV. FORNECIMENTO E INSTALACAO.</t>
  </si>
  <si>
    <t>29,41</t>
  </si>
  <si>
    <t>73781/3</t>
  </si>
  <si>
    <t>ISOLADOR DE SUSPENSAO (DISCO) TP CAVILHA CLASSE 15KV - 6''. FORNECIMENTO E INSTALACAO.</t>
  </si>
  <si>
    <t>86,57</t>
  </si>
  <si>
    <t>88543</t>
  </si>
  <si>
    <t>ARMACAO SECUNDARIA OU REX COMPLETA PARA TRESLINHAS-FORNECIMENTO E INSTALACAO.</t>
  </si>
  <si>
    <t>143,76</t>
  </si>
  <si>
    <t>152,49</t>
  </si>
  <si>
    <t>88544</t>
  </si>
  <si>
    <t>ARMACAO SECUNDARIA OU REX COMPLETA PARA DUAS LINHAS-FORNECIMENTO E INSTALACAO.</t>
  </si>
  <si>
    <t>92,91</t>
  </si>
  <si>
    <t>100,18</t>
  </si>
  <si>
    <t>88545</t>
  </si>
  <si>
    <t>ARMACAO SECUNDARIA OU REX COMPLETA PARA QUATRO LINHAS-FORNECIMENTO E INSTALACAO.</t>
  </si>
  <si>
    <t>167,12</t>
  </si>
  <si>
    <t>176,82</t>
  </si>
  <si>
    <t>100578</t>
  </si>
  <si>
    <t>ASSENTAMENTO DE POSTE DE CONCRETO COM COMPRIMENTO NOMINAL DE 9 M, CARGA NOMINAL MENOR OU IGUAL A 1000 DAN, ENGASTAMENTO SIMPLES COM 1,5 M DE SOLO (NÃO INCLUI FORNECIMENTO). AF_11/2019</t>
  </si>
  <si>
    <t>263,72</t>
  </si>
  <si>
    <t>277,74</t>
  </si>
  <si>
    <t>100579</t>
  </si>
  <si>
    <t>ASSENTAMENTO DE POSTE DE CONCRETO COM COMPRIMENTO NOMINAL DE 10 M, CARGA NOMINAL MENOR OU IGUAL A 1000 DAN, ENGASTAMENTO SIMPLES COM 1,6 M DE SOLO (NÃO INCLUI FORNECIMENTO). AF_11/2019</t>
  </si>
  <si>
    <t>287,83</t>
  </si>
  <si>
    <t>302,89</t>
  </si>
  <si>
    <t>100580</t>
  </si>
  <si>
    <t>ASSENTAMENTO DE POSTE DE CONCRETO COM COMPRIMENTO NOMINAL DE 10 M, CARGA NOMINAL MAIOR QUE 1000 DAN, ENGASTAMENTO SIMPLES COM 1,6 M DE SOLO (NÃO INCLUI FORNECIMENTO). AF_11/2019</t>
  </si>
  <si>
    <t>327,31</t>
  </si>
  <si>
    <t>346,94</t>
  </si>
  <si>
    <t>100581</t>
  </si>
  <si>
    <t>ASSENTAMENTO DE POSTE DE CONCRETO COM COMPRIMENTO NOMINAL DE 10,5 M, CARGA NOMINAL MENOR OU IGUAL A 1000 DAN, ENGASTAMENTO SIMPLES COM 1,65 M DE SOLO (NÃO INCLUI FORNECIMENTO). AF_11/2019</t>
  </si>
  <si>
    <t>299,73</t>
  </si>
  <si>
    <t>315,31</t>
  </si>
  <si>
    <t>100582</t>
  </si>
  <si>
    <t>ASSENTAMENTO DE POSTE DE CONCRETO COM COMPRIMENTO NOMINAL DE 10,5 M, CARGA NOMINAL MAIOR QUE 1000 DAN, ENGASTAMENTO SIMPLES COM 1,65 M DE SOLO (NÃO INCLUI FORNECIMENTO). AF_11/2019</t>
  </si>
  <si>
    <t>371,02</t>
  </si>
  <si>
    <t>394,87</t>
  </si>
  <si>
    <t>100583</t>
  </si>
  <si>
    <t>ASSENTAMENTO DE POSTE DE CONCRETO COM COMPRIMENTO NOMINAL DE 11 M, CARGA NOMINAL MENOR OU IGUAL A 1000 DAN, ENGASTAMENTO SIMPLES COM 1,7 M DE SOLO (NÃO INCLUI FORNECIMENTO). AF_11/2019</t>
  </si>
  <si>
    <t>329,13</t>
  </si>
  <si>
    <t>100584</t>
  </si>
  <si>
    <t>ASSENTAMENTO DE POSTE DE CONCRETO COM COMPRIMENTO NOMINAL DE 11 M, CARGA NOMINAL MAIOR QUE 1000 DAN, ENGASTAMENTO SIMPLES COM 1,7 M DE SOLO (NÃO INCLUI FORNECIMENTO). AF_11/2019</t>
  </si>
  <si>
    <t>355,68</t>
  </si>
  <si>
    <t>376,87</t>
  </si>
  <si>
    <t>100585</t>
  </si>
  <si>
    <t>ASSENTAMENTO DE POSTE DE CONCRETO COM COMPRIMENTO NOMINAL DE 12 M, CARGA NOMINAL MENOR OU IGUAL A 1000 DAN, ENGASTAMENTO SIMPLES COM 1,8 M DE SOLO (NÃO INCLUI FORNECIMENTO). AF_11/2019</t>
  </si>
  <si>
    <t>338,17</t>
  </si>
  <si>
    <t>355,59</t>
  </si>
  <si>
    <t>100586</t>
  </si>
  <si>
    <t>ASSENTAMENTO DE POSTE DE CONCRETO COM COMPRIMENTO NOMINAL DE 12 M, CARGA NOMINAL MAIOR QUE 1000 DAN, ENGASTAMENTO SIMPLES COM 1,8 M DE SOLO (NÃO INCLUI FORNECIMENTO). AF_11/2019</t>
  </si>
  <si>
    <t>406,26</t>
  </si>
  <si>
    <t>431,55</t>
  </si>
  <si>
    <t>100587</t>
  </si>
  <si>
    <t>ASSENTAMENTO DE POSTE DE CONCRETO COM COMPRIMENTO NOMINAL DE 13 M, CARGA NOMINAL MENOR OU IGUAL A 1000 DAN, ENGASTAMENTO SIMPLES COM 1,9 M DE SOLO (NÃO INCLUI FORNECIMENTO). AF_11/2019</t>
  </si>
  <si>
    <t>364,79</t>
  </si>
  <si>
    <t>383,57</t>
  </si>
  <si>
    <t>100588</t>
  </si>
  <si>
    <t>ASSENTAMENTO DE POSTE DE CONCRETO COM COMPRIMENTO NOMINAL DE 13 M, CARGA NOMINAL MAIOR QUE 1000 DAN, ENGASTAMENTO SIMPLES COM 1,9 M DE SOLO (NÃO INCLUI FORNECIMENTO). AF_11/2019</t>
  </si>
  <si>
    <t>417,73</t>
  </si>
  <si>
    <t>442,60</t>
  </si>
  <si>
    <t>100589</t>
  </si>
  <si>
    <t>ASSENTAMENTO DE POSTE DE CONCRETO COM COMPRIMENTO NOMINAL DE 13,5 M, CARGA NOMINAL MENOR OU IGUAL A 1000 DAN, ENGASTAMENTO SIMPLES COM 1,95 M DE SOLO (NÃO INCLUI FORNECIMENTO). AF_11/2019</t>
  </si>
  <si>
    <t>415,09</t>
  </si>
  <si>
    <t>438,87</t>
  </si>
  <si>
    <t>100590</t>
  </si>
  <si>
    <t>ASSENTAMENTO DE POSTE DE CONCRETO COM COMPRIMENTO NOMINAL DE 13,5 M, CARGA NOMINAL MAIOR QUE 1000 DAN, ENGASTAMENTO SIMPLES COM 1,95 M DE SOLO (NÃO INCLUI FORNECIMENTO). AF_11/2019</t>
  </si>
  <si>
    <t>467,59</t>
  </si>
  <si>
    <t>497,49</t>
  </si>
  <si>
    <t>100591</t>
  </si>
  <si>
    <t>ASSENTAMENTO DE POSTE DE CONCRETO COM COMPRIMENTO NOMINAL DE 14 M, CARGA NOMINAL MENOR OU IGUAL A 1000 DAN, ENGASTAMENTO SIMPLES COM 2 M DE SOLO (NÃO INCLUI FORNECIMENTO). AF_11/2019</t>
  </si>
  <si>
    <t>405,20</t>
  </si>
  <si>
    <t>426,88</t>
  </si>
  <si>
    <t>100592</t>
  </si>
  <si>
    <t>ASSENTAMENTO DE POSTE DE CONCRETO COM COMPRIMENTO NOMINAL DE 14 M, CARGA NOMINAL MAIOR QUE 1000 DAN, ENGASTAMENTO SIMPLES COM 2 M DE SOLO (NÃO INCLUI FORNECIMENTO). AF_11/2019</t>
  </si>
  <si>
    <t>448,67</t>
  </si>
  <si>
    <t>475,39</t>
  </si>
  <si>
    <t>100593</t>
  </si>
  <si>
    <t>ASSENTAMENTO DE POSTE DE CONCRETO COM COMPRIMENTO NOMINAL DE 15 M, CARGA NOMINAL MENOR OU IGUAL A 1000 DAN, ENGASTAMENTO SIMPLES COM 2,1 M DE SOLO (NÃO INCLUI FORNECIMENTO). AF_11/2019</t>
  </si>
  <si>
    <t>434,18</t>
  </si>
  <si>
    <t>457,49</t>
  </si>
  <si>
    <t>100594</t>
  </si>
  <si>
    <t>ASSENTAMENTO DE POSTE DE CONCRETO COM COMPRIMENTO NOMINAL DE 15 M, CARGA NOMINAL MAIOR QUE 1000 DAN, ENGASTAMENTO SIMPLES COM 2,1 M DE SOLO (NÃO INCLUI FORNECIMENTO). AF_11/2019</t>
  </si>
  <si>
    <t>507,73</t>
  </si>
  <si>
    <t>539,51</t>
  </si>
  <si>
    <t>100595</t>
  </si>
  <si>
    <t>ASSENTAMENTO DE POSTE DE CONCRETO COM COMPRIMENTO NOMINAL DE 18 M, CARGA NOMINAL MENOR OU IGUAL A 1000 DAN, ENGASTAMENTO SIMPLES COM 2,4 M DE SOLO (NÃO INCLUI FORNECIMENTO). AF_11/2019</t>
  </si>
  <si>
    <t>521,27</t>
  </si>
  <si>
    <t>549,47</t>
  </si>
  <si>
    <t>100596</t>
  </si>
  <si>
    <t>ASSENTAMENTO DE POSTE DE CONCRETO COM COMPRIMENTO NOMINAL DE 18 M, CARGA NOMINAL MAIOR QUE 1000 DAN, ENGASTAMENTO SIMPLES COM 2,4 M DE SOLO (NÃO INCLUI FORNECIMENTO). AF_11/2019</t>
  </si>
  <si>
    <t>620,30</t>
  </si>
  <si>
    <t>659,90</t>
  </si>
  <si>
    <t>100597</t>
  </si>
  <si>
    <t>ASSENTAMENTO DE POSTE DE CONCRETO COM COMPRIMENTO NOMINAL DE 20 M, CARGA NOMINAL MENOR OU IGUAL A 1000 DAN, ENGASTAMENTO SIMPLES COM 2,6 M DE SOLO (NÃO INCLUI FORNECIMENTO). AF_11/2019</t>
  </si>
  <si>
    <t>613,05</t>
  </si>
  <si>
    <t>648,42</t>
  </si>
  <si>
    <t>100598</t>
  </si>
  <si>
    <t>ASSENTAMENTO DE POSTE DE CONCRETO COM COMPRIMENTO NOMINAL DE 20 M, CARGA NOMINAL MAIOR QUE 1000, ENGASTAMENTO SIMPLES COM 2,6 M DE SOLO (NÃO INCLUI FORNECIMENTO). AF_11/2019</t>
  </si>
  <si>
    <t>694,70</t>
  </si>
  <si>
    <t>739,45</t>
  </si>
  <si>
    <t>100599</t>
  </si>
  <si>
    <t>ASSENTAMENTO DE POSTE DE CONCRETO COM COMPRIMENTO NOMINAL DE 9 M, CARGA NOMINAL DE 150 DAN, ENGASTAMENTO BASE CONCRETADA COM 1 M DE CONCRETO E 0,5 M DE SOLO (NÃO INCLUI FORNECIMENTO). AF_11/2019</t>
  </si>
  <si>
    <t>267,45</t>
  </si>
  <si>
    <t>279,27</t>
  </si>
  <si>
    <t>100600</t>
  </si>
  <si>
    <t>ASSENTAMENTO DE POSTE DE CONCRETO COM COMPRIMENTO NOMINAL DE 9 M, CARGA NOMINAL DE 300 DAN, ENGASTAMENTO BASE CONCRETADA COM 1 M DE CONCRETO E 0,5 M DE SOLO (NÃO INCLUI FORNECIMENTO). AF_11/2019</t>
  </si>
  <si>
    <t>333,05</t>
  </si>
  <si>
    <t>350,36</t>
  </si>
  <si>
    <t>100601</t>
  </si>
  <si>
    <t>ASSENTAMENTO DE POSTE DE CONCRETO COM COMPRIMENTO NOMINAL DE 9 M, CARGA NOMINAL DE 400 DAN, ENGASTAMENTO BASE CONCRETADA COM 1 M DE CONCRETO E 0,5 M DE SOLO (NÃO INCLUI FORNECIMENTO). AF_11/2019</t>
  </si>
  <si>
    <t>441,29</t>
  </si>
  <si>
    <t>466,87</t>
  </si>
  <si>
    <t>100602</t>
  </si>
  <si>
    <t>ASSENTAMENTO DE POSTE DE CONCRETO COM COMPRIMENTO NOMINAL DE 9 M, CARGA NOMINAL DE 600 DAN, ENGASTAMENTO BASE CONCRETADA COM 1 M DE CONCRETO E 0,5 M DE SOLO (NÃO INCLUI FORNECIMENTO). AF_11/2019</t>
  </si>
  <si>
    <t>576,34</t>
  </si>
  <si>
    <t>612,26</t>
  </si>
  <si>
    <t>100603</t>
  </si>
  <si>
    <t>ASSENTAMENTO DE POSTE DE CONCRETO COM COMPRIMENTO NOMINAL DE 9 M, CARGA NOMINAL DE 1000 DAN, ENGASTAMENTO BASE CONCRETADA COM 1 M DE CONCRETO E 0,5 M DE SOLO (NÃO INCLUI FORNECIMENTO). AF_11/2019</t>
  </si>
  <si>
    <t>924,63</t>
  </si>
  <si>
    <t>987,45</t>
  </si>
  <si>
    <t>100604</t>
  </si>
  <si>
    <t>ASSENTAMENTO DE POSTE DE CONCRETO COM COMPRIMENTO NOMINAL DE 10 M, CARGA NOMINAL DE 300 DAN, ENGASTAMENTO BASE CONCRETADA COM 1 M DE CONCRETO E 0,6 M DE SOLO (NÃO INCLUI FORNECIMENTO). AF_11/2019</t>
  </si>
  <si>
    <t>350,57</t>
  </si>
  <si>
    <t>368,40</t>
  </si>
  <si>
    <t>100605</t>
  </si>
  <si>
    <t>ASSENTAMENTO DE POSTE DE CONCRETO COM COMPRIMENTO NOMINAL DE 10 M, CARGA NOMINAL DE 600 DAN, ENGASTAMENTO BASE CONCRETADA COM 1 M DE CONCRETO E 0,6 M DE SOLO (NÃO INCLUI FORNECIMENTO). AF_11/2019</t>
  </si>
  <si>
    <t>601,22</t>
  </si>
  <si>
    <t>638,55</t>
  </si>
  <si>
    <t>100606</t>
  </si>
  <si>
    <t>ASSENTAMENTO DE POSTE DE CONCRETO COM COMPRIMENTO NOMINAL DE 10 M, CARGA NOMINAL DE 1000 DAN, ENGASTAMENTO BASE CONCRETADA COM 1 M DE CONCRETO E 0,6 M DE SOLO (NÃO INCLUI FORNECIMENTO). AF_11/2019</t>
  </si>
  <si>
    <t>959,14</t>
  </si>
  <si>
    <t>1.024,59</t>
  </si>
  <si>
    <t>100607</t>
  </si>
  <si>
    <t>ASSENTAMENTO DE POSTE DE CONCRETO COM COMPRIMENTO NOMINAL DE 10,5 M, CARGA NOMINAL DE 300 DAN, ENGASTAMENTO BASE CONCRETADA COM 1 M DE CONCRETO E 0,65 M DE SOLO (NÃO INCLUI FORNECIMENTO). AF_11/2019</t>
  </si>
  <si>
    <t>358,76</t>
  </si>
  <si>
    <t>376,84</t>
  </si>
  <si>
    <t>100608</t>
  </si>
  <si>
    <t>ASSENTAMENTO DE POSTE DE CONCRETO COM COMPRIMENTO NOMINAL DE 10,5 M, CARGA NOMINAL DE 600 DAN, ENGASTAMENTO BASE CONCRETADA COM 1 M DE CONCRETO E 0,65 M DE SOLO (NÃO INCLUI FORNECIMENTO). AF_11/2019</t>
  </si>
  <si>
    <t>613,46</t>
  </si>
  <si>
    <t>651,50</t>
  </si>
  <si>
    <t>100609</t>
  </si>
  <si>
    <t>ASSENTAMENTO DE POSTE DE CONCRETO COM COMPRIMENTO NOMINAL DE 10,5 M, CARGA NOMINAL DE 1000 DAN, ENGASTAMENTO BASE CONCRETADA COM 1 M DE CONCRETO E 0,65 M DE SOLO (NÃO INCLUI FORNECIMENTO). AF_11/2019</t>
  </si>
  <si>
    <t>977,90</t>
  </si>
  <si>
    <t>1.044,83</t>
  </si>
  <si>
    <t>100610</t>
  </si>
  <si>
    <t>ASSENTAMENTO DE POSTE DE CONCRETO COM COMPRIMENTO NOMINAL DE 11 M, CARGA NOMINAL DE 300 DAN, ENGASTAMENTO BASE CONCRETADA COM 1 M DE CONCRETO E 0,7 M DE SOLO (NÃO INCLUI FORNECIMENTO). AF_11/2019</t>
  </si>
  <si>
    <t>366,86</t>
  </si>
  <si>
    <t>385,15</t>
  </si>
  <si>
    <t>100611</t>
  </si>
  <si>
    <t>ASSENTAMENTO DE POSTE DE CONCRETO COM COMPRIMENTO NOMINAL DE 11 M, CARGA NOMINAL DE 400 DAN, ENGASTAMENTO BASE CONCRETADA COM 1 M DE CONCRETO E 0,7 M DE SOLO (NÃO INCLUI FORNECIMENTO). AF_11/2019</t>
  </si>
  <si>
    <t>481,64</t>
  </si>
  <si>
    <t>508,99</t>
  </si>
  <si>
    <t>100612</t>
  </si>
  <si>
    <t>ASSENTAMENTO DE POSTE DE CONCRETO COM COMPRIMENTO NOMINAL DE 11 M, CARGA NOMINAL DE 600 DAN, ENGASTAMENTO BASE CONCRETADA COM 1 M DE CONCRETO E 0,7 M DE SOLO (NÃO INCLUI FORNECIMENTO). AF_11/2019</t>
  </si>
  <si>
    <t>625,39</t>
  </si>
  <si>
    <t>664,10</t>
  </si>
  <si>
    <t>100613</t>
  </si>
  <si>
    <t>ASSENTAMENTO DE POSTE DE CONCRETO COM COMPRIMENTO NOMINAL DE 11 M, CARGA NOMINAL DE 1000 DAN, ENGASTAMENTO BASE CONCRETADA COM 1 M DE CONCRETO E 0,7 M DE SOLO (NÃO INCLUI FORNECIMENTO). AF_11/2019</t>
  </si>
  <si>
    <t>996,23</t>
  </si>
  <si>
    <t>1.064,62</t>
  </si>
  <si>
    <t>100614</t>
  </si>
  <si>
    <t>ASSENTAMENTO DE POSTE DE CONCRETO COM COMPRIMENTO NOMINAL DE 12 M, CARGA NOMINAL DE 400 DAN, ENGASTAMENTO BASE CONCRETADA COM 1 M DE CONCRETO E 0,8 M DE SOLO (NÃO INCLUI FORNECIMENTO). AF_11/2019</t>
  </si>
  <si>
    <t>501,27</t>
  </si>
  <si>
    <t>529,48</t>
  </si>
  <si>
    <t>100615</t>
  </si>
  <si>
    <t>ASSENTAMENTO DE POSTE DE CONCRETO COM COMPRIMENTO NOMINAL DE 12 M, CARGA NOMINAL DE 600 DAN, ENGASTAMENTO BASE CONCRETADA COM 1 M DE CONCRETO E 0,8 M DE SOLO (NÃO INCLUI FORNECIMENTO). AF_11/2019</t>
  </si>
  <si>
    <t>649,03</t>
  </si>
  <si>
    <t>689,08</t>
  </si>
  <si>
    <t>100616</t>
  </si>
  <si>
    <t>ASSENTAMENTO DE POSTE DE CONCRETO COM COMPRIMENTO NOMINAL DE 12 M, CARGA NOMINAL DE 1000 DAN, ENGASTAMENTO BASE CONCRETADA COM 1 M DE CONCRETO E 0,8 M DE SOLO (NÃO INCLUI FORNECIMENTO). AF_11/2019</t>
  </si>
  <si>
    <t>1.035,24</t>
  </si>
  <si>
    <t>1.106,78</t>
  </si>
  <si>
    <t>100617</t>
  </si>
  <si>
    <t>ASSENTAMENTO DE POSTE DE CONCRETO COM COMPRIMENTO NOMINAL DE 13 M, CARGA NOMINAL DE 600 DAN, ENGASTAMENTO BASE CONCRETADA COM 1 M DE CONCRETO E 0,9 M DE SOLO (NÃO INCLUI FORNECIMENTO). AF_11/2019</t>
  </si>
  <si>
    <t>672,60</t>
  </si>
  <si>
    <t>713,99</t>
  </si>
  <si>
    <t>100618</t>
  </si>
  <si>
    <t>ASSENTAMENTO DE POSTE DE CONCRETO COM COMPRIMENTO NOMINAL DE 13 M, CARGA NOMINAL DE 1000 DAN, ENGASTAMENTO BASE CONCRETADA COM 1 M DE CONCRETO E 0,9 M DE SOLO - SOMENTE INSTALAÇÃO, SEM FORNECIMENTO. AF_11/2019</t>
  </si>
  <si>
    <t>1.076,38</t>
  </si>
  <si>
    <t>1.150,87</t>
  </si>
  <si>
    <t>100619</t>
  </si>
  <si>
    <t>POSTE DECORATIVO PARA JARDIM EM AÇO TUBULAR, H = *2,5* M, SEM LUMINÁRIA - FORNECIMENTO E INSTALAÇÃO. AF_11/2019</t>
  </si>
  <si>
    <t>348,79</t>
  </si>
  <si>
    <t>360,63</t>
  </si>
  <si>
    <t>100620</t>
  </si>
  <si>
    <t>POSTE DE AÇO CONICO CONTÍNUO CURVO SIMPLES, FLANGEADO, H=9M, INCLUSIVE LUMINÁRIA, SEM LÂMPADA - FORNECIMENTO E INSTALACAO. AF_11/2019</t>
  </si>
  <si>
    <t>2.001,34</t>
  </si>
  <si>
    <t>2.009,03</t>
  </si>
  <si>
    <t>100621</t>
  </si>
  <si>
    <t>POSTE DE AÇO CONICO CONTÍNUO CURVO DUPLO, FLANGEADO, H=9M, INCLUSIVE LUMINÁRIAS, SEM LÂMPADAS - FORNECIMENTO E INSTALACAO. AF_11/2019</t>
  </si>
  <si>
    <t>2.248,53</t>
  </si>
  <si>
    <t>2.259,46</t>
  </si>
  <si>
    <t>100622</t>
  </si>
  <si>
    <t>POSTE DE AÇO CONICO CONTÍNUO CURVO SIMPLES, ENGASTADO, H=9M, INCLUSIVE LUMINÁRIA, SEM LÂMPADA - FORNECIMENTO E INSTALACAO. AF_11/2019</t>
  </si>
  <si>
    <t>1.312,46</t>
  </si>
  <si>
    <t>1.325,35</t>
  </si>
  <si>
    <t>100623</t>
  </si>
  <si>
    <t>POSTE DE AÇO CONICO CONTÍNUO CURVO DUPLO, ENGASTADO, H=9M, INCLUSIVE LUMINÁRIAS, SEM LÂMPADAS - FORNECIMENTO E INSTALACAO. AF_11/2019</t>
  </si>
  <si>
    <t>1.414,97</t>
  </si>
  <si>
    <t>1.431,10</t>
  </si>
  <si>
    <t>72281</t>
  </si>
  <si>
    <t>REATOR PARA LAMPADA VAPOR DE MERCURIO USO EXTERNO 220V/400W</t>
  </si>
  <si>
    <t>107,58</t>
  </si>
  <si>
    <t>111,43</t>
  </si>
  <si>
    <t>72282</t>
  </si>
  <si>
    <t>REATOR PARA LAMPADA VAPOR DE SODIO ALTA PRESSAO - 220V/250W - USO EXTERNO</t>
  </si>
  <si>
    <t>143,24</t>
  </si>
  <si>
    <t>146,13</t>
  </si>
  <si>
    <t>73831/2</t>
  </si>
  <si>
    <t>LAMPADA DE VAPOR DE MERCURIO DE 250W - FORNECIMENTO E INSTALACAO</t>
  </si>
  <si>
    <t>33,65</t>
  </si>
  <si>
    <t>73831/3</t>
  </si>
  <si>
    <t>LAMPADA DE VAPOR DE MERCURIO DE 400W/250V - FORNECIMENTO E INSTALACAO</t>
  </si>
  <si>
    <t>43,45</t>
  </si>
  <si>
    <t>44,02</t>
  </si>
  <si>
    <t>73831/4</t>
  </si>
  <si>
    <t>LAMPADA MISTA DE 160W - FORNECIMENTO E INSTALACAO</t>
  </si>
  <si>
    <t>21,79</t>
  </si>
  <si>
    <t>73831/5</t>
  </si>
  <si>
    <t>LAMPADA MISTA DE 250W - FORNECIMENTO E INSTALACAO</t>
  </si>
  <si>
    <t>73831/6</t>
  </si>
  <si>
    <t>LAMPADA MISTA DE 500W - FORNECIMENTO E INSTALACAO</t>
  </si>
  <si>
    <t>48,43</t>
  </si>
  <si>
    <t>48,85</t>
  </si>
  <si>
    <t>73831/7</t>
  </si>
  <si>
    <t>LAMPADA DE VAPOR DE SODIO DE 150WX220V - FORNECIMENTO E INSTALACAO</t>
  </si>
  <si>
    <t>73831/8</t>
  </si>
  <si>
    <t>LAMPADA DE VAPOR DE SODIO DE 250WX220V - FORNECIMENTO E INSTALACAO</t>
  </si>
  <si>
    <t>44,60</t>
  </si>
  <si>
    <t>45,17</t>
  </si>
  <si>
    <t>73831/9</t>
  </si>
  <si>
    <t>LAMPADA DE VAPOR DE SODIO DE 400WX220V - FORNECIMENTO E INSTALACAO</t>
  </si>
  <si>
    <t>51,23</t>
  </si>
  <si>
    <t>74231/1</t>
  </si>
  <si>
    <t>LUMINARIA ABERTA PARA ILUMINACAO PUBLICA, PARA LAMPADA A VAPOR DE MERCURIO ATE 400W E MISTA ATE 500W, COM BRACO EM TUBO DE ACO GALV D=50MM PROJ HOR=2.500MM E PROJ VERT= 2.200MM, FORNECIMENTO E INSTALACAO</t>
  </si>
  <si>
    <t>151,67</t>
  </si>
  <si>
    <t>74246/1</t>
  </si>
  <si>
    <t>REFLETOR RETANGULAR FECHADO COM LAMPADA VAPOR METALICO 400 W</t>
  </si>
  <si>
    <t>282,93</t>
  </si>
  <si>
    <t>83399</t>
  </si>
  <si>
    <t>RELE FOTOELETRICO P/ COMANDO DE ILUMINACAO EXTERNA 220V/1000W - FORNECIMENTO E INSTALACAO</t>
  </si>
  <si>
    <t>83400</t>
  </si>
  <si>
    <t>BRACO P/ ILUMINACAO DE RUAS EM TUBO ACO GALV 1" COMP = 1,20M E INCLINACAO 25GRAUS EM RELACAO AO PLANO VERTICAL P/ FIXACAO EM POSTE OU PAREDE - FORNECIMENTO E INSTALACAO</t>
  </si>
  <si>
    <t>102,47</t>
  </si>
  <si>
    <t>109,67</t>
  </si>
  <si>
    <t>83401</t>
  </si>
  <si>
    <t>BRACO P/ LUMINARIA PUBLICA 1 X 1,50 M, EM TUBO ACO GALV 3/4, P/ FIXACAO EM POSTE OU PAREDE - FORNECIMENTO E INSTALACAO</t>
  </si>
  <si>
    <t>83402</t>
  </si>
  <si>
    <t>ABRACADEIRA DE FIXACAO DE BRACOS DE LUMINARIAS DE 4" - FORNECIMENTO E INSTALACAO</t>
  </si>
  <si>
    <t>55,48</t>
  </si>
  <si>
    <t>83475</t>
  </si>
  <si>
    <t>LUMINARIA FECHADA PARA ILUMINACAO PUBLICA COM REATOR DE PARTIDA RAPIDA COM LAMPADA A VAPOR DE MERCURIO 250W - FORNECIMENTO E INSTALACAO</t>
  </si>
  <si>
    <t>366,80</t>
  </si>
  <si>
    <t>83478</t>
  </si>
  <si>
    <t>LUMINARIA FECHADA PARA ILUMINACAO PUBLICA - LAMPADAS DE 250/500W - FORNECIMENTO E INSTALACAO (EXCLUINDO LAMPADAS)</t>
  </si>
  <si>
    <t>272,40</t>
  </si>
  <si>
    <t>83479</t>
  </si>
  <si>
    <t>LUMINARIA ESTANQUE - PROTECAO CONTRA AGUA, POEIRA OU IMPACTOS - TIPO AQUATIC PIAL OU EQUIVALENTE</t>
  </si>
  <si>
    <t>109,82</t>
  </si>
  <si>
    <t>113,67</t>
  </si>
  <si>
    <t>83480</t>
  </si>
  <si>
    <t>REATOR PARA LAMPADA VAPOR DE MERCURIO 125W  USO EXTERNO</t>
  </si>
  <si>
    <t>87,27</t>
  </si>
  <si>
    <t>91,12</t>
  </si>
  <si>
    <t>83481</t>
  </si>
  <si>
    <t>REATOR PARA LAMPADA VAPOR DE MERCURIO 250W USO EXTERNO</t>
  </si>
  <si>
    <t>97,73</t>
  </si>
  <si>
    <t>101,58</t>
  </si>
  <si>
    <t>97600</t>
  </si>
  <si>
    <t>REFLETOR EM ALUMÍNIO, DE SUPORTE E ALÇA, COM 1 LÂMPADA VAPOR DE MERCÚRIO DE 125 W, COM REATOR ALTO FATOR DE POTÊNCIA - FORNECIMENTO E INSTALAÇÃO. AF_02/2020</t>
  </si>
  <si>
    <t>192,07</t>
  </si>
  <si>
    <t>97601</t>
  </si>
  <si>
    <t>REFLETOR EM ALUMÍNIO, DE SUPORTE E ALÇA, COM LÂMPADA VAPOR DE MERCÚRIO DE 250 W, COM REATOR ALTO FATOR DE POTÊNCIA - FORNECIMENTO E INSTALAÇÃO. AF_02/2020</t>
  </si>
  <si>
    <t>204,55</t>
  </si>
  <si>
    <t>206,08</t>
  </si>
  <si>
    <t>97605</t>
  </si>
  <si>
    <t>LUMINÁRIA ARANDELA TIPO MEIA LUA, DE SOBREPOR, COM 1 LÂMPADA LED DE 6 W, SEM REATOR - FORNECIMENTO E INSTALAÇÃO. AF_02/2020</t>
  </si>
  <si>
    <t>73,09</t>
  </si>
  <si>
    <t>97606</t>
  </si>
  <si>
    <t>LUMINÁRIA ARANDELA TIPO MEIA LUA, DE SOBREPOR, COM 1 LÂMPADA FLUORESCENTE DE 15 W, SEM REATOR - FORNECIMENTO E INSTALAÇÃO. AF_02/2020</t>
  </si>
  <si>
    <t>56,04</t>
  </si>
  <si>
    <t>57,78</t>
  </si>
  <si>
    <t>97607</t>
  </si>
  <si>
    <t>LUMINÁRIA ARANDELA TIPO TARTARUGA, DE SOBREPOR, COM 1 LÂMPADA LED DE 6 W, SEM REATOR - FORNECIMENTO E INSTALAÇÃO. AF_02/2020</t>
  </si>
  <si>
    <t>81,29</t>
  </si>
  <si>
    <t>97608</t>
  </si>
  <si>
    <t>LUMINÁRIA ARANDELA TIPO TARTARUGA, COM GRADE, DE SOBREPOR, COM 1 LÂMPADA FLUORESCENTE DE 15 W, SEM REATOR - FORNECIMENTO E INSTALAÇÃO. AF_02/2020</t>
  </si>
  <si>
    <t>65,98</t>
  </si>
  <si>
    <t>68,00</t>
  </si>
  <si>
    <t>73857/1</t>
  </si>
  <si>
    <t>TRANSFORMADOR DISTRIBUICAO  75KVA TRIFASICO 60HZ CLASSE 15KV IMERSO EM ÓLEO MINERAL FORNECIMENTO E INSTALACAO</t>
  </si>
  <si>
    <t>6.682,62</t>
  </si>
  <si>
    <t>6.692,32</t>
  </si>
  <si>
    <t>73857/2</t>
  </si>
  <si>
    <t>TRANSFORMADOR DISTRIBUICAO  112,5KVA TRIFASICO 60HZ CLASSE 15KV IMERSO EM ÓLEO MINERAL FORNECIMENTO E INSTALACAO</t>
  </si>
  <si>
    <t>8.258,41</t>
  </si>
  <si>
    <t>8.270,53</t>
  </si>
  <si>
    <t>73857/3</t>
  </si>
  <si>
    <t>TRANSFORMADOR DISTRIBUICAO  150KVA TRIFASICO 60HZ CLASSE 15KV IMERSO EM ÓLEO MINERAL FORNECIMENTO E INSTALACAO</t>
  </si>
  <si>
    <t>10.409,50</t>
  </si>
  <si>
    <t>10.424,05</t>
  </si>
  <si>
    <t>73857/4</t>
  </si>
  <si>
    <t>TRANSFORMADOR DISTRIBUICAO  225KVA TRIFASICO 60HZ CLASSE 15KV IMERSO EM ÓLEO MINERAL FORNECIMENTO E INSTALACAO</t>
  </si>
  <si>
    <t>14.573,72</t>
  </si>
  <si>
    <t>14.590,69</t>
  </si>
  <si>
    <t>73857/5</t>
  </si>
  <si>
    <t>TRANSFORMADOR DISTRIBUICAO  300KVA TRIFASICO 60HZ CLASSE 15KV IMERSO EM ÓLEO MINERAL FORNECIMENTO E INSTALACAO</t>
  </si>
  <si>
    <t>16.999,24</t>
  </si>
  <si>
    <t>17.018,64</t>
  </si>
  <si>
    <t>73857/6</t>
  </si>
  <si>
    <t>TRANSFORMADOR DISTRIBUICAO  500KVA TRIFASICO 60HZ CLASSE 15KV IMERSO EM ÓLEO MINERAL FORNECIMENTO E INSTALACAO</t>
  </si>
  <si>
    <t>27.656,31</t>
  </si>
  <si>
    <t>27.678,13</t>
  </si>
  <si>
    <t>73857/7</t>
  </si>
  <si>
    <t>TRANSFORMADOR DISTRIBUICAO  30KVA TRIFASICO 60HZ CLASSE 15KV IMERSO EM ÓLEO MINERAL FORNECIMENTO E INSTALACAO</t>
  </si>
  <si>
    <t>4.610,54</t>
  </si>
  <si>
    <t>4.615,39</t>
  </si>
  <si>
    <t>73857/8</t>
  </si>
  <si>
    <t>TRANSFORMADOR DISTRIBUICAO  45KVA TRIFASICO 60HZ CLASSE 15KV IMERSO EM ÓLEO MINERAL FORNECIMENTO E INSTALACAO</t>
  </si>
  <si>
    <t>5.165,60</t>
  </si>
  <si>
    <t>5.172,87</t>
  </si>
  <si>
    <t>73857/9</t>
  </si>
  <si>
    <t>TRANSFORMADOR DISTRIBUICAO  750KVA TRIFASICO 60HZ CLASSE 15KV IMERSO EM ÓLEO MINERAL FORNECIMENTO E INSTALACAO</t>
  </si>
  <si>
    <t>37.886,93</t>
  </si>
  <si>
    <t>37.911,18</t>
  </si>
  <si>
    <t>73857/10</t>
  </si>
  <si>
    <t>TRANSFORMADOR DISTRIBUICAO  1000KVA TRIFASICO 60HZ CLASSE 15KV IMERSO EM ÓLEO MINERAL FORNECIMENTO E INSTALACAO</t>
  </si>
  <si>
    <t>52.984,44</t>
  </si>
  <si>
    <t>53.011,11</t>
  </si>
  <si>
    <t>93128</t>
  </si>
  <si>
    <t>PONTO DE ILUMINAÇÃO RESIDENCIAL INCLUINDO INTERRUPTOR SIMPLES, CAIXA ELÉTRICA, ELETRODUTO, CABO, RASGO, QUEBRA E CHUMBAMENTO (EXCLUINDO LUMINÁRIA E LÂMPADA). AF_01/2016</t>
  </si>
  <si>
    <t>125,06</t>
  </si>
  <si>
    <t>93137</t>
  </si>
  <si>
    <t>PONTO DE ILUMINAÇÃO RESIDENCIAL INCLUINDO INTERRUPTOR SIMPLES (2 MÓDULOS), CAIXA ELÉTRICA, ELETRODUTO, CABO, RASGO, QUEBRA E CHUMBAMENTO (EXCLUINDO LUMINÁRIA E LÂMPADA). AF_01/2016</t>
  </si>
  <si>
    <t>134,64</t>
  </si>
  <si>
    <t>146,52</t>
  </si>
  <si>
    <t>93138</t>
  </si>
  <si>
    <t>PONTO DE ILUMINAÇÃO RESIDENCIAL INCLUINDO INTERRUPTOR PARALELO, CAIXA ELÉTRICA, ELETRODUTO, CABO, RASGO, QUEBRA E CHUMBAMENTO (EXCLUINDO LUMINÁRIA E LÂMPADA). AF_01/2016</t>
  </si>
  <si>
    <t>127,28</t>
  </si>
  <si>
    <t>138,76</t>
  </si>
  <si>
    <t>93139</t>
  </si>
  <si>
    <t>PONTO DE ILUMINAÇÃO RESIDENCIAL INCLUINDO INTERRUPTOR PARALELO (2 MÓDULOS), CAIXA ELÉTRICA, ELETRODUTO, CABO, RASGO, QUEBRA E CHUMBAMENTO (EXCLUINDO LUMINÁRIA E LÂMPADA). AF_01/2016</t>
  </si>
  <si>
    <t>160,19</t>
  </si>
  <si>
    <t>173,87</t>
  </si>
  <si>
    <t>93140</t>
  </si>
  <si>
    <t>PONTO DE ILUMINAÇÃO RESIDENCIAL INCLUINDO INTERRUPTOR SIMPLES CONJUGADO COM PARALELO, CAIXA ELÉTRICA, ELETRODUTO, CABO, RASGO, QUEBRA E CHUMBAMENTO (EXCLUINDO LUMINÁRIA E LÂMPADA). AF_01/2016</t>
  </si>
  <si>
    <t>151,20</t>
  </si>
  <si>
    <t>164,24</t>
  </si>
  <si>
    <t>93141</t>
  </si>
  <si>
    <t>PONTO DE TOMADA RESIDENCIAL INCLUINDO TOMADA 10A/250V, CAIXA ELÉTRICA, ELETRODUTO, CABO, RASGO, QUEBRA E CHUMBAMENTO. AF_01/2016</t>
  </si>
  <si>
    <t>135,79</t>
  </si>
  <si>
    <t>147,65</t>
  </si>
  <si>
    <t>93142</t>
  </si>
  <si>
    <t>PONTO DE TOMADA RESIDENCIAL INCLUINDO TOMADA (2 MÓDULOS) 10A/250V, CAIXA ELÉTRICA, ELETRODUTO, CABO, RASGO, QUEBRA E CHUMBAMENTO. AF_01/2016</t>
  </si>
  <si>
    <t>152,47</t>
  </si>
  <si>
    <t>165,52</t>
  </si>
  <si>
    <t>93143</t>
  </si>
  <si>
    <t>PONTO DE TOMADA RESIDENCIAL INCLUINDO TOMADA 20A/250V, CAIXA ELÉTRICA, ELETRODUTO, CABO, RASGO, QUEBRA E CHUMBAMENTO. AF_01/2016</t>
  </si>
  <si>
    <t>137,61</t>
  </si>
  <si>
    <t>149,47</t>
  </si>
  <si>
    <t>93144</t>
  </si>
  <si>
    <t>PONTO DE UTILIZAÇÃO DE EQUIPAMENTOS ELÉTRICOS, RESIDENCIAL, INCLUINDO SUPORTE E PLACA, CAIXA ELÉTRICA, ELETRODUTO, CABO, RASGO, QUEBRA E CHUMBAMENTO. AF_01/2016</t>
  </si>
  <si>
    <t>166,67</t>
  </si>
  <si>
    <t>179,45</t>
  </si>
  <si>
    <t>93145</t>
  </si>
  <si>
    <t>PONTO DE ILUMINAÇÃO E TOMADA, RESIDENCIAL, INCLUINDO INTERRUPTOR SIMPLES E TOMADA 10A/250V, CAIXA ELÉTRICA, ELETRODUTO, CABO, RASGO, QUEBRA E CHUMBAMENTO (EXCLUINDO LUMINÁRIA E LÂMPADA). AF_01/2016</t>
  </si>
  <si>
    <t>163,53</t>
  </si>
  <si>
    <t>177,20</t>
  </si>
  <si>
    <t>93146</t>
  </si>
  <si>
    <t>PONTO DE ILUMINAÇÃO E TOMADA, RESIDENCIAL, INCLUINDO INTERRUPTOR PARALELO E TOMADA 10A/250V, CAIXA ELÉTRICA, ELETRODUTO, CABO, RASGO, QUEBRA E CHUMBAMENTO (EXCLUINDO LUMINÁRIA E LÂMPADA). AF_01/2016</t>
  </si>
  <si>
    <t>176,34</t>
  </si>
  <si>
    <t>190,90</t>
  </si>
  <si>
    <t>93147</t>
  </si>
  <si>
    <t>PONTO DE ILUMINAÇÃO E TOMADA, RESIDENCIAL, INCLUINDO INTERRUPTOR SIMPLES, INTERRUPTOR PARALELO E TOMADA 10A/250V, CAIXA ELÉTRICA, ELETRODUTO, CABO, RASGO, QUEBRA E CHUMBAMENTO (EXCLUINDO LUMINÁRIA E LÂMPADA). AF_01/2016</t>
  </si>
  <si>
    <t>200,31</t>
  </si>
  <si>
    <t>216,43</t>
  </si>
  <si>
    <t>96971</t>
  </si>
  <si>
    <t>CORDOALHA DE COBRE NU 16 MM², NÃO ENTERRADA, COM ISOLADOR - FORNECIMENTO E INSTALAÇÃO. AF_12/2017</t>
  </si>
  <si>
    <t>96972</t>
  </si>
  <si>
    <t>CORDOALHA DE COBRE NU 25 MM², NÃO ENTERRADA, COM ISOLADOR - FORNECIMENTO E INSTALAÇÃO. AF_12/2017</t>
  </si>
  <si>
    <t>30,39</t>
  </si>
  <si>
    <t>32,04</t>
  </si>
  <si>
    <t>96973</t>
  </si>
  <si>
    <t>CORDOALHA DE COBRE NU 35 MM², NÃO ENTERRADA, COM ISOLADOR - FORNECIMENTO E INSTALAÇÃO. AF_12/2017</t>
  </si>
  <si>
    <t>39,57</t>
  </si>
  <si>
    <t>96974</t>
  </si>
  <si>
    <t>CORDOALHA DE COBRE NU 50 MM², NÃO ENTERRADA, COM ISOLADOR - FORNECIMENTO E INSTALAÇÃO. AF_12/2017</t>
  </si>
  <si>
    <t>46,81</t>
  </si>
  <si>
    <t>49,14</t>
  </si>
  <si>
    <t>96975</t>
  </si>
  <si>
    <t>CORDOALHA DE COBRE NU 70 MM², NÃO ENTERRADA, COM ISOLADOR - FORNECIMENTO E INSTALAÇÃO. AF_12/2017</t>
  </si>
  <si>
    <t>58,70</t>
  </si>
  <si>
    <t>61,35</t>
  </si>
  <si>
    <t>96976</t>
  </si>
  <si>
    <t>CORDOALHA DE COBRE NU 95 MM², NÃO ENTERRADA, COM ISOLADOR - FORNECIMENTO E INSTALAÇÃO. AF_12/2017</t>
  </si>
  <si>
    <t>74,00</t>
  </si>
  <si>
    <t>76,95</t>
  </si>
  <si>
    <t>96977</t>
  </si>
  <si>
    <t>CORDOALHA DE COBRE NU 50 MM², ENTERRADA, SEM ISOLADOR - FORNECIMENTO E INSTALAÇÃO. AF_12/2017</t>
  </si>
  <si>
    <t>24,65</t>
  </si>
  <si>
    <t>96978</t>
  </si>
  <si>
    <t>CORDOALHA DE COBRE NU 70 MM², ENTERRADA, SEM ISOLADOR - FORNECIMENTO E INSTALAÇÃO. AF_12/2017</t>
  </si>
  <si>
    <t>34,65</t>
  </si>
  <si>
    <t>96979</t>
  </si>
  <si>
    <t>CORDOALHA DE COBRE NU 95 MM², ENTERRADA, SEM ISOLADOR - FORNECIMENTO E INSTALAÇÃO. AF_12/2017</t>
  </si>
  <si>
    <t>48,10</t>
  </si>
  <si>
    <t>48,32</t>
  </si>
  <si>
    <t>96984</t>
  </si>
  <si>
    <t>ELETRODUTO PVC 40MM (1 ¼ ) PARA SPDA - FORNECIMENTO E INSTALAÇÃO. AF_12/2017</t>
  </si>
  <si>
    <t>42,82</t>
  </si>
  <si>
    <t>46,83</t>
  </si>
  <si>
    <t>96985</t>
  </si>
  <si>
    <t>HASTE DE ATERRAMENTO 5/8  PARA SPDA - FORNECIMENTO E INSTALAÇÃO. AF_12/2017</t>
  </si>
  <si>
    <t>56,87</t>
  </si>
  <si>
    <t>96986</t>
  </si>
  <si>
    <t>HASTE DE ATERRAMENTO 3/4  PARA SPDA - FORNECIMENTO E INSTALAÇÃO. AF_12/2017</t>
  </si>
  <si>
    <t>83,21</t>
  </si>
  <si>
    <t>96987</t>
  </si>
  <si>
    <t>BASE METÁLICA PARA MASTRO 1 ½  PARA SPDA - FORNECIMENTO E INSTALAÇÃO. AF_12/2017</t>
  </si>
  <si>
    <t>116,90</t>
  </si>
  <si>
    <t>122,36</t>
  </si>
  <si>
    <t>96988</t>
  </si>
  <si>
    <t>MASTRO 1 ½  PARA SPDA - FORNECIMENTO E INSTALAÇÃO. AF_12/2017</t>
  </si>
  <si>
    <t>167,54</t>
  </si>
  <si>
    <t>168,30</t>
  </si>
  <si>
    <t>96989</t>
  </si>
  <si>
    <t>CAPTOR TIPO FRANKLIN PARA SPDA - FORNECIMENTO E INSTALAÇÃO. AF_12/2017</t>
  </si>
  <si>
    <t>110,31</t>
  </si>
  <si>
    <t>110,92</t>
  </si>
  <si>
    <t>98463</t>
  </si>
  <si>
    <t>SUPORTE ISOLADOR PARA CORDOALHA DE COBRE - FORNECIMENTO E INSTALAÇÃO. AF_12/2017</t>
  </si>
  <si>
    <t>23,99</t>
  </si>
  <si>
    <t>88547</t>
  </si>
  <si>
    <t>CHAVE DE BOIA AUTOMÁTICA SUPERIOR 10A/250V - FORNECIMENTO E INSTALACAO</t>
  </si>
  <si>
    <t>75,90</t>
  </si>
  <si>
    <t>72283</t>
  </si>
  <si>
    <t>ABRIGO PARA HIDRANTE, 75X45X17CM, COM REGISTRO GLOBO ANGULAR 45º 2.1/2", ADAPTADOR STORZ 2.1/2", MANGUEIRA DE INCÊNDIO 15M, REDUÇÃO 2.1/2X1.1/2" E ESGUICHO EM LATÃO 1.1/2" - FORNECIMENTO E INSTALAÇÃO</t>
  </si>
  <si>
    <t>877,18</t>
  </si>
  <si>
    <t>893,88</t>
  </si>
  <si>
    <t>72287</t>
  </si>
  <si>
    <t>CAIXA DE INCÊNDIO 45X75X17CM - FORNECIMENTO E INSTALAÇÃO</t>
  </si>
  <si>
    <t>194,67</t>
  </si>
  <si>
    <t>198,07</t>
  </si>
  <si>
    <t>72288</t>
  </si>
  <si>
    <t>CAIXA DE INCÊNDIO 60X90X17CM - FORNECIMENTO E INSTALAÇÃO</t>
  </si>
  <si>
    <t>240,68</t>
  </si>
  <si>
    <t>244,44</t>
  </si>
  <si>
    <t>72553</t>
  </si>
  <si>
    <t>EXTINTOR DE PQS 4KG - FORNECIMENTO E INSTALACAO</t>
  </si>
  <si>
    <t>126,83</t>
  </si>
  <si>
    <t>128,26</t>
  </si>
  <si>
    <t>72554</t>
  </si>
  <si>
    <t>EXTINTOR DE CO2 6KG - FORNECIMENTO E INSTALACAO</t>
  </si>
  <si>
    <t>417,71</t>
  </si>
  <si>
    <t>419,14</t>
  </si>
  <si>
    <t>73775/1</t>
  </si>
  <si>
    <t>EXTINTOR INCENDIO TP PO QUIMICO 4KG FORNECIMENTO E COLOCACAO</t>
  </si>
  <si>
    <t>134,11</t>
  </si>
  <si>
    <t>136,41</t>
  </si>
  <si>
    <t>73775/2</t>
  </si>
  <si>
    <t>EXTINTOR INCENDIO AGUA-PRESSURIZADA 10L INCL SUPORTE PAREDE CARGA     COMPLETA FORNECIMENTO E COLOCACAO</t>
  </si>
  <si>
    <t>138,00</t>
  </si>
  <si>
    <t>140,30</t>
  </si>
  <si>
    <t>83633</t>
  </si>
  <si>
    <t>HIDRANTE SUBTERRANEO FERRO FUNDIDO C/ CURVA LONGA E CAIXA DN=75MM</t>
  </si>
  <si>
    <t>1.900,85</t>
  </si>
  <si>
    <t>1.906,25</t>
  </si>
  <si>
    <t>83634</t>
  </si>
  <si>
    <t>EXTINTOR INCENDIO TP GAS CARBONICO 4KG COMPLETO - FORNECIMENTO E INSTALACAO</t>
  </si>
  <si>
    <t>393,82</t>
  </si>
  <si>
    <t>396,12</t>
  </si>
  <si>
    <t>83635</t>
  </si>
  <si>
    <t>EXTINTOR INCENDIO TP PO QUIMICO 6KG - FORNECIMENTO E INSTALACAO</t>
  </si>
  <si>
    <t>154,89</t>
  </si>
  <si>
    <t>157,19</t>
  </si>
  <si>
    <t>96765</t>
  </si>
  <si>
    <t>ABRIGO PARA HIDRANTE, 90X60X17CM, COM REGISTRO GLOBO ANGULAR 45 GRAUS 2 1/2", ADAPTADOR STORZ 2 1/2", MANGUEIRA DE INCÊNDIO 20M, REDUÇÃO 2 1/2 X 1 1/2" E ESGUICHO EM LATÃO 1 1/2" - FORNECIMENTO E INSTALAÇÃO. AF_08/2017</t>
  </si>
  <si>
    <t>1.018,84</t>
  </si>
  <si>
    <t>1.033,13</t>
  </si>
  <si>
    <t>73749/1</t>
  </si>
  <si>
    <t>CAIXA ENTERRADA PARA INSTALACOES TELEFONICAS TIPO R1 0,60X0,35X0,50M EM BLOCOS DE CONCRETO ESTRUTURAL</t>
  </si>
  <si>
    <t>176,83</t>
  </si>
  <si>
    <t>188,80</t>
  </si>
  <si>
    <t>73749/2</t>
  </si>
  <si>
    <t>CAIXA ENTERRADA PARA INSTALACOES TELEFONICAS TIPO R2 1,07X0,52X0,50M EM BLOCOS DE CONCRETO ESTRUTURAL</t>
  </si>
  <si>
    <t>321,37</t>
  </si>
  <si>
    <t>341,82</t>
  </si>
  <si>
    <t>73749/3</t>
  </si>
  <si>
    <t>CAIXA ENTERRADA PARA INSTALACOES TELEFONICAS TIPO R3 1,30X1,20X1,20M EM BLOCOS DE CONCRETO ESTRUTURAL</t>
  </si>
  <si>
    <t>1.050,26</t>
  </si>
  <si>
    <t>1.119,83</t>
  </si>
  <si>
    <t>84796</t>
  </si>
  <si>
    <t>TAMPAO FOFO P/ CAIXA R2 PADRAO TELEBRAS COMPLETO - FORNECIMENTO E INSTALACAO</t>
  </si>
  <si>
    <t>483,26</t>
  </si>
  <si>
    <t>491,17</t>
  </si>
  <si>
    <t>84798</t>
  </si>
  <si>
    <t>TAMPAO FOFO P/ CAIXA R1 PADRAO TELEBRAS COMPLETO - FORNECIMENTO E INSTALACAO</t>
  </si>
  <si>
    <t>223,92</t>
  </si>
  <si>
    <t>230,87</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</si>
  <si>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</si>
  <si>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</si>
  <si>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</si>
  <si>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</si>
  <si>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</si>
  <si>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</si>
  <si>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</si>
  <si>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</si>
  <si>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</si>
  <si>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</si>
  <si>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</si>
  <si>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</si>
  <si>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5,48</t>
  </si>
  <si>
    <t>5,82</t>
  </si>
  <si>
    <t>98267</t>
  </si>
  <si>
    <t>CABO TELEFÔNICO CI-50 10 PARES INSTALADO EM ENTRADA DE EDIFICAÇÃO - FORNECIMENTO E INSTALAÇÃO. AF_11/2019</t>
  </si>
  <si>
    <t>98268</t>
  </si>
  <si>
    <t>CABO TELEFÔNICO CI-50 20 PARES INSTALADO EM ENTRADA DE EDIFICAÇÃO - FORNECIMENTO E INSTALAÇÃO. AF_11/2019</t>
  </si>
  <si>
    <t>14,52</t>
  </si>
  <si>
    <t>98269</t>
  </si>
  <si>
    <t>CABO TELEFÔNICO CI-50 30 PARES INSTALADO EM ENTRADA DE EDIFICAÇÃO - FORNECIMENTO E INSTALAÇÃO. AF_11/2019</t>
  </si>
  <si>
    <t>17,96</t>
  </si>
  <si>
    <t>18,51</t>
  </si>
  <si>
    <t>98270</t>
  </si>
  <si>
    <t>CABO TELEFÔNICO CI-50 50 PARES INSTALADO EM ENTRADA DE EDIFICAÇÃO - FORNECIMENTO E INSTALAÇÃO. AF_11/2019</t>
  </si>
  <si>
    <t>98271</t>
  </si>
  <si>
    <t>CABO TELEFÔNICO CI-50 75 PARES INSTALADO EM ENTRADA DE EDIFICAÇÃO - FORNECIMENTO E INSTALAÇÃO. AF_11/2019</t>
  </si>
  <si>
    <t>44,18</t>
  </si>
  <si>
    <t>44,85</t>
  </si>
  <si>
    <t>98272</t>
  </si>
  <si>
    <t>CABO TELEFÔNICO CI-50 200 PARES INSTALADO EM ENTRADA DE EDIFICAÇÃO - FORNECIMENTO E INSTALAÇÃO. AF_11/2019</t>
  </si>
  <si>
    <t>102,58</t>
  </si>
  <si>
    <t>98273</t>
  </si>
  <si>
    <t>CABO TELEFÔNICO CCI-50 4 PARES, SEM BLINDAGEM, INSTALADO EM PRUMADA - FORNECIMENTO E INSTALAÇÃO. AF_11/2019</t>
  </si>
  <si>
    <t>98274</t>
  </si>
  <si>
    <t>CABO TELEFÔNICO CCI-50 5 PARES, SEM BLINDAGEM, INSTALADO EM PRUMADA - FORNECIMENTO E INSTALAÇÃO. AF_11/2019</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</si>
  <si>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</si>
  <si>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</si>
  <si>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</si>
  <si>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</si>
  <si>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</si>
  <si>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</si>
  <si>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11,54</t>
  </si>
  <si>
    <t>98278</t>
  </si>
  <si>
    <t>CABO TELEFÔNICO CI-50 30 PARES INSTALADO EM PRUMADA - FORNECIMENTO E INSTALAÇÃO. AF_11/2019</t>
  </si>
  <si>
    <t>15,74</t>
  </si>
  <si>
    <t>98279</t>
  </si>
  <si>
    <t>CABO TELEFÔNICO CI-50 50 PARES INSTALADO EM PRUMADA - FORNECIMENTO E INSTALAÇÃO. AF_11/2019</t>
  </si>
  <si>
    <t>26,59</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</si>
  <si>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</si>
  <si>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</si>
  <si>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</si>
  <si>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</si>
  <si>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</si>
  <si>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</si>
  <si>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</si>
  <si>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</si>
  <si>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</si>
  <si>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</si>
  <si>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</si>
  <si>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</si>
  <si>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8,66</t>
  </si>
  <si>
    <t>98286</t>
  </si>
  <si>
    <t>CABO TELEFÔNICO CI-50 10 PARES INSTALADO EM DISTRIBUIÇÃO DE EDIFICAÇÃO RESIDENCIAL - FORNECIMENTO E INSTALAÇÃO. AF_11/2019</t>
  </si>
  <si>
    <t>12,80</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</si>
  <si>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</si>
  <si>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</si>
  <si>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</si>
  <si>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</si>
  <si>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98289</t>
  </si>
  <si>
    <t>CABO TELEFÔNICO CCI-50 3 PARES, SEM BLINDAGEM, INSTALADO EM DISTRIBUIÇÃO DE EDIFICAÇÃO INSTITUCIONAL - FORNECIMENTO E INSTALAÇÃO. AF_11/2019</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</si>
  <si>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</si>
  <si>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</si>
  <si>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</si>
  <si>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</si>
  <si>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</si>
  <si>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</si>
  <si>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3,68</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</si>
  <si>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</si>
  <si>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</si>
  <si>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</si>
  <si>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</si>
  <si>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98401</t>
  </si>
  <si>
    <t>CABO TELEFÔNICO CTP-APL-50 20 PARES INSTALADO EM ENTRADA DE EDIFICAÇÃO - FORNECIMENTO E INSTALAÇÃO. AF_11/2019</t>
  </si>
  <si>
    <t>15,64</t>
  </si>
  <si>
    <t>16,14</t>
  </si>
  <si>
    <t>98402</t>
  </si>
  <si>
    <t>CABO TELEFÔNICO CTP-APL-50 30 PARES INSTALADO EM ENTRADA DE EDIFICAÇÃO - FORNECIMENTO E INSTALAÇÃO. AF_11/2019</t>
  </si>
  <si>
    <t>20,66</t>
  </si>
  <si>
    <t>100556</t>
  </si>
  <si>
    <t>CAIXA DE PASSAGEM PARA TELEFONE 15X15X10CM (SOBREPOR), FORNECIMENTO E INSTALACAO. AF_11/2019</t>
  </si>
  <si>
    <t>27,30</t>
  </si>
  <si>
    <t>28,97</t>
  </si>
  <si>
    <t>100557</t>
  </si>
  <si>
    <t>CAIXA DE PASSAGEM PARA TELEFONE 80X80X15CM (SOBREPOR) FORNECIMENTO E INSTALACAO. AF_11/2019</t>
  </si>
  <si>
    <t>286,63</t>
  </si>
  <si>
    <t>291,61</t>
  </si>
  <si>
    <t>100560</t>
  </si>
  <si>
    <t>QUADRO DE DISTRIBUIÇÃO PARA TELEFONE N.2, 20X20X12CM EM CHAPA METALICA, DE EMBUTIR, SEM ACESSORIOS, PADRÃO TELEBRAS, FORNECIMENTO E INSTALAÇÃO. AF_11/2019</t>
  </si>
  <si>
    <t>73,55</t>
  </si>
  <si>
    <t>77,89</t>
  </si>
  <si>
    <t>100561</t>
  </si>
  <si>
    <t>QUADRO DE DISTRIBUICAO PARA TELEFONE N.3, 40X40X12CM EM CHAPA METALICA, DE EMBUTIR, SEM ACESSORIOS, PADRAO TELEBRAS, FORNECIMENTO E INSTALAÇÃO. AF_11/2019</t>
  </si>
  <si>
    <t>124,31</t>
  </si>
  <si>
    <t>129,28</t>
  </si>
  <si>
    <t>100562</t>
  </si>
  <si>
    <t>QUADRO DE DISTRIBUICAO PARA TELEFONE N.4, 60X60X12CM EM CHAPA METALICA, DE EMBUTIR, SEM ACESSORIOS, PADRAO TELEBRAS, FORNECIMENTO E INSTALAÇÃO. AF_11/2019</t>
  </si>
  <si>
    <t>185,61</t>
  </si>
  <si>
    <t>191,30</t>
  </si>
  <si>
    <t>100563</t>
  </si>
  <si>
    <t>QUADRO DE DISTRIBUIÇÃO PARA TELEFONE N.5, 80X80X12CM EM CHAPA METALICA, SEM ACESSORIOS, PADRAO TELEBRAS, FORNECIMENTO E INSTALAÇÃO. AF_11/2019</t>
  </si>
  <si>
    <t>261,79</t>
  </si>
  <si>
    <t>268,28</t>
  </si>
  <si>
    <t>98397</t>
  </si>
  <si>
    <t>PINTURA ANTICORROSIVA DE DUTO METÁLICO. AF_04/2018</t>
  </si>
  <si>
    <t>9,63</t>
  </si>
  <si>
    <t>74003/1</t>
  </si>
  <si>
    <t>INSTALACOES GAS CENTRAL P/ EDIFICIO RESIDENCIAL C/ 4 PAVTOS 16 UNID.  UMA CENTRAL POR BLOCO COM 16 PONTOS</t>
  </si>
  <si>
    <t>5.641,59</t>
  </si>
  <si>
    <t>5.970,69</t>
  </si>
  <si>
    <t>85120</t>
  </si>
  <si>
    <t>MANOMETRO 0 A 200 PSI (0 A 14 KGF/CM2), D = 50MM - FORNECIMENTO E COLOCACAO</t>
  </si>
  <si>
    <t>123,54</t>
  </si>
  <si>
    <t>126,59</t>
  </si>
  <si>
    <t>83486</t>
  </si>
  <si>
    <t>BOMBA CENTRIFUGA C/ MOTOR ELETRICO TRIFASICO 1CV</t>
  </si>
  <si>
    <t>1.301,86</t>
  </si>
  <si>
    <t>1.339,46</t>
  </si>
  <si>
    <t>83643</t>
  </si>
  <si>
    <t>BOMBA SUBMERSIVEL ELETRICA, TRIFASICA, POTÊNCIA 3,75 HP, DIAMETRO DO ROTOR 90 MM SEMIABERTO, BOCAL DE SAIDA DIAMETRO DE 2 POLEGADAS, HM/Q = 5 M / 61,2 M3/H A 25,5 M / 3,6 M3/H</t>
  </si>
  <si>
    <t>3.776,83</t>
  </si>
  <si>
    <t>3.808,07</t>
  </si>
  <si>
    <t>83644</t>
  </si>
  <si>
    <t>BOMBA RECALQUE D'AGUA TRIFASICA 10,0 HP</t>
  </si>
  <si>
    <t>5.466,04</t>
  </si>
  <si>
    <t>5.498,98</t>
  </si>
  <si>
    <t>83645</t>
  </si>
  <si>
    <t>BOMBA RECALQUE D'AGUA TRIFASICA 3,0 HP</t>
  </si>
  <si>
    <t>1.745,62</t>
  </si>
  <si>
    <t>1.778,56</t>
  </si>
  <si>
    <t>83646</t>
  </si>
  <si>
    <t>BOMBA RECALQUE D'AGUA DE ESTAGIOS TRIFASICA 2,0 HP</t>
  </si>
  <si>
    <t>2.024,36</t>
  </si>
  <si>
    <t>2.057,30</t>
  </si>
  <si>
    <t>83647</t>
  </si>
  <si>
    <t>BOMBA RECALQUE D'AGUA TRIFASICA 1,5HP</t>
  </si>
  <si>
    <t>1.328,48</t>
  </si>
  <si>
    <t>1.361,42</t>
  </si>
  <si>
    <t>83648</t>
  </si>
  <si>
    <t>BOMBA RECALQUE D'AGUA TRIFASICA 0,5 HP</t>
  </si>
  <si>
    <t>857,22</t>
  </si>
  <si>
    <t>890,16</t>
  </si>
  <si>
    <t>83649</t>
  </si>
  <si>
    <t>BOMBA RECALQUE D'AGUA PREDIO 6 A 10 PAVTOS - 2UD</t>
  </si>
  <si>
    <t>5.092,40</t>
  </si>
  <si>
    <t>5.237,64</t>
  </si>
  <si>
    <t>83650</t>
  </si>
  <si>
    <t>BOMBA RECALQUE D'AGUA PREDIO 3 A 5 PAVTOS - 2UD</t>
  </si>
  <si>
    <t>4.258,12</t>
  </si>
  <si>
    <t>4.403,36</t>
  </si>
  <si>
    <t>98294</t>
  </si>
  <si>
    <t>CABO ELETRÔNICO CATEGORIA 5E, INSTALADO EM EDIFICAÇÃO RESIDENCIAL - FORNECIMENTO E INSTALAÇÃO. AF_11/2019</t>
  </si>
  <si>
    <t>98295</t>
  </si>
  <si>
    <t>CABO ELETRÔNICO CATEGORIA 5E, INSTALADO EM EDIFICAÇÃO INSTITUCIONAL - FORNECIMENTO E INSTALAÇÃO. AF_11/2019</t>
  </si>
  <si>
    <t>1,14</t>
  </si>
  <si>
    <t>98296</t>
  </si>
  <si>
    <t>CABO ELETRÔNICO CATEGORIA 6, INSTALADO EM EDIFICAÇÃO RESIDENCIAL - FORNECIMENTO E INSTALAÇÃO. AF_11/2019</t>
  </si>
  <si>
    <t>98297</t>
  </si>
  <si>
    <t>CABO ELETRÔNICO CATEGORIA 6, INSTALADO EM EDIFICAÇÃO INSTITUCIONAL - FORNECIMENTO E INSTALAÇÃO. AF_11/2019</t>
  </si>
  <si>
    <t>98301</t>
  </si>
  <si>
    <t>PATCH PANEL 24 PORTAS, CATEGORIA 5E - FORNECIMENTO E INSTALAÇÃO. AF_11/2019</t>
  </si>
  <si>
    <t>415,34</t>
  </si>
  <si>
    <t>445,23</t>
  </si>
  <si>
    <t>98302</t>
  </si>
  <si>
    <t>PATCH PANEL 24 PORTAS, CATEGORIA 6 - FORNECIMENTO E INSTALAÇÃO. AF_11/2019</t>
  </si>
  <si>
    <t>534,21</t>
  </si>
  <si>
    <t>564,10</t>
  </si>
  <si>
    <t>98304</t>
  </si>
  <si>
    <t>PATCH PANEL 48 PORTAS, CATEGORIA 6 - FORNECIMENTO E INSTALAÇÃO. AF_11/2019</t>
  </si>
  <si>
    <t>883,55</t>
  </si>
  <si>
    <t>942,94</t>
  </si>
  <si>
    <t>98307</t>
  </si>
  <si>
    <t>TOMADA DE REDE RJ45 - FORNECIMENTO E INSTALAÇÃO. AF_11/2019</t>
  </si>
  <si>
    <t>39,23</t>
  </si>
  <si>
    <t>98308</t>
  </si>
  <si>
    <t>TOMADA PARA TELEFONE RJ11 - FORNECIMENTO E INSTALAÇÃO. AF_11/2019</t>
  </si>
  <si>
    <t>25,35</t>
  </si>
  <si>
    <t>98593</t>
  </si>
  <si>
    <t>PATCH PANEL 48 PORTAS, CATEGORIA 5E - FORNECIMENTO E INSTALAÇÃO. AF_11/2019</t>
  </si>
  <si>
    <t>741,57</t>
  </si>
  <si>
    <t>800,96</t>
  </si>
  <si>
    <t>89355</t>
  </si>
  <si>
    <t>TUBO, PVC, SOLDÁVEL, DN 20MM, INSTALADO EM RAMAL OU SUB-RAMAL DE ÁGUA - FORNECIMENTO E INSTALAÇÃO. AF_12/2014</t>
  </si>
  <si>
    <t>15,16</t>
  </si>
  <si>
    <t>16,66</t>
  </si>
  <si>
    <t>89356</t>
  </si>
  <si>
    <t>TUBO, PVC, SOLDÁVEL, DN 25MM, INSTALADO EM RAMAL OU SUB-RAMAL DE ÁGUA - FORNECIMENTO E INSTALAÇÃO. AF_12/2014</t>
  </si>
  <si>
    <t>19,58</t>
  </si>
  <si>
    <t>89357</t>
  </si>
  <si>
    <t>TUBO, PVC, SOLDÁVEL, DN 32MM, INSTALADO EM RAMAL OU SUB-RAMAL DE ÁGUA - FORNECIMENTO E INSTALAÇÃO. AF_12/2014</t>
  </si>
  <si>
    <t>24,40</t>
  </si>
  <si>
    <t>26,47</t>
  </si>
  <si>
    <t>89401</t>
  </si>
  <si>
    <t>TUBO, PVC, SOLDÁVEL, DN 20MM, INSTALADO EM RAMAL DE DISTRIBUIÇÃO DE ÁGUA - FORNECIMENTO E INSTALAÇÃO. AF_12/2014</t>
  </si>
  <si>
    <t>89402</t>
  </si>
  <si>
    <t>TUBO, PVC, SOLDÁVEL, DN 25MM, INSTALADO EM RAMAL DE DISTRIBUIÇÃO DE ÁGUA - FORNECIMENTO E INSTALAÇÃO. AF_12/2014</t>
  </si>
  <si>
    <t>89403</t>
  </si>
  <si>
    <t>TUBO, PVC, SOLDÁVEL, DN 32MM, INSTALADO EM RAMAL DE DISTRIBUIÇÃO DE ÁGUA - FORNECIMENTO E INSTALAÇÃO. AF_12/2014</t>
  </si>
  <si>
    <t>89446</t>
  </si>
  <si>
    <t>TUBO, PVC, SOLDÁVEL, DN 25MM, INSTALADO EM PRUMADA DE ÁGUA - FORNECIMENTO E INSTALAÇÃO. AF_12/2014</t>
  </si>
  <si>
    <t>3,58</t>
  </si>
  <si>
    <t>89447</t>
  </si>
  <si>
    <t>TUBO, PVC, SOLDÁVEL, DN 32MM, INSTALADO EM PRUMADA DE ÁGUA - FORNECIMENTO E INSTALAÇÃO. AF_12/2014</t>
  </si>
  <si>
    <t>89448</t>
  </si>
  <si>
    <t>TUBO, PVC, SOLDÁVEL, DN 40MM, INSTALADO EM PRUMADA DE ÁGUA - FORNECIMENTO E INSTALAÇÃO. AF_12/2014</t>
  </si>
  <si>
    <t>10,62</t>
  </si>
  <si>
    <t>89449</t>
  </si>
  <si>
    <t>TUBO, PVC, SOLDÁVEL, DN 50MM, INSTALADO EM PRUMADA DE ÁGUA - FORNECIMENTO E INSTALAÇÃO. AF_12/2014</t>
  </si>
  <si>
    <t>89450</t>
  </si>
  <si>
    <t>TUBO, PVC, SOLDÁVEL, DN 60MM, INSTALADO EM PRUMADA DE ÁGUA - FORNECIMENTO E INSTALAÇÃO. AF_12/2014</t>
  </si>
  <si>
    <t>20,05</t>
  </si>
  <si>
    <t>89451</t>
  </si>
  <si>
    <t>TUBO, PVC, SOLDÁVEL, DN 75MM, INSTALADO EM PRUMADA DE ÁGUA - FORNECIMENTO E INSTALAÇÃO. AF_12/2014</t>
  </si>
  <si>
    <t>33,20</t>
  </si>
  <si>
    <t>89452</t>
  </si>
  <si>
    <t>TUBO, PVC, SOLDÁVEL, DN 85MM, INSTALADO EM PRUMADA DE ÁGUA - FORNECIMENTO E INSTALAÇÃO. AF_12/2014</t>
  </si>
  <si>
    <t>89508</t>
  </si>
  <si>
    <t>TUBO PVC, SÉRIE R, ÁGUA PLUVIAL, DN 40 MM, FORNECIDO E INSTALADO EM RAMAL DE ENCAMINHAMENTO. AF_12/2014</t>
  </si>
  <si>
    <t>16,68</t>
  </si>
  <si>
    <t>89509</t>
  </si>
  <si>
    <t>TUBO PVC, SÉRIE R, ÁGUA PLUVIAL, DN 50 MM, FORNECIDO E INSTALADO EM RAMAL DE ENCAMINHAMENTO. AF_12/2014</t>
  </si>
  <si>
    <t>22,48</t>
  </si>
  <si>
    <t>89511</t>
  </si>
  <si>
    <t>TUBO PVC, SÉRIE R, ÁGUA PLUVIAL, DN 75 MM, FORNECIDO E INSTALADO EM RAMAL DE ENCAMINHAMENTO. AF_12/2014</t>
  </si>
  <si>
    <t>31,84</t>
  </si>
  <si>
    <t>33,36</t>
  </si>
  <si>
    <t>89512</t>
  </si>
  <si>
    <t>TUBO PVC, SÉRIE R, ÁGUA PLUVIAL, DN 100 MM, FORNECIDO E INSTALADO EM RAMAL DE ENCAMINHAMENTO. AF_12/2014</t>
  </si>
  <si>
    <t>49,90</t>
  </si>
  <si>
    <t>89576</t>
  </si>
  <si>
    <t>TUBO PVC, SÉRIE R, ÁGUA PLUVIAL, DN 75 MM, FORNECIDO E INSTALADO EM CONDUTORES VERTICAIS DE ÁGUAS PLUVIAIS. AF_12/2014</t>
  </si>
  <si>
    <t>18,71</t>
  </si>
  <si>
    <t>89578</t>
  </si>
  <si>
    <t>TUBO PVC, SÉRIE R, ÁGUA PLUVIAL, DN 100 MM, FORNECIDO E INSTALADO EM CONDUTORES VERTICAIS DE ÁGUAS PLUVIAIS. AF_12/2014</t>
  </si>
  <si>
    <t>89580</t>
  </si>
  <si>
    <t>TUBO PVC, SÉRIE R, ÁGUA PLUVIAL, DN 150 MM, FORNECIDO E INSTALADO EM CONDUTORES VERTICAIS DE ÁGUAS PLUVIAIS. AF_12/2014</t>
  </si>
  <si>
    <t>89633</t>
  </si>
  <si>
    <t>TUBO, CPVC, SOLDÁVEL, DN 15MM, INSTALADO EM RAMAL OU SUB-RAMAL DE ÁGUA - FORNECIMENTO E INSTALAÇÃO. AF_12/2014</t>
  </si>
  <si>
    <t>89634</t>
  </si>
  <si>
    <t>TUBO, CPVC, SOLDÁVEL, DN 22MM, INSTALADO EM RAMAL OU SUB-RAMAL DE ÁGUA - FORNECIMENTO E INSTALAÇÃO. AF_12/2014</t>
  </si>
  <si>
    <t>27,04</t>
  </si>
  <si>
    <t>89635</t>
  </si>
  <si>
    <t>TUBO, CPVC, SOLDÁVEL, DN 28MM, INSTALADO EM RAMAL OU SUB-RAMAL DE ÁGUA - FORNECIMENTO E INSTALAÇÃO. AF_12/2014</t>
  </si>
  <si>
    <t>37,69</t>
  </si>
  <si>
    <t>89636</t>
  </si>
  <si>
    <t>TUBO, CPVC, SOLDÁVEL, DN 35MM, INSTALADO EM RAMAL OU SUB-RAMAL DE ÁGUA  FORNECIMENTO E INSTALAÇÃO. AF_12/2014</t>
  </si>
  <si>
    <t>45,70</t>
  </si>
  <si>
    <t>47,92</t>
  </si>
  <si>
    <t>89711</t>
  </si>
  <si>
    <t>TUBO PVC, SERIE NORMAL, ESGOTO PREDIAL, DN 40 MM, FORNECIDO E INSTALADO EM RAMAL DE DESCARGA OU RAMAL DE ESGOTO SANITÁRIO. AF_12/2014</t>
  </si>
  <si>
    <t>89712</t>
  </si>
  <si>
    <t>TUBO PVC, SERIE NORMAL, ESGOTO PREDIAL, DN 50 MM, FORNECIDO E INSTALADO EM RAMAL DE DESCARGA OU RAMAL DE ESGOTO SANITÁRIO. AF_12/2014</t>
  </si>
  <si>
    <t>23,28</t>
  </si>
  <si>
    <t>89713</t>
  </si>
  <si>
    <t>TUBO PVC, SERIE NORMAL, ESGOTO PREDIAL, DN 75 MM, FORNECIDO E INSTALADO EM RAMAL DE DESCARGA OU RAMAL DE ESGOTO SANITÁRIO. AF_12/2014</t>
  </si>
  <si>
    <t>35,22</t>
  </si>
  <si>
    <t>37,85</t>
  </si>
  <si>
    <t>89714</t>
  </si>
  <si>
    <t>TUBO PVC, SERIE NORMAL, ESGOTO PREDIAL, DN 100 MM, FORNECIDO E INSTALADO EM RAMAL DE DESCARGA OU RAMAL DE ESGOTO SANITÁRIO. AF_12/2014</t>
  </si>
  <si>
    <t>45,26</t>
  </si>
  <si>
    <t>48,74</t>
  </si>
  <si>
    <t>89716</t>
  </si>
  <si>
    <t>TUBO, CPVC, SOLDÁVEL, DN 22MM, INSTALADO EM RAMAL DE DISTRIBUIÇÃO DE ÁGUA - FORNECIMENTO E INSTALAÇÃO. AF_12/2014</t>
  </si>
  <si>
    <t>17,67</t>
  </si>
  <si>
    <t>89717</t>
  </si>
  <si>
    <t>TUBO, CPVC, SOLDÁVEL, DN 28MM, INSTALADO EM RAMAL DE DISTRIBUIÇÃO DE ÁGUA - FORNECIMENTO E INSTALAÇÃO. AF_12/2014</t>
  </si>
  <si>
    <t>26,65</t>
  </si>
  <si>
    <t>89770</t>
  </si>
  <si>
    <t>TUBO, CPVC, SOLDÁVEL, DN 35MM, INSTALADO EM PRUMADA DE ÁGUA  FORNECIMENTO E INSTALAÇÃO. AF_12/2014</t>
  </si>
  <si>
    <t>89771</t>
  </si>
  <si>
    <t>TUBO, CPVC, SOLDÁVEL, DN 42MM, INSTALADO EM PRUMADA DE ÁGUA  FORNECIMENTO E INSTALAÇÃO. AF_12/2014</t>
  </si>
  <si>
    <t>89773</t>
  </si>
  <si>
    <t>TUBO, CPVC, SOLDÁVEL, DN 73MM, INSTALADO EM PRUMADA DE ÁGUA  FORNECIMENTO E INSTALAÇÃO. AF_12/2014</t>
  </si>
  <si>
    <t>88,34</t>
  </si>
  <si>
    <t>88,54</t>
  </si>
  <si>
    <t>89775</t>
  </si>
  <si>
    <t>TUBO, CPVC, SOLDÁVEL, DN 89MM, INSTALADO EM PRUMADA DE ÁGUA  FORNECIMENTO E INSTALAÇÃO. AF_12/2014</t>
  </si>
  <si>
    <t>139,37</t>
  </si>
  <si>
    <t>139,61</t>
  </si>
  <si>
    <t>89798</t>
  </si>
  <si>
    <t>TUBO PVC, SERIE NORMAL, ESGOTO PREDIAL, DN 50 MM, FORNECIDO E INSTALADO EM PRUMADA DE ESGOTO SANITÁRIO OU VENTILAÇÃO. AF_12/2014</t>
  </si>
  <si>
    <t>89799</t>
  </si>
  <si>
    <t>TUBO PVC, SERIE NORMAL, ESGOTO PREDIAL, DN 75 MM, FORNECIDO E INSTALADO EM PRUMADA DE ESGOTO SANITÁRIO OU VENTILAÇÃO. AF_12/2014</t>
  </si>
  <si>
    <t>15,03</t>
  </si>
  <si>
    <t>89800</t>
  </si>
  <si>
    <t>TUBO PVC, SERIE NORMAL, ESGOTO PREDIAL, DN 100 MM, FORNECIDO E INSTALADO EM PRUMADA DE ESGOTO SANITÁRIO OU VENTILAÇÃO. AF_12/2014</t>
  </si>
  <si>
    <t>18,77</t>
  </si>
  <si>
    <t>19,52</t>
  </si>
  <si>
    <t>89848</t>
  </si>
  <si>
    <t>TUBO PVC, SERIE NORMAL, ESGOTO PREDIAL, DN 100 MM, FORNECIDO E INSTALADO EM SUBCOLETOR AÉREO DE ESGOTO SANITÁRIO. AF_12/2014</t>
  </si>
  <si>
    <t>23,48</t>
  </si>
  <si>
    <t>24,75</t>
  </si>
  <si>
    <t>89849</t>
  </si>
  <si>
    <t>TUBO PVC, SERIE NORMAL, ESGOTO PREDIAL, DN 150 MM, FORNECIDO E INSTALADO EM SUBCOLETOR AÉREO DE ESGOTO SANITÁRIO. AF_12/2014</t>
  </si>
  <si>
    <t>44,92</t>
  </si>
  <si>
    <t>46,65</t>
  </si>
  <si>
    <t>89865</t>
  </si>
  <si>
    <t>TUBO, PVC, SOLDÁVEL, DN 25MM, INSTALADO EM DRENO DE AR-CONDICIONADO - FORNECIMENTO E INSTALAÇÃO. AF_12/2014</t>
  </si>
  <si>
    <t>10,57</t>
  </si>
  <si>
    <t>91784</t>
  </si>
  <si>
    <t>(COMPOSIÇÃO REPRESENTATIVA) DO SERVIÇO DE INSTALAÇÃO DE TUBOS DE PVC, SOLDÁVEL, ÁGUA FRIA, DN 20 MM (INSTALADO EM RAMAL, SUB-RAMAL OU RAMAL DE DISTRIBUIÇÃO), INCLUSIVE CONEXÕES, CORTES E FIXAÇÕES, PARA PRÉDIOS. AF_10/2015</t>
  </si>
  <si>
    <t>38,93</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</si>
  <si>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</si>
  <si>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</si>
  <si>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</si>
  <si>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</si>
  <si>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22,22</t>
  </si>
  <si>
    <t>91787</t>
  </si>
  <si>
    <t>(COMPOSIÇÃO REPRESENTATIVA) DO SERVIÇO DE INSTALAÇÃO DE TUBOS DE PVC, SOLDÁVEL, ÁGUA FRIA, DN 40 MM (INSTALADO EM PRUMADA), INCLUSIVE CONEXÕES, CORTES E FIXAÇÕES, PARA PRÉDIOS. AF_10/2015</t>
  </si>
  <si>
    <t>23,87</t>
  </si>
  <si>
    <t>91788</t>
  </si>
  <si>
    <t>(COMPOSIÇÃO REPRESENTATIVA) DO SERVIÇO DE INSTALAÇÃO DE TUBOS DE PVC, SOLDÁVEL, ÁGUA FRIA, DN 50 MM (INSTALADO EM PRUMADA), INCLUSIVE CONEXÕES, CORTES E FIXAÇÕES, PARA PRÉDIOS. AF_10/2015</t>
  </si>
  <si>
    <t>30,28</t>
  </si>
  <si>
    <t>31,28</t>
  </si>
  <si>
    <t>91789</t>
  </si>
  <si>
    <t>(COMPOSIÇÃO REPRESENTATIVA) DO SERVIÇO DE INSTALAÇÃO DE TUBOS DE PVC, SÉRIE R, ÁGUA PLUVIAL, DN 75 MM (INSTALADO EM RAMAL DE ENCAMINHAMENTO, OU CONDUTORES VERTICAIS), INCLUSIVE CONEXÕES, CORTE E FIXAÇÕES, PARA PRÉDIOS. AF_10/2015</t>
  </si>
  <si>
    <t>33,94</t>
  </si>
  <si>
    <t>91790</t>
  </si>
  <si>
    <t>(COMPOSIÇÃO REPRESENTATIVA) DO SERVIÇO DE INSTALAÇÃO DE TUBOS DE PVC, SÉRIE R, ÁGUA PLUVIAL, DN 100 MM (INSTALADO EM RAMAL DE ENCAMINHAMENTO, OU CONDUTORES VERTICAIS), INCLUSIVE CONEXÕES, CORTES E FIXAÇÕES, PARA PRÉDIOS. AF_10/2015</t>
  </si>
  <si>
    <t>50,98</t>
  </si>
  <si>
    <t>52,65</t>
  </si>
  <si>
    <t>91791</t>
  </si>
  <si>
    <t>(COMPOSIÇÃO REPRESENTATIVA) DO SERVIÇO DE INSTALAÇÃO DE TUBOS DE PVC, SÉRIE R, ÁGUA PLUVIAL, DN 150 MM (INSTALADO EM CONDUTORES VERTICAIS), INCLUSIVE CONEXÕES, CORTES E FIXAÇÕES, PARA PRÉDIOS. AF_10/2015</t>
  </si>
  <si>
    <t>66,86</t>
  </si>
  <si>
    <t>91792</t>
  </si>
  <si>
    <t>(COMPOSIÇÃO REPRESENTATIVA) DO SERVIÇO DE INSTALAÇÃO DE TUBO DE PVC, SÉRIE NORMAL, ESGOTO PREDIAL, DN 40 MM (INSTALADO EM RAMAL DE DESCARGA OU RAMAL DE ESGOTO SANITÁRIO), INCLUSIVE CONEXÕES, CORTES E FIXAÇÕES, PARA PRÉDIOS. AF_10/2015</t>
  </si>
  <si>
    <t>47,00</t>
  </si>
  <si>
    <t>91793</t>
  </si>
  <si>
    <t>(COMPOSIÇÃO REPRESENTATIVA) DO SERVIÇO DE INSTALAÇÃO DE TUBO DE PVC, SÉRIE NORMAL, ESGOTO PREDIAL, DN 50 MM (INSTALADO EM RAMAL DE DESCARGA OU RAMAL DE ESGOTO SANITÁRIO), INCLUSIVE CONEXÕES, CORTES E FIXAÇÕES PARA, PRÉDIOS. AF_10/2015</t>
  </si>
  <si>
    <t>73,21</t>
  </si>
  <si>
    <t>91794</t>
  </si>
  <si>
    <t>(COMPOSIÇÃO REPRESENTATIVA) DO SERVIÇO DE INST. TUBO PVC, SÉRIE N, ESGOTO PREDIAL, DN 75 MM, (INST. EM RAMAL DE DESCARGA, RAMAL DE ESG. SANITÁRIO, PRUMADA DE ESG. SANITÁRIO OU VENTILAÇÃO), INCL. CONEXÕES, CORTES E FIXAÇÕES, P/ PRÉDIOS. AF_10/2015</t>
  </si>
  <si>
    <t>30,80</t>
  </si>
  <si>
    <t>32,38</t>
  </si>
  <si>
    <t>91795</t>
  </si>
  <si>
    <t>(COMPOSIÇÃO REPRESENTATIVA) DO SERVIÇO DE INST. TUBO PVC, SÉRIE N, ESGOTO PREDIAL, 100 MM (INST. RAMAL DESCARGA, RAMAL DE ESG. SANIT., PRUMADA ESG. SANIT., VENTILAÇÃO OU SUB-COLETOR AÉREO), INCL. CONEXÕES E CORTES, FIXAÇÕES, P/ PRÉDIOS. AF_10/2015</t>
  </si>
  <si>
    <t>55,40</t>
  </si>
  <si>
    <t>91796</t>
  </si>
  <si>
    <t>(COMPOSIÇÃO REPRESENTATIVA) DO SERVIÇO DE INSTALAÇÃO DE TUBO DE PVC, SÉRIE NORMAL, ESGOTO PREDIAL, DN 150 MM (INSTALADO EM SUB-COLETOR AÉREO), INCLUSIVE CONEXÕES, CORTES E FIXAÇÕES, PARA PRÉDIOS. AF_10/2015</t>
  </si>
  <si>
    <t>55,82</t>
  </si>
  <si>
    <t>92275</t>
  </si>
  <si>
    <t>TUBO EM COBRE RÍGIDO, DN 22 MM, CLASSE E, SEM ISOLAMENTO, INSTALADO EM PRUMADA  FORNECIMENTO E INSTALAÇÃO. AF_12/2015</t>
  </si>
  <si>
    <t>33,95</t>
  </si>
  <si>
    <t>92276</t>
  </si>
  <si>
    <t>TUBO EM COBRE RÍGIDO, DN 28 MM, CLASSE E, SEM ISOLAMENTO, INSTALADO EM PRUMADA  FORNECIMENTO E INSTALAÇÃO. AF_12/2015</t>
  </si>
  <si>
    <t>42,66</t>
  </si>
  <si>
    <t>92277</t>
  </si>
  <si>
    <t>TUBO EM COBRE RÍGIDO, DN 35 MM, CLASSE E, SEM ISOLAMENTO, INSTALADO EM PRUMADA  FORNECIMENTO E INSTALAÇÃO. AF_12/2015</t>
  </si>
  <si>
    <t>61,36</t>
  </si>
  <si>
    <t>61,67</t>
  </si>
  <si>
    <t>92278</t>
  </si>
  <si>
    <t>TUBO EM COBRE RÍGIDO, DN 42 MM, CLASSE E, SEM ISOLAMENTO, INSTALADO EM PRUMADA  FORNECIMENTO E INSTALAÇÃO. AF_12/2015</t>
  </si>
  <si>
    <t>82,34</t>
  </si>
  <si>
    <t>82,70</t>
  </si>
  <si>
    <t>92279</t>
  </si>
  <si>
    <t>TUBO EM COBRE RÍGIDO, DN 54 MM, CLASSE E, SEM ISOLAMENTO, INSTALADO EM PRUMADA  FORNECIMENTO E INSTALAÇÃO. AF_12/2015</t>
  </si>
  <si>
    <t>118,78</t>
  </si>
  <si>
    <t>119,22</t>
  </si>
  <si>
    <t>92280</t>
  </si>
  <si>
    <t>TUBO EM COBRE RÍGIDO, DN 66 MM, CLASSE E, SEM ISOLAMENTO, INSTALADO EM PRUMADA  FORNECIMENTO E INSTALAÇÃO. AF_12/2015</t>
  </si>
  <si>
    <t>166,49</t>
  </si>
  <si>
    <t>167,02</t>
  </si>
  <si>
    <t>92281</t>
  </si>
  <si>
    <t>TUBO EM COBRE RÍGIDO, DN 22 MM, CLASSE E, COM ISOLAMENTO, INSTALADO EM PRUMADA  FORNECIMENTO E INSTALAÇÃO. AF_12/2015</t>
  </si>
  <si>
    <t>95,04</t>
  </si>
  <si>
    <t>95,36</t>
  </si>
  <si>
    <t>92282</t>
  </si>
  <si>
    <t>TUBO EM COBRE RÍGIDO, DN 28 MM, CLASSE E, COM ISOLAMENTO, INSTALADO EM PRUMADA  FORNECIMENTO E INSTALAÇÃO. AF_12/2015</t>
  </si>
  <si>
    <t>106,45</t>
  </si>
  <si>
    <t>106,81</t>
  </si>
  <si>
    <t>92283</t>
  </si>
  <si>
    <t>TUBO EM COBRE RÍGIDO, DN 35 MM, CLASSE E, COM ISOLAMENTO, INSTALADO EM PRUMADA  FORNECIMENTO E INSTALAÇÃO. AF_12/2015</t>
  </si>
  <si>
    <t>141,95</t>
  </si>
  <si>
    <t>142,36</t>
  </si>
  <si>
    <t>92284</t>
  </si>
  <si>
    <t>TUBO EM COBRE RÍGIDO, DN 42 MM, CLASSE E, COM ISOLAMENTO, INSTALADO EM PRUMADA  FORNECIMENTO E INSTALAÇÃO. AF_12/2015</t>
  </si>
  <si>
    <t>174,24</t>
  </si>
  <si>
    <t>174,70</t>
  </si>
  <si>
    <t>92285</t>
  </si>
  <si>
    <t>TUBO EM COBRE RÍGIDO, DN 54 MM, CLASSE E, COM ISOLAMENTO, INSTALADO EM PRUMADA  FORNECIMENTO E INSTALAÇÃO. AF_12/2015</t>
  </si>
  <si>
    <t>228,55</t>
  </si>
  <si>
    <t>229,10</t>
  </si>
  <si>
    <t>92286</t>
  </si>
  <si>
    <t>TUBO EM COBRE RÍGIDO, DN 66 MM, CLASSE E, COM ISOLAMENTO, INSTALADO EM PRUMADA  FORNECIMENTO E INSTALAÇÃO. AF_12/2015</t>
  </si>
  <si>
    <t>277,81</t>
  </si>
  <si>
    <t>278,43</t>
  </si>
  <si>
    <t>92305</t>
  </si>
  <si>
    <t>TUBO EM COBRE RÍGIDO, DN 15 MM, CLASSE E, SEM ISOLAMENTO, INSTALADO EM RAMAL DE DISTRIBUIÇÃO  FORNECIMENTO E INSTALAÇÃO. AF_12/2015</t>
  </si>
  <si>
    <t>23,49</t>
  </si>
  <si>
    <t>92306</t>
  </si>
  <si>
    <t>TUBO EM COBRE RÍGIDO, DN 22 MM, CLASSE E, SEM ISOLAMENTO, INSTALADO EM RAMAL DE DISTRIBUIÇÃO  FORNECIMENTO E INSTALAÇÃO. AF_12/2015</t>
  </si>
  <si>
    <t>92307</t>
  </si>
  <si>
    <t>TUBO EM COBRE RÍGIDO, DN 28 MM, CLASSE E, SEM ISOLAMENTO, INSTALADO EM RAMAL DE DISTRIBUIÇÃO  FORNECIMENTO E INSTALAÇÃO. AF_12/2015</t>
  </si>
  <si>
    <t>46,79</t>
  </si>
  <si>
    <t>47,54</t>
  </si>
  <si>
    <t>92308</t>
  </si>
  <si>
    <t>TUBO EM COBRE RÍGIDO, DN 15 MM, CLASSE E, COM ISOLAMENTO, INSTALADO EM RAMAL DE DISTRIBUIÇÃO  FORNECIMENTO E INSTALAÇÃO. AF_12/2015</t>
  </si>
  <si>
    <t>39,41</t>
  </si>
  <si>
    <t>92309</t>
  </si>
  <si>
    <t>TUBO EM COBRE RÍGIDO, DN 22 MM, CLASSE E, COM ISOLAMENTO, INSTALADO EM RAMAL DE DISTRIBUIÇÃO  FORNECIMENTO E INSTALAÇÃO. AF_12/2015</t>
  </si>
  <si>
    <t>101,84</t>
  </si>
  <si>
    <t>92310</t>
  </si>
  <si>
    <t>TUBO EM COBRE RÍGIDO, DN 28 MM, CLASSE E, COM ISOLAMENTO, INSTALADO EM RAMAL DE DISTRIBUIÇÃO  FORNECIMENTO E INSTALAÇÃO. AF_12/2015</t>
  </si>
  <si>
    <t>112,56</t>
  </si>
  <si>
    <t>113,65</t>
  </si>
  <si>
    <t>92320</t>
  </si>
  <si>
    <t>TUBO EM COBRE RÍGIDO, DN 15 MM, CLASSE E, SEM ISOLAMENTO, INSTALADO EM RAMAL E SUB-RAMAL  FORNECIMENTO E INSTALAÇÃO. AF_12/2015</t>
  </si>
  <si>
    <t>33,52</t>
  </si>
  <si>
    <t>92321</t>
  </si>
  <si>
    <t>TUBO EM COBRE RÍGIDO, DN 22 MM, CLASSE E, SEM ISOLAMENTO, INSTALADO EM RAMAL E SUB-RAMAL  FORNECIMENTO E INSTALAÇÃO. AF_12/2015</t>
  </si>
  <si>
    <t>52,10</t>
  </si>
  <si>
    <t>54,50</t>
  </si>
  <si>
    <t>92322</t>
  </si>
  <si>
    <t>TUBO EM COBRE RÍGIDO, DN 28 MM, CLASSE E, SEM ISOLAMENTO, INSTALADO EM RAMAL E SUB-RAMAL  FORNECIMENTO E INSTALAÇÃO. AF_12/2015</t>
  </si>
  <si>
    <t>66,59</t>
  </si>
  <si>
    <t>69,70</t>
  </si>
  <si>
    <t>92323</t>
  </si>
  <si>
    <t>TUBO EM COBRE RÍGIDO, DN 15 MM, CLASSE E, COM ISOLAMENTO, INSTALADO EM RAMAL E SUB-RAMAL  FORNECIMENTO E INSTALAÇÃO. AF_12/2015</t>
  </si>
  <si>
    <t>92324</t>
  </si>
  <si>
    <t>TUBO EM COBRE RÍGIDO, DN 22 MM, CLASSE E, COM ISOLAMENTO, INSTALADO EM RAMAL E SUB-RAMAL  FORNECIMENTO E INSTALAÇÃO. AF_12/2015</t>
  </si>
  <si>
    <t>113,33</t>
  </si>
  <si>
    <t>115,83</t>
  </si>
  <si>
    <t>92325</t>
  </si>
  <si>
    <t>TUBO EM COBRE RÍGIDO, DN 28 MM, CLASSE E, COM ISOLAMENTO, INSTALADO EM RAMAL E SUB-RAMAL  FORNECIMENTO E INSTALAÇÃO. AF_12/2015</t>
  </si>
  <si>
    <t>130,30</t>
  </si>
  <si>
    <t>133,48</t>
  </si>
  <si>
    <t>92335</t>
  </si>
  <si>
    <t>TUBO DE AÇO GALVANIZADO COM COSTURA, CLASSE MÉDIA, CONEXÃO RANHURADA, DN 50 (2"), INSTALADO EM PRUMADAS - FORNECIMENTO E INSTALAÇÃO. AF_12/2015</t>
  </si>
  <si>
    <t>55,51</t>
  </si>
  <si>
    <t>56,76</t>
  </si>
  <si>
    <t>92336</t>
  </si>
  <si>
    <t>TUBO DE AÇO GALVANIZADO COM COSTURA, CLASSE MÉDIA, CONEXÃO RANHURADA, DN 65 (2 1/2"), INSTALADO EM PRUMADAS - FORNECIMENTO E INSTALAÇÃO. AF_12/2015</t>
  </si>
  <si>
    <t>69,44</t>
  </si>
  <si>
    <t>92337</t>
  </si>
  <si>
    <t>TUBO DE AÇO GALVANIZADO COM COSTURA, CLASSE MÉDIA, CONEXÃO RANHURADA, DN 80 (3"), INSTALADO EM PRUMADAS - FORNECIMENTO E INSTALAÇÃO. AF_12/2015</t>
  </si>
  <si>
    <t>88,91</t>
  </si>
  <si>
    <t>90,54</t>
  </si>
  <si>
    <t>92338</t>
  </si>
  <si>
    <t>TUBO DE AÇO PRETO SEM COSTURA, CONEXÃO SOLDADA, DN 50 (2"), INSTALADO EM PRUMADAS - FORNECIMENTO E INSTALAÇÃO. AF_12/2015</t>
  </si>
  <si>
    <t>78,39</t>
  </si>
  <si>
    <t>81,28</t>
  </si>
  <si>
    <t>92339</t>
  </si>
  <si>
    <t>TUBO DE AÇO PRETO SEM COSTURA, CONEXÃO SOLDADA, DN 65 (2 1/2"), INSTALADO EM PRUMADAS - FORNECIMENTO E INSTALAÇÃO. AF_12/2015</t>
  </si>
  <si>
    <t>114,53</t>
  </si>
  <si>
    <t>117,74</t>
  </si>
  <si>
    <t>92341</t>
  </si>
  <si>
    <t>TUBO DE AÇO GALVANIZADO COM COSTURA, CLASSE MÉDIA, DN 50 (2"), CONEXÃO ROSQUEADA, INSTALADO EM PRUMADAS - FORNECIMENTO E INSTALAÇÃO. AF_12/2015</t>
  </si>
  <si>
    <t>63,97</t>
  </si>
  <si>
    <t>66,22</t>
  </si>
  <si>
    <t>92342</t>
  </si>
  <si>
    <t>TUBO DE AÇO GALVANIZADO COM COSTURA, CLASSE MÉDIA, DN 65 (2 1/2"), CONEXÃO ROSQUEADA, INSTALADO EM PRUMADAS - FORNECIMENTO E INSTALAÇÃO. AF_12/2015</t>
  </si>
  <si>
    <t>76,50</t>
  </si>
  <si>
    <t>78,94</t>
  </si>
  <si>
    <t>92343</t>
  </si>
  <si>
    <t>TUBO DE AÇO GALVANIZADO COM COSTURA, CLASSE MÉDIA, DN 80 (3"), CONEXÃO ROSQUEADA, INSTALADO EM PRUMADAS - FORNECIMENTO E INSTALAÇÃO. AF_12/2015</t>
  </si>
  <si>
    <t>97,49</t>
  </si>
  <si>
    <t>100,12</t>
  </si>
  <si>
    <t>92361</t>
  </si>
  <si>
    <t>TUBO DE AÇO PRETO SEM COSTURA, CONEXÃO SOLDADA, DN 50 (2"), INSTALADO EM REDE DE ALIMENTAÇÃO PARA HIDRANTE - FORNECIMENTO E INSTALAÇÃO. AF_12/2015</t>
  </si>
  <si>
    <t>60,45</t>
  </si>
  <si>
    <t>61,22</t>
  </si>
  <si>
    <t>92362</t>
  </si>
  <si>
    <t>TUBO DE AÇO PRETO SEM COSTURA, CONEXÃO SOLDADA, DN 65 (2 1/2"), INSTALADO EM REDE DE ALIMENTAÇÃO PARA HIDRANTE - FORNECIMENTO E INSTALAÇÃO. AF_12/2015</t>
  </si>
  <si>
    <t>95,88</t>
  </si>
  <si>
    <t>96,88</t>
  </si>
  <si>
    <t>92364</t>
  </si>
  <si>
    <t>TUBO DE AÇO GALVANIZADO COM COSTURA, CLASSE MÉDIA, DN 32 (1 1/4"), CONEXÃO ROSQUEADA, INSTALADO EM REDE DE ALIMENTAÇÃO PARA HIDRANTE - FORNECIMENTO E INSTALAÇÃO. AF_12/2015</t>
  </si>
  <si>
    <t>33,92</t>
  </si>
  <si>
    <t>34,76</t>
  </si>
  <si>
    <t>92365</t>
  </si>
  <si>
    <t>TUBO DE AÇO GALVANIZADO COM COSTURA, CLASSE MÉDIA, DN 40 (1 1/2"), CONEXÃO ROSQUEADA, INSTALADO EM REDE DE ALIMENTAÇÃO PARA HIDRANTE - FORNECIMENTO E INSTALAÇÃO. AF_12/2015</t>
  </si>
  <si>
    <t>38,91</t>
  </si>
  <si>
    <t>39,83</t>
  </si>
  <si>
    <t>92366</t>
  </si>
  <si>
    <t>TUBO DE AÇO GALVANIZADO COM COSTURA, CLASSE MÉDIA, DN 50 (2"), CONEXÃO ROSQUEADA, INSTALADO EM REDE DE ALIMENTAÇÃO PARA HIDRANTE - FORNECIMENTO E INSTALAÇÃO. AF_12/2015</t>
  </si>
  <si>
    <t>53,53</t>
  </si>
  <si>
    <t>54,54</t>
  </si>
  <si>
    <t>92367</t>
  </si>
  <si>
    <t>TUBO DE AÇO GALVANIZADO COM COSTURA, CLASSE MÉDIA, DN 65 (2 1/2"), CONEXÃO ROSQUEADA, INSTALADO EM REDE DE ALIMENTAÇÃO PARA HIDRANTE - FORNECIMENTO E INSTALAÇÃO. AF_12/2015</t>
  </si>
  <si>
    <t>65,59</t>
  </si>
  <si>
    <t>92368</t>
  </si>
  <si>
    <t>TUBO DE AÇO GALVANIZADO COM COSTURA, CLASSE MÉDIA, DN 80 (3"), CONEXÃO ROSQUEADA, INSTALADO EM REDE DE ALIMENTAÇÃO PARA HIDRANTE - FORNECIMENTO E INSTALAÇÃO. AF_12/2015</t>
  </si>
  <si>
    <t>86,13</t>
  </si>
  <si>
    <t>87,43</t>
  </si>
  <si>
    <t>92648</t>
  </si>
  <si>
    <t>TUBO DE AÇO PRETO SEM COSTURA, CONEXÃO SOLDADA, DN 40 (1 1/2"), INSTALADO EM REDE DE ALIMENTAÇÃO PARA SPRINKLER - FORNECIMENTO E INSTALAÇÃO. AF_12/2015</t>
  </si>
  <si>
    <t>52,38</t>
  </si>
  <si>
    <t>53,38</t>
  </si>
  <si>
    <t>92649</t>
  </si>
  <si>
    <t>TUBO DE AÇO PRETO SEM COSTURA, CONEXÃO SOLDADA, DN 50 (2"), INSTALADO EM REDE DE ALIMENTAÇÃO PARA SPRINKLER - FORNECIMENTO E INSTALAÇÃO. AF_12/2015</t>
  </si>
  <si>
    <t>63,68</t>
  </si>
  <si>
    <t>64,83</t>
  </si>
  <si>
    <t>92650</t>
  </si>
  <si>
    <t>TUBO DE AÇO PRETO SEM COSTURA, CONEXÃO SOLDADA, DN 65 (2 1/2"), INSTALADO EM REDE DE ALIMENTAÇÃO PARA SPRINKLER - FORNECIMENTO E INSTALAÇÃO. AF_12/2015</t>
  </si>
  <si>
    <t>99,12</t>
  </si>
  <si>
    <t>100,49</t>
  </si>
  <si>
    <t>92652</t>
  </si>
  <si>
    <t>TUBO DE AÇO GALVANIZADO COM COSTURA, CLASSE MÉDIA, CONEXÃO ROSQUEADA, DN 32 (1 1/4"), INSTALADO EM REDE DE ALIMENTAÇÃO PARA SPRINKLER - FORNECIMENTO E INSTALAÇÃO. AF_12/2015</t>
  </si>
  <si>
    <t>37,78</t>
  </si>
  <si>
    <t>92653</t>
  </si>
  <si>
    <t>TUBO DE AÇO GALVANIZADO COM COSTURA, CLASSE MÉDIA, CONEXÃO ROSQUEADA, DN 40 (1 1/2"), INSTALADO EM REDE DE ALIMENTAÇÃO PARA SPRINKLER - FORNECIMENTO E INSTALAÇÃO. AF_12/2015</t>
  </si>
  <si>
    <t>92654</t>
  </si>
  <si>
    <t>TUBO DE AÇO GALVANIZADO COM COSTURA, CLASSE MÉDIA, CONEXÃO ROSQUEADA, DN 50 (2"), INSTALADO EM REDE DE ALIMENTAÇÃO PARA SPRINKLER - FORNECIMENTO E INSTALAÇÃO. AF_12/2015</t>
  </si>
  <si>
    <t>58,89</t>
  </si>
  <si>
    <t>92655</t>
  </si>
  <si>
    <t>TUBO DE AÇO GALVANIZADO COM COSTURA, CLASSE MÉDIA, CONEXÃO ROSQUEADA, DN 65 (2 1/2"), INSTALADO EM REDE DE ALIMENTAÇÃO PARA SPRINKLER - FORNECIMENTO E INSTALAÇÃO. AF_12/2015</t>
  </si>
  <si>
    <t>92656</t>
  </si>
  <si>
    <t>TUBO DE AÇO GALVANIZADO COM COSTURA, CLASSE MÉDIA, CONEXÃO ROSQUEADA, DN 80 (3"), INSTALADO EM REDE DE ALIMENTAÇÃO PARA SPRINKLER - FORNECIMENTO E INSTALAÇÃO. AF_12/2015</t>
  </si>
  <si>
    <t>90,10</t>
  </si>
  <si>
    <t>92687</t>
  </si>
  <si>
    <t>TUBO DE AÇO GALVANIZADO COM COSTURA, CLASSE MÉDIA, CONEXÃO ROSQUEADA, DN 15 (1/2"), INSTALADO EM RAMAIS E SUB-RAMAIS DE GÁS - FORNECIMENTO E INSTALAÇÃO. AF_12/2015</t>
  </si>
  <si>
    <t>18,20</t>
  </si>
  <si>
    <t>19,02</t>
  </si>
  <si>
    <t>92688</t>
  </si>
  <si>
    <t>TUBO DE AÇO GALVANIZADO COM COSTURA, CLASSE MÉDIA, CONEXÃO ROSQUEADA, DN 20 (3/4"), INSTALADO EM RAMAIS E SUB-RAMAIS DE GÁS - FORNECIMENTO E INSTALAÇÃO. AF_12/2015</t>
  </si>
  <si>
    <t>92689</t>
  </si>
  <si>
    <t>TUBO DE AÇO PRETO SEM COSTURA, CLASSE MÉDIA, CONEXÃO SOLDADA, DN 15 (1/2"), INSTALADO EM RAMAIS E SUB-RAMAIS DE GÁS - FORNECIMENTO E INSTALAÇÃO. AF_12/2015</t>
  </si>
  <si>
    <t>26,96</t>
  </si>
  <si>
    <t>27,83</t>
  </si>
  <si>
    <t>92690</t>
  </si>
  <si>
    <t>TUBO DE AÇO PRETO SEM COSTURA, CLASSE MÉDIA, CONEXÃO SOLDADA, DN 20 (3/4"), INSTALADO EM RAMAIS E SUB-RAMAIS DE GÁS - FORNECIMENTO E INSTALAÇÃO. AF_12/2015</t>
  </si>
  <si>
    <t>94462</t>
  </si>
  <si>
    <t>TUBO DE AÇO GALVANIZADO COM COSTURA, CLASSE MÉDIA, DN 50 (2), CONEXÃO ROSQUEADA, INSTALADO EM RESERVAÇÃO DE ÁGUA DE EDIFICAÇÃO QUE POSSUA RESERVATÓRIO DE FIBRA/FIBROCIMENTO  FORNECIMENTO E INSTALAÇÃO. AF_06/2016</t>
  </si>
  <si>
    <t>64,52</t>
  </si>
  <si>
    <t>67,25</t>
  </si>
  <si>
    <t>94463</t>
  </si>
  <si>
    <t>TUBO DE AÇO GALVANIZADO COM COSTURA, CLASSE MÉDIA, DN 65 (2 1/2), CONEXÃO ROSQUEADA, INSTALADO EM RESERVAÇÃO DE ÁGUA DE EDIFICAÇÃO QUE POSSUA RESERVATÓRIO DE FIBRA/FIBROCIMENTO  FORNECIMENTO E INSTALAÇÃO. AF_06/2016</t>
  </si>
  <si>
    <t>74,53</t>
  </si>
  <si>
    <t>77,26</t>
  </si>
  <si>
    <t>94464</t>
  </si>
  <si>
    <t>TUBO DE AÇO GALVANIZADO COM COSTURA, CLASSE MÉDIA, DN 80 (3), CONEXÃO ROSQUEADA, INSTALADO EM RESERVAÇÃO DE ÁGUA DE EDIFICAÇÃO QUE POSSUA RESERVATÓRIO DE FIBRA/FIBROCIMENTO  FORNECIMENTO E INSTALAÇÃO. AF_06/2016</t>
  </si>
  <si>
    <t>103,95</t>
  </si>
  <si>
    <t>107,37</t>
  </si>
  <si>
    <t>94602</t>
  </si>
  <si>
    <t>TUBO EM COBRE RÍGIDO, DN 54 MM, CLASSE E, SEM ISOLAMENTO, INSTALADO EM RESERVAÇÃO DE ÁGUA DE EDIFICAÇÃO QUE POSSUA RESERVATÓRIO DE FIBRA/FIBROCIMENTO  FORNECIMENTO E INSTALAÇÃO. AF_06/2016</t>
  </si>
  <si>
    <t>134,34</t>
  </si>
  <si>
    <t>137,54</t>
  </si>
  <si>
    <t>94603</t>
  </si>
  <si>
    <t>TUBO EM COBRE RÍGIDO, DN 66 MM, CLASSE E, SEM ISOLAMENTO, INSTALADO EM RESERVAÇÃO DE ÁGUA DE EDIFICAÇÃO QUE POSSUA RESERVATÓRIO DE FIBRA/FIBROCIMENTO  FORNECIMENTO E INSTALAÇÃO. AF_06/2016</t>
  </si>
  <si>
    <t>178,19</t>
  </si>
  <si>
    <t>181,39</t>
  </si>
  <si>
    <t>94604</t>
  </si>
  <si>
    <t>TUBO EM COBRE RÍGIDO, DN 79 MM, CLASSE E, SEM ISOLAMENTO, INSTALADO EM RESERVAÇÃO DE ÁGUA DE EDIFICAÇÃO QUE POSSUA RESERVATÓRIO DE FIBRA/FIBROCIMENTO  FORNECIMENTO E INSTALAÇÃO. AF_06/2016</t>
  </si>
  <si>
    <t>241,60</t>
  </si>
  <si>
    <t>245,09</t>
  </si>
  <si>
    <t>94605</t>
  </si>
  <si>
    <t>TUBO EM COBRE RÍGIDO, DN 104 MM, CLASSE E, SEM ISOLAMENTO, INSTALADO EM RESERVAÇÃO DE ÁGUA DE EDIFICAÇÃO QUE POSSUA RESERVATÓRIO DE FIBRA/FIBROCIMENTO  FORNECIMENTO E INSTALAÇÃO. AF_06/2016</t>
  </si>
  <si>
    <t>342,26</t>
  </si>
  <si>
    <t>345,75</t>
  </si>
  <si>
    <t>94648</t>
  </si>
  <si>
    <t>TUBO, PVC, SOLDÁVEL, DN  25 MM, INSTALADO EM RESERVAÇÃO DE ÁGUA DE EDIFICAÇÃO QUE POSSUA RESERVATÓRIO DE FIBRA/FIBROCIMENTO   FORNECIMENTO E INSTALAÇÃO. AF_06/2016</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</si>
  <si>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</si>
  <si>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</si>
  <si>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</si>
  <si>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</si>
  <si>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</si>
  <si>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</si>
  <si>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</si>
  <si>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</si>
  <si>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31,11</t>
  </si>
  <si>
    <t>94653</t>
  </si>
  <si>
    <t>TUBO, PVC, SOLDÁVEL, DN 75 MM, INSTALADO EM RESERVAÇÃO DE ÁGUA DE EDIFICAÇÃO QUE POSSUA RESERVATÓRIO DE FIBRA/FIBROCIMENTO   FORNECIMENTO E INSTALAÇÃO. AF_06/2016</t>
  </si>
  <si>
    <t>41,46</t>
  </si>
  <si>
    <t>94654</t>
  </si>
  <si>
    <t>TUBO, PVC, SOLDÁVEL, DN 85 MM, INSTALADO EM RESERVAÇÃO DE ÁGUA DE EDIFICAÇÃO QUE POSSUA RESERVATÓRIO DE FIBRA/FIBROCIMENTO   FORNECIMENTO E INSTALAÇÃO. AF_06/2016</t>
  </si>
  <si>
    <t>56,15</t>
  </si>
  <si>
    <t>58,68</t>
  </si>
  <si>
    <t>94655</t>
  </si>
  <si>
    <t>TUBO, PVC, SOLDÁVEL, DN 110 MM, INSTALADO EM RESERVAÇÃO DE ÁGUA DE EDIFICAÇÃO QUE POSSUA RESERVATÓRIO DE FIBRA/FIBROCIMENTO   FORNECIMENTO E INSTALAÇÃO. AF_06/2016</t>
  </si>
  <si>
    <t>77,15</t>
  </si>
  <si>
    <t>79,68</t>
  </si>
  <si>
    <t>94716</t>
  </si>
  <si>
    <t>TUBO, CPVC, SOLDÁVEL, DN 22 MM, INSTALADO EM RESERVAÇÃO DE ÁGUA DE EDIFICAÇÃO QUE POSSUA RESERVATÓRIO DE FIBRA/FIBROCIMENTO  FORNECIMENTO E INSTALAÇÃO. AF_06/2016</t>
  </si>
  <si>
    <t>18,07</t>
  </si>
  <si>
    <t>94717</t>
  </si>
  <si>
    <t>TUBO, CPVC, SOLDÁVEL, DN 28 MM, INSTALADO EM RESERVAÇÃO DE ÁGUA DE EDIFICAÇÃO QUE POSSUA RESERVATÓRIO DE FIBRA/FIBROCIMENTO  FORNECIMENTO E INSTALAÇÃO. AF_06/2016</t>
  </si>
  <si>
    <t>26,03</t>
  </si>
  <si>
    <t>94718</t>
  </si>
  <si>
    <t>TUBO, CPVC, SOLDÁVEL, DN 35 MM, INSTALADO EM RESERVAÇÃO DE ÁGUA DE EDIFICAÇÃO QUE POSSUA RESERVATÓRIO DE FIBRA/FIBROCIMENTO  FORNECIMENTO E INSTALAÇÃO. AF_06/2016</t>
  </si>
  <si>
    <t>33,07</t>
  </si>
  <si>
    <t>94719</t>
  </si>
  <si>
    <t>TUBO, CPVC, SOLDÁVEL, DN 42 MM, INSTALADO EM RESERVAÇÃO DE ÁGUA DE EDIFICAÇÃO QUE POSSUA RESERVATÓRIO DE FIBRA/FIBROCIMENTO  FORNECIMENTO E INSTALAÇÃO. AF_06/2016</t>
  </si>
  <si>
    <t>41,86</t>
  </si>
  <si>
    <t>94720</t>
  </si>
  <si>
    <t>TUBO, CPVC, SOLDÁVEL, DN 54 MM, INSTALADO EM RESERVAÇÃO DE ÁGUA DE EDIFICAÇÃO QUE POSSUA RESERVATÓRIO DE FIBRA/FIBROCIMENTO  FORNECIMENTO E INSTALAÇÃO. AF_06/2016</t>
  </si>
  <si>
    <t>63,52</t>
  </si>
  <si>
    <t>64,86</t>
  </si>
  <si>
    <t>94721</t>
  </si>
  <si>
    <t>TUBO, CPVC, SOLDÁVEL, DN 73 MM, INSTALADO EM RESERVAÇÃO DE ÁGUA DE EDIFICAÇÃO QUE POSSUA RESERVATÓRIO DE FIBRA/FIBROCIMENTO  FORNECIMENTO E INSTALAÇÃO. AF_06/2016</t>
  </si>
  <si>
    <t>92,87</t>
  </si>
  <si>
    <t>94722</t>
  </si>
  <si>
    <t>TUBO, CPVC, SOLDÁVEL, DN 89 MM, INSTALADO EM RESERVAÇÃO DE ÁGUA DE EDIFICAÇÃO QUE POSSUA RESERVATÓRIO DE FIBRA/FIBROCIMENTO  FORNECIMENTO E INSTALAÇÃO. AF_06/2016</t>
  </si>
  <si>
    <t>160,25</t>
  </si>
  <si>
    <t>162,95</t>
  </si>
  <si>
    <t>95697</t>
  </si>
  <si>
    <t>TUBO DE AÇO PRETO SEM COSTURA, CONEXÃO SOLDADA, DN 40 (1 1/2"), INSTALADO EM REDE DE ALIMENTAÇÃO PARA HIDRANTE - FORNECIMENTO E INSTALAÇÃO. AF_12/2015</t>
  </si>
  <si>
    <t>49,16</t>
  </si>
  <si>
    <t>49,77</t>
  </si>
  <si>
    <t>96635</t>
  </si>
  <si>
    <t>TUBO, PPR, DN 25, CLASSE PN 20,  INSTALADO EM RAMAL OU SUB-RAMAL DE ÁGUA  FORNECIMENTO E INSTALAÇÃO. AF_06/2015</t>
  </si>
  <si>
    <t>96636</t>
  </si>
  <si>
    <t>TUBO, PPR, DN 25, CLASSE PN 25 INSTALADO EM RAMAL OU SUB-RAMAL DE ÁGUA  FORNECIMENTO E INSTALAÇÃO. AF_06/2015</t>
  </si>
  <si>
    <t>25,48</t>
  </si>
  <si>
    <t>27,56</t>
  </si>
  <si>
    <t>96644</t>
  </si>
  <si>
    <t>TUBO, PPR, DN 25, CLASSE PN 20,  INSTALADO EM RAMAL DE DISTRIBUIÇÃO DE ÁGUA  FORNECIMENTO E INSTALAÇÃO. AF_06/2015</t>
  </si>
  <si>
    <t>96645</t>
  </si>
  <si>
    <t>TUBO, PPR, DN 32, CLASSE PN 12,  INSTALADO EM RAMAL DE DISTRIBUIÇÃO DE ÁGUA  FORNECIMENTO E INSTALAÇÃO. AF_06/2015</t>
  </si>
  <si>
    <t>96646</t>
  </si>
  <si>
    <t>TUBO, PPR, DN 40, CLASSE PN 12,  INSTALADO EM RAMAL DE DISTRIBUIÇÃO DE ÁGUA  FORNECIMENTO E INSTALAÇÃO. AF_06/2015</t>
  </si>
  <si>
    <t>32,67</t>
  </si>
  <si>
    <t>96647</t>
  </si>
  <si>
    <t>TUBO, PPR, DN 25, CLASSE PN 25,  INSTALADO EM RAMAL DE DISTRIBUIÇÃO DE ÁGUA  FORNECIMENTO E INSTALAÇÃO. AF_06/2015</t>
  </si>
  <si>
    <t>14,37</t>
  </si>
  <si>
    <t>96648</t>
  </si>
  <si>
    <t>TUBO, PPR, DN 32, CLASSE PN 25,  INSTALADO EM RAMAL DE DISTRIBUIÇÃO DE ÁGUA  FORNECIMENTO E INSTALAÇÃO. AF_06/2015</t>
  </si>
  <si>
    <t>96649</t>
  </si>
  <si>
    <t>TUBO, PPR, DN 40, CLASSE PN 25,  INSTALADO EM RAMAL DE DISTRIBUIÇÃO DE ÁGUA  FORNECIMENTO E INSTALAÇÃO. AF_06/2015</t>
  </si>
  <si>
    <t>96668</t>
  </si>
  <si>
    <t>TUBO, PPR, DN 25, CLASSE PN 20,  INSTALADO EM PRUMADA DE ÁGUA  FORNECIMENTO E INSTALAÇÃO. AF_06/2015</t>
  </si>
  <si>
    <t>96669</t>
  </si>
  <si>
    <t>TUBO, PPR, DN 32, CLASSE PN 12,  INSTALADO EM PRUMADA DE ÁGUA  FORNECIMENTO E INSTALAÇÃO. AF_06/2015</t>
  </si>
  <si>
    <t>96670</t>
  </si>
  <si>
    <t>TUBO, PPR, DN 40, CLASSE PN 12,  INSTALADO EM PRUMADA DE ÁGUA  FORNECIMENTO E INSTALAÇÃO. AF_06/2015</t>
  </si>
  <si>
    <t>96671</t>
  </si>
  <si>
    <t>TUBO, PPR, DN 50, CLASSE PN 12,  INSTALADO EM PRUMADA DE ÁGUA  FORNECIMENTO E INSTALAÇÃO. AF_06/2015</t>
  </si>
  <si>
    <t>96672</t>
  </si>
  <si>
    <t>TUBO, PPR, DN 63, CLASSE PN 12,  INSTALADO EM PRUMADA DE ÁGUA  FORNECIMENTO E INSTALAÇÃO. AF_06/2015</t>
  </si>
  <si>
    <t>34,06</t>
  </si>
  <si>
    <t>34,62</t>
  </si>
  <si>
    <t>96673</t>
  </si>
  <si>
    <t>TUBO, PPR, DN 75, CLASSE PN 12,  INSTALADO EM PRUMADA DE ÁGUA  FORNECIMENTO E INSTALAÇÃO. AF_06/2015</t>
  </si>
  <si>
    <t>96674</t>
  </si>
  <si>
    <t>TUBO, PPR, DN 90, CLASSE PN 12,  INSTALADO EM PRUMADA DE ÁGUA  FORNECIMENTO E INSTALAÇÃO. AF_06/2015</t>
  </si>
  <si>
    <t>77,96</t>
  </si>
  <si>
    <t>96675</t>
  </si>
  <si>
    <t>TUBO, PPR, DN 110, CLASSE PN 12,  INSTALADO EM PRUMADA DE ÁGUA  FORNECIMENTO E INSTALAÇÃO. AF_06/2015</t>
  </si>
  <si>
    <t>135,09</t>
  </si>
  <si>
    <t>136,74</t>
  </si>
  <si>
    <t>96676</t>
  </si>
  <si>
    <t>TUBO, PPR, DN 25, CLASSE PN 25,  INSTALADO EM PRUMADA DE ÁGUA  FORNECIMENTO E INSTALAÇÃO. AF_06/2015</t>
  </si>
  <si>
    <t>9,13</t>
  </si>
  <si>
    <t>96677</t>
  </si>
  <si>
    <t>TUBO, PPR, DN 32, CLASSE PN 25,  INSTALADO EM PRUMADA DE ÁGUA  FORNECIMENTO E INSTALAÇÃO. AF_06/2015</t>
  </si>
  <si>
    <t>15,24</t>
  </si>
  <si>
    <t>96678</t>
  </si>
  <si>
    <t>TUBO, PPR, DN 40, CLASSE PN 25,  INSTALADO EM PRUMADA DE ÁGUA  FORNECIMENTO E INSTALAÇÃO. AF_06/2015</t>
  </si>
  <si>
    <t>20,91</t>
  </si>
  <si>
    <t>21,21</t>
  </si>
  <si>
    <t>96679</t>
  </si>
  <si>
    <t>TUBO, PPR, DN 50, CLASSE PN 25,  INSTALADO EM PRUMADA DE ÁGUA  FORNECIMENTO E INSTALAÇÃO. AF_06/2015</t>
  </si>
  <si>
    <t>30,53</t>
  </si>
  <si>
    <t>30,97</t>
  </si>
  <si>
    <t>96680</t>
  </si>
  <si>
    <t>TUBO, PPR, DN 63, CLASSE PN 25,  INSTALADO EM PRUMADA DE ÁGUA  FORNECIMENTO E INSTALAÇÃO. AF_06/2015</t>
  </si>
  <si>
    <t>41,24</t>
  </si>
  <si>
    <t>41,92</t>
  </si>
  <si>
    <t>96681</t>
  </si>
  <si>
    <t>TUBO, PPR, DN 75, CLASSE PN 25,  INSTALADO EM PRUMADA DE ÁGUA  FORNECIMENTO E INSTALAÇÃO. AF_06/2015</t>
  </si>
  <si>
    <t>76,54</t>
  </si>
  <si>
    <t>96682</t>
  </si>
  <si>
    <t>TUBO, PPR, DN 90, CLASSE PN 25,  INSTALADO EM PRUMADA DE ÁGUA  FORNECIMENTO E INSTALAÇÃO. AF_06/2015</t>
  </si>
  <si>
    <t>114,16</t>
  </si>
  <si>
    <t>96683</t>
  </si>
  <si>
    <t>TUBO, PPR, DN 110, CLASSE PN 25,  INSTALADO EM PRUMADA DE ÁGUA  FORNECIMENTO E INSTALAÇÃO. AF_06/2015</t>
  </si>
  <si>
    <t>156,62</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</si>
  <si>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</si>
  <si>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</si>
  <si>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</si>
  <si>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</si>
  <si>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12,86</t>
  </si>
  <si>
    <t>96720</t>
  </si>
  <si>
    <t>TUBO, PPR, DN 32, CLASSE PN 12,  INSTALADO EM RESERVAÇÃO DE ÁGUA DE EDIFICAÇÃO QUE POSSUA RESERVATÓRIO DE FIBRA/FIBROCIMENTO  FORNECIMENTO E INSTALAÇÃO. AF_06/2016</t>
  </si>
  <si>
    <t>15,59</t>
  </si>
  <si>
    <t>16,31</t>
  </si>
  <si>
    <t>96721</t>
  </si>
  <si>
    <t>TUBO, PPR, DN 40, CLASSE PN 12,  INSTALADO EM RESERVAÇÃO DE ÁGUA DE EDIFICAÇÃO QUE POSSUA RESERVATÓRIO DE FIBRA/FIBROCIMENTO  FORNECIMENTO E INSTALAÇÃO. AF_06/2016</t>
  </si>
  <si>
    <t>21,30</t>
  </si>
  <si>
    <t>96722</t>
  </si>
  <si>
    <t>TUBO, PPR, DN 50, CLASSE PN 12,  INSTALADO EM RESERVAÇÃO DE ÁGUA DE EDIFICAÇÃO QUE POSSUA RESERVATÓRIO DE FIBRA/FIBROCIMENTO  FORNECIMENTO E INSTALAÇÃO. AF_06/2016</t>
  </si>
  <si>
    <t>29,38</t>
  </si>
  <si>
    <t>96723</t>
  </si>
  <si>
    <t>TUBO, PPR, DN 63, CLASSE PN 12,  INSTALADO EM RESERVAÇÃO DE ÁGUA DE EDIFICAÇÃO QUE POSSUA RESERVATÓRIO DE FIBRA/FIBROCIMENTO  FORNECIMENTO E INSTALAÇÃO. AF_06/2016</t>
  </si>
  <si>
    <t>38,11</t>
  </si>
  <si>
    <t>96724</t>
  </si>
  <si>
    <t>TUBO, PPR, DN 75, CLASSE PN 12,  INSTALADO EM RESERVAÇÃO DE ÁGUA DE EDIFICAÇÃO QUE POSSUA RESERVATÓRIO DE FIBRA/FIBROCIMENTO  FORNECIMENTO E INSTALAÇÃO. AF_06/2016</t>
  </si>
  <si>
    <t>60,46</t>
  </si>
  <si>
    <t>62,27</t>
  </si>
  <si>
    <t>96725</t>
  </si>
  <si>
    <t>TUBO, PPR, DN 90, CLASSE PN 12,  INSTALADO EM RESERVAÇÃO DE ÁGUA DE EDIFICAÇÃO QUE POSSUA RESERVATÓRIO DE FIBRA/FIBROCIMENTO  FORNECIMENTO E INSTALAÇÃO. AF_06/2016</t>
  </si>
  <si>
    <t>78,66</t>
  </si>
  <si>
    <t>80,47</t>
  </si>
  <si>
    <t>96726</t>
  </si>
  <si>
    <t>TUBO, PPR, DN 110, CLASSE PN 12,  INSTALADO EM RESERVAÇÃO DE ÁGUA DE EDIFICAÇÃO QUE POSSUA RESERVATÓRIO DE FIBRA/FIBROCIMENTO  FORNECIMENTO E INSTALAÇÃO. AF_06/2016</t>
  </si>
  <si>
    <t>130,94</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</si>
  <si>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</si>
  <si>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</si>
  <si>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</si>
  <si>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</si>
  <si>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</si>
  <si>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</si>
  <si>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19,97</t>
  </si>
  <si>
    <t>20,82</t>
  </si>
  <si>
    <t>96730</t>
  </si>
  <si>
    <t>TUBO, PPR, DN 40, CLASSE PN 25,  INSTALADO EM RESERVAÇÃO DE ÁGUA DE EDIFICAÇÃO QUE POSSUA RESERVATÓRIO DE FIBRA/FIBROCIMENTO  FORNECIMENTO E INSTALAÇÃO. AF_06/2016</t>
  </si>
  <si>
    <t>24,87</t>
  </si>
  <si>
    <t>25,72</t>
  </si>
  <si>
    <t>96731</t>
  </si>
  <si>
    <t>TUBO, PPR, DN 50, CLASSE PN 25,  INSTALADO EM RESERVAÇÃO DE ÁGUA DE EDIFICAÇÃO QUE POSSUA RESERVATÓRIO DE FIBRA/FIBROCIMENTO  FORNECIMENTO E INSTALAÇÃO. AF_06/2016</t>
  </si>
  <si>
    <t>37,77</t>
  </si>
  <si>
    <t>96732</t>
  </si>
  <si>
    <t>TUBO, PPR, DN 63, CLASSE PN 25,  INSTALADO EM RESERVAÇÃO DE ÁGUA DE EDIFICAÇÃO QUE POSSUA RESERVATÓRIO DE FIBRA/FIBROCIMENTO  FORNECIMENTO E INSTALAÇÃO. AF_06/2016</t>
  </si>
  <si>
    <t>44,75</t>
  </si>
  <si>
    <t>96733</t>
  </si>
  <si>
    <t>TUBO, PPR, DN 75, CLASSE PN 25,  INSTALADO EM RESERVAÇÃO DE ÁGUA DE EDIFICAÇÃO QUE POSSUA RESERVATÓRIO DE FIBRA/FIBROCIMENTO  FORNECIMENTO E INSTALAÇÃO. AF_06/2016</t>
  </si>
  <si>
    <t>81,77</t>
  </si>
  <si>
    <t>83,93</t>
  </si>
  <si>
    <t>96734</t>
  </si>
  <si>
    <t>TUBO, PPR, DN 90, CLASSE PN 25,  INSTALADO EM RESERVAÇÃO DE ÁGUA DE EDIFICAÇÃO QUE POSSUA RESERVATÓRIO DE FIBRA/FIBROCIMENTO  FORNECIMENTO E INSTALAÇÃO. AF_06/2016</t>
  </si>
  <si>
    <t>112,27</t>
  </si>
  <si>
    <t>114,43</t>
  </si>
  <si>
    <t>96735</t>
  </si>
  <si>
    <t>TUBO, PPR, DN 110, CLASSE PN 25,  INSTALADO EM RESERVAÇÃO DE ÁGUA DE EDIFICAÇÃO QUE POSSUA RESERVATÓRIO DE FIBRA/FIBROCIMENTO  FORNECIMENTO E INSTALAÇÃO. AF_06/2016</t>
  </si>
  <si>
    <t>147,30</t>
  </si>
  <si>
    <t>150,70</t>
  </si>
  <si>
    <t>96794</t>
  </si>
  <si>
    <t>TUBO, PEX, MONOCAMADA, DN 16, INSTALADO EM RAMAL OU SUB-RAMAL DE ÁGUA  FORNECIMENTO E INSTALAÇÃO. AF_06/2015</t>
  </si>
  <si>
    <t>96795</t>
  </si>
  <si>
    <t>TUBO, PEX, MONOCAMADA, DN 20, INSTALADO EM RAMAL OU SUB-RAMAL DE ÁGUA  FORNECIMENTO E INSTALAÇÃO. AF_06/2015</t>
  </si>
  <si>
    <t>96796</t>
  </si>
  <si>
    <t>TUBO, PEX, MONOCAMADA, DN 25, INSTALADO EM RAMAL OU SUB-RAMAL DE ÁGUA  FORNECIMENTO E INSTALAÇÃO. AF_06/2015</t>
  </si>
  <si>
    <t>11,68</t>
  </si>
  <si>
    <t>12,10</t>
  </si>
  <si>
    <t>96797</t>
  </si>
  <si>
    <t>TUBO, PEX, MONOCAMADA, DN 32, INSTALADO EM RAMAL OU SUB-RAMAL DE ÁGUA  FORNECIMENTO E INSTALAÇÃO. AF_06/2015</t>
  </si>
  <si>
    <t>96798</t>
  </si>
  <si>
    <t>TUBO, PEX, MONOCAMADA, DN 16, INSTALADO EM RAMAL DE DISTRIBUIÇÃO DE ÁGUA  FORNECIMENTO E INSTALAÇÃO. AF_06/2015</t>
  </si>
  <si>
    <t>96799</t>
  </si>
  <si>
    <t>TUBO, PEX, MONOCAMADA, DN 20, INSTALADO EM RAMAL DE DISTRIBUIÇÃO DE ÁGUA  FORNECIMENTO E INSTALAÇÃO. AF_06/2015</t>
  </si>
  <si>
    <t>96800</t>
  </si>
  <si>
    <t>TUBO, PEX, MONOCAMADA, DN 25, INSTALADO EM RAMAL DE DISTRIBUIÇÃO DE ÁGUA  FORNECIMENTO E INSTALAÇÃO. AF_06/2015</t>
  </si>
  <si>
    <t>96801</t>
  </si>
  <si>
    <t>TUBO, PEX, MONOCAMADA, DN 32, INSTALADO EM RAMAL DE DISTRIBUIÇÃO DE ÁGUA  FORNECIMENTO E INSTALAÇÃO. AF_06/2015</t>
  </si>
  <si>
    <t>97327</t>
  </si>
  <si>
    <t>TUBO EM COBRE FLEXÍVEL, DN 1/4, COM ISOLAMENTO, INSTALADO EM RAMAL DE ALIMENTAÇÃO DE AR CONDICIONADO COM CONDENSADORA INDIVIDUAL   FORNECIMENTO E INSTALAÇÃO. AF_12/2015</t>
  </si>
  <si>
    <t>18,41</t>
  </si>
  <si>
    <t>97328</t>
  </si>
  <si>
    <t>TUBO EM COBRE FLEXÍVEL, DN 3/8", COM ISOLAMENTO, INSTALADO EM RAMAL DE ALIMENTAÇÃO DE AR CONDICIONADO COM CONDENSADORA INDIVIDUAL  FORNECIMENTO E INSTALAÇÃO. AF_12/2015</t>
  </si>
  <si>
    <t>31,39</t>
  </si>
  <si>
    <t>31,66</t>
  </si>
  <si>
    <t>97329</t>
  </si>
  <si>
    <t>TUBO EM COBRE FLEXÍVEL, DN 1/2", COM ISOLAMENTO, INSTALADO EM RAMAL DE ALIMENTAÇÃO DE AR CONDICIONADO COM CONDENSADORA INDIVIDUAL  FORNECIMENTO E INSTALAÇÃO. AF_12/2015</t>
  </si>
  <si>
    <t>39,35</t>
  </si>
  <si>
    <t>97330</t>
  </si>
  <si>
    <t>TUBO EM COBRE FLEXÍVEL, DN 5/8", COM ISOLAMENTO, INSTALADO EM RAMAL DE ALIMENTAÇÃO DE AR CONDICIONADO COM CONDENSADORA INDIVIDUAL  FORNECIMENTO E INSTALAÇÃO. AF_12/2015</t>
  </si>
  <si>
    <t>47,52</t>
  </si>
  <si>
    <t>47,83</t>
  </si>
  <si>
    <t>97331</t>
  </si>
  <si>
    <t>TUBO EM COBRE FLEXÍVEL, DN 1/4", COM ISOLAMENTO, INSTALADO EM RAMAL DE ALIMENTAÇÃO DE AR CONDICIONADO COM CONDENSADORA CENTRAL  FORNECIMENTO E INSTALAÇÃO. AF_12/2015</t>
  </si>
  <si>
    <t>18,45</t>
  </si>
  <si>
    <t>18,73</t>
  </si>
  <si>
    <t>97332</t>
  </si>
  <si>
    <t>TUBO EM COBRE FLEXÍVEL, DN 3/8", COM ISOLAMENTO, INSTALADO EM RAMAL DE ALIMENTAÇÃO DE AR CONDICIONADO COM CONDENSADORA CENTRAL  FORNECIMENTO E INSTALAÇÃO. AF_12/2015</t>
  </si>
  <si>
    <t>31,71</t>
  </si>
  <si>
    <t>32,01</t>
  </si>
  <si>
    <t>97333</t>
  </si>
  <si>
    <t>TUBO EM COBRE FLEXÍVEL, DN 1/2", COM ISOLAMENTO, INSTALADO EM RAMAL DE ALIMENTAÇÃO DE AR CONDICIONADO COM CONDENSADORA CENTRAL  FORNECIMENTO E INSTALAÇÃO. AF_12/2015</t>
  </si>
  <si>
    <t>39,46</t>
  </si>
  <si>
    <t>97334</t>
  </si>
  <si>
    <t>TUBO EM COBRE FLEXÍVEL, DN 5/8, COM ISOLAMENTO, INSTALADO EM RAMAL DE ALIMENTAÇÃO DE AR CONDICIONADO COM CONDENSADORA CENTRAL   FORNECIMENTO E INSTALAÇÃO. AF_12/2015</t>
  </si>
  <si>
    <t>97335</t>
  </si>
  <si>
    <t>TUBO EM COBRE RÍGIDO, DN 22 MM, CLASSE A, SEM ISOLAMENTO, INSTALADO EM PRUMADA  FORNECIMENTO E INSTALAÇÃO. AF_12/2015</t>
  </si>
  <si>
    <t>48,50</t>
  </si>
  <si>
    <t>97336</t>
  </si>
  <si>
    <t>TUBO EM COBRE RÍGIDO, DN 28 MM, CLASSE A, SEM ISOLAMENTO, INSTALADO EM PRUMADA  FORNECIMENTO E INSTALAÇÃO. AF_12/2015</t>
  </si>
  <si>
    <t>61,27</t>
  </si>
  <si>
    <t>97337</t>
  </si>
  <si>
    <t>TUBO EM COBRE RÍGIDO, DN 35 MM, CLASSE A, SEM ISOLAMENTO, INSTALADO EM PRUMADA  FORNECIMENTO E INSTALAÇÃO. AF_12/2015</t>
  </si>
  <si>
    <t>92,12</t>
  </si>
  <si>
    <t>97338</t>
  </si>
  <si>
    <t>TUBO EM COBRE RÍGIDO, DN 42 MM, CLASSE A, SEM ISOLAMENTO, INSTALADO EM PRUMADA  FORNECIMENTO E INSTALAÇÃO. AF_12/2015</t>
  </si>
  <si>
    <t>110,32</t>
  </si>
  <si>
    <t>97339</t>
  </si>
  <si>
    <t>TUBO EM COBRE RÍGIDO, DN 54 MM, CLASSE A, SEM ISOLAMENTO, INSTALADO EM PRUMADA  FORNECIMENTO E INSTALAÇÃO. AF_12/2015</t>
  </si>
  <si>
    <t>97340</t>
  </si>
  <si>
    <t>TUBO EM COBRE RÍGIDO, DN 66 MM, CLASSE A, SEM ISOLAMENTO, INSTALADO EM PRUMADA  FORNECIMENTO E INSTALAÇÃO. AF_12/2015</t>
  </si>
  <si>
    <t>119,45</t>
  </si>
  <si>
    <t>119,98</t>
  </si>
  <si>
    <t>97341</t>
  </si>
  <si>
    <t>TUBO EM COBRE RÍGIDO, DN 15 MM, CLASSE A, SEM ISOLAMENTO, INSTALADO EM RAMAL DE DISTRIBUIÇÃO  FORNECIMENTO E INSTALAÇÃO. AF_12/2015</t>
  </si>
  <si>
    <t>34,23</t>
  </si>
  <si>
    <t>97342</t>
  </si>
  <si>
    <t>TUBO EM COBRE RÍGIDO, DN 22 MM, CLASSE A, SEM ISOLAMENTO, INSTALADO EM RAMAL DE DISTRIBUIÇÃO FORNECIMENTO E INSTALAÇÃO. AF_12/2015</t>
  </si>
  <si>
    <t>52,12</t>
  </si>
  <si>
    <t>52,80</t>
  </si>
  <si>
    <t>97343</t>
  </si>
  <si>
    <t>TUBO EM COBRE RÍGIDO, DN 28 MM, CLASSE A, SEM ISOLAMENTO, INSTALADO EM RAMAL DE DISTRIBUIÇÃO FORNECIMENTO E INSTALAÇÃO. AF_12/2015</t>
  </si>
  <si>
    <t>65,40</t>
  </si>
  <si>
    <t>97344</t>
  </si>
  <si>
    <t>TUBO EM COBRE RÍGIDO, DN 15 MM, CLASSE A, SEM ISOLAMENTO, INSTALADO EM RAMAL E SUB-RAMAL  FORNECIMENTO E INSTALAÇÃO. AF_12/2015</t>
  </si>
  <si>
    <t>42,10</t>
  </si>
  <si>
    <t>97345</t>
  </si>
  <si>
    <t>TUBO EM COBRE RÍGIDO, DN 22 MM, CLASSE A, SEM ISOLAMENTO, INSTALADO EM RAMAL E SUB-RAMAL  FORNECIMENTO E INSTALAÇÃO. AF_12/2015</t>
  </si>
  <si>
    <t>66,65</t>
  </si>
  <si>
    <t>69,05</t>
  </si>
  <si>
    <t>97346</t>
  </si>
  <si>
    <t>TUBO EM COBRE RÍGIDO, DN 28 MM, CLASSE A, SEM ISOLAMENTO, INSTALADO EM RAMAL E SUB-RAMAL  FORNECIMENTO E INSTALAÇÃO. AF_12/2015</t>
  </si>
  <si>
    <t>85,20</t>
  </si>
  <si>
    <t>88,31</t>
  </si>
  <si>
    <t>97347</t>
  </si>
  <si>
    <t>TUBO EM COBRE RÍGIDO, DN 22 MM, CLASSE I, SEM ISOLAMENTO, INSTALADO EM PRUMADA  FORNECIMENTO E INSTALAÇÃO. AF_12/2015</t>
  </si>
  <si>
    <t>58,04</t>
  </si>
  <si>
    <t>58,26</t>
  </si>
  <si>
    <t>97348</t>
  </si>
  <si>
    <t>TUBO EM COBRE RÍGIDO, DN 28 MM, CLASSE I, SEM ISOLAMENTO, INSTALADO EM PRUMADA  FORNECIMENTO E INSTALAÇÃO. AF_12/2015</t>
  </si>
  <si>
    <t>80,04</t>
  </si>
  <si>
    <t>97349</t>
  </si>
  <si>
    <t>TUBO EM COBRE RÍGIDO, DN 35 MM, CLASSE I, SEM ISOLAMENTO, INSTALADO EM PRUMADA  FORNECIMENTO E INSTALAÇÃO. AF_12/2015</t>
  </si>
  <si>
    <t>115,18</t>
  </si>
  <si>
    <t>115,49</t>
  </si>
  <si>
    <t>97350</t>
  </si>
  <si>
    <t>TUBO EM COBRE RÍGIDO, DN 42 MM, CLASSE I, SEM ISOLAMENTO, INSTALADO EM PRUMADA  FORNECIMENTO E INSTALAÇÃO. AF_12/2015</t>
  </si>
  <si>
    <t>139,80</t>
  </si>
  <si>
    <t>140,16</t>
  </si>
  <si>
    <t>97351</t>
  </si>
  <si>
    <t>TUBO EM COBRE RÍGIDO, DN 54 MM, CLASSE I, SEM ISOLAMENTO, INSTALADO EM PRUMADA  FORNECIMENTO E INSTALAÇÃO. AF_12/2015</t>
  </si>
  <si>
    <t>193,16</t>
  </si>
  <si>
    <t>97352</t>
  </si>
  <si>
    <t>TUBO EM COBRE RÍGIDO, DN 66 MM, CLASSE I, SEM ISOLAMENTO, INSTALADO EM PRUMADA  FORNECIMENTO E INSTALAÇÃO. AF_12/2015</t>
  </si>
  <si>
    <t>250,18</t>
  </si>
  <si>
    <t>250,71</t>
  </si>
  <si>
    <t>97353</t>
  </si>
  <si>
    <t>TUBO EM COBRE RÍGIDO, DN 15 MM, CLASSE I, SEM ISOLAMENTO, INSTALADO EM RAMAL DE DISTRIBUIÇÃO  FORNECIMENTO E INSTALAÇÃO. AF_12/2015</t>
  </si>
  <si>
    <t>39,42</t>
  </si>
  <si>
    <t>97354</t>
  </si>
  <si>
    <t>TUBO EM COBRE RÍGIDO, DN 22 MM, CLASSE I, SEM ISOLAMENTO, INSTALADO EM RAMAL DE DISTRIBUIÇÃO FORNECIMENTO E INSTALAÇÃO. AF_12/2015</t>
  </si>
  <si>
    <t>62,56</t>
  </si>
  <si>
    <t>97355</t>
  </si>
  <si>
    <t>TUBO EM COBRE RÍGIDO, DN 28 MM, CLASSE I, SEM ISOLAMENTO, INSTALADO EM RAMAL DE DISTRIBUIÇÃO FORNECIMENTO E INSTALAÇÃO. AF_12/2015</t>
  </si>
  <si>
    <t>84,17</t>
  </si>
  <si>
    <t>84,92</t>
  </si>
  <si>
    <t>97356</t>
  </si>
  <si>
    <t>TUBO EM COBRE RÍGIDO, DN 15 MM, CLASSE I, SEM ISOLAMENTO, INSTALADO EM RAMAL E SUB-RAMAL  FORNECIMENTO E INSTALAÇÃO. AF_12/2015</t>
  </si>
  <si>
    <t>49,45</t>
  </si>
  <si>
    <t>97357</t>
  </si>
  <si>
    <t>TUBO EM COBRE RÍGIDO, DN 22 MM, CLASSE I, SEM ISOLAMENTO, INSTALADO EM RAMAL E SUB-RAMAL  FORNECIMENTO E INSTALAÇÃO. AF_12/2015</t>
  </si>
  <si>
    <t>76,41</t>
  </si>
  <si>
    <t>78,81</t>
  </si>
  <si>
    <t>97358</t>
  </si>
  <si>
    <t>TUBO EM COBRE RÍGIDO, DN 28 MM, CLASSE I, SEM ISOLAMENTO, INSTALADO EM RAMAL E SUB-RAMAL  FORNECIMENTO E INSTALAÇÃO. AF_12/2015</t>
  </si>
  <si>
    <t>103,97</t>
  </si>
  <si>
    <t>107,08</t>
  </si>
  <si>
    <t>97498</t>
  </si>
  <si>
    <t>TUBO DE AÇO GALVANIZADO COM COSTURA, CLASSE MÉDIA, DN 25 (1"), CONEXÃO ROSQUEADA, INSTALADO EM REDE DE ALIMENTAÇÃO PARA HIDRANTE - FORNECIMENTO E INSTALAÇÃO. AF_12/2015</t>
  </si>
  <si>
    <t>28,53</t>
  </si>
  <si>
    <t>97535</t>
  </si>
  <si>
    <t>TUBO DE AÇO GALVANIZADO COM COSTURA, CLASSE MÉDIA, CONEXÃO ROSQUEADA, DN 25 (1"), INSTALADO EM REDE DE ALIMENTAÇÃO PARA SPRINKLER - FORNECIMENTO E INSTALAÇÃO. AF_12/2015</t>
  </si>
  <si>
    <t>31,61</t>
  </si>
  <si>
    <t>32,83</t>
  </si>
  <si>
    <t>97536</t>
  </si>
  <si>
    <t>TUBO DE AÇO GALVANIZADO COM COSTURA, CLASSE MÉDIA, CONEXÃO ROSQUEADA, DN 25 (1"), INSTALADO EM RAMAIS  E SUB-RAMAIS DE GÁS - FORNECIMENTO E INSTALAÇÃO. AF_12/2015</t>
  </si>
  <si>
    <t>42,73</t>
  </si>
  <si>
    <t>100788</t>
  </si>
  <si>
    <t>KIT CAVALETE PARA GÁS - SEM MEDIDOR OU REGULADOR - ENTRADA INDIVIDUAL PRINCIPAL, EM AÇO GALVANIZADO DN 15 E 25 MM (1/2" E 1") - FORNECIMENTO E INSTALAÇÃO. AF_01/2020</t>
  </si>
  <si>
    <t>451,76</t>
  </si>
  <si>
    <t>469,90</t>
  </si>
  <si>
    <t>100791</t>
  </si>
  <si>
    <t>TUBO, PEX, MULTICAMADA, DN 16, INSTALADO EM IMPLANTAÇÃO DE INSTALAÇÕES DE GÁS - FORNECIMENTO E INSTALAÇÃO. AF_01/2020</t>
  </si>
  <si>
    <t>14,17</t>
  </si>
  <si>
    <t>100792</t>
  </si>
  <si>
    <t>TUBO, PEX, MULTICAMADA, DN 20, INSTALADO EM IMPLANTAÇÃO DE INSTALAÇÕES DE GÁS - FORNECIMENTO E INSTALAÇÃO. AF_01/2020</t>
  </si>
  <si>
    <t>20,38</t>
  </si>
  <si>
    <t>21,28</t>
  </si>
  <si>
    <t>100793</t>
  </si>
  <si>
    <t>TUBO, PEX, MULTICAMADA, DN 26, INSTALADO EM IMPLANTAÇÃO DE INSTALAÇÕES DE GÁS - FORNECIMENTO E INSTALAÇÃO. AF_01/2020</t>
  </si>
  <si>
    <t>27,88</t>
  </si>
  <si>
    <t>100794</t>
  </si>
  <si>
    <t>TUBO, PEX, MULTICAMADA, DN 32, INSTALADO EM IMPLANTAÇÃO DE INSTALAÇÕES DE GÁS - FORNECIMENTO E INSTALAÇÃO. AF_01/2020</t>
  </si>
  <si>
    <t>100803</t>
  </si>
  <si>
    <t>TUBO, PEX, MULTICAMADA, DN 16, INSTALADO EM RAMAL INTERNO DE INSTALAÇÕES DE GÁS - FORNECIMENTO E INSTALAÇÃO. AF_01/2020</t>
  </si>
  <si>
    <t>14,01</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</si>
  <si>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</si>
  <si>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</si>
  <si>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</si>
  <si>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</si>
  <si>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</si>
  <si>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</si>
  <si>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72306</t>
  </si>
  <si>
    <t>COTOVELO DE AÇO GALVANIZADO 4" - FORNECIMENTO E INSTALAÇÃO</t>
  </si>
  <si>
    <t>176,67</t>
  </si>
  <si>
    <t>72307</t>
  </si>
  <si>
    <t>COTOVELO DE AÇO GALVANIZADO 5" - FORNECIMENTO E INSTALAÇÃO</t>
  </si>
  <si>
    <t>246,24</t>
  </si>
  <si>
    <t>251,48</t>
  </si>
  <si>
    <t>72313</t>
  </si>
  <si>
    <t>COTOVELO DE AÇO GALVANIZADO 6" - FORNECIMENTO E INSTALAÇÃO</t>
  </si>
  <si>
    <t>566,22</t>
  </si>
  <si>
    <t>572,19</t>
  </si>
  <si>
    <t>72482</t>
  </si>
  <si>
    <t>UNIAO DE ACO GALVANIZADO 4" - FORNECIMENTO E INSTALACAO</t>
  </si>
  <si>
    <t>245,01</t>
  </si>
  <si>
    <t>249,31</t>
  </si>
  <si>
    <t>72619</t>
  </si>
  <si>
    <t>LUVA DE ACO GALVANIZADO 4" - FORNECIMENTO E INSTALACAO</t>
  </si>
  <si>
    <t>72620</t>
  </si>
  <si>
    <t>LUVA DE ACO GALVANIZADO 5" - FORNECIMENTO E INSTALACAO</t>
  </si>
  <si>
    <t>177,85</t>
  </si>
  <si>
    <t>180,24</t>
  </si>
  <si>
    <t>72621</t>
  </si>
  <si>
    <t>LUVA DE ACO GALVANIZADO 6" - FORNECIMENTO E INSTALACAO</t>
  </si>
  <si>
    <t>284,26</t>
  </si>
  <si>
    <t>287,13</t>
  </si>
  <si>
    <t>72667</t>
  </si>
  <si>
    <t>LUVA REDUCAO ACO GALVANIZADO 4X2.1/2" - FORNECIMENTO E INSTALACAO</t>
  </si>
  <si>
    <t>143,42</t>
  </si>
  <si>
    <t>148,19</t>
  </si>
  <si>
    <t>72668</t>
  </si>
  <si>
    <t>LUVA REDUCAO ACO GALVANIZADO 4X2" - FORNECIMENTO E INSTALACAO</t>
  </si>
  <si>
    <t>142,58</t>
  </si>
  <si>
    <t>147,25</t>
  </si>
  <si>
    <t>72669</t>
  </si>
  <si>
    <t>LUVA REDUCAO ACO GALVANIZADO 4X3" - FORNECIMENTO E INSTALACAO</t>
  </si>
  <si>
    <t>147,50</t>
  </si>
  <si>
    <t>152,74</t>
  </si>
  <si>
    <t>72681</t>
  </si>
  <si>
    <t>NIPLE DE ACO GALVANIZADO 4" - FORNECIMENTO E INSTALACAO</t>
  </si>
  <si>
    <t>100,19</t>
  </si>
  <si>
    <t>72682</t>
  </si>
  <si>
    <t>NIPLE DE ACO GALVANIZADO 5" - FORNECIMENTO E INSTALACAO</t>
  </si>
  <si>
    <t>198,79</t>
  </si>
  <si>
    <t>201,41</t>
  </si>
  <si>
    <t>72683</t>
  </si>
  <si>
    <t>NIPLE DE ACO GALVANIZADO 6" - FORNECIMENTO E INSTALACAO</t>
  </si>
  <si>
    <t>317,61</t>
  </si>
  <si>
    <t>320,48</t>
  </si>
  <si>
    <t>72719</t>
  </si>
  <si>
    <t>TE DE ACO GALVANIZADO 4" - FORNECIMENTO E INSTALACAO</t>
  </si>
  <si>
    <t>221,04</t>
  </si>
  <si>
    <t>226,28</t>
  </si>
  <si>
    <t>72720</t>
  </si>
  <si>
    <t>TE DE ACO GALVANIZADO 5" - FORNECIMENTO E INSTALACAO</t>
  </si>
  <si>
    <t>302,75</t>
  </si>
  <si>
    <t>308,72</t>
  </si>
  <si>
    <t>72721</t>
  </si>
  <si>
    <t>TE DE ACO GALVANIZADO 6" - FORNECIMENTO E INSTALACAO</t>
  </si>
  <si>
    <t>647,77</t>
  </si>
  <si>
    <t>654,45</t>
  </si>
  <si>
    <t>89358</t>
  </si>
  <si>
    <t>JOELHO 90 GRAUS, PVC, SOLDÁVEL, DN 20MM, INSTALADO EM RAMAL OU SUB-RAMAL DE ÁGUA - FORNECIMENTO E INSTALAÇÃO. AF_12/2014</t>
  </si>
  <si>
    <t>89359</t>
  </si>
  <si>
    <t>JOELHO 45 GRAUS, PVC, SOLDÁVEL, DN 20MM, INSTALADO EM RAMAL OU SUB-RAMAL DE ÁGUA - FORNECIMENTO E INSTALAÇÃO. AF_12/2014</t>
  </si>
  <si>
    <t>89360</t>
  </si>
  <si>
    <t>CURVA 90 GRAUS, PVC, SOLDÁVEL, DN 20MM, INSTALADO EM RAMAL OU SUB-RAMAL DE ÁGUA - FORNECIMENTO E INSTALAÇÃO. AF_12/2014</t>
  </si>
  <si>
    <t>7,54</t>
  </si>
  <si>
    <t>89361</t>
  </si>
  <si>
    <t>CURVA 45 GRAUS, PVC, SOLDÁVEL, DN 20MM, INSTALADO EM RAMAL OU SUB-RAMAL DE ÁGUA - FORNECIMENTO E INSTALAÇÃO. AF_12/2014</t>
  </si>
  <si>
    <t>89362</t>
  </si>
  <si>
    <t>JOELHO 90 GRAUS, PVC, SOLDÁVEL, DN 25MM, INSTALADO EM RAMAL OU SUB-RAMAL DE ÁGUA - FORNECIMENTO E INSTALAÇÃO. AF_12/2014</t>
  </si>
  <si>
    <t>89363</t>
  </si>
  <si>
    <t>JOELHO 45 GRAUS, PVC, SOLDÁVEL, DN 25MM, INSTALADO EM RAMAL OU SUB-RAMAL DE ÁGUA - FORNECIMENTO E INSTALAÇÃO. AF_12/2014</t>
  </si>
  <si>
    <t>89364</t>
  </si>
  <si>
    <t>CURVA 90 GRAUS, PVC, SOLDÁVEL, DN 25MM, INSTALADO EM RAMAL OU SUB-RAMAL DE ÁGUA - FORNECIMENTO E INSTALAÇÃO. AF_12/2014</t>
  </si>
  <si>
    <t>9,77</t>
  </si>
  <si>
    <t>89365</t>
  </si>
  <si>
    <t>CURVA 45 GRAUS, PVC, SOLDÁVEL, DN 25MM, INSTALADO EM RAMAL OU SUB-RAMAL DE ÁGUA - FORNECIMENTO E INSTALAÇÃO. AF_12/2014</t>
  </si>
  <si>
    <t>8,54</t>
  </si>
  <si>
    <t>89366</t>
  </si>
  <si>
    <t>JOELHO 90 GRAUS COM BUCHA DE LATÃO, PVC, SOLDÁVEL, DN 25MM, X 3/4 INSTALADO EM RAMAL OU SUB-RAMAL DE ÁGUA - FORNECIMENTO E INSTALAÇÃO. AF_12/2014</t>
  </si>
  <si>
    <t>89367</t>
  </si>
  <si>
    <t>JOELHO 90 GRAUS, PVC, SOLDÁVEL, DN 32MM, INSTALADO EM RAMAL OU SUB-RAMAL DE ÁGUA - FORNECIMENTO E INSTALAÇÃO. AF_12/2014</t>
  </si>
  <si>
    <t>9,81</t>
  </si>
  <si>
    <t>10,65</t>
  </si>
  <si>
    <t>89368</t>
  </si>
  <si>
    <t>JOELHO 45 GRAUS, PVC, SOLDÁVEL, DN 32MM, INSTALADO EM RAMAL OU SUB-RAMAL DE ÁGUA - FORNECIMENTO E INSTALAÇÃO. AF_12/2014</t>
  </si>
  <si>
    <t>11,42</t>
  </si>
  <si>
    <t>89369</t>
  </si>
  <si>
    <t>CURVA 90 GRAUS, PVC, SOLDÁVEL, DN 32MM, INSTALADO EM RAMAL OU SUB-RAMAL DE ÁGUA - FORNECIMENTO E INSTALAÇÃO. AF_12/2014</t>
  </si>
  <si>
    <t>13,42</t>
  </si>
  <si>
    <t>89370</t>
  </si>
  <si>
    <t>CURVA 45 GRAUS, PVC, SOLDÁVEL, DN 32MM, INSTALADO EM RAMAL OU SUB-RAMAL DE ÁGUA - FORNECIMENTO E INSTALAÇÃO. AF_12/2014</t>
  </si>
  <si>
    <t>89371</t>
  </si>
  <si>
    <t>LUVA, PVC, SOLDÁVEL, DN 20MM, INSTALADO EM RAMAL OU SUB-RAMAL DE ÁGUA - FORNECIMENTO E INSTALAÇÃO. AF_12/2014</t>
  </si>
  <si>
    <t>4,52</t>
  </si>
  <si>
    <t>89372</t>
  </si>
  <si>
    <t>LUVA DE CORRER, PVC, SOLDÁVEL, DN 20MM, INSTALADO EM RAMAL OU SUB-RAMAL DE ÁGUA - FORNECIMENTO E INSTALAÇÃO. AF_12/2014</t>
  </si>
  <si>
    <t>9,83</t>
  </si>
  <si>
    <t>89373</t>
  </si>
  <si>
    <t>LUVA DE REDUÇÃO, PVC, SOLDÁVEL, DN 25MM X 20MM, INSTALADO EM RAMAL OU SUB-RAMAL DE ÁGUA - FORNECIMENTO E INSTALAÇÃO. AF_12/2014</t>
  </si>
  <si>
    <t>89374</t>
  </si>
  <si>
    <t>LUVA COM BUCHA DE LATÃO, PVC, SOLDÁVEL, DN 20MM X 1/2, INSTALADO EM RAMAL OU SUB-RAMAL DE ÁGUA - FORNECIMENTO E INSTALAÇÃO. AF_12/2014</t>
  </si>
  <si>
    <t>89375</t>
  </si>
  <si>
    <t>UNIÃO, PVC, SOLDÁVEL, DN 20MM, INSTALADO EM RAMAL OU SUB-RAMAL DE ÁGUA - FORNECIMENTO E INSTALAÇÃO. AF_12/2014</t>
  </si>
  <si>
    <t>89376</t>
  </si>
  <si>
    <t>ADAPTADOR CURTO COM BOLSA E ROSCA PARA REGISTRO, PVC, SOLDÁVEL, DN 20MM X 1/2, INSTALADO EM RAMAL OU SUB-RAMAL DE ÁGUA - FORNECIMENTO E INSTALAÇÃO. AF_12/2014</t>
  </si>
  <si>
    <t>89377</t>
  </si>
  <si>
    <t>CURVA DE TRANSPOSIÇÃO, PVC, SOLDÁVEL, DN 20MM, INSTALADO EM RAMAL OU SUB-RAMAL DE ÁGUA - FORNECIMENTO E INSTALAÇÃO. AF_12/2014</t>
  </si>
  <si>
    <t>89378</t>
  </si>
  <si>
    <t>LUVA, PVC, SOLDÁVEL, DN 25MM, INSTALADO EM RAMAL OU SUB-RAMAL DE ÁGUA - FORNECIMENTO E INSTALAÇÃO. AF_12/2014</t>
  </si>
  <si>
    <t>89379</t>
  </si>
  <si>
    <t>LUVA DE CORRER, PVC, SOLDÁVEL, DN 25MM, INSTALADO EM RAMAL OU SUB-RAMAL DE ÁGUA - FORNECIMENTO E INSTALAÇÃO. AF_12/2014</t>
  </si>
  <si>
    <t>89380</t>
  </si>
  <si>
    <t>LUVA DE REDUÇÃO, PVC, SOLDÁVEL, DN 32MM X 25MM, INSTALADO EM RAMAL OU SUB-RAMAL DE ÁGUA - FORNECIMENTO E INSTALAÇÃO. AF_12/2014</t>
  </si>
  <si>
    <t>89381</t>
  </si>
  <si>
    <t>LUVA COM BUCHA DE LATÃO, PVC, SOLDÁVEL, DN 25MM X 3/4, INSTALADO EM RAMAL OU SUB-RAMAL DE ÁGUA - FORNECIMENTO E INSTALAÇÃO. AF_12/2014</t>
  </si>
  <si>
    <t>89382</t>
  </si>
  <si>
    <t>UNIÃO, PVC, SOLDÁVEL, DN 25MM, INSTALADO EM RAMAL OU SUB-RAMAL DE ÁGUA - FORNECIMENTO E INSTALAÇÃO. AF_12/2014</t>
  </si>
  <si>
    <t>89383</t>
  </si>
  <si>
    <t>ADAPTADOR CURTO COM BOLSA E ROSCA PARA REGISTRO, PVC, SOLDÁVEL, DN 25MM X 3/4, INSTALADO EM RAMAL OU SUB-RAMAL DE ÁGUA - FORNECIMENTO E INSTALAÇÃO. AF_12/2014</t>
  </si>
  <si>
    <t>89384</t>
  </si>
  <si>
    <t>CURVA DE TRANSPOSIÇÃO, PVC, SOLDÁVEL, DN 25MM, INSTALADO EM RAMAL OU SUB-RAMAL DE ÁGUA   FORNECIMENTO E INSTALAÇÃO. AF_12/2014</t>
  </si>
  <si>
    <t>10,42</t>
  </si>
  <si>
    <t>89385</t>
  </si>
  <si>
    <t>LUVA SOLDÁVEL E COM ROSCA, PVC, SOLDÁVEL, DN 25MM X 3/4, INSTALADO EM RAMAL OU SUB-RAMAL DE ÁGUA - FORNECIMENTO E INSTALAÇÃO. AF_12/2014</t>
  </si>
  <si>
    <t>89386</t>
  </si>
  <si>
    <t>LUVA, PVC, SOLDÁVEL, DN 32MM, INSTALADO EM RAMAL OU SUB-RAMAL DE ÁGUA - FORNECIMENTO E INSTALAÇÃO. AF_12/2014</t>
  </si>
  <si>
    <t>89387</t>
  </si>
  <si>
    <t>LUVA DE CORRER, PVC, SOLDÁVEL, DN 32MM, INSTALADO EM RAMAL OU SUB-RAMAL DE ÁGUA   FORNECIMENTO E INSTALAÇÃO. AF_12/2014</t>
  </si>
  <si>
    <t>24,13</t>
  </si>
  <si>
    <t>24,69</t>
  </si>
  <si>
    <t>89388</t>
  </si>
  <si>
    <t>LUVA DE REDUÇÃO, PVC, SOLDÁVEL, DN 40MM X 32MM, INSTALADO EM RAMAL OU SUB-RAMAL DE ÁGUA - FORNECIMENTO E INSTALAÇÃO. AF_12/2014</t>
  </si>
  <si>
    <t>89389</t>
  </si>
  <si>
    <t>LUVA SOLDÁVEL E COM ROSCA, PVC, SOLDÁVEL, DN 32MM X 1, INSTALADO EM RAMAL OU SUB-RAMAL DE ÁGUA - FORNECIMENTO E INSTALAÇÃO. AF_12/2014</t>
  </si>
  <si>
    <t>10,35</t>
  </si>
  <si>
    <t>89390</t>
  </si>
  <si>
    <t>UNIÃO, PVC, SOLDÁVEL, DN 32MM, INSTALADO EM RAMAL OU SUB-RAMAL DE ÁGUA - FORNECIMENTO E INSTALAÇÃO. AF_12/2014</t>
  </si>
  <si>
    <t>89391</t>
  </si>
  <si>
    <t>ADAPTADOR CURTO COM BOLSA E ROSCA PARA REGISTRO, PVC, SOLDÁVEL, DN 32MM X 1, INSTALADO EM RAMAL OU SUB-RAMAL DE ÁGUA - FORNECIMENTO E INSTALAÇÃO. AF_12/2014</t>
  </si>
  <si>
    <t>89392</t>
  </si>
  <si>
    <t>CURVA DE TRANSPOSIÇÃO, PVC, SOLDÁVEL, DN 32MM, INSTALADO EM RAMAL OU SUB-RAMAL DE ÁGUA   FORNECIMENTO E INSTALAÇÃO. AF_12/2014</t>
  </si>
  <si>
    <t>89393</t>
  </si>
  <si>
    <t>TE, PVC, SOLDÁVEL, DN 20MM, INSTALADO EM RAMAL OU SUB-RAMAL DE ÁGUA - FORNECIMENTO E INSTALAÇÃO. AF_12/2014</t>
  </si>
  <si>
    <t>89394</t>
  </si>
  <si>
    <t>TÊ COM BUCHA DE LATÃO NA BOLSA CENTRAL, PVC, SOLDÁVEL, DN 20MM X 1/2, INSTALADO EM RAMAL OU SUB-RAMAL DE ÁGUA - FORNECIMENTO E INSTALAÇÃO. AF_12/2014</t>
  </si>
  <si>
    <t>89395</t>
  </si>
  <si>
    <t>TE, PVC, SOLDÁVEL, DN 25MM, INSTALADO EM RAMAL OU SUB-RAMAL DE ÁGUA - FORNECIMENTO E INSTALAÇÃO. AF_12/2014</t>
  </si>
  <si>
    <t>89396</t>
  </si>
  <si>
    <t>TÊ COM BUCHA DE LATÃO NA BOLSA CENTRAL, PVC, SOLDÁVEL, DN 25MM X 1/2, INSTALADO EM RAMAL OU SUB-RAMAL DE ÁGUA - FORNECIMENTO E INSTALAÇÃO. AF_12/2014</t>
  </si>
  <si>
    <t>89397</t>
  </si>
  <si>
    <t>TÊ DE REDUÇÃO, PVC, SOLDÁVEL, DN 25MM X 20MM, INSTALADO EM RAMAL OU SUB-RAMAL DE ÁGUA - FORNECIMENTO E INSTALAÇÃO. AF_12/2014</t>
  </si>
  <si>
    <t>12,56</t>
  </si>
  <si>
    <t>89398</t>
  </si>
  <si>
    <t>TE, PVC, SOLDÁVEL, DN 32MM, INSTALADO EM RAMAL OU SUB-RAMAL DE ÁGUA - FORNECIMENTO E INSTALAÇÃO. AF_12/2014</t>
  </si>
  <si>
    <t>14,20</t>
  </si>
  <si>
    <t>89399</t>
  </si>
  <si>
    <t>TÊ COM BUCHA DE LATÃO NA BOLSA CENTRAL, PVC, SOLDÁVEL, DN 32MM X 3/4, INSTALADO EM RAMAL OU SUB-RAMAL DE ÁGUA - FORNECIMENTO E INSTALAÇÃO. AF_12/2014</t>
  </si>
  <si>
    <t>89400</t>
  </si>
  <si>
    <t>TÊ DE REDUÇÃO, PVC, SOLDÁVEL, DN 32MM X 25MM, INSTALADO EM RAMAL OU SUB-RAMAL DE ÁGUA - FORNECIMENTO E INSTALAÇÃO. AF_12/2014</t>
  </si>
  <si>
    <t>89404</t>
  </si>
  <si>
    <t>JOELHO 90 GRAUS, PVC, SOLDÁVEL, DN 20MM, INSTALADO EM RAMAL DE DISTRIBUIÇÃO DE ÁGUA - FORNECIMENTO E INSTALAÇÃO. AF_12/2014</t>
  </si>
  <si>
    <t>89405</t>
  </si>
  <si>
    <t>JOELHO 45 GRAUS, PVC, SOLDÁVEL, DN 20MM, INSTALADO EM RAMAL DE DISTRIBUIÇÃO DE ÁGUA - FORNECIMENTO E INSTALAÇÃO. AF_12/2014</t>
  </si>
  <si>
    <t>89406</t>
  </si>
  <si>
    <t>CURVA 90 GRAUS, PVC, SOLDÁVEL, DN 20MM, INSTALADO EM RAMAL DE DISTRIBUIÇÃO DE ÁGUA - FORNECIMENTO E INSTALAÇÃO. AF_12/2014</t>
  </si>
  <si>
    <t>89407</t>
  </si>
  <si>
    <t>CURVA 45 GRAUS, PVC, SOLDÁVEL, DN 20MM, INSTALADO EM RAMAL DE DISTRIBUIÇÃO DE ÁGUA - FORNECIMENTO E INSTALAÇÃO. AF_12/2014</t>
  </si>
  <si>
    <t>5,01</t>
  </si>
  <si>
    <t>89408</t>
  </si>
  <si>
    <t>JOELHO 90 GRAUS, PVC, SOLDÁVEL, DN 25MM, INSTALADO EM RAMAL DE DISTRIBUIÇÃO DE ÁGUA - FORNECIMENTO E INSTALAÇÃO. AF_12/2014</t>
  </si>
  <si>
    <t>89409</t>
  </si>
  <si>
    <t>JOELHO 45 GRAUS, PVC, SOLDÁVEL, DN 25MM, INSTALADO EM RAMAL DE DISTRIBUIÇÃO DE ÁGUA - FORNECIMENTO E INSTALAÇÃO. AF_12/2014</t>
  </si>
  <si>
    <t>89410</t>
  </si>
  <si>
    <t>CURVA 90 GRAUS, PVC, SOLDÁVEL, DN 25MM, INSTALADO EM RAMAL DE DISTRIBUIÇÃO DE ÁGUA - FORNECIMENTO E INSTALAÇÃO. AF_12/2014</t>
  </si>
  <si>
    <t>6,64</t>
  </si>
  <si>
    <t>89411</t>
  </si>
  <si>
    <t>CURVA 45 GRAUS, PVC, SOLDÁVEL, DN 25MM, INSTALADO EM RAMAL DE DISTRIBUIÇÃO DE ÁGUA - FORNECIMENTO E INSTALAÇÃO. AF_12/2014</t>
  </si>
  <si>
    <t>89412</t>
  </si>
  <si>
    <t>JOELHO 90 GRAUS, PVC, SOLDÁVEL, DN 25MM, X 3/4 INSTALADO EM RAMAL DE DISTRIBUIÇÃO DE ÁGUA - FORNECIMENTO E INSTALAÇÃO. AF_12/2014</t>
  </si>
  <si>
    <t>89413</t>
  </si>
  <si>
    <t>JOELHO 90 GRAUS, PVC, SOLDÁVEL, DN 32MM, INSTALADO EM RAMAL DE DISTRIBUIÇÃO DE ÁGUA - FORNECIMENTO E INSTALAÇÃO. AF_12/2014</t>
  </si>
  <si>
    <t>89414</t>
  </si>
  <si>
    <t>JOELHO 45 GRAUS, PVC, SOLDÁVEL, DN 32MM, INSTALADO EM RAMAL DE DISTRIBUIÇÃO DE ÁGUA - FORNECIMENTO E INSTALAÇÃO. AF_12/2014</t>
  </si>
  <si>
    <t>8,50</t>
  </si>
  <si>
    <t>89415</t>
  </si>
  <si>
    <t>CURVA 90 GRAUS, PVC, SOLDÁVEL, DN 32MM, INSTALADO EM RAMAL DE DISTRIBUIÇÃO DE ÁGUA - FORNECIMENTO E INSTALAÇÃO. AF_12/2014</t>
  </si>
  <si>
    <t>11,01</t>
  </si>
  <si>
    <t>89416</t>
  </si>
  <si>
    <t>CURVA 45 GRAUS, PVC, SOLDÁVEL, DN 32MM, INSTALADO EM RAMAL DE DISTRIBUIÇÃO DE ÁGUA - FORNECIMENTO E INSTALAÇÃO. AF_12/2014</t>
  </si>
  <si>
    <t>89417</t>
  </si>
  <si>
    <t>LUVA, PVC, SOLDÁVEL, DN 20MM, INSTALADO EM RAMAL DE DISTRIBUIÇÃO DE ÁGUA - FORNECIMENTO E INSTALAÇÃO. AF_12/2014</t>
  </si>
  <si>
    <t>89418</t>
  </si>
  <si>
    <t>LUVA DE CORRER, PVC, SOLDÁVEL, DN 20MM, INSTALADO EM RAMAL DE DISTRIBUIÇÃO DE ÁGUA - FORNECIMENTO E INSTALAÇÃO. AF_12/2014</t>
  </si>
  <si>
    <t>89419</t>
  </si>
  <si>
    <t>LUVA DE REDUÇÃO, PVC, SOLDÁVEL, DN 25MM X 20MM, INSTALADO EM RAMAL DE DISTRIBUIÇÃO DE ÁGUA - FORNECIMENTO E INSTALAÇÃO. AF_12/2014</t>
  </si>
  <si>
    <t>89420</t>
  </si>
  <si>
    <t>LUVA COM BUCHA DE LATÃO, PVC, SOLDÁVEL, DN 20MM X 1/2, INSTALADO EM RAMAL DE DISTRIBUIÇÃO DE ÁGUA - FORNECIMENTO E INSTALAÇÃO. AF_12/2014</t>
  </si>
  <si>
    <t>89421</t>
  </si>
  <si>
    <t>UNIÃO, PVC, SOLDÁVEL, DN 20MM, INSTALADO EM RAMAL DE DISTRIBUIÇÃO DE ÁGUA - FORNECIMENTO E INSTALAÇÃO. AF_12/2014</t>
  </si>
  <si>
    <t>8,24</t>
  </si>
  <si>
    <t>89422</t>
  </si>
  <si>
    <t>ADAPTADOR CURTO COM BOLSA E ROSCA PARA REGISTRO, PVC, SOLDÁVEL, DN 20MM X 1/2, INSTALADO EM RAMAL DE DISTRIBUIÇÃO DE ÁGUA - FORNECIMENTO E INSTALAÇÃO. AF_12/2014</t>
  </si>
  <si>
    <t>89423</t>
  </si>
  <si>
    <t>CURVA DE TRANSPOSIÇÃO, PVC, SOLDÁVEL, DN 20MM, INSTALADO EM RAMAL DE DISTRIBUIÇÃO DE ÁGUA   FORNECIMENTO E INSTALAÇÃO. AF_12/2014</t>
  </si>
  <si>
    <t>89424</t>
  </si>
  <si>
    <t>LUVA, PVC, SOLDÁVEL, DN 25MM, INSTALADO EM RAMAL DE DISTRIBUIÇÃO DE ÁGUA - FORNECIMENTO E INSTALAÇÃO. AF_12/2014</t>
  </si>
  <si>
    <t>3,73</t>
  </si>
  <si>
    <t>89425</t>
  </si>
  <si>
    <t>LUVA DE CORRER, PVC, SOLDÁVEL, DN 25MM, INSTALADO EM RAMAL DE DISTRIBUIÇÃO DE ÁGUA - FORNECIMENTO E INSTALAÇÃO. AF_12/2014</t>
  </si>
  <si>
    <t>89426</t>
  </si>
  <si>
    <t>LUVA DE REDUÇÃO, PVC, SOLDÁVEL, DN 32MM X 25MM, INSTALADO EM RAMAL DE DISTRIBUIÇÃO DE ÁGUA - FORNECIMENTO E INSTALAÇÃO. AF_12/2014</t>
  </si>
  <si>
    <t>89427</t>
  </si>
  <si>
    <t>LUVA COM BUCHA DE LATÃO, PVC, SOLDÁVEL, DN 25MM X 3/4, INSTALADO EM RAMAL DE DISTRIBUIÇÃO DE ÁGUA - FORNECIMENTO E INSTALAÇÃO. AF_12/2014</t>
  </si>
  <si>
    <t>8,21</t>
  </si>
  <si>
    <t>89428</t>
  </si>
  <si>
    <t>UNIÃO, PVC, SOLDÁVEL, DN 25MM, INSTALADO EM RAMAL DE DISTRIBUIÇÃO DE ÁGUA - FORNECIMENTO E INSTALAÇÃO. AF_12/2014</t>
  </si>
  <si>
    <t>89429</t>
  </si>
  <si>
    <t>ADAPTADOR CURTO COM BOLSA E ROSCA PARA REGISTRO, PVC, SOLDÁVEL, DN 25MM X 3/4, INSTALADO EM RAMAL DE DISTRIBUIÇÃO DE ÁGUA - FORNECIMENTO E INSTALAÇÃO. AF_12/2014</t>
  </si>
  <si>
    <t>89430</t>
  </si>
  <si>
    <t>CURVA DE TRANSPOSIÇÃO, PVC, SOLDÁVEL, DN 25MM, INSTALADO EM RAMAL DE DISTRIBUIÇÃO DE ÁGUA   FORNECIMENTO E INSTALAÇÃO. AF_12/2014</t>
  </si>
  <si>
    <t>89431</t>
  </si>
  <si>
    <t>LUVA, PVC, SOLDÁVEL, DN 32MM, INSTALADO EM RAMAL DE DISTRIBUIÇÃO DE ÁGUA - FORNECIMENTO E INSTALAÇÃO. AF_12/2014</t>
  </si>
  <si>
    <t>89432</t>
  </si>
  <si>
    <t>LUVA DE CORRER, PVC, SOLDÁVEL, DN 32MM, INSTALADO EM RAMAL DE DISTRIBUIÇÃO DE ÁGUA   FORNECIMENTO E INSTALAÇÃO. AF_12/2014</t>
  </si>
  <si>
    <t>22,18</t>
  </si>
  <si>
    <t>89433</t>
  </si>
  <si>
    <t>LUVA DE REDUÇÃO, PVC, SOLDÁVEL, DN 40MM X 32MM, INSTALADO EM RAMAL DE DISTRIBUIÇÃO DE ÁGUA - FORNECIMENTO E INSTALAÇÃO. AF_12/2014</t>
  </si>
  <si>
    <t>89434</t>
  </si>
  <si>
    <t>LUVA SOLDÁVEL E COM ROSCA, PVC, SOLDÁVEL, DN 32MM X 1, INSTALADO EM RAMAL DE DISTRIBUIÇÃO DE ÁGUA - FORNECIMENTO E INSTALAÇÃO. AF_12/2014</t>
  </si>
  <si>
    <t>7,84</t>
  </si>
  <si>
    <t>89435</t>
  </si>
  <si>
    <t>UNIÃO, PVC, SOLDÁVEL, DN 32MM, INSTALADO EM RAMAL DE DISTRIBUIÇÃO DE ÁGUA - FORNECIMENTO E INSTALAÇÃO. AF_12/2014</t>
  </si>
  <si>
    <t>14,81</t>
  </si>
  <si>
    <t>89436</t>
  </si>
  <si>
    <t>ADAPTADOR CURTO COM BOLSA E ROSCA PARA REGISTRO, PVC, SOLDÁVEL, DN 32MM X 1, INSTALADO EM RAMAL DE DISTRIBUIÇÃO DE ÁGUA - FORNECIMENTO E INSTALAÇÃO. AF_12/2014</t>
  </si>
  <si>
    <t>89437</t>
  </si>
  <si>
    <t>CURVA DE TRANSPOSIÇÃO, PVC, SOLDÁVEL, DN 32MM, INSTALADO EM RAMAL DE DISTRIBUIÇÃO DE ÁGUA   FORNECIMENTO E INSTALAÇÃO. AF_12/2014</t>
  </si>
  <si>
    <t>18,05</t>
  </si>
  <si>
    <t>89438</t>
  </si>
  <si>
    <t>TE, PVC, SOLDÁVEL, DN 20MM, INSTALADO EM RAMAL DE DISTRIBUIÇÃO DE ÁGUA - FORNECIMENTO E INSTALAÇÃO. AF_12/2014</t>
  </si>
  <si>
    <t>89439</t>
  </si>
  <si>
    <t>TÊ SOLDÁVEL E COM ROSCA NA BOLSA CENTRAL, PVC, SOLDÁVEL, DN 20MM X 1/2, INSTALADO EM RAMAL DE DISTRIBUIÇÃO DE ÁGUA - FORNECIMENTO E INSTALAÇÃO. AF_12/2014</t>
  </si>
  <si>
    <t>7,74</t>
  </si>
  <si>
    <t>89440</t>
  </si>
  <si>
    <t>TE, PVC, SOLDÁVEL, DN 25MM, INSTALADO EM RAMAL DE DISTRIBUIÇÃO DE ÁGUA - FORNECIMENTO E INSTALAÇÃO. AF_12/2014</t>
  </si>
  <si>
    <t>89441</t>
  </si>
  <si>
    <t>TÊ COM BUCHA DE LATÃO NA BOLSA CENTRAL, PVC, SOLDÁVEL, DN 25MM X 1/2, INSTALADO EM RAMAL DE DISTRIBUIÇÃO DE ÁGUA - FORNECIMENTO E INSTALAÇÃO. AF_12/2014</t>
  </si>
  <si>
    <t>12,54</t>
  </si>
  <si>
    <t>89442</t>
  </si>
  <si>
    <t>TÊ DE REDUÇÃO, PVC, SOLDÁVEL, DN 25MM X 20MM, INSTALADO EM RAMAL DE DISTRIBUIÇÃO DE ÁGUA - FORNECIMENTO E INSTALAÇÃO. AF_12/2014</t>
  </si>
  <si>
    <t>89443</t>
  </si>
  <si>
    <t>TE, PVC, SOLDÁVEL, DN 32MM, INSTALADO EM RAMAL DE DISTRIBUIÇÃO DE ÁGUA - FORNECIMENTO E INSTALAÇÃO. AF_12/2014</t>
  </si>
  <si>
    <t>89444</t>
  </si>
  <si>
    <t>TÊ COM BUCHA DE LATÃO NA BOLSA CENTRAL, PVC, SOLDÁVEL, DN 32MM X 3/4, INSTALADO EM RAMAL DE DISTRIBUIÇÃO DE ÁGUA - FORNECIMENTO E INSTALAÇÃO. AF_12/2014</t>
  </si>
  <si>
    <t>19,98</t>
  </si>
  <si>
    <t>89445</t>
  </si>
  <si>
    <t>TÊ DE REDUÇÃO, PVC, SOLDÁVEL, DN 32MM X 25MM, INSTALADO EM RAMAL DE DISTRIBUIÇÃO DE ÁGUA - FORNECIMENTO E INSTALAÇÃO. AF_12/2014</t>
  </si>
  <si>
    <t>89481</t>
  </si>
  <si>
    <t>JOELHO 90 GRAUS, PVC, SOLDÁVEL, DN 25MM, INSTALADO EM PRUMADA DE ÁGUA - FORNECIMENTO E INSTALAÇÃO. AF_12/2014</t>
  </si>
  <si>
    <t>89485</t>
  </si>
  <si>
    <t>JOELHO 45 GRAUS, PVC, SOLDÁVEL, DN 25MM, INSTALADO EM PRUMADA DE ÁGUA - FORNECIMENTO E INSTALAÇÃO. AF_12/2014</t>
  </si>
  <si>
    <t>4,50</t>
  </si>
  <si>
    <t>89489</t>
  </si>
  <si>
    <t>CURVA 90 GRAUS, PVC, SOLDÁVEL, DN 25MM, INSTALADO EM PRUMADA DE ÁGUA - FORNECIMENTO E INSTALAÇÃO. AF_12/2014</t>
  </si>
  <si>
    <t>89490</t>
  </si>
  <si>
    <t>CURVA 45 GRAUS, PVC, SOLDÁVEL, DN 25MM, INSTALADO EM PRUMADA DE ÁGUA - FORNECIMENTO E INSTALAÇÃO. AF_12/2014</t>
  </si>
  <si>
    <t>5,16</t>
  </si>
  <si>
    <t>89492</t>
  </si>
  <si>
    <t>JOELHO 90 GRAUS, PVC, SOLDÁVEL, DN 32MM, INSTALADO EM PRUMADA DE ÁGUA - FORNECIMENTO E INSTALAÇÃO. AF_12/2014</t>
  </si>
  <si>
    <t>89493</t>
  </si>
  <si>
    <t>JOELHO 45 GRAUS, PVC, SOLDÁVEL, DN 32MM, INSTALADO EM PRUMADA DE ÁGUA - FORNECIMENTO E INSTALAÇÃO. AF_12/2014</t>
  </si>
  <si>
    <t>89494</t>
  </si>
  <si>
    <t>CURVA 90 GRAUS, PVC, SOLDÁVEL, DN 32MM, INSTALADO EM PRUMADA DE ÁGUA - FORNECIMENTO E INSTALAÇÃO. AF_12/2014</t>
  </si>
  <si>
    <t>89496</t>
  </si>
  <si>
    <t>CURVA 45 GRAUS, PVC, SOLDÁVEL, DN 32MM, INSTALADO EM PRUMADA DE ÁGUA - FORNECIMENTO E INSTALAÇÃO. AF_12/2014</t>
  </si>
  <si>
    <t>89497</t>
  </si>
  <si>
    <t>JOELHO 90 GRAUS, PVC, SOLDÁVEL, DN 40MM, INSTALADO EM PRUMADA DE ÁGUA - FORNECIMENTO E INSTALAÇÃO. AF_12/2014</t>
  </si>
  <si>
    <t>9,10</t>
  </si>
  <si>
    <t>89498</t>
  </si>
  <si>
    <t>JOELHO 45 GRAUS, PVC, SOLDÁVEL, DN 40MM, INSTALADO EM PRUMADA DE ÁGUA - FORNECIMENTO E INSTALAÇÃO. AF_12/2014</t>
  </si>
  <si>
    <t>89499</t>
  </si>
  <si>
    <t>CURVA 90 GRAUS, PVC, SOLDÁVEL, DN 40MM, INSTALADO EM PRUMADA DE ÁGUA - FORNECIMENTO E INSTALAÇÃO. AF_12/2014</t>
  </si>
  <si>
    <t>14,11</t>
  </si>
  <si>
    <t>89500</t>
  </si>
  <si>
    <t>CURVA 45 GRAUS, PVC, SOLDÁVEL, DN 40MM, INSTALADO EM PRUMADA DE ÁGUA - FORNECIMENTO E INSTALAÇÃO. AF_12/2014</t>
  </si>
  <si>
    <t>9,56</t>
  </si>
  <si>
    <t>89501</t>
  </si>
  <si>
    <t>JOELHO 90 GRAUS, PVC, SOLDÁVEL, DN 50MM, INSTALADO EM PRUMADA DE ÁGUA - FORNECIMENTO E INSTALAÇÃO. AF_12/2014</t>
  </si>
  <si>
    <t>89502</t>
  </si>
  <si>
    <t>JOELHO 45 GRAUS, PVC, SOLDÁVEL, DN 50MM, INSTALADO EM PRUMADA DE ÁGUA - FORNECIMENTO E INSTALAÇÃO. AF_12/2014</t>
  </si>
  <si>
    <t>89503</t>
  </si>
  <si>
    <t>CURVA 90 GRAUS, PVC, SOLDÁVEL, DN 50MM, INSTALADO EM PRUMADA DE ÁGUA - FORNECIMENTO E INSTALAÇÃO. AF_12/2014</t>
  </si>
  <si>
    <t>18,08</t>
  </si>
  <si>
    <t>89504</t>
  </si>
  <si>
    <t>CURVA 45 GRAUS, PVC, SOLDÁVEL, DN 50MM, INSTALADO EM PRUMADA DE ÁGUA - FORNECIMENTO E INSTALAÇÃO. AF_12/2014</t>
  </si>
  <si>
    <t>89505</t>
  </si>
  <si>
    <t>JOELHO 90 GRAUS, PVC, SOLDÁVEL, DN 60MM, INSTALADO EM PRUMADA DE ÁGUA - FORNECIMENTO E INSTALAÇÃO. AF_12/2014</t>
  </si>
  <si>
    <t>25,99</t>
  </si>
  <si>
    <t>89506</t>
  </si>
  <si>
    <t>JOELHO 45 GRAUS, PVC, SOLDÁVEL, DN 60MM, INSTALADO EM PRUMADA DE ÁGUA - FORNECIMENTO E INSTALAÇÃO. AF_12/2014</t>
  </si>
  <si>
    <t>29,16</t>
  </si>
  <si>
    <t>89507</t>
  </si>
  <si>
    <t>CURVA 90 GRAUS, PVC, SOLDÁVEL, DN 60MM, INSTALADO EM PRUMADA DE ÁGUA - FORNECIMENTO E INSTALAÇÃO. AF_12/2014</t>
  </si>
  <si>
    <t>35,78</t>
  </si>
  <si>
    <t>36,39</t>
  </si>
  <si>
    <t>89510</t>
  </si>
  <si>
    <t>CURVA 45 GRAUS, PVC, SOLDÁVEL, DN 60MM, INSTALADO EM PRUMADA DE ÁGUA - FORNECIMENTO E INSTALAÇÃO. AF_12/2014</t>
  </si>
  <si>
    <t>24,25</t>
  </si>
  <si>
    <t>89513</t>
  </si>
  <si>
    <t>JOELHO 90 GRAUS, PVC, SOLDÁVEL, DN 75MM, INSTALADO EM PRUMADA DE ÁGUA - FORNECIMENTO E INSTALAÇÃO. AF_12/2014</t>
  </si>
  <si>
    <t>79,36</t>
  </si>
  <si>
    <t>80,10</t>
  </si>
  <si>
    <t>89514</t>
  </si>
  <si>
    <t>JOELHO 90 GRAUS, PVC, SERIE R, ÁGUA PLUVIAL, DN 40 MM, JUNTA SOLDÁVEL, FORNECIDO E INSTALADO EM RAMAL DE ENCAMINHAMENTO. AF_12/2014</t>
  </si>
  <si>
    <t>89515</t>
  </si>
  <si>
    <t>JOELHO 45 GRAUS, PVC, SOLDÁVEL, DN 75MM, INSTALADO EM PRUMADA DE ÁGUA - FORNECIMENTO E INSTALAÇÃO. AF_12/2014</t>
  </si>
  <si>
    <t>60,01</t>
  </si>
  <si>
    <t>60,75</t>
  </si>
  <si>
    <t>89516</t>
  </si>
  <si>
    <t>JOELHO 45 GRAUS, PVC, SERIE R, ÁGUA PLUVIAL, DN 40 MM, JUNTA SOLDÁVEL, FORNECIDO E INSTALADO EM RAMAL DE ENCAMINHAMENTO. AF_12/2014</t>
  </si>
  <si>
    <t>89517</t>
  </si>
  <si>
    <t>CURVA 90 GRAUS, PVC, SOLDÁVEL, DN 75MM, INSTALADO EM PRUMADA DE ÁGUA - FORNECIMENTO E INSTALAÇÃO. AF_12/2014</t>
  </si>
  <si>
    <t>50,60</t>
  </si>
  <si>
    <t>51,34</t>
  </si>
  <si>
    <t>89518</t>
  </si>
  <si>
    <t>JOELHO 90 GRAUS, PVC, SERIE R, ÁGUA PLUVIAL, DN 50 MM, JUNTA ELÁSTICA, FORNECIDO E INSTALADO EM RAMAL DE ENCAMINHAMENTO. AF_12/2014</t>
  </si>
  <si>
    <t>89519</t>
  </si>
  <si>
    <t>CURVA 45 GRAUS, PVC, SOLDÁVEL, DN 75MM, INSTALADO EM PRUMADA DE ÁGUA - FORNECIMENTO E INSTALAÇÃO. AF_12/2014</t>
  </si>
  <si>
    <t>34,36</t>
  </si>
  <si>
    <t>35,10</t>
  </si>
  <si>
    <t>89520</t>
  </si>
  <si>
    <t>JOELHO 45 GRAUS, PVC, SERIE R, ÁGUA PLUVIAL, DN 50 MM, JUNTA ELÁSTICA, FORNECIDO E INSTALADO EM RAMAL DE ENCAMINHAMENTO. AF_12/2014</t>
  </si>
  <si>
    <t>9,02</t>
  </si>
  <si>
    <t>89521</t>
  </si>
  <si>
    <t>JOELHO 90 GRAUS, PVC, SOLDÁVEL, DN 85MM, INSTALADO EM PRUMADA DE ÁGUA - FORNECIMENTO E INSTALAÇÃO. AF_12/2014</t>
  </si>
  <si>
    <t>93,48</t>
  </si>
  <si>
    <t>94,30</t>
  </si>
  <si>
    <t>89522</t>
  </si>
  <si>
    <t>JOELHO 90 GRAUS, PVC, SERIE R, ÁGUA PLUVIAL, DN 75 MM, JUNTA ELÁSTICA, FORNECIDO E INSTALADO EM RAMAL DE ENCAMINHAMENTO. AF_12/2014</t>
  </si>
  <si>
    <t>89523</t>
  </si>
  <si>
    <t>JOELHO 45 GRAUS, PVC, SOLDÁVEL, DN 85MM, INSTALADO EM PRUMADA DE ÁGUA - FORNECIMENTO E INSTALAÇÃO. AF_12/2014</t>
  </si>
  <si>
    <t>70,70</t>
  </si>
  <si>
    <t>71,52</t>
  </si>
  <si>
    <t>89524</t>
  </si>
  <si>
    <t>JOELHO 45 GRAUS, PVC, SERIE R, ÁGUA PLUVIAL, DN 75 MM, JUNTA ELÁSTICA, FORNECIDO E INSTALADO EM RAMAL DE ENCAMINHAMENTO. AF_12/2014</t>
  </si>
  <si>
    <t>89525</t>
  </si>
  <si>
    <t>CURVA 90 GRAUS, PVC, SOLDÁVEL, DN 85MM, INSTALADO EM PRUMADA DE ÁGUA - FORNECIMENTO E INSTALAÇÃO. AF_12/2014</t>
  </si>
  <si>
    <t>69,55</t>
  </si>
  <si>
    <t>70,37</t>
  </si>
  <si>
    <t>89526</t>
  </si>
  <si>
    <t>CURVA 87 GRAUS E 30 MINUTOS, PVC, SERIE R, ÁGUA PLUVIAL, DN 75 MM, JUNTA ELÁSTICA, FORNECIDO E INSTALADO EM RAMAL DE ENCAMINHAMENTO. AF_12/2014</t>
  </si>
  <si>
    <t>26,72</t>
  </si>
  <si>
    <t>27,19</t>
  </si>
  <si>
    <t>89527</t>
  </si>
  <si>
    <t>CURVA 45 GRAUS, PVC, SOLDÁVEL, DN 85MM, INSTALADO EM PRUMADA DE ÁGUA - FORNECIMENTO E INSTALAÇÃO. AF_12/2014</t>
  </si>
  <si>
    <t>54,38</t>
  </si>
  <si>
    <t>89528</t>
  </si>
  <si>
    <t>LUVA, PVC, SOLDÁVEL, DN 25MM, INSTALADO EM PRUMADA DE ÁGUA - FORNECIMENTO E INSTALAÇÃO. AF_12/2014</t>
  </si>
  <si>
    <t>89529</t>
  </si>
  <si>
    <t>JOELHO 90 GRAUS, PVC, SERIE R, ÁGUA PLUVIAL, DN 100 MM, JUNTA ELÁSTICA, FORNECIDO E INSTALADO EM RAMAL DE ENCAMINHAMENTO. AF_12/2014</t>
  </si>
  <si>
    <t>30,55</t>
  </si>
  <si>
    <t>89530</t>
  </si>
  <si>
    <t>LUVA DE CORRER, PVC, SOLDÁVEL, DN 25MM, INSTALADO EM PRUMADA DE ÁGUA - FORNECIMENTO E INSTALAÇÃO. AF_12/2014</t>
  </si>
  <si>
    <t>89531</t>
  </si>
  <si>
    <t>JOELHO 45 GRAUS, PVC, SERIE R, ÁGUA PLUVIAL, DN 100 MM, JUNTA ELÁSTICA, FORNECIDO E INSTALADO EM RAMAL DE ENCAMINHAMENTO. AF_12/2014</t>
  </si>
  <si>
    <t>25,51</t>
  </si>
  <si>
    <t>89532</t>
  </si>
  <si>
    <t>LUVA DE REDUÇÃO, PVC, SOLDÁVEL, DN 32MM X 25MM, INSTALADO EM PRUMADA DE ÁGUA - FORNECIMENTO E INSTALAÇÃO. AF_12/2014</t>
  </si>
  <si>
    <t>89533</t>
  </si>
  <si>
    <t>JOELHO 45 GRAUS PARA PÉ DE COLUNA, PVC, SERIE R, ÁGUA PLUVIAL, DN 100 MM, JUNTA ELÁSTICA, FORNECIDO E INSTALADO EM RAMAL DE ENCAMINHAMENTO. AF_12/2014</t>
  </si>
  <si>
    <t>89534</t>
  </si>
  <si>
    <t>LUVA SOLDÁVEL E COM ROSCA, PVC, SOLDÁVEL, DN 25MM X 3/4, INSTALADO EM PRUMADA DE ÁGUA - FORNECIMENTO E INSTALAÇÃO. AF_12/2014</t>
  </si>
  <si>
    <t>3,71</t>
  </si>
  <si>
    <t>89535</t>
  </si>
  <si>
    <t>CURVA 87 GRAUS E 30 MINUTOS, PVC, SERIE R, ÁGUA PLUVIAL, DN 100 MM, JUNTA ELÁSTICA, FORNECIDO E INSTALADO EM RAMAL DE ENCAMINHAMENTO. AF_12/2014</t>
  </si>
  <si>
    <t>39,50</t>
  </si>
  <si>
    <t>89536</t>
  </si>
  <si>
    <t>UNIÃO, PVC, SOLDÁVEL, DN 25MM, INSTALADO EM PRUMADA DE ÁGUA - FORNECIMENTO E INSTALAÇÃO. AF_12/2014</t>
  </si>
  <si>
    <t>89538</t>
  </si>
  <si>
    <t>ADAPTADOR CURTO COM BOLSA E ROSCA PARA REGISTRO, PVC, SOLDÁVEL, DN 25MM X 3/4, INSTALADO EM PRUMADA DE ÁGUA - FORNECIMENTO E INSTALAÇÃO. AF_12/2014</t>
  </si>
  <si>
    <t>89540</t>
  </si>
  <si>
    <t>CURVA DE TRANSPOSIÇÃO, PVC, SOLDÁVEL, DN 25MM, INSTALADO EM PRUMADA DE ÁGUA  - FORNECIMENTO E INSTALAÇÃO. AF_12/2014</t>
  </si>
  <si>
    <t>89541</t>
  </si>
  <si>
    <t>LUVA, PVC, SOLDÁVEL, DN 32MM, INSTALADO EM PRUMADA DE ÁGUA - FORNECIMENTO E INSTALAÇÃO. AF_12/2014</t>
  </si>
  <si>
    <t>89542</t>
  </si>
  <si>
    <t>LUVA DE CORRER, PVC, SOLDÁVEL, DN 32MM, INSTALADO EM PRUMADA DE ÁGUA - FORNECIMENTO E INSTALAÇÃO. AF_12/2014</t>
  </si>
  <si>
    <t>89544</t>
  </si>
  <si>
    <t>LUVA SIMPLES, PVC, SERIE R, ÁGUA PLUVIAL, DN 40 MM, JUNTA SOLDÁVEL, FORNECIDO E INSTALADO EM RAMAL DE ENCAMINHAMENTO. AF_12/2014</t>
  </si>
  <si>
    <t>89545</t>
  </si>
  <si>
    <t>LUVA SIMPLES, PVC, SERIE R, ÁGUA PLUVIAL, DN 50 MM, JUNTA ELÁSTICA, FORNECIDO E INSTALADO EM RAMAL DE ENCAMINHAMENTO. AF_12/2014</t>
  </si>
  <si>
    <t>89546</t>
  </si>
  <si>
    <t>BUCHA DE REDUÇÃO LONGA, PVC, SERIE R, ÁGUA PLUVIAL, DN 50 X 40 MM, JUNTA ELÁSTICA, FORNECIDO E INSTALADO EM RAMAL DE ENCAMINHAMENTO. AF_12/2014</t>
  </si>
  <si>
    <t>89547</t>
  </si>
  <si>
    <t>LUVA SIMPLES, PVC, SERIE R, ÁGUA PLUVIAL, DN 75 MM, JUNTA ELÁSTICA, FORNECIDO E INSTALADO EM RAMAL DE ENCAMINHAMENTO. AF_12/2014</t>
  </si>
  <si>
    <t>89548</t>
  </si>
  <si>
    <t>LUVA DE CORRER, PVC, SERIE R, ÁGUA PLUVIAL, DN 75 MM, JUNTA ELÁSTICA, FORNECIDO E INSTALADO EM RAMAL DE ENCAMINHAMENTO. AF_12/2014</t>
  </si>
  <si>
    <t>89549</t>
  </si>
  <si>
    <t>REDUÇÃO EXCÊNTRICA, PVC, SERIE R, ÁGUA PLUVIAL, DN 75 X 50 MM, JUNTA ELÁSTICA, FORNECIDO E INSTALADO EM RAMAL DE ENCAMINHAMENTO. AF_12/2014</t>
  </si>
  <si>
    <t>10,58</t>
  </si>
  <si>
    <t>89550</t>
  </si>
  <si>
    <t>TÊ DE INSPEÇÃO, PVC, SERIE R, ÁGUA PLUVIAL, DN 75 MM, JUNTA ELÁSTICA, FORNECIDO E INSTALADO EM RAMAL DE ENCAMINHAMENTO. AF_12/2014</t>
  </si>
  <si>
    <t>89551</t>
  </si>
  <si>
    <t>LUVA SOLDÁVEL E COM ROSCA, PVC, SOLDÁVEL, DN 32MM X 1, INSTALADO EM PRUMADA DE ÁGUA - FORNECIMENTO E INSTALAÇÃO. AF_12/2014</t>
  </si>
  <si>
    <t>89552</t>
  </si>
  <si>
    <t>UNIÃO, PVC, SOLDÁVEL, DN 32MM, INSTALADO EM PRUMADA DE ÁGUA - FORNECIMENTO E INSTALAÇÃO. AF_12/2014</t>
  </si>
  <si>
    <t>14,13</t>
  </si>
  <si>
    <t>89553</t>
  </si>
  <si>
    <t>ADAPTADOR CURTO COM BOLSA E ROSCA PARA REGISTRO, PVC, SOLDÁVEL, DN 32MM X 1, INSTALADO EM PRUMADA DE ÁGUA - FORNECIMENTO E INSTALAÇÃO. AF_12/2014</t>
  </si>
  <si>
    <t>89554</t>
  </si>
  <si>
    <t>LUVA SIMPLES, PVC, SERIE R, ÁGUA PLUVIAL, DN 100 MM, JUNTA ELÁSTICA, FORNECIDO E INSTALADO EM RAMAL DE ENCAMINHAMENTO. AF_12/2014</t>
  </si>
  <si>
    <t>17,44</t>
  </si>
  <si>
    <t>89555</t>
  </si>
  <si>
    <t>CURVA DE TRANSPOSIÇÃO, PVC, SOLDÁVEL, DN 32MM, INSTALADO EM PRUMADA DE ÁGUA   FORNECIMENTO E INSTALAÇÃO. AF_12/2014</t>
  </si>
  <si>
    <t>16,80</t>
  </si>
  <si>
    <t>89556</t>
  </si>
  <si>
    <t>LUVA DE CORRER, PVC, SERIE R, ÁGUA PLUVIAL, DN 100 MM, JUNTA ELÁSTICA, FORNECIDO E INSTALADO EM RAMAL DE ENCAMINHAMENTO. AF_12/2014</t>
  </si>
  <si>
    <t>25,43</t>
  </si>
  <si>
    <t>89557</t>
  </si>
  <si>
    <t>REDUÇÃO EXCÊNTRICA, PVC, SERIE R, ÁGUA PLUVIAL, DN 100 X 75 MM, JUNTA ELÁSTICA, FORNECIDO E INSTALADO EM RAMAL DE ENCAMINHAMENTO. AF_12/2014</t>
  </si>
  <si>
    <t>89558</t>
  </si>
  <si>
    <t>LUVA, PVC, SOLDÁVEL, DN 40MM, INSTALADO EM PRUMADA DE ÁGUA - FORNECIMENTO E INSTALAÇÃO. AF_12/2014</t>
  </si>
  <si>
    <t>89559</t>
  </si>
  <si>
    <t>TÊ DE INSPEÇÃO, PVC, SERIE R, ÁGUA PLUVIAL, DN 100 MM, JUNTA ELÁSTICA, FORNECIDO E INSTALADO EM RAMAL DE ENCAMINHAMENTO. AF_12/2014</t>
  </si>
  <si>
    <t>44,03</t>
  </si>
  <si>
    <t>44,48</t>
  </si>
  <si>
    <t>89561</t>
  </si>
  <si>
    <t>JUNÇÃO SIMPLES, PVC, SERIE R, ÁGUA PLUVIAL, DN 40 MM, JUNTA SOLDÁVEL, FORNECIDO E INSTALADO EM RAMAL DE ENCAMINHAMENTO. AF_12/2014</t>
  </si>
  <si>
    <t>89562</t>
  </si>
  <si>
    <t>LUVA DE REDUÇÃO, PVC, SOLDÁVEL, DN 40MM X 32MM, INSTALADO EM PRUMADA DE ÁGUA - FORNECIMENTO E INSTALAÇÃO. AF_12/2014</t>
  </si>
  <si>
    <t>89563</t>
  </si>
  <si>
    <t>JUNÇÃO SIMPLES, PVC, SERIE R, ÁGUA PLUVIAL, DN 50 MM, JUNTA ELÁSTICA, FORNECIDO E INSTALADO EM RAMAL DE ENCAMINHAMENTO. AF_12/2014</t>
  </si>
  <si>
    <t>89564</t>
  </si>
  <si>
    <t>LUVA COM ROSCA, PVC, SOLDÁVEL, DN 40MM X 1.1/4, INSTALADO EM PRUMADA DE ÁGUA - FORNECIMENTO E INSTALAÇÃO. AF_12/2014</t>
  </si>
  <si>
    <t>89565</t>
  </si>
  <si>
    <t>JUNÇÃO SIMPLES, PVC, SERIE R, ÁGUA PLUVIAL, DN 75 X 75 MM, JUNTA ELÁSTICA, FORNECIDO E INSTALADO EM RAMAL DE ENCAMINHAMENTO. AF_12/2014</t>
  </si>
  <si>
    <t>36,85</t>
  </si>
  <si>
    <t>89566</t>
  </si>
  <si>
    <t>TÊ, PVC, SERIE R, ÁGUA PLUVIAL, DN 75 MM, JUNTA ELÁSTICA, FORNECIDO E INSTALADO EM RAMAL DE ENCAMINHAMENTO. AF_12/2014</t>
  </si>
  <si>
    <t>32,42</t>
  </si>
  <si>
    <t>89567</t>
  </si>
  <si>
    <t>JUNÇÃO SIMPLES, PVC, SERIE R, ÁGUA PLUVIAL, DN 100 X 100 MM, JUNTA ELÁSTICA, FORNECIDO E INSTALADO EM RAMAL DE ENCAMINHAMENTO. AF_12/2014</t>
  </si>
  <si>
    <t>55,67</t>
  </si>
  <si>
    <t>89568</t>
  </si>
  <si>
    <t>UNIÃO, PVC, SOLDÁVEL, DN 40MM, INSTALADO EM PRUMADA DE ÁGUA - FORNECIMENTO E INSTALAÇÃO. AF_12/2014</t>
  </si>
  <si>
    <t>89569</t>
  </si>
  <si>
    <t>JUNÇÃO SIMPLES, PVC, SERIE R, ÁGUA PLUVIAL, DN 100 X 75 MM, JUNTA ELÁSTICA, FORNECIDO E INSTALADO EM RAMAL DE ENCAMINHAMENTO. AF_12/2014</t>
  </si>
  <si>
    <t>51,88</t>
  </si>
  <si>
    <t>89570</t>
  </si>
  <si>
    <t>ADAPTADOR CURTO COM BOLSA E ROSCA PARA REGISTRO, PVC, SOLDÁVEL, DN 40MM X 1.1/2, INSTALADO EM PRUMADA DE ÁGUA - FORNECIMENTO E INSTALAÇÃO. AF_12/2014</t>
  </si>
  <si>
    <t>8,89</t>
  </si>
  <si>
    <t>89571</t>
  </si>
  <si>
    <t>TÊ, PVC, SERIE R, ÁGUA PLUVIAL, DN 100 X 100 MM, JUNTA ELÁSTICA, FORNECIDO E INSTALADO EM RAMAL DE ENCAMINHAMENTO. AF_12/2014</t>
  </si>
  <si>
    <t>50,36</t>
  </si>
  <si>
    <t>89572</t>
  </si>
  <si>
    <t>ADAPTADOR CURTO COM BOLSA E ROSCA PARA REGISTRO, PVC, SOLDÁVEL, DN 40MM X 1.1/4, INSTALADO EM PRUMADA DE ÁGUA - FORNECIMENTO E INSTALAÇÃO. AF_12/2014</t>
  </si>
  <si>
    <t>89573</t>
  </si>
  <si>
    <t>TÊ, PVC, SERIE R, ÁGUA PLUVIAL, DN 100 X 75 MM, JUNTA ELÁSTICA, FORNECIDO E INSTALADO EM RAMAL DE ENCAMINHAMENTO. AF_12/2014</t>
  </si>
  <si>
    <t>45,86</t>
  </si>
  <si>
    <t>89574</t>
  </si>
  <si>
    <t>JUNÇÃO DUPLA, PVC, SERIE R, ÁGUA PLUVIAL, DN 100 X 100 X 100 MM, JUNTA ELÁSTICA, FORNECIDO E INSTALADO EM RAMAL DE ENCAMINHAMENTO. AF_12/2014</t>
  </si>
  <si>
    <t>89,75</t>
  </si>
  <si>
    <t>91,10</t>
  </si>
  <si>
    <t>89575</t>
  </si>
  <si>
    <t>LUVA, PVC, SOLDÁVEL, DN 50MM, INSTALADO EM PRUMADA DE ÁGUA - FORNECIMENTO E INSTALAÇÃO. AF_12/2014</t>
  </si>
  <si>
    <t>89577</t>
  </si>
  <si>
    <t>LUVA DE CORRER, PVC, SOLDÁVEL, DN 50MM, INSTALADO EM PRUMADA DE ÁGUA - FORNECIMENTO E INSTALAÇÃO. AF_12/2014</t>
  </si>
  <si>
    <t>25,62</t>
  </si>
  <si>
    <t>89579</t>
  </si>
  <si>
    <t>LUVA DE REDUÇÃO, PVC, SOLDÁVEL, DN 50MM X 25MM, INSTALADO EM PRUMADA DE ÁGUA   FORNECIMENTO E INSTALAÇÃO. AF_12/2014</t>
  </si>
  <si>
    <t>8,78</t>
  </si>
  <si>
    <t>89581</t>
  </si>
  <si>
    <t>JOELHO 90 GRAUS, PVC, SERIE R, ÁGUA PLUVIAL, DN 75 MM, JUNTA ELÁSTICA, FORNECIDO E INSTALADO EM CONDUTORES VERTICAIS DE ÁGUAS PLUVIAIS. AF_12/2014</t>
  </si>
  <si>
    <t>18,92</t>
  </si>
  <si>
    <t>89582</t>
  </si>
  <si>
    <t>JOELHO 45 GRAUS, PVC, SERIE R, ÁGUA PLUVIAL, DN 75 MM, JUNTA ELÁSTICA, FORNECIDO E INSTALADO EM CONDUTORES VERTICAIS DE ÁGUAS PLUVIAIS. AF_12/2014</t>
  </si>
  <si>
    <t>89583</t>
  </si>
  <si>
    <t>CURVA 87 GRAUS E 30 MINUTOS, PVC, SERIE R, ÁGUA PLUVIAL, DN 75 MM, JUNTA ELÁSTICA, FORNECIDO E INSTALADO EM CONDUTORES VERTICAIS DE ÁGUAS PLUVIAIS. AF_12/2014</t>
  </si>
  <si>
    <t>25,13</t>
  </si>
  <si>
    <t>89584</t>
  </si>
  <si>
    <t>JOELHO 90 GRAUS, PVC, SERIE R, ÁGUA PLUVIAL, DN 100 MM, JUNTA ELÁSTICA, FORNECIDO E INSTALADO EM CONDUTORES VERTICAIS DE ÁGUAS PLUVIAIS. AF_12/2014</t>
  </si>
  <si>
    <t>29,44</t>
  </si>
  <si>
    <t>89585</t>
  </si>
  <si>
    <t>JOELHO 45 GRAUS, PVC, SERIE R, ÁGUA PLUVIAL, DN 100 MM, JUNTA ELÁSTICA, FORNECIDO E INSTALADO EM CONDUTORES VERTICAIS DE ÁGUAS PLUVIAIS. AF_12/2014</t>
  </si>
  <si>
    <t>23,26</t>
  </si>
  <si>
    <t>23,73</t>
  </si>
  <si>
    <t>89586</t>
  </si>
  <si>
    <t>JOELHO 45 GRAUS PARA PÉ DE COLUNA, PVC, SERIE R, ÁGUA PLUVIAL, DN 100 MM, JUNTA ELÁSTICA, FORNECIDO E INSTALADO EM CONDUTORES VERTICAIS DE ÁGUAS PLUVIAIS. AF_12/2014</t>
  </si>
  <si>
    <t>89587</t>
  </si>
  <si>
    <t>CURVA 87 GRAUS E 30 MINUTOS, PVC, SERIE R, ÁGUA PLUVIAL, DN 100 MM, JUNTA ELÁSTICA, FORNECIDO E INSTALADO EM CONDUTORES VERTICAIS DE ÁGUAS PLUVIAIS. AF_12/2014</t>
  </si>
  <si>
    <t>37,92</t>
  </si>
  <si>
    <t>89590</t>
  </si>
  <si>
    <t>JOELHO 90 GRAUS, PVC, SERIE R, ÁGUA PLUVIAL, DN 150 MM, JUNTA ELÁSTICA, FORNECIDO E INSTALADO EM CONDUTORES VERTICAIS DE ÁGUAS PLUVIAIS. AF_12/2014</t>
  </si>
  <si>
    <t>90,11</t>
  </si>
  <si>
    <t>90,91</t>
  </si>
  <si>
    <t>89591</t>
  </si>
  <si>
    <t>JOELHO 45 GRAUS, PVC, SERIE R, ÁGUA PLUVIAL, DN 150 MM, JUNTA ELÁSTICA, FORNECIDO E INSTALADO EM CONDUTORES VERTICAIS DE ÁGUAS PLUVIAIS. AF_12/2014</t>
  </si>
  <si>
    <t>73,71</t>
  </si>
  <si>
    <t>74,51</t>
  </si>
  <si>
    <t>89592</t>
  </si>
  <si>
    <t>CURVA 87 GRAUS E 30 MINUTOS, PVC, SERIE R, ÁGUA PLUVIAL, DN 150 MM, JUNTA ELÁSTICA, FORNECIDO E INSTALADO EM CONDUTORES VERTICAIS DE ÁGUAS PLUVIAIS. AF_12/2014</t>
  </si>
  <si>
    <t>121,40</t>
  </si>
  <si>
    <t>122,20</t>
  </si>
  <si>
    <t>89593</t>
  </si>
  <si>
    <t>LUVA COM ROSCA, PVC, SOLDÁVEL, DN 50MM X 1.1/2, INSTALADO EM PRUMADA DE ÁGUA - FORNECIMENTO E INSTALAÇÃO. AF_12/2014</t>
  </si>
  <si>
    <t>23,22</t>
  </si>
  <si>
    <t>89594</t>
  </si>
  <si>
    <t>UNIÃO, PVC, SOLDÁVEL, DN 50MM, INSTALADO EM PRUMADA DE ÁGUA - FORNECIMENTO E INSTALAÇÃO. AF_12/2014</t>
  </si>
  <si>
    <t>27,95</t>
  </si>
  <si>
    <t>89595</t>
  </si>
  <si>
    <t>ADAPTADOR CURTO COM BOLSA E ROSCA PARA REGISTRO, PVC, SOLDÁVEL, DN 50MM X 1.1/4, INSTALADO EM PRUMADA DE ÁGUA - FORNECIMENTO E INSTALAÇÃO. AF_12/2014</t>
  </si>
  <si>
    <t>11,23</t>
  </si>
  <si>
    <t>89596</t>
  </si>
  <si>
    <t>ADAPTADOR CURTO COM BOLSA E ROSCA PARA REGISTRO, PVC, SOLDÁVEL, DN 50MM X 1.1/2, INSTALADO EM PRUMADA DE ÁGUA - FORNECIMENTO E INSTALAÇÃO. AF_12/2014</t>
  </si>
  <si>
    <t>89597</t>
  </si>
  <si>
    <t>LUVA, PVC, SOLDÁVEL, DN 60MM, INSTALADO EM PRUMADA DE ÁGUA - FORNECIMENTO E INSTALAÇÃO. AF_12/2014</t>
  </si>
  <si>
    <t>15,38</t>
  </si>
  <si>
    <t>89598</t>
  </si>
  <si>
    <t>LUVA DE CORRER, PVC, SOLDÁVEL, DN 60MM, INSTALADO EM PRUMADA DE ÁGUA   FORNECIMENTO E INSTALAÇÃO. AF_12/2014</t>
  </si>
  <si>
    <t>38,51</t>
  </si>
  <si>
    <t>89599</t>
  </si>
  <si>
    <t>LUVA SIMPLES, PVC, SERIE R, ÁGUA PLUVIAL, DN 75 MM, JUNTA ELÁSTICA, FORNECIDO E INSTALADO EM CONDUTORES VERTICAIS DE ÁGUAS PLUVIAIS. AF_12/2014</t>
  </si>
  <si>
    <t>89600</t>
  </si>
  <si>
    <t>LUVA DE CORRER, PVC, SERIE R, ÁGUA PLUVIAL, DN 75 MM, JUNTA ELÁSTICA, FORNECIDO E INSTALADO EM CONDUTORES VERTICAIS DE ÁGUAS PLUVIAIS. AF_12/2014</t>
  </si>
  <si>
    <t>89605</t>
  </si>
  <si>
    <t>LUVA DE REDUÇÃO, PVC, SOLDÁVEL, DN 60MM X 50MM, INSTALADO EM PRUMADA DE ÁGUA - FORNECIMENTO E INSTALAÇÃO. AF_12/2014</t>
  </si>
  <si>
    <t>14,63</t>
  </si>
  <si>
    <t>89609</t>
  </si>
  <si>
    <t>UNIÃO, PVC, SOLDÁVEL, DN 60MM, INSTALADO EM PRUMADA DE ÁGUA - FORNECIMENTO E INSTALAÇÃO. AF_12/2014</t>
  </si>
  <si>
    <t>64,67</t>
  </si>
  <si>
    <t>89610</t>
  </si>
  <si>
    <t>ADAPTADOR CURTO COM BOLSA E ROSCA PARA REGISTRO, PVC, SOLDÁVEL, DN 60MM X 2, INSTALADO EM PRUMADA DE ÁGUA - FORNECIMENTO E INSTALAÇÃO. AF_12/2014</t>
  </si>
  <si>
    <t>15,39</t>
  </si>
  <si>
    <t>89611</t>
  </si>
  <si>
    <t>LUVA, PVC, SOLDÁVEL, DN 75MM, INSTALADO EM PRUMADA DE ÁGUA - FORNECIMENTO E INSTALAÇÃO. AF_12/2014</t>
  </si>
  <si>
    <t>89612</t>
  </si>
  <si>
    <t>UNIÃO, PVC, SOLDÁVEL, DN 75MM, INSTALADO EM PRUMADA DE ÁGUA - FORNECIMENTO E INSTALAÇÃO. AF_12/2014</t>
  </si>
  <si>
    <t>126,20</t>
  </si>
  <si>
    <t>89613</t>
  </si>
  <si>
    <t>ADAPTADOR CURTO COM BOLSA E ROSCA PARA REGISTRO, PVC, SOLDÁVEL, DN 75MM X 2.1/2, INSTALADO EM PRUMADA DE ÁGUA - FORNECIMENTO E INSTALAÇÃO. AF_12/2014</t>
  </si>
  <si>
    <t>21,67</t>
  </si>
  <si>
    <t>89614</t>
  </si>
  <si>
    <t>LUVA, PVC, SOLDÁVEL, DN 85MM, INSTALADO EM PRUMADA DE ÁGUA - FORNECIMENTO E INSTALAÇÃO. AF_12/2014</t>
  </si>
  <si>
    <t>45,64</t>
  </si>
  <si>
    <t>89615</t>
  </si>
  <si>
    <t>UNIÃO, PVC, SOLDÁVEL, DN 85MM, INSTALADO EM PRUMADA DE ÁGUA - FORNECIMENTO E INSTALAÇÃO. AF_12/2014</t>
  </si>
  <si>
    <t>190,68</t>
  </si>
  <si>
    <t>191,22</t>
  </si>
  <si>
    <t>89616</t>
  </si>
  <si>
    <t>ADAPTADOR CURTO COM BOLSA E ROSCA PARA REGISTRO, PVC, SOLDÁVEL, DN 85MM X 3, INSTALADO EM PRUMADA DE ÁGUA - FORNECIMENTO E INSTALAÇÃO. AF_12/2014</t>
  </si>
  <si>
    <t>89617</t>
  </si>
  <si>
    <t>TE, PVC, SOLDÁVEL, DN 25MM, INSTALADO EM PRUMADA DE ÁGUA - FORNECIMENTO E INSTALAÇÃO. AF_12/2014</t>
  </si>
  <si>
    <t>89618</t>
  </si>
  <si>
    <t>TÊ COM BUCHA DE LATÃO NA BOLSA CENTRAL, PVC, SOLDÁVEL, DN 25MM X 1/2, INSTALADO EM PRUMADA DE ÁGUA - FORNECIMENTO E INSTALAÇÃO. AF_12/2014</t>
  </si>
  <si>
    <t>89619</t>
  </si>
  <si>
    <t>TÊ DE REDUÇÃO, PVC, SOLDÁVEL, DN 25MM X 20MM, INSTALADO EM PRUMADA DE ÁGUA - FORNECIMENTO E INSTALAÇÃO. AF_12/2014</t>
  </si>
  <si>
    <t>89620</t>
  </si>
  <si>
    <t>TE, PVC, SOLDÁVEL, DN 32MM, INSTALADO EM PRUMADA DE ÁGUA - FORNECIMENTO E INSTALAÇÃO. AF_12/2014</t>
  </si>
  <si>
    <t>8,97</t>
  </si>
  <si>
    <t>89621</t>
  </si>
  <si>
    <t>TÊ COM BUCHA DE LATÃO NA BOLSA CENTRAL, PVC, SOLDÁVEL, DN 32MM X 3/4, INSTALADO EM PRUMADA DE ÁGUA - FORNECIMENTO E INSTALAÇÃO. AF_12/2014</t>
  </si>
  <si>
    <t>89622</t>
  </si>
  <si>
    <t>TÊ DE REDUÇÃO, PVC, SOLDÁVEL, DN 32MM X 25MM, INSTALADO EM PRUMADA DE ÁGUA - FORNECIMENTO E INSTALAÇÃO. AF_12/2014</t>
  </si>
  <si>
    <t>89623</t>
  </si>
  <si>
    <t>TE, PVC, SOLDÁVEL, DN 40MM, INSTALADO EM PRUMADA DE ÁGUA - FORNECIMENTO E INSTALAÇÃO. AF_12/2014</t>
  </si>
  <si>
    <t>89624</t>
  </si>
  <si>
    <t>TÊ DE REDUÇÃO, PVC, SOLDÁVEL, DN 40MM X 32MM, INSTALADO EM PRUMADA DE ÁGUA - FORNECIMENTO E INSTALAÇÃO. AF_12/2014</t>
  </si>
  <si>
    <t>89625</t>
  </si>
  <si>
    <t>TE, PVC, SOLDÁVEL, DN 50MM, INSTALADO EM PRUMADA DE ÁGUA - FORNECIMENTO E INSTALAÇÃO. AF_12/2014</t>
  </si>
  <si>
    <t>89626</t>
  </si>
  <si>
    <t>TÊ DE REDUÇÃO, PVC, SOLDÁVEL, DN 50MM X 40MM, INSTALADO EM PRUMADA DE ÁGUA - FORNECIMENTO E INSTALAÇÃO. AF_12/2014</t>
  </si>
  <si>
    <t>22,01</t>
  </si>
  <si>
    <t>89627</t>
  </si>
  <si>
    <t>TÊ DE REDUÇÃO, PVC, SOLDÁVEL, DN 50MM X 25MM, INSTALADO EM PRUMADA DE ÁGUA - FORNECIMENTO E INSTALAÇÃO. AF_12/2014</t>
  </si>
  <si>
    <t>15,29</t>
  </si>
  <si>
    <t>89628</t>
  </si>
  <si>
    <t>TE, PVC, SOLDÁVEL, DN 60MM, INSTALADO EM PRUMADA DE ÁGUA - FORNECIMENTO E INSTALAÇÃO. AF_12/2014</t>
  </si>
  <si>
    <t>34,04</t>
  </si>
  <si>
    <t>89629</t>
  </si>
  <si>
    <t>TE, PVC, SOLDÁVEL, DN 75MM, INSTALADO EM PRUMADA DE ÁGUA - FORNECIMENTO E INSTALAÇÃO. AF_12/2014</t>
  </si>
  <si>
    <t>60,22</t>
  </si>
  <si>
    <t>61,19</t>
  </si>
  <si>
    <t>89630</t>
  </si>
  <si>
    <t>TE DE REDUÇÃO, PVC, SOLDÁVEL, DN 75MM X 50MM, INSTALADO EM PRUMADA DE ÁGUA - FORNECIMENTO E INSTALAÇÃO. AF_12/2014</t>
  </si>
  <si>
    <t>52,26</t>
  </si>
  <si>
    <t>53,23</t>
  </si>
  <si>
    <t>89631</t>
  </si>
  <si>
    <t>TE, PVC, SOLDÁVEL, DN 85MM, INSTALADO EM PRUMADA DE ÁGUA - FORNECIMENTO E INSTALAÇÃO. AF_12/2014</t>
  </si>
  <si>
    <t>91,34</t>
  </si>
  <si>
    <t>89632</t>
  </si>
  <si>
    <t>TE DE REDUÇÃO, PVC, SOLDÁVEL, DN 85MM X 60MM, INSTALADO EM PRUMADA DE ÁGUA - FORNECIMENTO E INSTALAÇÃO. AF_12/2014</t>
  </si>
  <si>
    <t>75,06</t>
  </si>
  <si>
    <t>89637</t>
  </si>
  <si>
    <t>JOELHO 90 GRAUS, CPVC, SOLDÁVEL, DN 15MM, INSTALADO EM RAMAL OU SUB-RAMAL DE ÁGUA - FORNECIMENTO E INSTALAÇÃO. AF_12/2014</t>
  </si>
  <si>
    <t>89638</t>
  </si>
  <si>
    <t>JOELHO 45 GRAUS, CPVC, SOLDÁVEL, DN 15MM, INSTALADO EM RAMAL OU SUB-RAMAL DE ÁGUA - FORNECIMENTO E INSTALAÇÃO. AF_12/2014</t>
  </si>
  <si>
    <t>89639</t>
  </si>
  <si>
    <t>CURVA 90 GRAUS, CPVC, SOLDÁVEL, DN 15MM, INSTALADO EM RAMAL OU SUB-RAMAL DE ÁGUA - FORNECIMENTO E INSTALAÇÃO. AF_12/2014</t>
  </si>
  <si>
    <t>89640</t>
  </si>
  <si>
    <t>JOELHO DE TRANSIÇÃO, 90 GRAUS, CPVC, SOLDÁVEL, DN 15MM X 1/2", INSTALADO EM RAMAL OU SUB-RAMAL DE ÁGUA - FORNECIMENTO E INSTALAÇÃO. AF_12/2014</t>
  </si>
  <si>
    <t>89641</t>
  </si>
  <si>
    <t>JOELHO 90 GRAUS, CPVC, SOLDÁVEL, DN 22MM, INSTALADO EM RAMAL OU SUB-RAMAL DE ÁGUA - FORNECIMENTO E INSTALAÇÃO. AF_12/2014</t>
  </si>
  <si>
    <t>89642</t>
  </si>
  <si>
    <t>JOELHO 45 GRAUS, CPVC, SOLDÁVEL, DN 22MM, INSTALADO EM RAMAL OU SUB-RAMAL DE ÁGUA - FORNECIMENTO E INSTALAÇÃO. AF_12/2014</t>
  </si>
  <si>
    <t>10,48</t>
  </si>
  <si>
    <t>11,13</t>
  </si>
  <si>
    <t>89643</t>
  </si>
  <si>
    <t>CURVA 90 GRAUS, CPVC, SOLDÁVEL, DN 22MM, INSTALADO EM RAMAL OU SUB-RAMAL DE ÁGUA - FORNECIMENTO E INSTALAÇÃO. AF_12/2014</t>
  </si>
  <si>
    <t>89644</t>
  </si>
  <si>
    <t>JOELHO DE TRANSIÇÃO, 90 GRAUS, CPVC, SOLDÁVEL, DN 22MM X 1/2", INSTALADO EM RAMAL OU SUB-RAMAL DE ÁGUA - FORNECIMENTO E INSTALAÇÃO. AF_12/2014</t>
  </si>
  <si>
    <t>89645</t>
  </si>
  <si>
    <t>JOELHO DE TRANSIÇÃO, 90 GRAUS, CPVC, SOLDÁVEL, DN 22MM X 3/4", INSTALADO EM RAMAL OU SUB-RAMAL DE ÁGUA - FORNECIMENTO E INSTALAÇÃO. AF_12/2014</t>
  </si>
  <si>
    <t>17,55</t>
  </si>
  <si>
    <t>89646</t>
  </si>
  <si>
    <t>JOELHO 90 GRAUS, CPVC, SOLDÁVEL, DN 28MM, INSTALADO EM RAMAL OU SUB-RAMAL DE ÁGUA - FORNECIMENTO E INSTALAÇÃO. AF_12/2014</t>
  </si>
  <si>
    <t>13,80</t>
  </si>
  <si>
    <t>89647</t>
  </si>
  <si>
    <t>JOELHO 45 GRAUS, CPVC, SOLDÁVEL, DN 28MM, INSTALADO EM RAMAL OU SUB-RAMAL DE ÁGUA  FORNECIMENTO E INSTALAÇÃO. AF_12/2014</t>
  </si>
  <si>
    <t>89648</t>
  </si>
  <si>
    <t>CURVA 90 GRAUS, CPVC, SOLDÁVEL, DN 28MM, INSTALADO EM RAMAL OU SUB-RAMAL DE ÁGUA  FORNECIMENTO E INSTALAÇÃO. AF_12/2014</t>
  </si>
  <si>
    <t>89649</t>
  </si>
  <si>
    <t>JOELHO 90 GRAUS, CPVC, SOLDÁVEL, DN 35MM, INSTALADO EM RAMAL OU SUB-RAMAL DE ÁGUA  FORNECIMENTO E INSTALAÇÃO. AF_12/2014</t>
  </si>
  <si>
    <t>19,63</t>
  </si>
  <si>
    <t>20,52</t>
  </si>
  <si>
    <t>89650</t>
  </si>
  <si>
    <t>JOELHO 45 GRAUS, CPVC, SOLDÁVEL, DN 35MM, INSTALADO EM RAMAL OU SUB-RAMAL DE ÁGUA  FORNECIMENTO E INSTALAÇÃO. AF_12/2014</t>
  </si>
  <si>
    <t>89651</t>
  </si>
  <si>
    <t>LUVA, CPVC, SOLDÁVEL, DN 15MM, INSTALADO EM RAMAL OU SUB-RAMAL DE ÁGUA - FORNECIMENTO E INSTALAÇÃO. AF_12/2014</t>
  </si>
  <si>
    <t>89652</t>
  </si>
  <si>
    <t>LUVA DE CORRER, CPVC, SOLDÁVEL, DN 15MM, INSTALADO EM RAMAL OU SUB-RAMAL DE ÁGUA  FORNECIMENTO E INSTALAÇÃO. AF_12/2014</t>
  </si>
  <si>
    <t>89653</t>
  </si>
  <si>
    <t>LUVA DE TRANSIÇÃO, CPVC, SOLDÁVEL, DN15MM X 1/2", INSTALADO EM RAMAL OU SUB-RAMAL DE ÁGUA - FORNECIMENTO E INSTALAÇÃO. AF_12/2014</t>
  </si>
  <si>
    <t>89654</t>
  </si>
  <si>
    <t>UNIÃO, CPVC, SOLDÁVEL, DN15MM, INSTALADO EM RAMAL OU SUB-RAMAL DE ÁGUA  FORNECIMENTO E INSTALAÇÃO. AF_12/2014</t>
  </si>
  <si>
    <t>89655</t>
  </si>
  <si>
    <t>CONECTOR, CPVC, SOLDÁVEL, DN 15MM X 1/2, INSTALADO EM RAMAL OU SUB-RAMAL DE ÁGUA  FORNECIMENTO E INSTALAÇÃO. AF_12/2014</t>
  </si>
  <si>
    <t>89656</t>
  </si>
  <si>
    <t>ADAPTADOR, CPVC, SOLDÁVEL, DN15MM, INSTALADO EM RAMAL OU SUB-RAMAL DE ÁGUA  FORNECIMENTO E INSTALAÇÃO. AF_12/2014</t>
  </si>
  <si>
    <t>89657</t>
  </si>
  <si>
    <t>CURVA DE TRANSPOSIÇÃO, CPVC, SOLDÁVEL, DN15MM, INSTALADO EM RAMAL OU SUB-RAMAL DE ÁGUA  FORNECIMENTO E INSTALAÇÃO. AF_12/2014</t>
  </si>
  <si>
    <t>89658</t>
  </si>
  <si>
    <t>LUVA, CPVC, SOLDÁVEL, DN 22MM, INSTALADO EM RAMAL OU SUB-RAMAL DE ÁGUA  FORNECIMENTO E INSTALAÇÃO. AF_12/2014</t>
  </si>
  <si>
    <t>89659</t>
  </si>
  <si>
    <t>LUVA DE CORRER, CPVC, SOLDÁVEL, DN 22MM, INSTALADO EM RAMAL OU SUB-RAMAL DE ÁGUA  FORNECIMENTO E INSTALAÇÃO. AF_12/2014</t>
  </si>
  <si>
    <t>89660</t>
  </si>
  <si>
    <t>LUVA DE TRANSIÇÃO, CPVC, SOLDÁVEL, DN22MM X 25MM, INSTALADO EM RAMAL OU SUB-RAMAL DE ÁGUA - FORNECIMENTO E INSTALAÇÃO. AF_12/2014</t>
  </si>
  <si>
    <t>89661</t>
  </si>
  <si>
    <t>UNIÃO, CPVC, SOLDÁVEL, DN22MM, INSTALADO EM RAMAL OU SUB-RAMAL DE ÁGUA  FORNECIMENTO E INSTALAÇÃO. AF_12/2014</t>
  </si>
  <si>
    <t>13,48</t>
  </si>
  <si>
    <t>89662</t>
  </si>
  <si>
    <t>CONECTOR, CPVC, SOLDÁVEL, DN 22MM X 1/2, INSTALADO EM RAMAL OU SUB-RAMAL DE ÁGUA  FORNECIMENTO E INSTALAÇÃO. AF_12/2014</t>
  </si>
  <si>
    <t>19,26</t>
  </si>
  <si>
    <t>89663</t>
  </si>
  <si>
    <t>ADAPTADOR, CPVC, SOLDÁVEL, DN22MM, INSTALADO EM RAMAL OU SUB-RAMAL DE ÁGUA  FORNECIMENTO E INSTALAÇÃO. AF_12/2014</t>
  </si>
  <si>
    <t>89664</t>
  </si>
  <si>
    <t>CURVA DE TRANSPOSIÇÃO, CPVC, SOLDÁVEL, DN22MM, INSTALADO EM RAMAL OU SUB-RAMAL DE ÁGUA  FORNECIMENTO E INSTALAÇÃO. AF_12/2014</t>
  </si>
  <si>
    <t>89665</t>
  </si>
  <si>
    <t>REDUÇÃO EXCÊNTRICA, PVC, SERIE R, ÁGUA PLUVIAL, DN 75 X 50 MM, JUNTA ELÁSTICA, FORNECIDO E INSTALADO EM CONDUTORES VERTICAIS DE ÁGUAS PLUVIAIS. AF_12/2014</t>
  </si>
  <si>
    <t>9,58</t>
  </si>
  <si>
    <t>89666</t>
  </si>
  <si>
    <t>BUCHA DE REDUÇÃO, CPVC, SOLDÁVEL, DN22MM X 15MM, INSTALADO EM RAMAL OU SUB-RAMAL DE ÁGUA  FORNECIMENTO E INSTALAÇÃO. AF_12/2014</t>
  </si>
  <si>
    <t>89667</t>
  </si>
  <si>
    <t>TÊ DE INSPEÇÃO, PVC, SERIE R, ÁGUA PLUVIAL, DN 75 MM, JUNTA ELÁSTICA, FORNECIDO E INSTALADO EM CONDUTORES VERTICAIS DE ÁGUAS PLUVIAIS. AF_12/2014</t>
  </si>
  <si>
    <t>25,53</t>
  </si>
  <si>
    <t>89668</t>
  </si>
  <si>
    <t>CONECTOR, CPVC, SOLDÁVEL, DN22MM X 3/4", INSTALADO EM RAMAL OU SUB-RAMAL DE ÁGUA - FORNECIMENTO E INSTALAÇÃO. AF_12/2014</t>
  </si>
  <si>
    <t>89669</t>
  </si>
  <si>
    <t>LUVA SIMPLES, PVC, SERIE R, ÁGUA PLUVIAL, DN 100 MM, JUNTA ELÁSTICA, FORNECIDO E INSTALADO EM CONDUTORES VERTICAIS DE ÁGUAS PLUVIAIS. AF_12/2014</t>
  </si>
  <si>
    <t>89670</t>
  </si>
  <si>
    <t>LUVA, CPVC, SOLDÁVEL, DN 28MM, INSTALADO EM RAMAL OU SUB-RAMAL DE ÁGUA  FORNECIMENTO E INSTALAÇÃO. AF_12/2014</t>
  </si>
  <si>
    <t>8,95</t>
  </si>
  <si>
    <t>9,45</t>
  </si>
  <si>
    <t>89671</t>
  </si>
  <si>
    <t>LUVA DE CORRER, PVC, SERIE R, ÁGUA PLUVIAL, DN 100 MM, JUNTA ELÁSTICA, FORNECIDO E INSTALADO EM CONDUTORES VERTICAIS DE ÁGUAS PLUVIAIS. AF_12/2014</t>
  </si>
  <si>
    <t>89672</t>
  </si>
  <si>
    <t>LUVA DE CORRER, CPVC, SOLDÁVEL, DN 28MM, INSTALADO EM RAMAL OU SUB-RAMAL DE ÁGUA  FORNECIMENTO E INSTALAÇÃO. AF_12/2014</t>
  </si>
  <si>
    <t>89673</t>
  </si>
  <si>
    <t>REDUÇÃO EXCÊNTRICA, PVC, SERIE R, ÁGUA PLUVIAL, DN 100 X 75 MM, JUNTA ELÁSTICA, FORNECIDO E INSTALADO EM CONDUTORES VERTICAIS DE ÁGUAS PLUVIAIS. AF_12/2014</t>
  </si>
  <si>
    <t>89674</t>
  </si>
  <si>
    <t>UNIÃO, CPVC, SOLDÁVEL, DN28MM, INSTALADO EM RAMAL OU SUB-RAMAL DE ÁGUA  FORNECIMENTO E INSTALAÇÃO. AF_12/2014</t>
  </si>
  <si>
    <t>89675</t>
  </si>
  <si>
    <t>TÊ DE INSPEÇÃO, PVC, SERIE R, ÁGUA PLUVIAL, DN 100 MM, JUNTA ELÁSTICA, FORNECIDO E INSTALADO EM CONDUTORES VERTICAIS DE ÁGUAS PLUVIAIS. AF_12/2014</t>
  </si>
  <si>
    <t>89676</t>
  </si>
  <si>
    <t>CONECTOR, CPVC, SOLDÁVEL, DN 28MM X 1, INSTALADO EM RAMAL OU SUB-RAMAL DE ÁGUA  FORNECIMENTO E INSTALAÇÃO. AF_12/2014</t>
  </si>
  <si>
    <t>27,97</t>
  </si>
  <si>
    <t>28,47</t>
  </si>
  <si>
    <t>89677</t>
  </si>
  <si>
    <t>LUVA SIMPLES, PVC, SERIE R, ÁGUA PLUVIAL, DN 150 MM, JUNTA ELÁSTICA, FORNECIDO E INSTALADO EM CONDUTORES VERTICAIS DE ÁGUAS PLUVIAIS. AF_12/2014</t>
  </si>
  <si>
    <t>44,99</t>
  </si>
  <si>
    <t>89678</t>
  </si>
  <si>
    <t>BUCHA DE REDUÇÃO, CPVC, SOLDÁVEL, DN28MM X 22MM, INSTALADO EM RAMAL OU SUB-RAMAL DE ÁGUA  FORNECIMENTO E INSTALAÇÃO. AF_12/2014</t>
  </si>
  <si>
    <t>89679</t>
  </si>
  <si>
    <t>LUVA DE CORRER, PVC, SERIE R, ÁGUA PLUVIAL, DN 150 MM, JUNTA ELÁSTICA, FORNECIDO E INSTALADO EM CONDUTORES VERTICAIS DE ÁGUAS PLUVIAIS. AF_12/2014</t>
  </si>
  <si>
    <t>73,51</t>
  </si>
  <si>
    <t>74,02</t>
  </si>
  <si>
    <t>89680</t>
  </si>
  <si>
    <t>LUVA, CPVC, SOLDÁVEL, DN 35MM, INSTALADO EM RAMAL OU SUB-RAMAL DE ÁGUA  FORNECIMENTO E INSTALAÇÃO. AF_12/2014</t>
  </si>
  <si>
    <t>13,38</t>
  </si>
  <si>
    <t>89681</t>
  </si>
  <si>
    <t>REDUÇÃO EXCÊNTRICA, PVC, SERIE R, ÁGUA PLUVIAL, DN 150 X 100 MM, JUNTA ELÁSTICA, FORNECIDO E INSTALADO EM CONDUTORES VERTICAIS DE ÁGUAS PLUVIAIS. AF_12/2014</t>
  </si>
  <si>
    <t>50,04</t>
  </si>
  <si>
    <t>50,55</t>
  </si>
  <si>
    <t>89682</t>
  </si>
  <si>
    <t>LUVA DE CORRER, CPVC, SOLDÁVEL, DN 35MM, INSTALADO EM RAMAL OU SUB-RAMAL DE ÁGUA  FORNECIMENTO E INSTALAÇÃO. AF_12/2014</t>
  </si>
  <si>
    <t>89684</t>
  </si>
  <si>
    <t>UNIÃO, CPVC, SOLDÁVEL, DN35MM, INSTALADO EM RAMAL OU SUB-RAMAL DE ÁGUA  FORNECIMENTO E INSTALAÇÃO. AF_12/2014</t>
  </si>
  <si>
    <t>26,90</t>
  </si>
  <si>
    <t>27,50</t>
  </si>
  <si>
    <t>89685</t>
  </si>
  <si>
    <t>JUNÇÃO SIMPLES, PVC, SERIE R, ÁGUA PLUVIAL, DN 75 X 75 MM, JUNTA ELÁSTICA, FORNECIDO E INSTALADO EM CONDUTORES VERTICAIS DE ÁGUAS PLUVIAIS. AF_12/2014</t>
  </si>
  <si>
    <t>35,04</t>
  </si>
  <si>
    <t>89686</t>
  </si>
  <si>
    <t>CONECTOR, CPVC, SOLDÁVEL, DN 35MM X 1 1/4, INSTALADO EM RAMAL OU SUB-RAMAL DE ÁGUA  FORNECIMENTO E INSTALAÇÃO. AF_12/2014</t>
  </si>
  <si>
    <t>96,15</t>
  </si>
  <si>
    <t>96,75</t>
  </si>
  <si>
    <t>89687</t>
  </si>
  <si>
    <t>TÊ, PVC, SERIE R, ÁGUA PLUVIAL, DN 75 X 75 MM, JUNTA ELÁSTICA, FORNECIDO E INSTALADO EM CONDUTORES VERTICAIS DE ÁGUAS PLUVIAIS. AF_12/2014</t>
  </si>
  <si>
    <t>29,98</t>
  </si>
  <si>
    <t>89689</t>
  </si>
  <si>
    <t>BUCHA DE REDUÇÃO, CPVC, SOLDÁVEL, DN35MM X 28MM, INSTALADO EM RAMAL OU SUB-RAMAL DE ÁGUA  FORNECIMENTO E INSTALAÇÃO. AF_12/2014</t>
  </si>
  <si>
    <t>89690</t>
  </si>
  <si>
    <t>JUNÇÃO SIMPLES, PVC, SERIE R, ÁGUA PLUVIAL, DN 100 X 100 MM, JUNTA ELÁSTICA, FORNECIDO E INSTALADO EM CONDUTORES VERTICAIS DE ÁGUAS PLUVIAIS. AF_12/2014</t>
  </si>
  <si>
    <t>52,62</t>
  </si>
  <si>
    <t>89691</t>
  </si>
  <si>
    <t>TE, CPVC, SOLDÁVEL, DN 15MM, INSTALADO EM RAMAL OU SUB-RAMAL DE ÁGUA - FORNECIMENTO E INSTALAÇÃO. AF_12/2014</t>
  </si>
  <si>
    <t>89692</t>
  </si>
  <si>
    <t>JUNÇÃO SIMPLES, PVC, SERIE R, ÁGUA PLUVIAL, DN 100 X 75 MM, JUNTA ELÁSTICA, FORNECIDO E INSTALADO EM CONDUTORES VERTICAIS DE ÁGUAS PLUVIAIS. AF_12/2014</t>
  </si>
  <si>
    <t>49,70</t>
  </si>
  <si>
    <t>89693</t>
  </si>
  <si>
    <t>TÊ, PVC, SERIE R, ÁGUA PLUVIAL, DN 100 X 100 MM, JUNTA ELÁSTICA, FORNECIDO E INSTALADO EM CONDUTORES VERTICAIS DE ÁGUAS PLUVIAIS. AF_12/2014</t>
  </si>
  <si>
    <t>89694</t>
  </si>
  <si>
    <t>TE DE TRANSIÇÃO, CPVC, SOLDÁVEL, DN 15MM X 1/2, INSTALADO EM RAMAL OU SUB-RAMAL DE ÁGUA  FORNECIMENTO E INSTALAÇÃO. AF_12/2014</t>
  </si>
  <si>
    <t>89695</t>
  </si>
  <si>
    <t>TÊ MISTURADOR, CPVC, SOLDÁVEL, DN15MM, INSTALADO EM RAMAL OU SUB-RAMAL DE ÁGUA  FORNECIMENTO E INSTALAÇÃO. AF_12/2014</t>
  </si>
  <si>
    <t>89696</t>
  </si>
  <si>
    <t>TÊ, PVC, SERIE R, ÁGUA PLUVIAL, DN 100 X 75 MM, JUNTA ELÁSTICA, FORNECIDO E INSTALADO EM CONDUTORES VERTICAIS DE ÁGUAS PLUVIAIS. AF_12/2014</t>
  </si>
  <si>
    <t>44,29</t>
  </si>
  <si>
    <t>89697</t>
  </si>
  <si>
    <t>TE, CPVC, SOLDÁVEL, DN 22MM, INSTALADO EM RAMAL OU SUB-RAMAL DE ÁGUA - FORNECIMENTO E INSTALAÇÃO. AF_12/2014</t>
  </si>
  <si>
    <t>89698</t>
  </si>
  <si>
    <t>JUNÇÃO SIMPLES, PVC, SERIE R, ÁGUA PLUVIAL, DN 150 X 150 MM, JUNTA ELÁSTICA, FORNECIDO E INSTALADO EM CONDUTORES VERTICAIS DE ÁGUAS PLUVIAIS. AF_12/2014</t>
  </si>
  <si>
    <t>153,52</t>
  </si>
  <si>
    <t>154,60</t>
  </si>
  <si>
    <t>89699</t>
  </si>
  <si>
    <t>JUNÇÃO SIMPLES, PVC, SERIE R, ÁGUA PLUVIAL, DN 150 X 100 MM, JUNTA ELÁSTICA, FORNECIDO E INSTALADO EM CONDUTORES VERTICAIS DE ÁGUAS PLUVIAIS. AF_12/2014</t>
  </si>
  <si>
    <t>133,87</t>
  </si>
  <si>
    <t>89700</t>
  </si>
  <si>
    <t>TE DE TRANSIÇÃO, CPVC, SOLDÁVEL, DN 22MM X 1/2, INSTALADO EM RAMAL OU SUB-RAMAL DE ÁGUA  FORNECIMENTO E INSTALAÇÃO. AF_12/2014</t>
  </si>
  <si>
    <t>89701</t>
  </si>
  <si>
    <t>TÊ, PVC, SERIE R, ÁGUA PLUVIAL, DN 150 X 150 MM, JUNTA ELÁSTICA, FORNECIDO E INSTALADO EM CONDUTORES VERTICAIS DE ÁGUAS PLUVIAIS. AF_12/2014</t>
  </si>
  <si>
    <t>119,80</t>
  </si>
  <si>
    <t>89702</t>
  </si>
  <si>
    <t>TÊ MISTURADOR, CPVC, SOLDÁVEL, DN22MM, INSTALADO EM RAMAL OU SUB-RAMAL DE ÁGUA  FORNECIMENTO E INSTALAÇÃO. AF_12/2014</t>
  </si>
  <si>
    <t>89703</t>
  </si>
  <si>
    <t>TE MISTURADOR DE TRANSIÇÃO, CPVC, SOLDÁVEL, DN 22MM X 3/4", INSTALADO EM RAMAL OU SUB-RAMAL DE ÁGUA - FORNECIMENTO E INSTALAÇÃO. AF_12/2014</t>
  </si>
  <si>
    <t>30,03</t>
  </si>
  <si>
    <t>89704</t>
  </si>
  <si>
    <t>TÊ, PVC, SERIE R, ÁGUA PLUVIAL, DN 150 X 100 MM, JUNTA ELÁSTICA, FORNECIDO E INSTALADO EM CONDUTORES VERTICAIS DE ÁGUAS PLUVIAIS. AF_12/2014</t>
  </si>
  <si>
    <t>82,90</t>
  </si>
  <si>
    <t>83,98</t>
  </si>
  <si>
    <t>89705</t>
  </si>
  <si>
    <t>TÊ, CPVC, SOLDÁVEL, DN28MM, INSTALADO EM RAMAL OU SUB-RAMAL DE ÁGUA   FORNECIMENTO E INSTALAÇÃO. AF_12/2014</t>
  </si>
  <si>
    <t>89706</t>
  </si>
  <si>
    <t>TÊ, CPVC, SOLDÁVEL, DN35MM, INSTALADO EM RAMAL OU SUB-RAMAL DE ÁGUA  FORNECIMENTO E INSTALAÇÃO. AF_12/2014</t>
  </si>
  <si>
    <t>33,46</t>
  </si>
  <si>
    <t>89718</t>
  </si>
  <si>
    <t>TUBO, CPVC, SOLDÁVEL, DN 35MM, INSTALADO EM RAMAL DE DISTRIBUIÇÃO DE ÁGUA   FORNECIMENTO E INSTALAÇÃO. AF_12/2014</t>
  </si>
  <si>
    <t>32,72</t>
  </si>
  <si>
    <t>89719</t>
  </si>
  <si>
    <t>JOELHO 90 GRAUS, CPVC, SOLDÁVEL, DN 22MM, INSTALADO EM RAMAL DE DISTRIBUIÇÃO DE ÁGUA   FORNECIMENTO E INSTALAÇÃO. AF_12/2014</t>
  </si>
  <si>
    <t>89720</t>
  </si>
  <si>
    <t>JOELHO 45 GRAUS, CPVC, SOLDÁVEL, DN 22MM, INSTALADO EM RAMAL DE DISTRIBUIÇÃO DE ÁGUA   FORNECIMENTO E INSTALAÇÃO. AF_12/2014</t>
  </si>
  <si>
    <t>89721</t>
  </si>
  <si>
    <t>CURVA 90 GRAUS, CPVC, SOLDÁVEL, DN 22MM, INSTALADO EM RAMAL DE DISTRIBUIÇÃO DE ÁGUA - FORNECIMENTO E INSTALAÇÃO. AF_12/2014</t>
  </si>
  <si>
    <t>89722</t>
  </si>
  <si>
    <t>JOELHO DE TRANSIÇÃO, 90 GRAUS, CPVC, SOLDÁVEL, DN 22MM X 1/2", INSTALADO EM RAMAL DE ALIMENTAÇAÕ DE ÁGUA - FORNECIMENTO E INSTALAÇÃO. AF_12/2014</t>
  </si>
  <si>
    <t>89723</t>
  </si>
  <si>
    <t>JOELHO 90 GRAUS, CPVC, SOLDÁVEL, DN 28MM, INSTALADO EM RAMAL DE DISTRIBUIÇÃO DE ÁGUA   FORNECIMENTO E INSTALAÇÃO. AF_12/2014</t>
  </si>
  <si>
    <t>89724</t>
  </si>
  <si>
    <t>JOELHO 90 GRAUS, PVC, SERIE NORMAL, ESGOTO PREDIAL, DN 40 MM, JUNTA SOLDÁVEL, FORNECIDO E INSTALADO EM RAMAL DE DESCARGA OU RAMAL DE ESGOTO SANITÁRIO. AF_12/2014</t>
  </si>
  <si>
    <t>89725</t>
  </si>
  <si>
    <t>JOELHO 45 GRAUS, CPVC, SOLDÁVEL, DN 28MM, INSTALADO EM RAMAL DE DISTRIBUIÇÃO DE ÁGUA   FORNECIMENTO E INSTALAÇÃO. AF_12/2014</t>
  </si>
  <si>
    <t>10,97</t>
  </si>
  <si>
    <t>89726</t>
  </si>
  <si>
    <t>JOELHO 45 GRAUS, PVC, SERIE NORMAL, ESGOTO PREDIAL, DN 40 MM, JUNTA SOLDÁVEL, FORNECIDO E INSTALADO EM RAMAL DE DESCARGA OU RAMAL DE ESGOTO SANITÁRIO. AF_12/2014</t>
  </si>
  <si>
    <t>5,92</t>
  </si>
  <si>
    <t>89727</t>
  </si>
  <si>
    <t>CURVA 90 GRAUS, CPVC, SOLDÁVEL, DN 28MM, INSTALADO EM RAMAL DE DISTRIBUIÇÃO DE ÁGUA   FORNECIMENTO E INSTALAÇÃO. AF_12/2014</t>
  </si>
  <si>
    <t>12,60</t>
  </si>
  <si>
    <t>89728</t>
  </si>
  <si>
    <t>CURVA CURTA 90 GRAUS, PVC, SERIE NORMAL, ESGOTO PREDIAL, DN 40 MM, JUNTA SOLDÁVEL, FORNECIDO E INSTALADO EM RAMAL DE DESCARGA OU RAMAL DE ESGOTO SANITÁRIO. AF_12/2014</t>
  </si>
  <si>
    <t>89729</t>
  </si>
  <si>
    <t>JOELHO 90 GRAUS, CPVC, SOLDÁVEL, DN 35MM, INSTALADO EM RAMAL DE DISTRIBUIÇÃO DE ÁGUA   FORNECIMENTO E INSTALAÇÃO. AF_12/2014</t>
  </si>
  <si>
    <t>16,56</t>
  </si>
  <si>
    <t>17,10</t>
  </si>
  <si>
    <t>89730</t>
  </si>
  <si>
    <t>CURVA LONGA 90 GRAUS, PVC, SERIE NORMAL, ESGOTO PREDIAL, DN 40 MM, JUNTA SOLDÁVEL, FORNECIDO E INSTALADO EM RAMAL DE DESCARGA OU RAMAL DE ESGOTO SANITÁRIO. AF_12/2014</t>
  </si>
  <si>
    <t>89731</t>
  </si>
  <si>
    <t>JOELHO 90 GRAUS, PVC, SERIE NORMAL, ESGOTO PREDIAL, DN 50 MM, JUNTA ELÁSTICA, FORNECIDO E INSTALADO EM RAMAL DE DESCARGA OU RAMAL DE ESGOTO SANITÁRIO. AF_12/2014</t>
  </si>
  <si>
    <t>89732</t>
  </si>
  <si>
    <t>JOELHO 45 GRAUS, PVC, SERIE NORMAL, ESGOTO PREDIAL, DN 50 MM, JUNTA ELÁSTICA, FORNECIDO E INSTALADO EM RAMAL DE DESCARGA OU RAMAL DE ESGOTO SANITÁRIO. AF_12/2014</t>
  </si>
  <si>
    <t>89733</t>
  </si>
  <si>
    <t>CURVA CURTA 90 GRAUS, PVC, SERIE NORMAL, ESGOTO PREDIAL, DN 50 MM, JUNTA ELÁSTICA, FORNECIDO E INSTALADO EM RAMAL DE DESCARGA OU RAMAL DE ESGOTO SANITÁRIO. AF_12/2014</t>
  </si>
  <si>
    <t>89734</t>
  </si>
  <si>
    <t>JOELHO 45 GRAUS, CPVC, SOLDÁVEL, DN 35MM, INSTALADO EM RAMAL DE DISTRIBUIÇÃO DE ÁGUA   FORNECIMENTO E INSTALAÇÃO. AF_12/2014</t>
  </si>
  <si>
    <t>89735</t>
  </si>
  <si>
    <t>CURVA LONGA 90 GRAUS, PVC, SERIE NORMAL, ESGOTO PREDIAL, DN 50 MM, JUNTA ELÁSTICA, FORNECIDO E INSTALADO EM RAMAL DE DESCARGA OU RAMAL DE ESGOTO SANITÁRIO. AF_12/2014</t>
  </si>
  <si>
    <t>14,95</t>
  </si>
  <si>
    <t>89736</t>
  </si>
  <si>
    <t>LUVA, CPVC, SOLDÁVEL, DN 22MM, INSTALADO EM RAMAL DE DISTRIBUIÇÃO DE ÁGUA   FORNECIMENTO E INSTALAÇÃO. AF_12/2014</t>
  </si>
  <si>
    <t>89737</t>
  </si>
  <si>
    <t>JOELHO 90 GRAUS, PVC, SERIE NORMAL, ESGOTO PREDIAL, DN 75 MM, JUNTA ELÁSTICA, FORNECIDO E INSTALADO EM RAMAL DE DESCARGA OU RAMAL DE ESGOTO SANITÁRIO. AF_12/2014</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</si>
  <si>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</si>
  <si>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</si>
  <si>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</si>
  <si>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AF_12/2014</t>
  </si>
  <si>
    <t>15,00</t>
  </si>
  <si>
    <t>89740</t>
  </si>
  <si>
    <t>LUVA DE TRANSIÇÃO, CPVC, SOLDÁVEL, DN 22MM X 25MM, INSTALADO EM RAMAL DE DISTRIBUIÇÃO DE ÁGUA   FORNECIMENTO E INSTALAÇÃO. AF_12/2014</t>
  </si>
  <si>
    <t>89741</t>
  </si>
  <si>
    <t>UNIÃO, CPVC, SOLDÁVEL, DN 22MM, INSTALADO EM RAMAL DE DISTRIBUIÇÃO DE ÁGUA   FORNECIMENTO E INSTALAÇÃO. AF_12/2014</t>
  </si>
  <si>
    <t>89742</t>
  </si>
  <si>
    <t>CURVA CURTA 90 GRAUS, PVC, SERIE NORMAL, ESGOTO PREDIAL, DN 75 MM, JUNTA ELÁSTICA, FORNECIDO E INSTALADO EM RAMAL DE DESCARGA OU RAMAL DE ESGOTO SANITÁRIO. AF_12/2014</t>
  </si>
  <si>
    <t>24,20</t>
  </si>
  <si>
    <t>89743</t>
  </si>
  <si>
    <t>CURVA LONGA 90 GRAUS, PVC, SERIE NORMAL, ESGOTO PREDIAL, DN 75 MM, JUNTA ELÁSTICA, FORNECIDO E INSTALADO EM RAMAL DE DESCARGA OU RAMAL DE ESGOTO SANITÁRIO. AF_12/2014</t>
  </si>
  <si>
    <t>32,26</t>
  </si>
  <si>
    <t>33,16</t>
  </si>
  <si>
    <t>89744</t>
  </si>
  <si>
    <t>JOELHO 90 GRAUS, PVC, SERIE NORMAL, ESGOTO PREDIAL, DN 100 MM, JUNTA ELÁSTICA, FORNECIDO E INSTALADO EM RAMAL DE DESCARGA OU RAMAL DE ESGOTO SANITÁRIO. AF_12/2014</t>
  </si>
  <si>
    <t>89745</t>
  </si>
  <si>
    <t>CONECTOR, CPVC, SOLDÁVEL, DN 22MM X 1/2 , INSTALADO EM RAMAL DE DISTRIBUIÇÃO DE ÁGUA   FORNECIMENTO E INSTALAÇÃO. AF_12/2014</t>
  </si>
  <si>
    <t>89746</t>
  </si>
  <si>
    <t>JOELHO 45 GRAUS, PVC, SERIE NORMAL, ESGOTO PREDIAL, DN 100 MM, JUNTA ELÁSTICA, FORNECIDO E INSTALADO EM RAMAL DE DESCARGA OU RAMAL DE ESGOTO SANITÁRIO. AF_12/2014</t>
  </si>
  <si>
    <t>89747</t>
  </si>
  <si>
    <t>ADAPTADOR, CPVC, SOLDÁVEL, DN 22MM, INSTALADO EM RAMAL DE DISTRIBUIÇÃO DE ÁGUA   FORNECIMENTO E INSTALAÇÃO. AF_12/2014</t>
  </si>
  <si>
    <t>7,64</t>
  </si>
  <si>
    <t>89748</t>
  </si>
  <si>
    <t>CURVA CURTA 90 GRAUS, PVC, SERIE NORMAL, ESGOTO PREDIAL, DN 100 MM, JUNTA ELÁSTICA, FORNECIDO E INSTALADO EM RAMAL DE DESCARGA OU RAMAL DE ESGOTO SANITÁRIO. AF_12/2014</t>
  </si>
  <si>
    <t>89749</t>
  </si>
  <si>
    <t>CURVA DE TRANSPOSIÇÃO, CPVC, SOLDÁVEL, DN 22MM, INSTALADO EM RAMAL DE DISTRIBUIÇÃO DE ÁGUA   FORNECIMENTO E INSTALAÇÃO. AF_12/2014</t>
  </si>
  <si>
    <t>89750</t>
  </si>
  <si>
    <t>CURVA LONGA 90 GRAUS, PVC, SERIE NORMAL, ESGOTO PREDIAL, DN 100 MM, JUNTA ELÁSTICA, FORNECIDO E INSTALADO EM RAMAL DE DESCARGA OU RAMAL DE ESGOTO SANITÁRIO. AF_12/2014</t>
  </si>
  <si>
    <t>89751</t>
  </si>
  <si>
    <t>BUCHA DE REDUÇÃO, CPVC, SOLDÁVEL, DN 22MM X 15MM, INSTALADO EM RAMAL DE DISTRIBUIÇÃO DE ÁGUA   FORNECIMENTO E INSTALAÇÃO. AF_12/2014</t>
  </si>
  <si>
    <t>89752</t>
  </si>
  <si>
    <t>LUVA SIMPLES, PVC, SERIE NORMAL, ESGOTO PREDIAL, DN 40 MM, JUNTA SOLDÁVEL, FORNECIDO E INSTALADO EM RAMAL DE DESCARGA OU RAMAL DE ESGOTO SANITÁRIO. AF_12/2014</t>
  </si>
  <si>
    <t>89753</t>
  </si>
  <si>
    <t>LUVA SIMPLES, PVC, SERIE NORMAL, ESGOTO PREDIAL, DN 50 MM, JUNTA ELÁSTICA, FORNECIDO E INSTALADO EM RAMAL DE DESCARGA OU RAMAL DE ESGOTO SANITÁRIO. AF_12/2014</t>
  </si>
  <si>
    <t>89754</t>
  </si>
  <si>
    <t>LUVA DE CORRER, PVC, SERIE NORMAL, ESGOTO PREDIAL, DN 50 MM, JUNTA ELÁSTICA, FORNECIDO E INSTALADO EM RAMAL DE DESCARGA OU RAMAL DE ESGOTO SANITÁRIO. AF_12/2014</t>
  </si>
  <si>
    <t>89755</t>
  </si>
  <si>
    <t>LUVA, CPVC, SOLDÁVEL, DN 28MM, INSTALADO EM RAMAL DE DISTRIBUIÇÃO DE ÁGUA   FORNECIMENTO E INSTALAÇÃO. AF_12/2014</t>
  </si>
  <si>
    <t>89756</t>
  </si>
  <si>
    <t>LUVA DE CORRER, CPVC, SOLDÁVEL, DN 28MM, INSTALADO EM RAMAL DE DISTRIBUIÇÃO DE ÁGUA   FORNECIMENTO E INSTALAÇÃO. AF_12/2014</t>
  </si>
  <si>
    <t>11,91</t>
  </si>
  <si>
    <t>89757</t>
  </si>
  <si>
    <t>UNIÃO, CPVC, SOLDÁVEL, DN 28MM, INSTALADO EM RAMAL DE DISTRIBUIÇÃO DE ÁGUA   FORNECIMENTO E INSTALAÇÃO. AF_12/2014</t>
  </si>
  <si>
    <t>89758</t>
  </si>
  <si>
    <t>CONECTOR, CPVC, SOLDÁVEL, DN 28MM X 1 , INSTALADO EM RAMAL DE DISTRIBUIÇÃO DE ÁGUA   FORNECIMENTO E INSTALAÇÃO. AF_12/2014</t>
  </si>
  <si>
    <t>26,26</t>
  </si>
  <si>
    <t>89759</t>
  </si>
  <si>
    <t>BUCHA DE REDUÇÃO, CPVC, SOLDÁVEL, DN 28MM X 22MM, INSTALADO EM RAMAL DE DISTRIBUIÇÃO DE ÁGUA - FORNECIMENTO E INSTALAÇÃO. AF_12/2014</t>
  </si>
  <si>
    <t>89760</t>
  </si>
  <si>
    <t>LUVA, CPVC, SOLDÁVEL, DN 35MM, INSTALADO EM RAMAL DE DISTRIBUIÇÃO DE ÁGUA - FORNECIMENTO E INSTALAÇÃO. AF_12/2014</t>
  </si>
  <si>
    <t>89761</t>
  </si>
  <si>
    <t>LUVA DE CORRER, CPVC, SOLDÁVEL, DN 35MM, INSTALADO EM RAMAL DE DISTRIBUIÇÃO DE ÁGUA - FORNECIMENTO E INSTALAÇÃO. AF_12/2014</t>
  </si>
  <si>
    <t>89762</t>
  </si>
  <si>
    <t>UNIÃO, CPVC, SOLDÁVEL, DN35MM, INSTALADO EM RAMAL DE DISTRIBUIÇÃO DE ÁGUA - FORNECIMENTO E INSTALAÇÃO. AF_12/2014</t>
  </si>
  <si>
    <t>25,24</t>
  </si>
  <si>
    <t>89763</t>
  </si>
  <si>
    <t>CONECTOR, CPVC, SOLDÁVEL, DN 35MM X 1 1/4 , INSTALADO EM RAMAL DE DISTRIBUIÇÃO DE ÁGUA - FORNECIMENTO E INSTALAÇÃO. AF_12/2014</t>
  </si>
  <si>
    <t>94,13</t>
  </si>
  <si>
    <t>94,49</t>
  </si>
  <si>
    <t>89764</t>
  </si>
  <si>
    <t>BUCHA DE REDUÇÃO, CPVC, SOLDÁVEL, DN35MM X 28MM, INSTALADO EM RAMAL DE DISTRIBUIÇÃO DE ÁGUA - FORNECIMENTO E INSTALAÇÃO. AF_12/2014</t>
  </si>
  <si>
    <t>19,29</t>
  </si>
  <si>
    <t>19,65</t>
  </si>
  <si>
    <t>89765</t>
  </si>
  <si>
    <t>TE, CPVC, SOLDÁVEL, DN 22MM, INSTALADO EM RAMAL DE DISTRIBUIÇÃO DE ÁGUA - FORNECIMENTO E INSTALAÇÃO. AF_12/2014</t>
  </si>
  <si>
    <t>89766</t>
  </si>
  <si>
    <t>TE DE TRANSIÇÃO, CPVC, SOLDÁVEL, DN 22MM X 1/2 , INSTALADO EM RAMAL DE DISTRIBUIÇÃO DE ÁGUA   FORNECIMENTO E INSTALAÇÃO. AF_12/2014</t>
  </si>
  <si>
    <t>89767</t>
  </si>
  <si>
    <t>TÊ MISTURADOR, CPVC, SOLDÁVEL, DN 22MM, INSTALADO EM RAMAL DE DISTRIBUIÇÃO DE ÁGUA - FORNECIMENTO E INSTALAÇÃO. AF_12/2014</t>
  </si>
  <si>
    <t>89768</t>
  </si>
  <si>
    <t>TÊ, CPVC, SOLDÁVEL, DN 28MM, INSTALADO EM RAMAL DE DISTRIBUIÇÃO DE ÁGUA - FORNECIMENTO E INSTALAÇÃO. AF_12/2014</t>
  </si>
  <si>
    <t>13,41</t>
  </si>
  <si>
    <t>89769</t>
  </si>
  <si>
    <t>TÊ, CPVC, SOLDÁVEL, DN35MM, INSTALADO EM RAMAL DE DISTRIBUIÇÃO DE ÁGUA - FORNECIMENTO E INSTALAÇÃO. AF_12/2014</t>
  </si>
  <si>
    <t>89772</t>
  </si>
  <si>
    <t>TUBO, CPVC, SOLDÁVEL, DN 54MM, INSTALADO EM PRUMADA DE ÁGUA  FORNECIMENTO E INSTALAÇÃO. AF_12/2014</t>
  </si>
  <si>
    <t>57,68</t>
  </si>
  <si>
    <t>89774</t>
  </si>
  <si>
    <t>LUVA SIMPLES, PVC, SERIE NORMAL, ESGOTO PREDIAL, DN 75 MM, JUNTA ELÁSTICA, FORNECIDO E INSTALADO EM RAMAL DE DESCARGA OU RAMAL DE ESGOTO SANITÁRIO. AF_12/2014</t>
  </si>
  <si>
    <t>89776</t>
  </si>
  <si>
    <t>LUVA DE CORRER, PVC, SERIE NORMAL, ESGOTO PREDIAL, DN 75 MM, JUNTA ELÁSTICA, FORNECIDO E INSTALADO EM RAMAL DE DESCARGA OU RAMAL DE ESGOTO SANITÁRIO. AF_12/2014</t>
  </si>
  <si>
    <t>89777</t>
  </si>
  <si>
    <t>JOELHO 90 GRAUS, CPVC, SOLDÁVEL, DN 35MM, INSTALADO EM PRUMADA DE ÁGUA  FORNECIMENTO E INSTALAÇÃO. AF_12/2014</t>
  </si>
  <si>
    <t>89778</t>
  </si>
  <si>
    <t>LUVA SIMPLES, PVC, SERIE NORMAL, ESGOTO PREDIAL, DN 100 MM, JUNTA ELÁSTICA, FORNECIDO E INSTALADO EM RAMAL DE DESCARGA OU RAMAL DE ESGOTO SANITÁRIO. AF_12/2014</t>
  </si>
  <si>
    <t>89779</t>
  </si>
  <si>
    <t>LUVA DE CORRER, PVC, SERIE NORMAL, ESGOTO PREDIAL, DN 100 MM, JUNTA ELÁSTICA, FORNECIDO E INSTALADO EM RAMAL DE DESCARGA OU RAMAL DE ESGOTO SANITÁRIO. AF_12/2014</t>
  </si>
  <si>
    <t>89780</t>
  </si>
  <si>
    <t>JOELHO 45 GRAUS, CPVC, SOLDÁVEL, DN 35MM, INSTALADO EM PRUMADA DE ÁGUA - FORNECIMENTO E INSTALAÇÃO. AF_12/2014</t>
  </si>
  <si>
    <t>89781</t>
  </si>
  <si>
    <t>JOELHO 90 GRAUS, CPVC, SOLDÁVEL, DN 42MM, INSTALADO EM PRUMADA DE ÁGUA  FORNECIMENTO E INSTALAÇÃO. AF_12/2014</t>
  </si>
  <si>
    <t>22,24</t>
  </si>
  <si>
    <t>89782</t>
  </si>
  <si>
    <t>TE, PVC, SERIE NORMAL, ESGOTO PREDIAL, DN 40 X 40 MM, JUNTA SOLDÁVEL, FORNECIDO E INSTALADO EM RAMAL DE DESCARGA OU RAMAL DE ESGOTO SANITÁRIO. AF_12/2014</t>
  </si>
  <si>
    <t>89783</t>
  </si>
  <si>
    <t>JUNÇÃO SIMPLES, PVC, SERIE NORMAL, ESGOTO PREDIAL, DN 40 MM, JUNTA SOLDÁVEL, FORNECIDO E INSTALADO EM RAMAL DE DESCARGA OU RAMAL DE ESGOTO SANITÁRIO. AF_12/2014</t>
  </si>
  <si>
    <t>89784</t>
  </si>
  <si>
    <t>TE, PVC, SERIE NORMAL, ESGOTO PREDIAL, DN 50 X 50 MM, JUNTA ELÁSTICA, FORNECIDO E INSTALADO EM RAMAL DE DESCARGA OU RAMAL DE ESGOTO SANITÁRIO. AF_12/2014</t>
  </si>
  <si>
    <t>89785</t>
  </si>
  <si>
    <t>JUNÇÃO SIMPLES, PVC, SERIE NORMAL, ESGOTO PREDIAL, DN 50 X 50 MM, JUNTA ELÁSTICA, FORNECIDO E INSTALADO EM RAMAL DE DESCARGA OU RAMAL DE ESGOTO SANITÁRIO. AF_12/2014</t>
  </si>
  <si>
    <t>16,89</t>
  </si>
  <si>
    <t>89786</t>
  </si>
  <si>
    <t>TE, PVC, SERIE NORMAL, ESGOTO PREDIAL, DN 75 X 75 MM, JUNTA ELÁSTICA, FORNECIDO E INSTALADO EM RAMAL DE DESCARGA OU RAMAL DE ESGOTO SANITÁRIO. AF_12/2014</t>
  </si>
  <si>
    <t>24,39</t>
  </si>
  <si>
    <t>89787</t>
  </si>
  <si>
    <t>JOELHO 45 GRAUS, CPVC, SOLDÁVEL, DN 42MM, INSTALADO EM PRUMADA DE ÁGUA  FORNECIMENTO E INSTALAÇÃO. AF_12/2014</t>
  </si>
  <si>
    <t>89788</t>
  </si>
  <si>
    <t>JOELHO 90 GRAUS, CPVC, SOLDÁVEL, DN 54MM, INSTALADO EM PRUMADA DE ÁGUA  FORNECIMENTO E INSTALAÇÃO. AF_12/2014</t>
  </si>
  <si>
    <t>89789</t>
  </si>
  <si>
    <t>JOELHO 45 GRAUS, CPVC, SOLDÁVEL, DN 54MM, INSTALADO EM PRUMADA DE ÁGUA  FORNECIMENTO E INSTALAÇÃO. AF_12/2014</t>
  </si>
  <si>
    <t>43,12</t>
  </si>
  <si>
    <t>89790</t>
  </si>
  <si>
    <t>JOELHO 90 GRAUS, CPVC, SOLDÁVEL, DN 73MM, INSTALADO EM PRUMADA DE ÁGUA  FORNECIMENTO E INSTALAÇÃO. AF_12/2014</t>
  </si>
  <si>
    <t>103,15</t>
  </si>
  <si>
    <t>89791</t>
  </si>
  <si>
    <t>JOELHO 45 GRAUS, CPVC, SOLDÁVEL, DN 73MM, INSTALADO EM PRUMADA DE ÁGUA  FORNECIMENTO E INSTALAÇÃO. AF_12/2014</t>
  </si>
  <si>
    <t>105,51</t>
  </si>
  <si>
    <t>106,23</t>
  </si>
  <si>
    <t>89792</t>
  </si>
  <si>
    <t>JOELHO 90 GRAUS, CPVC, SOLDÁVEL, DN 89MM, INSTALADO EM PRUMADA DE ÁGUA  FORNECIMENTO E INSTALAÇÃO. AF_12/2014</t>
  </si>
  <si>
    <t>121,36</t>
  </si>
  <si>
    <t>122,22</t>
  </si>
  <si>
    <t>89793</t>
  </si>
  <si>
    <t>JOELHO 45 GRAUS, CPVC, SOLDÁVEL, DN 89MM, INSTALADO EM PRUMADA DE ÁGUA  FORNECIMENTO E INSTALAÇÃO. AF_12/2014</t>
  </si>
  <si>
    <t>124,54</t>
  </si>
  <si>
    <t>125,40</t>
  </si>
  <si>
    <t>89794</t>
  </si>
  <si>
    <t>LUVA, CPVC, SOLDÁVEL, DN 35MM, INSTALADO EM PRUMADA DE ÁGUA  FORNECIMENTO E INSTALAÇÃO. AF_12/2014</t>
  </si>
  <si>
    <t>89795</t>
  </si>
  <si>
    <t>JUNÇÃO SIMPLES, PVC, SERIE NORMAL, ESGOTO PREDIAL, DN 75 X 75 MM, JUNTA ELÁSTICA, FORNECIDO E INSTALADO EM RAMAL DE DESCARGA OU RAMAL DE ESGOTO SANITÁRIO. AF_12/2014</t>
  </si>
  <si>
    <t>27,27</t>
  </si>
  <si>
    <t>89796</t>
  </si>
  <si>
    <t>TE, PVC, SERIE NORMAL, ESGOTO PREDIAL, DN 100 X 100 MM, JUNTA ELÁSTICA, FORNECIDO E INSTALADO EM RAMAL DE DESCARGA OU RAMAL DE ESGOTO SANITÁRIO. AF_12/2014</t>
  </si>
  <si>
    <t>89797</t>
  </si>
  <si>
    <t>JUNÇÃO SIMPLES, PVC, SERIE NORMAL, ESGOTO PREDIAL, DN 100 X 100 MM, JUNTA ELÁSTICA, FORNECIDO E INSTALADO EM RAMAL DE DESCARGA OU RAMAL DE ESGOTO SANITÁRIO. AF_12/2014</t>
  </si>
  <si>
    <t>89801</t>
  </si>
  <si>
    <t>JOELHO 90 GRAUS, PVC, SERIE NORMAL, ESGOTO PREDIAL, DN 50 MM, JUNTA ELÁSTICA, FORNECIDO E INSTALADO EM PRUMADA DE ESGOTO SANITÁRIO OU VENTILAÇÃO. AF_12/2014</t>
  </si>
  <si>
    <t>89802</t>
  </si>
  <si>
    <t>JOELHO 45 GRAUS, PVC, SERIE NORMAL, ESGOTO PREDIAL, DN 50 MM, JUNTA ELÁSTICA, FORNECIDO E INSTALADO EM PRUMADA DE ESGOTO SANITÁRIO OU VENTILAÇÃO. AF_12/2014</t>
  </si>
  <si>
    <t>5,34</t>
  </si>
  <si>
    <t>89803</t>
  </si>
  <si>
    <t>CURVA CURTA 90 GRAUS, PVC, SERIE NORMAL, ESGOTO PREDIAL, DN 50 MM, JUNTA ELÁSTICA, FORNECIDO E INSTALADO EM PRUMADA DE ESGOTO SANITÁRIO OU VENTILAÇÃO. AF_12/2014</t>
  </si>
  <si>
    <t>89804</t>
  </si>
  <si>
    <t>CURVA LONGA 90 GRAUS, PVC, SERIE NORMAL, ESGOTO PREDIAL, DN 50 MM, JUNTA ELÁSTICA, FORNECIDO E INSTALADO EM PRUMADA DE ESGOTO SANITÁRIO OU VENTILAÇÃO. AF_12/2014</t>
  </si>
  <si>
    <t>89805</t>
  </si>
  <si>
    <t>JOELHO 90 GRAUS, PVC, SERIE NORMAL, ESGOTO PREDIAL, DN 75 MM, JUNTA ELÁSTICA, FORNECIDO E INSTALADO EM PRUMADA DE ESGOTO SANITÁRIO OU VENTILAÇÃO. AF_12/2014</t>
  </si>
  <si>
    <t>89806</t>
  </si>
  <si>
    <t>JOELHO 45 GRAUS, PVC, SERIE NORMAL, ESGOTO PREDIAL, DN 75 MM, JUNTA ELÁSTICA, FORNECIDO E INSTALADO EM PRUMADA DE ESGOTO SANITÁRIO OU VENTILAÇÃO. AF_12/2014</t>
  </si>
  <si>
    <t>89807</t>
  </si>
  <si>
    <t>CURVA CURTA 90 GRAUS, PVC, SERIE NORMAL, ESGOTO PREDIAL, DN 75 MM, JUNTA ELÁSTICA, FORNECIDO E INSTALADO EM PRUMADA DE ESGOTO SANITÁRIO OU VENTILAÇÃO. AF_12/2014</t>
  </si>
  <si>
    <t>18,94</t>
  </si>
  <si>
    <t>19,31</t>
  </si>
  <si>
    <t>89808</t>
  </si>
  <si>
    <t>CURVA LONGA 90 GRAUS, PVC, SERIE NORMAL, ESGOTO PREDIAL, DN 75 MM, JUNTA ELÁSTICA, FORNECIDO E INSTALADO EM PRUMADA DE ESGOTO SANITÁRIO OU VENTILAÇÃO. AF_12/2014</t>
  </si>
  <si>
    <t>27,90</t>
  </si>
  <si>
    <t>28,27</t>
  </si>
  <si>
    <t>89809</t>
  </si>
  <si>
    <t>JOELHO 90 GRAUS, PVC, SERIE NORMAL, ESGOTO PREDIAL, DN 100 MM, JUNTA ELÁSTICA, FORNECIDO E INSTALADO EM PRUMADA DE ESGOTO SANITÁRIO OU VENTILAÇÃO. AF_12/2014</t>
  </si>
  <si>
    <t>89810</t>
  </si>
  <si>
    <t>JOELHO 45 GRAUS, PVC, SERIE NORMAL, ESGOTO PREDIAL, DN 100 MM, JUNTA ELÁSTICA, FORNECIDO E INSTALADO EM PRUMADA DE ESGOTO SANITÁRIO OU VENTILAÇÃO. AF_12/2014</t>
  </si>
  <si>
    <t>13,54</t>
  </si>
  <si>
    <t>89811</t>
  </si>
  <si>
    <t>CURVA CURTA 90 GRAUS, PVC, SERIE NORMAL, ESGOTO PREDIAL, DN 100 MM, JUNTA ELÁSTICA, FORNECIDO E INSTALADO EM PRUMADA DE ESGOTO SANITÁRIO OU VENTILAÇÃO. AF_12/2014</t>
  </si>
  <si>
    <t>89812</t>
  </si>
  <si>
    <t>CURVA LONGA 90 GRAUS, PVC, SERIE NORMAL, ESGOTO PREDIAL, DN 100 MM, JUNTA ELÁSTICA, FORNECIDO E INSTALADO EM PRUMADA DE ESGOTO SANITÁRIO OU VENTILAÇÃO. AF_12/2014</t>
  </si>
  <si>
    <t>40,53</t>
  </si>
  <si>
    <t>89813</t>
  </si>
  <si>
    <t>LUVA SIMPLES, PVC, SERIE NORMAL, ESGOTO PREDIAL, DN 50 MM, JUNTA ELÁSTICA, FORNECIDO E INSTALADO EM PRUMADA DE ESGOTO SANITÁRIO OU VENTILAÇÃO. AF_12/2014</t>
  </si>
  <si>
    <t>4,91</t>
  </si>
  <si>
    <t>89814</t>
  </si>
  <si>
    <t>LUVA DE CORRER, PVC, SERIE NORMAL, ESGOTO PREDIAL, DN 50 MM, JUNTA ELÁSTICA, FORNECIDO E INSTALADO EM PRUMADA DE ESGOTO SANITÁRIO OU VENTILAÇÃO. AF_12/2014</t>
  </si>
  <si>
    <t>89815</t>
  </si>
  <si>
    <t>LUVA DE CORRER, CPVC, SOLDÁVEL, DN 35MM, INSTALADO EM PRUMADA DE ÁGUA  FORNECIMENTO E INSTALAÇÃO. AF_12/2014</t>
  </si>
  <si>
    <t>89816</t>
  </si>
  <si>
    <t>UNIÃO, CPVC, SOLDÁVEL, DN35MM, INSTALADO EM PRUMADA DE ÁGUA  FORNECIMENTO E INSTALAÇÃO. AF_12/2014</t>
  </si>
  <si>
    <t>24,21</t>
  </si>
  <si>
    <t>89817</t>
  </si>
  <si>
    <t>LUVA SIMPLES, PVC, SERIE NORMAL, ESGOTO PREDIAL, DN 75 MM, JUNTA ELÁSTICA, FORNECIDO E INSTALADO EM PRUMADA DE ESGOTO SANITÁRIO OU VENTILAÇÃO. AF_12/2014</t>
  </si>
  <si>
    <t>89818</t>
  </si>
  <si>
    <t>CONECTOR, CPVC, SOLDÁVEL, DN 35MM X 1 1/4, INSTALADO EM PRUMADA DE ÁGUA  FORNECIMENTO E INSTALAÇÃO. AF_12/2014</t>
  </si>
  <si>
    <t>93,21</t>
  </si>
  <si>
    <t>93,46</t>
  </si>
  <si>
    <t>89819</t>
  </si>
  <si>
    <t>LUVA DE CORRER, PVC, SERIE NORMAL, ESGOTO PREDIAL, DN 75 MM, JUNTA ELÁSTICA, FORNECIDO E INSTALADO EM PRUMADA DE ESGOTO SANITÁRIO OU VENTILAÇÃO. AF_12/2014</t>
  </si>
  <si>
    <t>89820</t>
  </si>
  <si>
    <t>BUCHA DE REDUÇÃO, CPVC, SOLDÁVEL, DN35MM X 28MM, INSTALADO EM PRUMADA DE ÁGUA  FORNECIMENTO E INSTALAÇÃO. AF_12/2014</t>
  </si>
  <si>
    <t>18,62</t>
  </si>
  <si>
    <t>89821</t>
  </si>
  <si>
    <t>LUVA SIMPLES, PVC, SERIE NORMAL, ESGOTO PREDIAL, DN 100 MM, JUNTA ELÁSTICA, FORNECIDO E INSTALADO EM PRUMADA DE ESGOTO SANITÁRIO OU VENTILAÇÃO. AF_12/2014</t>
  </si>
  <si>
    <t>89822</t>
  </si>
  <si>
    <t>LUVA, CPVC, SOLDÁVEL, DN 42MM, INSTALADO EM PRUMADA DE ÁGUA  FORNECIMENTO E INSTALAÇÃO. AF_12/2014</t>
  </si>
  <si>
    <t>89823</t>
  </si>
  <si>
    <t>LUVA DE CORRER, PVC, SERIE NORMAL, ESGOTO PREDIAL, DN 100 MM, JUNTA ELÁSTICA, FORNECIDO E INSTALADO EM PRUMADA DE ESGOTO SANITÁRIO OU VENTILAÇÃO. AF_12/2014</t>
  </si>
  <si>
    <t>89824</t>
  </si>
  <si>
    <t>LUVA DE CORRER, CPVC, SOLDÁVEL, DN 42MM, INSTALADO EM PRUMADA DE ÁGUA  FORNECIMENTO E INSTALAÇÃO. AF_12/2014</t>
  </si>
  <si>
    <t>22,90</t>
  </si>
  <si>
    <t>89825</t>
  </si>
  <si>
    <t>TE, PVC, SERIE NORMAL, ESGOTO PREDIAL, DN 50 X 50 MM, JUNTA ELÁSTICA, FORNECIDO E INSTALADO EM PRUMADA DE ESGOTO SANITÁRIO OU VENTILAÇÃO. AF_12/2014</t>
  </si>
  <si>
    <t>89826</t>
  </si>
  <si>
    <t>LUVA DE TRANSIÇÃO, CPVC, SOLDÁVEL, DN42MM X 1.1/2, INSTALADO EM PRUMADA DE ÁGUA  FORNECIMENTO E INSTALAÇÃO. AF_12/2014</t>
  </si>
  <si>
    <t>95,31</t>
  </si>
  <si>
    <t>95,60</t>
  </si>
  <si>
    <t>89827</t>
  </si>
  <si>
    <t>JUNÇÃO SIMPLES, PVC, SERIE NORMAL, ESGOTO PREDIAL, DN 50 X 50 MM, JUNTA ELÁSTICA, FORNECIDO E INSTALADO EM PRUMADA DE ESGOTO SANITÁRIO OU VENTILAÇÃO. AF_12/2014</t>
  </si>
  <si>
    <t>12,01</t>
  </si>
  <si>
    <t>89828</t>
  </si>
  <si>
    <t>UNIÃO, CPVC, SOLDÁVEL, DN42MM, INSTALADO EM PRUMADA DE ÁGUA  FORNECIMENTO E INSTALAÇÃO. AF_12/2014</t>
  </si>
  <si>
    <t>89829</t>
  </si>
  <si>
    <t>TE, PVC, SERIE NORMAL, ESGOTO PREDIAL, DN 75 X 75 MM, JUNTA ELÁSTICA, FORNECIDO E INSTALADO EM PRUMADA DE ESGOTO SANITÁRIO OU VENTILAÇÃO. AF_12/2014</t>
  </si>
  <si>
    <t>89830</t>
  </si>
  <si>
    <t>JUNÇÃO SIMPLES, PVC, SERIE NORMAL, ESGOTO PREDIAL, DN 75 X 75 MM, JUNTA ELÁSTICA, FORNECIDO E INSTALADO EM PRUMADA DE ESGOTO SANITÁRIO OU VENTILAÇÃO. AF_12/2014</t>
  </si>
  <si>
    <t>21,05</t>
  </si>
  <si>
    <t>89831</t>
  </si>
  <si>
    <t>CONECTOR, CPVC, SOLDÁVEL, DN 42MM X 1.1/2, INSTALADO EM PRUMADA DE ÁGUA  FORNECIMENTO E INSTALAÇÃO. AF_12/2014</t>
  </si>
  <si>
    <t>113,78</t>
  </si>
  <si>
    <t>114,07</t>
  </si>
  <si>
    <t>89832</t>
  </si>
  <si>
    <t>BUCHA DE REDUÇÃO, CPVC, SOLDÁVEL, DN 42MM X 22MM, INSTALADO EM RAMAL DE DISTRIBUIÇÃO DE ÁGUA - FORNECIMENTO E INSTALAÇÃO. AF_12/2014</t>
  </si>
  <si>
    <t>89833</t>
  </si>
  <si>
    <t>TE, PVC, SERIE NORMAL, ESGOTO PREDIAL, DN 100 X 100 MM, JUNTA ELÁSTICA, FORNECIDO E INSTALADO EM PRUMADA DE ESGOTO SANITÁRIO OU VENTILAÇÃO. AF_12/2014</t>
  </si>
  <si>
    <t>24,30</t>
  </si>
  <si>
    <t>89834</t>
  </si>
  <si>
    <t>JUNÇÃO SIMPLES, PVC, SERIE NORMAL, ESGOTO PREDIAL, DN 100 X 100 MM, JUNTA ELÁSTICA, FORNECIDO E INSTALADO EM PRUMADA DE ESGOTO SANITÁRIO OU VENTILAÇÃO. AF_12/2014</t>
  </si>
  <si>
    <t>89835</t>
  </si>
  <si>
    <t>LUVA, CPVC, SOLDÁVEL, DN 54MM, INSTALADO EM PRUMADA DE ÁGUA  FORNECIMENTO E INSTALAÇÃO. AF_12/2014</t>
  </si>
  <si>
    <t>89836</t>
  </si>
  <si>
    <t>LUVA DE TRANSIÇÃO, CPVC, SOLDÁVEL, DN 54MM X 2, INSTALADO EM PRUMADA DE ÁGUA  FORNECIMENTO E INSTALAÇÃO. AF_12/2014</t>
  </si>
  <si>
    <t>153,64</t>
  </si>
  <si>
    <t>154,00</t>
  </si>
  <si>
    <t>89837</t>
  </si>
  <si>
    <t>UNIÃO, CPVC, SOLDÁVEL, DN 54MM, INSTALADO EM PRUMADA DE ÁGUA  FORNECIMENTO E INSTALAÇÃO. AF_12/2014</t>
  </si>
  <si>
    <t>89838</t>
  </si>
  <si>
    <t>LUVA, CPVC, SOLDÁVEL, DN 73MM, INSTALADO EM PRUMADA DE ÁGUA  FORNECIMENTO E INSTALAÇÃO. AF_12/2014</t>
  </si>
  <si>
    <t>84,51</t>
  </si>
  <si>
    <t>84,99</t>
  </si>
  <si>
    <t>89839</t>
  </si>
  <si>
    <t>UNIÃO, CPVC, SOLDÁVEL, DN 73MM, INSTALADO EM PRUMADA DE ÁGUA  FORNECIMENTO E INSTALAÇÃO. AF_12/2014</t>
  </si>
  <si>
    <t>111,58</t>
  </si>
  <si>
    <t>112,06</t>
  </si>
  <si>
    <t>89840</t>
  </si>
  <si>
    <t>LUVA, CPVC, SOLDÁVEL, DN 89MM, INSTALADO EM PRUMADA DE ÁGUA  FORNECIMENTO E INSTALAÇÃO. AF_12/2014</t>
  </si>
  <si>
    <t>97,57</t>
  </si>
  <si>
    <t>98,15</t>
  </si>
  <si>
    <t>89841</t>
  </si>
  <si>
    <t>UNIÃO, CPVC, SOLDÁVEL, DN 89MM, INSTALADO EM PRUMADA DE ÁGUA  FORNECIMENTO E INSTALAÇÃO. AF_12/2014</t>
  </si>
  <si>
    <t>163,36</t>
  </si>
  <si>
    <t>163,94</t>
  </si>
  <si>
    <t>89842</t>
  </si>
  <si>
    <t>TÊ, CPVC, SOLDÁVEL, DN 35MM, INSTALADO EM PRUMADA DE ÁGUA  FORNECIMENTO E INSTALAÇÃO. AF_12/2014</t>
  </si>
  <si>
    <t>27,55</t>
  </si>
  <si>
    <t>89844</t>
  </si>
  <si>
    <t>TE, CPVC, SOLDÁVEL, DN  42MM, INSTALADO EM PRUMADA DE ÁGUA  FORNECIMENTO E INSTALAÇÃO. AF_12/2014</t>
  </si>
  <si>
    <t>34,94</t>
  </si>
  <si>
    <t>35,52</t>
  </si>
  <si>
    <t>89845</t>
  </si>
  <si>
    <t>TÊ, CPVC, SOLDÁVEL, DN 54 MM, INSTALADO EM PRUMADA DE ÁGUA  FORNECIMENTO E INSTALAÇÃO. AF_12/2014</t>
  </si>
  <si>
    <t>53,70</t>
  </si>
  <si>
    <t>89846</t>
  </si>
  <si>
    <t>TÊ, CPVC, SOLDÁVEL, DN 73MM, INSTALADO EM PRUMADA DE ÁGUA  FORNECIMENTO E INSTALAÇÃO. AF_12/2014</t>
  </si>
  <si>
    <t>118,83</t>
  </si>
  <si>
    <t>119,79</t>
  </si>
  <si>
    <t>89847</t>
  </si>
  <si>
    <t>TÊ, CPVC, SOLDÁVEL, DN 89MM, INSTALADO EM PRUMADA DE ÁGUA  FORNECIMENTO E INSTALAÇÃO. AF_12/2014</t>
  </si>
  <si>
    <t>145,98</t>
  </si>
  <si>
    <t>147,13</t>
  </si>
  <si>
    <t>89850</t>
  </si>
  <si>
    <t>JOELHO 90 GRAUS, PVC, SERIE NORMAL, ESGOTO PREDIAL, DN 100 MM, JUNTA ELÁSTICA, FORNECIDO E INSTALADO EM SUBCOLETOR AÉREO DE ESGOTO SANITÁRIO. AF_12/2014</t>
  </si>
  <si>
    <t>89851</t>
  </si>
  <si>
    <t>JOELHO 45 GRAUS, PVC, SERIE NORMAL, ESGOTO PREDIAL, DN 100 MM, JUNTA ELÁSTICA, FORNECIDO E INSTALADO EM SUBCOLETOR AÉREO DE ESGOTO SANITÁRIO. AF_12/2014</t>
  </si>
  <si>
    <t>89852</t>
  </si>
  <si>
    <t>CURVA CURTA 90 GRAUS, PVC, SERIE NORMAL, ESGOTO PREDIAL, DN 100 MM, JUNTA ELÁSTICA, FORNECIDO E INSTALADO EM SUBCOLETOR AÉREO DE ESGOTO SANITÁRIO. AF_12/2014</t>
  </si>
  <si>
    <t>29,19</t>
  </si>
  <si>
    <t>89853</t>
  </si>
  <si>
    <t>CURVA LONGA 90 GRAUS, PVC, SERIE NORMAL, ESGOTO PREDIAL, DN 100 MM, JUNTA ELÁSTICA, FORNECIDO E INSTALADO EM SUBCOLETOR AÉREO DE ESGOTO SANITÁRIO. AF_12/2014</t>
  </si>
  <si>
    <t>89854</t>
  </si>
  <si>
    <t>JOELHO 90 GRAUS, PVC, SERIE NORMAL, ESGOTO PREDIAL, DN 150 MM, JUNTA ELÁSTICA, FORNECIDO E INSTALADO EM SUBCOLETOR AÉREO DE ESGOTO SANITÁRIO. AF_12/2014</t>
  </si>
  <si>
    <t>89855</t>
  </si>
  <si>
    <t>JOELHO 45 GRAUS, PVC, SERIE NORMAL, ESGOTO PREDIAL, DN 150 MM, JUNTA ELÁSTICA, FORNECIDO E INSTALADO EM SUBCOLETOR AÉREO DE ESGOTO SANITÁRIO. AF_12/2014</t>
  </si>
  <si>
    <t>89856</t>
  </si>
  <si>
    <t>LUVA SIMPLES, PVC, SERIE NORMAL, ESGOTO PREDIAL, DN 100 MM, JUNTA ELÁSTICA, FORNECIDO E INSTALADO EM SUBCOLETOR AÉREO DE ESGOTO SANITÁRIO. AF_12/2014</t>
  </si>
  <si>
    <t>89857</t>
  </si>
  <si>
    <t>LUVA DE CORRER, PVC, SERIE NORMAL, ESGOTO PREDIAL, DN 100 MM, JUNTA ELÁSTICA, FORNECIDO E INSTALADO EM SUBCOLETOR AÉREO DE ESGOTO SANITÁRIO. AF_12/2014</t>
  </si>
  <si>
    <t>89859</t>
  </si>
  <si>
    <t>LUVA DE CORRER, PVC, SERIE NORMAL, ESGOTO PREDIAL, DN 150 MM, JUNTA ELÁSTICA, FORNECIDO E INSTALADO EM SUBCOLETOR AÉREO DE ESGOTO SANITÁRIO. AF_12/2014</t>
  </si>
  <si>
    <t>60,11</t>
  </si>
  <si>
    <t>89860</t>
  </si>
  <si>
    <t>TE, PVC, SERIE NORMAL, ESGOTO PREDIAL, DN 100 X 100 MM, JUNTA ELÁSTICA, FORNECIDO E INSTALADO EM SUBCOLETOR AÉREO DE ESGOTO SANITÁRIO. AF_12/2014</t>
  </si>
  <si>
    <t>89861</t>
  </si>
  <si>
    <t>JUNÇÃO SIMPLES, PVC, SERIE NORMAL, ESGOTO PREDIAL, DN 100 X 100 MM, JUNTA ELÁSTICA, FORNECIDO E INSTALADO EM SUBCOLETOR AÉREO DE ESGOTO SANITÁRIO. AF_12/2014</t>
  </si>
  <si>
    <t>89862</t>
  </si>
  <si>
    <t>TE, PVC, SERIE NORMAL, ESGOTO PREDIAL, DN 150 X 150 MM, JUNTA ELÁSTICA, FORNECIDO E INSTALADO EM SUBCOLETOR AÉREO DE ESGOTO SANITÁRIO. AF_12/2014</t>
  </si>
  <si>
    <t>62,47</t>
  </si>
  <si>
    <t>64,54</t>
  </si>
  <si>
    <t>89863</t>
  </si>
  <si>
    <t>JUNÇÃO SIMPLES, PVC, SERIE NORMAL, ESGOTO PREDIAL, DN 150 X 150 MM, JUNTA ELÁSTICA, FORNECIDO E INSTALADO EM SUBCOLETOR AÉREO DE ESGOTO SANITÁRIO. AF_12/2014</t>
  </si>
  <si>
    <t>129,55</t>
  </si>
  <si>
    <t>131,62</t>
  </si>
  <si>
    <t>89866</t>
  </si>
  <si>
    <t>JOELHO 90 GRAUS, PVC, SOLDÁVEL, DN 25MM, INSTALADO EM DRENO DE AR-CONDICIONADO - FORNECIMENTO E INSTALAÇÃO. AF_12/2014</t>
  </si>
  <si>
    <t>89867</t>
  </si>
  <si>
    <t>JOELHO 45 GRAUS, PVC, SOLDÁVEL, DN 25MM, INSTALADO EM DRENO DE AR-CONDICIONADO - FORNECIMENTO E INSTALAÇÃO. AF_12/2014</t>
  </si>
  <si>
    <t>89868</t>
  </si>
  <si>
    <t>LUVA, PVC, SOLDÁVEL, DN 25MM, INSTALADO EM DRENO DE AR-CONDICIONADO - FORNECIMENTO E INSTALAÇÃO. AF_12/2014</t>
  </si>
  <si>
    <t>89869</t>
  </si>
  <si>
    <t>TE, PVC, SOLDÁVEL, DN 25MM, INSTALADO EM DRENO DE AR-CONDICIONADO - FORNECIMENTO E INSTALAÇÃO. AF_12/2014</t>
  </si>
  <si>
    <t>89979</t>
  </si>
  <si>
    <t>LUVA COM BUCHA DE LATÃO, PVC, SOLDÁVEL, DN 32MM X 1 , INSTALADO EM RAMAL OU SUB-RAMAL DE ÁGUA   FORNECIMENTO E INSTALAÇÃO. AF_12/2014</t>
  </si>
  <si>
    <t>89980</t>
  </si>
  <si>
    <t>LUVA COM BUCHA DE LATÃO, PVC, SOLDÁVEL, DN 25MM X 3/4, INSTALADO EM PRUMADA DE ÁGUA - FORNECIMENTO E INSTALAÇÃO. AF_12/2014</t>
  </si>
  <si>
    <t>7,38</t>
  </si>
  <si>
    <t>89981</t>
  </si>
  <si>
    <t>LUVA SOLDÁVEL E COM BUCHA DE LATÃO, PVC, SOLDÁVEL, DN 32MM X 1 , INSTALADO EM PRUMADA DE ÁGUA   FORNECIMENTO E INSTALAÇÃO. AF_12/2014</t>
  </si>
  <si>
    <t>90373</t>
  </si>
  <si>
    <t>JOELHO 90 GRAUS COM BUCHA DE LATÃO, PVC, SOLDÁVEL, DN 25MM, X 1/2 INSTALADO EM RAMAL OU SUB-RAMAL DE ÁGUA - FORNECIMENTO E INSTALAÇÃO. AF_12/2014</t>
  </si>
  <si>
    <t>90374</t>
  </si>
  <si>
    <t>TÊ COM BUCHA DE LATÃO NA BOLSA CENTRAL, PVC, SOLDÁVEL, DN 25MM X 3/4, INSTALADO EM RAMAL OU SUB-RAMAL DE ÁGUA - FORNECIMENTO E INSTALAÇÃO. AF_03/2015</t>
  </si>
  <si>
    <t>90375</t>
  </si>
  <si>
    <t>BUCHA DE REDUÇÃO, PVC, SOLDÁVEL, DN 40MM X 32MM, INSTALADO EM RAMAL OU SUB-RAMAL DE ÁGUA - FORNECIMENTO E INSTALAÇÃO. AF_03/2015</t>
  </si>
  <si>
    <t>92287</t>
  </si>
  <si>
    <t>COTOVELO EM COBRE, DN 22 MM, 90 GRAUS, SEM ANEL DE SOLDA, INSTALADO EM PRUMADA   FORNECIMENTO E INSTALAÇÃO. AF_12/2015</t>
  </si>
  <si>
    <t>92288</t>
  </si>
  <si>
    <t>COTOVELO EM COBRE, DN 28 MM, 90 GRAUS, SEM ANEL DE SOLDA, INSTALADO EM PRUMADA  FORNECIMENTO E INSTALAÇÃO. AF_12/2015</t>
  </si>
  <si>
    <t>92289</t>
  </si>
  <si>
    <t>COTOVELO EM COBRE, DN 35 MM, 90 GRAUS, SEM ANEL DE SOLDA, INSTALADO EM PRUMADA  FORNECIMENTO E INSTALAÇÃO. AF_12/2015</t>
  </si>
  <si>
    <t>30,43</t>
  </si>
  <si>
    <t>31,06</t>
  </si>
  <si>
    <t>92290</t>
  </si>
  <si>
    <t>COTOVELO EM COBRE, DN 42 MM, 90 GRAUS, SEM ANEL DE SOLDA, INSTALADO EM PRUMADA  FORNECIMENTO E INSTALAÇÃO. AF_12/2015</t>
  </si>
  <si>
    <t>45,67</t>
  </si>
  <si>
    <t>92291</t>
  </si>
  <si>
    <t>COTOVELO EM COBRE, DN 54 MM, 90 GRAUS, SEM ANEL DE SOLDA, INSTALADO EM PRUMADA  FORNECIMENTO E INSTALAÇÃO. AF_12/2015</t>
  </si>
  <si>
    <t>69,39</t>
  </si>
  <si>
    <t>70,29</t>
  </si>
  <si>
    <t>92292</t>
  </si>
  <si>
    <t>COTOVELO EM COBRE, DN 66 MM, 90 GRAUS, SEM ANEL DE SOLDA, INSTALADO EM PRUMADA  FORNECIMENTO E INSTALAÇÃO. AF_12/2015</t>
  </si>
  <si>
    <t>212,44</t>
  </si>
  <si>
    <t>213,50</t>
  </si>
  <si>
    <t>92293</t>
  </si>
  <si>
    <t>LUVA EM COBRE, DN 22 MM, SEM ANEL DE SOLDA, INSTALADO EM PRUMADA  FORNECIMENTO E INSTALAÇÃO. AF_12/2015</t>
  </si>
  <si>
    <t>92294</t>
  </si>
  <si>
    <t>LUVA EM COBRE, DN 28 MM, SEM ANEL DE SOLDA, INSTALADO EM PRUMADA  FORNECIMENTO E INSTALAÇÃO. AF_12/2015</t>
  </si>
  <si>
    <t>92295</t>
  </si>
  <si>
    <t>LUVA EM COBRE, DN 35 MM, SEM ANEL DE SOLDA, INSTALADO EM PRUMADA  FORNECIMENTO E INSTALAÇÃO. AF_12/2015</t>
  </si>
  <si>
    <t>20,26</t>
  </si>
  <si>
    <t>92296</t>
  </si>
  <si>
    <t>LUVA EM COBRE, DN 42 MM, SEM ANEL DE SOLDA, INSTALADO EM PRUMADA  FORNECIMENTO E INSTALAÇÃO. AF_12/2015</t>
  </si>
  <si>
    <t>26,75</t>
  </si>
  <si>
    <t>92297</t>
  </si>
  <si>
    <t>LUVA EM COBRE, DN 54 MM, SEM ANEL DE SOLDA, INSTALADO EM PRUMADA  FORNECIMENTO E INSTALAÇÃO. AF_12/2015</t>
  </si>
  <si>
    <t>40,18</t>
  </si>
  <si>
    <t>40,78</t>
  </si>
  <si>
    <t>92298</t>
  </si>
  <si>
    <t>LUVA EM COBRE, DN 66 MM, SEM ANEL DE SOLDA, INSTALADO EM PRUMADA  FORNECIMENTO E INSTALAÇÃO. AF_12/2015</t>
  </si>
  <si>
    <t>92299</t>
  </si>
  <si>
    <t>TE EM COBRE, DN 22 MM, SEM ANEL DE SOLDA, INSTALADO EM PRUMADA  FORNECIMENTO E INSTALAÇÃO. AF_12/2015</t>
  </si>
  <si>
    <t>92300</t>
  </si>
  <si>
    <t>TE EM COBRE, DN 28 MM, SEM ANEL DE SOLDA, INSTALADO EM PRUMADA  FORNECIMENTO E INSTALAÇÃO. AF_12/2015</t>
  </si>
  <si>
    <t>22,73</t>
  </si>
  <si>
    <t>92301</t>
  </si>
  <si>
    <t>TE EM COBRE, DN 35 MM, SEM ANEL DE SOLDA, INSTALADO EM PRUMADA  FORNECIMENTO E INSTALAÇÃO. AF_12/2015</t>
  </si>
  <si>
    <t>43,18</t>
  </si>
  <si>
    <t>92302</t>
  </si>
  <si>
    <t>TE EM COBRE, DN 42 MM, SEM ANEL DE SOLDA, INSTALADO EM PRUMADA  FORNECIMENTO E INSTALAÇÃO. AF_12/2015</t>
  </si>
  <si>
    <t>57,77</t>
  </si>
  <si>
    <t>92303</t>
  </si>
  <si>
    <t>TE EM COBRE, DN 54 MM, SEM ANEL DE SOLDA, INSTALADO EM PRUMADA  FORNECIMENTO E INSTALAÇÃO. AF_12/2015</t>
  </si>
  <si>
    <t>102,54</t>
  </si>
  <si>
    <t>103,73</t>
  </si>
  <si>
    <t>92304</t>
  </si>
  <si>
    <t>TE EM COBRE, DN 66 MM, SEM ANEL DE SOLDA, INSTALADO EM PRUMADA  FORNECIMENTO E INSTALAÇÃO. AF_12/2015</t>
  </si>
  <si>
    <t>262,46</t>
  </si>
  <si>
    <t>263,86</t>
  </si>
  <si>
    <t>92311</t>
  </si>
  <si>
    <t>COTOVELO EM COBRE, DN 15 MM, 90 GRAUS, SEM ANEL DE SOLDA, INSTALADO EM RAMAL DE DISTRIBUIÇÃO  FORNECIMENTO E INSTALAÇÃO. AF_12/2015</t>
  </si>
  <si>
    <t>9,16</t>
  </si>
  <si>
    <t>92312</t>
  </si>
  <si>
    <t>COTOVELO EM COBRE, DN 22 MM, 90 GRAUS, SEM ANEL DE SOLDA, INSTALADO EM RAMAL DE DISTRIBUIÇÃO  FORNECIMENTO E INSTALAÇÃO. AF_12/2015</t>
  </si>
  <si>
    <t>92313</t>
  </si>
  <si>
    <t>COTOVELO EM COBRE, DN 28 MM, 90 GRAUS, SEM ANEL DE SOLDA, INSTALADO EM RAMAL DE DISTRIBUIÇÃO  FORNECIMENTO E INSTALAÇÃO. AF_12/2015</t>
  </si>
  <si>
    <t>92314</t>
  </si>
  <si>
    <t>LUVA EM COBRE, DN 15 MM, SEM ANEL DE SOLDA, INSTALADO EM RAMAL DE DISTRIBUIÇÃO  FORNECIMENTO E INSTALAÇÃO. AF_12/2015</t>
  </si>
  <si>
    <t>92315</t>
  </si>
  <si>
    <t>LUVA EM COBRE, DN 22 MM, SEM ANEL DE SOLDA, INSTALADO EM RAMAL DE DISTRIBUIÇÃO  FORNECIMENTO E INSTALAÇÃO. AF_12/2015</t>
  </si>
  <si>
    <t>9,06</t>
  </si>
  <si>
    <t>92316</t>
  </si>
  <si>
    <t>LUVA EM COBRE, DN 28 MM, SEM ANEL DE SOLDA, INSTALADO EM RAMAL DE DISTRIBUIÇÃO  FORNECIMENTO E INSTALAÇÃO. AF_12/2015</t>
  </si>
  <si>
    <t>12,68</t>
  </si>
  <si>
    <t>92317</t>
  </si>
  <si>
    <t>TE EM COBRE, DN 15 MM, SEM ANEL DE SOLDA, INSTALADO EM RAMAL DE DISTRIBUIÇÃO  FORNECIMENTO E INSTALAÇÃO. AF_12/2015</t>
  </si>
  <si>
    <t>13,28</t>
  </si>
  <si>
    <t>92318</t>
  </si>
  <si>
    <t>TE EM COBRE, DN 22 MM, SEM ANEL DE SOLDA, INSTALADO EM RAMAL DE DISTRIBUIÇÃO  FORNECIMENTO E INSTALAÇÃO. AF_12/2015</t>
  </si>
  <si>
    <t>92319</t>
  </si>
  <si>
    <t>TE EM COBRE, DN 28 MM, SEM ANEL DE SOLDA, INSTALADO EM RAMAL DE DISTRIBUIÇÃO  FORNECIMENTO E INSTALAÇÃO. AF_12/2015</t>
  </si>
  <si>
    <t>26,06</t>
  </si>
  <si>
    <t>92326</t>
  </si>
  <si>
    <t>COTOVELO EM COBRE, DN 15 MM, 90 GRAUS, SEM ANEL DE SOLDA, INSTALADO EM RAMAL E SUB-RAMAL  FORNECIMENTO E INSTALAÇÃO. AF_12/2015</t>
  </si>
  <si>
    <t>92327</t>
  </si>
  <si>
    <t>COTOVELO EM COBRE, DN 22 MM, 90 GRAUS, SEM ANEL DE SOLDA, INSTALADO EM RAMAL E SUB-RAMAL  FORNECIMENTO E INSTALAÇÃO. AF_12/2015</t>
  </si>
  <si>
    <t>92328</t>
  </si>
  <si>
    <t>COTOVELO EM COBRE, DN 28 MM, 90 GRAUS, SEM ANEL DE SOLDA, INSTALADO EM RAMAL E SUB-RAMAL  FORNECIMENTO E INSTALAÇÃO. AF_12/2015</t>
  </si>
  <si>
    <t>92329</t>
  </si>
  <si>
    <t>LUVA EM COBRE, DN 15 MM, SEM ANEL DE SOLDA, INSTALADO EM RAMAL E SUB-RAMAL  FORNECIMENTO E INSTALAÇÃO. AF_12/2015</t>
  </si>
  <si>
    <t>92330</t>
  </si>
  <si>
    <t>LUVA EM COBRE, DN 22 MM, SEM ANEL DE SOLDA, INSTALADO EM RAMAL E SUB-RAMAL  FORNECIMENTO E INSTALAÇÃO. AF_12/2015</t>
  </si>
  <si>
    <t>10,08</t>
  </si>
  <si>
    <t>92331</t>
  </si>
  <si>
    <t>LUVA EM COBRE, DN 28 MM, SEM ANEL DE SOLDA, INSTALADO EM RAMAL E SUB-RAMAL  FORNECIMENTO E INSTALAÇÃO. AF_12/2015</t>
  </si>
  <si>
    <t>16,28</t>
  </si>
  <si>
    <t>92332</t>
  </si>
  <si>
    <t>TE EM COBRE, DN 15 MM, SEM ANEL DE SOLDA, INSTALADO EM RAMAL E SUB-RAMAL  FORNECIMENTO E INSTALAÇÃO. AF_12/2015</t>
  </si>
  <si>
    <t>92333</t>
  </si>
  <si>
    <t>TE EM COBRE, DN 22 MM, SEM ANEL DE SOLDA, INSTALADO EM RAMAL E SUB-RAMAL  FORNECIMENTO E INSTALAÇÃO. AF_12/2015</t>
  </si>
  <si>
    <t>92334</t>
  </si>
  <si>
    <t>TE EM COBRE, DN 28 MM, SEM ANEL DE SOLDA, INSTALADO EM RAMAL E SUB-RAMAL  FORNECIMENTO E INSTALAÇÃO. AF_12/2015</t>
  </si>
  <si>
    <t>92344</t>
  </si>
  <si>
    <t>NIPLE, EM FERRO GALVANIZADO, DN 50 (2"), CONEXÃO ROSQUEADA, INSTALADO EM PRUMADAS - FORNECIMENTO E INSTALAÇÃO. AF_12/2015</t>
  </si>
  <si>
    <t>45,90</t>
  </si>
  <si>
    <t>48,93</t>
  </si>
  <si>
    <t>92345</t>
  </si>
  <si>
    <t>LUVA, EM FERRO GALVANIZADO, DN 50 (2"), CONEXÃO ROSQUEADA, INSTALADO EM PRUMADAS - FORNECIMENTO E INSTALAÇÃO. AF_12/2015</t>
  </si>
  <si>
    <t>45,89</t>
  </si>
  <si>
    <t>48,92</t>
  </si>
  <si>
    <t>92346</t>
  </si>
  <si>
    <t>NIPLE, EM FERRO GALVANIZADO, DN 65 (2 1/2"), CONEXÃO ROSQUEADA, INSTALADO EM PRUMADAS - FORNECIMENTO E INSTALAÇÃO. AF_12/2015</t>
  </si>
  <si>
    <t>58,84</t>
  </si>
  <si>
    <t>92347</t>
  </si>
  <si>
    <t>LUVA, EM FERRO GALVANIZADO, DN 65 (2 1/2"), CONEXÃO ROSQUEADA, INSTALADO EM PRUMADAS - FORNECIMENTO E INSTALAÇÃO. AF_12/2015</t>
  </si>
  <si>
    <t>67,96</t>
  </si>
  <si>
    <t>92348</t>
  </si>
  <si>
    <t>NIPLE, EM FERRO GALVANIZADO, DN 80 (3"), CONEXÃO ROSQUEADA, INSTALADO EM PRUMADAS - FORNECIMENTO E INSTALAÇÃO. AF_12/2015</t>
  </si>
  <si>
    <t>80,26</t>
  </si>
  <si>
    <t>83,83</t>
  </si>
  <si>
    <t>92349</t>
  </si>
  <si>
    <t>LUVA, EM FERRO GALVANIZADO, DN 80 (3"), CONEXÃO ROSQUEADA, INSTALADO EM PRUMADAS - FORNECIMENTO E INSTALAÇÃO. AF_12/2015</t>
  </si>
  <si>
    <t>85,45</t>
  </si>
  <si>
    <t>89,02</t>
  </si>
  <si>
    <t>92350</t>
  </si>
  <si>
    <t>JOELHO 45 GRAUS, EM FERRO GALVANIZADO, DN 50 (2"), CONEXÃO ROSQUEADA, INSTALADO EM PRUMADAS - FORNECIMENTO E INSTALAÇÃO. AF_12/2015</t>
  </si>
  <si>
    <t>68,35</t>
  </si>
  <si>
    <t>72,89</t>
  </si>
  <si>
    <t>92351</t>
  </si>
  <si>
    <t>JOELHO 90 GRAUS, EM FERRO GALVANIZADO, DN 50 (2"), CONEXÃO ROSQUEADA, INSTALADO EM PRUMADAS - FORNECIMENTO E INSTALAÇÃO. AF_12/2015</t>
  </si>
  <si>
    <t>67,05</t>
  </si>
  <si>
    <t>71,59</t>
  </si>
  <si>
    <t>92352</t>
  </si>
  <si>
    <t>JOELHO 45 GRAUS, EM FERRO GALVANIZADO, DN 65 (2 1/2"), CONEXÃO ROSQUEADA, INSTALADO EM PRUMADAS - FORNECIMENTO E INSTALAÇÃO. AF_12/2015</t>
  </si>
  <si>
    <t>99,43</t>
  </si>
  <si>
    <t>104,37</t>
  </si>
  <si>
    <t>92353</t>
  </si>
  <si>
    <t>JOELHO 90 GRAUS, EM FERRO GALVANIZADO, DN 65 (2 1/2"), CONEXÃO ROSQUEADA, INSTALADO EM PRUMADAS - FORNECIMENTO E INSTALAÇÃO. AF_12/2015</t>
  </si>
  <si>
    <t>93,73</t>
  </si>
  <si>
    <t>98,67</t>
  </si>
  <si>
    <t>92354</t>
  </si>
  <si>
    <t>JOELHO 45 GRAUS, EM FERRO GALVANIZADO, DN 80 (3"), CONEXÃO ROSQUEADA, INSTALADO EM PRUMADAS - FORNECIMENTO E INSTALAÇÃO. AF_12/2015</t>
  </si>
  <si>
    <t>129,34</t>
  </si>
  <si>
    <t>134,68</t>
  </si>
  <si>
    <t>92355</t>
  </si>
  <si>
    <t>JOELHO 90 GRAUS, EM FERRO GALVANIZADO, DN 80 (3"), CONEXÃO ROSQUEADA, INSTALADO EM PRUMADAS - FORNECIMENTO E INSTALAÇÃO. AF_12/2015</t>
  </si>
  <si>
    <t>118,33</t>
  </si>
  <si>
    <t>123,67</t>
  </si>
  <si>
    <t>92356</t>
  </si>
  <si>
    <t>TÊ, EM FERRO GALVANIZADO, DN 50 (2"), CONEXÃO ROSQUEADA, INSTALADO EM PRUMADAS - FORNECIMENTO E INSTALAÇÃO. AF_12/2015</t>
  </si>
  <si>
    <t>89,39</t>
  </si>
  <si>
    <t>95,45</t>
  </si>
  <si>
    <t>92357</t>
  </si>
  <si>
    <t>TÊ, EM FERRO GALVANIZADO, DN 65 (2 1/2"), CONEXÃO ROSQUEADA, INSTALADO EM PRUMADAS - FORNECIMENTO E INSTALAÇÃO. AF_12/2015</t>
  </si>
  <si>
    <t>127,85</t>
  </si>
  <si>
    <t>134,43</t>
  </si>
  <si>
    <t>92358</t>
  </si>
  <si>
    <t>TÊ, EM FERRO GALVANIZADO, DN 80 (3"), CONEXÃO ROSQUEADA, INSTALADO EM PRUMADAS - FORNECIMENTO E INSTALAÇÃO. AF_12/2015</t>
  </si>
  <si>
    <t>156,72</t>
  </si>
  <si>
    <t>163,85</t>
  </si>
  <si>
    <t>92369</t>
  </si>
  <si>
    <t>NIPLE, EM FERRO GALVANIZADO, DN 25 (1"), CONEXÃO ROSQUEADA, INSTALADO EM REDE DE ALIMENTAÇÃO PARA HIDRANTE - FORNECIMENTO E INSTALAÇÃO. AF_12/2015</t>
  </si>
  <si>
    <t>92370</t>
  </si>
  <si>
    <t>LUVA, EM FERRO GALVANIZADO, DN 25 (1"), CONEXÃO ROSQUEADA, INSTALADO EM REDE DE ALIMENTAÇÃO PARA HIDRANTE - FORNECIMENTO E INSTALAÇÃO. AF_12/2015</t>
  </si>
  <si>
    <t>27,23</t>
  </si>
  <si>
    <t>92371</t>
  </si>
  <si>
    <t>NIPLE, EM FERRO GALVANIZADO, DN 32 (1 1/4"), CONEXÃO ROSQUEADA, INSTALADO EM REDE DE ALIMENTAÇÃO PARA HIDRANTE - FORNECIMENTO E INSTALAÇÃO. AF_12/2015</t>
  </si>
  <si>
    <t>31,05</t>
  </si>
  <si>
    <t>33,55</t>
  </si>
  <si>
    <t>92372</t>
  </si>
  <si>
    <t>LUVA, EM FERRO GALVANIZADO, DN 32 (1 1/4"), CONEXÃO ROSQUEADA, INSTALADO EM REDE DE ALIMENTAÇÃO PARA HIDRANTE - FORNECIMENTO E INSTALAÇÃO. AF_12/2015</t>
  </si>
  <si>
    <t>32,02</t>
  </si>
  <si>
    <t>92373</t>
  </si>
  <si>
    <t>NIPLE, EM FERRO GALVANIZADO, DN 40 (1 1/2"), CONEXÃO ROSQUEADA, INSTALADO EM REDE DE ALIMENTAÇÃO PARA HIDRANTE - FORNECIMENTO E INSTALAÇÃO. AF_12/2015</t>
  </si>
  <si>
    <t>36,21</t>
  </si>
  <si>
    <t>38,95</t>
  </si>
  <si>
    <t>92374</t>
  </si>
  <si>
    <t>LUVA, EM FERRO GALVANIZADO, DN 40 (1 1/2"), CONEXÃO ROSQUEADA, INSTALADO EM REDE DE ALIMENTAÇÃO PARA HIDRANTE - FORNECIMENTO E INSTALAÇÃO. AF_12/2015</t>
  </si>
  <si>
    <t>36,40</t>
  </si>
  <si>
    <t>39,14</t>
  </si>
  <si>
    <t>92375</t>
  </si>
  <si>
    <t>NIPLE, EM FERRO GALVANIZADO, DN 50 (2"), CONEXÃO ROSQUEADA, INSTALADO EM REDE DE ALIMENTAÇÃO PARA HIDRANTE - FORNECIMENTO E INSTALAÇÃO. AF_12/2015</t>
  </si>
  <si>
    <t>92376</t>
  </si>
  <si>
    <t>LUVA, EM FERRO GALVANIZADO, DN 50 (2"), CONEXÃO ROSQUEADA, INSTALADO EM REDE DE ALIMENTAÇÃO PARA HIDRANTE - FORNECIMENTO E INSTALAÇÃO. AF_12/2015</t>
  </si>
  <si>
    <t>48,88</t>
  </si>
  <si>
    <t>92377</t>
  </si>
  <si>
    <t>NIPLE, EM FERRO GALVANIZADO, DN 65 (2 1/2"), CONEXÃO ROSQUEADA, INSTALADO EM REDE DE ALIMENTAÇÃO PARA HIDRANTE - FORNECIMENTO E INSTALAÇÃO. AF_12/2015</t>
  </si>
  <si>
    <t>60,18</t>
  </si>
  <si>
    <t>63,64</t>
  </si>
  <si>
    <t>92378</t>
  </si>
  <si>
    <t>LUVA, EM FERRO GALVANIZADO, DN 65 (2 1/2"), CONEXÃO ROSQUEADA, INSTALADO EM REDE DE ALIMENTAÇÃO PARA HIDRANTE - FORNECIMENTO E INSTALAÇÃO. AF_12/2015</t>
  </si>
  <si>
    <t>66,01</t>
  </si>
  <si>
    <t>69,47</t>
  </si>
  <si>
    <t>92379</t>
  </si>
  <si>
    <t>NIPLE, EM FERRO GALVANIZADO, DN 80 (3"), CONEXÃO ROSQUEADA, INSTALADO EM REDE DE ALIMENTAÇÃO PARA HIDRANTE - FORNECIMENTO E INSTALAÇÃO. AF_12/2015</t>
  </si>
  <si>
    <t>83,04</t>
  </si>
  <si>
    <t>92380</t>
  </si>
  <si>
    <t>LUVA, EM FERRO GALVANIZADO, DN 80 (3"), CONEXÃO ROSQUEADA, INSTALADO EM REDE DE ALIMENTAÇÃO PARA HIDRANTE - FORNECIMENTO E INSTALAÇÃO. AF_12/2015</t>
  </si>
  <si>
    <t>88,23</t>
  </si>
  <si>
    <t>92,13</t>
  </si>
  <si>
    <t>92381</t>
  </si>
  <si>
    <t>JOELHO 45 GRAUS, EM FERRO GALVANIZADO, DN 25 (1"), CONEXÃO ROSQUEADA, INSTALADO EM REDE DE ALIMENTAÇÃO PARA HIDRANTE - FORNECIMENTO E INSTALAÇÃO. AF_12/2015</t>
  </si>
  <si>
    <t>39,58</t>
  </si>
  <si>
    <t>92382</t>
  </si>
  <si>
    <t>JOELHO 90 GRAUS, EM FERRO GALVANIZADO, DN 25 (1"), CONEXÃO ROSQUEADA, INSTALADO EM REDE DE ALIMENTAÇÃO PARA HIDRANTE - FORNECIMENTO E INSTALAÇÃO. AF_12/2015</t>
  </si>
  <si>
    <t>92383</t>
  </si>
  <si>
    <t>JOELHO 45 GRAUS, EM FERRO GALVANIZADO, DN 32 (1 1/4"), CONEXÃO ROSQUEADA, INSTALADO EM REDE DE ALIMENTAÇÃO PARA HIDRANTE - FORNECIMENTO E INSTALAÇÃO. AF_12/2015</t>
  </si>
  <si>
    <t>92384</t>
  </si>
  <si>
    <t>JOELHO 90 GRAUS, EM FERRO GALVANIZADO, DN 32 (1 1/4"), CONEXÃO ROSQUEADA, INSTALADO EM REDE DE ALIMENTAÇÃO PARA HIDRANTE - FORNECIMENTO E INSTALAÇÃO. AF_12/2015</t>
  </si>
  <si>
    <t>45,80</t>
  </si>
  <si>
    <t>92385</t>
  </si>
  <si>
    <t>JOELHO 45 GRAUS, EM FERRO GALVANIZADO, DN 40 (1 1/2"), CONEXÃO ROSQUEADA, INSTALADO EM REDE DE ALIMENTAÇÃO PARA HIDRANTE - FORNECIMENTO E INSTALAÇÃO. AF_12/2015</t>
  </si>
  <si>
    <t>55,25</t>
  </si>
  <si>
    <t>59,35</t>
  </si>
  <si>
    <t>92386</t>
  </si>
  <si>
    <t>JOELHO 90 GRAUS, EM FERRO GALVANIZADO, DN 40 (1 1/2"), CONEXÃO ROSQUEADA, INSTALADO EM REDE DE ALIMENTAÇÃO PARA HIDRANTE - FORNECIMENTO E INSTALAÇÃO. AF_12/2015</t>
  </si>
  <si>
    <t>53,34</t>
  </si>
  <si>
    <t>57,44</t>
  </si>
  <si>
    <t>92387</t>
  </si>
  <si>
    <t>JOELHO 45 GRAUS, EM FERRO GALVANIZADO, DN 50 (2"), CONEXÃO ROSQUEADA, INSTALADO EM REDE DE ALIMENTAÇÃO PARA HIDRANTE - FORNECIMENTO E INSTALAÇÃO. AF_12/2015</t>
  </si>
  <si>
    <t>72,80</t>
  </si>
  <si>
    <t>92388</t>
  </si>
  <si>
    <t>JOELHO 90 GRAUS, EM FERRO GALVANIZADO, DN 50 (2"), CONEXÃO ROSQUEADA, INSTALADO EM REDE DE ALIMENTAÇÃO PARA HIDRANTE - FORNECIMENTO E INSTALAÇÃO. AF_12/2015</t>
  </si>
  <si>
    <t>66,97</t>
  </si>
  <si>
    <t>92389</t>
  </si>
  <si>
    <t>JOELHO 45 GRAUS, EM FERRO GALVANIZADO, DN 65 (2 1/2"), CONEXÃO ROSQUEADA, INSTALADO EM REDE DE ALIMENTAÇÃO PARA HIDRANTE - FORNECIMENTO E INSTALAÇÃO. AF_12/2015</t>
  </si>
  <si>
    <t>101,50</t>
  </si>
  <si>
    <t>106,68</t>
  </si>
  <si>
    <t>92390</t>
  </si>
  <si>
    <t>JOELHO 90 GRAUS, EM FERRO GALVANIZADO, DN 65 (2 1/2"), CONEXÃO ROSQUEADA, INSTALADO EM REDE DE ALIMENTAÇÃO PARA HIDRANTE - FORNECIMENTO E INSTALAÇÃO. AF_12/2015</t>
  </si>
  <si>
    <t>100,98</t>
  </si>
  <si>
    <t>92635</t>
  </si>
  <si>
    <t>JOELHO 45 GRAUS, EM FERRO GALVANIZADO, CONEXÃO ROSQUEADA, DN 80 (3"), INSTALADO EM REDE DE ALIMENTAÇÃO PARA HIDRANTE - FORNECIMENTO E INSTALAÇÃO. AF_12/2015</t>
  </si>
  <si>
    <t>133,51</t>
  </si>
  <si>
    <t>139,34</t>
  </si>
  <si>
    <t>92636</t>
  </si>
  <si>
    <t>JOELHO 90 GRAUS, EM FERRO GALVANIZADO, CONEXÃO ROSQUEADA, DN 80 (3"), INSTALADO EM REDE DE ALIMENTAÇÃO PARA HIDRANTE - FORNECIMENTO E INSTALAÇÃO. AF_12/2015</t>
  </si>
  <si>
    <t>122,50</t>
  </si>
  <si>
    <t>128,33</t>
  </si>
  <si>
    <t>92637</t>
  </si>
  <si>
    <t>TÊ, EM FERRO GALVANIZADO, CONEXÃO ROSQUEADA, DN 25 (1"), INSTALADO EM REDE DE ALIMENTAÇÃO PARA HIDRANTE - FORNECIMENTO E INSTALAÇÃO. AF_12/2015</t>
  </si>
  <si>
    <t>51,45</t>
  </si>
  <si>
    <t>56,05</t>
  </si>
  <si>
    <t>92638</t>
  </si>
  <si>
    <t>TÊ, EM FERRO GALVANIZADO, CONEXÃO ROSQUEADA, DN 32 (1 1/4"), INSTALADO EM REDE DE ALIMENTAÇÃO PARA HIDRANTE - FORNECIMENTO E INSTALAÇÃO. AF_12/2015</t>
  </si>
  <si>
    <t>61,43</t>
  </si>
  <si>
    <t>66,44</t>
  </si>
  <si>
    <t>92639</t>
  </si>
  <si>
    <t>TÊ, EM FERRO GALVANIZADO, CONEXÃO ROSQUEADA, DN 40 (1 1/2"), INSTALADO EM REDE DE ALIMENTAÇÃO PARA HIDRANTE - FORNECIMENTO E INSTALAÇÃO. AF_12/2015</t>
  </si>
  <si>
    <t>70,39</t>
  </si>
  <si>
    <t>75,86</t>
  </si>
  <si>
    <t>92640</t>
  </si>
  <si>
    <t>TÊ, EM FERRO GALVANIZADO, CONEXÃO ROSQUEADA, DN 50 (2"), INSTALADO EM REDE DE ALIMENTAÇÃO PARA HIDRANTE - FORNECIMENTO E INSTALAÇÃO. AF_12/2015</t>
  </si>
  <si>
    <t>89,27</t>
  </si>
  <si>
    <t>92642</t>
  </si>
  <si>
    <t>TÊ, EM FERRO GALVANIZADO, CONEXÃO ROSQUEADA, DN 65 (2 1/2"), INSTALADO EM REDE DE ALIMENTAÇÃO PARA HIDRANTE - FORNECIMENTO E INSTALAÇÃO. AF_12/2015</t>
  </si>
  <si>
    <t>130,54</t>
  </si>
  <si>
    <t>137,46</t>
  </si>
  <si>
    <t>92644</t>
  </si>
  <si>
    <t>TÊ, EM FERRO GALVANIZADO, CONEXÃO ROSQUEADA, DN 80 (3"), INSTALADO EM REDE DE ALIMENTAÇÃO PARA HIDRANTE - FORNECIMENTO E INSTALAÇÃO. AF_12/2015</t>
  </si>
  <si>
    <t>162,28</t>
  </si>
  <si>
    <t>170,06</t>
  </si>
  <si>
    <t>92657</t>
  </si>
  <si>
    <t>NIPLE, EM FERRO GALVANIZADO, CONEXÃO ROSQUEADA, DN 25 (1"), INSTALADO EM REDE DE ALIMENTAÇÃO PARA SPRINKLER - FORNECIMENTO E INSTALAÇÃO. AF_12/2015</t>
  </si>
  <si>
    <t>18,68</t>
  </si>
  <si>
    <t>20,09</t>
  </si>
  <si>
    <t>92658</t>
  </si>
  <si>
    <t>LUVA, EM FERRO GALVANIZADO, CONEXÃO ROSQUEADA, DN 25 (1"), INSTALADO EM REDE DE ALIMENTAÇÃO PARA SPRINKLER - FORNECIMENTO E INSTALAÇÃO. AF_12/2015</t>
  </si>
  <si>
    <t>92659</t>
  </si>
  <si>
    <t>NIPLE, EM FERRO GALVANIZADO, CONEXÃO ROSQUEADA, DN 32 (1 1/4"), INSTALADO EM REDE DE ALIMENTAÇÃO PARA SPRINKLER - FORNECIMENTO E INSTALAÇÃO. AF_12/2015</t>
  </si>
  <si>
    <t>24,01</t>
  </si>
  <si>
    <t>92660</t>
  </si>
  <si>
    <t>LUVA, EM FERRO GALVANIZADO, CONEXÃO ROSQUEADA, DN 32 (1 1/4"), INSTALADO EM REDE DE ALIMENTAÇÃO PARA SPRINKLER - FORNECIMENTO E INSTALAÇÃO. AF_12/2015</t>
  </si>
  <si>
    <t>92661</t>
  </si>
  <si>
    <t>NIPLE, EM FERRO GALVANIZADO, CONEXÃO ROSQUEADA, DN 40 (1 1/2"), INSTALADO EM REDE DE ALIMENTAÇÃO PARA SPRINKLER - FORNECIMENTO E INSTALAÇÃO. AF_12/2015</t>
  </si>
  <si>
    <t>28,07</t>
  </si>
  <si>
    <t>92662</t>
  </si>
  <si>
    <t>LUVA, EM FERRO GALVANIZADO, CONEXÃO ROSQUEADA, DN 40 (1 1/2"), INSTALADO EM REDE DE ALIMENTAÇÃO PARA SPRINKLER - FORNECIMENTO E INSTALAÇÃO. AF_12/2015</t>
  </si>
  <si>
    <t>26,68</t>
  </si>
  <si>
    <t>28,26</t>
  </si>
  <si>
    <t>92663</t>
  </si>
  <si>
    <t>NIPLE, EM FERRO GALVANIZADO, CONEXÃO ROSQUEADA, DN 50 (2"), INSTALADO EM REDE DE ALIMENTAÇÃO PARA SPRINKLER - FORNECIMENTO E INSTALAÇÃO. AF_12/2015</t>
  </si>
  <si>
    <t>92664</t>
  </si>
  <si>
    <t>LUVA, EM FERRO GALVANIZADO, CONEXÃO ROSQUEADA, DN 50 (2"), INSTALADO EM REDE DE ALIMENTAÇÃO PARA SPRINKLER - FORNECIMENTO E INSTALAÇÃO. AF_12/2015</t>
  </si>
  <si>
    <t>92665</t>
  </si>
  <si>
    <t>NIPLE, EM FERRO GALVANIZADO, CONEXÃO ROSQUEADA, DN 65 (2 1/2"), INSTALADO EM REDE DE ALIMENTAÇÃO PARA SPRINKLER - FORNECIMENTO E INSTALAÇÃO. AF_12/2015</t>
  </si>
  <si>
    <t>46,76</t>
  </si>
  <si>
    <t>92666</t>
  </si>
  <si>
    <t>LUVA, EM FERRO GALVANIZADO, CONEXÃO ROSQUEADA, DN 65 (2 1/2"), INSTALADO EM REDE DE ALIMENTAÇÃO PARA SPRINKLER - FORNECIMENTO E INSTALAÇÃO. AF_12/2015</t>
  </si>
  <si>
    <t>52,59</t>
  </si>
  <si>
    <t>92667</t>
  </si>
  <si>
    <t>NIPLE, EM FERRO GALVANIZADO, CONEXÃO ROSQUEADA, DN 80 (3"), INSTALADO EM REDE DE ALIMENTAÇÃO PARA SPRINKLER - FORNECIMENTO E INSTALAÇÃO. AF_12/2015</t>
  </si>
  <si>
    <t>67,44</t>
  </si>
  <si>
    <t>69,49</t>
  </si>
  <si>
    <t>92668</t>
  </si>
  <si>
    <t>LUVA, EM FERRO GALVANIZADO, CONEXÃO ROSQUEADA, DN 80 (3"), INSTALADO EM REDE DE ALIMENTAÇÃO PARA SPRINKLER - FORNECIMENTO E INSTALAÇÃO. AF_12/2015</t>
  </si>
  <si>
    <t>72,63</t>
  </si>
  <si>
    <t>92669</t>
  </si>
  <si>
    <t>JOELHO 45 GRAUS, EM FERRO GALVANIZADO, CONEXÃO ROSQUEADA, DN 25 (1"), INSTALADO EM REDE DE ALIMENTAÇÃO PARA SPRINKLER - FORNECIMENTO E INSTALAÇÃO. AF_12/2015</t>
  </si>
  <si>
    <t>30,42</t>
  </si>
  <si>
    <t>92670</t>
  </si>
  <si>
    <t>JOELHO 90 GRAUS, EM FERRO GALVANIZADO, CONEXÃO ROSQUEADA, DN 25 (1"), INSTALADO EM REDE DE ALIMENTAÇÃO PARA SPRINKLER - FORNECIMENTO E INSTALAÇÃO. AF_12/2015</t>
  </si>
  <si>
    <t>26,91</t>
  </si>
  <si>
    <t>29,03</t>
  </si>
  <si>
    <t>92671</t>
  </si>
  <si>
    <t>JOELHO 45 GRAUS, EM FERRO GALVANIZADO, CONEXÃO ROSQUEADA, DN 32 (1 1/4"), INSTALADO EM REDE DE ALIMENTAÇÃO PARA SPRINKLER - FORNECIMENTO E INSTALAÇÃO. AF_12/2015</t>
  </si>
  <si>
    <t>35,79</t>
  </si>
  <si>
    <t>38,04</t>
  </si>
  <si>
    <t>92672</t>
  </si>
  <si>
    <t>JOELHO 90 GRAUS, EM FERRO GALVANIZADO, CONEXÃO ROSQUEADA, DN 32 (1 1/4"), INSTALADO EM REDE DE ALIMENTAÇÃO PARA SPRINKLER - FORNECIMENTO E INSTALAÇÃO. AF_12/2015</t>
  </si>
  <si>
    <t>35,27</t>
  </si>
  <si>
    <t>92673</t>
  </si>
  <si>
    <t>JOELHO 45 GRAUS, EM FERRO GALVANIZADO, CONEXÃO ROSQUEADA, DN 40 (1 1/2"), INSTALADO EM REDE DE ALIMENTAÇÃO PARA SPRINKLER - FORNECIMENTO E INSTALAÇÃO. AF_12/2015</t>
  </si>
  <si>
    <t>40,68</t>
  </si>
  <si>
    <t>43,07</t>
  </si>
  <si>
    <t>92674</t>
  </si>
  <si>
    <t>JOELHO 90 GRAUS, EM FERRO GALVANIZADO, CONEXÃO ROSQUEADA, DN 40 (1 1/2"), INSTALADO EM REDE DE ALIMENTAÇÃO PARA SPRINKLER - FORNECIMENTO E INSTALAÇÃO. AF_12/2015</t>
  </si>
  <si>
    <t>38,77</t>
  </si>
  <si>
    <t>41,16</t>
  </si>
  <si>
    <t>92675</t>
  </si>
  <si>
    <t>JOELHO 45 GRAUS, EM FERRO GALVANIZADO, CONEXÃO ROSQUEADA, DN 50 (2"), INSTALADO EM REDE DE ALIMENTAÇÃO PARA SPRINKLER - FORNECIMENTO E INSTALAÇÃO. AF_12/2015</t>
  </si>
  <si>
    <t>51,52</t>
  </si>
  <si>
    <t>92676</t>
  </si>
  <si>
    <t>JOELHO 90 GRAUS, EM FERRO GALVANIZADO, CONEXÃO ROSQUEADA, DN 50 (2"), INSTALADO EM REDE DE ALIMENTAÇÃO PARA SPRINKLER - FORNECIMENTO E INSTALAÇÃO. AF_12/2015</t>
  </si>
  <si>
    <t>92677</t>
  </si>
  <si>
    <t>JOELHO 45 GRAUS, EM FERRO GALVANIZADO, CONEXÃO ROSQUEADA, DN 65 (2 1/2"), INSTALADO EM REDE DE ALIMENTAÇÃO PARA SPRINKLER - FORNECIMENTO E INSTALAÇÃO. AF_12/2015</t>
  </si>
  <si>
    <t>81,42</t>
  </si>
  <si>
    <t>84,22</t>
  </si>
  <si>
    <t>92678</t>
  </si>
  <si>
    <t>JOELHO 90 GRAUS, EM FERRO GALVANIZADO, CONEXÃO ROSQUEADA, DN 65 (2 1/2"), INSTALADO EM REDE DE ALIMENTAÇÃO PARA SPRINKLER - FORNECIMENTO E INSTALAÇÃO. AF_12/2015</t>
  </si>
  <si>
    <t>78,52</t>
  </si>
  <si>
    <t>92679</t>
  </si>
  <si>
    <t>JOELHO 45 GRAUS, EM FERRO GALVANIZADO, CONEXÃO ROSQUEADA, DN 80 (3"), INSTALADO EM REDE DE ALIMENTAÇÃO PARA SPRINKLER - FORNECIMENTO E INSTALAÇÃO. AF_12/2015</t>
  </si>
  <si>
    <t>110,13</t>
  </si>
  <si>
    <t>113,19</t>
  </si>
  <si>
    <t>92680</t>
  </si>
  <si>
    <t>JOELHO 90 GRAUS, EM FERRO GALVANIZADO, CONEXÃO ROSQUEADA, DN 80 (3"), INSTALADO EM REDE DE ALIMENTAÇÃO PARA SPRINKLER - FORNECIMENTO E INSTALAÇÃO. AF_12/2015</t>
  </si>
  <si>
    <t>92681</t>
  </si>
  <si>
    <t>TÊ, EM FERRO GALVANIZADO, CONEXÃO ROSQUEADA, DN 25 (1"), INSTALADO EM REDE DE ALIMENTAÇÃO PARA SPRINKLER - FORNECIMENTO E INSTALAÇÃO. AF_12/2015</t>
  </si>
  <si>
    <t>92682</t>
  </si>
  <si>
    <t>TÊ, EM FERRO GALVANIZADO, CONEXÃO ROSQUEADA, DN 32 (1 1/4"), INSTALADO EM REDE DE ALIMENTAÇÃO PARA SPRINKLER - FORNECIMENTO E INSTALAÇÃO. AF_12/2015</t>
  </si>
  <si>
    <t>44,33</t>
  </si>
  <si>
    <t>47,31</t>
  </si>
  <si>
    <t>92683</t>
  </si>
  <si>
    <t>TÊ, EM FERRO GALVANIZADO, CONEXÃO ROSQUEADA, DN 40 (1 1/2"), INSTALADO EM REDE DE ALIMENTAÇÃO PARA SPRINKLER - FORNECIMENTO E INSTALAÇÃO. AF_12/2015</t>
  </si>
  <si>
    <t>54,16</t>
  </si>
  <si>
    <t>92684</t>
  </si>
  <si>
    <t>TÊ, EM FERRO GALVANIZADO, CONEXÃO ROSQUEADA, DN 50 (2"), INSTALADO EM REDE DE ALIMENTAÇÃO PARA SPRINKLER - FORNECIMENTO E INSTALAÇÃO. AF_12/2015</t>
  </si>
  <si>
    <t>66,93</t>
  </si>
  <si>
    <t>70,33</t>
  </si>
  <si>
    <t>92685</t>
  </si>
  <si>
    <t>TÊ, EM FERRO GALVANIZADO, CONEXÃO ROSQUEADA, DN 65 (2 1/2"), INSTALADO EM REDE DE ALIMENTAÇÃO PARA SPRINKLER - FORNECIMENTO E INSTALAÇÃO. AF_12/2015</t>
  </si>
  <si>
    <t>103,80</t>
  </si>
  <si>
    <t>107,54</t>
  </si>
  <si>
    <t>92686</t>
  </si>
  <si>
    <t>TÊ, EM FERRO GALVANIZADO, CONEXÃO ROSQUEADA, DN 80 (3"), INSTALADO EM REDE DE ALIMENTAÇÃO PARA SPRINKLER - FORNECIMENTO E INSTALAÇÃO. AF_12/2015</t>
  </si>
  <si>
    <t>131,08</t>
  </si>
  <si>
    <t>135,17</t>
  </si>
  <si>
    <t>92692</t>
  </si>
  <si>
    <t>NIPLE, EM FERRO GALVANIZADO, CONEXÃO ROSQUEADA, DN 15 (1/2"), INSTALADO EM RAMAIS E SUB-RAMAIS DE GÁS - FORNECIMENTO E INSTALAÇÃO. AF_12/2015</t>
  </si>
  <si>
    <t>92693</t>
  </si>
  <si>
    <t>LUVA, EM FERRO GALVANIZADO, CONEXÃO ROSQUEADA, DN 15 (1/2"), INSTALADO EM RAMAIS E SUB-RAMAIS DE GÁS - FORNECIMENTO E INSTALAÇÃO. AF_12/2015</t>
  </si>
  <si>
    <t>92694</t>
  </si>
  <si>
    <t>NIPLE, EM FERRO GALVANIZADO, CONEXÃO ROSQUEADA, DN 20 (3/4"), INSTALADO EM RAMAIS E SUB-RAMAIS DE GÁS - FORNECIMENTO E INSTALAÇÃO. AF_12/2015</t>
  </si>
  <si>
    <t>16,38</t>
  </si>
  <si>
    <t>92695</t>
  </si>
  <si>
    <t>LUVA, EM FERRO GALVANIZADO, CONEXÃO ROSQUEADA, DN 20 (3/4"), INSTALADO EM RAMAIS E SUB-RAMAIS DE GÁS - FORNECIMENTO E INSTALAÇÃO. AF_12/2015</t>
  </si>
  <si>
    <t>92696</t>
  </si>
  <si>
    <t>NIPLE, EM FERRO GALVANIZADO, CONEXÃO ROSQUEADA, DN 25 (1"), INSTALADO EM RAMAIS E SUB-RAMAIS DE GÁS - FORNECIMENTO E INSTALAÇÃO. AF_12/2015</t>
  </si>
  <si>
    <t>25,86</t>
  </si>
  <si>
    <t>28,12</t>
  </si>
  <si>
    <t>92697</t>
  </si>
  <si>
    <t>LUVA, EM FERRO GALVANIZADO, CONEXÃO ROSQUEADA, DN 25 (1"), INSTALADO EM RAMAIS E SUB-RAMAIS DE GÁS - FORNECIMENTO E INSTALAÇÃO. AF_12/2015</t>
  </si>
  <si>
    <t>29,17</t>
  </si>
  <si>
    <t>92698</t>
  </si>
  <si>
    <t>JOELHO 45 GRAUS, EM FERRO GALVANIZADO, CONEXÃO ROSQUEADA, DN 15 (1/2"), INSTALADO EM RAMAIS E SUB-RAMAIS DE GÁS - FORNECIMENTO E INSTALAÇÃO. AF_12/2015</t>
  </si>
  <si>
    <t>15,07</t>
  </si>
  <si>
    <t>92699</t>
  </si>
  <si>
    <t>JOELHO 90 GRAUS, EM FERRO GALVANIZADO, CONEXÃO ROSQUEADA, DN 15 (1/2"), INSTALADO EM RAMAIS E SUB-RAMAIS DE GÁS - FORNECIMENTO E INSTALAÇÃO. AF_12/2015</t>
  </si>
  <si>
    <t>15,53</t>
  </si>
  <si>
    <t>92700</t>
  </si>
  <si>
    <t>JOELHO 45 GRAUS, EM FERRO GALVANIZADO, CONEXÃO ROSQUEADA, DN 20 (3/4"), INSTALADO EM RAMAIS E SUB-RAMAIS DE GÁS - FORNECIMENTO E INSTALAÇÃO. AF_12/2015</t>
  </si>
  <si>
    <t>92701</t>
  </si>
  <si>
    <t>JOELHO 90 GRAUS, EM FERRO GALVANIZADO, CONEXÃO ROSQUEADA, DN 20 (3/4"), INSTALADO EM RAMAIS E SUB-RAMAIS DE GÁS - FORNECIMENTO E INSTALAÇÃO. AF_12/2015</t>
  </si>
  <si>
    <t>23,70</t>
  </si>
  <si>
    <t>25,79</t>
  </si>
  <si>
    <t>92702</t>
  </si>
  <si>
    <t>JOELHO 45 GRAUS, EM FERRO GALVANIZADO, CONEXÃO ROSQUEADA, DN 25 (1"), INSTALADO EM RAMAIS E SUB-RAMAIS DE GÁS - FORNECIMENTO E INSTALAÇÃO. AF_12/2015</t>
  </si>
  <si>
    <t>42,54</t>
  </si>
  <si>
    <t>92703</t>
  </si>
  <si>
    <t>JOELHO 90 GRAUS, EM FERRO GALVANIZADO, CONEXÃO ROSQUEADA, DN 25 (1"), INSTALADO EM RAMAIS E SUB-RAMAIS DE GÁS - FORNECIMENTO E INSTALAÇÃO. AF_12/2015</t>
  </si>
  <si>
    <t>41,15</t>
  </si>
  <si>
    <t>92704</t>
  </si>
  <si>
    <t>TÊ, EM FERRO GALVANIZADO, CONEXÃO ROSQUEADA, DN 15 (1/2"), INSTALADO EM RAMAIS E SUB-RAMAIS DE GÁS - FORNECIMENTO E INSTALAÇÃO. AF_12/2015</t>
  </si>
  <si>
    <t>19,25</t>
  </si>
  <si>
    <t>92705</t>
  </si>
  <si>
    <t>TÊ, EM FERRO GALVANIZADO, CONEXÃO ROSQUEADA, DN 20 (3/4"), INSTALADO EM RAMAIS E SUB-RAMAIS DE GÁS - FORNECIMENTO E INSTALAÇÃO. AF_12/2015</t>
  </si>
  <si>
    <t>31,36</t>
  </si>
  <si>
    <t>92706</t>
  </si>
  <si>
    <t>TÊ, EM FERRO GALVANIZADO, CONEXÃO ROSQUEADA, DN 25 (1"), INSTALADO EM RAMAIS E SUB-RAMAIS DE GÁS - FORNECIMENTO E INSTALAÇÃO. AF_12/2015</t>
  </si>
  <si>
    <t>50,85</t>
  </si>
  <si>
    <t>55,38</t>
  </si>
  <si>
    <t>92889</t>
  </si>
  <si>
    <t>UNIÃO, EM FERRO GALVANIZADO, DN 50 (2"), CONEXÃO ROSQUEADA, INSTALADO EM PRUMADAS - FORNECIMENTO E INSTALAÇÃO. AF_12/2015</t>
  </si>
  <si>
    <t>83,77</t>
  </si>
  <si>
    <t>86,80</t>
  </si>
  <si>
    <t>92890</t>
  </si>
  <si>
    <t>UNIÃO, EM FERRO GALVANIZADO, DN 65 (2 1/2"), CONEXÃO ROSQUEADA, INSTALADO EM PRUMADAS - FORNECIMENTO E INSTALAÇÃO. AF_12/2015</t>
  </si>
  <si>
    <t>123,96</t>
  </si>
  <si>
    <t>127,25</t>
  </si>
  <si>
    <t>92891</t>
  </si>
  <si>
    <t>UNIÃO, EM FERRO GALVANIZADO, DN 80 (3"), CONEXÃO ROSQUEADA, INSTALADO EM PRUMADAS - FORNECIMENTO E INSTALAÇÃO. AF_12/2015</t>
  </si>
  <si>
    <t>178,78</t>
  </si>
  <si>
    <t>182,35</t>
  </si>
  <si>
    <t>92892</t>
  </si>
  <si>
    <t>UNIÃO, EM FERRO GALVANIZADO, DN 25 (1"), CONEXÃO ROSQUEADA, INSTALADO EM REDE DE ALIMENTAÇÃO PARA HIDRANTE - FORNECIMENTO E INSTALAÇÃO. AF_12/2015</t>
  </si>
  <si>
    <t>38,50</t>
  </si>
  <si>
    <t>92893</t>
  </si>
  <si>
    <t>UNIÃO, EM FERRO GALVANIZADO, DN 32 (1 1/4"), CONEXÃO ROSQUEADA, INSTALADO EM REDE DE ALIMENTAÇÃO PARA HIDRANTE - FORNECIMENTO E INSTALAÇÃO. AF_12/2015</t>
  </si>
  <si>
    <t>92894</t>
  </si>
  <si>
    <t>UNIÃO, EM FERRO GALVANIZADO, DN 40 (1 1/2"), CONEXÃO ROSQUEADA, INSTALADO EM REDE DE ALIMENTAÇÃO PARA HIDRANTE - FORNECIMENTO E INSTALAÇÃO. AF_12/2015</t>
  </si>
  <si>
    <t>65,44</t>
  </si>
  <si>
    <t>92895</t>
  </si>
  <si>
    <t>UNIÃO, EM FERRO GALVANIZADO, DN 50 (2"), CONEXÃO ROSQUEADA, INSTALADO EM REDE DE ALIMENTAÇÃO PARA HIDRANTE - FORNECIMENTO E INSTALAÇÃO. AF_12/2015</t>
  </si>
  <si>
    <t>83,73</t>
  </si>
  <si>
    <t>86,76</t>
  </si>
  <si>
    <t>92896</t>
  </si>
  <si>
    <t>UNIÃO, EM FERRO GALVANIZADO, DN 65 (2 1/2"), CONEXÃO ROSQUEADA, INSTALADO EM REDE DE ALIMENTAÇÃO PARA HIDRANTE - FORNECIMENTO E INSTALAÇÃO. AF_12/2015</t>
  </si>
  <si>
    <t>125,30</t>
  </si>
  <si>
    <t>128,76</t>
  </si>
  <si>
    <t>92897</t>
  </si>
  <si>
    <t>UNIÃO, EM FERRO GALVANIZADO, DN 80 (3"), CONEXÃO ROSQUEADA, INSTALADO EM REDE DE ALIMENTAÇÃO PARA HIDRANTE - FORNECIMENTO E INSTALAÇÃO. AF_12/2015</t>
  </si>
  <si>
    <t>181,56</t>
  </si>
  <si>
    <t>185,46</t>
  </si>
  <si>
    <t>92898</t>
  </si>
  <si>
    <t>UNIÃO, EM FERRO GALVANIZADO, CONEXÃO ROSQUEADA, DN 25 (1"), INSTALADO EM REDE DE ALIMENTAÇÃO PARA SPRINKLER - FORNECIMENTO E INSTALAÇÃO. AF_12/2015</t>
  </si>
  <si>
    <t>92899</t>
  </si>
  <si>
    <t>UNIÃO, EM FERRO GALVANIZADO, CONEXÃO ROSQUEADA, DN 32 (1 1/4"), INSTALADO EM REDE DE ALIMENTAÇÃO PARA SPRINKLER - FORNECIMENTO E INSTALAÇÃO. AF_12/2015</t>
  </si>
  <si>
    <t>45,94</t>
  </si>
  <si>
    <t>92900</t>
  </si>
  <si>
    <t>UNIÃO, EM FERRO GALVANIZADO, CONEXÃO ROSQUEADA, DN 40 (1 1/2"), INSTALADO EM REDE DE ALIMENTAÇÃO PARA SPRINKLER - FORNECIMENTO E INSTALAÇÃO. AF_12/2015</t>
  </si>
  <si>
    <t>54,56</t>
  </si>
  <si>
    <t>92901</t>
  </si>
  <si>
    <t>UNIÃO, EM FERRO GALVANIZADO, CONEXÃO ROSQUEADA, DN 50 (2"), INSTALADO EM REDE DE ALIMENTAÇÃO PARA SPRINKLER - FORNECIMENTO E INSTALAÇÃO. AF_12/2015</t>
  </si>
  <si>
    <t>72,54</t>
  </si>
  <si>
    <t>74,24</t>
  </si>
  <si>
    <t>92902</t>
  </si>
  <si>
    <t>UNIÃO, EM FERRO GALVANIZADO, CONEXÃO ROSQUEADA, DN 65 (2 1/2"), INSTALADO EM REDE DE ALIMENTAÇÃO PARA SPRINKLER - FORNECIMENTO E INSTALAÇÃO. AF_12/2015</t>
  </si>
  <si>
    <t>111,88</t>
  </si>
  <si>
    <t>113,76</t>
  </si>
  <si>
    <t>92903</t>
  </si>
  <si>
    <t>UNIÃO, EM FERRO GALVANIZADO, CONEXÃO ROSQUEADA, DN 80 (3"), INSTALADO EM REDE DE ALIMENTAÇÃO PARA SPRINKLER - FORNECIMENTO E INSTALAÇÃO. AF_12/2015</t>
  </si>
  <si>
    <t>165,96</t>
  </si>
  <si>
    <t>168,01</t>
  </si>
  <si>
    <t>92904</t>
  </si>
  <si>
    <t>UNIÃO, EM FERRO GALVANIZADO, CONEXÃO ROSQUEADA, DN 15 (1/2"), INSTALADO EM RAMAIS E SUB-RAMAIS DE GÁS - FORNECIMENTO E INSTALAÇÃO. AF_12/2015</t>
  </si>
  <si>
    <t>20,74</t>
  </si>
  <si>
    <t>92905</t>
  </si>
  <si>
    <t>UNIÃO, EM FERRO GALVANIZADO, CONEXÃO ROSQUEADA, DN 20 (3/4"), INSTALADO EM RAMAIS E SUB-RAMAIS DE GÁS - FORNECIMENTO E INSTALAÇÃO. AF_12/2015</t>
  </si>
  <si>
    <t>92906</t>
  </si>
  <si>
    <t>UNIÃO, EM FERRO GALVANIZADO, CONEXÃO ROSQUEADA, DN 25 (1"), INSTALADO EM RAMAIS E SUB-RAMAIS DE GÁS - FORNECIMENTO E INSTALAÇÃO. AF_12/2015</t>
  </si>
  <si>
    <t>92907</t>
  </si>
  <si>
    <t>LUVA DE REDUÇÃO, EM FERRO GALVANIZADO, 2" X 1 1/2", CONEXÃO ROSQUEADA, INSTALADO EM PRUMADAS - FORNECIMENTO E INSTALAÇÃO. AF_12/2015</t>
  </si>
  <si>
    <t>48,09</t>
  </si>
  <si>
    <t>51,12</t>
  </si>
  <si>
    <t>92908</t>
  </si>
  <si>
    <t>LUVA DE REDUÇÃO, EM FERRO GALVANIZADO, 2" X 1 1/4", CONEXÃO ROSQUEADA, INSTALADO EM PRUMADAS - FORNECIMENTO E INSTALAÇÃO. AF_12/2015</t>
  </si>
  <si>
    <t>92909</t>
  </si>
  <si>
    <t>LUVA DE REDUÇÃO, EM FERRO GALVANIZADO, 2" X 1", CONEXÃO ROSQUEADA, INSTALADO EM PRUMADAS - FORNECIMENTO E INSTALAÇÃO. AF_12/2015</t>
  </si>
  <si>
    <t>92910</t>
  </si>
  <si>
    <t>LUVA DE REDUÇÃO, EM FERRO GALVANIZADO, 2 1/2" X 1 1/2", CONEXÃO ROSQUEADA, INSTALADO EM PRUMADAS - FORNECIMENTO E INSTALAÇÃO. AF_12/2015</t>
  </si>
  <si>
    <t>67,14</t>
  </si>
  <si>
    <t>70,43</t>
  </si>
  <si>
    <t>92911</t>
  </si>
  <si>
    <t>LUVA DE REDUÇÃO, EM FERRO GALVANIZADO, 2 1/2" X 2", CONEXÃO ROSQUEADA, INSTALADO EM PRUMADAS - FORNECIMENTO E INSTALAÇÃO. AF_12/2015</t>
  </si>
  <si>
    <t>92912</t>
  </si>
  <si>
    <t>LUVA DE REDUÇÃO, EM FERRO GALVANIZADO, 3" X 1 1/2", CONEXÃO ROSQUEADA, INSTALADO EM PRUMADAS - FORNECIMENTO E INSTALAÇÃO. AF_12/2015</t>
  </si>
  <si>
    <t>87,47</t>
  </si>
  <si>
    <t>90,76</t>
  </si>
  <si>
    <t>92913</t>
  </si>
  <si>
    <t>LUVA DE REDUÇÃO, EM FERRO GALVANIZADO, 3" X 2 1/2", CONEXÃO ROSQUEADA, INSTALADO EM PRUMADAS - FORNECIMENTO E INSTALAÇÃO. AF_12/2015</t>
  </si>
  <si>
    <t>93,32</t>
  </si>
  <si>
    <t>92914</t>
  </si>
  <si>
    <t>LUVA DE REDUÇÃO, EM FERRO GALVANIZADO, 3" X 2", CONEXÃO ROSQUEADA, INSTALADO EM PRUMADAS - FORNECIMENTO E INSTALAÇÃO. AF_12/2015</t>
  </si>
  <si>
    <t>92918</t>
  </si>
  <si>
    <t>LUVA DE REDUÇÃO, EM FERRO GALVANIZADO, 1" X 1/2", CONEXÃO ROSQUEADA, INSTALADO EM REDE DE ALIMENTAÇÃO PARA HIDRANTE - FORNECIMENTO E INSTALAÇÃO. AF_12/2015</t>
  </si>
  <si>
    <t>27,14</t>
  </si>
  <si>
    <t>92920</t>
  </si>
  <si>
    <t>LUVA DE REDUÇÃO, EM FERRO GALVANIZADO, 1" X 3/4", CONEXÃO ROSQUEADA, INSTALADO EM REDE DE ALIMENTAÇÃO PARA HIDRANTE - FORNECIMENTO E INSTALAÇÃO. AF_12/2015</t>
  </si>
  <si>
    <t>92925</t>
  </si>
  <si>
    <t>LUVA DE REDUÇÃO, EM FERRO GALVANIZADO, 1 1/4" X 1", CONEXÃO ROSQUEADA, INSTALADO EM REDE DE ALIMENTAÇÃO PARA HIDRANTE - FORNECIMENTO E INSTALAÇÃO. AF_12/2015</t>
  </si>
  <si>
    <t>32,80</t>
  </si>
  <si>
    <t>92926</t>
  </si>
  <si>
    <t>LUVA DE REDUÇÃO, EM FERRO GALVANIZADO, 1 1/4" X 1/2", CONEXÃO ROSQUEADA, INSTALADO EM REDE DE ALIMENTAÇÃO PARA HIDRANTE - FORNECIMENTO E INSTALAÇÃO. AF_12/2015</t>
  </si>
  <si>
    <t>92927</t>
  </si>
  <si>
    <t>LUVA DE REDUÇÃO, EM FERRO GALVANIZADO, 1 1/4" X 3/4", CONEXÃO ROSQUEADA, INSTALADO EM REDE DE ALIMENTAÇÃO PARA HIDRANTE - FORNECIMENTO E INSTALAÇÃO. AF_12/2015</t>
  </si>
  <si>
    <t>92928</t>
  </si>
  <si>
    <t>LUVA DE REDUÇÃO, EM FERRO GALVANIZADO, 1 1/2" X 1 1/4", CONEXÃO ROSQUEADA, INSTALADO EM REDE DE ALIMENTAÇÃO PARA HIDRANTE - FORNECIMENTO E INSTALAÇÃO. AF_12/2015</t>
  </si>
  <si>
    <t>92929</t>
  </si>
  <si>
    <t>LUVA DE REDUÇÃO, EM FERRO GALVANIZADO, 1 1/2" X 1", CONEXÃO ROSQUEADA, INSTALADO EM REDE DE ALIMENTAÇÃO PARA HIDRANTE - FORNECIMENTO E INSTALAÇÃO. AF_12/2015</t>
  </si>
  <si>
    <t>92930</t>
  </si>
  <si>
    <t>LUVA DE REDUÇÃO, EM FERRO GALVANIZADO, 1 1/2" X 3/4", CONEXÃO ROSQUEADA, INSTALADO EM REDE DE ALIMENTAÇÃO PARA HIDRANTE - FORNECIMENTO E INSTALAÇÃO. AF_12/2015</t>
  </si>
  <si>
    <t>92931</t>
  </si>
  <si>
    <t>LUVA DE REDUÇÃO, EM FERRO GALVANIZADO, 2" X 1 1/2", CONEXÃO ROSQUEADA, INSTALADO EM REDE DE ALIMENTAÇÃO PARA HIDRANTE - FORNECIMENTO E INSTALAÇÃO. AF_12/2015</t>
  </si>
  <si>
    <t>48,05</t>
  </si>
  <si>
    <t>51,08</t>
  </si>
  <si>
    <t>92932</t>
  </si>
  <si>
    <t>LUVA DE REDUÇÃO, EM FERRO GALVANIZADO, 2" X 1 1/4", CONEXÃO ROSQUEADA, INSTALADO EM REDE DE ALIMENTAÇÃO PARA HIDRANTE - FORNECIMENTO E INSTALAÇÃO. AF_12/2015</t>
  </si>
  <si>
    <t>92933</t>
  </si>
  <si>
    <t>LUVA DE REDUÇÃO, EM FERRO GALVANIZADO, 2" X 1", CONEXÃO ROSQUEADA, INSTALADO EM REDE DE ALIMENTAÇÃO PARA HIDRANTE - FORNECIMENTO E INSTALAÇÃO. AF_12/2015</t>
  </si>
  <si>
    <t>92934</t>
  </si>
  <si>
    <t>LUVA DE REDUÇÃO, EM FERRO GALVANIZADO, 2 1/2" X 1 1/2", CONEXÃO ROSQUEADA, INSTALADO EM REDE DE ALIMENTAÇÃO PARA HIDRANTE - FORNECIMENTO E INSTALAÇÃO. AF_12/2015</t>
  </si>
  <si>
    <t>68,48</t>
  </si>
  <si>
    <t>71,94</t>
  </si>
  <si>
    <t>92935</t>
  </si>
  <si>
    <t>LUVA DE REDUÇÃO, EM FERRO GALVANIZADO, 2 1/2" X 2", CONEXÃO ROSQUEADA, INSTALADO EM REDE DE ALIMENTAÇÃO PARA HIDRANTE - FORNECIMENTO E INSTALAÇÃO. AF_12/2015</t>
  </si>
  <si>
    <t>92936</t>
  </si>
  <si>
    <t>LUVA DE REDUÇÃO, EM FERRO GALVANIZADO, 3" X 2 1/2", CONEXÃO ROSQUEADA, INSTALADO EM REDE DE ALIMENTAÇÃO PARA HIDRANTE - FORNECIMENTO E INSTALAÇÃO. AF_12/2015</t>
  </si>
  <si>
    <t>96,43</t>
  </si>
  <si>
    <t>92937</t>
  </si>
  <si>
    <t>LUVA DE REDUÇÃO, EM FERRO GALVANIZADO, 3" X 2", CONEXÃO ROSQUEADA, INSTALADO EM REDE DE ALIMENTAÇÃO PARA HIDRANTE - FORNECIMENTO E INSTALAÇÃO. AF_12/2015</t>
  </si>
  <si>
    <t>92938</t>
  </si>
  <si>
    <t>LUVA DE REDUÇÃO, EM FERRO GALVANIZADO, 1" X 1/2", CONEXÃO ROSQUEADA, INSTALADO EM REDE DE ALIMENTAÇÃO PARA SPRINKLER - FORNECIMENTO E INSTALAÇÃO. AF_12/2015</t>
  </si>
  <si>
    <t>92939</t>
  </si>
  <si>
    <t>LUVA DE REDUÇÃO, EM FERRO GALVANIZADO, 1" X 3/4", CONEXÃO ROSQUEADA, INSTALADO EM REDE DE ALIMENTAÇÃO PARA SPRINKLER - FORNECIMENTO E INSTALAÇÃO. AF_12/2015</t>
  </si>
  <si>
    <t>19,79</t>
  </si>
  <si>
    <t>92940</t>
  </si>
  <si>
    <t>LUVA DE REDUÇÃO, EM FERRO GALVANIZADO, 1 1/4" X 1", CONEXÃO ROSQUEADA, INSTALADO EM REDE DE ALIMENTAÇÃO PARA SPRINKLER - FORNECIMENTO E INSTALAÇÃO. AF_12/2015</t>
  </si>
  <si>
    <t>25,76</t>
  </si>
  <si>
    <t>92941</t>
  </si>
  <si>
    <t>LUVA DE REDUÇÃO, EM FERRO GALVANIZADO, 1 1/4" X 1/2", CONEXÃO ROSQUEADA, INSTALADO EM REDE DE ALIMENTAÇÃO PARA SPRINKLER - FORNECIMENTO E INSTALAÇÃO. AF_12/2015</t>
  </si>
  <si>
    <t>92942</t>
  </si>
  <si>
    <t>LUVA DE REDUÇÃO, EM FERRO GALVANIZADO, 1 1/4" X 3/4", CONEXÃO ROSQUEADA, INSTALADO EM REDE DE ALIMENTAÇÃO PARA SPRINKLER - FORNECIMENTO E INSTALAÇÃO. AF_12/2015</t>
  </si>
  <si>
    <t>92943</t>
  </si>
  <si>
    <t>LUVA DE REDUÇÃO, EM FERRO GALVANIZADO, 1 1/2" X 1 1/4", CONEXÃO ROSQUEADA, INSTALADO EM REDE DE ALIMENTAÇÃO PARA SPRINKLER - FORNECIMENTO E INSTALAÇÃO. AF_12/2015</t>
  </si>
  <si>
    <t>29,07</t>
  </si>
  <si>
    <t>92944</t>
  </si>
  <si>
    <t>LUVA DE REDUÇÃO, EM FERRO GALVANIZADO, 1 1/2" X 1", CONEXÃO ROSQUEADA, INSTALADO EM REDE DE ALIMENTAÇÃO PARA SPRINKLER - FORNECIMENTO E INSTALAÇÃO. AF_12/2015</t>
  </si>
  <si>
    <t>92945</t>
  </si>
  <si>
    <t>LUVA DE REDUÇÃO, EM FERRO GALVANIZADO, 1 1/2" X 3/4", CONEXÃO ROSQUEADA, INSTALADO EM REDE DE ALIMENTAÇÃO PARA SPRINKLER - FORNECIMENTO E INSTALAÇÃO. AF_12/2015</t>
  </si>
  <si>
    <t>92946</t>
  </si>
  <si>
    <t>LUVA DE REDUÇÃO, EM FERRO GALVANIZADO, 2" X 1 1/2", CONEXÃO ROSQUEADA, INSTALADO EM REDE DE ALIMENTAÇÃO PARA SPRINKLER - FORNECIMENTO E INSTALAÇÃO. AF_12/2015</t>
  </si>
  <si>
    <t>92947</t>
  </si>
  <si>
    <t>LUVA DE REDUÇÃO, EM FERRO GALVANIZADO, 2" X 1 1/4", CONEXÃO ROSQUEADA, INSTALADO EM REDE DE ALIMENTAÇÃO PARA SPRINKLER - FORNECIMENTO E INSTALAÇÃO. AF_12/2015</t>
  </si>
  <si>
    <t>92948</t>
  </si>
  <si>
    <t>LUVA DE REDUÇÃO, EM FERRO GALVANIZADO, 2" X 1", CONEXÃO ROSQUEADA, INSTALADO EM REDE DE ALIMENTAÇÃO PARA SPRINKLER - FORNECIMENTO E INSTALAÇÃO. AF_12/2015</t>
  </si>
  <si>
    <t>92949</t>
  </si>
  <si>
    <t>LUVA DE REDUÇÃO, EM FERRO GALVANIZADO, 2 1/2" X 1 1/2", CONEXÃO ROSQUEADA, INSTALADO EM REDE DE ALIMENTAÇÃO PARA SPRINKLER - FORNECIMENTO E INSTALAÇÃO. AF_12/2015</t>
  </si>
  <si>
    <t>56,94</t>
  </si>
  <si>
    <t>92950</t>
  </si>
  <si>
    <t>LUVA DE REDUÇÃO, EM FERRO GALVANIZADO, 2 1/2" X 2", CONEXÃO ROSQUEADA, INSTALADO EM REDE DE ALIMENTAÇÃO PARA SPRINKLER - FORNECIMENTO E INSTALAÇÃO. AF_12/2015</t>
  </si>
  <si>
    <t>92951</t>
  </si>
  <si>
    <t>LUVA DE REDUÇÃO, EM FERRO GALVANIZADO, 3" X 2 1/2", CONEXÃO ROSQUEADA, INSTALADO EM REDE DE ALIMENTAÇÃO PARA SPRINKLER - FORNECIMENTO E INSTALAÇÃO. AF_12/2015</t>
  </si>
  <si>
    <t>76,93</t>
  </si>
  <si>
    <t>92952</t>
  </si>
  <si>
    <t>LUVA DE REDUÇÃO, EM FERRO GALVANIZADO, 3" X 2", CONEXÃO ROSQUEADA, INSTALADO EM REDE DE ALIMENTAÇÃO PARA SPRINKLER - FORNECIMENTO E INSTALAÇÃO. AF_12/2015</t>
  </si>
  <si>
    <t>92953</t>
  </si>
  <si>
    <t>LUVA DE REDUÇÃO, EM FERRO GALVANIZADO, 3/4" X 1/2", CONEXÃO ROSQUEADA, INSTALADO EM RAMAIS E SUB-RAMAIS DE GÁS - FORNECIMENTO E INSTALAÇÃO. AF_12/2015</t>
  </si>
  <si>
    <t>17,37</t>
  </si>
  <si>
    <t>93050</t>
  </si>
  <si>
    <t>LUVA PASSANTE EM COBRE, DN 22 MM, SEM ANEL DE SOLDA, INSTALADO EM PRUMADA  FORNECIMENTO E INSTALAÇÃO. AF_01/2016</t>
  </si>
  <si>
    <t>93051</t>
  </si>
  <si>
    <t>BUCHA DE REDUÇÃO EM COBRE, DN 22 MM X 15 MM, SEM ANEL DE SOLDA, BOLSA X BOLSA, INSTALADO EM PRUMADA  FORNECIMENTO E INSTALAÇÃO. AF_01/2016</t>
  </si>
  <si>
    <t>93052</t>
  </si>
  <si>
    <t>JUNTA DE EXPANSÃO EM COBRE, DN 22 MM, PONTA X PONTA, INSTALADO EM PRUMADA  FORNECIMENTO E INSTALAÇÃO. AF_01/2016</t>
  </si>
  <si>
    <t>308,53</t>
  </si>
  <si>
    <t>308,84</t>
  </si>
  <si>
    <t>93054</t>
  </si>
  <si>
    <t>CONECTOR EM BRONZE/LATÃO, DN 22 MM X 3/4", SEM ANEL DE SOLDA, BOLSA X ROSCA F, INSTALADO EM PRUMADA  FORNECIMENTO E INSTALAÇÃO. AF_01/2016</t>
  </si>
  <si>
    <t>93055</t>
  </si>
  <si>
    <t>CURVA DE TRANSPOSIÇÃO EM BRONZE/LATÃO, DN 22 MM, SEM ANEL DE SOLDA, BOLSA X BOLSA, INSTALADO EM PRUMADA  FORNECIMENTO E INSTALAÇÃO. AF_01/2016</t>
  </si>
  <si>
    <t>93056</t>
  </si>
  <si>
    <t>LUVA PASSANTE EM COBRE, DN 28 MM, SEM ANEL DE SOLDA, INSTALADO EM PRUMADA  FORNECIMENTO E INSTALAÇÃO. AF_01/2016</t>
  </si>
  <si>
    <t>93057</t>
  </si>
  <si>
    <t>BUCHA DE REDUÇÃO EM COBRE, DN 28 MM X 22 MM, SEM ANEL DE SOLDA, PONTA X BOLSA, INSTALADO EM PRUMADA  FORNECIMENTO E INSTALAÇÃO. AF_01/2016</t>
  </si>
  <si>
    <t>9,72</t>
  </si>
  <si>
    <t>93058</t>
  </si>
  <si>
    <t>JUNTA DE EXPANSÃO EM COBRE, DN 28 MM, PONTA X PONTA, INSTALADO EM PRUMADA  FORNECIMENTO E INSTALAÇÃO. AF_01/2016</t>
  </si>
  <si>
    <t>339,36</t>
  </si>
  <si>
    <t>339,72</t>
  </si>
  <si>
    <t>93059</t>
  </si>
  <si>
    <t>CONECTOR EM BRONZE/LATÃO, DN 28 MM X 1/2", SEM ANEL DE SOLDA, BOLSA X ROSCA F, INSTALADO EM PRUMADA  FORNECIMENTO E INSTALAÇÃO. AF_01/2016</t>
  </si>
  <si>
    <t>19,35</t>
  </si>
  <si>
    <t>93060</t>
  </si>
  <si>
    <t>CURVA DE TRANSPOSIÇÃO EM BRONZE/LATÃO, DN 28 MM, SEM ANEL DE SOLDA, BOLSA X BOLSA, INSTALADO EM PRUMADA  FORNECIMENTO E INSTALAÇÃO. AF_01/2016</t>
  </si>
  <si>
    <t>93061</t>
  </si>
  <si>
    <t>LUVA PASSANTE EM COBRE, DN 35 MM, SEM ANEL DE SOLDA, INSTALADO EM PRUMADA  FORNECIMENTO E INSTALAÇÃO. AF_01/2016</t>
  </si>
  <si>
    <t>20,34</t>
  </si>
  <si>
    <t>93062</t>
  </si>
  <si>
    <t>BUCHA DE REDUÇÃO EM COBRE, DN 35 MM X 28 MM, SEM ANEL DE SOLDA, PONTA X BOLSA, INSTALADO EM PRUMADA  FORNECIMENTO E INSTALAÇÃO. AF_01/2016</t>
  </si>
  <si>
    <t>17,86</t>
  </si>
  <si>
    <t>93063</t>
  </si>
  <si>
    <t>JUNTA DE EXPANSÃO EM BRONZE/LATÃO, DN 35 MM, PONTA X PONTA, INSTALADO EM PRUMADA  FORNECIMENTO E INSTALAÇÃO. AF_01/2016</t>
  </si>
  <si>
    <t>388,72</t>
  </si>
  <si>
    <t>389,14</t>
  </si>
  <si>
    <t>93064</t>
  </si>
  <si>
    <t>LUVA PASSANTE EM COBRE, DN 42 MM, SEM ANEL DE SOLDA, INSTALADO EM PRUMADA  FORNECIMENTO E INSTALAÇÃO. AF_01/2016</t>
  </si>
  <si>
    <t>30,31</t>
  </si>
  <si>
    <t>93065</t>
  </si>
  <si>
    <t>BUCHA DE REDUÇÃO EM COBRE, DN 42 MM X 35 MM, SEM ANEL DE SOLDA, PONTA X BOLSA, INSTALADO EM PRUMADA  FORNECIMENTO E INSTALAÇÃO. AF_01/2016</t>
  </si>
  <si>
    <t>93066</t>
  </si>
  <si>
    <t>JUNTA DE EXPANSÃO EM BRONZE/LATÃO, DN 42 MM, PONTA X PONTA, INSTALADO EM PRUMADA  FORNECIMENTO E INSTALAÇÃO. AF_01/2016</t>
  </si>
  <si>
    <t>487,86</t>
  </si>
  <si>
    <t>488,36</t>
  </si>
  <si>
    <t>93067</t>
  </si>
  <si>
    <t>LUVA PASSANTE EM COBRE, DN 54 MM, SEM ANEL DE SOLDA, INSTALADO EM PRUMADA  FORNECIMENTO E INSTALAÇÃO. AF_01/2016</t>
  </si>
  <si>
    <t>93068</t>
  </si>
  <si>
    <t>BUCHA DE REDUÇÃO EM COBRE, DN 54 MM X 42 MM, SEM ANEL DE SOLDA, PONTA X BOLSA, INSTALADO EM PRUMADA  FORNECIMENTO E INSTALAÇÃO. AF_01/2016</t>
  </si>
  <si>
    <t>93069</t>
  </si>
  <si>
    <t>JUNTA DE EXPANSÃO EM BRONZE/LATÃO, DN 54 MM, PONTA X PONTA, INSTALADO EM PRUMADA  FORNECIMENTO E INSTALAÇÃO. AF_01/2016</t>
  </si>
  <si>
    <t>675,90</t>
  </si>
  <si>
    <t>676,50</t>
  </si>
  <si>
    <t>93070</t>
  </si>
  <si>
    <t>LUVA PASSANTE EM COBRE, DN 66 MM, SEM ANEL DE SOLDA, INSTALADO EM PRUMADA  FORNECIMENTO E INSTALAÇÃO. AF_01/2016</t>
  </si>
  <si>
    <t>93071</t>
  </si>
  <si>
    <t>BUCHA DE REDUÇÃO EM COBRE, DN 66 MM X 54 MM, SEM ANEL DE SOLDA, PONTA X BOLSA, INSTALADO EM PRUMADA  FORNECIMENTO E INSTALAÇÃO. AF_01/2016</t>
  </si>
  <si>
    <t>102,64</t>
  </si>
  <si>
    <t>103,34</t>
  </si>
  <si>
    <t>93072</t>
  </si>
  <si>
    <t>JUNTA DE EXPANSÃO EM BRONZE/LATÃO, DN 66 MM, PONTA X PONTA, INSTALADO EM PRUMADA  FORNECIMENTO E INSTALAÇÃO. AF_01/2016</t>
  </si>
  <si>
    <t>891,56</t>
  </si>
  <si>
    <t>892,26</t>
  </si>
  <si>
    <t>93073</t>
  </si>
  <si>
    <t>TE DUPLA CURVA EM BRONZE/LATÃO, DN 3/4" X 22 MM X 3/4", SEM ANEL DE SOLDA, ROSCA F X BOLSA X ROSCA F, INSTALADO EM PRUMADA  FORNECIMENTO E INSTALAÇÃO. AF_01/2016</t>
  </si>
  <si>
    <t>50,59</t>
  </si>
  <si>
    <t>51,20</t>
  </si>
  <si>
    <t>93074</t>
  </si>
  <si>
    <t>CURVA EM COBRE, DN 15 MM, 45 GRAUS, SEM ANEL DE SOLDA, BOLSA X BOLSA, INSTALADO EM RAMAL DE DISTRIBUIÇÃO  FORNECIMENTO E INSTALAÇÃO. AF_01/2016</t>
  </si>
  <si>
    <t>93075</t>
  </si>
  <si>
    <t>COTOVELO EM BRONZE/LATÃO, DN 15 MM X 1/2", 90 GRAUS, SEM ANEL DE SOLDA, BOLSA X ROSCA F, INSTALADO EM RAMAL DE DISTRIBUIÇÃO  FORNECIMENTO E INSTALAÇÃO. AF_01/2016</t>
  </si>
  <si>
    <t>93076</t>
  </si>
  <si>
    <t>CURVA EM COBRE, DN 22 MM, 45 GRAUS, SEM ANEL DE SOLDA, BOLSA X BOLSA, INSTALADO EM RAMAL DE DISTRIBUIÇÃO  FORNECIMENTO E INSTALAÇÃO. AF_01/2016</t>
  </si>
  <si>
    <t>93077</t>
  </si>
  <si>
    <t>COTOVELO EM BRONZE/LATÃO, DN 22 MM X 1/2", 90 GRAUS, SEM ANEL DE SOLDA, BOLSA X ROSCA F, INSTALADO EM RAMAL DE DISTRIBUIÇÃO  FORNECIMENTO E INSTALAÇÃO. AF_01/2016</t>
  </si>
  <si>
    <t>93078</t>
  </si>
  <si>
    <t>COTOVELO EM BRONZE/LATÃO, DN 22 MM X 3/4", 90 GRAUS, SEM ANEL DE SOLDA, BOLSA X ROSCA F, INSTALADO EM RAMAL DE DISTRIBUIÇÃO  FORNECIMENTO E INSTALAÇÃO. AF_01/2016</t>
  </si>
  <si>
    <t>21,33</t>
  </si>
  <si>
    <t>93079</t>
  </si>
  <si>
    <t>CURVA EM COBRE, DN 28 MM, 45 GRAUS, SEM ANEL DE SOLDA, BOLSA X BOLSA, INSTALADO EM RAMAL DE DISTRIBUIÇÃO  FORNECIMENTO E INSTALAÇÃO. AF_01/2016</t>
  </si>
  <si>
    <t>20,04</t>
  </si>
  <si>
    <t>93080</t>
  </si>
  <si>
    <t>LUVA PASSANTE EM COBRE, DN 15 MM, SEM ANEL DE SOLDA, INSTALADO EM RAMAL DE DISTRIBUIÇÃO  FORNECIMENTO E INSTALAÇÃO. AF_01/2016</t>
  </si>
  <si>
    <t>93081</t>
  </si>
  <si>
    <t>CONECTOR EM BRONZE/LATÃO, DN 15 MM X 1/2", SEM ANEL DE SOLDA, BOLSA X ROSCA F, INSTALADO EM RAMAL DE DISTRIBUIÇÃO  FORNECIMENTO E INSTALAÇÃO. AF_01/2016</t>
  </si>
  <si>
    <t>93082</t>
  </si>
  <si>
    <t>CURVA DE TRANSPOSIÇÃO EM BRONZE/LATÃO, DN 15 MM, SEM ANEL DE SOLDA, BOLSA X BOLSA, INSTALADO EM RAMAL DE DISTRIBUIÇÃO  FORNECIMENTO E INSTALAÇÃO. AF_01/2016</t>
  </si>
  <si>
    <t>93083</t>
  </si>
  <si>
    <t>JUNTA DE EXPANSÃO EM COBRE, DN 15 MM, PONTA X PONTA, INSTALADO EM RAMAL DE DISTRIBUIÇÃO  FORNECIMENTO E INSTALAÇÃO. AF_01/2016</t>
  </si>
  <si>
    <t>267,14</t>
  </si>
  <si>
    <t>267,56</t>
  </si>
  <si>
    <t>93084</t>
  </si>
  <si>
    <t>LUVA PASSANTE EM COBRE, DN 22 MM, SEM ANEL DE SOLDA, INSTALADO EM RAMAL DE DISTRIBUIÇÃO  FORNECIMENTO E INSTALAÇÃO. AF_01/2016</t>
  </si>
  <si>
    <t>93085</t>
  </si>
  <si>
    <t>BUCHA DE REDUÇÃO EM COBRE, DN 22 MM X 15 MM, SEM ANEL DE SOLDA, PONTA X BOLSA, INSTALADO EM RAMAL DE DISTRIBUIÇÃO  FORNECIMENTO E INSTALAÇÃO. AF_01/2016</t>
  </si>
  <si>
    <t>93086</t>
  </si>
  <si>
    <t>JUNTA DE EXPANSÃO EM COBRE, DN 22 MM, PONTA X PONTA, INSTALADO EM RAMAL DE DISTRIBUIÇÃO  FORNECIMENTO E INSTALAÇÃO. AF_01/2016</t>
  </si>
  <si>
    <t>310,22</t>
  </si>
  <si>
    <t>310,71</t>
  </si>
  <si>
    <t>93087</t>
  </si>
  <si>
    <t>CONECTOR EM BRONZE/LATÃO, DN 22 MM X 1/2", SEM ANEL DE SOLDA, BOLSA X ROSCA F, INSTALADO EM RAMAL DE DISTRIBUIÇÃO  FORNECIMENTO E INSTALAÇÃO. AF_01/2016</t>
  </si>
  <si>
    <t>93088</t>
  </si>
  <si>
    <t>CONECTOR EM BRONZE/LATÃO, DN 22 MM X 3/4", SEM ANEL DE SOLDA, BOLSA X ROSCA F, INSTALADO EM RAMAL DE DISTRIBUIÇÃO  FORNECIMENTO E INSTALAÇÃO. AF_01/2016</t>
  </si>
  <si>
    <t>16,22</t>
  </si>
  <si>
    <t>93089</t>
  </si>
  <si>
    <t>CURVA DE TRANSPOSIÇÃO EM BRONZE/LATÃO, DN 22 MM, SEM ANEL DE SOLDA, BOLSA X BOLSA, INSTALADO EM RAMAL DE DISTRIBUIÇÃO  FORNECIMENTO E INSTALAÇÃO. AF_01/2016</t>
  </si>
  <si>
    <t>93090</t>
  </si>
  <si>
    <t>LUVA PASSANTE EM COBRE, DN 28 MM, SEM ANEL DE SOLDA, INSTALADO EM RAMAL DE DISTRIBUIÇÃO  FORNECIMENTO E INSTALAÇÃO. AF_01/2016</t>
  </si>
  <si>
    <t>93091</t>
  </si>
  <si>
    <t>BUCHA DE REDUÇÃO EM COBRE, DN 28 MM X 22 MM, SEM ANEL DE SOLDA, INSTALADO EM RAMAL DE DISTRIBUIÇÃO  FORNECIMENTO E INSTALAÇÃO. AF_01/2016</t>
  </si>
  <si>
    <t>93092</t>
  </si>
  <si>
    <t>JUNTA DE EXPANSÃO EM COBRE, DN 28 MM, PONTA X PONTA, INSTALADO EM RAMAL DE DISTRIBUIÇÃO  FORNECIMENTO E INSTALAÇÃO. AF_01/2016</t>
  </si>
  <si>
    <t>341,04</t>
  </si>
  <si>
    <t>341,59</t>
  </si>
  <si>
    <t>93093</t>
  </si>
  <si>
    <t>CONECTOR EM BRONZE/LATÃO, DN 28 MM X 1/2", SEM ANEL DE SOLDA, BOLSA X ROSCA F, INSTALADO EM RAMAL DE DISTRIBUIÇÃO  FORNECIMENTO E INSTALAÇÃO. AF_01/2016</t>
  </si>
  <si>
    <t>21,22</t>
  </si>
  <si>
    <t>93094</t>
  </si>
  <si>
    <t>CURVA DE TRANSPOSIÇÃO EM BRONZE/LATÃO, DN 28 MM, SEM ANEL DE SOLDA, BOLSA X BOLSA, INSTALADO EM RAMAL DE DISTRIBUIÇÃO  FORNECIMENTO E INSTALAÇÃO. AF_01/2016</t>
  </si>
  <si>
    <t>49,31</t>
  </si>
  <si>
    <t>93095</t>
  </si>
  <si>
    <t>TE DUPLA CURVA EM BRONZE/LATÃO, DN 1/2" X 15 MM X 1/2", SEM ANEL DE SOLDA, ROSCA F X BOLSA X ROSCA F, INSTALADO EM RAMAL DE DISTRIBUIÇÃO  FORNECIMENTO E INSTALAÇÃO. AF_01/2016</t>
  </si>
  <si>
    <t>38,22</t>
  </si>
  <si>
    <t>93096</t>
  </si>
  <si>
    <t>TE DUPLA CURVA EM BRONZE/LATÃO, DN 3/4" X 22 MM X 3/4", SEM ANEL DE SOLDA, ROSCA F X BOLSA X ROSCA F, INSTALADO EM RAMAL DE DISTRIBUIÇÃO  FORNECIMENTO E INSTALAÇÃO. AF_01/2016</t>
  </si>
  <si>
    <t>53,91</t>
  </si>
  <si>
    <t>54,90</t>
  </si>
  <si>
    <t>93097</t>
  </si>
  <si>
    <t>CURVA EM COBRE, DN 15 MM, 45 GRAUS, SEM ANEL DE SOLDA, BOLSA X BOLSA, INSTALADO EM RAMAL E SUB-RAMAL  FORNECIMENTO E INSTALAÇÃO. AF_01/2016</t>
  </si>
  <si>
    <t>93098</t>
  </si>
  <si>
    <t>COTOVELO EM BRONZE/LATÃO, DN 15 MM X 1/2", 90 GRAUS, SEM ANEL DE SOLDA, BOLSA X ROSCA F, INSTALADO EM RAMAL E SUB-RAMAL  FORNECIMENTO E INSTALAÇÃO. AF_01/2016</t>
  </si>
  <si>
    <t>14,45</t>
  </si>
  <si>
    <t>15,12</t>
  </si>
  <si>
    <t>93099</t>
  </si>
  <si>
    <t>CURVA EM COBRE, DN 22 MM, 45 GRAUS, SEM ANEL DE SOLDA, BOLSA X BOLSA, INSTALADO EM RAMAL E SUB-RAMAL  FORNECIMENTO E INSTALAÇÃO. AF_01/2016</t>
  </si>
  <si>
    <t>17,39</t>
  </si>
  <si>
    <t>93100</t>
  </si>
  <si>
    <t>COTOVELO EM BRONZE/LATÃO, DN 22 MM X 1/2", 90 GRAUS, SEM ANEL DE SOLDA, BOLSA X ROSCA F, INSTALADO EM RAMAL E SUB-RAMAL  FORNECIMENTO E INSTALAÇÃO. AF_01/2016</t>
  </si>
  <si>
    <t>93101</t>
  </si>
  <si>
    <t>COTOVELO EM BRONZE/LATÃO, DN 22 MM X 3/4", 90 GRAUS, SEM ANEL DE SOLDA, BOLSA X ROSCA F, INSTALADO EM RAMAL E SUB-RAMAL  FORNECIMENTO E INSTALAÇÃO. AF_01/2016</t>
  </si>
  <si>
    <t>23,62</t>
  </si>
  <si>
    <t>24,63</t>
  </si>
  <si>
    <t>93102</t>
  </si>
  <si>
    <t>CURVA EM COBRE, DN 28 MM, 45 GRAUS, SEM ANEL DE SOLDA, BOLSA X BOLSA, INSTALADO EM RAMAL E SUB-RAMAL  FORNECIMENTO E INSTALAÇÃO. AF_01/2016</t>
  </si>
  <si>
    <t>93103</t>
  </si>
  <si>
    <t>LUVA PASSANTE EM COBRE, DN 15 MM, SEM ANEL DE SOLDA, INSTALADO EM RAMAL E SUB-RAMAL  FORNECIMENTO E INSTALAÇÃO. AF_01/2016</t>
  </si>
  <si>
    <t>93104</t>
  </si>
  <si>
    <t>CONECTOR EM BRONZE/LATÃO, DN 15 MM X 1/2", SEM ANEL DE SOLDA, BOLSA X ROSCA F, INSTALADO EM RAMAL E SUB-RAMAL  FORNECIMENTO E INSTALAÇÃO. AF_01/2016</t>
  </si>
  <si>
    <t>13,08</t>
  </si>
  <si>
    <t>93105</t>
  </si>
  <si>
    <t>CURVA DE TRANSPOSIÇÃO EM BRONZE/LATÃO, DN 15 MM, SEM ANEL DE SOLDA, BOLSA X BOLSA, INSTALADO EM RAMAL E SUB-RAMAL  FORNECIMENTO E INSTALAÇÃO. AF_01/2016</t>
  </si>
  <si>
    <t>93106</t>
  </si>
  <si>
    <t>JUNTA DE EXPANSÃO EM COBRE, DN 15 MM, PONTA X PONTA, INSTALADO EM RAMAL E SUB-RAMAL  FORNECIMENTO E INSTALAÇÃO. AF_01/2016</t>
  </si>
  <si>
    <t>267,30</t>
  </si>
  <si>
    <t>267,75</t>
  </si>
  <si>
    <t>93107</t>
  </si>
  <si>
    <t>LUVA PASSANTE EM COBRE, DN 22 MM, SEM ANEL DE SOLDA, INSTALADO EM RAMAL E SUB-RAMAL  FORNECIMENTO E INSTALAÇÃO. AF_01/2016</t>
  </si>
  <si>
    <t>93108</t>
  </si>
  <si>
    <t>BUCHA DE REDUÇÃO EM COBRE, DN 22 MM X 15 MM, SEM ANEL DE SOLDA, PONTA X BOLSA, INSTALADO EM RAMAL E SUB-RAMAL  FORNECIMENTO E INSTALAÇÃO. AF_01/2016</t>
  </si>
  <si>
    <t>93109</t>
  </si>
  <si>
    <t>JUNTA DE EXPANSÃO EM COBRE, DN 22 MM, PONTA X PONTA, INSTALADO EM RAMAL E SUB-RAMAL  FORNECIMENTO E INSTALAÇÃO. AF_01/2016</t>
  </si>
  <si>
    <t>311,73</t>
  </si>
  <si>
    <t>312,39</t>
  </si>
  <si>
    <t>93110</t>
  </si>
  <si>
    <t>CONECTOR EM BRONZE/LATÃO, DN 22 MM X 1/2", SEM ANEL DE SOLDA, BOLSA X ROSCA F, INSTALADO EM RAMAL E SUB-RAMAL  FORNECIMENTO E INSTALAÇÃO. AF_01/2016</t>
  </si>
  <si>
    <t>15,79</t>
  </si>
  <si>
    <t>93111</t>
  </si>
  <si>
    <t>CONECTOR EM BRONZE/LATÃO, DN 22 MM X 3/4", SEM ANEL DE SOLDA, BOLSA X ROSCA F, INSTALADO EM RAMAL E SUB-RAMAL  FORNECIMENTO E INSTALAÇÃO. AF_01/2016</t>
  </si>
  <si>
    <t>17,79</t>
  </si>
  <si>
    <t>93112</t>
  </si>
  <si>
    <t>CURVA DE TRANSPOSIÇÃO EM BRONZE/LATÃO, DN 22 MM, SEM ANEL DE SOLDA, BOLSA X BOLSA, INSTALADO EM RAMAL E SUB-RAMAL  FORNECIMENTO E INSTALAÇÃO. AF_01/2016</t>
  </si>
  <si>
    <t>30,78</t>
  </si>
  <si>
    <t>93113</t>
  </si>
  <si>
    <t>LUVA PASSANTE EM COBRE, DN 28 MM, SEM ANEL DE SOLDA, INSTALADO EM RAMAL E SUB-RAMAL  FORNECIMENTO E INSTALAÇÃO. AF_01/2016</t>
  </si>
  <si>
    <t>93114</t>
  </si>
  <si>
    <t>CONECTOR EM BRONZE/LATÃO, DN 28 MM X 1/2", SEM ANEL DE SOLDA, BOLSA X ROSCA F, INSTALADO EM RAMAL E SUB-RAMAL  FORNECIMENTO E INSTALAÇÃO. AF_01/2016</t>
  </si>
  <si>
    <t>23,40</t>
  </si>
  <si>
    <t>93115</t>
  </si>
  <si>
    <t>CURVA DE TRANSPOSIÇÃO EM BRONZE/LATÃO, DN 28 MM, SEM ANEL DE SOLDA, BOLSA X BOLSA, INSTALADO EM RAMAL E SUB-RAMAL  FORNECIMENTO E INSTALAÇÃO. AF_01/2016</t>
  </si>
  <si>
    <t>52,04</t>
  </si>
  <si>
    <t>52,91</t>
  </si>
  <si>
    <t>93116</t>
  </si>
  <si>
    <t>JUNTA DE EXPANSÃO EM COBRE, DN 28 MM, PONTA X PONTA, INSTALADO EM RAMAL E SUB-RAMAL  FORNECIMENTO E INSTALAÇÃO. AF_01/2016</t>
  </si>
  <si>
    <t>343,77</t>
  </si>
  <si>
    <t>344,64</t>
  </si>
  <si>
    <t>93117</t>
  </si>
  <si>
    <t>TE DUPLA CURVA EM BRONZE/LATÃO, DN 1/2" X 15 MM X 1/2", SEM ANEL DE SOLDA, ROSCA F X BOLSA X ROSCA F, INSTALADO EM RAMAL E SUB-RAMAL  FORNECIMENTO E INSTALAÇÃO. AF_01/2016</t>
  </si>
  <si>
    <t>93118</t>
  </si>
  <si>
    <t>TE DUPLA CURVA EM BRONZE/LATÃO, DN 3/4" X 22 MM X 3/4", SEM ANEL DE SOLDA, ROSCA F X BOLSA X ROSCA F, INSTALADO EM RAMAL E SUB-RAMAL  FORNECIMENTO E INSTALAÇÃO. AF_01/2016</t>
  </si>
  <si>
    <t>56,95</t>
  </si>
  <si>
    <t>93119</t>
  </si>
  <si>
    <t>CURVA EM COBRE, DN 22 MM, 45 GRAUS, SEM ANEL DE SOLDA, BOLSA X BOLSA, INSTALADO EM PRUMADA  FORNECIMENTO E INSTALAÇÃO. AF_01/2016</t>
  </si>
  <si>
    <t>93120</t>
  </si>
  <si>
    <t>COTOVELO EM BRONZE/LATÃO, DN 22 MM X 1/2", 90 GRAUS, SEM ANEL DE SOLDA, BOLSA X ROSCA F, INSTALADO EM PRUMADA  FORNECIMENTO E INSTALAÇÃO. AF_01/2016</t>
  </si>
  <si>
    <t>17,34</t>
  </si>
  <si>
    <t>93121</t>
  </si>
  <si>
    <t>COTOVELO EM BRONZE/LATÃO, DN 22 MM X 3/4", 90 GRAUS, SEM ANEL DE SOLDA, BOLSA X ROSCA F, INSTALADO EM PRUMADA  FORNECIMENTO E INSTALAÇÃO. AF_01/2016</t>
  </si>
  <si>
    <t>93122</t>
  </si>
  <si>
    <t>CURVA EM COBRE, DN 28 MM, 45 GRAUS, SEM ANEL DE SOLDA, BOLSA X BOLSA, INSTALADO EM PRUMADA  FORNECIMENTO E INSTALAÇÃO. AF_01/2016</t>
  </si>
  <si>
    <t>93123</t>
  </si>
  <si>
    <t>CURVA EM COBRE, DN 35 MM, 45 GRAUS, SEM ANEL DE SOLDA, BOLSA X BOLSA, INSTALADO EM PRUMADA  FORNECIMENTO E INSTALAÇÃO. AF_01/2016</t>
  </si>
  <si>
    <t>35,57</t>
  </si>
  <si>
    <t>93124</t>
  </si>
  <si>
    <t>CURVA EM COBRE, DN 42 MM, 45 GRAUS, SEM ANEL DE SOLDA, BOLSA X BOLSA, INSTALADO EM PRUMADA  FORNECIMENTO E INSTALAÇÃO. AF_01/2016</t>
  </si>
  <si>
    <t>55,32</t>
  </si>
  <si>
    <t>93125</t>
  </si>
  <si>
    <t>CURVA EM COBRE, DN 54 MM, 45 GRAUS, SEM ANEL DE SOLDA, BOLSA X BOLSA, INSTALADO EM PRUMADA  FORNECIMENTO E INSTALAÇÃO. AF_01/2016</t>
  </si>
  <si>
    <t>80,07</t>
  </si>
  <si>
    <t>93126</t>
  </si>
  <si>
    <t>CURVA EM COBRE, DN 66 MM, 45 GRAUS, SEM ANEL DE SOLDA, BOLSA X BOLSA, INSTALADO EM PRUMADA  FORNECIMENTO E INSTALAÇÃO. AF_01/2016</t>
  </si>
  <si>
    <t>175,28</t>
  </si>
  <si>
    <t>93133</t>
  </si>
  <si>
    <t>BUCHA DE REDUÇÃO EM COBRE, DN 28 MM X 22 MM, SEM ANEL DE SOLDA, INSTALADO EM RAMAL E SUB-RAMAL  FORNECIMENTO E INSTALAÇÃO. AF_01/2016</t>
  </si>
  <si>
    <t>94465</t>
  </si>
  <si>
    <t>LUVA, EM FERRO GALVANIZADO, CONEXÃO ROSQUEADA, DN 50 (2), INSTALADO EM RESERVAÇÃO DE ÁGUA DE EDIFICAÇÃO QUE POSSUA RESERVATÓRIO DE FIBRA/FIBROCIMENTO  FORNECIMENTO E INSTALAÇÃO. AF_06/2016</t>
  </si>
  <si>
    <t>34,03</t>
  </si>
  <si>
    <t>94466</t>
  </si>
  <si>
    <t>NIPLE, EM FERRO GALVANIZADO, CONEXÃO ROSQUEADA, DN 50 (2), INSTALADO EM RESERVAÇÃO DE ÁGUA DE EDIFICAÇÃO QUE POSSUA RESERVATÓRIO DE FIBRA/FIBROCIMENTO  FORNECIMENTO E INSTALAÇÃO. AF_06/2016</t>
  </si>
  <si>
    <t>35,68</t>
  </si>
  <si>
    <t>94467</t>
  </si>
  <si>
    <t>LUVA, EM FERRO GALVANIZADO, CONEXÃO ROSQUEADA, DN 65 (2 1/2), INSTALADO EM RESERVAÇÃO DE ÁGUA DE EDIFICAÇÃO QUE POSSUA RESERVATÓRIO DE FIBRA/FIBROCIMENTO  FORNECIMENTO E INSTALAÇÃO. AF_06/2016</t>
  </si>
  <si>
    <t>50,46</t>
  </si>
  <si>
    <t>94468</t>
  </si>
  <si>
    <t>NIPLE, EM FERRO GALVANIZADO, CONEXÃO ROSQUEADA, DN 65 (2 1/2), INSTALADO EM RESERVAÇÃO DE ÁGUA DE EDIFICAÇÃO QUE POSSUA RESERVATÓRIO DE FIBRA/FIBROCIMENTO  FORNECIMENTO E INSTALAÇÃO. AF_06/2016</t>
  </si>
  <si>
    <t>44,63</t>
  </si>
  <si>
    <t>94469</t>
  </si>
  <si>
    <t>LUVA, EM FERRO GALVANIZADO, CONEXÃO ROSQUEADA, DN 80 (3), INSTALADO EM RESERVAÇÃO DE ÁGUA DE EDIFICAÇÃO QUE POSSUA RESERVATÓRIO DE FIBRA/FIBROCIMENTO  FORNECIMENTO E INSTALAÇÃO. AF_06/2016</t>
  </si>
  <si>
    <t>74,56</t>
  </si>
  <si>
    <t>94470</t>
  </si>
  <si>
    <t>NIPLE, EM FERRO GALVANIZADO, CONEXÃO ROSQUEADA, DN 80 (3), INSTALADO EM RESERVAÇÃO DE ÁGUA DE EDIFICAÇÃO QUE POSSUA RESERVATÓRIO DE FIBRA/FIBROCIMENTO  FORNECIMENTO E INSTALAÇÃO. AF_06/2016</t>
  </si>
  <si>
    <t>67,32</t>
  </si>
  <si>
    <t>69,37</t>
  </si>
  <si>
    <t>94471</t>
  </si>
  <si>
    <t>COTOVELO 90 GRAUS, EM FERRO GALVANIZADO, CONEXÃO ROSQUEADA, DN 50 (2), INSTALADO EM RESERVAÇÃO DE ÁGUA DE EDIFICAÇÃO QUE POSSUA RESERVATÓRIO DE FIBRA/FIBROCIMENTO  FORNECIMENTO E INSTALAÇÃO. AF_06/2016</t>
  </si>
  <si>
    <t>51,77</t>
  </si>
  <si>
    <t>94472</t>
  </si>
  <si>
    <t>COTOVELO 45 GRAUS, EM FERRO GALVANIZADO, CONEXÃO ROSQUEADA, DN 50 (2), INSTALADO EM RESERVAÇÃO DE ÁGUA DE EDIFICAÇÃO QUE POSSUA RESERVATÓRIO DE FIBRA/FIBROCIMENTO  FORNECIMENTO E INSTALAÇÃO. AF_06/2016</t>
  </si>
  <si>
    <t>50,62</t>
  </si>
  <si>
    <t>53,07</t>
  </si>
  <si>
    <t>94473</t>
  </si>
  <si>
    <t>COTOVELO 90 GRAUS, EM FERRO GALVANIZADO, CONEXÃO ROSQUEADA, DN 65 (2 1/2), INSTALADO EM RESERVAÇÃO DE ÁGUA DE EDIFICAÇÃO QUE POSSUA RESERVATÓRIO DE FIBRA/FIBROCIMENTO  FORNECIMENTO E INSTALAÇÃO. AF_06/2016</t>
  </si>
  <si>
    <t>94474</t>
  </si>
  <si>
    <t>COTOVELO 45 GRAUS, EM FERRO GALVANIZADO, CONEXÃO ROSQUEADA, DN 65 (2 1/2), INSTALADO EM RESERVAÇÃO DE ÁGUA DE EDIFICAÇÃO QUE POSSUA RESERVATÓRIO DE FIBRA/FIBROCIMENTO  FORNECIMENTO E INSTALAÇÃO. AF_06/2016</t>
  </si>
  <si>
    <t>78,25</t>
  </si>
  <si>
    <t>80,70</t>
  </si>
  <si>
    <t>94475</t>
  </si>
  <si>
    <t>COTOVELO 90 GRAUS, EM FERRO GALVANIZADO, CONEXÃO ROSQUEADA, DN 80 (3), INSTALADO EM RESERVAÇÃO DE ÁGUA DE EDIFICAÇÃO QUE POSSUA RESERVATÓRIO DE FIBRA/FIBROCIMENTO  FORNECIMENTO E INSTALAÇÃO. AF_06/2016</t>
  </si>
  <si>
    <t>98,96</t>
  </si>
  <si>
    <t>102,02</t>
  </si>
  <si>
    <t>94476</t>
  </si>
  <si>
    <t>COTOVELO 45 GRAUS, EM FERRO GALVANIZADO, CONEXÃO ROSQUEADA, DN 80 (3), INSTALADO EM RESERVAÇÃO DE ÁGUA DE EDIFICAÇÃO QUE POSSUA RESERVATÓRIO DE FIBRA/FIBROCIMENTO  FORNECIMENTO E INSTALAÇÃO. AF_06/2016</t>
  </si>
  <si>
    <t>109,97</t>
  </si>
  <si>
    <t>113,03</t>
  </si>
  <si>
    <t>94477</t>
  </si>
  <si>
    <t>TÊ, EM FERRO GALVANIZADO, CONEXÃO ROSQUEADA, DN 50 (2), INSTALADO EM RESERVAÇÃO DE ÁGUA DE EDIFICAÇÃO QUE POSSUA RESERVATÓRIO DE FIBRA/FIBROCIMENTO  FORNECIMENTO E INSTALAÇÃO. AF_06/2016</t>
  </si>
  <si>
    <t>65,64</t>
  </si>
  <si>
    <t>68,91</t>
  </si>
  <si>
    <t>94478</t>
  </si>
  <si>
    <t>TÊ, EM FERRO GALVANIZADO, CONEXÃO ROSQUEADA, DN 65 (2 1/2), INSTALADO EM RESERVAÇÃO DE ÁGUA DE EDIFICAÇÃO QUE POSSUA RESERVATÓRIO DE FIBRA/FIBROCIMENTO  FORNECIMENTO E INSTALAÇÃO. AF_06/2016</t>
  </si>
  <si>
    <t>99,48</t>
  </si>
  <si>
    <t>102,75</t>
  </si>
  <si>
    <t>94479</t>
  </si>
  <si>
    <t>TÊ, EM FERRO GALVANIZADO, CONEXÃO ROSQUEADA, DN 80 (3), INSTALADO EM RESERVAÇÃO DE ÁGUA DE EDIFICAÇÃO QUE POSSUA RESERVATÓRIO DE FIBRA/FIBROCIMENTO  FORNECIMENTO E INSTALAÇÃO. AF_06/2016</t>
  </si>
  <si>
    <t>130,78</t>
  </si>
  <si>
    <t>134,87</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</si>
  <si>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</si>
  <si>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</si>
  <si>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</si>
  <si>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</si>
  <si>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119,94</t>
  </si>
  <si>
    <t>121,87</t>
  </si>
  <si>
    <t>94610</t>
  </si>
  <si>
    <t>LUVA EM COBRE, DN 79 MM, SEM ANEL DE SOLDA, INSTALADO EM RESERVAÇÃO DE ÁGUA DE EDIFICAÇÃO QUE POSSUA RESERVATÓRIO DE FIBRA/FIBROCIMENTO  FORNECIMENTO E INSTALAÇÃO. AF_06/2016</t>
  </si>
  <si>
    <t>176,15</t>
  </si>
  <si>
    <t>178,25</t>
  </si>
  <si>
    <t>94612</t>
  </si>
  <si>
    <t>LUVA DE COBRE, DN 104 MM, SEM ANEL DE SOLDA, INSTALADO EM RESERVAÇÃO DE ÁGUA DE EDIFICAÇÃO QUE POSSUA RESERVATÓRIO DE FIBRA/FIBROCIMENTO  FORNECIMENTO E INSTALAÇÃO. AF_06/2016</t>
  </si>
  <si>
    <t>244,88</t>
  </si>
  <si>
    <t>246,98</t>
  </si>
  <si>
    <t>94614</t>
  </si>
  <si>
    <t>COTOVELO EM COBRE, DN 54 MM, 90 GRAUS, SEM ANEL DE SOLDA, INSTALADO EM RESERVAÇÃO DE ÁGUA DE EDIFICAÇÃO QUE POSSUA RESERVATÓRIO DE FIBRA/FIBROCIMENTO  FORNECIMENTO E INSTALAÇÃO. AF_06/2016</t>
  </si>
  <si>
    <t>86,73</t>
  </si>
  <si>
    <t>94615</t>
  </si>
  <si>
    <t>CURVA EM COBRE, DN 54 MM, 45 GRAUS, SEM ANEL DE SOLDA, BOLSA X BOLSA, INSTALADO EM RESERVAÇÃO DE ÁGUA DE EDIFICAÇÃO QUE POSSUA RESERVATÓRIO DE FIBRA/FIBROCIMENTO  FORNECIMENTO E INSTALAÇÃO. AF_06/2016</t>
  </si>
  <si>
    <t>97,41</t>
  </si>
  <si>
    <t>100,30</t>
  </si>
  <si>
    <t>94616</t>
  </si>
  <si>
    <t>COTOVELO EM COBRE, DN 66 MM, 90 GRAUS, SEM ANEL DE SOLDA, INSTALADO EM RESERVAÇÃO DE ÁGUA DE EDIFICAÇÃO QUE POSSUA RESERVATÓRIO DE FIBRA/FIBROCIMENTO  FORNECIMENTO E INSTALAÇÃO. AF_06/2016</t>
  </si>
  <si>
    <t>227,20</t>
  </si>
  <si>
    <t>230,09</t>
  </si>
  <si>
    <t>94617</t>
  </si>
  <si>
    <t>CURVA EM COBRE, DN 66 MM, 45 GRAUS, SEM ANEL DE SOLDA, BOLSA X BOLSA, INSTALADO EM RESERVAÇÃO DE ÁGUA DE EDIFICAÇÃO QUE POSSUA RESERVATÓRIO DE FIBRA/FIBROCIMENTO  FORNECIMENTO E INSTALAÇÃO. AF_06/2016</t>
  </si>
  <si>
    <t>190,04</t>
  </si>
  <si>
    <t>192,93</t>
  </si>
  <si>
    <t>94618</t>
  </si>
  <si>
    <t>COTOVELO EM COBRE, DN 79 MM, 90 GRAUS, SEM ANEL DE SOLDA, INSTALADO EM RESERVAÇÃO DE ÁGUA DE EDIFICAÇÃO QUE POSSUA RESERVATÓRIO DE FIBRA/FIBROCIMENTO  FORNECIMENTO E INSTALAÇÃO. AF_06/2016</t>
  </si>
  <si>
    <t>223,96</t>
  </si>
  <si>
    <t>227,10</t>
  </si>
  <si>
    <t>94620</t>
  </si>
  <si>
    <t>COTOVELO EM COBRE, DN 104 MM, 90 GRAUS, SEM ANEL DE SOLDA, INSTALADO EM RESERVAÇÃO DE ÁGUA DE EDIFICAÇÃO QUE POSSUA RESERVATÓRIO DE FIBRA/FIBROCIMENTO  FORNECIMENTO E INSTALAÇÃO. AF_06/2016</t>
  </si>
  <si>
    <t>501,95</t>
  </si>
  <si>
    <t>505,09</t>
  </si>
  <si>
    <t>94622</t>
  </si>
  <si>
    <t>TE EM COBRE, DN 54 MM, SEM ANEL DE SOLDA, INSTALADO EM RESERVAÇÃO DE ÁGUA DE EDIFICAÇÃO QUE POSSUA RESERVATÓRIO DE FIBRA/FIBROCIMENTO  FORNECIMENTO E INSTALAÇÃO. AF_06/2016</t>
  </si>
  <si>
    <t>125,92</t>
  </si>
  <si>
    <t>129,77</t>
  </si>
  <si>
    <t>94623</t>
  </si>
  <si>
    <t>TE EM COBRE, DN 66 MM, SEM ANEL DE SOLDA, INSTALADO EM RESERVAÇÃO DE ÁGUA DE EDIFICAÇÃO QUE POSSUA RESERVATÓRIO DE FIBRA/FIBROCIMENTO  FORNECIMENTO E INSTALAÇÃO. AF_06/2016</t>
  </si>
  <si>
    <t>282,18</t>
  </si>
  <si>
    <t>286,03</t>
  </si>
  <si>
    <t>94624</t>
  </si>
  <si>
    <t>TE EM COBRE, DN 79 MM, SEM ANEL DE SOLDA, INSTALADO EM RESERVAÇÃO DE ÁGUA DE EDIFICAÇÃO QUE POSSUA RESERVATÓRIO DE FIBRA/FIBROCIMENTO  FORNECIMENTO E INSTALAÇÃO. AF_06/2016</t>
  </si>
  <si>
    <t>424,92</t>
  </si>
  <si>
    <t>429,11</t>
  </si>
  <si>
    <t>94625</t>
  </si>
  <si>
    <t>TE EM COBRE, DN 104 MM, SEM ANEL DE SOLDA, INSTALADO EM RESERVAÇÃO DE ÁGUA DE EDIFICAÇÃO QUE POSSUA RESERVATÓRIO DE FIBRA/FIBROCIMENTO  FORNECIMENTO E INSTALAÇÃO. AF_06/2016</t>
  </si>
  <si>
    <t>872,04</t>
  </si>
  <si>
    <t>876,23</t>
  </si>
  <si>
    <t>94656</t>
  </si>
  <si>
    <t>ADAPTADOR CURTO COM BOLSA E ROSCA PARA REGISTRO, PVC, SOLDÁVEL, DN  25 MM X 3/4 , INSTALADO EM RESERVAÇÃO DE ÁGUA DE EDIFICAÇÃO QUE POSSUA RESERVATÓRIO DE FIBRA/FIBROCIMENTO   FORNECIMENTO E INSTALAÇÃO. AF_06/2016</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</si>
  <si>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</si>
  <si>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</si>
  <si>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</si>
  <si>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</si>
  <si>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</si>
  <si>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</si>
  <si>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</si>
  <si>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</si>
  <si>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94661</t>
  </si>
  <si>
    <t>LUVA, PVC, SOLDÁVEL, DN 40 MM, INSTALADO EM RESERVAÇÃO DE ÁGUA DE EDIFICAÇÃO QUE POSSUA RESERVATÓRIO DE FIBRA/FIBROCIMENTO   FORNECIMENTO E INSTALAÇÃO. AF_06/2016</t>
  </si>
  <si>
    <t>9,43</t>
  </si>
  <si>
    <t>94662</t>
  </si>
  <si>
    <t>ADAPTADOR CURTO COM BOLSA E ROSCA PARA REGISTRO, PVC, SOLDÁVEL, DN 50 MM X 1 1/2 , INSTALADO EM RESERVAÇÃO DE ÁGUA DE EDIFICAÇÃO QUE POSSUA RESERVATÓRIO DE FIBRA/FIBROCIMENTO   FORNECIMENTO E INSTALAÇÃO. AF_06/2016</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</si>
  <si>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</si>
  <si>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</si>
  <si>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</si>
  <si>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</si>
  <si>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20,68</t>
  </si>
  <si>
    <t>94665</t>
  </si>
  <si>
    <t>LUVA, PVC, SOLDÁVEL, DN 60 MM, INSTALADO EM RESERVAÇÃO DE ÁGUA DE EDIFICAÇÃO QUE POSSUA RESERVATÓRIO DE FIBRA/FIBROCIMENTO   FORNECIMENTO E INSTALAÇÃO. AF_06/2016</t>
  </si>
  <si>
    <t>94666</t>
  </si>
  <si>
    <t>ADAPTADOR CURTO COM BOLSA E ROSCA PARA REGISTRO, PVC, SOLDÁVEL, DN 75 MM X 2 1/2 , INSTALADO EM RESERVAÇÃO DE ÁGUA DE EDIFICAÇÃO QUE POSSUA RESERVATÓRIO DE FIBRA/FIBROCIMENTO   FORNECIMENTO E INSTALAÇÃO. AF_06/2016</t>
  </si>
  <si>
    <t>24,77</t>
  </si>
  <si>
    <t>94667</t>
  </si>
  <si>
    <t>LUVA, PVC, SOLDÁVEL, DN 75 MM, INSTALADO EM RESERVAÇÃO DE ÁGUA DE EDIFICAÇÃO QUE POSSUA RESERVATÓRIO DE FIBRA/FIBROCIMENTO   FORNECIMENTO E INSTALAÇÃO. AF_06/2016</t>
  </si>
  <si>
    <t>27,32</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</si>
  <si>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</si>
  <si>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</si>
  <si>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</si>
  <si>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</si>
  <si>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58,34</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</si>
  <si>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</si>
  <si>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</si>
  <si>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</si>
  <si>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</si>
  <si>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79,12</t>
  </si>
  <si>
    <t>80,64</t>
  </si>
  <si>
    <t>94672</t>
  </si>
  <si>
    <t>JOELHO 90 GRAUS COM BUCHA DE LATÃO, PVC, SOLDÁVEL, DN  25 MM, X 3/4 INSTALADO EM RESERVAÇÃO DE ÁGUA DE EDIFICAÇÃO QUE POSSUA RESERVATÓRIO DE FIBRA/FIBROCIMENTO   FORNECIMENTO E INSTALAÇÃO. AF_06/2016</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</si>
  <si>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</si>
  <si>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</si>
  <si>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</si>
  <si>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</si>
  <si>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</si>
  <si>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</si>
  <si>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</si>
  <si>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</si>
  <si>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94677</t>
  </si>
  <si>
    <t>CURVA 90 GRAUS, PVC, SOLDÁVEL, DN 40 MM, INSTALADO EM RESERVAÇÃO DE ÁGUA DE EDIFICAÇÃO QUE POSSUA RESERVATÓRIO DE FIBRA/FIBROCIMENTO   FORNECIMENTO E INSTALAÇÃO. AF_06/2016</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</si>
  <si>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</si>
  <si>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</si>
  <si>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</si>
  <si>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</si>
  <si>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20,93</t>
  </si>
  <si>
    <t>94680</t>
  </si>
  <si>
    <t>JOELHO 90 GRAUS, PVC, SOLDÁVEL, DN 60 MM INSTALADO EM RESERVAÇÃO DE ÁGUA DE EDIFICAÇÃO QUE POSSUA RESERVATÓRIO DE FIBRA/FIBROCIMENTO   FORNECIMENTO E INSTALAÇÃO. AF_06/2016</t>
  </si>
  <si>
    <t>33,64</t>
  </si>
  <si>
    <t>94681</t>
  </si>
  <si>
    <t>CURVA 90 GRAUS, PVC, SOLDÁVEL, DN 60 MM, INSTALADO EM RESERVAÇÃO DE ÁGUA DE EDIFICAÇÃO QUE POSSUA RESERVATÓRIO DE FIBRA/FIBROCIMENTO   FORNECIMENTO E INSTALAÇÃO. AF_06/2016</t>
  </si>
  <si>
    <t>43,43</t>
  </si>
  <si>
    <t>44,73</t>
  </si>
  <si>
    <t>94682</t>
  </si>
  <si>
    <t>JOELHO 90 GRAUS, PVC, SOLDÁVEL, DN 75 MM INSTALADO EM RESERVAÇÃO DE ÁGUA DE EDIFICAÇÃO QUE POSSUA RESERVATÓRIO DE FIBRA/FIBROCIMENTO   FORNECIMENTO E INSTALAÇÃO. AF_06/2016</t>
  </si>
  <si>
    <t>85,33</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</si>
  <si>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</si>
  <si>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</si>
  <si>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</si>
  <si>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</si>
  <si>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108,78</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</si>
  <si>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</si>
  <si>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</si>
  <si>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</si>
  <si>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</si>
  <si>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199,01</t>
  </si>
  <si>
    <t>201,29</t>
  </si>
  <si>
    <t>94687</t>
  </si>
  <si>
    <t>CURVA 90 GRAUS, PVC, SOLDÁVEL, DN 110 MM, INSTALADO EM RESERVAÇÃO DE ÁGUA DE EDIFICAÇÃO QUE POSSUA RESERVATÓRIO DE FIBRA/FIBROCIMENTO   FORNECIMENTO E INSTALAÇÃO. AF_06/2016</t>
  </si>
  <si>
    <t>162,93</t>
  </si>
  <si>
    <t>165,21</t>
  </si>
  <si>
    <t>94688</t>
  </si>
  <si>
    <t>TÊ, PVC, SOLDÁVEL, DN  25 MM INSTALADO EM RESERVAÇÃO DE ÁGUA DE EDIFICAÇÃO QUE POSSUA RESERVATÓRIO DE FIBRA/FIBROCIMENTO   FORNECIMENTO E INSTALAÇÃO. AF_06/2016</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</si>
  <si>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</si>
  <si>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</si>
  <si>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</si>
  <si>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</si>
  <si>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</si>
  <si>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</si>
  <si>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</si>
  <si>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</si>
  <si>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18,81</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</si>
  <si>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</si>
  <si>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</si>
  <si>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</si>
  <si>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</si>
  <si>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</si>
  <si>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</si>
  <si>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25,45</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</si>
  <si>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</si>
  <si>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</si>
  <si>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</si>
  <si>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</si>
  <si>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66,50</t>
  </si>
  <si>
    <t>94698</t>
  </si>
  <si>
    <t>TÊ DE REDUÇÃO, PVC, SOLDÁVEL, DN 75 MM X 50 MM, INSTALADO EM RESERVAÇÃO DE ÁGUA DE EDIFICAÇÃO QUE POSSUA RESERVATÓRIO DE FIBRA/FIBROCIMENTO   FORNECIMENTO E INSTALAÇÃO. AF_06/2016</t>
  </si>
  <si>
    <t>60,27</t>
  </si>
  <si>
    <t>94699</t>
  </si>
  <si>
    <t>TÊ, PVC, SOLDÁVEL, DN 85 MM INSTALADO EM RESERVAÇÃO DE ÁGUA DE EDIFICAÇÃO QUE POSSUA RESERVATÓRIO DE FIBRA/FIBROCIMENTO   FORNECIMENTO E INSTALAÇÃO. AF_06/2016</t>
  </si>
  <si>
    <t>112,21</t>
  </si>
  <si>
    <t>115,25</t>
  </si>
  <si>
    <t>94700</t>
  </si>
  <si>
    <t>TÊ DE REDUÇÃO, PVC, SOLDÁVEL, DN 85 MM X 60 MM, INSTALADO EM RESERVAÇÃO DE ÁGUA DE EDIFICAÇÃO QUE POSSUA RESERVATÓRIO DE FIBRA/FIBROCIMENTO   FORNECIMENTO E INSTALAÇÃO. AF_06/2016</t>
  </si>
  <si>
    <t>95,93</t>
  </si>
  <si>
    <t>98,97</t>
  </si>
  <si>
    <t>94701</t>
  </si>
  <si>
    <t>TÊ, PVC, SOLDÁVEL, DN 110 MM INSTALADO EM RESERVAÇÃO DE ÁGUA DE EDIFICAÇÃO QUE POSSUA RESERVATÓRIO DE FIBRA/FIBROCIMENTO   FORNECIMENTO E INSTALAÇÃO. AF_06/2016</t>
  </si>
  <si>
    <t>163,86</t>
  </si>
  <si>
    <t>166,90</t>
  </si>
  <si>
    <t>94702</t>
  </si>
  <si>
    <t>TÊ DE REDUÇÃO, PVC, SOLDÁVEL, DN 110 MM X 60 MM, INSTALADO EM RESERVAÇÃO DE ÁGUA DE EDIFICAÇÃO QUE POSSUA RESERVATÓRIO DE FIBRA/FIBROCIMENTO   FORNECIMENTO E INSTALAÇÃO. AF_06/2016</t>
  </si>
  <si>
    <t>155,53</t>
  </si>
  <si>
    <t>158,57</t>
  </si>
  <si>
    <t>94703</t>
  </si>
  <si>
    <t>ADAPTADOR COM FLANGE E ANEL DE VEDAÇÃO, PVC, SOLDÁVEL, DN  25 MM X 3/4 , INSTALADO EM RESERVAÇÃO DE ÁGUA DE EDIFICAÇÃO QUE POSSUA RESERVATÓRIO DE FIBRA/FIBROCIMENTO   FORNECIMENTO E INSTALAÇÃO. AF_06/2016</t>
  </si>
  <si>
    <t>15,02</t>
  </si>
  <si>
    <t>15,66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</si>
  <si>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</si>
  <si>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</si>
  <si>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</si>
  <si>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</si>
  <si>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21,95</t>
  </si>
  <si>
    <t>94706</t>
  </si>
  <si>
    <t>ADAPTADOR COM FLANGE E ANEL DE VEDAÇÃO, PVC, SOLDÁVEL, DN 50 MM X 1 1/2 , INSTALADO EM RESERVAÇÃO DE ÁGUA DE EDIFICAÇÃO QUE POSSUA RESERVATÓRIO DE FIBRA/FIBROCIMENTO   FORNECIMENTO E INSTALAÇÃO. AF_06/2016</t>
  </si>
  <si>
    <t>30,47</t>
  </si>
  <si>
    <t>94707</t>
  </si>
  <si>
    <t>ADAPTADOR COM FLANGE E ANEL DE VEDAÇÃO, PVC, SOLDÁVEL, DN 60 MM X 2 , INSTALADO EM RESERVAÇÃO DE ÁGUA DE EDIFICAÇÃO QUE POSSUA RESERVATÓRIO DE FIBRA/FIBROCIMENTO   FORNECIMENTO E INSTALAÇÃO. AF_06/2016</t>
  </si>
  <si>
    <t>37,49</t>
  </si>
  <si>
    <t>38,35</t>
  </si>
  <si>
    <t>94708</t>
  </si>
  <si>
    <t>ADAPTADOR COM FLANGES LIVRES, PVC, SOLDÁVEL, DN  25 MM X 3/4 , INSTALADO EM RESERVAÇÃO DE ÁGUA DE EDIFICAÇÃO QUE POSSUA RESERVATÓRIO DE FIBRA/FIBROCIMENTO   FORNECIMENTO E INSTALAÇÃO. AF_06/2016</t>
  </si>
  <si>
    <t>20,95</t>
  </si>
  <si>
    <t>94709</t>
  </si>
  <si>
    <t>ADAPTADOR COM FLANGES LIVRES, PVC, SOLDÁVEL, DN 32 MM X 1 , INSTALADO EM RESERVAÇÃO DE ÁGUA DE EDIFICAÇÃO QUE POSSUA RESERVATÓRIO DE FIBRA/FIBROCIMENTO   FORNECIMENTO E INSTALAÇÃO. AF_06/2016</t>
  </si>
  <si>
    <t>25,93</t>
  </si>
  <si>
    <t>94710</t>
  </si>
  <si>
    <t>ADAPTADOR COM FLANGES LIVRES, PVC, SOLDÁVEL, DN 40 MM X 1 1/4 , INSTALADO EM RESERVAÇÃO DE ÁGUA DE EDIFICAÇÃO QUE POSSUA RESERVATÓRIO DE FIBRA/FIBROCIMENTO   FORNECIMENTO E INSTALAÇÃO. AF_06/2016</t>
  </si>
  <si>
    <t>38,30</t>
  </si>
  <si>
    <t>94711</t>
  </si>
  <si>
    <t>ADAPTADOR COM FLANGES LIVRES, PVC, SOLDÁVEL, DN 50 MM X 1 1/2 , INSTALADO EM RESERVAÇÃO DE ÁGUA DE EDIFICAÇÃO QUE POSSUA RESERVATÓRIO DE FIBRA/FIBROCIMENTO   FORNECIMENTO E INSTALAÇÃO. AF_06/2016</t>
  </si>
  <si>
    <t>44,64</t>
  </si>
  <si>
    <t>46,08</t>
  </si>
  <si>
    <t>94712</t>
  </si>
  <si>
    <t>ADAPTADOR COM FLANGES LIVRES, PVC, SOLDÁVEL, DN 60 MM X 2 , INSTALADO EM RESERVAÇÃO DE ÁGUA DE EDIFICAÇÃO QUE POSSUA RESERVATÓRIO DE FIBRA/FIBROCIMENTO   FORNECIMENTO E INSTALAÇÃO. AF_06/2016</t>
  </si>
  <si>
    <t>60,28</t>
  </si>
  <si>
    <t>94713</t>
  </si>
  <si>
    <t>ADAPTADOR COM FLANGES LIVRES, PVC, SOLDÁVEL, DN 75 MM X 2 1/2 , INSTALADO EM RESERVAÇÃO DE ÁGUA DE EDIFICAÇÃO QUE POSSUA RESERVATÓRIO DE FIBRA/FIBROCIMENTO   FORNECIMENTO E INSTALAÇÃO. AF_06/2016</t>
  </si>
  <si>
    <t>148,95</t>
  </si>
  <si>
    <t>150,39</t>
  </si>
  <si>
    <t>94714</t>
  </si>
  <si>
    <t>ADAPTADOR COM FLANGES LIVRES, PVC, SOLDÁVEL, DN 85 MM X 3 , INSTALADO EM RESERVAÇÃO DE ÁGUA DE EDIFICAÇÃO QUE POSSUA RESERVATÓRIO DE FIBRA/FIBROCIMENTO   FORNECIMENTO E INSTALAÇÃO. AF_06/2016</t>
  </si>
  <si>
    <t>200,91</t>
  </si>
  <si>
    <t>202,35</t>
  </si>
  <si>
    <t>94715</t>
  </si>
  <si>
    <t>ADAPTADOR COM FLANGES LIVRES, PVC, SOLDÁVEL, DN 110 MM X 4 , INSTALADO EM RESERVAÇÃO DE ÁGUA DE EDIFICAÇÃO QUE POSSUA RESERVATÓRIO DE FIBRA/FIBROCIMENTO   FORNECIMENTO E INSTALAÇÃO. AF_06/2016</t>
  </si>
  <si>
    <t>276,25</t>
  </si>
  <si>
    <t>277,69</t>
  </si>
  <si>
    <t>94724</t>
  </si>
  <si>
    <t>CONECTOR, CPVC, SOLDÁVEL, DN 22 MM X 3/4, INSTALADO EM RESERVAÇÃO DE ÁGUA DE EDIFICAÇÃO QUE POSSUA RESERVATÓRIO DE FIBRA/FIBROCIMENTO  FORNECIMENTO E INSTALAÇÃO. AF_06/2016</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</si>
  <si>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</si>
  <si>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</si>
  <si>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</si>
  <si>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</si>
  <si>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25,88</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</si>
  <si>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</si>
  <si>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</si>
  <si>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</si>
  <si>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</si>
  <si>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93,79</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</si>
  <si>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</si>
  <si>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</si>
  <si>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</si>
  <si>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</si>
  <si>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113,61</t>
  </si>
  <si>
    <t>114,08</t>
  </si>
  <si>
    <t>94731</t>
  </si>
  <si>
    <t>LUVA, CPVC, SOLDÁVEL, DN 42 MM, INSTALADO EM RESERVAÇÃO DE ÁGUA DE EDIFICAÇÃO QUE POSSUA RESERVATÓRIO DE FIBRA/FIBROCIMENTO  FORNECIMENTO E INSTALAÇÃO. AF_06/2016</t>
  </si>
  <si>
    <t>13,90</t>
  </si>
  <si>
    <t>94733</t>
  </si>
  <si>
    <t>LUVA, CPVC, SOLDÁVEL, DN 54 MM, INSTALADO EM RESERVAÇÃO DE ÁGUA DE EDIFICAÇÃO QUE POSSUA RESERVATÓRIO DE FIBRA/FIBROCIMENTO  FORNECIMENTO E INSTALAÇÃO. AF_06/2016</t>
  </si>
  <si>
    <t>25,68</t>
  </si>
  <si>
    <t>26,48</t>
  </si>
  <si>
    <t>94737</t>
  </si>
  <si>
    <t>LUVA, CPVC, SOLDÁVEL, DN 89 MM, INSTALADO EM RESERVAÇÃO DE ÁGUA DE EDIFICAÇÃO QUE POSSUA RESERVATÓRIO DE FIBRA/FIBROCIMENTO  FORNECIMENTO E INSTALAÇÃO. AF_06/2016</t>
  </si>
  <si>
    <t>101,56</t>
  </si>
  <si>
    <t>103,18</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</si>
  <si>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</si>
  <si>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</si>
  <si>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</si>
  <si>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</si>
  <si>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</si>
  <si>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</si>
  <si>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11,21</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</si>
  <si>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</si>
  <si>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</si>
  <si>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</si>
  <si>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</si>
  <si>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</si>
  <si>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</si>
  <si>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</si>
  <si>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</si>
  <si>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46,13</t>
  </si>
  <si>
    <t>47,34</t>
  </si>
  <si>
    <t>94750</t>
  </si>
  <si>
    <t>JOELHO 90 GRAUS, CPVC, SOLDÁVEL, DN 73 MM, INSTALADO EM RESERVAÇÃO DE ÁGUA DE EDIFICAÇÃO QUE POSSUA RESERVATÓRIO DE FIBRA/FIBROCIMENTO  FORNECIMENTO E INSTALAÇÃO. AF_06/2016</t>
  </si>
  <si>
    <t>103,99</t>
  </si>
  <si>
    <t>105,20</t>
  </si>
  <si>
    <t>94752</t>
  </si>
  <si>
    <t>JOELHO 90 GRAUS, CPVC, SOLDÁVEL, DN 89 MM, INSTALADO EM RESERVAÇÃO DE ÁGUA DE EDIFICAÇÃO QUE POSSUA RESERVATÓRIO DE FIBRA/FIBROCIMENTO  FORNECIMENTO E INSTALAÇÃO. AF_06/2016</t>
  </si>
  <si>
    <t>129,79</t>
  </si>
  <si>
    <t>132,23</t>
  </si>
  <si>
    <t>94756</t>
  </si>
  <si>
    <t>TE, CPVC, SOLDÁVEL, DN 22 MM, INSTALADO EM RESERVAÇÃO DE ÁGUA DE EDIFICAÇÃO QUE POSSUA RESERVATÓRIO DE FIBRA/FIBROCIMENTO  FORNECIMENTO E INSTALAÇÃO. AF_06/2016</t>
  </si>
  <si>
    <t>9,75</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</si>
  <si>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</si>
  <si>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</si>
  <si>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</si>
  <si>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</si>
  <si>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29,21</t>
  </si>
  <si>
    <t>30,13</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</si>
  <si>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</si>
  <si>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</si>
  <si>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</si>
  <si>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</si>
  <si>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58,24</t>
  </si>
  <si>
    <t>94761</t>
  </si>
  <si>
    <t>TE, CPVC, SOLDÁVEL, DN 73 MM, INSTALADO EM RESERVAÇÃO DE ÁGUA DE EDIFICAÇÃO QUE POSSUA RESERVATÓRIO DE FIBRA/FIBROCIMENTO  FORNECIMENTO E INSTALAÇÃO. AF_06/2016</t>
  </si>
  <si>
    <t>119,40</t>
  </si>
  <si>
    <t>120,99</t>
  </si>
  <si>
    <t>94762</t>
  </si>
  <si>
    <t>TE, CPVC, SOLDÁVEL, DN 89 MM, INSTALADO EM RESERVAÇÃO DE ÁGUA DE EDIFICAÇÃO QUE POSSUA RESERVATÓRIO DE FIBRA/FIBROCIMENTO  FORNECIMENTO E INSTALAÇÃO. AF_06/2016</t>
  </si>
  <si>
    <t>156,44</t>
  </si>
  <si>
    <t>159,68</t>
  </si>
  <si>
    <t>94783</t>
  </si>
  <si>
    <t>ADAPTADOR COM FLANGE E ANEL DE VEDAÇÃO, PVC, SOLDÁVEL, DN  20 MM X 1/2 , INSTALADO EM RESERVAÇÃO DE ÁGUA DE EDIFICAÇÃO QUE POSSUA RESERVATÓRIO DE FIBRA/FIBROCIMENTO   FORNECIMENTO E INSTALAÇÃO. AF_06/2016</t>
  </si>
  <si>
    <t>14,57</t>
  </si>
  <si>
    <t>94785</t>
  </si>
  <si>
    <t>ADAPTADOR COM FLANGES LIVRES, PVC, SOLDÁVEL LONGO, DN 32 MM X 1 , INSTALADO EM RESERVAÇÃO DE ÁGUA DE EDIFICAÇÃO QUE POSSUA RESERVATÓRIO DE FIBRA/FIBROCIMENTO   FORNECIMENTO E INSTALAÇÃO. AF_06/2016</t>
  </si>
  <si>
    <t>25,20</t>
  </si>
  <si>
    <t>94786</t>
  </si>
  <si>
    <t>ADAPTADOR COM FLANGES LIVRES, PVC, SOLDÁVEL LONGO, DN 40 MM X 1 1/4 , INSTALADO EM RESERVAÇÃO DE ÁGUA DE EDIFICAÇÃO QUE POSSUA RESERVATÓRIO DE FIBRA/FIBROCIMENTO   FORNECIMENTO E INSTALAÇÃO. AF_06/2016</t>
  </si>
  <si>
    <t>94787</t>
  </si>
  <si>
    <t>ADAPTADOR COM FLANGES LIVRES, PVC, SOLDÁVEL LONGO, DN 50 MM X 1 1/2 , INSTALADO EM RESERVAÇÃO DE ÁGUA DE EDIFICAÇÃO QUE POSSUA RESERVATÓRIO DE FIBRA/FIBROCIMENTO   FORNECIMENTO E INSTALAÇÃO. AF_06/2016</t>
  </si>
  <si>
    <t>44,21</t>
  </si>
  <si>
    <t>94788</t>
  </si>
  <si>
    <t>ADAPTADOR COM FLANGES LIVRES, PVC, SOLDÁVEL LONGO, DN 60 MM X 2 , INSTALADO EM RESERVAÇÃO DE ÁGUA DE EDIFICAÇÃO QUE POSSUA RESERVATÓRIO DE FIBRA/FIBROCIMENTO   FORNECIMENTO E INSTALAÇÃO. AF_06/2016</t>
  </si>
  <si>
    <t>60,53</t>
  </si>
  <si>
    <t>61,97</t>
  </si>
  <si>
    <t>94789</t>
  </si>
  <si>
    <t>ADAPTADOR COM FLANGES LIVRES, PVC, SOLDÁVEL LONGO, DN 75 MM X 2 1/2 , INSTALADO EM RESERVAÇÃO DE ÁGUA DE EDIFICAÇÃO QUE POSSUA RESERVATÓRIO DE FIBRA/FIBROCIMENTO   FORNECIMENTO E INSTALAÇÃO. AF_06/2016</t>
  </si>
  <si>
    <t>183,77</t>
  </si>
  <si>
    <t>185,21</t>
  </si>
  <si>
    <t>94790</t>
  </si>
  <si>
    <t>ADAPTADOR COM FLANGES LIVRES, PVC, SOLDÁVEL LONGO, DN 85 MM X 3 , INSTALADO EM RESERVAÇÃO DE ÁGUA DE EDIFICAÇÃO QUE POSSUA RESERVATÓRIO DE FIBRA/FIBROCIMENTO   FORNECIMENTO E INSTALAÇÃO. AF_06/2016</t>
  </si>
  <si>
    <t>213,56</t>
  </si>
  <si>
    <t>94791</t>
  </si>
  <si>
    <t>ADAPTADOR COM FLANGES LIVRES, PVC, SOLDÁVEL LONGO, DN 110 MM X 4 , INSTALADO EM RESERVAÇÃO DE ÁGUA DE EDIFICAÇÃO QUE POSSUA RESERVATÓRIO DE FIBRA/FIBROCIMENTO   FORNECIMENTO E INSTALAÇÃO. AF_06/2016</t>
  </si>
  <si>
    <t>295,99</t>
  </si>
  <si>
    <t>297,43</t>
  </si>
  <si>
    <t>94863</t>
  </si>
  <si>
    <t>LUVA, CPVC, SOLDÁVEL, DN 73 MM, INSTALADO EM RESERVAÇÃO DE ÁGUA DE EDIFICAÇÃO QUE POSSUA RESERVATÓRIO DE FIBRA/FIBROCIMENTO  FORNECIMENTO E INSTALAÇÃO. AF_06/2016</t>
  </si>
  <si>
    <t>84,76</t>
  </si>
  <si>
    <t>95141</t>
  </si>
  <si>
    <t>ADAPTADOR COM FLANGES LIVRES, PVC, SOLDÁVEL LONGO, DN  25 MM X 3/4 , INSTALADO EM RESERVAÇÃO DE ÁGUA DE EDIFICAÇÃO QUE POSSUA RESERVATÓRIO DE FIBRA/FIBROCIMENTO    FORNECIMENTO E INSTALAÇÃO. AF_06/2016</t>
  </si>
  <si>
    <t>95237</t>
  </si>
  <si>
    <t>LUVA COM BUCHA DE LATÃO, PVC, SOLDÁVEL, DN 32MM X 1 , INSTALADO EM RAMAL DE DISTRIBUIÇÃO DE ÁGUA   FORNECIMENTO E INSTALAÇÃO. AF_12/2014</t>
  </si>
  <si>
    <t>95693</t>
  </si>
  <si>
    <t>LUVA SIMPLES, PVC, SÉRIE NORMAL, ESGOTO PREDIAL, DN 150 MM, JUNTA ELÁSTICA, FORNECIDO E INSTALADO EM SUBCOLETOR AÉREO DE ESGOTO SANITÁRIO. AF_12/2014</t>
  </si>
  <si>
    <t>38,00</t>
  </si>
  <si>
    <t>39,03</t>
  </si>
  <si>
    <t>95694</t>
  </si>
  <si>
    <t>CURVA 90 GRAUS, PVC, SERIE R, ÁGUA PLUVIAL, DN 100 MM, JUNTA ELÁSTICA, FORNECIDO E INSTALADO EM RAMAL DE ENCAMINHAMENTO. AF_12/2014</t>
  </si>
  <si>
    <t>49,19</t>
  </si>
  <si>
    <t>95695</t>
  </si>
  <si>
    <t>CURVA 90 GRAUS, PVC, SERIE R, ÁGUA PLUVIAL, DN 100 MM, JUNTA ELÁSTICA, FORNECIDO E INSTALADO EM CONDUTORES VERTICAIS DE ÁGUAS PLUVIAIS. AF_12/2014</t>
  </si>
  <si>
    <t>95696</t>
  </si>
  <si>
    <t>SPRINKLER TIPO PENDENTE, 68 °C, UNIÃO POR ROSCA DN 15 (1/2") - FORNECIMENTO E INSTALAÇÃO. AF_12/2015</t>
  </si>
  <si>
    <t>96637</t>
  </si>
  <si>
    <t>JOELHO 90 GRAUS, PPR, DN 25 MM, CLASSE PN 25, INSTALADO EM RAMAL OU SUB-RAMAL DE ÁGUA  FORNECIMENTO E INSTALAÇÃO . AF_06/2015</t>
  </si>
  <si>
    <t>96638</t>
  </si>
  <si>
    <t>JOELHO 45 GRAUS, PPR, DN 25 MM, CLASSE PN 25, INSTALADO EM RAMAL OU SUB-RAMAL DE ÁGUA  FORNECIMENTO E INSTALAÇÃO . AF_06/2015</t>
  </si>
  <si>
    <t>96639</t>
  </si>
  <si>
    <t>LUVA, PPR, DN 25 MM, CLASSE PN 25, INSTALADO EM RAMAL OU SUB-RAMAL DE ÁGUA  FORNECIMENTO E INSTALAÇÃO . AF_06/2015</t>
  </si>
  <si>
    <t>96640</t>
  </si>
  <si>
    <t>CONECTOR MACHO, PPR, 25 X 1/2'', CLASSE PN 25, INSTALADO EM RAMAL OU SUB-RAMAL DE ÁGUA   FORNECIMENTO E INSTALAÇÃO . AF_06/2015</t>
  </si>
  <si>
    <t>96641</t>
  </si>
  <si>
    <t>CONECTOR FÊMEA, PPR, 25 X 1/2'', CLASSE PN 25, INSTALADO EM RAMAL OU SUB-RAMAL DE ÁGUA   FORNECIMENTO E INSTALAÇÃO . AF_06/2015</t>
  </si>
  <si>
    <t>14,70</t>
  </si>
  <si>
    <t>96642</t>
  </si>
  <si>
    <t>TÊ NORMAL, PPR, DN 25 MM, CLASSE PN 25, INSTALADO EM RAMAL OU SUB-RAMAL DE ÁGUA  FORNECIMENTO E INSTALAÇÃO . AF_06/2015</t>
  </si>
  <si>
    <t>16,60</t>
  </si>
  <si>
    <t>96643</t>
  </si>
  <si>
    <t>TÊ MISTURADOR, PPR, 25 X 3/4'' , CLASSE PN 25, INSTALADO EM RAMAL OU SUB-RAMAL DE ÁGUA  FORNECIMENTO E INSTALAÇÃO . AF_06/2015</t>
  </si>
  <si>
    <t>37,23</t>
  </si>
  <si>
    <t>38,71</t>
  </si>
  <si>
    <t>96650</t>
  </si>
  <si>
    <t>JOELHO 90 GRAUS, PPR, DN 25 MM, CLASSE PN 25, INSTALADO EM RAMAL DE DISTRIBUIÇÃO  FORNECIMENTO E INSTALAÇÃO . AF_06/2015</t>
  </si>
  <si>
    <t>96651</t>
  </si>
  <si>
    <t>JOELHO 45 GRAUS, PPR, DN 25 MM, CLASSE PN 25, INSTALADO EM RAMAL DE DISTRIBUIÇÃO DE ÁGUA  FORNECIMENTO E INSTALAÇÃO . AF_06/2015</t>
  </si>
  <si>
    <t>96652</t>
  </si>
  <si>
    <t>JOELHO 90 GRAUS, PPR, DN 32 MM, CLASSE PN 25, INSTALADO EM RAMAL DE DISTRIBUIÇÃO  FORNECIMENTO E INSTALAÇÃO . AF_06/2015</t>
  </si>
  <si>
    <t>17,70</t>
  </si>
  <si>
    <t>96653</t>
  </si>
  <si>
    <t>JOELHO 45 GRAUS, PPR, DN 32 MM, CLASSE PN 25, INSTALADO EM RAMAL DE DISTRIBUIÇÃO DE ÁGUA  FORNECIMENTO E INSTALAÇÃO . AF_06/2015</t>
  </si>
  <si>
    <t>16,12</t>
  </si>
  <si>
    <t>17,66</t>
  </si>
  <si>
    <t>96654</t>
  </si>
  <si>
    <t>JOELHO 90 GRAUS, PPR, DN 40 MM, CLASSE PN 25, INSTALADO EM RAMAL DE DISTRIBUIÇÃO  FORNECIMENTO E INSTALAÇÃO . AF_06/2015</t>
  </si>
  <si>
    <t>96655</t>
  </si>
  <si>
    <t>JOELHO 45 GRAUS, PPR, DN 40 MM, CLASSE PN 25, INSTALADO EM RAMAL DE DISTRIBUIÇÃO DE ÁGUA  FORNECIMENTO E INSTALAÇÃO . AF_06/2015</t>
  </si>
  <si>
    <t>26,19</t>
  </si>
  <si>
    <t>96656</t>
  </si>
  <si>
    <t>LUVA, PPR, DN 25 MM, CLASSE PN 25, INSTALADO EM RAMAL DE DISTRIBUIÇÃO DE ÁGUA  FORNECIMENTO E INSTALAÇÃO . AF_06/2015</t>
  </si>
  <si>
    <t>96657</t>
  </si>
  <si>
    <t>CONECTOR MACHO, PPR, 25 X 1/2, CLASSE PN 25, INSTALADO EM RAMAL DE DISTRIBUIÇÃO DE ÁGUA  FORNECIMENTO E INSTALAÇÃO . AF_06/2015</t>
  </si>
  <si>
    <t>96658</t>
  </si>
  <si>
    <t>CONECTOR FÊMEA, PPR, 25 X 1/2'', CLASSE PN 25, INSTALADO EM RAMAL DE DISTRIBUIÇÃO DE ÁGUA   FORNECIMENTO E INSTALAÇÃO . AF_06/2015</t>
  </si>
  <si>
    <t>96659</t>
  </si>
  <si>
    <t>LUVA, PPR, DN 32 MM, CLASSE PN 25, INSTALADO EM RAMAL DE DISTRIBUIÇÃO DE ÁGUA  FORNECIMENTO E INSTALAÇÃO. AF_06/2015</t>
  </si>
  <si>
    <t>96660</t>
  </si>
  <si>
    <t>CONECTOR MACHO, PPR, 32 X 3/4'', CLASSE PN 25, INSTALADO EM RAMAL DE DISTRIBUIÇÃO DE ÁGUA   FORNECIMENTO E INSTALAÇÃO. AF_06/2015</t>
  </si>
  <si>
    <t>96661</t>
  </si>
  <si>
    <t>CONECTOR FÊMEA, PPR, 32 X 3/4'', CLASSE PN 25, INSTALADO EM RAMAL DE DISTRIBUIÇÃO DE ÁGUA   FORNECIMENTO E INSTALAÇÃO . AF_06/2015</t>
  </si>
  <si>
    <t>23,75</t>
  </si>
  <si>
    <t>96662</t>
  </si>
  <si>
    <t>BUCHA DE REDUÇÃO, PPR, 32 X 25, CLASSE PN 25, INSTALADO EM RAMAL DE DISTRIBUIÇÃO DE ÁGUA  FORNECIMENTO E INSTALAÇÃO . AF_06/2015</t>
  </si>
  <si>
    <t>96663</t>
  </si>
  <si>
    <t>LUVA, PPR, DN 40 MM, CLASSE PN 25, INSTALADO EM RAMAL DE DISTRIBUIÇÃO DE ÁGUA  FORNECIMENTO E INSTALAÇÃO. AF_06/2015</t>
  </si>
  <si>
    <t>19,42</t>
  </si>
  <si>
    <t>21,06</t>
  </si>
  <si>
    <t>96664</t>
  </si>
  <si>
    <t>BUCHA DE REDUÇÃO, PPR, 40 X 25, CLASSE PN 25, INSTALADO EM RAMAL DE DISTRIBUIÇÃO DE ÁGUA  FORNECIMENTO E INSTALAÇÃO . AF_06/2015</t>
  </si>
  <si>
    <t>96665</t>
  </si>
  <si>
    <t>TÊ NORMAL, PPR, DN 25 MM, CLASSE PN 25, INSTALADO EM RAMAL DE DISTRIBUIÇÃO DE ÁGUA  FORNECIMENTO E INSTALAÇÃO . AF_06/2015</t>
  </si>
  <si>
    <t>12,07</t>
  </si>
  <si>
    <t>96666</t>
  </si>
  <si>
    <t>TÊ NORMAL, PPR, DN 32 MM, CLASSE PN 25, INSTALADO EM RAMAL DE DISTRIBUIÇÃO DE ÁGUA  FORNECIMENTO E INSTALAÇÃO . AF_06/2015</t>
  </si>
  <si>
    <t>21,63</t>
  </si>
  <si>
    <t>23,68</t>
  </si>
  <si>
    <t>96667</t>
  </si>
  <si>
    <t>TÊ NORMAL, PPR, DN 40 MM, CLASSE PN 25, INSTALADO EM RAMAL DE DISTRIBUIÇÃO DE ÁGUA  FORNECIMENTO E INSTALAÇÃO . AF_06/2015</t>
  </si>
  <si>
    <t>96684</t>
  </si>
  <si>
    <t>JOELHO 90 GRAUS, PPR, DN 25 MM, CLASSE PN 25, INSTALADO EM PRUMADA DE ÁGUA  FORNECIMENTO E INSTALAÇÃO . AF_06/2015</t>
  </si>
  <si>
    <t>96685</t>
  </si>
  <si>
    <t>JOELHO 45 GRAUS, PPR, DN 25 MM, CLASSE PN 25, INSTALADO EM PRUMADA DE ÁGUA  FORNECIMENTO E INSTALAÇÃO . AF_06/2015</t>
  </si>
  <si>
    <t>96686</t>
  </si>
  <si>
    <t>JOELHO 90 GRAUS, PPR, DN 32 MM, CLASSE PN 25, INSTALADO EM PRUMADA DE ÁGUA  FORNECIMENTO E INSTALAÇÃO . AF_06/2015</t>
  </si>
  <si>
    <t>96687</t>
  </si>
  <si>
    <t>JOELHO 45 GRAUS, PPR, DN 32 MM, CLASSE PN 25, INSTALADO EM PRUMADA DE ÁGUA  FORNECIMENTO E INSTALAÇÃO . AF_06/2015</t>
  </si>
  <si>
    <t>96688</t>
  </si>
  <si>
    <t>JOELHO 90 GRAUS, PPR, DN 40 MM, CLASSE PN 25, INSTALADO EM PRUMADA DE ÁGUA  FORNECIMENTO E INSTALAÇÃO . AF_06/2015</t>
  </si>
  <si>
    <t>96689</t>
  </si>
  <si>
    <t>JOELHO 45 GRAUS, PPR, DN 40 MM, CLASSE PN 25, INSTALADO EM PRUMADA DE ÁGUA  FORNECIMENTO E INSTALAÇÃO . AF_06/2015</t>
  </si>
  <si>
    <t>96690</t>
  </si>
  <si>
    <t>JOELHO 90 GRAUS, PPR, DN 50 MM, CLASSE PN 25, INSTALADO EM PRUMADA DE ÁGUA  FORNECIMENTO E INSTALAÇÃO . AF_06/2015</t>
  </si>
  <si>
    <t>96691</t>
  </si>
  <si>
    <t>JOELHO 45 GRAUS, PPR, DN 50 MM, CLASSE PN 25, INSTALADO EM PRUMADA DE ÁGUA  FORNECIMENTO E INSTALAÇÃO . AF_06/2015</t>
  </si>
  <si>
    <t>96692</t>
  </si>
  <si>
    <t>JOELHO 90 GRAUS, PPR, DN 63 MM, CLASSE PN 25, INSTALADO EM PRUMADA DE ÁGUA  FORNECIMENTO E INSTALAÇÃO . AF_06/2015</t>
  </si>
  <si>
    <t>28,45</t>
  </si>
  <si>
    <t>96693</t>
  </si>
  <si>
    <t>JOELHO 45 GRAUS, PPR, DN 63 MM, CLASSE PN 25, INSTALADO EM PRUMADA DE ÁGUA  FORNECIMENTO E INSTALAÇÃO . AF_06/2015</t>
  </si>
  <si>
    <t>96694</t>
  </si>
  <si>
    <t>JOELHO 90 GRAUS, PPR, DN 75 MM, CLASSE PN 25, INSTALADO EM PRUMADA DE ÁGUA  FORNECIMENTO E INSTALAÇÃO . AF_06/2015</t>
  </si>
  <si>
    <t>60,66</t>
  </si>
  <si>
    <t>96695</t>
  </si>
  <si>
    <t>JOELHO 45 GRAUS, PPR, DN 75 MM, CLASSE PN 25, INSTALADO EM PRUMADA DE ÁGUA  FORNECIMENTO E INSTALAÇÃO . AF_06/2015</t>
  </si>
  <si>
    <t>57,57</t>
  </si>
  <si>
    <t>96696</t>
  </si>
  <si>
    <t>JOELHO 90 GRAUS, PPR, DN 90 MM, CLASSE PN 25, INSTALADO EM PRUMADA DE ÁGUA  FORNECIMENTO E INSTALAÇÃO . AF_06/2015</t>
  </si>
  <si>
    <t>96697</t>
  </si>
  <si>
    <t>JOELHO 90 GRAUS, PPR, DN 110 MM, CLASSE PN 25, INSTALADO EM PRUMADA DE ÁGUA  FORNECIMENTO E INSTALAÇÃO . AF_06/2015</t>
  </si>
  <si>
    <t>133,09</t>
  </si>
  <si>
    <t>136,15</t>
  </si>
  <si>
    <t>96698</t>
  </si>
  <si>
    <t>LUVA, PPR, DN 25 MM, CLASSE PN 25, INSTALADO EM PRUMADA DE ÁGUA  FORNECIMENTO E INSTALAÇÃO . AF_06/2015</t>
  </si>
  <si>
    <t>96699</t>
  </si>
  <si>
    <t>CONECTOR MACHO, PPR, 25 X 1/2'', CLASSE PN 25, INSTALADO EM PRUMADA DE ÁGUA   FORNECIMENTO E INSTALAÇÃO . AF_06/2015</t>
  </si>
  <si>
    <t>96700</t>
  </si>
  <si>
    <t>CONECTOR FÊMEA, PPR, 25 X 1/2'', CLASSE PN 25, INSTALADO EM PRUMADA DE ÁGUA   FORNECIMENTO E INSTALAÇÃO . AF_06/2015</t>
  </si>
  <si>
    <t>96701</t>
  </si>
  <si>
    <t>LUVA, PPR, DN 32 MM, CLASSE PN 25, INSTALADO EM PRUMADA DE ÁGUA  FORNECIMENTO E INSTALAÇÃO. AF_06/2015</t>
  </si>
  <si>
    <t>96702</t>
  </si>
  <si>
    <t>BUCHA DE REDUÇÃO, PPR, 32 X 25, CLASSE PN 25, INSTALADO EM PRUMADA DE ÁGUA  FORNECIMENTO E INSTALAÇÃO . AF_06/2015</t>
  </si>
  <si>
    <t>96703</t>
  </si>
  <si>
    <t>LUVA, PPR, DN 40 MM, CLASSE PN 25, INSTALADO EM PRUMADA DE ÁGUA  FORNECIMENTO E INSTALAÇÃO. AF_06/2015</t>
  </si>
  <si>
    <t>96704</t>
  </si>
  <si>
    <t>BUCHA DE REDUÇÃO, PPR, 40 X 25, CLASSE PN 25, INSTALADO EM PRUMADA DE ÁGUA  FORNECIMENTO E INSTALAÇÃO . AF_06/2015</t>
  </si>
  <si>
    <t>96705</t>
  </si>
  <si>
    <t>LUVA, PPR, DN 50 MM, CLASSE PN 25, INSTALADO EM PRUMADA DE ÁGUA  FORNECIMENTO E INSTALAÇÃO. AF_06/2015</t>
  </si>
  <si>
    <t>12,85</t>
  </si>
  <si>
    <t>96706</t>
  </si>
  <si>
    <t>LUVA, PPR, DN 63 MM, CLASSE PN 25, INSTALADO EM PRUMADA DE ÁGUA  FORNECIMENTO E INSTALAÇÃO. AF_06/2015</t>
  </si>
  <si>
    <t>96707</t>
  </si>
  <si>
    <t>LUVA, PPR, DN 75 MM, CLASSE PN 25, INSTALADO EM PRUMADA DE ÁGUA  FORNECIMENTO E INSTALAÇÃO. AF_06/2015</t>
  </si>
  <si>
    <t>96708</t>
  </si>
  <si>
    <t>LUVA, PPR, DN 90 MM, CLASSE PN 25, INSTALADO EM PRUMADA DE ÁGUA  FORNECIMENTO E INSTALAÇÃO. AF_06/2015</t>
  </si>
  <si>
    <t>59,89</t>
  </si>
  <si>
    <t>96709</t>
  </si>
  <si>
    <t>LUVA, PPR, DN 110 MM, CLASSE PN 25, INSTALADO EM PRUMADA DE ÁGUA  FORNECIMENTO E INSTALAÇÃO. AF_06/2015</t>
  </si>
  <si>
    <t>94,43</t>
  </si>
  <si>
    <t>96,48</t>
  </si>
  <si>
    <t>96710</t>
  </si>
  <si>
    <t>TÊ NORMAL, PPR, DN 25 MM, CLASSE PN 25, INSTALADO EM PRUMADA DE ÁGUA  FORNECIMENTO E INSTALAÇÃO . AF_06/2015</t>
  </si>
  <si>
    <t>96711</t>
  </si>
  <si>
    <t>TÊ NORMAL, PPR, DN 32 MM, CLASSE PN 25, INSTALADO EM PRUMADA DE ÁGUA  FORNECIMENTO E INSTALAÇÃO . AF_06/2015</t>
  </si>
  <si>
    <t>96712</t>
  </si>
  <si>
    <t>TÊ NORMAL, PPR, DN 40 MM, CLASSE PN 25, INSTALADO EM PRUMADA DE ÁGUA  FORNECIMENTO E INSTALAÇÃO . AF_06/2015</t>
  </si>
  <si>
    <t>96713</t>
  </si>
  <si>
    <t>TÊ NORMAL, PPR, DN 50 MM, CLASSE PN 25, INSTALADO EM PRUMADA DE ÁGUA  FORNECIMENTO E INSTALAÇÃO . AF_06/2015</t>
  </si>
  <si>
    <t>96714</t>
  </si>
  <si>
    <t>TÊ NORMAL, PPR, DN 63 MM, CLASSE PN 25, INSTALADO EM PRUMADA DE ÁGUA  FORNECIMENTO E INSTALAÇÃO . AF_06/2015</t>
  </si>
  <si>
    <t>96715</t>
  </si>
  <si>
    <t>TÊ NORMAL, PPR, DN 75 MM, CLASSE PN 25, INSTALADO EM PRUMADA DE ÁGUA  FORNECIMENTO E INSTALAÇÃO . AF_06/2015</t>
  </si>
  <si>
    <t>64,21</t>
  </si>
  <si>
    <t>66,16</t>
  </si>
  <si>
    <t>96716</t>
  </si>
  <si>
    <t>TÊ NORMAL, PPR, DN 90 MM, CLASSE PN 25, INSTALADO EM PRUMADA DE ÁGUA  FORNECIMENTO E INSTALAÇÃO . AF_06/2015</t>
  </si>
  <si>
    <t>96,23</t>
  </si>
  <si>
    <t>96717</t>
  </si>
  <si>
    <t>TÊ NORMAL, PPR, DN 110 MM, CLASSE PN 25, INSTALADO EM PRUMADA DE ÁGUA  FORNECIMENTO E INSTALAÇÃO . AF_06/2015</t>
  </si>
  <si>
    <t>151,18</t>
  </si>
  <si>
    <t>155,27</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</si>
  <si>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</si>
  <si>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</si>
  <si>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</si>
  <si>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</si>
  <si>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</si>
  <si>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</si>
  <si>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</si>
  <si>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</si>
  <si>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</si>
  <si>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</si>
  <si>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</si>
  <si>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</si>
  <si>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</si>
  <si>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</si>
  <si>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15,21</t>
  </si>
  <si>
    <t>96743</t>
  </si>
  <si>
    <t>LUVA, PPR, DN 63 MM, CLASSE PN 25, INSTALADO EM RESERVAÇÃO DE ÁGUA DE EDIFICAÇÃO QUE POSSUA RESERVATÓRIO DE FIBRA/FIBROCIMENTO  FORNECIMENTO E INSTALAÇÃO. AF_06/2016</t>
  </si>
  <si>
    <t>20,17</t>
  </si>
  <si>
    <t>96744</t>
  </si>
  <si>
    <t>LUVA, PPR, DN 75 MM, CLASSE PN 25, INSTALADO EM RESERVAÇÃO DE ÁGUA DE EDIFICAÇÃO QUE POSSUA RESERVATÓRIO DE FIBRA/FIBROCIMENTO  FORNECIMENTO E INSTALAÇÃO. AF_06/2016</t>
  </si>
  <si>
    <t>40,86</t>
  </si>
  <si>
    <t>96745</t>
  </si>
  <si>
    <t>LUVA, PPR, DN 90 MM, CLASSE PN 25, INSTALADO EM RESERVAÇÃO DE ÁGUA DE EDIFICAÇÃO QUE POSSUA RESERVATÓRIO DE FIBRA/FIBROCIMENTO  FORNECIMENTO E INSTALAÇÃO. AF_06/2016</t>
  </si>
  <si>
    <t>60,51</t>
  </si>
  <si>
    <t>96746</t>
  </si>
  <si>
    <t>LUVA, PPR, DN 110 MM, CLASSE PN 25, INSTALADO EM RESERVAÇÃO DE ÁGUA DE EDIFICAÇÃO QUE POSSUA RESERVATÓRIO DE FIBRA/FIBROCIMENTO  FORNECIMENTO E INSTALAÇÃO. AF_06/2016</t>
  </si>
  <si>
    <t>94,39</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</si>
  <si>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</si>
  <si>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</si>
  <si>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</si>
  <si>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</si>
  <si>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</si>
  <si>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</si>
  <si>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</si>
  <si>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</si>
  <si>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12,52</t>
  </si>
  <si>
    <t>96751</t>
  </si>
  <si>
    <t>JOELHO 90 GRAUS, PPR, DN 50 MM, CLASSE PN 25,  INSTALADO EM RESERVAÇÃO DE ÁGUA DE EDIFICAÇÃO QUE POSSUA RESERVATÓRIO DE FIBRA/FIBROCIMENTO  FORNECIMENTO E INSTALAÇÃO. AF_06/2016</t>
  </si>
  <si>
    <t>22,31</t>
  </si>
  <si>
    <t>96752</t>
  </si>
  <si>
    <t>JOELHO 90 GRAUS, PPR, DN 63 MM, CLASSE PN 25,  INSTALADO EM RESERVAÇÃO DE ÁGUA DE EDIFICAÇÃO QUE POSSUA RESERVATÓRIO DE FIBRA/FIBROCIMENTO  FORNECIMENTO E INSTALAÇÃO. AF_06/2016</t>
  </si>
  <si>
    <t>29,69</t>
  </si>
  <si>
    <t>96753</t>
  </si>
  <si>
    <t>JOELHO 90 GRAUS, PPR, DN 75 MM, CLASSE PN 25,  INSTALADO EM RESERVAÇÃO DE ÁGUA DE EDIFICAÇÃO QUE POSSUA RESERVATÓRIO DE FIBRA/FIBROCIMENTO  FORNECIMENTO E INSTALAÇÃO. AF_06/2016</t>
  </si>
  <si>
    <t>63,38</t>
  </si>
  <si>
    <t>65,33</t>
  </si>
  <si>
    <t>96754</t>
  </si>
  <si>
    <t>JOELHO 90 GRAUS, PPR, DN 90 MM, CLASSE PN 25,  INSTALADO EM RESERVAÇÃO DE ÁGUA DE EDIFICAÇÃO QUE POSSUA RESERVATÓRIO DE FIBRA/FIBROCIMENTO  FORNECIMENTO E INSTALAÇÃO. AF_06/2016</t>
  </si>
  <si>
    <t>87,96</t>
  </si>
  <si>
    <t>89,91</t>
  </si>
  <si>
    <t>96755</t>
  </si>
  <si>
    <t>JOELHO 90 GRAUS, PPR, DN 110 MM, CLASSE PN 25,  INSTALADO EM RESERVAÇÃO DE ÁGUA DE EDIFICAÇÃO QUE POSSUA RESERVATÓRIO DE FIBRA/FIBROCIMENTO  FORNECIMENTO E INSTALAÇÃO. AF_06/2016</t>
  </si>
  <si>
    <t>133,04</t>
  </si>
  <si>
    <t>136,10</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</si>
  <si>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</si>
  <si>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</si>
  <si>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</si>
  <si>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</si>
  <si>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</si>
  <si>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</si>
  <si>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</si>
  <si>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</si>
  <si>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18,40</t>
  </si>
  <si>
    <t>96760</t>
  </si>
  <si>
    <t>TÊ, PPR, DN 50 MM, CLASSE PN 25,  INSTALADO EM RESERVAÇÃO DE ÁGUA DE EDIFICAÇÃO QUE POSSUA RESERVATÓRIO DE FIBRA/FIBROCIMENTO  FORNECIMENTO E INSTALAÇÃO. AF_06/2016</t>
  </si>
  <si>
    <t>26,24</t>
  </si>
  <si>
    <t>96761</t>
  </si>
  <si>
    <t>TÊ, PPR, DN 63 MM, CLASSE PN 25,  INSTALADO EM RESERVAÇÃO DE ÁGUA DE EDIFICAÇÃO QUE POSSUA RESERVATÓRIO DE FIBRA/FIBROCIMENTO  FORNECIMENTO E INSTALAÇÃO. AF_06/2016</t>
  </si>
  <si>
    <t>37,74</t>
  </si>
  <si>
    <t>96762</t>
  </si>
  <si>
    <t>TÊ, PPR, DN 75 MM, CLASSE PN 25,  INSTALADO EM RESERVAÇÃO DE ÁGUA DE EDIFICAÇÃO QUE POSSUA RESERVATÓRIO DE FIBRA/FIBROCIMENTO  FORNECIMENTO E INSTALAÇÃO. AF_06/2016</t>
  </si>
  <si>
    <t>69,73</t>
  </si>
  <si>
    <t>72,33</t>
  </si>
  <si>
    <t>96763</t>
  </si>
  <si>
    <t>TÊ, PPR, DN 90 MM, CLASSE PN 25,  INSTALADO EM RESERVAÇÃO DE ÁGUA DE EDIFICAÇÃO QUE POSSUA RESERVATÓRIO DE FIBRA/FIBROCIMENTO  FORNECIMENTO E INSTALAÇÃO. AF_06/2016</t>
  </si>
  <si>
    <t>94,84</t>
  </si>
  <si>
    <t>97,44</t>
  </si>
  <si>
    <t>96764</t>
  </si>
  <si>
    <t>TÊ, PPR, DN 110 MM, CLASSE PN 25,  INSTALADO EM RESERVAÇÃO DE ÁGUA DE EDIFICAÇÃO QUE POSSUA RESERVATÓRIO DE FIBRA/FIBROCIMENTO  FORNECIMENTO E INSTALAÇÃO. AF_06/2016</t>
  </si>
  <si>
    <t>151,10</t>
  </si>
  <si>
    <t>155,18</t>
  </si>
  <si>
    <t>96802</t>
  </si>
  <si>
    <t>KIT CHASSI PEX, PRÉ-FABRICADO, PARA CHUVEIRO COM REGISTROS DE PRESSÃO E CONEXÕES POR CRIMPAGEM  FORNECIMENTO E INSTALAÇÃO. AF_06/2015</t>
  </si>
  <si>
    <t>196,03</t>
  </si>
  <si>
    <t>197,39</t>
  </si>
  <si>
    <t>96803</t>
  </si>
  <si>
    <t>KIT CHASSI PEX, PRÉ-FABRICADO, PARA COZINHA COM CUBA SIMPLES E CONEXÕES POR CRIMPAGEM  FORNECIMENTO E INSTALAÇÃO. AF_06/2015</t>
  </si>
  <si>
    <t>101,27</t>
  </si>
  <si>
    <t>102,38</t>
  </si>
  <si>
    <t>96804</t>
  </si>
  <si>
    <t>KIT CHASSI PEX, PRÉ-FABRICADO, PARA ÁREA DE SERVIÇO COM TANQUE E MÁQUINA DE LAVAR ROUPA, E CONEXÕES POR CRIMPAGEM  FORNECIMENTO E INSTALAÇÃO. AF_06/2015</t>
  </si>
  <si>
    <t>182,92</t>
  </si>
  <si>
    <t>186,04</t>
  </si>
  <si>
    <t>96805</t>
  </si>
  <si>
    <t>KIT CHASSI PEX, PRÉ-FABRICADO, PARA CHUVEIRO COM REGISTROS DE PRESSÃO E CONEXÕES POR ANEL DESLIZANTE  FORNECIMENTO E INSTALAÇÃO. AF_06/2015</t>
  </si>
  <si>
    <t>203,58</t>
  </si>
  <si>
    <t>205,78</t>
  </si>
  <si>
    <t>96806</t>
  </si>
  <si>
    <t>KIT CHASSI PEX, PRÉ-FABRICADO, PARA COZINHA COM CUBA SIMPLES E CONEXÕES POR ANEL DESLIZANTE  FORNECIMENTO E INSTALAÇÃO. AF_06/2015</t>
  </si>
  <si>
    <t>100,10</t>
  </si>
  <si>
    <t>102,04</t>
  </si>
  <si>
    <t>96807</t>
  </si>
  <si>
    <t>KIT CHASSI PEX, PRÉ-FABRICADO, PARA ÁREA DE SERVIÇO COM TANQUE E MÁQUINA DE LAVAR ROUPA, E CONEXÕES POR ANEL DESLIZANTE  FORNECIMENTO E INSTALAÇÃO. AF_06/2015</t>
  </si>
  <si>
    <t>167,94</t>
  </si>
  <si>
    <t>171,90</t>
  </si>
  <si>
    <t>96808</t>
  </si>
  <si>
    <t>UNIÃO METÁLICA PARA INSTALAÇÕES EM PEX, DN 16 MM, FIXAÇÃO DAS CONEXÕES POR ANEL DESLIZANTE  FORNECIMENTO E INSTALAÇÃO . AF_06/2015</t>
  </si>
  <si>
    <t>96809</t>
  </si>
  <si>
    <t>CONEXÃO FIXA, ROSCA FÊMEA, METÁLICA, PARA INSTALAÇÕES EM PEX, DN 16 MM X 1/2", COM ANEL DESLIZANTE. FORNECIMENTO E INSTALAÇÃO. AF_06/2015</t>
  </si>
  <si>
    <t>96810</t>
  </si>
  <si>
    <t>CONEXÃO MÓVEL, ROSCA FÊMEA, METÁLICA, PARA INSTALAÇÕES EM PEX, DN 16 MM X 3/4", COM ANEL DESLIZANTE. FORNECIMENTO E INSTALAÇÃO. AF_06/2015</t>
  </si>
  <si>
    <t>12,08</t>
  </si>
  <si>
    <t>12,59</t>
  </si>
  <si>
    <t>96811</t>
  </si>
  <si>
    <t>UNIÃO METÁLICA PARA INSTALAÇÕES EM PEX, DN 20 MM, FIXAÇÃO DAS CONEXÕES POR ANEL DESLIZANTE  FORNECIMENTO E INSTALAÇÃO . AF_06/2015</t>
  </si>
  <si>
    <t>96812</t>
  </si>
  <si>
    <t>CONEXÃO FIXA, ROSCA FÊMEA, METÁLICA, PARA INSTALAÇÕES EM PEX, DN 20 MM X 1/2", COM ANEL DESLIZANTE. FORNECIMENTO E INSTALAÇÃO. AF_06/2015</t>
  </si>
  <si>
    <t>96813</t>
  </si>
  <si>
    <t>CONEXÃO FIXA, ROSCA FÊMEA, METÁLICA, PARA INSTALAÇÕES EM PEX, DN 20 MM X 3/4", COM ANEL DESLIZANTE. FORNECIMENTO E INSTALAÇÃO. AF_06/2015</t>
  </si>
  <si>
    <t>96814</t>
  </si>
  <si>
    <t>UNIÃO DE REDUÇÃO, METÁLICA, PARA INSTALAÇÕES EM PEX, DN 20 X 16 MM, CONEXÃO POR ANEL DESLIZANTE  FORNECIMENTO E INSTALAÇÃO. AF_06/2015</t>
  </si>
  <si>
    <t>96815</t>
  </si>
  <si>
    <t>UNIÃO METÁLICA PARA INSTALAÇÕES EM PEX, DN 25 MM, FIXAÇÃO DAS CONEXÕES POR ANEL DESLIZANTE   FORNECIMENTO E INSTALAÇÃO. AF_06/2015</t>
  </si>
  <si>
    <t>20,24</t>
  </si>
  <si>
    <t>20,96</t>
  </si>
  <si>
    <t>96816</t>
  </si>
  <si>
    <t>CONEXÃO FIXA, ROSCA FÊMEA, METÁLICA, PARA INSTALAÇÕES EM PEX, DN 25 MM X 3/4", COM ANEL DESLIZANTE. FORNECIMENTO E INSTALAÇÃO. AF_06/2015</t>
  </si>
  <si>
    <t>96817</t>
  </si>
  <si>
    <t>CONEXÃO FIXA, ROSCA FÊMEA, METÁLICA, PARA INSTALAÇÕES EM PEX, DN 25 MM X 1", COM ANEL DESLIZANTE. FORNECIMENTO E INSTALAÇÃO. AF_06/2015</t>
  </si>
  <si>
    <t>96818</t>
  </si>
  <si>
    <t>UNIÃO DE REDUÇÃO, METÁLICA, PEX, DN 25 X 16 MM, CONEXÃO POR ANEL DESLIZANTE  FORNECIMENTO E INSTALAÇÃO. AF_06/2015</t>
  </si>
  <si>
    <t>18,53</t>
  </si>
  <si>
    <t>96819</t>
  </si>
  <si>
    <t>UNIÃO DE REDUÇÃO, METÁLICA, PEX, DN 25 X 20 MM, CONEXÃO POR ANEL DESLIZANTE  FORNECIMENTO E INSTALAÇÃO. AF_06/2015</t>
  </si>
  <si>
    <t>96820</t>
  </si>
  <si>
    <t>UNIÃO METÁLICA PARA INSTALAÇÕES EM PEX, DN 32 MM, FIXAÇÃO DAS CONEXÕES POR ANEL DESLIZANTE   FORNECIMENTO E INSTALAÇÃO. AF_06/2015</t>
  </si>
  <si>
    <t>32,50</t>
  </si>
  <si>
    <t>96821</t>
  </si>
  <si>
    <t>CONEXÃO FIXA, ROSCA FÊMEA, METÁLICA, PARA INSTALAÇÕES EM PEX, DN 32 MM X 1", COM ANEL DESLIZANTE  FORNECIMENTO E INSTALAÇÃO. AF_06/2015</t>
  </si>
  <si>
    <t>27,17</t>
  </si>
  <si>
    <t>96822</t>
  </si>
  <si>
    <t>UNIÃO DE REDUÇÃO, METÁLICA, PEX, DN 32 X 25 MM, CONEXÃO POR ANEL DESLIZANTE  FORNECIMENTO E INSTALAÇÃO. AF_06/2015</t>
  </si>
  <si>
    <t>27,51</t>
  </si>
  <si>
    <t>28,40</t>
  </si>
  <si>
    <t>96823</t>
  </si>
  <si>
    <t>LUVA PARA INSTALAÇÕES EM PEX, DN 16 MM, CONEXÃO POR CRIMPAGEM  FORNECIMENTO E INSTALAÇÃO . AF_06/2015</t>
  </si>
  <si>
    <t>11,38</t>
  </si>
  <si>
    <t>96824</t>
  </si>
  <si>
    <t>CONEXÃO FIXA, ROSCA FÊMEA, PARA INSTALAÇÕES EM PEX, DN 16MM X 1/2", CONEXÃO POR CRIMPAGEM  FORNECIMENTO E INSTALAÇÃO. AF_06/2015</t>
  </si>
  <si>
    <t>96825</t>
  </si>
  <si>
    <t>CONEXÃO FIXA, ROSCA FÊMEA, PARA INSTALAÇÕES EM PEX, DN 16MM X 3/4", CONEXÃO POR CRIMPAGEM  FORNECIMENTO E INSTALAÇÃO. AF_06/2015</t>
  </si>
  <si>
    <t>96826</t>
  </si>
  <si>
    <t>LUVA PARA INSTALAÇÕES EM PEX, DN 20 MM, CONEXÃO POR CRIMPAGEM   FORNECIMENTO E INSTALAÇÃO. AF_06/2015</t>
  </si>
  <si>
    <t>16,11</t>
  </si>
  <si>
    <t>96827</t>
  </si>
  <si>
    <t>CONEXÃO FIXA, ROSCA FÊMEA, PARA INSTALAÇÕES EM PEX, DN 20MM X 1/2", CONEXÃO POR CRIMPAGEM  FORNECIMENTO E INSTALAÇÃO. AF_06/2015</t>
  </si>
  <si>
    <t>96828</t>
  </si>
  <si>
    <t>CONEXÃO FIXA, ROSCA FÊMEA, PARA INSTALAÇÕES EM PEX, DN 20MM X 3/4", CONEXÃO POR CRIMPAGEM  FORNECIMENTO E INSTALAÇÃO. AF_06/2015</t>
  </si>
  <si>
    <t>96829</t>
  </si>
  <si>
    <t>LUVA DE REDUÇÃO PARA INSTALAÇÕES EM PEX, DN 20 X 16 MM, CONEXÃO POR CRIMPAGEM  FORNECIMENTO E INSTALAÇÃO. AF_06/2015</t>
  </si>
  <si>
    <t>96830</t>
  </si>
  <si>
    <t>LUVA PARA INSTALAÇÕES EM PEX, DN 25 MM, CONEXÃO POR CRIMPAGEM   FORNECIMENTO E INSTALAÇÃO. AF_06/2015</t>
  </si>
  <si>
    <t>96831</t>
  </si>
  <si>
    <t>CONEXÃO FIXA, ROSCA FÊMEA, PARA INSTALAÇÕES EM PEX, DN 25MM X 1/2", CONEXÃO POR CRIMPAGEM  FORNECIMENTO E INSTALAÇÃO. AF_06/2015</t>
  </si>
  <si>
    <t>96832</t>
  </si>
  <si>
    <t>CONEXÃO FIXA, ROSCA FÊMEA, PARA INSTALAÇÕES EM PEX, DN 25MM X 3/4", CONEXÃO POR CRIMPAGEM  FORNECIMENTO E INSTALAÇÃO. AF_06/2015</t>
  </si>
  <si>
    <t>21,25</t>
  </si>
  <si>
    <t>96833</t>
  </si>
  <si>
    <t>LUVA DE REDUÇÃO PARA INSTALAÇÕES EM PEX, DN 25 X 16 MM, CONEXÃO POR CRIMPAGEM  FORNECIMENTO E INSTALAÇÃO. AF_06/2015</t>
  </si>
  <si>
    <t>96834</t>
  </si>
  <si>
    <t>LUVA PARA INSTALAÇÕES EM PEX, DN 32 MM, CONEXÃO POR CRIMPAGEM  FORNECIMENTO E INSTALAÇÃO . AF_06/2015</t>
  </si>
  <si>
    <t>32,54</t>
  </si>
  <si>
    <t>96835</t>
  </si>
  <si>
    <t>CONEXÃO FIXA, ROSCA FÊMEA, PARA INSTALAÇÕES EM PEX, DN 32 MM X 3/4", CONEXÃO POR CRIMPAGEM  FORNECIMENTO E INSTALAÇÃO. AF_06/2015</t>
  </si>
  <si>
    <t>96836</t>
  </si>
  <si>
    <t>LUVA DE REDUÇÃO PARA INSTALAÇÕES EM PEX, DN 32 X 25 MM, CONEXÃO POR CRIMPAGEM  FORNECIMENTO E INSTALAÇÃO. AF_06/2015</t>
  </si>
  <si>
    <t>30,73</t>
  </si>
  <si>
    <t>96837</t>
  </si>
  <si>
    <t>JOELHO 90 GRAUS, METÁLICO, PARA INSTALAÇÕES EM PEX, DN 16 MM, CONEXÃO POR ANEL DESLIZANTE   FORNECIMENTO E INSTALAÇÃO. AF_06/2015</t>
  </si>
  <si>
    <t>96838</t>
  </si>
  <si>
    <t>JOELHO 90 GRAUS, ROSCA FÊMEA TERMINAL, METÁLICO, PARA INSTALAÇÕES EM PEX, DN 16MM X 1/2", CONEXÃO POR ANEL DESLIZANTE  FORNECIMENTO E INSTALAÇÃO. AF_06/2015</t>
  </si>
  <si>
    <t>16,53</t>
  </si>
  <si>
    <t>96839</t>
  </si>
  <si>
    <t>JOELHO, ROSCA FÊMEA, COM BASE FIXA, METÁLICO, PARA INSTALAÇÕES EM PEX, DN 16MM X 1/2", CONEXÃO POR ANEL DESLIZANTE  FORNECIMENTO E INSTALAÇÃO. AF_06/2015</t>
  </si>
  <si>
    <t>96840</t>
  </si>
  <si>
    <t>JOELHO 90 GRAUS, METÁLICO, PARA INSTALAÇÕES EM PEX, DN 20 MM, CONEXÃO POR ANEL DESLIZANTE  FORNECIMENTO E INSTALAÇÃO . AF_06/2015</t>
  </si>
  <si>
    <t>20,85</t>
  </si>
  <si>
    <t>96841</t>
  </si>
  <si>
    <t>JOELHO 90 GRAUS, ROSCA FÊMEA TERMINAL, METÁLICO, PARA INSTALAÇÕES EM PEX, DN 20 MM X 1/2", CONEXÃO POR ANEL DESLIZANTE  FORNECIMENTO E INSTALAÇÃO. AF_06/2015</t>
  </si>
  <si>
    <t>18,57</t>
  </si>
  <si>
    <t>96842</t>
  </si>
  <si>
    <t>JOELHO 90 GRAUS, ROSCA FÊMEA TERMINAL, METÁLICO, PARA INSTALAÇÕES EM PEX, DN 20 MM X 3/4", CONEXÃO POR ANEL DESLIZANTE  FORNECIMENTO E INSTALAÇÃO. AF_06/2015</t>
  </si>
  <si>
    <t>22,02</t>
  </si>
  <si>
    <t>22,93</t>
  </si>
  <si>
    <t>96843</t>
  </si>
  <si>
    <t>JOELHO ROSCA FÊMEA, COM BASE FIXA, METÁLICO, PARA INSTALAÇÕES EM PEX, DN 20MM X 1/2", CONEXÃO POR ANEL DESLIZANTE  FORNECIMENTO E INSTALAÇÃO. AF_06/2015</t>
  </si>
  <si>
    <t>21,24</t>
  </si>
  <si>
    <t>96844</t>
  </si>
  <si>
    <t>JOELHO ROSCA FÊMEA, MÓVEL, METÁLICO, PARA INSTALAÇÕES EM PEX, DN 20MM X 3/4", CONEXÃO POR ANEL DESLIZANTE  FORNECIMENTO E INSTALAÇÃO. AF_06/2015</t>
  </si>
  <si>
    <t>29,26</t>
  </si>
  <si>
    <t>96845</t>
  </si>
  <si>
    <t>JOELHO 90 GRAUS, METÁLICO, PARA INSTALAÇÕES EM PEX, DN 25 MM, CONEXÃO POR ANEL DESLIZANTE   FORNECIMENTO E INSTALAÇÃO. AF_06/2015</t>
  </si>
  <si>
    <t>30,56</t>
  </si>
  <si>
    <t>96846</t>
  </si>
  <si>
    <t>JOELHO 90 GRAUS, ROSCA FÊMEA TERMINAL, METÁLICO, PARA INSTALAÇÕES EM PEX, DN 25 MM X 3/4", CONEXÃO POR ANEL DESLIZANTE  FORNECIMENTO E INSTALAÇÃO. AF_06/2015</t>
  </si>
  <si>
    <t>25,57</t>
  </si>
  <si>
    <t>96847</t>
  </si>
  <si>
    <t>JOELHO ROSCA FÊMEA, COM BASE FIXA, METÁLICO, PARA INSTALAÇÕES EM PEX, DN 25MM X 3/4", CONEXÃO POR ANEL DESLIZANTE  FORNECIMENTO E INSTALAÇÃO. AF_06/2015</t>
  </si>
  <si>
    <t>26,71</t>
  </si>
  <si>
    <t>27,79</t>
  </si>
  <si>
    <t>96848</t>
  </si>
  <si>
    <t>JOELHO 90 GRAUS, METÁLICO, PARA INSTALAÇÕES EM PEX, DN 32 MM, CONEXÃO POR ANEL DESLIZANTE  FORNECIMENTO E INSTALAÇÃO . AF_06/2015</t>
  </si>
  <si>
    <t>96849</t>
  </si>
  <si>
    <t>JOELHO 90 GRAUS, PARA INSTALAÇÕES EM PEX, DN 16 MM, CONEXÃO POR CRIMPAGEM   FORNECIMENTO E INSTALAÇÃO. AF_06/2015</t>
  </si>
  <si>
    <t>15,11</t>
  </si>
  <si>
    <t>96850</t>
  </si>
  <si>
    <t>JOELHO 90 GRAUS, ROSCA FÊMEA TERMINAL, PARA INSTALAÇÕES EM PEX, DN 16MM X 1/2", CONEXÃO POR CRIMPAGEM  FORNECIMENTO E INSTALAÇÃO. AF_06/2015</t>
  </si>
  <si>
    <t>96851</t>
  </si>
  <si>
    <t>JOELHO 90 GRAUS, ROSCA FÊMEA TERMINAL, PARA INSTALAÇÕES EM PEX, DN 16MM X 3/4", CONEXÃO POR CRIMPAGEM  FORNECIMENTO E INSTALAÇÃO. AF_06/2015</t>
  </si>
  <si>
    <t>21,89</t>
  </si>
  <si>
    <t>96852</t>
  </si>
  <si>
    <t>JOELHO 90 GRAUS, PARA INSTALAÇÕES EM PEX, DN 20 MM, CONEXÃO POR CRIMPAGEM   FORNECIMENTO E INSTALAÇÃO. AF_06/2015</t>
  </si>
  <si>
    <t>19,16</t>
  </si>
  <si>
    <t>96853</t>
  </si>
  <si>
    <t>JOELHO 90 GRAUS, ROSCA FÊMEA TERMINAL, PARA INSTALAÇÕES EM PEX, DN 20MM X 1/2", CONEXÃO POR CRIMPAGEM  FORNECIMENTO E INSTALAÇÃO. AF_06/2015</t>
  </si>
  <si>
    <t>21,38</t>
  </si>
  <si>
    <t>96854</t>
  </si>
  <si>
    <t>JOELHO 90 GRAUS, ROSCA FÊMEA TERMINAL, PARA INSTALAÇÕES EM PEX, DN 20MM X 3/4", CONEXÃO POR CRIMPAGEM  FORNECIMENTO E INSTALAÇÃO. AF_06/2015</t>
  </si>
  <si>
    <t>26,01</t>
  </si>
  <si>
    <t>96855</t>
  </si>
  <si>
    <t>JOELHO 90 GRAUS, PARA INSTALAÇÕES EM PEX, DN 25 MM, CONEXÃO POR CRIMPAGEM   FORNECIMENTO E INSTALAÇÃO. AF_06/2015</t>
  </si>
  <si>
    <t>96856</t>
  </si>
  <si>
    <t>JOELHO 90 GRAUS, ROSCA FÊMEA TERMINAL, PARA INSTALAÇÕES EM PEX, DN 25MM X 1/2", CONEXÃO POR CRIMPAGEM  FORNECIMENTO E INSTALAÇÃO. AF_06/2015</t>
  </si>
  <si>
    <t>96857</t>
  </si>
  <si>
    <t>JOELHO 90 GRAUS, ROSCA FÊMEA TERMINAL, PARA INSTALAÇÕES EM PEX, DN 25MM X 1, CONEXÃO POR CRIMPAGEM  FORNECIMENTO E INSTALAÇÃO. AF_06/2015</t>
  </si>
  <si>
    <t>37,37</t>
  </si>
  <si>
    <t>38,20</t>
  </si>
  <si>
    <t>96858</t>
  </si>
  <si>
    <t>JOELHO 90 GRAUS, PARA INSTALAÇÕES EM PEX, DN 32 MM, CONEXÃO POR CRIMPAGEM   FORNECIMENTO E INSTALAÇÃO. AF_06/2015</t>
  </si>
  <si>
    <t>38,14</t>
  </si>
  <si>
    <t>96859</t>
  </si>
  <si>
    <t>JOELHO 90 GRAUS, ROSCA FÊMEA TERMINAL, PARA INSTALAÇÕES EM PEX, DN 32 MM X 1", CONEXÃO POR CRIMPAGEM  FORNECIMENTO E INSTALAÇÃO. AF_06/2015</t>
  </si>
  <si>
    <t>46,78</t>
  </si>
  <si>
    <t>47,80</t>
  </si>
  <si>
    <t>96860</t>
  </si>
  <si>
    <t>TÊ, METÁLICO, PARA INSTALAÇÕES EM PEX, DN 16 MM, CONEXÃO POR ANEL DESLIZANTE  FORNECIMENTO E INSTALAÇÃO. AF_06/2015</t>
  </si>
  <si>
    <t>20,03</t>
  </si>
  <si>
    <t>96861</t>
  </si>
  <si>
    <t>TÊ, ROSCA FÊMEA, METÁLICO, PARA INSTALAÇÕES EM PEX, DN 16 MM X ½, CONEXÃO POR ANEL DESLIZANTE   FORNECIMENTO E INSTALAÇÃO. AF_06/2015</t>
  </si>
  <si>
    <t>96862</t>
  </si>
  <si>
    <t>TÊ, METÁLICO, PARA INSTALAÇÕES EM PEX, DN 20 MM, CONEXÃO POR ANEL DESLIZANTE  FORNECIMENTO E INSTALAÇÃO. AF_06/2015</t>
  </si>
  <si>
    <t>25,31</t>
  </si>
  <si>
    <t>96863</t>
  </si>
  <si>
    <t>TÊ, ROSCA FÊMEA, METÁLICO, PARA INSTALAÇÕES EM PEX, DN 20 MM X ½, CONEXÃO POR ANEL DESLIZANTE   FORNECIMENTO E INSTALAÇÃO. AF_06/2015</t>
  </si>
  <si>
    <t>96864</t>
  </si>
  <si>
    <t>TÊ, METÁLICO, PARA INSTALAÇÕES EM PEX, DN 25 MM, CONEXÃO POR ANEL DESLIZANTE  FORNECIMENTO E INSTALAÇÃO. AF_06/2015</t>
  </si>
  <si>
    <t>96865</t>
  </si>
  <si>
    <t>TÊ, ROSCA FÊMEA, METÁLICO, PARA INSTALAÇÕES EM PEX, DN 25 MM X 3/4", CONEXÃO POR ANEL DESLIZANTE  FORNECIMENTO E INSTALAÇÃO. AF_06/2015</t>
  </si>
  <si>
    <t>37,63</t>
  </si>
  <si>
    <t>96866</t>
  </si>
  <si>
    <t>TÊ, METÁLICO, PARA INSTALAÇÕES EM PEX, DN 32 MM, CONEXÃO POR ANEL DESLIZANTE  FORNECIMENTO E INSTALAÇÃO. AF_06/2015</t>
  </si>
  <si>
    <t>48,25</t>
  </si>
  <si>
    <t>50,02</t>
  </si>
  <si>
    <t>96867</t>
  </si>
  <si>
    <t>TÊ, ROSCA MACHO, METÁLICO, PARA INSTALAÇÕES EM PEX, DN 32 MM X 1", CONEXÃO POR ANEL DESLIZANTE  FORNECIMENTO E INSTALAÇÃO. AF_06/2015</t>
  </si>
  <si>
    <t>96868</t>
  </si>
  <si>
    <t>TÊ, PARA INSTALAÇÕES EM PEX, DN 16 MM, CONEXÃO POR CRIMPAGEM  FORNECIMENTO E INSTALAÇÃO. AF_06/2015</t>
  </si>
  <si>
    <t>22,27</t>
  </si>
  <si>
    <t>96869</t>
  </si>
  <si>
    <t>TÊ, PARA INSTALAÇÕES EM PEX, DN 20 MM, CONEXÃO POR CRIMPAGEM  FORNECIMENTO E INSTALAÇÃO. AF_06/2015</t>
  </si>
  <si>
    <t>96870</t>
  </si>
  <si>
    <t>TÊ, PEX, DN 25 MM, CONEXÃO POR CRIMPAGEM  FORNECIMENTO E INSTALAÇÃO. AF_06/2015</t>
  </si>
  <si>
    <t>42,41</t>
  </si>
  <si>
    <t>96871</t>
  </si>
  <si>
    <t>TÊ, PARA INSTALAÇÕES EM PEX, DN 32 MM, CONEXÃO POR CRIMPAGEM  FORNECIMENTO E INSTALAÇÃO. AF_06/2015</t>
  </si>
  <si>
    <t>59,39</t>
  </si>
  <si>
    <t>96872</t>
  </si>
  <si>
    <t>DISTRIBUIDOR 2 SAÍDAS, METÁLICO, PARA INSTALAÇÕES EM PEX, ENTRADA DE 3/4" X 2 SAÍDAS DE 1/2", CONEXÃO POR ANEL DESLIZANTE  FORNECIMENTO E INSTALAÇÃO. AF_06/2015</t>
  </si>
  <si>
    <t>55,43</t>
  </si>
  <si>
    <t>57,62</t>
  </si>
  <si>
    <t>96873</t>
  </si>
  <si>
    <t>DISTRIBUIDOR 2 SAÍDAS, METÁLICO, PARA INSTALAÇÕES EM PEX, ENTRADA DE 1" X 2 SAÍDAS DE 1/2", CONEXÃO POR ANEL DESLIZANTE  FORNECIMENTO E INSTALAÇÃO. AF_06/2015</t>
  </si>
  <si>
    <t>63,44</t>
  </si>
  <si>
    <t>65,63</t>
  </si>
  <si>
    <t>96874</t>
  </si>
  <si>
    <t>DISTRIBUIDOR 3 SAÍDAS, METÁLICO, PARA INSTALAÇÕES EM PEX, ENTRADA DE 3/4" X 3 SAÍDAS DE 1/2", CONEXÃO POR ANEL DESLIZANTE  FORNECIMENTO E INSTALAÇÃO . AF_06/2015</t>
  </si>
  <si>
    <t>68,09</t>
  </si>
  <si>
    <t>70,95</t>
  </si>
  <si>
    <t>96875</t>
  </si>
  <si>
    <t>DISTRIBUIDOR 3 SAÍDAS, METÁLICO, PARA INSTALAÇÕES EM PEX, ENTRADA DE 1 X 3 SAÍDAS DE 1/2, CONEXÃO POR ANEL DESLIZANTE   FORNECIMENTO E INSTALAÇÃO. AF_06/2015</t>
  </si>
  <si>
    <t>96876</t>
  </si>
  <si>
    <t>DISTRIBUIDOR 2 SAÍDAS, PARA INSTALAÇÕES EM PEX, ENTRADA DE 32 MM X 2 SAÍDAS DE 16 MM, CONEXÃO POR CRIMPAGEM FORNECIMENTO E INSTALAÇÃO. AF_06/2015</t>
  </si>
  <si>
    <t>137,83</t>
  </si>
  <si>
    <t>96877</t>
  </si>
  <si>
    <t>DISTRIBUIDOR 2 SAÍDAS, PARA INSTALAÇÕES EM PEX, ENTRADA DE 32 MM X 2 SAÍDAS DE 20 MM, CONEXÃO POR CRIMPAGEM  FORNECIMENTO E INSTALAÇÃO. AF_06/2015</t>
  </si>
  <si>
    <t>147,19</t>
  </si>
  <si>
    <t>148,86</t>
  </si>
  <si>
    <t>96878</t>
  </si>
  <si>
    <t>DISTRIBUIDOR 2 SAÍDAS, PARA INSTALAÇÕES EM PEX, ENTRADA DE 32 MM X 2 SAÍDAS DE 25 MM, CONEXÃO POR CRIMPAGEM  FORNECIMENTO E INSTALAÇÃO. AF_06/2015</t>
  </si>
  <si>
    <t>148,93</t>
  </si>
  <si>
    <t>96879</t>
  </si>
  <si>
    <t>DISTRIBUIDOR 3 SAÍDAS, PARA INSTALAÇÕES EM PEX, ENTRADA DE 32 MM X 3 SAÍDAS DE 16 MM, CONEXÃO POR CRIMPAGEM  FORNECIMENTO E INSTALAÇÃO. AF_06/2015</t>
  </si>
  <si>
    <t>150,52</t>
  </si>
  <si>
    <t>152,71</t>
  </si>
  <si>
    <t>96880</t>
  </si>
  <si>
    <t>DISTRIBUIDOR 3 SAÍDAS, PARA INSTALAÇÕES EM PEX, ENTRADA DE 32 MM X 3 SAÍDAS DE 20 MM, CONEXÃO POR CRIMPAGEM  FORNECIMENTO E INSTALAÇÃO. AF_06/2015</t>
  </si>
  <si>
    <t>171,46</t>
  </si>
  <si>
    <t>173,65</t>
  </si>
  <si>
    <t>96881</t>
  </si>
  <si>
    <t>DISTRIBUIDOR 3 SAÍDAS, PARA INSTALAÇÕES EM PEX, ENTRADA DE 32 MM X 3 SAÍDAS DE 25 MM, CONEXÃO POR CRIMPAGEM  FORNECIMENTO E INSTALAÇÃO. AF_06/2015</t>
  </si>
  <si>
    <t>180,94</t>
  </si>
  <si>
    <t>183,13</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</si>
  <si>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</si>
  <si>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</si>
  <si>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</si>
  <si>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</si>
  <si>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</si>
  <si>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</si>
  <si>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27,68</t>
  </si>
  <si>
    <t>28,91</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</si>
  <si>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</si>
  <si>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</si>
  <si>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</si>
  <si>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</si>
  <si>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</si>
  <si>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AF_12/2015</t>
  </si>
  <si>
    <t>97431</t>
  </si>
  <si>
    <t>ACOPLAMENTO RÍGIDO EM AÇO, CONEXÃO RANHURADA, DN 65 (2 1/2"), INSTALADO EM PRUMADAS - FORNECIMENTO E INSTALAÇÃO. AF_12/2015</t>
  </si>
  <si>
    <t>34,26</t>
  </si>
  <si>
    <t>97432</t>
  </si>
  <si>
    <t>ACOPLAMENTO RÍGIDO EM AÇO, CONEXÃO RANHURADA, DN 80 (3"), INSTALADO EM PRUMADAS - FORNECIMENTO E INSTALAÇÃO. AF_12/2015</t>
  </si>
  <si>
    <t>36,46</t>
  </si>
  <si>
    <t>38,66</t>
  </si>
  <si>
    <t>97433</t>
  </si>
  <si>
    <t>CURVA 45 GRAUS, EM AÇO, CONEXÃO RANHURADA, DN 50 (2), INSTALADO EM PRUMADAS - FORNECIMENTO E INSTALAÇÃO. AF_12/2015</t>
  </si>
  <si>
    <t>97434</t>
  </si>
  <si>
    <t>CURVA 90 GRAUS, EM AÇO, CONEXÃO RANHURADA, DN 50 (2"), INSTALADO EM PRUMADAS - FORNECIMENTO E INSTALAÇÃO. AF_12/2015</t>
  </si>
  <si>
    <t>64,43</t>
  </si>
  <si>
    <t>66,96</t>
  </si>
  <si>
    <t>97435</t>
  </si>
  <si>
    <t>CURVA 45 GRAUS, EM AÇO, CONEXÃO RANHURADA, DN 65 (2 1/2"), INSTALADO EM PRUMADAS - FORNECIMENTO E INSTALAÇÃO. AF_12/2015</t>
  </si>
  <si>
    <t>76,92</t>
  </si>
  <si>
    <t>97436</t>
  </si>
  <si>
    <t>CURVA 90 GRAUS, EM AÇO, CONEXÃO RANHURADA, DN 65 (2 1/2), INSTALADO EM PRUMADAS - FORNECIMENTO E INSTALAÇÃO. AF_12/2015</t>
  </si>
  <si>
    <t>76,12</t>
  </si>
  <si>
    <t>79,03</t>
  </si>
  <si>
    <t>97437</t>
  </si>
  <si>
    <t>CURVA 45 GRAUS, EM AÇO, CONEXÃO RANHURADA, DN 80 (3"), INSTALADO EM PRUMADAS - FORNECIMENTO E INSTALAÇÃO. AF_12/2015</t>
  </si>
  <si>
    <t>84,62</t>
  </si>
  <si>
    <t>87,92</t>
  </si>
  <si>
    <t>97438</t>
  </si>
  <si>
    <t>CURVA 90 GRAUS, EM AÇO, CONEXÃO RANHURADA, DN 80 (3"), INSTALADO EM PRUMADAS - FORNECIMENTO E INSTALAÇÃO. AF_12/2015</t>
  </si>
  <si>
    <t>86,88</t>
  </si>
  <si>
    <t>97439</t>
  </si>
  <si>
    <t>TÊ, EM AÇO, CONEXÃO RANHURADA, DN 50 (2"), INSTALADO EM PRUMADAS - FORNECIMENTO E INSTALAÇÃO. AF_12/2015</t>
  </si>
  <si>
    <t>94,96</t>
  </si>
  <si>
    <t>98,32</t>
  </si>
  <si>
    <t>97440</t>
  </si>
  <si>
    <t>TÊ, EM AÇO, CONEXÃO RANHURADA, DN 65 (2 1/2"), INSTALADO EM PRUMADAS - FORNECIMENTO E INSTALAÇÃO. AF_12/2015</t>
  </si>
  <si>
    <t>113,56</t>
  </si>
  <si>
    <t>117,44</t>
  </si>
  <si>
    <t>97442</t>
  </si>
  <si>
    <t>TÊ, EM AÇO, CONEXÃO RANHURADA, DN 80 (3"), INSTALADO EM PRUMADAS - FORNECIMENTO E INSTALAÇÃO. AF_12/2015</t>
  </si>
  <si>
    <t>125,60</t>
  </si>
  <si>
    <t>129,99</t>
  </si>
  <si>
    <t>97443</t>
  </si>
  <si>
    <t>LUVA, EM AÇO, CONEXÃO SOLDADA, DN 50 (2"), INSTALADO EM PRUMADAS - FORNECIMENTO E INSTALAÇÃO. AF_12/2015</t>
  </si>
  <si>
    <t>74,95</t>
  </si>
  <si>
    <t>78,85</t>
  </si>
  <si>
    <t>97444</t>
  </si>
  <si>
    <t>LUVA COM REDUÇÃO, EM AÇO, CONEXÃO SOLDADA, DN 50 X 40 MM (2 X 1 1/2), INSTALADO EM PRUMADAS - FORNECIMENTO E INSTALAÇÃO. AF_12/2015</t>
  </si>
  <si>
    <t>86,55</t>
  </si>
  <si>
    <t>90,45</t>
  </si>
  <si>
    <t>97446</t>
  </si>
  <si>
    <t>LUVA, EM AÇO, CONEXÃO SOLDADA, DN 65 (2 1/2"), INSTALADO EM PRUMADAS - FORNECIMENTO E INSTALAÇÃO. AF_12/2015</t>
  </si>
  <si>
    <t>143,98</t>
  </si>
  <si>
    <t>148,30</t>
  </si>
  <si>
    <t>97447</t>
  </si>
  <si>
    <t>LUVA COM REDUÇÃO, EM AÇO, CONEXÃO SOLDADA, DN 65 X 50 MM (2 1/2" X 2"), INSTALADO EM PRUMADAS - FORNECIMENTO E INSTALAÇÃO. AF_12/2015</t>
  </si>
  <si>
    <t>97449</t>
  </si>
  <si>
    <t>LUVA, EM AÇO, CONEXÃO SOLDADA, DN 80 (3), INSTALADO EM PRUMADAS - FORNECIMENTO E INSTALAÇÃO. AF_12/2015</t>
  </si>
  <si>
    <t>153,78</t>
  </si>
  <si>
    <t>158,52</t>
  </si>
  <si>
    <t>97450</t>
  </si>
  <si>
    <t>LUVA COM REDUÇÃO, EM AÇO, CONEXÃO SOLDADA, DN 80 X 65 MM (3" X 2 1/2"), INSTALADO EM PRUMADAS - FORNECIMENTO E INSTALAÇÃO. AF_12/2015</t>
  </si>
  <si>
    <t>185,37</t>
  </si>
  <si>
    <t>190,11</t>
  </si>
  <si>
    <t>97452</t>
  </si>
  <si>
    <t>CURVA 45 GRAUS, EM AÇO, CONEXÃO SOLDADA, DN 50 (2), INSTALADO EM PRUMADAS - FORNECIMENTO E INSTALAÇÃO. AF_12/2015</t>
  </si>
  <si>
    <t>121,79</t>
  </si>
  <si>
    <t>127,67</t>
  </si>
  <si>
    <t>97453</t>
  </si>
  <si>
    <t>CURVA 90 GRAUS, EM AÇO, CONEXÃO SOLDADA, DN 50 (2), INSTALADO EM PRUMADAS - FORNECIMENTO E INSTALAÇÃO. AF_12/2015</t>
  </si>
  <si>
    <t>128,41</t>
  </si>
  <si>
    <t>134,29</t>
  </si>
  <si>
    <t>97454</t>
  </si>
  <si>
    <t>CURVA 45 GRAUS, EM AÇO, CONEXÃO SOLDADA, DN 65 (2 1/2), INSTALADO EM PRUMADAS - FORNECIMENTO E INSTALAÇÃO. AF_12/2015</t>
  </si>
  <si>
    <t>199,05</t>
  </si>
  <si>
    <t>205,54</t>
  </si>
  <si>
    <t>97455</t>
  </si>
  <si>
    <t>CURVA 90 GRAUS, EM AÇO, CONEXÃO SOLDADA, DN 65 (2 1/2), INSTALADO EM PRUMADAS - FORNECIMENTO E INSTALAÇÃO. AF_12/2015</t>
  </si>
  <si>
    <t>209,64</t>
  </si>
  <si>
    <t>216,13</t>
  </si>
  <si>
    <t>97456</t>
  </si>
  <si>
    <t>CURVA 45 GRAUS, EM AÇO, CONEXÃO SOLDADA, DN 80 (3), INSTALADO EM PRUMADAS - FORNECIMENTO E INSTALAÇÃO. AF_12/2015</t>
  </si>
  <si>
    <t>432,52</t>
  </si>
  <si>
    <t>439,63</t>
  </si>
  <si>
    <t>97457</t>
  </si>
  <si>
    <t>CURVA 90 GRAUS, EM AÇO, CONEXÃO SOLDADA, DN 80 (3), INSTALADO EM PRUMADAS - FORNECIMENTO E INSTALAÇÃO. AF_12/2015</t>
  </si>
  <si>
    <t>385,01</t>
  </si>
  <si>
    <t>392,12</t>
  </si>
  <si>
    <t>97458</t>
  </si>
  <si>
    <t>TÊ, EM AÇO, CONEXÃO SOLDADA, DN 50 (2"), INSTALADO EM PRUMADAS - FORNECIMENTO E INSTALAÇÃO. AF_12/2015</t>
  </si>
  <si>
    <t>189,07</t>
  </si>
  <si>
    <t>196,90</t>
  </si>
  <si>
    <t>97459</t>
  </si>
  <si>
    <t>TÊ, EM AÇO, CONEXÃO SOLDADA, DN 65 (2 1/2"), INSTALADO EM PRUMADAS - FORNECIMENTO E INSTALAÇÃO. AF_12/2015</t>
  </si>
  <si>
    <t>321,71</t>
  </si>
  <si>
    <t>97460</t>
  </si>
  <si>
    <t>TÊ, EM AÇO, CONEXÃO SOLDADA, DN 80 (3"), INSTALADO EM PRUMADAS - FORNECIMENTO E INSTALAÇÃO. AF_12/2015</t>
  </si>
  <si>
    <t>471,95</t>
  </si>
  <si>
    <t>481,45</t>
  </si>
  <si>
    <t>97461</t>
  </si>
  <si>
    <t>LUVA, EM AÇO, CONEXÃO SOLDADA, DN 25 (1), INSTALADO EM REDE DE ALIMENTAÇÃO PARA HIDRANTE - FORNECIMENTO E INSTALAÇÃO. AF_12/2015</t>
  </si>
  <si>
    <t>24,61</t>
  </si>
  <si>
    <t>97462</t>
  </si>
  <si>
    <t>LUVA COM REDUÇÃO, EM AÇO, CONEXÃO SOLDADA, DN 25 X 20 MM (1 X 3/4), INSTALADO EM REDE DE ALIMENTAÇÃO PARA HIDRANTE - FORNECIMENTO E INSTALAÇÃO. AF_12/2015</t>
  </si>
  <si>
    <t>20,06</t>
  </si>
  <si>
    <t>97464</t>
  </si>
  <si>
    <t>LUVA, EM AÇO, CONEXÃO SOLDADA, DN 32 (1 1/4), INSTALADO EM REDE DE ALIMENTAÇÃO PARA HIDRANTE - FORNECIMENTO E INSTALAÇÃO. AF_12/2015</t>
  </si>
  <si>
    <t>34,80</t>
  </si>
  <si>
    <t>97465</t>
  </si>
  <si>
    <t>LUVA COM REDUÇÃO, EM AÇO, CONEXÃO SOLDADA, DN 32 X 25 MM (1 1/4  X 1), INSTALADO EM REDE DE ALIMENTAÇÃO PARA HIDRANTE - FORNECIMENTO E INSTALAÇÃO. AF_12/2015</t>
  </si>
  <si>
    <t>97467</t>
  </si>
  <si>
    <t>LUVA, EM AÇO, CONEXÃO SOLDADA, DN 40 (1 1/2), INSTALADO EM REDE DE ALIMENTAÇÃO PARA HIDRANTE - FORNECIMENTO E INSTALAÇÃO. AF_12/2015</t>
  </si>
  <si>
    <t>42,22</t>
  </si>
  <si>
    <t>44,06</t>
  </si>
  <si>
    <t>97468</t>
  </si>
  <si>
    <t>LUVA COM REDUÇÃO, EM AÇO, CONEXÃO SOLDADA, DN 40  X 32 MM (1 1/2 X 1 1/4), INSTALADO EM REDE DE ALIMENTAÇÃO PARA HIDRANTE - FORNECIMENTO E INSTALAÇÃO. AF_12/2015</t>
  </si>
  <si>
    <t>97470</t>
  </si>
  <si>
    <t>LUVA, EM AÇO, CONEXÃO SOLDADA, DN 50 (2), INSTALADO EM REDE DE ALIMENTAÇÃO PARA HIDRANTE - FORNECIMENTO E INSTALAÇÃO. AF_12/2015</t>
  </si>
  <si>
    <t>63,62</t>
  </si>
  <si>
    <t>97471</t>
  </si>
  <si>
    <t>LUVA COM REDUÇÃO, EM AÇO, CONEXÃO SOLDADA, DN 50 X 40 MM (2 X 1 1/2), INSTALADO EM REDE DE ALIMENTAÇÃO PARA HIDRANTE - FORNECIMENTO E INSTALAÇÃO. AF_12/2015</t>
  </si>
  <si>
    <t>75,22</t>
  </si>
  <si>
    <t>97474</t>
  </si>
  <si>
    <t>LUVA, EM AÇO, CONEXÃO SOLDADA, DN 65 (2 1/2), INSTALADO EM REDE DE ALIMENTAÇÃO PARA HIDRANTE - FORNECIMENTO E INSTALAÇÃO. AF_12/2015</t>
  </si>
  <si>
    <t>109,22</t>
  </si>
  <si>
    <t>112,22</t>
  </si>
  <si>
    <t>97475</t>
  </si>
  <si>
    <t>LUVA COM REDUÇÃO, EM AÇO, CONEXÃO SOLDADA, DN 65 X 50 MM (2 1/2 X 2), INSTALADO EM REDE DE ALIMENTAÇÃO PARA HIDRANTE - FORNECIMENTO E INSTALAÇÃO. AF_12/2015</t>
  </si>
  <si>
    <t>132,67</t>
  </si>
  <si>
    <t>135,67</t>
  </si>
  <si>
    <t>97477</t>
  </si>
  <si>
    <t>LUVA, EM AÇO, CONEXÃO SOLDADA, DN 80 (3), INSTALADO EM REDE DE ALIMENTAÇÃO PARA HIDRANTE - FORNECIMENTO E INSTALAÇÃO. AF_12/2015</t>
  </si>
  <si>
    <t>144,80</t>
  </si>
  <si>
    <t>148,49</t>
  </si>
  <si>
    <t>97478</t>
  </si>
  <si>
    <t>LUVA COM REDUÇÃO, EM AÇO, CONEXÃO SOLDADA, DN 80 X 65 MM (3 X 2 1/2), INSTALADO EM REDE DE ALIMENTAÇÃO PARA HIDRANTE - FORNECIMENTO E INSTALAÇÃO. AF_12/2015</t>
  </si>
  <si>
    <t>176,39</t>
  </si>
  <si>
    <t>180,08</t>
  </si>
  <si>
    <t>97479</t>
  </si>
  <si>
    <t>CURVA 45 GRAUS, EM AÇO, CONEXÃO SOLDADA, DN 25 (1), INSTALADO EM REDE DE ALIMENTAÇÃO PARA HIDRANTE - FORNECIMENTO E INSTALAÇÃO. AF_12/2015</t>
  </si>
  <si>
    <t>97480</t>
  </si>
  <si>
    <t>CURVA 90 GRAUS, EM AÇO, CONEXÃO SOLDADA, DN 25 (1), INSTALADO EM REDE DE ALIMENTAÇÃO PARA HIDRANTE - FORNECIMENTO E INSTALAÇÃO. AF_12/2015</t>
  </si>
  <si>
    <t>97481</t>
  </si>
  <si>
    <t>CURVA 45 GRAUS, EM AÇO, CONEXÃO SOLDADA, DN 32 (1 1/4), INSTALADO EM REDE DE ALIMENTAÇÃO PARA HIDRANTE - FORNECIMENTO E INSTALAÇÃO. AF_12/2015</t>
  </si>
  <si>
    <t>55,75</t>
  </si>
  <si>
    <t>97482</t>
  </si>
  <si>
    <t>CURVA 90 GRAUS, EM AÇO, CONEXÃO SOLDADA, DN 32 (1 1/4), INSTALADO EM REDE DE ALIMENTAÇÃO PARA HIDRANTE - FORNECIMENTO E INSTALAÇÃO. AF_12/2015</t>
  </si>
  <si>
    <t>97483</t>
  </si>
  <si>
    <t>CURVA 45 GRAUS, EM AÇO, CONEXÃO SOLDADA, DN 40 (1 1/2"), INSTALADO EM REDE DE ALIMENTAÇÃO PARA HIDRANTE - FORNECIMENTO E INSTALAÇÃO. AF_12/2015</t>
  </si>
  <si>
    <t>74,17</t>
  </si>
  <si>
    <t>97484</t>
  </si>
  <si>
    <t>CURVA 90 GRAUS, EM AÇO, CONEXÃO SOLDADA, DN 40 (1 1/2"), INSTALADO EM REDE DE ALIMENTAÇÃO PARA HIDRANTE - FORNECIMENTO E INSTALAÇÃO. AF_12/2015</t>
  </si>
  <si>
    <t>97485</t>
  </si>
  <si>
    <t>CURVA 45 GRAUS, EM AÇO, CONEXÃO SOLDADA, DN 50 (2"), INSTALADO EM REDE DE ALIMENTAÇÃO PARA HIDRANTE - FORNECIMENTO E INSTALAÇÃO. AF_12/2015</t>
  </si>
  <si>
    <t>101,40</t>
  </si>
  <si>
    <t>104,86</t>
  </si>
  <si>
    <t>97486</t>
  </si>
  <si>
    <t>CURVA 90 GRAUS, EM AÇO, CONEXÃO SOLDADA, DN 50 (2"), INSTALADO EM REDE DE ALIMENTAÇÃO PARA HIDRANTE - FORNECIMENTO E INSTALAÇÃO. AF_12/2015</t>
  </si>
  <si>
    <t>108,02</t>
  </si>
  <si>
    <t>111,48</t>
  </si>
  <si>
    <t>97487</t>
  </si>
  <si>
    <t>CURVA 45 GRAUS, EM AÇO, CONEXÃO SOLDADA, DN 65 (2 1/2"), INSTALADO EM REDE DE ALIMENTAÇÃO PARA HIDRANTE - FORNECIMENTO E INSTALAÇÃO. AF_12/2015</t>
  </si>
  <si>
    <t>182,14</t>
  </si>
  <si>
    <t>186,63</t>
  </si>
  <si>
    <t>97488</t>
  </si>
  <si>
    <t>CURVA 90 GRAUS, EM AÇO, CONEXÃO SOLDADA, DN 65 (2 1/2"), INSTALADO EM REDE DE ALIMENTAÇÃO PARA HIDRANTE - FORNECIMENTO E INSTALAÇÃO. AF_12/2015</t>
  </si>
  <si>
    <t>192,73</t>
  </si>
  <si>
    <t>197,22</t>
  </si>
  <si>
    <t>97489</t>
  </si>
  <si>
    <t>CURVA 45 GRAUS, EM AÇO, CONEXÃO SOLDADA, DN 80 (3"), INSTALADO EM REDE DE ALIMENTAÇÃO PARA HIDRANTE - FORNECIMENTO E INSTALAÇÃO. AF_12/2015</t>
  </si>
  <si>
    <t>419,01</t>
  </si>
  <si>
    <t>424,55</t>
  </si>
  <si>
    <t>97490</t>
  </si>
  <si>
    <t>CURVA 90 GRAUS, EM AÇO, CONEXÃO SOLDADA, DN 80 (3"), INSTALADO EM REDE DE ALIMENTAÇÃO PARA HIDRANTE - FORNECIMENTO E INSTALAÇÃO. AF_12/2015</t>
  </si>
  <si>
    <t>371,50</t>
  </si>
  <si>
    <t>377,04</t>
  </si>
  <si>
    <t>97491</t>
  </si>
  <si>
    <t>TÊ, EM AÇO, CONEXÃO SOLDADA, DN 25 (1"), INSTALADO EM REDE DE ALIMENTAÇÃO PARA HIDRANTE - FORNECIMENTO E INSTALAÇÃO. AF_12/2015</t>
  </si>
  <si>
    <t>97492</t>
  </si>
  <si>
    <t>TÊ, EM AÇO, CONEXÃO SOLDADA, DN 32 (1 1/4"), INSTALADO EM REDE DE ALIMENTAÇÃO PARA HIDRANTE - FORNECIMENTO E INSTALAÇÃO. AF_12/2015</t>
  </si>
  <si>
    <t>82,51</t>
  </si>
  <si>
    <t>85,46</t>
  </si>
  <si>
    <t>97493</t>
  </si>
  <si>
    <t>TÊ, EM AÇO, CONEXÃO SOLDADA, DN 40 (1 1/2"), INSTALADO EM REDE DE ALIMENTAÇÃO PARA HIDRANTE - FORNECIMENTO E INSTALAÇÃO. AF_12/2015</t>
  </si>
  <si>
    <t>106,11</t>
  </si>
  <si>
    <t>109,79</t>
  </si>
  <si>
    <t>97494</t>
  </si>
  <si>
    <t>TÊ, EM AÇO, CONEXÃO SOLDADA, DN 50 (2"), INSTALADO EM REDE DE ALIMENTAÇÃO PARA HIDRANTE - FORNECIMENTO E INSTALAÇÃO. AF_12/2015</t>
  </si>
  <si>
    <t>166,43</t>
  </si>
  <si>
    <t>97495</t>
  </si>
  <si>
    <t>TÊ, EM AÇO, CONEXÃO SOLDADA, DN 65 (2 1/2"), INSTALADO EM REDE DE ALIMENTAÇÃO PARA HIDRANTE - FORNECIMENTO E INSTALAÇÃO. AF_12/2015</t>
  </si>
  <si>
    <t>290,47</t>
  </si>
  <si>
    <t>296,44</t>
  </si>
  <si>
    <t>97496</t>
  </si>
  <si>
    <t>TÊ, EM AÇO, CONEXÃO SOLDADA, DN 80 (3"), INSTALADO EM REDE DE ALIMENTAÇÃO PARA HIDRANTE - FORNECIMENTO E INSTALAÇÃO. AF_12/2015</t>
  </si>
  <si>
    <t>454,01</t>
  </si>
  <si>
    <t>461,38</t>
  </si>
  <si>
    <t>97499</t>
  </si>
  <si>
    <t>LUVA, EM AÇO, CONEXÃO SOLDADA, DN 25 (1"), INSTALADO EM REDE DE ALIMENTAÇÃO PARA SPRINKLER - FORNECIMENTO E INSTALAÇÃO. AF_12/2015</t>
  </si>
  <si>
    <t>97500</t>
  </si>
  <si>
    <t>LUVA COM REDUÇÃO, EM AÇO, CONEXÃO SOLDADA, DN 25 X 20 MM (1" X 3/4"), INSTALADO EM REDE DE ALIMENTAÇÃO PARA SPRINKLER - FORNECIMENTO E INSTALAÇÃO. AF_12/2015</t>
  </si>
  <si>
    <t>97502</t>
  </si>
  <si>
    <t>LUVA, EM AÇO, CONEXÃO SOLDADA, DN 32 (1 1/4"), INSTALADO EM REDE DE ALIMENTAÇÃO PARA SPRINKLER - FORNECIMENTO E INSTALAÇÃO. AF_12/2015</t>
  </si>
  <si>
    <t>29,25</t>
  </si>
  <si>
    <t>30,23</t>
  </si>
  <si>
    <t>97503</t>
  </si>
  <si>
    <t>LUVA COM REDUÇÃO, EM AÇO, CONEXÃO SOLDADA, DN 32 X 25 MM (1 1/4"  X 1"), INSTALADO EM REDE DE ALIMENTAÇÃO PARA SPRINKLER - FORNECIMENTO E INSTALAÇÃO. AF_12/2015</t>
  </si>
  <si>
    <t>35,18</t>
  </si>
  <si>
    <t>97505</t>
  </si>
  <si>
    <t>LUVA, EM AÇO, CONEXÃO SOLDADA, DN 40 (1 1/2"), INSTALADO EM REDE DE ALIMENTAÇÃO PARA SPRINKLER - FORNECIMENTO E INSTALAÇÃO. AF_12/2015</t>
  </si>
  <si>
    <t>36,48</t>
  </si>
  <si>
    <t>97506</t>
  </si>
  <si>
    <t>LUVA COM REDUÇÃO, EM AÇO, CONEXÃO SOLDADA, DN 40  X 32 MM (1 1/2" X 1 1/4"), INSTALADO EM REDE DE ALIMENTAÇÃO PARA SPRINKLER - FORNECIMENTO E INSTALAÇÃO. AF_12/2015</t>
  </si>
  <si>
    <t>43,81</t>
  </si>
  <si>
    <t>97508</t>
  </si>
  <si>
    <t>LUVA, EM AÇO, CONEXÃO SOLDADA, DN 50 (2"), INSTALADO EM REDE DE ALIMENTAÇÃO PARA SPRINKLER - FORNECIMENTO E INSTALAÇÃO. AF_12/2015</t>
  </si>
  <si>
    <t>53,19</t>
  </si>
  <si>
    <t>54,52</t>
  </si>
  <si>
    <t>97509</t>
  </si>
  <si>
    <t>LUVA COM REDUÇÃO, EM AÇO, CONEXÃO SOLDADA, DN 50 X 40 MM (2" X 1 1/2"), INSTALADO EM REDE DE ALIMENTAÇÃO PARA SPRINKLER - FORNECIMENTO E INSTALAÇÃO. AF_12/2015</t>
  </si>
  <si>
    <t>66,12</t>
  </si>
  <si>
    <t>97511</t>
  </si>
  <si>
    <t>LUVA, EM AÇO, CONEXÃO SOLDADA, DN 65 (2 1/2"), INSTALADO EM REDE DE ALIMENTAÇÃO PARA SPRINKLER - FORNECIMENTO E INSTALAÇÃO. AF_12/2015</t>
  </si>
  <si>
    <t>97,56</t>
  </si>
  <si>
    <t>99,15</t>
  </si>
  <si>
    <t>97512</t>
  </si>
  <si>
    <t>LUVA COM REDUÇÃO, EM AÇO, CONEXÃO SOLDADA, DN 65 X 50 MM (2 1/2" X 2"), INSTALADO EM REDE DE ALIMENTAÇÃO PARA SPRINKLER - FORNECIMENTO E INSTALAÇÃO. AF_12/2015</t>
  </si>
  <si>
    <t>121,01</t>
  </si>
  <si>
    <t>122,60</t>
  </si>
  <si>
    <t>97514</t>
  </si>
  <si>
    <t>LUVA, EM AÇO, CONEXÃO SOLDADA, DN 80 (3"), INSTALADO EM REDE DE ALIMENTAÇÃO PARA SPRINKLER - FORNECIMENTO E INSTALAÇÃO. AF_12/2015</t>
  </si>
  <si>
    <t>131,31</t>
  </si>
  <si>
    <t>97515</t>
  </si>
  <si>
    <t>LUVA COM REDUÇÃO, EM AÇO, CONEXÃO SOLDADA, DN 80 X 65 MM (3" X 2 1/2"), INSTALADO EM REDE DE ALIMENTAÇÃO PARA SPRINKLER - FORNECIMENTO E INSTALAÇÃO. AF_12/2015</t>
  </si>
  <si>
    <t>162,90</t>
  </si>
  <si>
    <t>97517</t>
  </si>
  <si>
    <t>CURVA 45 GRAUS, EM AÇO, CONEXÃO SOLDADA, DN 25 (1"), INSTALADO EM REDE DE ALIMENTAÇÃO PARA SPRINKLER - FORNECIMENTO E INSTALAÇÃO. AF_12/2015</t>
  </si>
  <si>
    <t>35,48</t>
  </si>
  <si>
    <t>97518</t>
  </si>
  <si>
    <t>CURVA 90 GRAUS, EM AÇO, CONEXÃO SOLDADA, DN 25 (1"), INSTALADO EM REDE DE ALIMENTAÇÃO PARA SPRINKLER - FORNECIMENTO E INSTALAÇÃO. AF_12/2015</t>
  </si>
  <si>
    <t>97519</t>
  </si>
  <si>
    <t>CURVA 45 GRAUS, EM AÇO, CONEXÃO SOLDADA, DN 32 (1 1/4"), INSTALADO EM REDE DE ALIMENTAÇÃO PARA SPRINKLER - FORNECIMENTO E INSTALAÇÃO. AF_12/2015</t>
  </si>
  <si>
    <t>47,74</t>
  </si>
  <si>
    <t>49,26</t>
  </si>
  <si>
    <t>97520</t>
  </si>
  <si>
    <t>CURVA 90 GRAUS, EM AÇO, CONEXÃO SOLDADA, DN 32 (1 1/4"), INSTALADO EM REDE DE ALIMENTAÇÃO PARA SPRINKLER - FORNECIMENTO E INSTALAÇÃO. AF_12/2015</t>
  </si>
  <si>
    <t>97521</t>
  </si>
  <si>
    <t>CURVA 45 GRAUS, EM AÇO, CONEXÃO SOLDADA, DN 40 (1 1/2"), INSTALADO EM REDE DE ALIMENTAÇÃO PARA SPRINKLER - FORNECIMENTO E INSTALAÇÃO. AF_12/2015</t>
  </si>
  <si>
    <t>97522</t>
  </si>
  <si>
    <t>CURVA 90 GRAUS, EM AÇO, CONEXÃO SOLDADA, DN 40 (1 1/2"), INSTALADO EM REDE DE ALIMENTAÇÃO PARA SPRINKLER - FORNECIMENTO E INSTALAÇÃO. AF_12/2015</t>
  </si>
  <si>
    <t>97523</t>
  </si>
  <si>
    <t>CURVA 45 GRAUS, EM AÇO, CONEXÃO SOLDADA, DN 50 (2"), INSTALADO EM REDE DE ALIMENTAÇÃO PARA SPRINKLER - FORNECIMENTO E INSTALAÇÃO. AF_12/2015</t>
  </si>
  <si>
    <t>89,21</t>
  </si>
  <si>
    <t>91,20</t>
  </si>
  <si>
    <t>97524</t>
  </si>
  <si>
    <t>CURVA 90 GRAUS, EM AÇO, CONEXÃO SOLDADA, DN 50 (2"), INSTALADO EM REDE DE ALIMENTAÇÃO PARA SPRINKLER - FORNECIMENTO E INSTALAÇÃO. AF_12/2015</t>
  </si>
  <si>
    <t>95,83</t>
  </si>
  <si>
    <t>97,82</t>
  </si>
  <si>
    <t>97525</t>
  </si>
  <si>
    <t>CURVA 45 GRAUS, EM AÇO, CONEXÃO SOLDADA, DN 65 (2 1/2"), INSTALADO EM REDE DE ALIMENTAÇÃO PARA SPRINKLER - FORNECIMENTO E INSTALAÇÃO. AF_12/2015</t>
  </si>
  <si>
    <t>164,52</t>
  </si>
  <si>
    <t>166,92</t>
  </si>
  <si>
    <t>97526</t>
  </si>
  <si>
    <t>CURVA 90 GRAUS, EM AÇO, CONEXÃO SOLDADA, DN 65 (2 1/2"), INSTALADO EM REDE DE ALIMENTAÇÃO PARA SPRINKLER - FORNECIMENTO E INSTALAÇÃO. AF_12/2015</t>
  </si>
  <si>
    <t>175,11</t>
  </si>
  <si>
    <t>177,51</t>
  </si>
  <si>
    <t>97527</t>
  </si>
  <si>
    <t>CURVA 45 GRAUS, EM AÇO, CONEXÃO SOLDADA, DN 80 (3"), INSTALADO EM REDE DE ALIMENTAÇÃO PARA SPRINKLER - FORNECIMENTO E INSTALAÇÃO. AF_12/2015</t>
  </si>
  <si>
    <t>396,04</t>
  </si>
  <si>
    <t>398,84</t>
  </si>
  <si>
    <t>97528</t>
  </si>
  <si>
    <t>CURVA 90 GRAUS, EM AÇO, CONEXÃO SOLDADA, DN 80 (3"), INSTALADO EM REDE DE ALIMENTAÇÃO PARA SPRINKLER - FORNECIMENTO E INSTALAÇÃO. AF_12/2015</t>
  </si>
  <si>
    <t>348,53</t>
  </si>
  <si>
    <t>351,33</t>
  </si>
  <si>
    <t>97529</t>
  </si>
  <si>
    <t>TÊ, EM AÇO, CONEXÃO SOLDADA, DN 25 (1"), INSTALADO EM REDE DE ALIMENTAÇÃO PARA SPRINKLER - FORNECIMENTO E INSTALAÇÃO. AF_12/2015</t>
  </si>
  <si>
    <t>54,40</t>
  </si>
  <si>
    <t>97530</t>
  </si>
  <si>
    <t>TÊ, EM AÇO, CONEXÃO SOLDADA, DN 32 (1 1/4"), INSTALADO EM REDE DE ALIMENTAÇÃO PARA SPRINKLER - FORNECIMENTO E INSTALAÇÃO. AF_12/2015</t>
  </si>
  <si>
    <t>74,77</t>
  </si>
  <si>
    <t>97531</t>
  </si>
  <si>
    <t>TÊ, EM AÇO, CONEXÃO SOLDADA, DN 40 (1 1/2"), INSTALADO EM REDE DE ALIMENTAÇÃO PARA SPRINKLER - FORNECIMENTO E INSTALAÇÃO. AF_12/2015</t>
  </si>
  <si>
    <t>94,56</t>
  </si>
  <si>
    <t>96,86</t>
  </si>
  <si>
    <t>97532</t>
  </si>
  <si>
    <t>TÊ, EM AÇO, CONEXÃO SOLDADA, DN 50 (2"), INSTALADO EM REDE DE ALIMENTAÇÃO PARA SPRINKLER - FORNECIMENTO E INSTALAÇÃO. AF_12/2015</t>
  </si>
  <si>
    <t>145,57</t>
  </si>
  <si>
    <t>97533</t>
  </si>
  <si>
    <t>TÊ, EM AÇO, CONEXÃO SOLDADA, DN 65 (2 1/2"), INSTALADO EM REDE DE ALIMENTAÇÃO PARA SPRINKLER - FORNECIMENTO E INSTALAÇÃO. AF_12/2015</t>
  </si>
  <si>
    <t>270,45</t>
  </si>
  <si>
    <t>274,07</t>
  </si>
  <si>
    <t>97534</t>
  </si>
  <si>
    <t>TÊ, EM AÇO, CONEXÃO SOLDADA, DN 80 (3"), INSTALADO EM REDE DE ALIMENTAÇÃO PARA SPRINKLER - FORNECIMENTO E INSTALAÇÃO. AF_12/2015</t>
  </si>
  <si>
    <t>423,36</t>
  </si>
  <si>
    <t>427,09</t>
  </si>
  <si>
    <t>97537</t>
  </si>
  <si>
    <t>LUVA, EM AÇO, CONEXÃO SOLDADA, DN 15 (1/2"), INSTALADO EM RAMAIS E SUB-RAMAIS DE GÁS - FORNECIMENTO E INSTALAÇÃO. AF_12/2015</t>
  </si>
  <si>
    <t>16,42</t>
  </si>
  <si>
    <t>17,29</t>
  </si>
  <si>
    <t>97540</t>
  </si>
  <si>
    <t>LUVA, EM AÇO, CONEXÃO SOLDADA, DN 20 (3/4"), INSTALADO EM RAMAIS E SUB-RAMAIS DE GÁS - FORNECIMENTO E INSTALAÇÃO. AF_12/2015</t>
  </si>
  <si>
    <t>97541</t>
  </si>
  <si>
    <t>LUVA COM REDUÇÃO, EM AÇO, CONEXÃO SOLDADA, DN 20 X 15 MM (3/4 " X 1/2"), INSTALADO EM RAMAIS E SUB-RAMAIS DE GÁS - FORNECIMENTO E INSTALAÇÃO. AF_12/2015</t>
  </si>
  <si>
    <t>97543</t>
  </si>
  <si>
    <t>LUVA, EM AÇO, CONEXÃO SOLDADA, DN 25 (1"), INSTALADO EM RAMAIS E SUB-RAMAIS DE GÁS - FORNECIMENTO E INSTALAÇÃO. AF_12/2015</t>
  </si>
  <si>
    <t>97544</t>
  </si>
  <si>
    <t>LUVA COM REDUÇÃO, EM AÇO, CONEXÃO SOLDADA, DN 25 X 20 MM (1" X 3/4"), INSTALADO EM RAMAIS E SUB-RAMAIS DE GÁS - FORNECIMENTO E INSTALAÇÃO. AF_12/2015</t>
  </si>
  <si>
    <t>34,96</t>
  </si>
  <si>
    <t>97546</t>
  </si>
  <si>
    <t>CURVA 45 GRAUS, EM AÇO, CONEXÃO SOLDADA, DN 15 (1/2"), INSTALADO EM RAMAIS E SUB-RAMAIS DE GÁS - FORNECIMENTO E INSTALAÇÃO. AF_12/2015</t>
  </si>
  <si>
    <t>24,50</t>
  </si>
  <si>
    <t>97547</t>
  </si>
  <si>
    <t>CURVA 90 GRAUS, EM AÇO, CONEXÃO SOLDADA, DN 15 (1/2"), INSTALADO EM RAMAIS E SUB-RAMAIS DE GÁS - FORNECIMENTO E INSTALAÇÃO. AF_12/2015</t>
  </si>
  <si>
    <t>97548</t>
  </si>
  <si>
    <t>CURVA 45 GRAUS, EM AÇO, CONEXÃO SOLDADA, DN 20 (3/4"), INSTALADO EM RAMAIS E SUB-RAMAIS DE GÁS - FORNECIMENTO E INSTALAÇÃO. AF_12/2015</t>
  </si>
  <si>
    <t>97549</t>
  </si>
  <si>
    <t>CURVA 90 GRAUS, EM AÇO, CONEXÃO SOLDADA, DN 20 (3/4"), INSTALADO EM RAMAIS E SUB-RAMAIS DE GÁS - FORNECIMENTO E INSTALAÇÃO. AF_12/2015</t>
  </si>
  <si>
    <t>97550</t>
  </si>
  <si>
    <t>CURVA 45 GRAUS, EM AÇO, CONEXÃO SOLDADA, DN 25 (1"), INSTALADO EM RAMAIS E SUB-RAMAIS DE GÁS - FORNECIMENTO E INSTALAÇÃO. AF_12/2015</t>
  </si>
  <si>
    <t>97551</t>
  </si>
  <si>
    <t>CURVA 90 GRAUS, EM AÇO, CONEXÃO SOLDADA, DN 25 (1"), INSTALADO EM RAMAIS E SUB-RAMAIS DE GÁS - FORNECIMENTO E INSTALAÇÃO. AF_12/2015</t>
  </si>
  <si>
    <t>97552</t>
  </si>
  <si>
    <t>TÊ, EM AÇO, CONEXÃO SOLDADA, DN 15 (1/2"), INSTALADO EM RAMAIS E SUB-RAMAIS DE GÁS - FORNECIMENTO E INSTALAÇÃO. AF_12/2015</t>
  </si>
  <si>
    <t>33,39</t>
  </si>
  <si>
    <t>97553</t>
  </si>
  <si>
    <t>TÊ, EM AÇO, CONEXÃO SOLDADA, DN 20 (3/4"), INSTALADO EM RAMAIS E SUB-RAMAIS DE GÁS - FORNECIMENTO E INSTALAÇÃO. AF_12/2015</t>
  </si>
  <si>
    <t>52,28</t>
  </si>
  <si>
    <t>97554</t>
  </si>
  <si>
    <t>TÊ, EM AÇO, CONEXÃO SOLDADA, DN 25 (1"), INSTALADO EM RAMAIS E SUB-RAMAIS DE GÁS - FORNECIMENTO E INSTALAÇÃO. AF_12/2015</t>
  </si>
  <si>
    <t>86,89</t>
  </si>
  <si>
    <t>92,74</t>
  </si>
  <si>
    <t>98602</t>
  </si>
  <si>
    <t>CONECTOR EM BRONZE/LATÃO, DN 22 MM X 1/2", SEM ANEL DE SOLDA, BOLSA X ROSCA F, INSTALADO EM PRUMADA  FORNECIMENTO E INSTALAÇÃO. AF_01/2016</t>
  </si>
  <si>
    <t>6171</t>
  </si>
  <si>
    <t>TAMPA DE CONCRETO ARMADO 60X60X5CM PARA CAIXA</t>
  </si>
  <si>
    <t>74166/1</t>
  </si>
  <si>
    <t>CAIXA DE INSPEÇÃO EM CONCRETO PRÉ-MOLDADO DN 60CM COM TAMPA H= 60CM - FORNECIMENTO E INSTALACAO</t>
  </si>
  <si>
    <t>197,55</t>
  </si>
  <si>
    <t>209,15</t>
  </si>
  <si>
    <t>74166/2</t>
  </si>
  <si>
    <t>CAIXA DE INSPECAO EM ANEL DE CONCRETO PRE MOLDADO, COM 950MM DE ALTURA TOTAL. ANEIS COM ESP=50MM, DIAM.=600MM. EXCLUSIVE TAMPAO E ESCAVACAO - FORNECIMENTO E INSTALACAO</t>
  </si>
  <si>
    <t>245,66</t>
  </si>
  <si>
    <t>253,06</t>
  </si>
  <si>
    <t>88503</t>
  </si>
  <si>
    <t>CAIXA D´ÁGUA EM POLIETILENO, 1000 LITROS, COM ACESSÓRIOS</t>
  </si>
  <si>
    <t>782,78</t>
  </si>
  <si>
    <t>818,98</t>
  </si>
  <si>
    <t>88504</t>
  </si>
  <si>
    <t>CAIXA D´AGUA EM POLIETILENO, 500 LITROS, COM ACESSÓRIOS</t>
  </si>
  <si>
    <t>638,84</t>
  </si>
  <si>
    <t>675,04</t>
  </si>
  <si>
    <t>97900</t>
  </si>
  <si>
    <t>CAIXA ENTERRADA HIDRÁULICA RETANGULAR EM ALVENARIA COM TIJOLOS CERÂMICOS MACIÇOS, DIMENSÕES INTERNAS: 0,3X0,3X0,3 M PARA REDE DE ESGOTO. AF_05/2018</t>
  </si>
  <si>
    <t>141,68</t>
  </si>
  <si>
    <t>153,80</t>
  </si>
  <si>
    <t>97901</t>
  </si>
  <si>
    <t>CAIXA ENTERRADA HIDRÁULICA RETANGULAR EM ALVENARIA COM TIJOLOS CERÂMICOS MACIÇOS, DIMENSÕES INTERNAS: 0,4X0,4X0,4 M PARA REDE DE ESGOTO. AF_05/2018</t>
  </si>
  <si>
    <t>225,10</t>
  </si>
  <si>
    <t>244,32</t>
  </si>
  <si>
    <t>97902</t>
  </si>
  <si>
    <t>CAIXA ENTERRADA HIDRÁULICA RETANGULAR EM ALVENARIA COM TIJOLOS CERÂMICOS MACIÇOS, DIMENSÕES INTERNAS: 0,6X0,6X0,6 M PARA REDE DE ESGOTO. AF_05/2018</t>
  </si>
  <si>
    <t>442,79</t>
  </si>
  <si>
    <t>479,92</t>
  </si>
  <si>
    <t>97903</t>
  </si>
  <si>
    <t>CAIXA ENTERRADA HIDRÁULICA RETANGULAR EM ALVENARIA COM TIJOLOS CERÂMICOS MACIÇOS, DIMENSÕES INTERNAS: 0,8X0,8X0,6 M PARA REDE DE ESGOTO. AF_05/2018</t>
  </si>
  <si>
    <t>610,31</t>
  </si>
  <si>
    <t>661,36</t>
  </si>
  <si>
    <t>97904</t>
  </si>
  <si>
    <t>CAIXA ENTERRADA HIDRÁULICA RETANGULAR EM ALVENARIA COM TIJOLOS CERÂMICOS MACIÇOS, DIMENSÕES INTERNAS: 1X1X0,6 M PARA REDE DE ESGOTO. AF_05/2018</t>
  </si>
  <si>
    <t>713,44</t>
  </si>
  <si>
    <t>770,24</t>
  </si>
  <si>
    <t>97905</t>
  </si>
  <si>
    <t>CAIXA ENTERRADA HIDRÁULICA RETANGULAR, EM ALVENARIA COM BLOCOS DE CONCRETO, DIMENSÕES INTERNAS: 0,4X0,4X0,4 M PARA REDE DE ESGOTO. AF_05/2018</t>
  </si>
  <si>
    <t>196,63</t>
  </si>
  <si>
    <t>97906</t>
  </si>
  <si>
    <t>CAIXA ENTERRADA HIDRÁULICA RETANGULAR, EM ALVENARIA COM BLOCOS DE CONCRETO, DIMENSÕES INTERNAS: 0,6X0,6X0,6 M PARA REDE DE ESGOTO. AF_05/2018</t>
  </si>
  <si>
    <t>337,22</t>
  </si>
  <si>
    <t>365,32</t>
  </si>
  <si>
    <t>97907</t>
  </si>
  <si>
    <t>CAIXA ENTERRADA HIDRÁULICA RETANGULAR, EM ALVENARIA COM BLOCOS DE CONCRETO, DIMENSÕES INTERNAS: 0,8X0,8X0,6 M PARA REDE DE ESGOTO. AF_05/2018</t>
  </si>
  <si>
    <t>475,59</t>
  </si>
  <si>
    <t>515,12</t>
  </si>
  <si>
    <t>97908</t>
  </si>
  <si>
    <t>CAIXA ENTERRADA HIDRÁULICA RETANGULAR, EM ALVENARIA COM BLOCOS DE CONCRETO, DIMENSÕES INTERNAS: 1X1X0,6 M PARA REDE DE ESGOTO. AF_05/2018</t>
  </si>
  <si>
    <t>554,02</t>
  </si>
  <si>
    <t>597,21</t>
  </si>
  <si>
    <t>98102</t>
  </si>
  <si>
    <t>CAIXA DE GORDURA SIMPLES, CIRCULAR, EM CONCRETO PRÉ-MOLDADO, DIÂMETRO INTERNO = 0,4 M, ALTURA INTERNA = 0,4 M. AF_05/2018</t>
  </si>
  <si>
    <t>98103</t>
  </si>
  <si>
    <t>CAIXA DE GORDURA DUPLA, CIRCULAR, EM CONCRETO PRÉ-MOLDADO, DIÂMETRO INTERNO = 0,6 M, ALTURA INTERNA = 0,6 M. AF_05/2018</t>
  </si>
  <si>
    <t>127,44</t>
  </si>
  <si>
    <t>128,58</t>
  </si>
  <si>
    <t>98104</t>
  </si>
  <si>
    <t>CAIXA DE GORDURA SIMPLES (CAPACIDADE: 36L), RETANGULAR, EM ALVENARIA COM TIJOLOS CERÂMICOS MACIÇOS, DIMENSÕES INTERNAS = 0,2X0,4 M, ALTURA INTERNA = 0,8 M. AF_05/2018</t>
  </si>
  <si>
    <t>300,28</t>
  </si>
  <si>
    <t>325,75</t>
  </si>
  <si>
    <t>98105</t>
  </si>
  <si>
    <t>CAIXA DE GORDURA DUPLA (CAPACIDADE: 126 L), RETANGULAR, EM ALVENARIA COM TIJOLOS CERÂMICOS MACIÇOS, DIMENSÕES INTERNAS = 0,4X0,7 M, ALTURA INTERNA = 0,8 M. AF_05/2018</t>
  </si>
  <si>
    <t>520,31</t>
  </si>
  <si>
    <t>564,73</t>
  </si>
  <si>
    <t>98106</t>
  </si>
  <si>
    <t>CAIXA DE GORDURA ESPECIAL (CAPACIDADE: 312 L - PARA ATÉ 146 PESSOAS SERVIDAS NO PICO), RETANGULAR, EM ALVENARIA COM TIJOLOS CERÂMICOS MACIÇOS, DIMENSÕES INTERNAS = 0,4X1,2 M, ALTURA INTERNA = 1 M. AF_05/2018</t>
  </si>
  <si>
    <t>860,87</t>
  </si>
  <si>
    <t>934,26</t>
  </si>
  <si>
    <t>98107</t>
  </si>
  <si>
    <t>CAIXA DE GORDURA SIMPLES (CAPACIDADE: 36 L), RETANGULAR, EM ALVENARIA COM BLOCOS DE CONCRETO, DIMENSÕES INTERNAS = 0,2X0,4 M, ALTURA INTERNA = 0,8 M. AF_05/2018</t>
  </si>
  <si>
    <t>218,12</t>
  </si>
  <si>
    <t>236,56</t>
  </si>
  <si>
    <t>98108</t>
  </si>
  <si>
    <t>CAIXA DE GORDURA DUPLA (CAPACIDADE: 126 L), RETANGULAR, EM ALVENARIA COM BLOCOS DE CONCRETO, DIMENSÕES INTERNAS = 0,4X0,7 M, ALTURA INTERNA = 0,8 M. AF_05/2018</t>
  </si>
  <si>
    <t>387,87</t>
  </si>
  <si>
    <t>420,97</t>
  </si>
  <si>
    <t>99250</t>
  </si>
  <si>
    <t>CAIXA ENTERRADA HIDRÁULICA RETANGULAR EM ALVENARIA COM TIJOLOS CERÂMICOS MACIÇOS, DIMENSÕES INTERNAS: 0,3X0,3X0,3 M PARA REDE DE DRENAGEM. AF_05/2018</t>
  </si>
  <si>
    <t>138,35</t>
  </si>
  <si>
    <t>150,44</t>
  </si>
  <si>
    <t>99251</t>
  </si>
  <si>
    <t>CAIXA ENTERRADA HIDRÁULICA RETANGULAR EM ALVENARIA COM TIJOLOS CERÂMICOS MACIÇOS, DIMENSÕES INTERNAS: 0,4X0,4X0,4 M PARA REDE DE DRENAGEM. AF_05/2018</t>
  </si>
  <si>
    <t>219,38</t>
  </si>
  <si>
    <t>238,55</t>
  </si>
  <si>
    <t>99253</t>
  </si>
  <si>
    <t>CAIXA ENTERRADA HIDRÁULICA RETANGULAR EM ALVENARIA COM TIJOLOS CERÂMICOS MACIÇOS, DIMENSÕES INTERNAS: 0,6X0,6X0,6 M PARA REDE DE DRENAGEM. AF_05/2018</t>
  </si>
  <si>
    <t>429,94</t>
  </si>
  <si>
    <t>99255</t>
  </si>
  <si>
    <t>CAIXA ENTERRADA HIDRÁULICA RETANGULAR EM ALVENARIA COM TIJOLOS CERÂMICOS MACIÇOS, DIMENSÕES INTERNAS: 0,8X0,8X0,6 M PARA REDE DE DRENAGEM. AF_05/2018</t>
  </si>
  <si>
    <t>592,69</t>
  </si>
  <si>
    <t>643,61</t>
  </si>
  <si>
    <t>99257</t>
  </si>
  <si>
    <t>CAIXA ENTERRADA HIDRÁULICA RETANGULAR EM ALVENARIA COM TIJOLOS CERÂMICOS MACIÇOS, DIMENSÕES INTERNAS: 1X1X0,6 M PARA REDE DE DRENAGEM. AF_05/2018</t>
  </si>
  <si>
    <t>690,66</t>
  </si>
  <si>
    <t>747,28</t>
  </si>
  <si>
    <t>99258</t>
  </si>
  <si>
    <t>CAIXA ENTERRADA HIDRÁULICA RETANGULAR, EM ALVENARIA COM BLOCOS DE CONCRETO, DIMENSÕES INTERNAS: 0,4X0,4X0,4 M PARA REDE DE DRENAGEM. AF_05/2018</t>
  </si>
  <si>
    <t>176,55</t>
  </si>
  <si>
    <t>191,87</t>
  </si>
  <si>
    <t>99260</t>
  </si>
  <si>
    <t>CAIXA ENTERRADA HIDRÁULICA RETANGULAR, EM ALVENARIA COM BLOCOS DE CONCRETO, DIMENSÕES INTERNAS: 0,6X0,6X0,6 M PARA REDE DE DRENAGEM. AF_05/2018</t>
  </si>
  <si>
    <t>329,14</t>
  </si>
  <si>
    <t>357,17</t>
  </si>
  <si>
    <t>99262</t>
  </si>
  <si>
    <t>CAIXA ENTERRADA HIDRÁULICA RETANGULAR, EM ALVENARIA COM BLOCOS DE CONCRETO, DIMENSÕES INTERNAS: 0,8X0,8X0,6 M PARA REDE DE DRENAGEM. AF_05/2018</t>
  </si>
  <si>
    <t>464,05</t>
  </si>
  <si>
    <t>503,49</t>
  </si>
  <si>
    <t>99264</t>
  </si>
  <si>
    <t>CAIXA ENTERRADA HIDRÁULICA RETANGULAR, EM ALVENARIA COM BLOCOS DE CONCRETO, DIMENSÕES INTERNAS: 1X1X0,6 M PARA REDE DE DRENAGEM. AF_05/2018</t>
  </si>
  <si>
    <t>538,42</t>
  </si>
  <si>
    <t>581,49</t>
  </si>
  <si>
    <t>89482</t>
  </si>
  <si>
    <t>CAIXA SIFONADA, PVC, DN 100 X 100 X 50 MM, FORNECIDA E INSTALADA EM RAMAIS DE ENCAMINHAMENTO DE ÁGUA PLUVIAL. AF_12/2014</t>
  </si>
  <si>
    <t>89491</t>
  </si>
  <si>
    <t>CAIXA SIFONADA, PVC, DN 150 X 185 X 75 MM, FORNECIDA E INSTALADA EM RAMAIS DE ENCAMINHAMENTO DE ÁGUA PLUVIAL. AF_12/2014</t>
  </si>
  <si>
    <t>50,20</t>
  </si>
  <si>
    <t>89495</t>
  </si>
  <si>
    <t>RALO SIFONADO, PVC, DN 100 X 40 MM, JUNTA SOLDÁVEL, FORNECIDO E INSTALADO EM RAMAIS DE ENCAMINHAMENTO DE ÁGUA PLUVIAL. AF_12/2014</t>
  </si>
  <si>
    <t>8,30</t>
  </si>
  <si>
    <t>89707</t>
  </si>
  <si>
    <t>CAIXA SIFONADA, PVC, DN 100 X 100 X 50 MM, JUNTA ELÁSTICA, FORNECIDA E INSTALADA EM RAMAL DE DESCARGA OU EM RAMAL DE ESGOTO SANITÁRIO. AF_12/2014</t>
  </si>
  <si>
    <t>26,46</t>
  </si>
  <si>
    <t>89708</t>
  </si>
  <si>
    <t>CAIXA SIFONADA, PVC, DN 150 X 185 X 75 MM, JUNTA ELÁSTICA, FORNECIDA E INSTALADA EM RAMAL DE DESCARGA OU EM RAMAL DE ESGOTO SANITÁRIO. AF_12/2014</t>
  </si>
  <si>
    <t>56,74</t>
  </si>
  <si>
    <t>58,53</t>
  </si>
  <si>
    <t>89709</t>
  </si>
  <si>
    <t>RALO SIFONADO, PVC, DN 100 X 40 MM, JUNTA SOLDÁVEL, FORNECIDO E INSTALADO EM RAMAL DE DESCARGA OU EM RAMAL DE ESGOTO SANITÁRIO. AF_12/2014</t>
  </si>
  <si>
    <t>89710</t>
  </si>
  <si>
    <t>RALO SECO, PVC, DN 100 X 40 MM, JUNTA SOLDÁVEL, FORNECIDO E INSTALADO EM RAMAL DE DESCARGA OU EM RAMAL DE ESGOTO SANITÁRIO. AF_12/2014</t>
  </si>
  <si>
    <t>9,68</t>
  </si>
  <si>
    <t>86872</t>
  </si>
  <si>
    <t>TANQUE DE LOUÇA BRANCA COM COLUNA, 30L OU EQUIVALENTE - FORNECIMENTO E INSTALAÇÃO. AF_01/2020</t>
  </si>
  <si>
    <t>630,56</t>
  </si>
  <si>
    <t>636,85</t>
  </si>
  <si>
    <t>86874</t>
  </si>
  <si>
    <t>TANQUE DE LOUÇA BRANCA SUSPENSO, 18L OU EQUIVALENTE - FORNECIMENTO E INSTALAÇÃO. AF_01/2020</t>
  </si>
  <si>
    <t>386,21</t>
  </si>
  <si>
    <t>389,16</t>
  </si>
  <si>
    <t>86875</t>
  </si>
  <si>
    <t>TANQUE DE MÁRMORE SINTÉTICO COM COLUNA, 22L OU EQUIVALENTE   FORNECIMENTO E INSTALAÇÃO. AF_01/2020</t>
  </si>
  <si>
    <t>384,27</t>
  </si>
  <si>
    <t>387,84</t>
  </si>
  <si>
    <t>86876</t>
  </si>
  <si>
    <t>TANQUE DE MÁRMORE SINTÉTICO SUSPENSO, 22L OU EQUIVALENTE - FORNECIMENTO E INSTALAÇÃO. AF_01/2020</t>
  </si>
  <si>
    <t>219,54</t>
  </si>
  <si>
    <t>222,13</t>
  </si>
  <si>
    <t>86877</t>
  </si>
  <si>
    <t>VÁLVULA EM METAL CROMADO 1.1/2 X 1.1/2 PARA TANQUE OU LAVATÓRIO, COM OU SEM LADRÃO - FORNECIMENTO E INSTALAÇÃO. AF_01/2020</t>
  </si>
  <si>
    <t>86878</t>
  </si>
  <si>
    <t>VÁLVULA EM METAL CROMADO TIPO AMERICANA 3.1/2 X 1.1/2 PARA PIA - FORNECIMENTO E INSTALAÇÃO. AF_01/2020</t>
  </si>
  <si>
    <t>42,57</t>
  </si>
  <si>
    <t>86879</t>
  </si>
  <si>
    <t>VÁLVULA EM PLÁSTICO 1 PARA PIA, TANQUE OU LAVATÓRIO, COM OU SEM LADRÃO - FORNECIMENTO E INSTALAÇÃO. AF_01/2020</t>
  </si>
  <si>
    <t>86880</t>
  </si>
  <si>
    <t>VÁLVULA EM PLÁSTICO CROMADO TIPO AMERICANA 3.1/2 X 1.1/2 SEM ADAPTADOR PARA PIA - FORNECIMENTO E INSTALAÇÃO. AF_01/2020</t>
  </si>
  <si>
    <t>86881</t>
  </si>
  <si>
    <t>SIFÃO DO TIPO GARRAFA EM METAL CROMADO 1 X 1.1/2 - FORNECIMENTO E INSTALAÇÃO. AF_01/2020</t>
  </si>
  <si>
    <t>116,11</t>
  </si>
  <si>
    <t>117,03</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</si>
  <si>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</si>
  <si>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</si>
  <si>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</si>
  <si>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</si>
  <si>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</si>
  <si>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</si>
  <si>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</si>
  <si>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</si>
  <si>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</si>
  <si>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</si>
  <si>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29,68</t>
  </si>
  <si>
    <t>86887</t>
  </si>
  <si>
    <t>ENGATE FLEXÍVEL EM INOX, 1/2  X 40CM - FORNECIMENTO E INSTALAÇÃO. AF_01/2020</t>
  </si>
  <si>
    <t>86888</t>
  </si>
  <si>
    <t>VASO SANITÁRIO SIFONADO COM CAIXA ACOPLADA LOUÇA BRANCA - FORNECIMENTO E INSTALAÇÃO. AF_01/2020</t>
  </si>
  <si>
    <t>374,05</t>
  </si>
  <si>
    <t>86889</t>
  </si>
  <si>
    <t>BANCADA DE GRANITO CINZA POLIDO PARA PIA DE COZINHA 1,50 X 0,60 M - FORNECIMENTO E INSTALAÇÃO. AF_01/2020</t>
  </si>
  <si>
    <t>518,20</t>
  </si>
  <si>
    <t>524,02</t>
  </si>
  <si>
    <t>86893</t>
  </si>
  <si>
    <t>BANCADA DE MÁRMORE BRANCO POLIDO PARA PIA DE COZINHA 1,50 X 0,60 M - FORNECIMENTO E INSTALAÇÃO. AF_01/2020</t>
  </si>
  <si>
    <t>460,93</t>
  </si>
  <si>
    <t>466,75</t>
  </si>
  <si>
    <t>86894</t>
  </si>
  <si>
    <t>BANCADA DE MÁRMORE SINTÉTICO 120 X 60CM, COM CUBA INTEGRADA - FORNECIMENTO E INSTALAÇÃO. AF_01/2020</t>
  </si>
  <si>
    <t>213,17</t>
  </si>
  <si>
    <t>216,72</t>
  </si>
  <si>
    <t>86895</t>
  </si>
  <si>
    <t>BANCADA DE GRANITO CINZA POLIDO PARA LAVATÓRIO 0,50 X 0,60 M - FORNECIMENTO E INSTALAÇÃO. AF_01/2020</t>
  </si>
  <si>
    <t>259,98</t>
  </si>
  <si>
    <t>86899</t>
  </si>
  <si>
    <t>BANCADA DE MÁRMORE BRANCO POLIDO PARA LAVATÓRIO 0,50 X 0,60 M - FORNECIMENTO E INSTALAÇÃO. AF_01/2020</t>
  </si>
  <si>
    <t>238,50</t>
  </si>
  <si>
    <t>86900</t>
  </si>
  <si>
    <t>CUBA DE EMBUTIR RETANGULAR DE AÇO INOXIDÁVEL, 46 X 30 X 12 CM - FORNECIMENTO E INSTALAÇÃO. AF_01/2020</t>
  </si>
  <si>
    <t>149,56</t>
  </si>
  <si>
    <t>151,08</t>
  </si>
  <si>
    <t>86901</t>
  </si>
  <si>
    <t>CUBA DE EMBUTIR OVAL EM LOUÇA BRANCA, 35 X 50CM OU EQUIVALENTE - FORNECIMENTO E INSTALAÇÃO. AF_01/2020</t>
  </si>
  <si>
    <t>115,54</t>
  </si>
  <si>
    <t>86902</t>
  </si>
  <si>
    <t>LAVATÓRIO LOUÇA BRANCA COM COLUNA, *44 X 35,5* CM, PADRÃO POPULAR - FORNECIMENTO E INSTALAÇÃO. AF_01/2020</t>
  </si>
  <si>
    <t>219,28</t>
  </si>
  <si>
    <t>222,59</t>
  </si>
  <si>
    <t>86903</t>
  </si>
  <si>
    <t>LAVATÓRIO LOUÇA BRANCA COM COLUNA, 45 X 55CM OU EQUIVALENTE, PADRÃO MÉDIO - FORNECIMENTO E INSTALAÇÃO. AF_01/2020</t>
  </si>
  <si>
    <t>289,03</t>
  </si>
  <si>
    <t>294,38</t>
  </si>
  <si>
    <t>86904</t>
  </si>
  <si>
    <t>LAVATÓRIO LOUÇA BRANCA SUSPENSO, 29,5 X 39CM OU EQUIVALENTE, PADRÃO POPULAR - FORNECIMENTO E INSTALAÇÃO. AF_01/2020</t>
  </si>
  <si>
    <t>113,50</t>
  </si>
  <si>
    <t>86905</t>
  </si>
  <si>
    <t>APARELHO MISTURADOR DE MESA PARA LAVATÓRIO, PADRÃO MÉDIO - FORNECIMENTO E INSTALAÇÃO. AF_01/2020</t>
  </si>
  <si>
    <t>197,74</t>
  </si>
  <si>
    <t>199,30</t>
  </si>
  <si>
    <t>86906</t>
  </si>
  <si>
    <t>TORNEIRA CROMADA DE MESA, 1/2 OU 3/4, PARA LAVATÓRIO, PADRÃO POPULAR - FORNECIMENTO E INSTALAÇÃO. AF_01/2020</t>
  </si>
  <si>
    <t>86908</t>
  </si>
  <si>
    <t>APARELHO MISTURADOR DE MESA PARA PIA DE COZINHA, PADRÃO MÉDIO - FORNECIMENTO E INSTALAÇÃO. AF_01/2020</t>
  </si>
  <si>
    <t>235,47</t>
  </si>
  <si>
    <t>236,25</t>
  </si>
  <si>
    <t>86909</t>
  </si>
  <si>
    <t>TORNEIRA CROMADA TUBO MÓVEL, DE MESA, 1/2 OU 3/4, PARA PIA DE COZINHA, PADRÃO ALTO - FORNECIMENTO E INSTALAÇÃO. AF_01/2020</t>
  </si>
  <si>
    <t>92,69</t>
  </si>
  <si>
    <t>86910</t>
  </si>
  <si>
    <t>TORNEIRA CROMADA TUBO MÓVEL, DE PAREDE, 1/2 OU 3/4, PARA PIA DE COZINHA, PADRÃO MÉDIO - FORNECIMENTO E INSTALAÇÃO. AF_01/2020</t>
  </si>
  <si>
    <t>86911</t>
  </si>
  <si>
    <t>TORNEIRA CROMADA LONGA, DE PAREDE, 1/2 OU 3/4, PARA PIA DE COZINHA, PADRÃO POPULAR - FORNECIMENTO E INSTALAÇÃO. AF_01/2020</t>
  </si>
  <si>
    <t>86913</t>
  </si>
  <si>
    <t>TORNEIRA CROMADA 1/2 OU 3/4 PARA TANQUE, PADRÃO POPULAR - FORNECIMENTO E INSTALAÇÃO. AF_01/2020</t>
  </si>
  <si>
    <t>18,54</t>
  </si>
  <si>
    <t>86914</t>
  </si>
  <si>
    <t>TORNEIRA CROMADA 1/2 OU 3/4 PARA TANQUE, PADRÃO MÉDIO - FORNECIMENTO E INSTALAÇÃO. AF_01/2020</t>
  </si>
  <si>
    <t>35,98</t>
  </si>
  <si>
    <t>86915</t>
  </si>
  <si>
    <t>TORNEIRA CROMADA DE MESA, 1/2 OU 3/4, PARA LAVATÓRIO, PADRÃO MÉDIO - FORNECIMENTO E INSTALAÇÃO. AF_01/2020</t>
  </si>
  <si>
    <t>77,30</t>
  </si>
  <si>
    <t>77,62</t>
  </si>
  <si>
    <t>86916</t>
  </si>
  <si>
    <t>TORNEIRA PLÁSTICA 3/4 PARA TANQUE - FORNECIMENTO E INSTALAÇÃO. AF_01/2020</t>
  </si>
  <si>
    <t>37,73</t>
  </si>
  <si>
    <t>86919</t>
  </si>
  <si>
    <t>TANQUE DE LOUÇA BRANCA COM COLUNA, 30L OU EQUIVALENTE, INCLUSO SIFÃO FLEXÍVEL EM PVC, VÁLVULA METÁLICA E TORNEIRA DE METAL CROMADO PADRÃO MÉDIO - FORNECIMENTO E INSTALAÇÃO. AF_01/2020</t>
  </si>
  <si>
    <t>702,52</t>
  </si>
  <si>
    <t>710,21</t>
  </si>
  <si>
    <t>86920</t>
  </si>
  <si>
    <t>TANQUE DE LOUÇA BRANCA COM COLUNA, 30L OU EQUIVALENTE, INCLUSO SIFÃO FLEXÍVEL EM PVC, VÁLVULA PLÁSTICA E TORNEIRA DE METAL CROMADO PADRÃO POPULAR - FORNECIMENTO E INSTALAÇÃO. AF_01/2020</t>
  </si>
  <si>
    <t>666,76</t>
  </si>
  <si>
    <t>674,27</t>
  </si>
  <si>
    <t>86921</t>
  </si>
  <si>
    <t>TANQUE DE LOUÇA BRANCA COM COLUNA, 30L OU EQUIVALENTE, INCLUSO SIFÃO FLEXÍVEL EM PVC, VÁLVULA PLÁSTICA E TORNEIRA DE PLÁSTICO - FORNECIMENTO E INSTALAÇÃO. AF_01/2020</t>
  </si>
  <si>
    <t>693,98</t>
  </si>
  <si>
    <t>86922</t>
  </si>
  <si>
    <t>TANQUE DE LOUÇA BRANCA SUSPENSO, 18L OU EQUIVALENTE, INCLUSO SIFÃO TIPO GARRAFA EM METAL CROMADO, VÁLVULA METÁLICA E TORNEIRA DE METAL CROMADO PADRÃO MÉDIO - FORNECIMENTO E INSTALAÇÃO. AF_01/2020</t>
  </si>
  <si>
    <t>562,86</t>
  </si>
  <si>
    <t>567,84</t>
  </si>
  <si>
    <t>86923</t>
  </si>
  <si>
    <t>TANQUE DE LOUÇA BRANCA SUSPENSO, 18L OU EQUIVALENTE, INCLUSO SIFÃO TIPO GARRAFA EM PVC, VÁLVULA PLÁSTICA E TORNEIRA DE METAL CROMADO PADRÃO POPULAR - FORNECIMENTO E INSTALAÇÃO. AF_01/2020</t>
  </si>
  <si>
    <t>431,03</t>
  </si>
  <si>
    <t>435,38</t>
  </si>
  <si>
    <t>86924</t>
  </si>
  <si>
    <t>TANQUE DE LOUÇA BRANCA SUSPENSO, 18L OU EQUIVALENTE, INCLUSO SIFÃO TIPO GARRAFA EM PVC, VÁLVULA PLÁSTICA E TORNEIRA DE PLÁSTICO - FORNECIMENTO E INSTALAÇÃO. AF_01/2020</t>
  </si>
  <si>
    <t>450,74</t>
  </si>
  <si>
    <t>455,09</t>
  </si>
  <si>
    <t>86925</t>
  </si>
  <si>
    <t>TANQUE DE MÁRMORE SINTÉTICO COM COLUNA, 22L OU EQUIVALENTE, INCLUSO SIFÃO FLEXÍVEL EM PVC, VÁLVULA PLÁSTICA E TORNEIRA DE METAL CROMADO PADRÃO POPULAR - FORNECIMENTO E INSTALAÇÃO. AF_01/2020</t>
  </si>
  <si>
    <t>420,47</t>
  </si>
  <si>
    <t>425,26</t>
  </si>
  <si>
    <t>86926</t>
  </si>
  <si>
    <t>TANQUE DE MÁRMORE SINTÉTICO COM COLUNA, 22L OU EQUIVALENTE, INCLUSO SIFÃO FLEXÍVEL EM PVC, VÁLVULA PLÁSTICA E TORNEIRA DE PLÁSTICO - FORNECIMENTO E INSTALAÇÃO. AF_01/2020</t>
  </si>
  <si>
    <t>440,18</t>
  </si>
  <si>
    <t>444,97</t>
  </si>
  <si>
    <t>86927</t>
  </si>
  <si>
    <t>TANQUE DE MÁRMORE SINTÉTICO SUSPENSO, 22L OU EQUIVALENTE, INCLUSO SIFÃO TIPO GARRAFA EM PVC, VÁLVULA PLÁSTICA E TORNEIRA DE METAL CROMADO PADRÃO POPULAR - FORNEC. E INSTALAÇÃO. AF_01/2020</t>
  </si>
  <si>
    <t>268,35</t>
  </si>
  <si>
    <t>86928</t>
  </si>
  <si>
    <t>TANQUE DE MÁRMORE SINTÉTICO SUSPENSO, 22L OU EQUIVALENTE, INCLUSO SIFÃO TIPO GARRAFA EM PVC, VÁLVULA PLÁSTICA E TORNEIRA DE PLÁSTICO - FORNECIMENTO E INSTALAÇÃO. AF_01/2020</t>
  </si>
  <si>
    <t>284,07</t>
  </si>
  <si>
    <t>288,06</t>
  </si>
  <si>
    <t>86929</t>
  </si>
  <si>
    <t>TANQUE DE MÁRMORE SINTÉTICO SUSPENSO, 22L OU EQUIVALENTE, INCLUSO SIFÃO FLEXÍVEL EM PVC, VÁLVULA PLÁSTICA E TORNEIRA DE METAL CROMADO PADRÃO POPULAR - FORNECIMENTO E INSTALAÇÃO. AF_01/2020</t>
  </si>
  <si>
    <t>255,74</t>
  </si>
  <si>
    <t>259,55</t>
  </si>
  <si>
    <t>86930</t>
  </si>
  <si>
    <t>TANQUE DE MÁRMORE SINTÉTICO SUSPENSO, 22L OU EQUIVALENTE, INCLUSO SIFÃO FLEXÍVEL EM PVC, VÁLVULA PLÁSTICA E TORNEIRA DE PLÁSTICO - FORNECIMENTO E INSTALAÇÃO. AF_01/2020</t>
  </si>
  <si>
    <t>275,45</t>
  </si>
  <si>
    <t>279,26</t>
  </si>
  <si>
    <t>86931</t>
  </si>
  <si>
    <t>VASO SANITÁRIO SIFONADO COM CAIXA ACOPLADA LOUÇA BRANCA, INCLUSO ENGATE FLEXÍVEL EM PLÁSTICO BRANCO, 1/2  X 40CM - FORNECIMENTO E INSTALAÇÃO. AF_01/2020</t>
  </si>
  <si>
    <t>382,86</t>
  </si>
  <si>
    <t>386,41</t>
  </si>
  <si>
    <t>86932</t>
  </si>
  <si>
    <t>VASO SANITÁRIO SIFONADO COM CAIXA ACOPLADA LOUÇA BRANCA - PADRÃO MÉDIO, INCLUSO ENGATE FLEXÍVEL EM METAL CROMADO, 1/2  X 40CM - FORNECIMENTO E INSTALAÇÃO. AF_01/2020</t>
  </si>
  <si>
    <t>402,53</t>
  </si>
  <si>
    <t>406,08</t>
  </si>
  <si>
    <t>86933</t>
  </si>
  <si>
    <t>BANCADA DE MÁRMORE SINTÉTICO 120 X 60CM, COM CUBA INTEGRADA, INCLUSO SIFÃO TIPO GARRAFA EM PVC, VÁLVULA EM PLÁSTICO CROMADO TIPO AMERICANA E TORNEIRA CROMADA LONGA, DE PAREDE, PADRÃO POPULAR - FORNECIMENTO E INSTALAÇÃO. AF_01/2020</t>
  </si>
  <si>
    <t>291,96</t>
  </si>
  <si>
    <t>296,78</t>
  </si>
  <si>
    <t>86934</t>
  </si>
  <si>
    <t>BANCADA DE MÁRMORE SINTÉTICO 120 X 60CM, COM CUBA INTEGRADA, INCLUSO SIFÃO TIPO FLEXÍVEL EM PVC, VÁLVULA EM PLÁSTICO CROMADO TIPO AMERICANA E TORNEIRA CROMADA LONGA, DE PAREDE, PADRÃO POPULAR - FORNECIMENTO E INSTALAÇÃO. AF_01/2020</t>
  </si>
  <si>
    <t>283,34</t>
  </si>
  <si>
    <t>287,98</t>
  </si>
  <si>
    <t>86935</t>
  </si>
  <si>
    <t>CUBA DE EMBUTIR DE AÇO INOXIDÁVEL MÉDIA, INCLUSO VÁLVULA TIPO AMERICANA EM METAL CROMADO E SIFÃO FLEXÍVEL EM PVC - FORNECIMENTO E INSTALAÇÃO. AF_01/2020</t>
  </si>
  <si>
    <t>202,96</t>
  </si>
  <si>
    <t>205,36</t>
  </si>
  <si>
    <t>86936</t>
  </si>
  <si>
    <t>CUBA DE EMBUTIR DE AÇO INOXIDÁVEL MÉDIA, INCLUSO VÁLVULA TIPO AMERICANA E SIFÃO TIPO GARRAFA EM METAL CROMADO - FORNECIMENTO E INSTALAÇÃO. AF_01/2020</t>
  </si>
  <si>
    <t>307,65</t>
  </si>
  <si>
    <t>310,68</t>
  </si>
  <si>
    <t>86937</t>
  </si>
  <si>
    <t>CUBA DE EMBUTIR OVAL EM LOUÇA BRANCA, 35 X 50CM OU EQUIVALENTE, INCLUSO VÁLVULA EM METAL CROMADO E SIFÃO FLEXÍVEL EM PVC - FORNECIMENTO E INSTALAÇÃO. AF_01/2020</t>
  </si>
  <si>
    <t>151,52</t>
  </si>
  <si>
    <t>155,12</t>
  </si>
  <si>
    <t>86938</t>
  </si>
  <si>
    <t>CUBA DE EMBUTIR OVAL EM LOUÇA BRANCA, 35 X 50CM OU EQUIVALENTE, INCLUSO VÁLVULA E SIFÃO TIPO GARRAFA EM METAL CROMADO - FORNECIMENTO E INSTALAÇÃO. AF_01/2020</t>
  </si>
  <si>
    <t>256,21</t>
  </si>
  <si>
    <t>260,44</t>
  </si>
  <si>
    <t>86939</t>
  </si>
  <si>
    <t>LAVATÓRIO LOUÇA BRANCA COM COLUNA, *44 X 35,5* CM, PADRÃO POPULAR, INCLUSO SIFÃO FLEXÍVEL EM PVC, VÁLVULA E ENGATE FLEXÍVEL 30CM EM PLÁSTICO E COM TORNEIRA CROMADA PADRÃO POPULAR - FORNECIMENTO E INSTALAÇÃO. AF_01/2020</t>
  </si>
  <si>
    <t>291,90</t>
  </si>
  <si>
    <t>296,75</t>
  </si>
  <si>
    <t>86940</t>
  </si>
  <si>
    <t>LAVATÓRIO LOUÇA BRANCA COM COLUNA, 45 X 55CM OU EQUIVALENTE, PADRÃO MÉDIO, INCLUSO SIFÃO TIPO GARRAFA, VÁLVULA E ENGATE FLEXÍVEL DE 40CM EM METAL CROMADO, COM APARELHO MISTURADOR PADRÃO MÉDIO - FORNECIMENTO E INSTALAÇÃO. AF_01/2020</t>
  </si>
  <si>
    <t>690,46</t>
  </si>
  <si>
    <t>699,92</t>
  </si>
  <si>
    <t>86941</t>
  </si>
  <si>
    <t>LAVATÓRIO LOUÇA BRANCA COM COLUNA, 45 X 55CM OU EQUIVALENTE, PADRÃO MÉDIO, INCLUSO SIFÃO TIPO GARRAFA, VÁLVULA E ENGATE FLEXÍVEL DE 40CM EM METAL CROMADO, COM TORNEIRA CROMADA DE MESA, PADRÃO MÉDIO - FORNECIMENTO E INSTALAÇÃO. AF_01/2020</t>
  </si>
  <si>
    <t>538,51</t>
  </si>
  <si>
    <t>546,21</t>
  </si>
  <si>
    <t>86942</t>
  </si>
  <si>
    <t>LAVATÓRIO LOUÇA BRANCA SUSPENSO, 29,5 X 39CM OU EQUIVALENTE, PADRÃO POPULAR, INCLUSO SIFÃO TIPO GARRAFA EM PVC, VÁLVULA E ENGATE FLEXÍVEL 30CM EM PLÁSTICO E TORNEIRA CROMADA DE MESA, PADRÃO POPULAR - FORNECIMENTO E INSTALAÇÃO. AF_01/2020</t>
  </si>
  <si>
    <t>193,30</t>
  </si>
  <si>
    <t>196,46</t>
  </si>
  <si>
    <t>86943</t>
  </si>
  <si>
    <t>LAVATÓRIO LOUÇA BRANCA SUSPENSO, 29,5 X 39CM OU EQUIVALENTE, PADRÃO POPULAR, INCLUSO SIFÃO FLEXÍVEL EM PVC, VÁLVULA E ENGATE FLEXÍVEL 30CM EM PLÁSTICO E TORNEIRA CROMADA DE MESA, PADRÃO POPULAR - FORNECIMENTO E INSTALAÇÃO. AF_01/2020</t>
  </si>
  <si>
    <t>184,68</t>
  </si>
  <si>
    <t>187,66</t>
  </si>
  <si>
    <t>86947</t>
  </si>
  <si>
    <t>BANCADA MÁRMORE BRANCO, 50 X 60 CM, INCLUSO CUBA DE EMBUTIR OVAL EM LOUÇA BRANCA 35 X 50 CM, VÁLVULA, SIFÃO TIPO GARRAFA E ENGATE FLEXÍVEL 40 CM EM METAL CROMADO E APARELHO MISTURADOR DE MESA, PADRÃO MÉDIO - FORNEC. E INSTALAÇÃO. AF_01/2020</t>
  </si>
  <si>
    <t>748,55</t>
  </si>
  <si>
    <t>93396</t>
  </si>
  <si>
    <t>BANCADA GRANITO CINZA,  50 X 60 CM, INCL. CUBA DE EMBUTIR OVAL LOUÇA BRANCA 35 X 50 CM, VÁLVULA METAL CROMADO, SIFÃO FLEXÍVEL PVC, ENGATE 30 CM FLEXÍVEL PLÁSTICO E TORNEIRA CROMADA DE MESA, PADRÃO POPULAR - FORNEC. E INSTALAÇÃO. AF_01/2020</t>
  </si>
  <si>
    <t>459,02</t>
  </si>
  <si>
    <t>470,38</t>
  </si>
  <si>
    <t>93441</t>
  </si>
  <si>
    <t>BANCADA GRANITO CINZA  150 X 60 CM, COM CUBA DE EMBUTIR DE AÇO, VÁLVULA AMERICANA EM METAL, SIFÃO FLEXÍVEL EM PVC, ENGATE FLEXÍVEL 30 CM, TORNEIRA CROMADA LONGA, DE PAREDE, 1/2 OU 3/4, P/ COZINHA, PADRÃO POPULAR - FORNEC. E INSTALAÇÃO. AF_01/2020</t>
  </si>
  <si>
    <t>768,72</t>
  </si>
  <si>
    <t>777,85</t>
  </si>
  <si>
    <t>93442</t>
  </si>
  <si>
    <t>BANCADA MÁRMORE BRANCO 150 X 60 CM, COM CUBA DE EMBUTIR DE AÇO, VÁLVULA AMERICANA E SIFÃO TIPO GARRAFA EM METAL , ENGATE FLEXÍVEL 30 CM, TORNEIRA CROMADA, DE MESA, 1/2 OU 3/4, PARA PIA COZINHA, PADRÃO ALTO - FORNEC. E INSTALAÇÃO. AF_01/2020</t>
  </si>
  <si>
    <t>869,06</t>
  </si>
  <si>
    <t>879,00</t>
  </si>
  <si>
    <t>95469</t>
  </si>
  <si>
    <t>VASO SANITARIO SIFONADO CONVENCIONAL COM  LOUÇA BRANCA - FORNECIMENTO E INSTALAÇÃO. AF_01/2020</t>
  </si>
  <si>
    <t>172,12</t>
  </si>
  <si>
    <t>95470</t>
  </si>
  <si>
    <t>VASO SANITARIO SIFONADO CONVENCIONAL COM LOUÇA BRANCA, INCLUSO CONJUNTO DE LIGAÇÃO PARA BACIA SANITÁRIA AJUSTÁVEL - FORNECIMENTO E INSTALAÇÃO. AF_10/2016</t>
  </si>
  <si>
    <t>176,31</t>
  </si>
  <si>
    <t>178,37</t>
  </si>
  <si>
    <t>95471</t>
  </si>
  <si>
    <t>VASO SANITARIO SIFONADO CONVENCIONAL PARA PCD SEM FURO FRONTAL COM  LOUÇA BRANCA SEM ASSENTO -  FORNECIMENTO E INSTALAÇÃO. AF_01/2020</t>
  </si>
  <si>
    <t>649,85</t>
  </si>
  <si>
    <t>654,14</t>
  </si>
  <si>
    <t>95472</t>
  </si>
  <si>
    <t>VASO SANITARIO SIFONADO CONVENCIONAL PARA PCD SEM FURO FRONTAL COM LOUÇA BRANCA SEM ASSENTO, INCLUSO CONJUNTO DE LIGAÇÃO PARA BACIA SANITÁRIA AJUSTÁVEL - FORNECIMENTO E INSTALAÇÃO. AF_01/2020</t>
  </si>
  <si>
    <t>656,10</t>
  </si>
  <si>
    <t>660,39</t>
  </si>
  <si>
    <t>95542</t>
  </si>
  <si>
    <t>PORTA TOALHA ROSTO EM METAL CROMADO, TIPO ARGOLA, INCLUSO FIXAÇÃO. AF_01/2020</t>
  </si>
  <si>
    <t>39,74</t>
  </si>
  <si>
    <t>95543</t>
  </si>
  <si>
    <t>PORTA TOALHA BANHO EM METAL CROMADO, TIPO BARRA, INCLUSO FIXAÇÃO. AF_01/2020</t>
  </si>
  <si>
    <t>65,83</t>
  </si>
  <si>
    <t>95544</t>
  </si>
  <si>
    <t>PAPELEIRA DE PAREDE EM METAL CROMADO SEM TAMPA, INCLUSO FIXAÇÃO. AF_01/2020</t>
  </si>
  <si>
    <t>49,29</t>
  </si>
  <si>
    <t>95545</t>
  </si>
  <si>
    <t>SABONETEIRA DE PAREDE EM METAL CROMADO, INCLUSO FIXAÇÃO. AF_01/2020</t>
  </si>
  <si>
    <t>95546</t>
  </si>
  <si>
    <t>KIT DE ACESSORIOS PARA BANHEIRO EM METAL CROMADO, 5 PECAS, INCLUSO FIXAÇÃO. AF_01/2020</t>
  </si>
  <si>
    <t>157,15</t>
  </si>
  <si>
    <t>163,57</t>
  </si>
  <si>
    <t>95547</t>
  </si>
  <si>
    <t>SABONETEIRA PLASTICA TIPO DISPENSER PARA SABONETE LIQUIDO COM RESERVATORIO 800 A 1500 ML, INCLUSO FIXAÇÃO. AF_01/2020</t>
  </si>
  <si>
    <t>59,77</t>
  </si>
  <si>
    <t>60,84</t>
  </si>
  <si>
    <t>100848</t>
  </si>
  <si>
    <t>VASO SANITÁRIO INFANTIL LOUÇA BRANCA - FORNECIMENTO E INSTALACAO. AF_01/2020</t>
  </si>
  <si>
    <t>315,15</t>
  </si>
  <si>
    <t>317,21</t>
  </si>
  <si>
    <t>100849</t>
  </si>
  <si>
    <t>ASSENTO SANITÁRIO CONVENCIONAL - FORNECIMENTO E INSTALACAO. AF_01/2020</t>
  </si>
  <si>
    <t>29,31</t>
  </si>
  <si>
    <t>100851</t>
  </si>
  <si>
    <t>ASSENTO SANITÁRIO INFANTIL - FORNECIMENTO E INSTALACAO. AF_01/2020</t>
  </si>
  <si>
    <t>100852</t>
  </si>
  <si>
    <t>CUBA DE EMBUTIR RETANGULAR DE AÇO INOXIDÁVEL, 56 X 33 X 12 CM - FORNECIMENTO E INSTALAÇÃO. AF_01/2020</t>
  </si>
  <si>
    <t>163,80</t>
  </si>
  <si>
    <t>100854</t>
  </si>
  <si>
    <t>TORNEIRA CROMADA DE MESA PARA LAVATÓRIO COM SENSOR DE PRESENCA. AF_01/2020</t>
  </si>
  <si>
    <t>580,34</t>
  </si>
  <si>
    <t>582,52</t>
  </si>
  <si>
    <t>100855</t>
  </si>
  <si>
    <t>SABONETEIRA DE PAREDE EM PLASTICO ABS COM ACABAMENTO CROMADO E ACRILICO, INCLUSO FIXAÇÃO. AF_01/2020</t>
  </si>
  <si>
    <t>100856</t>
  </si>
  <si>
    <t>MANOPLA E CANOPLA CROMADA  FORNECIMENTO E INSTALAÇÃO. AF_01/2020</t>
  </si>
  <si>
    <t>22,58</t>
  </si>
  <si>
    <t>100857</t>
  </si>
  <si>
    <t>ACABAMENTO MONOCOMANDO PARA CHUVEIRO  FORNECIMENTO E INSTALAÇÃO. AF_01/2020</t>
  </si>
  <si>
    <t>217,98</t>
  </si>
  <si>
    <t>100858</t>
  </si>
  <si>
    <t>MICTÓRIO SIFONADO LOUÇA BRANCA  PADRÃO MÉDIO  FORNECIMENTO E INSTALAÇÃO. AF_01/2020</t>
  </si>
  <si>
    <t>509,78</t>
  </si>
  <si>
    <t>513,19</t>
  </si>
  <si>
    <t>100860</t>
  </si>
  <si>
    <t>CHUVEIRO ELÉTRICO COMUM CORPO PLÁSTICO, TIPO DUCHA  FORNECIMENTO E INSTALAÇÃO. AF_01/2020</t>
  </si>
  <si>
    <t>75,48</t>
  </si>
  <si>
    <t>76,99</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</si>
  <si>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</si>
  <si>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</si>
  <si>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</si>
  <si>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</si>
  <si>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25,58</t>
  </si>
  <si>
    <t>100863</t>
  </si>
  <si>
    <t>BARRA DE APOIO EM "L", EM ACO INOX POLIDO 70 X 70 CM, FIXADA NA PAREDE - FORNECIMENTO E INSTALACAO. AF_01/2020</t>
  </si>
  <si>
    <t>449,84</t>
  </si>
  <si>
    <t>454,65</t>
  </si>
  <si>
    <t>100864</t>
  </si>
  <si>
    <t>BARRA DE APOIO EM "L", EM ACO INOX POLIDO 80 X 80 CM, FIXADA NA PAREDE - FORNECIMENTO E INSTALACAO. AF_01/2020</t>
  </si>
  <si>
    <t>495,02</t>
  </si>
  <si>
    <t>499,83</t>
  </si>
  <si>
    <t>100865</t>
  </si>
  <si>
    <t>BARRA DE APOIO LATERAL ARTICULADA, COM TRAVA, EM ACO INOX POLIDO, FIXADA NA PAREDE - FORNECIMENTO E INSTALAÇÃO. AF_01/2020</t>
  </si>
  <si>
    <t>443,83</t>
  </si>
  <si>
    <t>445,97</t>
  </si>
  <si>
    <t>100866</t>
  </si>
  <si>
    <t>BARRA DE APOIO RETA, EM ACO INOX POLIDO, COMPRIMENTO 60CM, FIXADA NA PAREDE - FORNECIMENTO E INSTALAÇÃO. AF_01/2020</t>
  </si>
  <si>
    <t>230,62</t>
  </si>
  <si>
    <t>233,84</t>
  </si>
  <si>
    <t>100867</t>
  </si>
  <si>
    <t>BARRA DE APOIO RETA, EM ACO INOX POLIDO, COMPRIMENTO 70 CM,  FIXADA NA PAREDE - FORNECIMENTO E INSTALAÇÃO. AF_01/2020</t>
  </si>
  <si>
    <t>245,52</t>
  </si>
  <si>
    <t>248,74</t>
  </si>
  <si>
    <t>100868</t>
  </si>
  <si>
    <t>BARRA DE APOIO RETA, EM ACO INOX POLIDO, COMPRIMENTO 80 CM,  FIXADA NA PAREDE - FORNECIMENTO E INSTALAÇÃO. AF_01/2020</t>
  </si>
  <si>
    <t>255,43</t>
  </si>
  <si>
    <t>258,65</t>
  </si>
  <si>
    <t>100869</t>
  </si>
  <si>
    <t>BARRA DE APOIO RETA, EM ACO INOX POLIDO, COMPRIMENTO 90 CM,  FIXADA NA PAREDE - FORNECIMENTO E INSTALAÇÃO. AF_01/2020</t>
  </si>
  <si>
    <t>263,03</t>
  </si>
  <si>
    <t>266,25</t>
  </si>
  <si>
    <t>100870</t>
  </si>
  <si>
    <t>BARRA DE APOIO RETA, EM ALUMINIO, COMPRIMENTO 60 CM,  FIXADA NA PAREDE - FORNECIMENTO E INSTALAÇÃO. AF_01/2020</t>
  </si>
  <si>
    <t>185,62</t>
  </si>
  <si>
    <t>188,84</t>
  </si>
  <si>
    <t>100871</t>
  </si>
  <si>
    <t>BARRA DE APOIO RETA, EM ALUMINIO, COMPRIMENTO 70 CM,  FIXADA NA PAREDE - FORNECIMENTO E INSTALAÇÃO. AF_01/2020</t>
  </si>
  <si>
    <t>198,78</t>
  </si>
  <si>
    <t>202,00</t>
  </si>
  <si>
    <t>100872</t>
  </si>
  <si>
    <t>BARRA DE APOIO RETA, EM ALUMINIO, COMPRIMENTO 80 CM,  FIXADA NA PAREDE - FORNECIMENTO E INSTALAÇÃO. AF_01/2020</t>
  </si>
  <si>
    <t>207,18</t>
  </si>
  <si>
    <t>210,40</t>
  </si>
  <si>
    <t>100873</t>
  </si>
  <si>
    <t>BARRA DE APOIO RETA, EM ALUMINIO, COMPRIMENTO 90 CM,  FIXADA NA PAREDE - FORNECIMENTO E INSTALAÇÃO. AF_01/2020</t>
  </si>
  <si>
    <t>212,42</t>
  </si>
  <si>
    <t>215,64</t>
  </si>
  <si>
    <t>100874</t>
  </si>
  <si>
    <t>PUXADOR PARA PCD, FIXADO NA PORTA - FORNECIMENTO E INSTALAÇÃO. AF_01/2020</t>
  </si>
  <si>
    <t>100875</t>
  </si>
  <si>
    <t>BANCO ARTICULADO, EM ACO INOX, PARA PCD, FIXADO NA PAREDE - FORNECIMENTO E INSTALAÇÃO. AF_01/2020</t>
  </si>
  <si>
    <t>818,62</t>
  </si>
  <si>
    <t>822,89</t>
  </si>
  <si>
    <t>6087</t>
  </si>
  <si>
    <t>TAMPA EM CONCRETO ARMADO 60X60X5CM P/CX INSPECAO/FOSSA SEPTICA</t>
  </si>
  <si>
    <t>20,69</t>
  </si>
  <si>
    <t>98052</t>
  </si>
  <si>
    <t>TANQUE SÉPTICO CIRCULAR, EM CONCRETO PRÉ-MOLDADO, DIÂMETRO INTERNO = 1,10 M, ALTURA INTERNA = 2,50 M, VOLUME ÚTIL: 2138,2 L (PARA 5 CONTRIBUINTES). AF_05/2018</t>
  </si>
  <si>
    <t>1.072,66</t>
  </si>
  <si>
    <t>1.110,86</t>
  </si>
  <si>
    <t>98053</t>
  </si>
  <si>
    <t>TANQUE SÉPTICO CIRCULAR, EM CONCRETO PRÉ-MOLDADO, DIÂMETRO INTERNO = 1,40 M, ALTURA INTERNA = 2,50 M, VOLUME ÚTIL: 3463,6 L (PARA 13 CONTRIBUINTES). AF_05/2018</t>
  </si>
  <si>
    <t>1.562,41</t>
  </si>
  <si>
    <t>1.613,26</t>
  </si>
  <si>
    <t>98054</t>
  </si>
  <si>
    <t>TANQUE SÉPTICO CIRCULAR, EM CONCRETO PRÉ-MOLDADO, DIÂMETRO INTERNO = 1,88 M, ALTURA INTERNA = 2,50 M, VOLUME ÚTIL: 6245,8 L (PARA 32 CONTRIBUINTES). AF_05/2018</t>
  </si>
  <si>
    <t>2.271,14</t>
  </si>
  <si>
    <t>2.329,62</t>
  </si>
  <si>
    <t>98055</t>
  </si>
  <si>
    <t>TANQUE SÉPTICO CIRCULAR, EM CONCRETO PRÉ-MOLDADO, DIÂMETRO INTERNO = 2,38 M, ALTURA INTERNA = 2,50 M, VOLUME ÚTIL: 10009,8 L (PARA 69 CONTRIBUINTES). AF_05/2018</t>
  </si>
  <si>
    <t>3.011,52</t>
  </si>
  <si>
    <t>3.090,04</t>
  </si>
  <si>
    <t>98056</t>
  </si>
  <si>
    <t>TANQUE SÉPTICO CIRCULAR, EM CONCRETO PRÉ-MOLDADO, DIÂMETRO INTERNO = 2,38 M, ALTURA INTERNA = 3,0 M, VOLUME ÚTIL: 12234,2 L (PARA 86 CONTRIBUINTES). AF_05/2018</t>
  </si>
  <si>
    <t>3.477,64</t>
  </si>
  <si>
    <t>3.563,80</t>
  </si>
  <si>
    <t>98057</t>
  </si>
  <si>
    <t>TANQUE SÉPTICO CIRCULAR, EM CONCRETO PRÉ-MOLDADO, DIÂMETRO INTERNO = 2,88 M, ALTURA INTERNA = 2,50 M, VOLUME ÚTIL: 14657,4 L (PARA 105 CONTRIBUINTES). AF_05/2018</t>
  </si>
  <si>
    <t>4.562,90</t>
  </si>
  <si>
    <t>4.664,35</t>
  </si>
  <si>
    <t>98066</t>
  </si>
  <si>
    <t>TANQUE SÉPTICO RETANGULAR, EM ALVENARIA COM TIJOLOS CERÂMICOS MACIÇOS, DIMENSÕES INTERNAS: 1,0 X 2,0 X 1,4 M, VOLUME ÚTIL: 2000 L (PARA 5 CONTRIBUINTES). AF_05/2018</t>
  </si>
  <si>
    <t>3.655,65</t>
  </si>
  <si>
    <t>3.909,25</t>
  </si>
  <si>
    <t>98067</t>
  </si>
  <si>
    <t>TANQUE SÉPTICO RETANGULAR, EM ALVENARIA COM TIJOLOS CERÂMICOS MACIÇOS, DIMENSÕES INTERNAS: 1,2 X 2,4 X 1,6 M, VOLUME ÚTIL: 3456 L (PARA 13 CONTRIBUINTES). AF_05/2018</t>
  </si>
  <si>
    <t>4.888,80</t>
  </si>
  <si>
    <t>5.228,54</t>
  </si>
  <si>
    <t>98068</t>
  </si>
  <si>
    <t>TANQUE SÉPTICO RETANGULAR, EM ALVENARIA COM TIJOLOS CERÂMICOS MACIÇOS, DIMENSÕES INTERNAS: 1,4 X 3,2 X 1,8 M, VOLUME ÚTIL: 6272 L (PARA 32 CONTRIBUINTES). AF_05/2018</t>
  </si>
  <si>
    <t>6.918,11</t>
  </si>
  <si>
    <t>7.400,23</t>
  </si>
  <si>
    <t>98069</t>
  </si>
  <si>
    <t>TANQUE SÉPTICO RETANGULAR, EM ALVENARIA COM TIJOLOS CERÂMICOS MACIÇOS, DIMENSÕES INTERNAS: 1,6 X 4,4 X 1,8 M, VOLUME ÚTIL: 9856 L (PARA 68 CONTRIBUINTES). AF_05/2018</t>
  </si>
  <si>
    <t>9.272,97</t>
  </si>
  <si>
    <t>9.922,99</t>
  </si>
  <si>
    <t>98070</t>
  </si>
  <si>
    <t>TANQUE SÉPTICO RETANGULAR, EM ALVENARIA COM TIJOLOS CERÂMICOS MACIÇOS, DIMENSÕES INTERNAS: 1,6 X 4,8 X 2,0 M, VOLUME ÚTIL: 12288 L (PARA 86 CONTRIBUINTES). AF_05/2018</t>
  </si>
  <si>
    <t>10.634,22</t>
  </si>
  <si>
    <t>11.378,10</t>
  </si>
  <si>
    <t>98071</t>
  </si>
  <si>
    <t>TANQUE SÉPTICO RETANGULAR, EM ALVENARIA COM TIJOLOS CERÂMICOS MACIÇOS, DIMENSÕES INTERNAS: 1,6 X 4,6 X 2,4 M, VOLUME ÚTIL: 14720 L (PARA 105 CONTRIBUINTES). AF_05/2018</t>
  </si>
  <si>
    <t>11.685,18</t>
  </si>
  <si>
    <t>12.498,41</t>
  </si>
  <si>
    <t>98072</t>
  </si>
  <si>
    <t>FILTRO ANAERÓBIO RETANGULAR, EM ALVENARIA COM TIJOLOS CERÂMICOS MACIÇOS, DIMENSÕES INTERNAS: 0,8 X 1,2 X 1,67 M, VOLUME ÚTIL: 1152 L (PARA 5 CONTRIBUINTES). AF_05/2018</t>
  </si>
  <si>
    <t>3.046,90</t>
  </si>
  <si>
    <t>3.258,17</t>
  </si>
  <si>
    <t>98073</t>
  </si>
  <si>
    <t>FILTRO ANAERÓBIO RETANGULAR, EM ALVENARIA COM TIJOLOS CERÂMICOS MACIÇOS, DIMENSÕES INTERNAS: 1,2 X 1,8 X 1,67 M, VOLUME ÚTIL: 2592 L (PARA 13 CONTRIBUINTES). AF_05/2018</t>
  </si>
  <si>
    <t>4.749,24</t>
  </si>
  <si>
    <t>5.080,28</t>
  </si>
  <si>
    <t>98074</t>
  </si>
  <si>
    <t>FILTRO ANAERÓBIO RETANGULAR, EM ALVENARIA COM TIJOLOS CERÂMICOS MACIÇOS, DIMENSÕES INTERNAS: 1,4 X 3,0 X 1,67 M, VOLUME ÚTIL: 5040 L (PARA 32 CONTRIBUINTES). AF_05/2018</t>
  </si>
  <si>
    <t>7.353,69</t>
  </si>
  <si>
    <t>7.867,68</t>
  </si>
  <si>
    <t>98075</t>
  </si>
  <si>
    <t>FILTRO ANAERÓBIO RETANGULAR, EM ALVENARIA COM TIJOLOS CERÂMICOS MACIÇOS, DIMENSÕES INTERNAS: 1,4 X 4,2 X 1,67 M, VOLUME ÚTIL: 7056 L (PARA 67 CONTRIBUINTES). AF_05/2018</t>
  </si>
  <si>
    <t>9.550,63</t>
  </si>
  <si>
    <t>10.218,59</t>
  </si>
  <si>
    <t>98076</t>
  </si>
  <si>
    <t>FILTRO ANAERÓBIO RETANGULAR, EM ALVENARIA COM TIJOLOS CERÂMICOS MACIÇOS, DIMENSÕES INTERNAS: 1,6 X 4,6 X 1,67 M, VOLUME ÚTIL: 8832 L (PARA 84 CONTRIBUINTES). AF_05/2018</t>
  </si>
  <si>
    <t>10.992,62</t>
  </si>
  <si>
    <t>11.762,36</t>
  </si>
  <si>
    <t>98077</t>
  </si>
  <si>
    <t>FILTRO ANAERÓBIO RETANGULAR, EM ALVENARIA COM TIJOLOS CERÂMICOS MACIÇOS, DIMENSÕES INTERNAS: 1,6 X 5,6 X 1,67 M, VOLUME ÚTIL: 10752 L (PARA 103 CONTRIBUINTES). AF_05/2018</t>
  </si>
  <si>
    <t>12.933,50</t>
  </si>
  <si>
    <t>13.839,40</t>
  </si>
  <si>
    <t>98078</t>
  </si>
  <si>
    <t>SUMIDOURO RETANGULAR, EM ALVENARIA COM TIJOLOS CERÂMICOS MACIÇOS, DIMENSÕES INTERNAS: 0,8 X 1,4 X 3,0 M, ÁREA DE INFILTRAÇÃO: 13,2 M² (PARA 5 CONTRIBUINTES). AF_05/2018</t>
  </si>
  <si>
    <t>3.073,87</t>
  </si>
  <si>
    <t>3.293,91</t>
  </si>
  <si>
    <t>98079</t>
  </si>
  <si>
    <t>SUMIDOURO RETANGULAR, EM ALVENARIA COM TIJOLOS CERÂMICOS MACIÇOS, DIMENSÕES INTERNAS: 1,0 X 3,0 X 3,0 M, ÁREA DE INFILTRAÇÃO: 25 M² (PARA 10 CONTRIBUINTES). AF_05/2018</t>
  </si>
  <si>
    <t>5.380,91</t>
  </si>
  <si>
    <t>5.765,28</t>
  </si>
  <si>
    <t>98080</t>
  </si>
  <si>
    <t>SUMIDOURO RETANGULAR, EM ALVENARIA COM TIJOLOS CERÂMICOS MACIÇOS, DIMENSÕES INTERNAS: 1,6 X 3,4 X 3,0 M, ÁREA DE INFILTRAÇÃO: 32,9 M² (PARA 13 CONTRIBUINTES). AF_05/2018</t>
  </si>
  <si>
    <t>6.915,42</t>
  </si>
  <si>
    <t>7.409,34</t>
  </si>
  <si>
    <t>98081</t>
  </si>
  <si>
    <t>SUMIDOURO RETANGULAR, EM ALVENARIA COM TIJOLOS CERÂMICOS MACIÇOS, DIMENSÕES INTERNAS: 1,6 X 5,8 X 3,0 M, ÁREA DE INFILTRAÇÃO: 50 M² (PARA 20 CONTRIBUINTES). AF_05/2018</t>
  </si>
  <si>
    <t>10.241,90</t>
  </si>
  <si>
    <t>10.973,39</t>
  </si>
  <si>
    <t>98082</t>
  </si>
  <si>
    <t>TANQUE SÉPTICO RETANGULAR, EM ALVENARIA COM BLOCOS DE CONCRETO, DIMENSÕES INTERNAS: 1,0 X 2,0 X 1,4 M, VOLUME ÚTIL: 2000 L (PARA 5 CONTRIBUINTES). AF_05/2018</t>
  </si>
  <si>
    <t>2.837,95</t>
  </si>
  <si>
    <t>3.036,46</t>
  </si>
  <si>
    <t>98083</t>
  </si>
  <si>
    <t>TANQUE SÉPTICO RETANGULAR, EM ALVENARIA COM BLOCOS DE CONCRETO, DIMENSÕES INTERNAS: 1,2 X 2,4 X 1,6 M, VOLUME ÚTIL: 3456 L (PARA 13 CONTRIBUINTES). AF_05/2018</t>
  </si>
  <si>
    <t>3.760,14</t>
  </si>
  <si>
    <t>4.024,37</t>
  </si>
  <si>
    <t>98084</t>
  </si>
  <si>
    <t>TANQUE SÉPTICO RETANGULAR, EM ALVENARIA COM BLOCOS DE CONCRETO, DIMENSÕES INTERNAS: 1,4 X 3,2 X 1,8 M, VOLUME ÚTIL: 6272 L (PARA 32 CONTRIBUINTES). AF_05/2018</t>
  </si>
  <si>
    <t>5.291,34</t>
  </si>
  <si>
    <t>5.665,14</t>
  </si>
  <si>
    <t>98085</t>
  </si>
  <si>
    <t>TANQUE SÉPTICO RETANGULAR, EM ALVENARIA COM BLOCOS DE CONCRETO, DIMENSÕES INTERNAS: 1,6 X 4,4 X 1,8 M, VOLUME ÚTIL: 9856 L (PARA 68 CONTRIBUINTES). AF_05/2018</t>
  </si>
  <si>
    <t>7.167,07</t>
  </si>
  <si>
    <t>7.676,74</t>
  </si>
  <si>
    <t>98086</t>
  </si>
  <si>
    <t>TANQUE SÉPTICO RETANGULAR, EM ALVENARIA COM BLOCOS DE CONCRETO, DIMENSÕES INTERNAS: 1,6 X 4,8 X 2,0 M, VOLUME ÚTIL: 12288 L (PARA 86 CONTRIBUINTES). AF_05/2018</t>
  </si>
  <si>
    <t>8.119,73</t>
  </si>
  <si>
    <t>8.696,79</t>
  </si>
  <si>
    <t>98087</t>
  </si>
  <si>
    <t>TANQUE SÉPTICO RETANGULAR, EM ALVENARIA COM BLOCOS DE CONCRETO, DIMENSÕES INTERNAS: 1,6 X 4,6 X 2,4 M, VOLUME ÚTIL: 14720 L (PARA 105 CONTRIBUINTES). AF_05/2018</t>
  </si>
  <si>
    <t>8.721,99</t>
  </si>
  <si>
    <t>9.339,87</t>
  </si>
  <si>
    <t>98088</t>
  </si>
  <si>
    <t>FILTRO ANAERÓBIO RETANGULAR, EM ALVENARIA COM BLOCOS DE CONCRETO, DIMENSÕES INTERNAS: 0,8 X 1,2 X 1,67 M, VOLUME ÚTIL: 1152 L (PARA 5 CONTRIBUINTES). AF_05/2018</t>
  </si>
  <si>
    <t>2.412,02</t>
  </si>
  <si>
    <t>2.578,89</t>
  </si>
  <si>
    <t>98089</t>
  </si>
  <si>
    <t>FILTRO ANAERÓBIO RETANGULAR, EM ALVENARIA COM BLOCOS DE CONCRETO, DIMENSÕES INTERNAS: 1,2 X 1,8 X 1,67 M, VOLUME ÚTIL: 2592 L (PARA 13 CONTRIBUINTES). AF_05/2018</t>
  </si>
  <si>
    <t>3.810,31</t>
  </si>
  <si>
    <t>4.075,82</t>
  </si>
  <si>
    <t>98090</t>
  </si>
  <si>
    <t>FILTRO ANAERÓBIO RETANGULAR, EM ALVENARIA COM BLOCOS DE CONCRETO, DIMENSÕES INTERNAS: 1,4 X 3,0 X 1,67 M, VOLUME ÚTIL: 5040 L (PARA 32 CONTRIBUINTES). AF_05/2018</t>
  </si>
  <si>
    <t>5.975,98</t>
  </si>
  <si>
    <t>6.393,71</t>
  </si>
  <si>
    <t>98091</t>
  </si>
  <si>
    <t>FILTRO ANAERÓBIO RETANGULAR, EM ALVENARIA COM BLOCOS DE CONCRETO, DIMENSÕES INTERNAS: 1,4 X 4,2 X 1,67 M, VOLUME ÚTIL: 7056 L (PARA 67 CONTRIBUINTES). AF_05/2018</t>
  </si>
  <si>
    <t>7.697,20</t>
  </si>
  <si>
    <t>8.234,06</t>
  </si>
  <si>
    <t>98092</t>
  </si>
  <si>
    <t>FILTRO ANAERÓBIO RETANGULAR, EM ALVENARIA COM BLOCOS DE CONCRETO, DIMENSÕES INTERNAS: 1,6 X 4,6 X 1,67 M, VOLUME ÚTIL: 8832 L (PARA 84 CONTRIBUINTES). AF_05/2018</t>
  </si>
  <si>
    <t>9.049,69</t>
  </si>
  <si>
    <t>9.683,40</t>
  </si>
  <si>
    <t>98093</t>
  </si>
  <si>
    <t>FILTRO ANAERÓBIO RETANGULAR, EM ALVENARIA COM BLOCOS DE CONCRETO, DIMENSÕES INTERNAS: 1,6 X 5,6 X 1,67 M, VOLUME ÚTIL: 10752 L (PARA 103 CONTRIBUINTES). AF_05/2018</t>
  </si>
  <si>
    <t>10.678,32</t>
  </si>
  <si>
    <t>11.426,31</t>
  </si>
  <si>
    <t>98094</t>
  </si>
  <si>
    <t>SUMIDOURO RETANGULAR, EM ALVENARIA COM BLOCOS DE CONCRETO, DIMENSÕES INTERNAS: 0,8 X 1,4 X 3,0 M, ÁREA DE INFILTRAÇÃO: 13,2 M² (PARA 5 CONTRIBUINTES). AF_05/2018</t>
  </si>
  <si>
    <t>2.008,19</t>
  </si>
  <si>
    <t>2.142,15</t>
  </si>
  <si>
    <t>98099</t>
  </si>
  <si>
    <t>SUMIDOURO RETANGULAR, EM ALVENARIA COM BLOCOS DE CONCRETO, DIMENSÕES INTERNAS: 1,0 X 3,0 X 3,0 M, ÁREA DE INFILTRAÇÃO: 25 M² (PARA 10 CONTRIBUINTES). AF_05/2018</t>
  </si>
  <si>
    <t>3.449,01</t>
  </si>
  <si>
    <t>3.679,86</t>
  </si>
  <si>
    <t>98100</t>
  </si>
  <si>
    <t>SUMIDOURO RETANGULAR, EM ALVENARIA COM BLOCOS DE CONCRETO, DIMENSÕES INTERNAS: 1,6 X 3,4 X 3,0 M, ÁREA DE INFILTRAÇÃO: 32,9 M² (PARA 13 CONTRIBUINTES). AF_05/2018</t>
  </si>
  <si>
    <t>4.502,25</t>
  </si>
  <si>
    <t>4.805,19</t>
  </si>
  <si>
    <t>98101</t>
  </si>
  <si>
    <t>SUMIDOURO RETANGULAR, EM ALVENARIA COM BLOCOS DE CONCRETO, DIMENSÕES INTERNAS: 1,6 X 5,8 X 3,0 M, ÁREA DE INFILTRAÇÃO: 50 M² (PARA 20 CONTRIBUINTES). AF_05/2018</t>
  </si>
  <si>
    <t>6.661,88</t>
  </si>
  <si>
    <t>7.111,90</t>
  </si>
  <si>
    <t>98109</t>
  </si>
  <si>
    <t>CAIXA DE GORDURA ESPECIAL (CAPACIDADE: 312 L - PARA ATÉ 146 PESSOAS SERVIDAS NO PICO), RETANGULAR, EM ALVENARIA COM BLOCOS DE CONCRETO, DIMENSÕES INTERNAS = 0,4X1,2 M, ALTURA INTERNA = 1 M. AF_05/2018</t>
  </si>
  <si>
    <t>632,34</t>
  </si>
  <si>
    <t>686,19</t>
  </si>
  <si>
    <t>98110</t>
  </si>
  <si>
    <t>CAIXA DE GORDURA PEQUENA (CAPACIDADE: 19 L), CIRCULAR, EM PVC, DIÂMETRO INTERNO= 0,3 M. AF_05/2018</t>
  </si>
  <si>
    <t>408,67</t>
  </si>
  <si>
    <t>410,44</t>
  </si>
  <si>
    <t>98111</t>
  </si>
  <si>
    <t>CAIXA DE INSPEÇÃO PARA ATERRAMENTO, CIRCULAR, EM POLIETILENO, DIÂMETRO INTERNO = 0,3 M. AF_05/2018</t>
  </si>
  <si>
    <t>21,70</t>
  </si>
  <si>
    <t>22,65</t>
  </si>
  <si>
    <t>98114</t>
  </si>
  <si>
    <t>TAMPA CIRCULAR PARA ESGOTO E DRENAGEM, EM FERRO FUNDIDO, DIÂMETRO INTERNO = 0,6 M. AF_05/2018</t>
  </si>
  <si>
    <t>381,96</t>
  </si>
  <si>
    <t>388,63</t>
  </si>
  <si>
    <t>98115</t>
  </si>
  <si>
    <t>TAMPA CIRCULAR PARA ESGOTO E DRENAGEM, EM CONCRETO PRÉ-MOLDADO, DIÂMETRO INTERNO = 0,6 M. AF_05/2018</t>
  </si>
  <si>
    <t>86,68</t>
  </si>
  <si>
    <t>93,07</t>
  </si>
  <si>
    <t>89957</t>
  </si>
  <si>
    <t>PONTO DE CONSUMO TERMINAL DE ÁGUA FRIA (SUBRAMAL) COM TUBULAÇÃO DE PVC, DN 25 MM, INSTALADO EM RAMAL DE ÁGUA, INCLUSOS RASGO E CHUMBAMENTO EM ALVENARIA. AF_12/2014</t>
  </si>
  <si>
    <t>115,32</t>
  </si>
  <si>
    <t>126,96</t>
  </si>
  <si>
    <t>89959</t>
  </si>
  <si>
    <t>PONTO DE CONSUMO TERMINAL DE ÁGUA QUENTE (SUBRAMAL) COM TUBULAÇÃO DE CPVC, DN 22 MM, INSTALADO EM RAMAL DE ÁGUA, INCLUSOS RASGO E CHUMBAMENTO EM ALVENARIA. AF_12/2014</t>
  </si>
  <si>
    <t>176,54</t>
  </si>
  <si>
    <t>190,51</t>
  </si>
  <si>
    <t>89349</t>
  </si>
  <si>
    <t>REGISTRO DE PRESSÃO BRUTO, LATÃO, ROSCÁVEL, 1/2", FORNECIDO E INSTALADO EM RAMAL DE ÁGUA. AF_12/2014</t>
  </si>
  <si>
    <t>22,34</t>
  </si>
  <si>
    <t>89351</t>
  </si>
  <si>
    <t>REGISTRO DE PRESSÃO BRUTO, LATÃO,  ROSCÁVEL, 3/4, FORNECIDO E INSTALADO EM RAMAL DE ÁGUA. AF_12/2014</t>
  </si>
  <si>
    <t>24,93</t>
  </si>
  <si>
    <t>89352</t>
  </si>
  <si>
    <t>REGISTRO DE GAVETA BRUTO, LATÃO, ROSCÁVEL, 1/2", FORNECIDO E INSTALADO EM RAMAL DE ÁGUA. AF_12/2014</t>
  </si>
  <si>
    <t>26,89</t>
  </si>
  <si>
    <t>89353</t>
  </si>
  <si>
    <t>REGISTRO DE GAVETA BRUTO, LATÃO, ROSCÁVEL, 3/4", FORNECIDO E INSTALADO EM RAMAL DE ÁGUA. AF_12/2014</t>
  </si>
  <si>
    <t>89354</t>
  </si>
  <si>
    <t>MISTURADOR MONOCOMANDO PARA CHUVEIRO, BASE BRUTA E ACABAMENTO CROMADO, FORNECIDO E INSTALADO EM RAMAL DE ÁGUA. AF_12/2014</t>
  </si>
  <si>
    <t>224,34</t>
  </si>
  <si>
    <t>226,22</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</si>
  <si>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</si>
  <si>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</si>
  <si>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</si>
  <si>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</si>
  <si>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</si>
  <si>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</si>
  <si>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36,03</t>
  </si>
  <si>
    <t>37,79</t>
  </si>
  <si>
    <t>89972</t>
  </si>
  <si>
    <t>KIT DE REGISTRO DE GAVETA BRUTO DE LATÃO ¾", INCLUSIVE CONEXÕES, ROSCÁVEL, INSTALADO EM RAMAL DE ÁGUA FRIA - FORNECIMENTO E INSTALAÇÃO. AF_12/2014</t>
  </si>
  <si>
    <t>38,79</t>
  </si>
  <si>
    <t>89973</t>
  </si>
  <si>
    <t>KIT DE MISTURADOR BASE BRUTA DE LATÃO ¾" MONOCOMANDO PARA CHUVEIRO, INCLUSIVE CONEXÕES, INSTALADO EM RAMAL DE ÁGUA - FORNECIMENTO E INSTALAÇÃO. AF_12/2014</t>
  </si>
  <si>
    <t>365,87</t>
  </si>
  <si>
    <t>373,81</t>
  </si>
  <si>
    <t>89974</t>
  </si>
  <si>
    <t>KIT DE TÊ MISTURADOR EM CPVC ¾" COM DUPLO COMANDO PARA CHUVEIRO, INCLUSIVE CONEXÕES, INSTALADO EM RAMAL DE ÁGUA - FORNECIMENTO E INSTALAÇÃO. AF_12/2014</t>
  </si>
  <si>
    <t>200,35</t>
  </si>
  <si>
    <t>208,71</t>
  </si>
  <si>
    <t>89984</t>
  </si>
  <si>
    <t>REGISTRO DE PRESSÃO BRUTO, LATÃO, ROSCÁVEL, 1/2", COM ACABAMENTO E CANOPLA CROMADOS. FORNECIDO E INSTALADO EM RAMAL DE ÁGUA. AF_12/2014</t>
  </si>
  <si>
    <t>89985</t>
  </si>
  <si>
    <t>REGISTRO DE PRESSÃO BRUTO, LATÃO, ROSCÁVEL, 3/4", COM ACABAMENTO E CANOPLA CROMADOS. FORNECIDO E INSTALADO EM RAMAL DE ÁGUA. AF_12/2014</t>
  </si>
  <si>
    <t>56,58</t>
  </si>
  <si>
    <t>57,85</t>
  </si>
  <si>
    <t>89986</t>
  </si>
  <si>
    <t>REGISTRO DE GAVETA BRUTO, LATÃO, ROSCÁVEL, 1/2", COM ACABAMENTO E CANOPLA CROMADOS. FORNECIDO E INSTALADO EM RAMAL DE ÁGUA. AF_12/2014</t>
  </si>
  <si>
    <t>53,82</t>
  </si>
  <si>
    <t>89987</t>
  </si>
  <si>
    <t>REGISTRO DE GAVETA BRUTO, LATÃO, ROSCÁVEL, 3/4", COM ACABAMENTO E CANOPLA CROMADOS. FORNECIDO E INSTALADO EM RAMAL DE ÁGUA. AF_12/2014</t>
  </si>
  <si>
    <t>59,34</t>
  </si>
  <si>
    <t>60,61</t>
  </si>
  <si>
    <t>90371</t>
  </si>
  <si>
    <t>REGISTRO DE ESFERA, PVC, ROSCÁVEL, 3/4", FORNECIDO E INSTALADO EM RAMAL DE ÁGUA. AF_03/2015</t>
  </si>
  <si>
    <t>29,60</t>
  </si>
  <si>
    <t>94489</t>
  </si>
  <si>
    <t>REGISTRO DE ESFERA, PVC, SOLDÁVEL, DN  25 MM, INSTALADO EM RESERVAÇÃO DE ÁGUA DE EDIFICAÇÃO QUE POSSUA RESERVATÓRIO DE FIBRA/FIBROCIMENTO   FORNECIMENTO E INSTALAÇÃO. AF_06/2016</t>
  </si>
  <si>
    <t>25,85</t>
  </si>
  <si>
    <t>94490</t>
  </si>
  <si>
    <t>REGISTRO DE ESFERA, PVC, SOLDÁVEL, DN  32 MM, INSTALADO EM RESERVAÇÃO DE ÁGUA DE EDIFICAÇÃO QUE POSSUA RESERVATÓRIO DE FIBRA/FIBROCIMENTO   FORNECIMENTO E INSTALAÇÃO. AF_06/2016</t>
  </si>
  <si>
    <t>43,41</t>
  </si>
  <si>
    <t>94491</t>
  </si>
  <si>
    <t>REGISTRO DE ESFERA, PVC, SOLDÁVEL, DN  40 MM, INSTALADO EM RESERVAÇÃO DE ÁGUA DE EDIFICAÇÃO QUE POSSUA RESERVATÓRIO DE FIBRA/FIBROCIMENTO   FORNECIMENTO E INSTALAÇÃO. AF_06/2016</t>
  </si>
  <si>
    <t>58,46</t>
  </si>
  <si>
    <t>94492</t>
  </si>
  <si>
    <t>REGISTRO DE ESFERA, PVC, SOLDÁVEL, DN  50 MM, INSTALADO EM RESERVAÇÃO DE ÁGUA DE EDIFICAÇÃO QUE POSSUA RESERVATÓRIO DE FIBRA/FIBROCIMENTO   FORNECIMENTO E INSTALAÇÃO. AF_06/2016</t>
  </si>
  <si>
    <t>59,98</t>
  </si>
  <si>
    <t>61,05</t>
  </si>
  <si>
    <t>94493</t>
  </si>
  <si>
    <t>REGISTRO DE ESFERA, PVC, SOLDÁVEL, DN  60 MM, INSTALADO EM RESERVAÇÃO DE ÁGUA DE EDIFICAÇÃO QUE POSSUA RESERVATÓRIO DE FIBRA/FIBROCIMENTO   FORNECIMENTO E INSTALAÇÃO. AF_06/2016</t>
  </si>
  <si>
    <t>110,82</t>
  </si>
  <si>
    <t>94494</t>
  </si>
  <si>
    <t>REGISTRO DE GAVETA BRUTO, LATÃO, ROSCÁVEL, 3/4, INSTALADO EM RESERVAÇÃO DE ÁGUA DE EDIFICAÇÃO QUE POSSUA RESERVATÓRIO DE FIBRA/FIBROCIMENTO  FORNECIMENTO E INSTALAÇÃO. AF_06/2016</t>
  </si>
  <si>
    <t>50,70</t>
  </si>
  <si>
    <t>54,34</t>
  </si>
  <si>
    <t>94495</t>
  </si>
  <si>
    <t>REGISTRO DE GAVETA BRUTO, LATÃO, ROSCÁVEL, 1, INSTALADO EM RESERVAÇÃO DE ÁGUA DE EDIFICAÇÃO QUE POSSUA RESERVATÓRIO DE FIBRA/FIBROCIMENTO  FORNECIMENTO E INSTALAÇÃO. AF_06/2016</t>
  </si>
  <si>
    <t>65,85</t>
  </si>
  <si>
    <t>94496</t>
  </si>
  <si>
    <t>REGISTRO DE GAVETA BRUTO, LATÃO, ROSCÁVEL, 1 1/4, INSTALADO EM RESERVAÇÃO DE ÁGUA DE EDIFICAÇÃO QUE POSSUA RESERVATÓRIO DE FIBRA/FIBROCIMENTO  FORNECIMENTO E INSTALAÇÃO. AF_06/2016</t>
  </si>
  <si>
    <t>74,27</t>
  </si>
  <si>
    <t>77,98</t>
  </si>
  <si>
    <t>94497</t>
  </si>
  <si>
    <t>REGISTRO DE GAVETA BRUTO, LATÃO, ROSCÁVEL, 1 1/2, INSTALADO EM RESERVAÇÃO DE ÁGUA DE EDIFICAÇÃO QUE POSSUA RESERVATÓRIO DE FIBRA/FIBROCIMENTO  FORNECIMENTO E INSTALAÇÃO. AF_06/2016</t>
  </si>
  <si>
    <t>94498</t>
  </si>
  <si>
    <t>REGISTRO DE GAVETA BRUTO, LATÃO, ROSCÁVEL, 2, INSTALADO EM RESERVAÇÃO DE ÁGUA DE EDIFICAÇÃO QUE POSSUA RESERVATÓRIO DE FIBRA/FIBROCIMENTO  FORNECIMENTO E INSTALAÇÃO. AF_06/2016</t>
  </si>
  <si>
    <t>111,89</t>
  </si>
  <si>
    <t>94499</t>
  </si>
  <si>
    <t>REGISTRO DE GAVETA BRUTO, LATÃO, ROSCÁVEL, 2 1/2, INSTALADO EM RESERVAÇÃO DE ÁGUA DE EDIFICAÇÃO QUE POSSUA RESERVATÓRIO DE FIBRA/FIBROCIMENTO  FORNECIMENTO E INSTALAÇÃO. AF_06/2016</t>
  </si>
  <si>
    <t>188,89</t>
  </si>
  <si>
    <t>192,74</t>
  </si>
  <si>
    <t>94500</t>
  </si>
  <si>
    <t>REGISTRO DE GAVETA BRUTO, LATÃO, ROSCÁVEL, 3, INSTALADO EM RESERVAÇÃO DE ÁGUA DE EDIFICAÇÃO QUE POSSUA RESERVATÓRIO DE FIBRA/FIBROCIMENTO  FORNECIMENTO E INSTALAÇÃO. AF_06/2016</t>
  </si>
  <si>
    <t>223,09</t>
  </si>
  <si>
    <t>227,07</t>
  </si>
  <si>
    <t>94501</t>
  </si>
  <si>
    <t>REGISTRO DE GAVETA BRUTO, LATÃO, ROSCÁVEL, 4, INSTALADO EM RESERVAÇÃO DE ÁGUA DE EDIFICAÇÃO QUE POSSUA RESERVATÓRIO DE FIBRA/FIBROCIMENTO  FORNECIMENTO E INSTALAÇÃO. AF_06/2016</t>
  </si>
  <si>
    <t>427,92</t>
  </si>
  <si>
    <t>431,90</t>
  </si>
  <si>
    <t>94792</t>
  </si>
  <si>
    <t>REGISTRO DE GAVETA BRUTO, LATÃO, ROSCÁVEL, 1, COM ACABAMENTO E CANOPLA CROMADOS, INSTALADO EM RESERVAÇÃO DE ÁGUA DE EDIFICAÇÃO QUE POSSUA RESERVATÓRIO DE FIBRA/FIBROCIMENTO  FORNECIMENTO E INSTALAÇÃO. AF_06/2016</t>
  </si>
  <si>
    <t>90,23</t>
  </si>
  <si>
    <t>93,87</t>
  </si>
  <si>
    <t>94793</t>
  </si>
  <si>
    <t>REGISTRO DE GAVETA BRUTO, LATÃO, ROSCÁVEL, 1 1/4, COM ACABAMENTO E CANOPLA CROMADOS, INSTALADO EM RESERVAÇÃO DE ÁGUA DE EDIFICAÇÃO QUE POSSUA RESERVATÓRIO DE FIBRA/FIBROCIMENTO  FORNECIMENTO E INSTALAÇÃO. AF_06/2016</t>
  </si>
  <si>
    <t>114,09</t>
  </si>
  <si>
    <t>117,80</t>
  </si>
  <si>
    <t>94794</t>
  </si>
  <si>
    <t>REGISTRO DE GAVETA BRUTO, LATÃO, ROSCÁVEL, 1 1/2, COM ACABAMENTO E CANOPLA CROMADOS, INSTALADO EM RESERVAÇÃO DE ÁGUA DE EDIFICAÇÃO QUE POSSUA RESERVATÓRIO DE FIBRA/FIBROCIMENTO  FORNECIMENTO E INSTALAÇÃO. AF_06/2016</t>
  </si>
  <si>
    <t>117,88</t>
  </si>
  <si>
    <t>121,59</t>
  </si>
  <si>
    <t>94795</t>
  </si>
  <si>
    <t>TORNEIRA DE BOIA, ROSCÁVEL, 1/2 , FORNECIDA E INSTALADA EM RESERVAÇÃO DE ÁGUA. AF_06/2016</t>
  </si>
  <si>
    <t>35,03</t>
  </si>
  <si>
    <t>94796</t>
  </si>
  <si>
    <t>TORNEIRA DE BOIA, ROSCÁVEL, 3/4 , FORNECIDA E INSTALADA EM RESERVAÇÃO DE ÁGUA. AF_06/2016</t>
  </si>
  <si>
    <t>40,12</t>
  </si>
  <si>
    <t>94797</t>
  </si>
  <si>
    <t>TORNEIRA DE BOIA, ROSCÁVEL, 1, FORNECIDA E INSTALADA EM RESERVAÇÃO DE ÁGUA. AF_06/2016</t>
  </si>
  <si>
    <t>61,62</t>
  </si>
  <si>
    <t>62,88</t>
  </si>
  <si>
    <t>94798</t>
  </si>
  <si>
    <t>TORNEIRA DE BOIA, ROSCÁVEL, 1 1/4 , FORNECIDA E INSTALADA EM RESERVAÇÃO DE ÁGUA. AF_06/2016</t>
  </si>
  <si>
    <t>137,23</t>
  </si>
  <si>
    <t>138,82</t>
  </si>
  <si>
    <t>94799</t>
  </si>
  <si>
    <t>TORNEIRA DE BOIA, ROSCÁVEL, 1 1/2 , FORNECIDA E INSTALADA EM RESERVAÇÃO DE ÁGUA. AF_06/2016</t>
  </si>
  <si>
    <t>133,93</t>
  </si>
  <si>
    <t>94800</t>
  </si>
  <si>
    <t>TORNEIRA DE BOIA, ROSCÁVEL, 2, FORNECIDA E INSTALADA EM RESERVAÇÃO DE ÁGUA. AF_06/2016</t>
  </si>
  <si>
    <t>227,00</t>
  </si>
  <si>
    <t>229,53</t>
  </si>
  <si>
    <t>95248</t>
  </si>
  <si>
    <t>VÁLVULA DE ESFERA BRUTA, BRONZE, ROSCÁVEL, 1/2  , INSTALADO EM RESERVAÇÃO DE ÁGUA DE EDIFICAÇÃO QUE POSSUA RESERVATÓRIO DE FIBRA/FIBROCIMENTO - FORNECIMENTO E INSTALAÇÃO. AF_06/2016</t>
  </si>
  <si>
    <t>62,72</t>
  </si>
  <si>
    <t>95249</t>
  </si>
  <si>
    <t>VÁLVULA DE ESFERA BRUTA, BRONZE, ROSCÁVEL, 3/4'', INSTALADO EM RESERVAÇÃO DE ÁGUA DE EDIFICAÇÃO QUE POSSUA RESERVATÓRIO DE FIBRA/FIBROCIMENTO - FORNECIMENTO E INSTALAÇÃO. AF_06/2016</t>
  </si>
  <si>
    <t>67,08</t>
  </si>
  <si>
    <t>95250</t>
  </si>
  <si>
    <t>VÁLVULA DE ESFERA BRUTA, BRONZE, ROSCÁVEL, 1'', INSTALADO EM RESERVAÇÃO DE ÁGUA DE EDIFICAÇÃO QUE POSSUA RESERVATÓRIO DE FIBRA/FIBROCIMENTO -   FORNECIMENTO E INSTALAÇÃO. AF_06/2016</t>
  </si>
  <si>
    <t>74,87</t>
  </si>
  <si>
    <t>78,51</t>
  </si>
  <si>
    <t>95251</t>
  </si>
  <si>
    <t>VÁLVULA DE ESFERA BRUTA, BRONZE, ROSCÁVEL, 1 1/4'', INSTALADO EM RESERVAÇÃO DE ÁGUA DE EDIFICAÇÃO QUE POSSUA RESERVATÓRIO DE FIBRA/FIBROCIMENTO -   FORNECIMENTO E INSTALAÇÃO. AF_06/2016</t>
  </si>
  <si>
    <t>100,86</t>
  </si>
  <si>
    <t>95252</t>
  </si>
  <si>
    <t>VÁLVULA DE ESFERA BRUTA, BRONZE, ROSCÁVEL, 1 1/2'', INSTALADO EM RESERVAÇÃO DE ÁGUA DE EDIFICAÇÃO QUE POSSUA RESERVATÓRIO DE FIBRA/FIBROCIMENTO -   FORNECIMENTO E INSTALAÇÃO. AF_06/2016</t>
  </si>
  <si>
    <t>114,32</t>
  </si>
  <si>
    <t>95253</t>
  </si>
  <si>
    <t>VÁLVULA DE ESFERA BRUTA, BRONZE, ROSCÁVEL, 2'', INSTALADO EM RESERVAÇÃO DE ÁGUA DE EDIFICAÇÃO QUE POSSUA RESERVATÓRIO DE FIBRA/FIBROCIMENTO - FORNECIMENTO E INSTALAÇÃO. AF_06/2016</t>
  </si>
  <si>
    <t>154,81</t>
  </si>
  <si>
    <t>158,66</t>
  </si>
  <si>
    <t>99619</t>
  </si>
  <si>
    <t>VÁLVULA DE RETENÇÃO HORIZONTAL, DE BRONZE, ROSCÁVEL, 3/4" - FORNECIMENTO E INSTALAÇÃO. AF_01/2019</t>
  </si>
  <si>
    <t>60,96</t>
  </si>
  <si>
    <t>61,90</t>
  </si>
  <si>
    <t>99620</t>
  </si>
  <si>
    <t>VÁLVULA DE RETENÇÃO HORIZONTAL, DE BRONZE, ROSCÁVEL, 1" - FORNECIMENTO E INSTALAÇÃO. AF_01/2019</t>
  </si>
  <si>
    <t>106,39</t>
  </si>
  <si>
    <t>99621</t>
  </si>
  <si>
    <t>VÁLVULA DE RETENÇÃO HORIZONTAL, DE BRONZE, ROSCÁVEL, 1 1/4" - FORNECIMENTO E INSTALAÇÃO. AF_01/2019</t>
  </si>
  <si>
    <t>139,17</t>
  </si>
  <si>
    <t>142,88</t>
  </si>
  <si>
    <t>99622</t>
  </si>
  <si>
    <t>VÁLVULA DE RETENÇÃO HORIZONTAL, DE BRONZE, ROSCÁVEL, 1 1/2"  - FORNECIMENTO E INSTALAÇÃO. AF_01/2019</t>
  </si>
  <si>
    <t>151,83</t>
  </si>
  <si>
    <t>155,54</t>
  </si>
  <si>
    <t>99623</t>
  </si>
  <si>
    <t>VÁLVULA DE RETENÇÃO HORIZONTAL, DE BRONZE, ROSCÁVEL, 2"  - FORNECIMENTO E INSTALAÇÃO. AF_01/2019</t>
  </si>
  <si>
    <t>201,40</t>
  </si>
  <si>
    <t>205,25</t>
  </si>
  <si>
    <t>99624</t>
  </si>
  <si>
    <t>VÁLVULA DE RETENÇÃO HORIZONTAL, DE BRONZE, ROSCÁVEL, 2 1/2" - FORNECIMENTO E INSTALAÇÃO. AF_01/2019</t>
  </si>
  <si>
    <t>273,92</t>
  </si>
  <si>
    <t>277,77</t>
  </si>
  <si>
    <t>99625</t>
  </si>
  <si>
    <t>VÁLVULA DE RETENÇÃO HORIZONTAL, DE BRONZE, ROSCÁVEL, 3" - FORNECIMENTO E INSTALAÇÃO. AF_01/2019</t>
  </si>
  <si>
    <t>367,17</t>
  </si>
  <si>
    <t>371,15</t>
  </si>
  <si>
    <t>99626</t>
  </si>
  <si>
    <t>VÁLVULA DE RETENÇÃO HORIZONTAL, DE BRONZE, ROSCÁVEL, 4" - FORNECIMENTO E INSTALAÇÃO. AF_01/2019</t>
  </si>
  <si>
    <t>550,70</t>
  </si>
  <si>
    <t>554,68</t>
  </si>
  <si>
    <t>99627</t>
  </si>
  <si>
    <t>VÁLVULA DE RETENÇÃO VERTICAL, DE BRONZE, ROSCÁVEL, 1/2" - FORNECIMENTO E INSTALAÇÃO. AF_01/2019</t>
  </si>
  <si>
    <t>63,26</t>
  </si>
  <si>
    <t>99628</t>
  </si>
  <si>
    <t>VÁLVULA DE RETENÇÃO VERTICAL, DE BRONZE, ROSCÁVEL, 3/4" - FORNECIMENTO E INSTALAÇÃO. AF_01/2019</t>
  </si>
  <si>
    <t>41,96</t>
  </si>
  <si>
    <t>42,90</t>
  </si>
  <si>
    <t>99629</t>
  </si>
  <si>
    <t>VÁLVULA DE RETENÇÃO VERTICAL, DE BRONZE, ROSCÁVEL, 1" - FORNECIMENTO E INSTALAÇÃO. AF_01/2019</t>
  </si>
  <si>
    <t>99630</t>
  </si>
  <si>
    <t>VÁLVULA DE RETENÇÃO VERTICAL, DE BRONZE, ROSCÁVEL, 1 1/4" - FORNECIMENTO E INSTALAÇÃO. AF_01/2019</t>
  </si>
  <si>
    <t>87,08</t>
  </si>
  <si>
    <t>99631</t>
  </si>
  <si>
    <t>VÁLVULA DE RETENÇÃO VERTICAL, DE BRONZE, ROSCÁVEL, 1 1/2" - FORNECIMENTO E INSTALAÇÃO. AF_01/2019</t>
  </si>
  <si>
    <t>99,25</t>
  </si>
  <si>
    <t>99632</t>
  </si>
  <si>
    <t>VÁLVULA DE RETENÇÃO VERTICAL, DE BRONZE, ROSCÁVEL, 2" - FORNECIMENTO E INSTALAÇÃO. AF_01/2019</t>
  </si>
  <si>
    <t>126,13</t>
  </si>
  <si>
    <t>129,98</t>
  </si>
  <si>
    <t>99633</t>
  </si>
  <si>
    <t>VÁLVULA DE RETENÇÃO VERTICAL, DE BRONZE, ROSCÁVEL, 3" - FORNECIMENTO E INSTALAÇÃO. AF_01/2019</t>
  </si>
  <si>
    <t>238,38</t>
  </si>
  <si>
    <t>242,36</t>
  </si>
  <si>
    <t>99634</t>
  </si>
  <si>
    <t>VÁLVULA DE RETENÇÃO VERTICAL, DE BRONZE, ROSCÁVEL, 4" - FORNECIMENTO E INSTALAÇÃO. AF_01/2019</t>
  </si>
  <si>
    <t>388,67</t>
  </si>
  <si>
    <t>392,65</t>
  </si>
  <si>
    <t>99635</t>
  </si>
  <si>
    <t>VÁLVULA DE DESCARGA METÁLICA, BASE 1 1/2 ", ACABAMENTO METALICO CROMADO - FORNECIMENTO E INSTALAÇÃO. AF_01/2019</t>
  </si>
  <si>
    <t>250,61</t>
  </si>
  <si>
    <t>254,32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</si>
  <si>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</si>
  <si>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</si>
  <si>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</si>
  <si>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</si>
  <si>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134,84</t>
  </si>
  <si>
    <t>142,84</t>
  </si>
  <si>
    <t>95637</t>
  </si>
  <si>
    <t>KIT CAVALETE PARA MEDIÇÃO DE ÁGUA - ENTRADA PRINCIPAL, EM AÇO GALVANIZADO DN 32 (1 ¼)  FORNECIMENTO E INSTALAÇÃO (EXCLUSIVE HIDRÔMETRO). AF_11/2016</t>
  </si>
  <si>
    <t>391,06</t>
  </si>
  <si>
    <t>417,46</t>
  </si>
  <si>
    <t>95638</t>
  </si>
  <si>
    <t>KIT CAVALETE PARA MEDIÇÃO DE ÁGUA - ENTRADA PRINCIPAL, EM AÇO GALVANIZADO DN 40 (1 ½)  FORNECIMENTO E INSTALAÇÃO (EXCLUSIVE HIDRÔMETRO). AF_11/2016</t>
  </si>
  <si>
    <t>471,26</t>
  </si>
  <si>
    <t>501,70</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</si>
  <si>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</si>
  <si>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</si>
  <si>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</si>
  <si>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</si>
  <si>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219,34</t>
  </si>
  <si>
    <t>95642</t>
  </si>
  <si>
    <t>KIT CAVALETE PARA MEDIÇÃO DE ÁGUA - ENTRADA INDIVIDUALIZADA, EM PVC DN 25 (¾), PARA 3 MEDIDORES  FORNECIMENTO E INSTALAÇÃO (EXCLUSIVE HIDRÔMETRO). AF_11/2016</t>
  </si>
  <si>
    <t>324,15</t>
  </si>
  <si>
    <t>341,84</t>
  </si>
  <si>
    <t>95643</t>
  </si>
  <si>
    <t>KIT CAVALETE PARA MEDIÇÃO DE ÁGUA - ENTRADA INDIVIDUALIZADA, EM PVC DN 25 (¾), PARA 4 MEDIDORES  FORNECIMENTO E INSTALAÇÃO (EXCLUSIVE HIDRÔMETRO). AF_11/2016</t>
  </si>
  <si>
    <t>423,92</t>
  </si>
  <si>
    <t>446,93</t>
  </si>
  <si>
    <t>95644</t>
  </si>
  <si>
    <t>KIT CAVALETE PARA MEDIÇÃO DE ÁGUA - ENTRADA INDIVIDUALIZADA, EM PVC DN 32 (1), PARA 1 MEDIDOR  FORNECIMENTO E INSTALAÇÃO (EXCLUSIVE HIDRÔMETRO). AF_11/2016</t>
  </si>
  <si>
    <t>157,71</t>
  </si>
  <si>
    <t>165,28</t>
  </si>
  <si>
    <t>95645</t>
  </si>
  <si>
    <t>KIT CAVALETE PARA MEDIÇÃO DE ÁGUA - ENTRADA INDIVIDUALIZADA, EM PVC DN 32 (1), PARA 2 MEDIDORES  FORNECIMENTO E INSTALAÇÃO (EXCLUSIVE HIDRÔMETRO). AF_11/2016</t>
  </si>
  <si>
    <t>288,09</t>
  </si>
  <si>
    <t>301,54</t>
  </si>
  <si>
    <t>95646</t>
  </si>
  <si>
    <t>KIT CAVALETE PARA MEDIÇÃO DE ÁGUA - ENTRADA INDIVIDUALIZADA, EM PVC DN 32 (1), PARA 3 MEDIDORES  FORNECIMENTO E INSTALAÇÃO (EXCLUSIVE HIDRÔMETRO). AF_11/2016</t>
  </si>
  <si>
    <t>449,09</t>
  </si>
  <si>
    <t>95647</t>
  </si>
  <si>
    <t>KIT CAVALETE PARA MEDIÇÃO DE ÁGUA - ENTRADA INDIVIDUALIZADA, EM PVC DN 32 (1), PARA 4 MEDIDORES  FORNECIMENTO E INSTALAÇÃO (EXCLUSIVE HIDRÔMETRO). AF_11/2016</t>
  </si>
  <si>
    <t>562,40</t>
  </si>
  <si>
    <t>588,43</t>
  </si>
  <si>
    <t>95673</t>
  </si>
  <si>
    <t>HIDRÔMETRO DN 20 (½), 1,5 M³/H  FORNECIMENTO E INSTALAÇÃO. AF_11/2016</t>
  </si>
  <si>
    <t>104,48</t>
  </si>
  <si>
    <t>106,62</t>
  </si>
  <si>
    <t>95674</t>
  </si>
  <si>
    <t>HIDRÔMETRO DN 20 (½), 3,0 M³/H  FORNECIMENTO E INSTALAÇÃO. AF_11/2016</t>
  </si>
  <si>
    <t>112,96</t>
  </si>
  <si>
    <t>95675</t>
  </si>
  <si>
    <t>HIDRÔMETRO DN 25 (¾ ), 5,0 M³/H FORNECIMENTO E INSTALAÇÃO. AF_11/2016</t>
  </si>
  <si>
    <t>135,28</t>
  </si>
  <si>
    <t>137,76</t>
  </si>
  <si>
    <t>95676</t>
  </si>
  <si>
    <t>CAIXA EM CONCRETO PRÉ-MOLDADO PARA ABRIGO DE HIDRÔMETRO COM DN 20 (½)  FORNECIMENTO E INSTALAÇÃO. AF_11/2016</t>
  </si>
  <si>
    <t>67,68</t>
  </si>
  <si>
    <t>97741</t>
  </si>
  <si>
    <t>KIT CAVALETE PARA MEDIÇÃO DE ÁGUA - ENTRADA INDIVIDUALIZADA, EM PVC DN 25 (¾), PARA 1 MEDIDOR  FORNECIMENTO E INSTALAÇÃO (EXCLUSIVE HIDRÔMETRO). AF_11/2016</t>
  </si>
  <si>
    <t>122,97</t>
  </si>
  <si>
    <t>72285</t>
  </si>
  <si>
    <t>CAIXA DE AREIA 40X40X40CM EM ALVENARIA - EXECUÇÃO</t>
  </si>
  <si>
    <t>82,67</t>
  </si>
  <si>
    <t>89,38</t>
  </si>
  <si>
    <t>90436</t>
  </si>
  <si>
    <t>FURO EM ALVENARIA PARA DIÂMETROS MENORES OU IGUAIS A 40 MM. AF_05/2015</t>
  </si>
  <si>
    <t>90437</t>
  </si>
  <si>
    <t>FURO EM ALVENARIA PARA DIÂMETROS MAIORES QUE 40 MM E MENORES OU IGUAIS A 75 MM. AF_05/2015</t>
  </si>
  <si>
    <t>33,78</t>
  </si>
  <si>
    <t>90438</t>
  </si>
  <si>
    <t>FURO EM ALVENARIA PARA DIÂMETROS MAIORES QUE 75 MM. AF_05/2015</t>
  </si>
  <si>
    <t>43,16</t>
  </si>
  <si>
    <t>90439</t>
  </si>
  <si>
    <t>FURO EM CONCRETO PARA DIÂMETROS MENORES OU IGUAIS A 40 MM. AF_05/2015</t>
  </si>
  <si>
    <t>55,56</t>
  </si>
  <si>
    <t>62,17</t>
  </si>
  <si>
    <t>90440</t>
  </si>
  <si>
    <t>FURO EM CONCRETO PARA DIÂMETROS MAIORES QUE 40 MM E MENORES OU IGUAIS A 75 MM. AF_05/2015</t>
  </si>
  <si>
    <t>99,57</t>
  </si>
  <si>
    <t>90441</t>
  </si>
  <si>
    <t>FURO EM CONCRETO PARA DIÂMETROS MAIORES QUE 75 MM. AF_05/2015</t>
  </si>
  <si>
    <t>113,66</t>
  </si>
  <si>
    <t>127,19</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</si>
  <si>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</si>
  <si>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</si>
  <si>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</si>
  <si>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</si>
  <si>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</si>
  <si>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</si>
  <si>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</si>
  <si>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</si>
  <si>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</si>
  <si>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</si>
  <si>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</si>
  <si>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</si>
  <si>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</si>
  <si>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</si>
  <si>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</si>
  <si>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</si>
  <si>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</si>
  <si>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</si>
  <si>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</si>
  <si>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</si>
  <si>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</si>
  <si>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</si>
  <si>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</si>
  <si>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</si>
  <si>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</si>
  <si>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</si>
  <si>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90459</t>
  </si>
  <si>
    <t>QUEBRA EM ALVENARIA PARA INSTALAÇÃO DE ABRIGO PARA MANGUEIRAS (90X60 CM). AF_05/2015</t>
  </si>
  <si>
    <t>33,00</t>
  </si>
  <si>
    <t>37,02</t>
  </si>
  <si>
    <t>90460</t>
  </si>
  <si>
    <t>PERFILADO DE SEÇÃO 38X76 MM PARA SUPORTE DE ATÉ 3 TUBOS HORIZONTAIS. AF_05/2015</t>
  </si>
  <si>
    <t>26,88</t>
  </si>
  <si>
    <t>90461</t>
  </si>
  <si>
    <t>PERFILADO DE SEÇÃO 38X76 MM PARA SUPORTE DE MAIS DE 3 TUBOS HORIZONTAIS. AF_05/2015</t>
  </si>
  <si>
    <t>14,48</t>
  </si>
  <si>
    <t>14,67</t>
  </si>
  <si>
    <t>90462</t>
  </si>
  <si>
    <t>PERFILADO DE SEÇÃO 38X38 MM PARA SUPORTE DE ATÉ 3 TUBOS VERTICAIS. AF_05/2015</t>
  </si>
  <si>
    <t>90463</t>
  </si>
  <si>
    <t>PERFILADO DE SEÇÃO 38X38 MM PARA SUPORTE DE MAIS DE 3 TUBOS VERTICAIS. AF_05/2015</t>
  </si>
  <si>
    <t>90466</t>
  </si>
  <si>
    <t>CHUMBAMENTO LINEAR EM ALVENARIA PARA RAMAIS/DISTRIBUIÇÃO COM DIÂMETROS MENORES OU IGUAIS A 40 MM. AF_05/2015</t>
  </si>
  <si>
    <t>12,09</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</si>
  <si>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</si>
  <si>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</si>
  <si>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</si>
  <si>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</si>
  <si>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</si>
  <si>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</si>
  <si>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</si>
  <si>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</si>
  <si>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</si>
  <si>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</si>
  <si>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</si>
  <si>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</si>
  <si>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</si>
  <si>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</si>
  <si>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6,99</t>
  </si>
  <si>
    <t>91169</t>
  </si>
  <si>
    <t>FIXAÇÃO DE TUBOS HORIZONTAIS DE PPR DIÂMETROS MAIORES QUE 75 MM COM ABRAÇADEIRA METÁLICA RÍGIDA TIPO D 3", FIXADA EM PERFILADO EM LAJE. AF_05/2015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</si>
  <si>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</si>
  <si>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</si>
  <si>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</si>
  <si>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</si>
  <si>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</si>
  <si>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</si>
  <si>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4,02</t>
  </si>
  <si>
    <t>91173</t>
  </si>
  <si>
    <t>FIXAÇÃO DE TUBOS VERTICAIS DE PPR DIÂMETROS MENORES OU IGUAIS A 40 MM COM ABRAÇADEIRA METÁLICA RÍGIDA TIPO D 1/2", FIXADA EM PERFILADO EM ALVENARIA. AF_05/2015</t>
  </si>
  <si>
    <t>91174</t>
  </si>
  <si>
    <t>FIXAÇÃO DE TUBOS VERTICAIS DE PPR DIÂMETROS MAIORES QUE 40 MM E MENORES OU IGUAIS A 75 MM COM ABRAÇADEIRA METÁLICA RÍGIDA TIPO D 1 1/2", FIXADA EM PERFILADO EM ALVENARIA. AF_05/2015</t>
  </si>
  <si>
    <t>2,16</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</si>
  <si>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</si>
  <si>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</si>
  <si>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</si>
  <si>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</si>
  <si>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</si>
  <si>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</si>
  <si>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</si>
  <si>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</si>
  <si>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</si>
  <si>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</si>
  <si>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9,53</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</si>
  <si>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</si>
  <si>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</si>
  <si>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</si>
  <si>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</si>
  <si>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</si>
  <si>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</si>
  <si>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</si>
  <si>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</si>
  <si>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</si>
  <si>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</si>
  <si>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</si>
  <si>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</si>
  <si>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</si>
  <si>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</si>
  <si>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</si>
  <si>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</si>
  <si>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</si>
  <si>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</si>
  <si>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91189</t>
  </si>
  <si>
    <t>CHUMBAMENTO PONTUAL DE ABERTURA EM LAJE COM PASSAGEM DE MAIS DE 1 TUBO DE  DIAMETRO EQUIVALENTE IGUAL À  50 MM. AF_05/2015</t>
  </si>
  <si>
    <t>34,53</t>
  </si>
  <si>
    <t>37,20</t>
  </si>
  <si>
    <t>91190</t>
  </si>
  <si>
    <t>CHUMBAMENTO PONTUAL EM PASSAGEM DE TUBO COM DIÂMETRO MENOR OU IGUAL A 40 MM. AF_05/2015</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</si>
  <si>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</si>
  <si>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</si>
  <si>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</si>
  <si>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</si>
  <si>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</si>
  <si>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</si>
  <si>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</si>
  <si>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</si>
  <si>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1.761,86</t>
  </si>
  <si>
    <t>1.845,07</t>
  </si>
  <si>
    <t>94481</t>
  </si>
  <si>
    <t>CONJUNTO HIDRÁULICO PARA INSTALAÇÃO DE BOMBA EM AÇO ROSCÁVEL, DN SUCÇÃO 50 (2) E DN RECALQUE 40 (1 1/2), PARA EDIFICAÇÃO ENTRE 8 E 12 PAVIMENTOS  FORNECIMENTO E INSTALAÇÃO. AF_06/2016</t>
  </si>
  <si>
    <t>1.279,70</t>
  </si>
  <si>
    <t>1.353,69</t>
  </si>
  <si>
    <t>94482</t>
  </si>
  <si>
    <t>CONJUNTO HIDRÁULICO PARA INSTALAÇÃO DE BOMBA EM AÇO ROSCÁVEL, DN SUCÇÃO 40 (1 1/2) E DN RECALQUE 32 (1 1/4), PARA EDIFICAÇÃO ENTRE 4 E 8 PAVIMENTOS  FORNECIMENTO E INSTALAÇÃO. AF_06/2016</t>
  </si>
  <si>
    <t>1.035,28</t>
  </si>
  <si>
    <t>1.102,66</t>
  </si>
  <si>
    <t>94483</t>
  </si>
  <si>
    <t>CONJUNTO HIDRÁULICO PARA INSTALAÇÃO DE BOMBA EM AÇO ROSCÁVEL, DN SUCÇÃO 32 (1 1/4) E DN RECALQUE 25 (1), PARA EDIFICAÇÃO ATÉ 4 PAVIMENTOS  FORNECIMENTO E INSTALAÇÃO. AF_06/2016</t>
  </si>
  <si>
    <t>885,30</t>
  </si>
  <si>
    <t>947,22</t>
  </si>
  <si>
    <t>95541</t>
  </si>
  <si>
    <t>FIXAÇÃO UTILIZANDO PARAFUSO E BUCHA DE NYLON, SOMENTE MÃO DE OBRA. AF_10/2016</t>
  </si>
  <si>
    <t>95573</t>
  </si>
  <si>
    <t>MÃO-FRANCESA EM AÇO, ABAS IGUAIS 40 CM, CAPACIDADE MÍNIMA 70 KG, BRANCO  FORNECIMENTO E INSTALAÇÃO. AF_11/2016</t>
  </si>
  <si>
    <t>16,77</t>
  </si>
  <si>
    <t>95574</t>
  </si>
  <si>
    <t>MÃO-FRANCESA EM AÇO, ABAS IGUAIS 30 CM, CAPACIDADE MÍNIMA 60 KG, BRANCO  FORNECIMENTO E INSTALAÇÃO. AF_11/2016</t>
  </si>
  <si>
    <t>96559</t>
  </si>
  <si>
    <t>PERFILADO DE SEÇÃO 38X76 MM PARA SUPORTE DE DUTO EM CHAPA GALVANIZADA BITOLA 26. AF_07/2017</t>
  </si>
  <si>
    <t>75,62</t>
  </si>
  <si>
    <t>96560</t>
  </si>
  <si>
    <t>PERFILADO DE SEÇÃO 38X76 MM PARA SUPORTE DE DUTO EM CHAPA GALVANIZADA BITOLA 24. AF_07/2017</t>
  </si>
  <si>
    <t>96561</t>
  </si>
  <si>
    <t>PERFILADO DE SEÇÃO 38X76 MM PARA SUPORTE DE DUTO EM CHAPA GALVANIZADA BITOLA 22. AF_07/2017</t>
  </si>
  <si>
    <t>22,64</t>
  </si>
  <si>
    <t>96562</t>
  </si>
  <si>
    <t>PERFILADO DE SEÇÃO 38X76 MM PARA SUPORTE DE ELETROCALHA LISA OU PERFURADA EM AÇO GALVANIZADO, LARGURA 200 OU 400 MM E ALTURA 50 MM. AF_07/2017</t>
  </si>
  <si>
    <t>38,69</t>
  </si>
  <si>
    <t>96563</t>
  </si>
  <si>
    <t>PERFILADO DE SEÇÃO 38X76 MM PARA SUPORTE DE ELETROCALHA LISA OU PERFURADA EM AÇO GALVANIZADO, LARGURA 500 OU 800 MM E ALTURA 50 MM. AF_07/2017</t>
  </si>
  <si>
    <t>41,43</t>
  </si>
  <si>
    <t>73826/1</t>
  </si>
  <si>
    <t>INSTALACAO DE COMPRESSOR DE AR, POTENCIA &lt;= 5 CV</t>
  </si>
  <si>
    <t>503,70</t>
  </si>
  <si>
    <t>564,15</t>
  </si>
  <si>
    <t>73826/2</t>
  </si>
  <si>
    <t>INSTALACAO DE COMPRESSOR DE AR, POTENCIA &gt; 5 E &lt;= 10 CV</t>
  </si>
  <si>
    <t>654,81</t>
  </si>
  <si>
    <t>733,39</t>
  </si>
  <si>
    <t>73834/1</t>
  </si>
  <si>
    <t>INSTALACAO DE CONJ.MOTO BOMBA SUBMERSIVEL ATE 10 CV</t>
  </si>
  <si>
    <t>207,79</t>
  </si>
  <si>
    <t>73834/2</t>
  </si>
  <si>
    <t>INSTALACAO DE CONJ.MOTO BOMBA SUBMERSIVEL DE 11 A 25 CV</t>
  </si>
  <si>
    <t>332,48</t>
  </si>
  <si>
    <t>372,28</t>
  </si>
  <si>
    <t>73834/3</t>
  </si>
  <si>
    <t>INSTALACAO DE CONJ.MOTO BOMBA SUBMERSIVEL DE 26 A 50 CV</t>
  </si>
  <si>
    <t>664,96</t>
  </si>
  <si>
    <t>744,56</t>
  </si>
  <si>
    <t>73834/4</t>
  </si>
  <si>
    <t>INSTALACAO DE CONJ.MOTO BOMBA SUBMERSIVEL DE 51 A 100 CV</t>
  </si>
  <si>
    <t>997,44</t>
  </si>
  <si>
    <t>1.116,84</t>
  </si>
  <si>
    <t>73835/1</t>
  </si>
  <si>
    <t>INSTALACAO DE CONJ.MOTO BOMBA VERTICAL POT &lt;= 100 CV</t>
  </si>
  <si>
    <t>1.346,37</t>
  </si>
  <si>
    <t>1.510,25</t>
  </si>
  <si>
    <t>73835/2</t>
  </si>
  <si>
    <t>INSTALACAO DE CONJ.MOTO BOMBA VERTICAL 100 &lt; POT &lt;= 200 CV</t>
  </si>
  <si>
    <t>1.831,07</t>
  </si>
  <si>
    <t>2.053,94</t>
  </si>
  <si>
    <t>73835/3</t>
  </si>
  <si>
    <t>INSTALACAO DE CONJ.MOTO BOMBA VERTICAL 200 &lt; POT &lt;= 300 CV</t>
  </si>
  <si>
    <t>2.046,49</t>
  </si>
  <si>
    <t>2.295,58</t>
  </si>
  <si>
    <t>73836/1</t>
  </si>
  <si>
    <t>INSTALACAO DE CONJ.MOTO BOMBA HORIZONTAL ATE 10 CV</t>
  </si>
  <si>
    <t>538,55</t>
  </si>
  <si>
    <t>604,10</t>
  </si>
  <si>
    <t>73836/2</t>
  </si>
  <si>
    <t>INSTALACAO DE CONJ.MOTO BOMBA HORIZONTAL DE 12,5 A 25 CV</t>
  </si>
  <si>
    <t>700,11</t>
  </si>
  <si>
    <t>785,33</t>
  </si>
  <si>
    <t>73836/3</t>
  </si>
  <si>
    <t>INSTALACAO DE CONJ.MOTO BOMBA HORIZONTAL DE 30 A 75 CV</t>
  </si>
  <si>
    <t>1.077,10</t>
  </si>
  <si>
    <t>1.208,20</t>
  </si>
  <si>
    <t>73836/4</t>
  </si>
  <si>
    <t>INSTALACAO DE CONJ.MOTO BOMBA HORIZONTAL DE 100 A 150 CV</t>
  </si>
  <si>
    <t>1.723,36</t>
  </si>
  <si>
    <t>1.933,12</t>
  </si>
  <si>
    <t>73837/1</t>
  </si>
  <si>
    <t>INSTALACAO DE CONJ.MOTO BOMBA SUBMERSO ATE 5 CV</t>
  </si>
  <si>
    <t>73837/2</t>
  </si>
  <si>
    <t>INSTALACAO DE CONJ.MOTO BOMBA SUBMERSO DE 6 A 25 CV</t>
  </si>
  <si>
    <t>415,60</t>
  </si>
  <si>
    <t>465,35</t>
  </si>
  <si>
    <t>73837/3</t>
  </si>
  <si>
    <t>INSTALACAO DE CONJ.MOTO BOMBA SUBMERSO DE 26 A 50 CV</t>
  </si>
  <si>
    <t>831,20</t>
  </si>
  <si>
    <t>930,70</t>
  </si>
  <si>
    <t>93350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</si>
  <si>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</si>
  <si>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841,53</t>
  </si>
  <si>
    <t>902,52</t>
  </si>
  <si>
    <t>93351</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</si>
  <si>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</si>
  <si>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685,84</t>
  </si>
  <si>
    <t>734,59</t>
  </si>
  <si>
    <t>93352</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</si>
  <si>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</si>
  <si>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531,51</t>
  </si>
  <si>
    <t>568,34</t>
  </si>
  <si>
    <t>93353</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</si>
  <si>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</si>
  <si>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380,95</t>
  </si>
  <si>
    <t>406,15</t>
  </si>
  <si>
    <t>93354</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</si>
  <si>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</si>
  <si>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518,45</t>
  </si>
  <si>
    <t>539,82</t>
  </si>
  <si>
    <t>93355</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</si>
  <si>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</si>
  <si>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431,16</t>
  </si>
  <si>
    <t>448,69</t>
  </si>
  <si>
    <t>93356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</si>
  <si>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</si>
  <si>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343,35</t>
  </si>
  <si>
    <t>357,11</t>
  </si>
  <si>
    <t>93357</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</si>
  <si>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</si>
  <si>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257,41</t>
  </si>
  <si>
    <t>74151/1</t>
  </si>
  <si>
    <t>ESCAVACAO E CARGA MATERIAL 1A CATEGORIA, UTILIZANDO TRATOR DE ESTEIRAS DE 110 A 160HP COM LAMINA, PESO OPERACIONAL * 13T  E PA CARREGADEIRA COM 170 HP.</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</si>
  <si>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</si>
  <si>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</si>
  <si>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</si>
  <si>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</si>
  <si>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</si>
  <si>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</si>
  <si>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</si>
  <si>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</si>
  <si>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79480</t>
  </si>
  <si>
    <t>ESCAVACAO MECANICA CAMPO ABERTO EM SOLO EXCETO ROCHA ATE 2,00M PROFUNDIDADE</t>
  </si>
  <si>
    <t>83336</t>
  </si>
  <si>
    <t>ESCAVACAO MECANICA PARA ACERTO DE TALUDES, EM MATERIAL DE 1A CATEGORIA, COM ESCAVADEIRA HIDRAULICA</t>
  </si>
  <si>
    <t>83338</t>
  </si>
  <si>
    <t>ESCAVACAO MECANICA, A CEU ABERTO, EM MATERIAL DE 1A CATEGORIA, COM ESCAVADEIRA HIDRAULICA, CAPACIDADE DE 0,78 M3</t>
  </si>
  <si>
    <t>89885</t>
  </si>
  <si>
    <t>ESCAVAÇÃO VERTICAL A CÉU ABERTO, INCLUINDO CARGA, DESCARGA E TRANSPORTE, EM SOLO DE 1ª CATEGORIA COM ESCAVADEIRA HIDRÁULICA (CAÇAMBA: 0,8 M³ / 111 HP), FROTA DE 3 CAMINHÕES BASCULANTES DE 14 M³, DMT DE 0,2 KM E VELOCIDADE MÉDIA 4 KM/H. AF_12/2013</t>
  </si>
  <si>
    <t>89886</t>
  </si>
  <si>
    <t>ESCAVAÇÃO VERTICAL A CÉU ABERTO, INCLUINDO CARGA, DESCARGA E TRANSPORTE, EM SOLO DE 1ª CATEGORIA COM ESCAVADEIRA HIDRÁULICA (CAÇAMBA: 0,8 M³ / 111 HP), FROTA DE 3 CAMINHÕES BASCULANTES DE 14 M³, DMT DE 0,3 KM E VELOCIDADE MÉDIA 5,9 KM/H. AF_12/2013</t>
  </si>
  <si>
    <t>89887</t>
  </si>
  <si>
    <t>ESCAVAÇÃO VERTICAL A CÉU ABERTO, INCLUINDO CARGA, DESCARGA E TRANSPORTE, EM SOLO DE 1ª CATEGORIA COM ESCAVADEIRA HIDRÁULICA (CAÇAMBA: 0,8 M³ / 111 HP), FROTA DE 3 CAMINHÕES BASCULANTES DE 14 M³, DMT DE 0,6 KM E VELOCIDADE MÉDIA 10 KM/H. AF_12/2013</t>
  </si>
  <si>
    <t>89888</t>
  </si>
  <si>
    <t>ESCAVAÇÃO VERTICAL A CÉU ABERTO, INCLUINDO CARGA, DESCARGA E TRANSPORTE, EM SOLO DE 1ª CATEGORIA COM ESCAVADEIRA HIDRÁULICA (CAÇAMBA: 0,8 M³ / 111 HP), FROTA DE 3 CAMINHÕES BASCULANTES DE 14 M³, DMT DE 0,8 KM E VELOCIDADE MÉDIA 14 KM/H. AF_12/2013</t>
  </si>
  <si>
    <t>89889</t>
  </si>
  <si>
    <t>ESCAVAÇÃO VERTICAL A CÉU ABERTO, INCLUINDO CARGA, DESCARGA E TRANSPORTE, EM SOLO DE 1ª CATEGORIA COM ESCAVADEIRA HIDRÁULICA (CAÇAMBA: 0,8 M³ / 111 HP), FROTA DE 3 CAMINHÕES BASCULANTES DE 14 M³, DMT DE 1 KM E VELOCIDADE MÉDIA 15 KM/H. AF_12/2013</t>
  </si>
  <si>
    <t>89890</t>
  </si>
  <si>
    <t>ESCAVAÇÃO VERTICAL A CÉU ABERTO, INCLUINDO CARGA, DESCARGA E TRANSPORTE, EM SOLO DE 1ª CATEGORIA COM ESCAVADEIRA HIDRÁULICA (CAÇAMBA: 0,8 M³ / 111 HP), FROTA DE 4 CAMINHÕES BASCULANTES DE 14 M³, DMT DE 1,5 KM E VELOCIDADE MÉDIA 18 KM/H. AF_12/2013</t>
  </si>
  <si>
    <t>89893</t>
  </si>
  <si>
    <t>ESCAVAÇÃO VERTICAL A CÉU ABERTO, INCLUINDO CARGA, DESCARGA E TRANSPORTE, EM SOLO DE 1ª CATEGORIA COM ESCAVADEIRA HIDRÁULICA (CAÇAMBA: 0,8 M³ / 111 HP), FROTA DE 5 CAMINHÕES BASCULANTES DE 14 M³, DMT DE 3 KM E VELOCIDADE MÉDIA 20 KM/H. AF_12/2013</t>
  </si>
  <si>
    <t>89894</t>
  </si>
  <si>
    <t>ESCAVAÇÃO VERTICAL A CÉU ABERTO, INCLUINDO CARGA, DESCARGA E TRANSPORTE, EM SOLO DE 1ª CATEGORIA COM ESCAVADEIRA HIDRÁULICA (CAÇAMBA: 0,8 M³ / 111 HP), FROTA DE 6 CAMINHÕES BASCULANTES DE 14 M³, DMT DE 4 KM E VELOCIDADE MÉDIA 22 KM/H. AF_12/2013</t>
  </si>
  <si>
    <t>14,60</t>
  </si>
  <si>
    <t>14,93</t>
  </si>
  <si>
    <t>89895</t>
  </si>
  <si>
    <t>ESCAVAÇÃO VERTICAL A CÉU ABERTO, INCLUINDO CARGA, DESCARGA E TRANSPORTE, EM SOLO DE 1ª CATEGORIA COM ESCAVADEIRA HIDRÁULICA (CAÇAMBA: 0,8 M³ / 111 HP), FROTA DE 7 CAMINHÕES BASCULANTES DE 14 M³, DMT DE 6 KM E VELOCIDADE MÉDIA 22 KM/H. AF_12/2013</t>
  </si>
  <si>
    <t>18,03</t>
  </si>
  <si>
    <t>89903</t>
  </si>
  <si>
    <t>ESCAVAÇÃO VERTICAL A CÉU ABERTO, INCLUINDO CARGA, DESCARGA E TRANSPORTE, EM SOLO DE 1ª CATEGORIA COM ESCAVADEIRA HIDRÁULICA (CAÇAMBA: 0,8 M³ / 111 HP), FROTA DE 2 CAMINHÕES BASCULANTES DE 18 M³, DMT DE 0,2 KM E VELOCIDADE MÉDIA 4 KM/H. AF_12/2013</t>
  </si>
  <si>
    <t>89904</t>
  </si>
  <si>
    <t>ESCAVAÇÃO VERTICAL A CÉU ABERTO, INCLUINDO CARGA, DESCARGA E TRANSPORTE, EM SOLO DE 1ª CATEGORIA COM ESCAVADEIRA HIDRÁULICA (CAÇAMBA: 0,8 M³ / 111 HP), FROTA DE 2 CAMINHÕES BASCULANTES DE 18 M³, DMT DE 0,3 KM E VELOCIDADE MÉDIA 5,9KM/H. AF_12/2013</t>
  </si>
  <si>
    <t>89905</t>
  </si>
  <si>
    <t>ESCAVAÇÃO VERTICAL A CÉU ABERTO, INCLUINDO CARGA, DESCARGA E TRANSPORTE, EM SOLO DE 1ª CATEGORIA COM ESCAVADEIRA HIDRÁULICA (CAÇAMBA: 0,8 M³ / 111 HP), FROTA DE 2 CAMINHÕES BASCULANTES DE 18 M³, DMT DE 0,6 KM E VELOCIDADE MÉDIA 10 KM/H. AF_12/2013</t>
  </si>
  <si>
    <t>6,67</t>
  </si>
  <si>
    <t>89906</t>
  </si>
  <si>
    <t>ESCAVAÇÃO VERTICAL A CÉU ABERTO, INCLUINDO CARGA, DESCARGA E TRANSPORTE, EM SOLO DE 1ª CATEGORIA COM ESCAVADEIRA HIDRÁULICA (CAÇAMBA: 0,8 M³ / 111 HP), FROTA DE 2 CAMINHÕES BASCULANTES DE 18 M³, DMT DE 0,8 KM E VELOCIDADE MÉDIA 14 KM/H. AF_12/2013</t>
  </si>
  <si>
    <t>89907</t>
  </si>
  <si>
    <t>ESCAVAÇÃO VERTICAL A CÉU ABERTO, INCLUINDO CARGA, DESCARGA E TRANSPORTE, EM SOLO DE 1ª CATEGORIA COM ESCAVADEIRA HIDRÁULICA (CAÇAMBA: 0,8 M³ / 111 HP), FROTA DE 3 CAMINHÕES BASCULANTES DE 18 M³, DMT DE 1 KM E VELOCIDADE MÉDIA 15 KM/H. AF_12/2013</t>
  </si>
  <si>
    <t>89908</t>
  </si>
  <si>
    <t>ESCAVAÇÃO VERTICAL A CÉU ABERTO, INCLUINDO CARGA, DESCARGA E TRANSPORTE, EM SOLO DE 1ª CATEGORIA COM ESCAVADEIRA HIDRÁULICA (CAÇAMBA: 0,8 M³ / 111 HP), FROTA DE 4 CAMINHÕES BASCULANTES DE 18 M³, DMT DE 1,5 KM E VELOCIDADE MÉDIA 18 KM/H. AF_12/2013</t>
  </si>
  <si>
    <t>89911</t>
  </si>
  <si>
    <t>ESCAVAÇÃO VERTICAL A CÉU ABERTO, INCLUINDO CARGA, DESCARGA E TRANSPORTE, EM SOLO DE 1ª CATEGORIA COM ESCAVADEIRA HIDRÁULICA (CAÇAMBA: 0,8 M³ / 111 HP), FROTA DE 5 CAMINHÕES BASCULANTES DE 18 M³, DMT DE 3 KM E VELOCIDADE MÉDIA 20 KM/H. AF_12/2013</t>
  </si>
  <si>
    <t>12,16</t>
  </si>
  <si>
    <t>12,42</t>
  </si>
  <si>
    <t>89912</t>
  </si>
  <si>
    <t>ESCAVAÇÃO VERTICAL A CÉU ABERTO, INCLUINDO CARGA, DESCARGA E TRANSPORTE, EM SOLO DE 1ª CATEGORIA COM ESCAVADEIRA HIDRÁULICA (CAÇAMBA: 0,8 M³ / 111 HP), FROTA DE 5 CAMINHÕES BASCULANTES DE 18 M³, DMT DE 4 KM E VELOCIDADE MÉDIA 22 KM/H. AF_12/2013</t>
  </si>
  <si>
    <t>89913</t>
  </si>
  <si>
    <t>ESCAVAÇÃO VERTICAL A CÉU ABERTO, INCLUINDO CARGA, DESCARGA E TRANSPORTE, EM SOLO DE 1ª CATEGORIA COM ESCAVADEIRA HIDRÁULICA (CAÇAMBA: 0,8 M³ / 111 HP), FROTA DE 6 CAMINHÕES BASCULANTES DE 18 M³, DMT DE 6 KM E VELOCIDADE MÉDIA 22 KM/H. AF_12/2013</t>
  </si>
  <si>
    <t>89921</t>
  </si>
  <si>
    <t>ESCAVAÇÃO VERTICAL A CÉU ABERTO, INCLUINDO CARGA, DESCARGA E TRANSPORTE, EM SOLO DE 1ª CATEGORIA COM ESCAVADEIRA HIDRÁULICA (CAÇAMBA: 1,2 M³ / 155 HP), FROTA DE 3 CAMINHÕES BASCULANTES DE 14 M³, DMT DE 0,2 KM E VELOCIDADE MÉDIA 4 KM/H. AF_12/2013</t>
  </si>
  <si>
    <t>89922</t>
  </si>
  <si>
    <t>ESCAVAÇÃO VERTICAL A CÉU ABERTO, INCLUINDO CARGA, DESCARGA E TRANSPORTE, EM SOLO DE 1ª CATEGORIA COM ESCAVADEIRA HIDRÁULICA (CAÇAMBA: 1,2 M³ / 155 HP), FROTA DE 3 CAMINHÕES BASCULANTES DE 14 M³, DMT DE 0,3 KM E VELOCIDADE MÉDIA 5,9 KM/H. AF_12/2013</t>
  </si>
  <si>
    <t>89923</t>
  </si>
  <si>
    <t>ESCAVAÇÃO VERTICAL A CÉU ABERTO, INCLUINDO CARGA, DESCARGA E TRANSPORTE, EM SOLO DE 1ª CATEGORIA COM ESCAVADEIRA HIDRÁULICA (CAÇAMBA: 1,2 M³ / 155 HP), FROTA DE 3 CAMINHÕES BASCULANTES DE 14 M³, DMT DE 0,6 KM E VELOCIDADE MÉDIA 10 KM/H. AF_12/2013</t>
  </si>
  <si>
    <t>89924</t>
  </si>
  <si>
    <t>ESCAVAÇÃO VERTICAL A CÉU ABERTO, INCLUINDO CARGA, DESCARGA E TRANSPORTE, EM SOLO DE 1ª CATEGORIA COM ESCAVADEIRA HIDRÁULICA (CAÇAMBA: 1,2 M³ / 155 HP), FROTA DE 3 CAMINHÕES BASCULANTES DE 14 M³, DMT DE 0,8 KM E VELOCIDADE MÉDIA 14 KM/H. AF_12/2013</t>
  </si>
  <si>
    <t>89925</t>
  </si>
  <si>
    <t>ESCAVAÇÃO VERTICAL A CÉU ABERTO, INCLUINDO CARGA, DESCARGA E TRANSPORTE, EM SOLO DE 1ª CATEGORIA COM ESCAVADEIRA HIDRÁULICA (CAÇAMBA: 1,2 M³ / 155 HP), FROTA DE 3 CAMINHÕES BASCULANTES DE 14 M³, DMT DE 1 KM E VELOCIDADE MÉDIA 15 KM/H. AF_12/2013</t>
  </si>
  <si>
    <t>89926</t>
  </si>
  <si>
    <t>ESCAVAÇÃO VERTICAL A CÉU ABERTO, INCLUINDO CARGA, DESCARGA E TRANSPORTE, EM SOLO DE 1ª CATEGORIA COM ESCAVADEIRA HIDRÁULICA (CAÇAMBA: 1,2 M³ / 155 HP), FROTA DE 5 CAMINHÕES BASCULANTES DE 14 M³, DMT DE 1,5 KM E VELOCIDADE MÉDIA 18 KM/H. AF_12/2013</t>
  </si>
  <si>
    <t>89929</t>
  </si>
  <si>
    <t>ESCAVAÇÃO VERTICAL A CÉU ABERTO, INCLUINDO CARGA, DESCARGA E TRANSPORTE, EM SOLO DE 1ª CATEGORIA COM ESCAVADEIRA HIDRÁULICA (CAÇAMBA: 1,2 M³ / 155 HP), FROTA DE 7 CAMINHÕES BASCULANTES DE 14 M³, DMT DE 3 KM E VELOCIDADE MÉDIA 20 KM/H. AF_12/2013</t>
  </si>
  <si>
    <t>89930</t>
  </si>
  <si>
    <t>ESCAVAÇÃO VERTICAL A CÉU ABERTO, INCLUINDO CARGA, DESCARGA E TRANSPORTE, EM SOLO DE 1ª CATEGORIA COM ESCAVADEIRA HIDRÁULICA (CAÇAMBA: 1,2 M³ / 155 HP), FROTA DE 7 CAMINHÕES BASCULANTES DE 14 M³, DMT DE 4 KM E VELOCIDADE MÉDIA 22 KM/H. AF_12/2013</t>
  </si>
  <si>
    <t>13,33</t>
  </si>
  <si>
    <t>89931</t>
  </si>
  <si>
    <t>ESCAVAÇÃO VERTICAL A CÉU ABERTO, INCLUINDO CARGA, DESCARGA E TRANSPORTE, EM SOLO DE 1ª CATEGORIA COM ESCAVADEIRA HIDRÁULICA (CAÇAMBA: 1,2 M³ / 155 HP), FROTA DE 9 CAMINHÕES BASCULANTES DE 14 M³, DMT DE 6 KM E VELOCIDADE MÉDIA 22 KM/H. AF_12/2013</t>
  </si>
  <si>
    <t>89939</t>
  </si>
  <si>
    <t>ESCAVAÇÃO VERTICAL A CÉU ABERTO, INCLUINDO CARGA, DESCARGA E TRANSPORTE, EM SOLO DE 1ª CATEGORIA COM ESCAVADEIRA HIDRÁULICA (CAÇAMBA: 1,2 M³ / 155 HP), FROTA DE 3 CAMINHÕES BASCULANTES DE 18 M³, DMT DE 0,2 KM E VELOCIDADE MÉDIA 4 KM/H. AF_12/2013</t>
  </si>
  <si>
    <t>89940</t>
  </si>
  <si>
    <t>ESCAVAÇÃO VERTICAL A CÉU ABERTO, INCLUINDO CARGA, DESCARGA E TRANSPORTE, EM SOLO DE 1ª CATEGORIA COM ESCAVADEIRA HIDRÁULICA (CAÇAMBA: 1,2 M³ / 155 HP), FROTA DE 3 CAMINHÕES BASCULANTES DE 18 M³, DMT DE 0,3 KM E VELOCIDADE MÉDIA 5,9 KM/H. AF_12/2013</t>
  </si>
  <si>
    <t>89941</t>
  </si>
  <si>
    <t>ESCAVAÇÃO VERTICAL A CÉU ABERTO, INCLUINDO CARGA, DESCARGA E TRANSPORTE, EM SOLO DE 1ª CATEGORIA COM ESCAVADEIRA HIDRÁULICA (CAÇAMBA: 1,2 M³ / 155 HP), FROTA DE 3 CAMINHÕES BASCULANTES DE 18 M³, DMT DE 0,6 KM E VELOCIDADE MÉDIA 10 KM/H. AF_12/2013</t>
  </si>
  <si>
    <t>89942</t>
  </si>
  <si>
    <t>ESCAVAÇÃO VERTICAL A CÉU ABERTO, INCLUINDO CARGA, DESCARGA E TRANSPORTE, EM SOLO DE 1ª CATEGORIA COM ESCAVADEIRA HIDRÁULICA (CAÇAMBA: 1,2 M³ / 155 HP), FROTA DE 3 CAMINHÕES BASCULANTES DE 18 M³, DMT DE 0,8 KM E VELOCIDADE MÉDIA 14 KM/H. AF_12/2013</t>
  </si>
  <si>
    <t>89943</t>
  </si>
  <si>
    <t>ESCAVAÇÃO VERTICAL A CÉU ABERTO, INCLUINDO CARGA, DESCARGA E TRANSPORTE, EM SOLO DE 1ª CATEGORIA COM ESCAVADEIRA HIDRÁULICA (CAÇAMBA: 1,2 M³ / 155 HP), FROTA DE 3 CAMINHÕES BASCULANTES DE 18 M³, DMT DE 1 KM E VELOCIDADE MÉDIA 15 KM/H. AF_12/2013</t>
  </si>
  <si>
    <t>89944</t>
  </si>
  <si>
    <t>ESCAVAÇÃO VERTICAL A CÉU ABERTO, INCLUINDO CARGA, DESCARGA E TRANSPORTE, EM SOLO DE 1ª CATEGORIA COM ESCAVADEIRA HIDRÁULICA (CAÇAMBA: 1,2 M³ / 155 HP), FROTA DE 5 CAMINHÕES BASCULANTES DE 18 M³, DMT DE 1,5 KM E VELOCIDADE MÉDIA 18 KM/H. AF_12/2013</t>
  </si>
  <si>
    <t>89947</t>
  </si>
  <si>
    <t>ESCAVAÇÃO VERTICAL A CÉU ABERTO, INCLUINDO CARGA, DESCARGA E TRANSPORTE, EM SOLO DE 1ª CATEGORIA COM ESCAVADEIRA HIDRÁULICA (CAÇAMBA: 1,2 M³ / 155 HP), FROTA DE 6 CAMINHÕES BASCULANTES DE 18 M³, DMT DE 3 KM E VELOCIDADE MÉDIA 20 KM/H. AF_12/2013</t>
  </si>
  <si>
    <t>10,72</t>
  </si>
  <si>
    <t>89948</t>
  </si>
  <si>
    <t>ESCAVAÇÃO VERTICAL A CÉU ABERTO, INCLUINDO CARGA, DESCARGA E TRANSPORTE, EM SOLO DE 1ª CATEGORIA COM ESCAVADEIRA HIDRÁULICA (CAÇAMBA: 1,2 M³ / 155 HP), FROTA DE 7 CAMINHÕES BASCULANTES DE 18 M³, DMT DE 4 KM E VELOCIDADE MÉDIA 22 KM/H. AF_12/2013</t>
  </si>
  <si>
    <t>89949</t>
  </si>
  <si>
    <t>ESCAVAÇÃO VERTICAL A CÉU ABERTO, INCLUINDO CARGA, DESCARGA E TRANSPORTE, EM SOLO DE 1ª CATEGORIA COM ESCAVADEIRA HIDRÁULICA (CAÇAMBA: 1,2 M³ / 155 HP), FROTA DE 8 CAMINHÕES BASCULANTES DE 18 M³, DMT DE 6 KM E VELOCIDADE MÉDIA 22 KM/H. AF_12/2013</t>
  </si>
  <si>
    <t>96520</t>
  </si>
  <si>
    <t>ESCAVAÇÃO MECANIZADA PARA BLOCO DE COROAMENTO OU SAPATA, SEM PREVISÃO DE FÔRMA, COM RETROESCAVADEIRA. AF_06/2017</t>
  </si>
  <si>
    <t>76,13</t>
  </si>
  <si>
    <t>82,80</t>
  </si>
  <si>
    <t>96521</t>
  </si>
  <si>
    <t>ESCAVAÇÃO MECANIZADA PARA BLOCO DE COROAMENTO OU SAPATA, COM PREVISÃO DE FÔRMA, COM RETROESCAVADEIRA. AF_06/2017</t>
  </si>
  <si>
    <t>33,05</t>
  </si>
  <si>
    <t>96522</t>
  </si>
  <si>
    <t>ESCAVAÇÃO MANUAL PARA BLOCO DE COROAMENTO OU SAPATA, SEM PREVISÃO DE FÔRMA. AF_06/2017</t>
  </si>
  <si>
    <t>140,39</t>
  </si>
  <si>
    <t>96523</t>
  </si>
  <si>
    <t>ESCAVAÇÃO MANUAL PARA BLOCO DE COROAMENTO OU SAPATA, COM PREVISÃO DE FÔRMA. AF_06/2017</t>
  </si>
  <si>
    <t>80,80</t>
  </si>
  <si>
    <t>90,04</t>
  </si>
  <si>
    <t>96524</t>
  </si>
  <si>
    <t>ESCAVAÇÃO MECANIZADA PARA VIGA BALDRAME, SEM PREVISÃO DE FÔRMA, COM MINI-ESCAVADEIRA. AF_06/2017</t>
  </si>
  <si>
    <t>145,82</t>
  </si>
  <si>
    <t>160,94</t>
  </si>
  <si>
    <t>96525</t>
  </si>
  <si>
    <t>ESCAVAÇÃO MECANIZADA PARA VIGA BALDRAME, COM PREVISÃO DE FÔRMA, COM MINI-ESCAVADEIRA. AF_06/2017</t>
  </si>
  <si>
    <t>96526</t>
  </si>
  <si>
    <t>ESCAVAÇÃO MANUAL DE VALA PARA VIGA BALDRAME, SEM PREVISÃO DE FÔRMA. AF_06/2017</t>
  </si>
  <si>
    <t>253,80</t>
  </si>
  <si>
    <t>283,01</t>
  </si>
  <si>
    <t>96527</t>
  </si>
  <si>
    <t>ESCAVAÇÃO MANUAL DE VALA PARA VIGA BALDRAME, COM PREVISÃO DE FÔRMA. AF_06/2017</t>
  </si>
  <si>
    <t>118,34</t>
  </si>
  <si>
    <t>96528</t>
  </si>
  <si>
    <t>FABRICAÇÃO, MONTAGEM E DESMONTAGEM DE FÔRMA PARA BLOCO DE COROAMENTO, EM MADEIRA SERRADA, E=25 MM, 1 UTILIZAÇÃO. AF_06/2017</t>
  </si>
  <si>
    <t>116,91</t>
  </si>
  <si>
    <t>123,14</t>
  </si>
  <si>
    <t>98116</t>
  </si>
  <si>
    <t>ESCAVAÇÃO VERTICAL A CÉU ABERTO, INCLUINDO CARGA, DESCARGA E TRANSPORTE, EM SOLO DE 1ª CATEGORIA COM ESCAVADEIRA HIDRÁULICA (CAÇAMBA: 0,8 M³ / 111 HP), FROTA DE 4 CAMINHÕES BASCULANTES DE 14 M³, DMT DE 2 KM E VELOCIDADE MÉDIA 20 KM/H. AF_02/2018</t>
  </si>
  <si>
    <t>98117</t>
  </si>
  <si>
    <t>ESCAVAÇÃO VERTICAL A CÉU ABERTO, INCLUINDO CARGA, DESCARGA E TRANSPORTE, EM SOLO DE 1ª CATEGORIA COM ESCAVADEIRA HIDRÁULICA (CAÇAMBA: 0,8 M³ / 111 HP), FROTA DE 4 CAMINHÕES BASCULANTES DE 18 M³, DMT DE 2 KM E VELOCIDADE MÉDIA 20 KM/H. AF_02/2018</t>
  </si>
  <si>
    <t>98118</t>
  </si>
  <si>
    <t>ESCAVAÇÃO VERTICAL A CÉU ABERTO, INCLUINDO CARGA, DESCARGA E TRANSPORTE, EM SOLO DE 1ª CATEGORIA COM ESCAVADEIRA HIDRÁULICA (CAÇAMBA: 1,2 M³ / 155 HP), FROTA DE 6 CAMINHÕES BASCULANTES DE 14 M³, DMT DE 2 KM E VELOCIDADE MÉDIA 20 KM/H. AF_02/2018</t>
  </si>
  <si>
    <t>98119</t>
  </si>
  <si>
    <t>ESCAVAÇÃO VERTICAL A CÉU ABERTO, INCLUINDO CARGA, DESCARGA E TRANSPORTE, EM SOLO DE 1ª CATEGORIA COM ESCAVADEIRA HIDRÁULICA (CAÇAMBA: 1,2 M³ / 155 HP), FROTA DE 5 CAMINHÕES BASCULANTES DE 18 M³, DMT DE 2 KM E VELOCIDADE MÉDIA 20 KM/H. AF_02/2018</t>
  </si>
  <si>
    <t>72915</t>
  </si>
  <si>
    <t>ESCAVACAO MECANICA DE VALA EM MATERIAL DE 2A. CATEGORIA ATE 2 M DE PROFUNDIDADE COM UTILIZACAO DE ESCAVADEIRA HIDRAULICA</t>
  </si>
  <si>
    <t>72917</t>
  </si>
  <si>
    <t>ESCAVACAO MECANICA DE VALA EM MATERIAL 2A. CATEGORIA DE 2,01 ATE 4,00 M DE PROFUNDIDADE COM UTILIZACAO DE ESCAVADEIRA HIDRAULICA</t>
  </si>
  <si>
    <t>72918</t>
  </si>
  <si>
    <t>ESCAVACAO MECANICA DE VALA EM MATERIAL 2A. CATEGORIA DE 4,01 ATE 6,00 M DE PROFUNDIDADE COM UTILIZACAO DE ESCAVADEIRA HIDRAULICA</t>
  </si>
  <si>
    <t>13,74</t>
  </si>
  <si>
    <t>73965/9</t>
  </si>
  <si>
    <t>ESCAVACAO MANUAL DE VALA EM LODO, DE 1,5 ATE 3M, EXCLUINDO ESGOTAMENTO/ESCORAMENTO.</t>
  </si>
  <si>
    <t>180,30</t>
  </si>
  <si>
    <t>200,50</t>
  </si>
  <si>
    <t>79506/2</t>
  </si>
  <si>
    <t>ESCAVAÇÃO MANUAL DE VALA/CAVA EM LODO, ENTRE 3 E 4,5M DE PROFUNDIDADE</t>
  </si>
  <si>
    <t>300,75</t>
  </si>
  <si>
    <t>83343</t>
  </si>
  <si>
    <t>ESCAVACAO MECANICA DE VALAS (SOLO COM AGUA), PROFUNDIDADE MAIOR QUE 4,00 M ATE 6,00 M.</t>
  </si>
  <si>
    <t>90082</t>
  </si>
  <si>
    <t>ESCAVAÇÃO MECANIZADA DE VALA COM PROF. ATÉ 1,5 M (MÉDIA ENTRE MONTANTE E JUSANTE/UMA COMPOSIÇÃO POR TRECHO), COM ESCAVADEIRA HIDRÁULICA (0,8 M3), LARG. DE 1,5 M A 2,5 M, EM SOLO DE 1A CATEGORIA, EM LOCAIS COM ALTO NÍVEL DE INTERFERÊNCIA. AF_01/2015</t>
  </si>
  <si>
    <t>90084</t>
  </si>
  <si>
    <t>ESCAVAÇÃO MECANIZADA DE VALA COM PROF. MAIOR QUE 1,5 M ATÉ 3,0 M (MÉDIA ENTRE MONTANTE E JUSANTE/UMA COMPOSIÇÃO POR TRECHO), COM ESCAVADEIRA HIDRÁULICA (0,8 M3/111 HP), LARGURA ATÉ 1,5 M, EM SOLO DE 1A CATEGORIA, EM LOCAIS COM ALTO NÍVEL DE INTERFERÊNCIA. AF_01/2015</t>
  </si>
  <si>
    <t>90085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</si>
  <si>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</si>
  <si>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90086</t>
  </si>
  <si>
    <t>ESCAVAÇÃO MECANIZADA DE VALA COM PROF. MAIOR QUE 3,0 M ATÉ 4,5 M(MÉDIA ENTRE MONTANTE E JUSANTE/UMA COMPOSIÇÃO POR TRECHO), COM ESCAVADEIRA HIDRÁULICA (0,8 M3/111 HP), LARG. MENOR QUE 1,5 M, EM SOLO DE 1A CATEGORIA, EM LOCAIS COM ALTO NÍVEL DE INTERFERÊNCIA. AF_01/2015</t>
  </si>
  <si>
    <t>90087</t>
  </si>
  <si>
    <t>ESCAVAÇÃO MECANIZADA DE VALA COM PROF. DE 3,0 M ATÉ 4,5 M(MÉDIA ENTRE MONTANTE E JUSANTE/UMA COMPOSIÇÃO POR TRECHO), COM ESCAVADEIRA HIDRÁULICA (1,2 M3/155 HP), LARG. DE 1,5 M A 2,5 M, EM SOLO DE 1A CATEGORIA, EM LOCAIS COM ALTO NÍVEL DE INTERFERÊNCIA. AF_01/2015</t>
  </si>
  <si>
    <t>90088</t>
  </si>
  <si>
    <t>ESCAVAÇÃO MECANIZADA DE VALA COM PROF. MAIOR QUE 4,5 M ATÉ 6,0 M(MÉDIA ENTRE MONTANTE E JUSANTE/UMA COMPOSIÇÃO POR TRECHO), COM ESCAVADEIRA HIDRÁULICA (1,2 M3/155 HP), LARG. MENOR QUE 1,5 M, EM SOLO DE 1A CATEGORIA, EM LOCAIS COM ALTO NÍVEL DE INTERFERÊNCIA. AF_01/2015</t>
  </si>
  <si>
    <t>90090</t>
  </si>
  <si>
    <t>ESCAVAÇÃO MECANIZADA DE VALA COM PROF. MAIOR QUE 4,5 M ATÉ 6,0 M(MÉDIA ENTRE MONTANTE E JUSANTE/UMA COMPOSIÇÃO POR TRECHO), COM ESCAVADEIRA HIDRÁULICA (1,2 M3/155 HP), LARG. DE 1,5 M A 2,5 M, EM SOLO DE 1A CATEGORIA, EM LOCAIS COM ALTO NÍVEL DE INTERFERÊNCIA. AF_01/2015</t>
  </si>
  <si>
    <t>90091</t>
  </si>
  <si>
    <t>ESCAVAÇÃO MECANIZADA DE VALA COM PROF. ATÉ 1,5 M(MÉDIA ENTRE MONTANTE E JUSANTE/UMA COMPOSIÇÃO POR TRECHO), COM ESCAVADEIRA HIDRÁULICA (0,8 M3), LARG. DE 1,5M A 2,5 M, EM SOLO DE 1A CATEGORIA, LOCAIS COM BAIXO NÍVEL DE INTERFERÊNCIA. AF_01/2015</t>
  </si>
  <si>
    <t>4,96</t>
  </si>
  <si>
    <t>90092</t>
  </si>
  <si>
    <t>ESCAVAÇÃO MECANIZADA DE VALA COM PROF. MAIOR QUE 1,5 M E ATÉ 3,0 M(MÉDIA ENTRE MONTANTE E JUSANTE/UMA COMPOSIÇÃO POR TRECHO), COM ESCAVADEIRA HIDRÁULICA (0,8 M3/111 HP), LARG. MENOR QUE 1,5 M, EM SOLO DE 1A CATEGORIA, LOCAIS COM BAIXO NÍVEL DE INTERFERÊNCIA. AF_01/2015</t>
  </si>
  <si>
    <t>90093</t>
  </si>
  <si>
    <t>ESCAVAÇÃO MECANIZADA DE VALA COM PROF. MAIOR QUE 1,5 M ATÉ 3,0 M (MÉDIA ENTRE MONTANTE E JUSANTE/UMA COMPOSIÇÃO POR TRECHO), COM ESCAVADEIRA HIDRÁULICA (0,8 M3/111 HP), LARG. DE 1,5 M A 2,5 M, EM SOLO DE 1A CATEGORIA, LOCAIS COM BAIXO NÍVEL DE INTERFERÊNCIA. AF_01/2015</t>
  </si>
  <si>
    <t>90094</t>
  </si>
  <si>
    <t>ESCAVAÇÃO MECANIZADA DE VALA COM PROF. MAIOR QUE 3,0 M ATÉ 4,5 M (MÉDIA ENTRE MONTANTE E JUSANTE/UMA COMPOSIÇÃO POR TRECHO), COM ESCAVADEIRA HIDRÁULICA (0,8 M3/111 HP), LARG. MENOR QUE 1,5 M, EM SOLO DE 1A CATEGORIA, LOCAIS COM BAIXO NÍVEL DE INTERFERÊNCIA. AF_01/2015</t>
  </si>
  <si>
    <t>90095</t>
  </si>
  <si>
    <t>ESCAVAÇÃO MECANIZADA DE VALA COM PROF. MAIOR QUE 3,0 M ATÉ 4,5 M (MÉDIA ENTRE MONTANTE E JUSANTE/UMA COMPOSIÇÃO POR TRECHO), COM ESCAVADEIRA HIDRÁULICA (1,2 M3/155 HP), LARG. DE 1,5 M A 2,5 M, EM SOLO DE 1A CATEGORIA, LOCAIS COM BAIXO NÍVEL DE INTERFERÊNCIA. AF_01/2015</t>
  </si>
  <si>
    <t>90096</t>
  </si>
  <si>
    <t>ESCAVAÇÃO MECANIZADA DE VALA COM PROF. MAIOR QUE 4,5 M ATÉ 6,0 M (MÉDIA ENTRE MONTANTE E JUSANTE/UMA COMPOSIÇÃO POR TRECHO), COM ESCAVADEIRA HIDRÁULICA (1,2 M3/155 HP), LARG. MENOR QUE 1,5 M, EM SOLO DE 1A CATEGORIA, LOCAIS COM BAIXO NÍVEL DE INTERFERÊNCIA. AF_01/2015</t>
  </si>
  <si>
    <t>3,77</t>
  </si>
  <si>
    <t>90098</t>
  </si>
  <si>
    <t>ESCAVAÇÃO MECANIZADA DE VALA COM PROF. MAIOR QUE 4,5 M ATÉ 6,0 M (MÉDIA ENTRE MONTANTE E JUSANTE/UMA COMPOSIÇÃO POR TRECHO), COM ESCAVADEIRA HIDRÁULICA (1,2 M3/155 HP), LARG. DE 1,5 M A 2,5 M, EM SOLO DE 1A CATEGORIA, LOCAIS COM BAIXO NÍVEL DE INTERFERÊNCIA. AF_01/2015</t>
  </si>
  <si>
    <t>90099</t>
  </si>
  <si>
    <t>ESCAVAÇÃO MECANIZADA DE VALA COM PROF. ATÉ 1,5 M (MÉDIA ENTRE MONTANTE E JUSANTE/UMA COMPOSIÇÃO POR TRECHO), COM RETROESCAVADEIRA (0,26 M3/88 HP), LARG. MENOR QUE 0,8 M, EM SOLO DE 1A CATEGORIA, EM LOCAIS COM ALTO NÍVEL DE INTERFERÊNCIA. AF_01/2015</t>
  </si>
  <si>
    <t>90100</t>
  </si>
  <si>
    <t>ESCAVAÇÃO MECANIZADA DE VALA COM PROF. ATÉ 1,5 M (MÉDIA ENTRE MONTANTE E JUSANTE/UMA COMPOSIÇÃO POR TRECHO), COM RETROESCAVADEIRA (0,26 M3/88 HP), LARG. DE 0,8 M A 1,5 M, EM SOLO DE 1A CATEGORIA, EM LOCAIS COM ALTO NÍVEL DE INTERFERÊNCIA. AF_01/2015</t>
  </si>
  <si>
    <t>90101</t>
  </si>
  <si>
    <t>ESCAVAÇÃO MECANIZADA DE VALA COM PROF. MAIOR QUE 1,5 M ATÉ 3,0 M (MÉDIA ENTRE MONTANTE E JUSANTE/UMA COMPOSIÇÃO POR TRECHO), COM RETROESCAVADEIRA (0,26 M3/88 HP), LARG. MENOR QUE 0,8 M, EM SOLO DE 1A CATEGORIA, EM LOCAIS COM ALTO NÍVEL DE INTERFERÊNCIA.AF_01/2015</t>
  </si>
  <si>
    <t>90102</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</si>
  <si>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</si>
  <si>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90105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</si>
  <si>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</si>
  <si>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90106</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</si>
  <si>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</si>
  <si>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6,02</t>
  </si>
  <si>
    <t>90107</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</si>
  <si>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</si>
  <si>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90108</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</si>
  <si>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</si>
  <si>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93358</t>
  </si>
  <si>
    <t>ESCAVAÇÃO MANUAL DE VALA COM PROFUNDIDADE MENOR OU IGUAL A 1,30 M. AF_03/2016</t>
  </si>
  <si>
    <t>79,31</t>
  </si>
  <si>
    <t>94304</t>
  </si>
  <si>
    <t>ATERRO MECANIZADO DE VALA COM ESCAVADEIRA HIDRÁULICA (CAPACIDADE DA CAÇAMBA: 0,8 M³ / POTÊNCIA: 111 HP), LARGURA DE 1,5 A 2,5 M, PROFUNDIDADE ATÉ 1,5 M, COM SOLO ARGILO-ARENOSO. AF_05/2016</t>
  </si>
  <si>
    <t>94305</t>
  </si>
  <si>
    <t>ATERRO MECANIZADO DE VALA COM ESCAVADEIRA HIDRÁULICA (CAPACIDADE DA CAÇAMBA: 0,8 M³ / POTÊNCIA: 111 HP), LARGURA ATÉ 1,5 M, PROFUNDIDADE DE 1,5 A 3,0 M, COM SOLO ARGILO-ARENOSO. AF_05/2016</t>
  </si>
  <si>
    <t>22,16</t>
  </si>
  <si>
    <t>94306</t>
  </si>
  <si>
    <t>ATERRO MECANIZADO DE VALA COM ESCAVADEIRA HIDRÁULICA (CAPACIDADE DA CAÇAMBA: 0,8 M³ / POTÊNCIA: 111 HP), LARGURA DE 1,5 A 2,5 M, PROFUNDIDADE DE 1,5 A 3,0 M, COM SOLO ARGILO-ARENOSO. AF_05/2016</t>
  </si>
  <si>
    <t>94307</t>
  </si>
  <si>
    <t>ATERRO MECANIZADO DE VALA COM ESCAVADEIRA HIDRÁULICA (CAPACIDADE DA CAÇAMBA: 0,8 M³ / POTÊNCIA: 111 HP), LARGURA ATÉ 1,5 M, PROFUNDIDADE DE 3,0 A 4,5 M, COM SOLO ARGILO-ARENOSO. AF_05/2016</t>
  </si>
  <si>
    <t>19,18</t>
  </si>
  <si>
    <t>94308</t>
  </si>
  <si>
    <t>ATERRO MECANIZADO DE VALA COM ESCAVADEIRA HIDRÁULICA (CAPACIDADE DA CAÇAMBA: 0,8 M³ / POTÊNCIA: 111 HP), LARGURA DE 1,5 A 2,5 M, PROFUNDIDADE DE 3,0 A 4,5 M, COM SOLO ARGILO-ARENOSO. AF_05/2016</t>
  </si>
  <si>
    <t>94309</t>
  </si>
  <si>
    <t>ATERRO MECANIZADO DE VALA COM ESCAVADEIRA HIDRÁULICA (CAPACIDADE DA CAÇAMBA: 0,8 M³ / POTÊNCIA: 111 HP), LARGURA ATÉ 1,5 M, PROFUNDIDADE DE 4,5 A 6,0 M, COM SOLO ARGILO-ARENOSO. AF_05/2016</t>
  </si>
  <si>
    <t>18,33</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</si>
  <si>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</si>
  <si>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</si>
  <si>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</si>
  <si>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</si>
  <si>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94316</t>
  </si>
  <si>
    <t>ATERRO MECANIZADO DE VALA COM RETROESCAVADEIRA (CAPACIDADE DA CAÇAMBA DA RETRO: 0,26 M³ / POTÊNCIA: 88 HP), LARGURA DE 0,8 A 1,5 M, PROFUNDIDADE ATÉ 1,5 M, COM SOLO ARGILO-ARENOSO. AF_05/2016</t>
  </si>
  <si>
    <t>25,90</t>
  </si>
  <si>
    <t>94317</t>
  </si>
  <si>
    <t>ATERRO MECANIZADO DE VALA COM RETROESCAVADEIRA (CAPACIDADE DA CAÇAMBA DA RETRO: 0,26 M³ / POTÊNCIA: 88 HP), LARGURA ATÉ 0,8 M, PROFUNDIDADE DE 1,5 A 3,0 M, COM SOLO ARGILO-ARENOSO. AF_05/2016</t>
  </si>
  <si>
    <t>23,60</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</si>
  <si>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</si>
  <si>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</si>
  <si>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</si>
  <si>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</si>
  <si>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94327</t>
  </si>
  <si>
    <t>ATERRO MECANIZADO DE VALA COM ESCAVADEIRA HIDRÁULICA (CAPACIDADE DA CAÇAMBA: 0,8 M³ / POTÊNCIA: 111 HP), LARGURA DE 1,5 A 2,5 M, PROFUNDIDADE ATÉ 1,5 M, COM AREIA PARA ATERRO. AF_05/2016</t>
  </si>
  <si>
    <t>73,38</t>
  </si>
  <si>
    <t>74,44</t>
  </si>
  <si>
    <t>94328</t>
  </si>
  <si>
    <t>ATERRO MECANIZADO DE VALA COM ESCAVADEIRA HIDRÁULICA (CAPACIDADE DA CAÇAMBA: 0,8 M³ / POTÊNCIA: 111 HP), LARGURA ATÉ 1,5 M, PROFUNDIDADE DE 1,5 A 3,0 M, COM AREIA PARA ATERRO. AF_05/2016</t>
  </si>
  <si>
    <t>70,36</t>
  </si>
  <si>
    <t>71,15</t>
  </si>
  <si>
    <t>94329</t>
  </si>
  <si>
    <t>ATERRO MECANIZADO DE VALA COM ESCAVADEIRA HIDRÁULICA (CAPACIDADE DA CAÇAMBA: 0,8 M³ / POTÊNCIA: 111 HP), LARGURA DE 1,5 A 2,5 M, PROFUNDIDADE DE 1,5 A 3,0 M, COM AREIA PARA ATERRO. AF_05/2016</t>
  </si>
  <si>
    <t>66,52</t>
  </si>
  <si>
    <t>94330</t>
  </si>
  <si>
    <t>ATERRO MECANIZADO DE VALA COM ESCAVADEIRA HIDRÁULICA (CAPACIDADE DA CAÇAMBA: 0,8 M³ / POTÊNCIA: 111 HP), LARGURA ATÉ 1,5 M, PROFUNDIDADE DE 3,0 A 4,5 M, COM AREIA PARA ATERRO. AF_05/2016</t>
  </si>
  <si>
    <t>67,38</t>
  </si>
  <si>
    <t>67,90</t>
  </si>
  <si>
    <t>94331</t>
  </si>
  <si>
    <t>ATERRO MECANIZADO DE VALA COM ESCAVADEIRA HIDRÁULICA (CAPACIDADE DA CAÇAMBA: 0,8 M³ / POTÊNCIA: 111 HP), LARGURA DE 1,5 A 2,5 M, PROFUNDIDADE DE 3,0 A 4,5 M, COM AREIA PARA ATERRO. AF_05/2016</t>
  </si>
  <si>
    <t>65,14</t>
  </si>
  <si>
    <t>65,48</t>
  </si>
  <si>
    <t>94332</t>
  </si>
  <si>
    <t>ATERRO MECANIZADO DE VALA COM ESCAVADEIRA HIDRÁULICA (CAPACIDADE DA CAÇAMBA: 0,8 M³ / POTÊNCIA: 111 HP), LARGURA ATÉ 1,5 M, PROFUNDIDADE DE 4,5 A 6,0 M, COM AREIA PARA ATERRO. AF_05/2016</t>
  </si>
  <si>
    <t>66,11</t>
  </si>
  <si>
    <t>94333</t>
  </si>
  <si>
    <t>ATERRO MECANIZADO DE VALA COM ESCAVADEIRA HIDRÁULICA (CAPACIDADE DA CAÇAMBA: 0,8 M³ / POTÊNCIA: 111 HP), LARGURA DE 1,5 A 2,5 M, PROFUNDIDADE DE 4,5 A 6,0 M, COM AREIA PARA ATERRO. AF_05/2016</t>
  </si>
  <si>
    <t>64,47</t>
  </si>
  <si>
    <t>94338</t>
  </si>
  <si>
    <t>ATERRO MECANIZADO DE VALA COM RETROESCAVADEIRA (CAPACIDADE DA CAÇAMBA DA RETRO: 0,26 M³ / POTÊNCIA: 88 HP), LARGURA ATÉ 0,8 M, PROFUNDIDADE ATÉ 1,5 M, COM AREIA PARA ATERRO. AF_05/2016</t>
  </si>
  <si>
    <t>81,72</t>
  </si>
  <si>
    <t>94339</t>
  </si>
  <si>
    <t>ATERRO MECANIZADO DE VALA COM RETROESCAVADEIRA (CAPACIDADE DA CAÇAMBA DA RETRO: 0,26 M³ / POTÊNCIA: 88 HP), LARGURA DE 0,8 A 1,5 M, PROFUNDIDADE ATÉ 1,5 M, COM AREIA PARA ATERRO. AF_05/2016</t>
  </si>
  <si>
    <t>74,10</t>
  </si>
  <si>
    <t>94340</t>
  </si>
  <si>
    <t>ATERRO MECANIZADO DE VALA COM RETROESCAVADEIRA (CAPACIDADE DA CAÇAMBA DA RETRO: 0,26 M³ / POTÊNCIA: 88 HP), LARGURA ATÉ 0,8 M, PROFUNDIDADE DE 1,5 A 3,0 M, COM AREIA PARA ATERRO. AF_05/2016</t>
  </si>
  <si>
    <t>70,72</t>
  </si>
  <si>
    <t>71,80</t>
  </si>
  <si>
    <t>94341</t>
  </si>
  <si>
    <t>ATERRO MECANIZADO DE VALA COM RETROESCAVADEIRA (CAPACIDADE DA CAÇAMBA DA RETRO: 0,26 M³ / POTÊNCIA: 88 HP), LARGURA DE 0,8 A 1,5 M, PROFUNDIDADE DE 1,5 A 3,0 M, COM AREIA PARA ATERRO. AF_05/2016</t>
  </si>
  <si>
    <t>66,38</t>
  </si>
  <si>
    <t>67,00</t>
  </si>
  <si>
    <t>94342</t>
  </si>
  <si>
    <t>ATERRO MANUAL DE VALAS COM AREIA PARA ATERRO E COMPACTAÇÃO MECANIZADA. AF_05/2016</t>
  </si>
  <si>
    <t>86,45</t>
  </si>
  <si>
    <t>89,49</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</si>
  <si>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</si>
  <si>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</si>
  <si>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</si>
  <si>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</si>
  <si>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</si>
  <si>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</si>
  <si>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16,82</t>
  </si>
  <si>
    <t>93361</t>
  </si>
  <si>
    <t>REATERRO MECANIZADO DE VALA COM ESCAVADEIRA HIDRÁULICA (CAPACIDADE DA CAÇAMBA: 0,8 M³ / POTÊNCIA: 111 HP), LARGURA ATÉ 1,5 M, PROFUNDIDADE DE 1,5 A 3,0 M, COM SOLO DE 1ª CATEGORIA EM LOCAIS COM ALTO NÍVEL DE INTERFERÊNCIA. AF_04/2016</t>
  </si>
  <si>
    <t>12,77</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</si>
  <si>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</si>
  <si>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</si>
  <si>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</si>
  <si>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</si>
  <si>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9,71</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</si>
  <si>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</si>
  <si>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</si>
  <si>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</si>
  <si>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</si>
  <si>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</si>
  <si>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</si>
  <si>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93367</t>
  </si>
  <si>
    <t>REATERRO MECANIZADO DE VALA COM ESCAVADEIRA HIDRÁULICA (CAPACIDADE DA CAÇAMBA: 0,8 M³ / POTÊNCIA: 111 HP), LARGURA DE 1,5 A 2,5 M, PROFUNDIDADE ATÉ 1,5 M, COM SOLO DE 1ª CATEGORIA EM LOCAIS COM BAIXO NÍVEL DE INTERFERÊNCIA. AF_04/2016</t>
  </si>
  <si>
    <t>14,78</t>
  </si>
  <si>
    <t>15,84</t>
  </si>
  <si>
    <t>93368</t>
  </si>
  <si>
    <t>REATERRO MECANIZADO DE VALA COM ESCAVADEIRA HIDRÁULICA (CAPACIDADE DA CAÇAMBA: 0,8 M³ / POTÊNCIA: 111 HP), LARGURA ATÉ 1,5 M, PROFUNDIDADE DE 1,5 A 3,0 M, COM SOLO DE 1ª CATEGORIA EM LOCAIS COM BAIXO NÍVEL DE INTERFERÊNCIA. AF_04/2016</t>
  </si>
  <si>
    <t>12,57</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</si>
  <si>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</si>
  <si>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</si>
  <si>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</si>
  <si>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</si>
  <si>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</si>
  <si>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</si>
  <si>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93372</t>
  </si>
  <si>
    <t>REATERRO MECANIZADO DE VALA COM ESCAVADEIRA HIDRÁULICA (CAPACIDADE DA CAÇAMBA: 0,8 M³ / POTÊNCIA: 111 HP), LARGURA ATÉ 1,5 M, PROFUNDIDADE DE 4,5 A 6,0 M, COM SOLO DE 1ª CATEGORIA EM LOCAIS COM BAIXO NÍVEL DE INTERFERÊNCIA. AF_04/2016</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</si>
  <si>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</si>
  <si>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</si>
  <si>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</si>
  <si>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</si>
  <si>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</si>
  <si>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</si>
  <si>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</si>
  <si>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</si>
  <si>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</si>
  <si>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</si>
  <si>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</si>
  <si>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</si>
  <si>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93379</t>
  </si>
  <si>
    <t>REATERRO MECANIZADO DE VALA COM RETROESCAVADEIRA (CAPACIDADE DA CAÇAMBA DA RETRO: 0,26 M³ / POTÊNCIA: 88 HP), LARGURA DE 0,8 A 1,5 M, PROFUNDIDADE ATÉ 1,5 M, COM SOLO DE 1ª CATEGORIA EM LOCAIS COM BAIXO NÍVEL DE INTERFERÊNCIA. AF_04/2016</t>
  </si>
  <si>
    <t>93380</t>
  </si>
  <si>
    <t>REATERRO MECANIZADO DE VALA COM RETROESCAVADEIRA (CAPACIDADE DA CAÇAMBA DA RETRO: 0,26 M³ / POTÊNCIA: 88 HP), LARGURA ATÉ 0,8 M, PROFUNDIDADE DE 1,5 A 3,0 M, COM SOLO DE 1ª CATEGORIA EM LOCAIS COM BAIXO NÍVEL DE INTERFERÊNCIA. AF_04/2016</t>
  </si>
  <si>
    <t>12,12</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</si>
  <si>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</si>
  <si>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</si>
  <si>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7,80</t>
  </si>
  <si>
    <t>93382</t>
  </si>
  <si>
    <t>REATERRO MANUAL DE VALAS COM COMPACTAÇÃO MECANIZADA. AF_04/2016</t>
  </si>
  <si>
    <t>96995</t>
  </si>
  <si>
    <t>REATERRO MANUAL APILOADO COM SOQUETE. AF_10/2017</t>
  </si>
  <si>
    <t>43,24</t>
  </si>
  <si>
    <t>72838</t>
  </si>
  <si>
    <t>TRANSPORTE COMERCIAL COM CAMINHAO CARROCERIA 9 T, RODOVIA EM LEITO NATURAL</t>
  </si>
  <si>
    <t>TXKM</t>
  </si>
  <si>
    <t>72839</t>
  </si>
  <si>
    <t>TRANSPORTE COMERCIAL COM CAMINHAO CARROCERIA 9 T, RODOVIA COM REVESTIMENTO PRIMARIO</t>
  </si>
  <si>
    <t>72840</t>
  </si>
  <si>
    <t>TRANSPORTE COMERCIAL COM CAMINHAO CARROCERIA 9 T, RODOVIA PAVIMENTADA</t>
  </si>
  <si>
    <t>72844</t>
  </si>
  <si>
    <t>CARGA, MANOBRAS E DESCARGA DE AREIA, BRITA, PEDRA DE MAO E SOLOS COM CAMINHAO BASCULANTE 6 M3 (DESCARGA LIVRE)</t>
  </si>
  <si>
    <t>72845</t>
  </si>
  <si>
    <t>CARGA, MANOBRAS E DESCARGA DE BRITA PARA TRATAMENTOS SUPERFICIAIS, COM CAMINHAO BASCULANTE 6 M3</t>
  </si>
  <si>
    <t>72846</t>
  </si>
  <si>
    <t>CARGA, MANOBRAS E DESCARGA DE MISTURA BETUMINOSA A QUENTE, COM CAMINHAO BASCULANTE 6 M3</t>
  </si>
  <si>
    <t>72847</t>
  </si>
  <si>
    <t>CARGA, MANOBRAS E DESCARGA DE MISTURA BETUMINOSA A FRIO, COM CAMINHAO BASCULANTE 6 M3</t>
  </si>
  <si>
    <t>6,47</t>
  </si>
  <si>
    <t>72848</t>
  </si>
  <si>
    <t>CARGA, MANOBRAS E DESCARGA DE BRITA PARA BASE DE MACADAME, COM CAMINHAO BASCULANTE 6 M3</t>
  </si>
  <si>
    <t>1,58</t>
  </si>
  <si>
    <t>72849</t>
  </si>
  <si>
    <t>CARGA, MANOBRAS E DESCARGA DE MISTURAS DE SOLOS E AGREGADOS (BASES ESTABILIZADAS EM USINA) COM CAMINHAO BASCULANTE 6 M3</t>
  </si>
  <si>
    <t>2,07</t>
  </si>
  <si>
    <t>72850</t>
  </si>
  <si>
    <t>CARGA, MANOBRAS E DESCARGA DE MATERIAIS DIVERSOS, COM CAMINHAO CARROCERIA 9T (CARGA E DESCARGA MANUAIS)</t>
  </si>
  <si>
    <t>72882</t>
  </si>
  <si>
    <t>M3XKM</t>
  </si>
  <si>
    <t>72883</t>
  </si>
  <si>
    <t>72884</t>
  </si>
  <si>
    <t>72888</t>
  </si>
  <si>
    <t>72890</t>
  </si>
  <si>
    <t>CARGA, MANOBRAS E DESCARGA DE BRITA PARA TRATAMENTOS SUPERFICIAIS, COM CAMINHAO BASCULANTE 6 M3, DESCARGA EM DISTRIBUIDOR</t>
  </si>
  <si>
    <t>72891</t>
  </si>
  <si>
    <t>CARGA, MANOBRAS E DESCARGA DE MISTURA BETUMINOSA A QUENTE, COM CAMINHAO BASCULANTE 6 M3, DESCARGA EM VIBRO-ACABADORA</t>
  </si>
  <si>
    <t>72892</t>
  </si>
  <si>
    <t>CARGA, MANOBRAS E DESCARGA DE DE MISTURA BETUMINOSA A FRIO, COM CAMINHAO BASCULANTE 6 M3, DESCARGA EM VIBRO-ACABADORA</t>
  </si>
  <si>
    <t>72893</t>
  </si>
  <si>
    <t>CARGA, MANOBRAS E DESCARGA DE BRITA PARA BASE DE MACADAME, COM CAMINHAO BASCULANTE 6 M3, DESCARGA EM DISTRIBUIDOR</t>
  </si>
  <si>
    <t>72894</t>
  </si>
  <si>
    <t>CARGA, MANOBRAS E DESCARGA DE MISTURAS DE SOLOS E AGREGADOS, COM CAMINHAO BASCULANTE 6 M3, DESCARGA EM DISTRIBUIDOR</t>
  </si>
  <si>
    <t>72895</t>
  </si>
  <si>
    <t>CARGA, MANOBRAS E DESCARGA DE MATERIAIS DIVERSOS, COM CAMINHAO BASCULANTE 6M3 (CARGA E DESCARGA MANUAIS)</t>
  </si>
  <si>
    <t>16,01</t>
  </si>
  <si>
    <t>72897</t>
  </si>
  <si>
    <t>CARGA MANUAL DE ENTULHO EM CAMINHAO BASCULANTE 6 M3</t>
  </si>
  <si>
    <t>22,61</t>
  </si>
  <si>
    <t>72898</t>
  </si>
  <si>
    <t>CARGA E DESCARGA MECANIZADAS DE ENTULHO EM CAMINHAO BASCULANTE 6 M3</t>
  </si>
  <si>
    <t>72899</t>
  </si>
  <si>
    <t>TRANSPORTE DE ENTULHO COM CAMINHÃO BASCULANTE 6 M3, RODOVIA PAVIMENTADA, DMT ATE 0,5 KM</t>
  </si>
  <si>
    <t>72900</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</si>
  <si>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</si>
  <si>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</si>
  <si>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</si>
  <si>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83356</t>
  </si>
  <si>
    <t>TRANSPORTE COMERCIAL DE BRITA</t>
  </si>
  <si>
    <t>83358</t>
  </si>
  <si>
    <t>TRANSPORTE DE PAVIMENTACAO REMOVIDA (RODOVIAS NAO URBANAS)</t>
  </si>
  <si>
    <t>95303</t>
  </si>
  <si>
    <t>TRANSPORTE COM CAMINHÃO BASCULANTE 10 M3 DE MASSA ASFALTICA PARA PAVIMENTAÇÃO URBANA</t>
  </si>
  <si>
    <t>97912</t>
  </si>
  <si>
    <t>TRANSPORTE COM CAMINHÃO BASCULANTE DE 6 M3, EM VIA URBANA EM LEITO NATURAL (UNIDADE: M3XKM). AF_01/2018</t>
  </si>
  <si>
    <t>97913</t>
  </si>
  <si>
    <t>TRANSPORTE COM CAMINHÃO BASCULANTE DE 6 M3, EM VIA URBANA EM REVESTIMENTO PRIMÁRIO (UNIDADE: M3XKM). AF_01/2018</t>
  </si>
  <si>
    <t>97914</t>
  </si>
  <si>
    <t>TRANSPORTE COM CAMINHÃO BASCULANTE DE 6 M3, EM VIA URBANA PAVIMENTADA, DMT ATÉ 30 KM (UNIDADE: M3XKM). AF_01/2018</t>
  </si>
  <si>
    <t>97915</t>
  </si>
  <si>
    <t>TRANSPORTE COM CAMINHÃO BASCULANTE DE 6 M3, EM VIA URBANA PAVIMENTADA, DMT ACIMA DE 30 KM (UNIDADE: M3XKM). AF_01/2018</t>
  </si>
  <si>
    <t>97916</t>
  </si>
  <si>
    <t>TRANSPORTE COM CAMINHÃO BASCULANTE DE 6 M3, EM VIA URBANA EM LEITO NATURAL (UNIDADE: TXKM). AF_01/2018</t>
  </si>
  <si>
    <t>97917</t>
  </si>
  <si>
    <t>TRANSPORTE COM CAMINHÃO BASCULANTE DE 6 M3, EM VIA URBANA EM REVESTIMENTO PRIMÁRIO (UNIDADE: TXKM). AF_01/2018</t>
  </si>
  <si>
    <t>97918</t>
  </si>
  <si>
    <t>TRANSPORTE COM CAMINHÃO BASCULANTE DE 6 M3, EM VIA URBANA PAVIMENTADA, DMT ATÉ 30 KM (UNIDADE: TXKM). AF_01/2018</t>
  </si>
  <si>
    <t>97919</t>
  </si>
  <si>
    <t>TRANSPORTE COM CAMINHÃO BASCULANTE DE 6 M3, EM VIA URBANA PAVIMENTADA, DMT ACIMA DE 30 KM (UNIDADE: TXKM). AF_01/2018</t>
  </si>
  <si>
    <t>94097</t>
  </si>
  <si>
    <t>PREPARO DE FUNDO DE VALA COM LARGURA MENOR QUE 1,5 M, EM LOCAL COM NÍVEL BAIXO DE INTERFERÊNCIA. AF_06/2016</t>
  </si>
  <si>
    <t>94098</t>
  </si>
  <si>
    <t>PREPARO DE FUNDO DE VALA  COM LARGURA MENOR QUE 1,5 M, EM LOCAL COM NÍVEL ALTO DE INTERFERÊNCIA. AF_06/2016</t>
  </si>
  <si>
    <t>5,95</t>
  </si>
  <si>
    <t>94099</t>
  </si>
  <si>
    <t>PREPARO DE FUNDO DE VALA COM LARGURA MAIOR OU IGUAL A 1,5 M E MENOR QUE 2,5 M, EM LOCAL COM NÍVEL BAIXO DE INTERFERÊNCIA. AF_06/2016</t>
  </si>
  <si>
    <t>94100</t>
  </si>
  <si>
    <t>PREPARO DE FUNDO DE VALA  COM LARGURA MAIOR OU IGUAL A 1,5 M E MENOR QUE 2,5 M, EM LOCAL COM NÍVEL ALTO DE INTERFERÊNCIA. AF_06/2016</t>
  </si>
  <si>
    <t>94102</t>
  </si>
  <si>
    <t>LASTRO DE VALA COM PREPARO DE FUNDO, LARGURA MENOR QUE 1,5 M, COM CAMADA DE AREIA, LANÇAMENTO MANUAL, EM LOCAL COM NÍVEL BAIXO DE INTERFERÊNCIA. AF_06/2016</t>
  </si>
  <si>
    <t>162,00</t>
  </si>
  <si>
    <t>174,01</t>
  </si>
  <si>
    <t>94103</t>
  </si>
  <si>
    <t>LASTRO DE VALA COM PREPARO DE FUNDO, LARGURA MENOR QUE 1,5 M, COM CAMADA DE BRITA, LANÇAMENTO MANUAL, EM LOCAL COM NÍVEL BAIXO DE INTERFERÊNCIA. AF_06/2016</t>
  </si>
  <si>
    <t>202,57</t>
  </si>
  <si>
    <t>217,28</t>
  </si>
  <si>
    <t>94104</t>
  </si>
  <si>
    <t>LASTRO DE VALA COM PREPARO DE FUNDO, LARGURA MENOR QUE 1,5 M, COM CAMADA DE AREIA, LANÇAMENTO MANUAL, EM LOCAL COM NÍVEL ALTO DE INTERFERÊNCIA. AF_06/2016</t>
  </si>
  <si>
    <t>166,11</t>
  </si>
  <si>
    <t>178,60</t>
  </si>
  <si>
    <t>94105</t>
  </si>
  <si>
    <t>LASTRO DE VALA COM PREPARO DE FUNDO, LARGURA MENOR QUE 1,5 M, COM CAMADA DE BRITA, LANÇAMENTO MANUAL, EM LOCAL COM NÍVEL ALTO DE INTERFERÊNCIA. AF_06/2016</t>
  </si>
  <si>
    <t>206,72</t>
  </si>
  <si>
    <t>221,90</t>
  </si>
  <si>
    <t>94106</t>
  </si>
  <si>
    <t>LASTRO COM PREPARO DE FUNDO, LARGURA MAIOR OU IGUAL A 1,5 M, COM CAMADA DE AREIA, LANÇAMENTO MANUAL, EM LOCAL COM NÍVEL BAIXO DE INTERFERÊNCIA. AF_06/2016</t>
  </si>
  <si>
    <t>140,88</t>
  </si>
  <si>
    <t>94107</t>
  </si>
  <si>
    <t>LASTRO COM PREPARO DE FUNDO, LARGURA MAIOR OU IGUAL A 1,5 M, COM CAMADA DE BRITA, LANÇAMENTO MANUAL, EM LOCAL COM NÍVEL BAIXO DE INTERFERÊNCIA. AF_06/2016</t>
  </si>
  <si>
    <t>181,46</t>
  </si>
  <si>
    <t>193,75</t>
  </si>
  <si>
    <t>94108</t>
  </si>
  <si>
    <t>LASTRO COM PREPARO DE FUNDO, LARGURA MAIOR OU IGUAL A 1,5 M, COM CAMADA DE AREIA, LANÇAMENTO MANUAL, EM LOCAL COM NÍVEL ALTO DE INTERFERÊNCIA. AF_06/2016</t>
  </si>
  <si>
    <t>155,07</t>
  </si>
  <si>
    <t>94110</t>
  </si>
  <si>
    <t>LASTRO COM PREPARO DE FUNDO, LARGURA MAIOR OU IGUAL A 1,5 M, COM CAMADA DE BRITA, LANÇAMENTO MANUAL, EM LOCAL COM NÍVEL ALTO DE INTERFERÊNCIA. AF_06/2016</t>
  </si>
  <si>
    <t>185,57</t>
  </si>
  <si>
    <t>198,33</t>
  </si>
  <si>
    <t>94111</t>
  </si>
  <si>
    <t>LASTRO DE VALA COM PREPARO DE FUNDO, LARGURA MENOR QUE 1,5 M, COM CAMADA DE AREIA, LANÇAMENTO MECANIZADO, EM LOCAL COM NÍVEL BAIXO DE INTERFERÊNCIA. AF_06/2016</t>
  </si>
  <si>
    <t>131,96</t>
  </si>
  <si>
    <t>139,07</t>
  </si>
  <si>
    <t>94112</t>
  </si>
  <si>
    <t>LASTRO DE VALA COM PREPARO DE FUNDO, LARGURA MENOR QUE 1,5 M, COM CAMADA DE BRITA, LANÇAMENTO MECANIZADO, EM LOCAL COM NÍVEL BAIXO DE INTERFERÊNCIA. AF_06/2016</t>
  </si>
  <si>
    <t>165,55</t>
  </si>
  <si>
    <t>174,20</t>
  </si>
  <si>
    <t>94113</t>
  </si>
  <si>
    <t>LASTRO DE VALA COM PREPARO DE FUNDO, LARGURA MENOR QUE 1,5 M, COM CAMADA DE AREIA, LANÇAMENTO MECANIZADO, EM LOCAL COM NÍVEL ALTO DE INTERFERÊNCIA. AF_06/2016</t>
  </si>
  <si>
    <t>138,40</t>
  </si>
  <si>
    <t>146,11</t>
  </si>
  <si>
    <t>94114</t>
  </si>
  <si>
    <t>LASTRO DE VALA COM PREPARO DE FUNDO, LARGURA MENOR QUE 1,5 M, COM CAMADA DE BRITA, LANÇAMENTO MECANIZADO, EM LOCAL COM NÍVEL ALTO DE INTERFERÊNCIA. AF_06/2016</t>
  </si>
  <si>
    <t>182,16</t>
  </si>
  <si>
    <t>94115</t>
  </si>
  <si>
    <t>LASTRO COM PREPARO DE FUNDO, LARGURA MAIOR OU IGUAL A 1,5 M, COM CAMADA DE AREIA, LANÇAMENTO MECANIZADO, EM LOCAL COM NÍVEL BAIXO DE INTERFERÊNCIA. AF_06/2016</t>
  </si>
  <si>
    <t>101,35</t>
  </si>
  <si>
    <t>105,52</t>
  </si>
  <si>
    <t>94116</t>
  </si>
  <si>
    <t>LASTRO COM PREPARO DE FUNDO, LARGURA MAIOR OU IGUAL A 1,5 M, COM CAMADA DE BRITA, LANÇAMENTO MECANIZADO, EM LOCAL COM NÍVEL BAIXO DE INTERFERÊNCIA. AF_06/2016</t>
  </si>
  <si>
    <t>130,56</t>
  </si>
  <si>
    <t>135,87</t>
  </si>
  <si>
    <t>94117</t>
  </si>
  <si>
    <t>LASTRO COM PREPARO DE FUNDO, LARGURA MAIOR OU IGUAL A 1,5 M, COM CAMADA DE AREIA, LANÇAMENTO MECANIZADO, EM LOCAL COM NÍVEL ALTO DE INTERFERÊNCIA. AF_06/2016</t>
  </si>
  <si>
    <t>107,33</t>
  </si>
  <si>
    <t>112,07</t>
  </si>
  <si>
    <t>94118</t>
  </si>
  <si>
    <t>LASTRO COM PREPARO DE FUNDO, LARGURA MAIOR OU IGUAL A 1,5 M, COM CAMADA DE BRITA, LANÇAMENTO MECANIZADO, EM LOCAL COM NÍVEL ALTO DE INTERFERÊNCIA. AF_06/2016</t>
  </si>
  <si>
    <t>137,59</t>
  </si>
  <si>
    <t>143,57</t>
  </si>
  <si>
    <t>95606</t>
  </si>
  <si>
    <t>UMIDIFICAÇÃO DE MATERIAL PARA VALAS COM CAMINHÃO PIPA 10000L. AF_11/2016</t>
  </si>
  <si>
    <t>72131</t>
  </si>
  <si>
    <t>ALVENARIA EM TIJOLO CERAMICO MACICO 5X10X20CM 1 VEZ (ESPESSURA 20CM), ASSENTADO COM ARGAMASSA TRACO 1:2:8 (CIMENTO, CAL E AREIA)</t>
  </si>
  <si>
    <t>118,88</t>
  </si>
  <si>
    <t>126,74</t>
  </si>
  <si>
    <t>72132</t>
  </si>
  <si>
    <t>ALVENARIA EM TIJOLO CERAMICO MACICO 5X10X20CM 1/2 VEZ (ESPESSURA 10CM), ASSENTADO COM ARGAMASSA TRACO 1:2:8 (CIMENTO, CAL E AREIA)</t>
  </si>
  <si>
    <t>61,89</t>
  </si>
  <si>
    <t>72133</t>
  </si>
  <si>
    <t>ALVENARIA EM TIJOLO CERAMICO MACICO 5X10X20CM 1 1/2 VEZ (ESPESSURA 30CM), ASSENTADO COM ARGAMASSA TRACO 1:2:8 (CIMENTO, CAL E AREIA)</t>
  </si>
  <si>
    <t>213,00</t>
  </si>
  <si>
    <t>228,22</t>
  </si>
  <si>
    <t>87471</t>
  </si>
  <si>
    <t>ALVENARIA DE VEDAÇÃO DE BLOCOS CERÂMICOS FURADOS NA VERTICAL DE 9X19X39CM (ESPESSURA 9CM) DE PAREDES COM ÁREA LÍQUIDA MENOR QUE 6M² SEM VÃOS E ARGAMASSA DE ASSENTAMENTO COM PREPARO EM BETONEIRA. AF_06/2014</t>
  </si>
  <si>
    <t>87472</t>
  </si>
  <si>
    <t>ALVENARIA DE VEDAÇÃO DE BLOCOS CERÂMICOS FURADOS NA VERTICAL DE 9X19X39CM (ESPESSURA 9CM) DE PAREDES COM ÁREA LÍQUIDA MENOR QUE 6M² SEM VÃOS E ARGAMASSA DE ASSENTAMENTO COM PREPARO MANUAL. AF_06/2014</t>
  </si>
  <si>
    <t>41,26</t>
  </si>
  <si>
    <t>87473</t>
  </si>
  <si>
    <t>ALVENARIA DE VEDAÇÃO DE BLOCOS CERÂMICOS FURADOS NA VERTICAL DE 14X19X39CM (ESPESSURA 14CM) DE PAREDES COM ÁREA LÍQUIDA MENOR QUE 6M² SEM VÃOS E ARGAMASSA DE ASSENTAMENTO COM PREPARO EM BETONEIRA. AF_06/2014</t>
  </si>
  <si>
    <t>52,68</t>
  </si>
  <si>
    <t>55,92</t>
  </si>
  <si>
    <t>87474</t>
  </si>
  <si>
    <t>ALVENARIA DE VEDAÇÃO DE BLOCOS CERÂMICOS FURADOS NA VERTICAL DE 14X19X39CM (ESPESSURA 14CM) DE PAREDES COM ÁREA LÍQUIDA MENOR QUE 6M² SEM VÃOS E ARGAMASSA DE ASSENTAMENTO COM PREPARO MANUAL. AF_06/2014</t>
  </si>
  <si>
    <t>57,18</t>
  </si>
  <si>
    <t>87475</t>
  </si>
  <si>
    <t>ALVENARIA DE VEDAÇÃO DE BLOCOS CERÂMICOS FURADOS NA VERTICAL DE 19X19X39CM (ESPESSURA 19CM) DE PAREDES COM ÁREA LÍQUIDA MENOR QUE 6M² SEM VÃOS E ARGAMASSA DE ASSENTAMENTO COM PREPARO EM BETONEIRA. AF_06/2014</t>
  </si>
  <si>
    <t>63,07</t>
  </si>
  <si>
    <t>66,79</t>
  </si>
  <si>
    <t>87476</t>
  </si>
  <si>
    <t>ALVENARIA DE VEDAÇÃO DE BLOCOS CERÂMICOS FURADOS NA VERTICAL DE 19X19X39CM (ESPESSURA 19CM) DE PAREDES COM ÁREA LÍQUIDA MENOR QUE 6M² SEM VÃOS E ARGAMASSA DE ASSENTAMENTO COM PREPARO MANUAL. AF_06/2014</t>
  </si>
  <si>
    <t>64,40</t>
  </si>
  <si>
    <t>68,26</t>
  </si>
  <si>
    <t>87477</t>
  </si>
  <si>
    <t>ALVENARIA DE VEDAÇÃO DE BLOCOS CERÂMICOS FURADOS NA VERTICAL DE 9X19X39CM (ESPESSURA 9CM) DE PAREDES COM ÁREA LÍQUIDA MAIOR OU IGUAL A 6M² SEM VÃOS E ARGAMASSA DE ASSENTAMENTO COM PREPARO EM BETONEIRA. AF_06/2014</t>
  </si>
  <si>
    <t>33,85</t>
  </si>
  <si>
    <t>87478</t>
  </si>
  <si>
    <t>ALVENARIA DE VEDAÇÃO DE BLOCOS CERÂMICOS FURADOS NA VERTICAL DE 9X19X39CM (ESPESSURA 9CM) DE PAREDES COM ÁREA LÍQUIDA MAIOR OU IGUAL A 6M² SEM VÃOS E ARGAMASSA DE ASSENTAMENTO COM PREPARO MANUAL. AF_06/2014</t>
  </si>
  <si>
    <t>34,86</t>
  </si>
  <si>
    <t>36,82</t>
  </si>
  <si>
    <t>87479</t>
  </si>
  <si>
    <t>ALVENARIA DE VEDAÇÃO DE BLOCOS CERÂMICOS FURADOS NA VERTICAL DE 14X19X39CM (ESPESSURA 14CM) DE PAREDES COM ÁREA LÍQUIDA MAIOR OU IGUAL A 6M² SEM VÃOS E ARGAMASSA DE ASSENTAMENTO COM PREPARO EM BETONEIRA. AF_06/2014</t>
  </si>
  <si>
    <t>51,01</t>
  </si>
  <si>
    <t>87480</t>
  </si>
  <si>
    <t>ALVENARIA DE VEDAÇÃO DE BLOCOS CERÂMICOS FURADOS NA VERTICAL DE 14X19X39CM (ESPESSURA 14CM) DE PAREDES COM ÁREA LÍQUIDA MAIOR OU IGUAL A 6M² SEM VÃOS E ARGAMASSA DE ASSENTAMENTO COM PREPARO MANUAL. AF_06/2014</t>
  </si>
  <si>
    <t>87481</t>
  </si>
  <si>
    <t>ALVENARIA DE VEDAÇÃO DE BLOCOS CERÂMICOS FURADOS NA VERTICAL DE 19X19X39CM (ESPESSURA 19CM) DE PAREDES COM ÁREA LÍQUIDA MAIOR OU IGUAL A 6M² SEM VÃOS E ARGAMASSA DE ASSENTAMENTO COM PREPARO EM BETONEIRA. AF_06/2014</t>
  </si>
  <si>
    <t>87482</t>
  </si>
  <si>
    <t>ALVENARIA DE VEDAÇÃO DE BLOCOS CERÂMICOS FURADOS NA VERTICAL DE 19X19X39CM (ESPESSURA 19CM) DE PAREDES COM ÁREA LÍQUIDA MAIOR OU IGUAL A 6M² SEM VÃOS E ARGAMASSA DE ASSENTAMENTO COM PREPARO MANUAL. AF_06/2014</t>
  </si>
  <si>
    <t>62,82</t>
  </si>
  <si>
    <t>87483</t>
  </si>
  <si>
    <t>ALVENARIA DE VEDAÇÃO DE BLOCOS CERÂMICOS FURADOS NA VERTICAL DE 9X19X39CM (ESPESSURA 9CM) DE PAREDES COM ÁREA LÍQUIDA MENOR QUE 6M² COM VÃOS E ARGAMASSA DE ASSENTAMENTO COM PREPARO EM BETONEIRA. AF_06/2014</t>
  </si>
  <si>
    <t>44,32</t>
  </si>
  <si>
    <t>47,28</t>
  </si>
  <si>
    <t>87484</t>
  </si>
  <si>
    <t>ALVENARIA DE VEDAÇÃO DE BLOCOS CERÂMICOS FURADOS NA VERTICAL DE 9X19X39CM (ESPESSURA 9CM) DE PAREDES COM ÁREA LÍQUIDA MENOR QUE 6M² COM VÃOS E ARGAMASSA DE ASSENTAMENTO COM PREPARO MANUAL. AF_06/2014</t>
  </si>
  <si>
    <t>45,33</t>
  </si>
  <si>
    <t>48,39</t>
  </si>
  <si>
    <t>87485</t>
  </si>
  <si>
    <t>ALVENARIA DE VEDAÇÃO DE BLOCOS CERÂMICOS FURADOS NA VERTICAL DE 14X19X39CM (ESPESSURA 14CM) DE PAREDES COM ÁREA LÍQUIDA MENOR QUE 6M² COM VÃOS E ARGAMASSA DE ASSENTAMENTO COM PREPARO EM BETONEIRA. AF_06/2014</t>
  </si>
  <si>
    <t>63,15</t>
  </si>
  <si>
    <t>87487</t>
  </si>
  <si>
    <t>ALVENARIA DE VEDAÇÃO DE BLOCOS CERÂMICOS FURADOS NA VERTICAL DE 19X19X39CM (ESPESSURA 19CM) DE PAREDES COM ÁREA LÍQUIDA MENOR QUE 6M² COM VÃOS E ARGAMASSA DE ASSENTAMENTO COM PREPARO EM BETONEIRA. AF_06/2014</t>
  </si>
  <si>
    <t>69,36</t>
  </si>
  <si>
    <t>73,76</t>
  </si>
  <si>
    <t>87488</t>
  </si>
  <si>
    <t>ALVENARIA DE VEDAÇÃO DE BLOCOS CERÂMICOS FURADOS NA VERTICAL DE 19X19X39CM (ESPESSURA 19CM) DE PAREDES COM ÁREA LÍQUIDA MENOR QUE 6M² COM VÃOS E ARGAMASSA DE ASSENTAMENTO COM PREPARO MANUAL. AF_06/2014</t>
  </si>
  <si>
    <t>70,69</t>
  </si>
  <si>
    <t>75,23</t>
  </si>
  <si>
    <t>87489</t>
  </si>
  <si>
    <t>ALVENARIA DE VEDAÇÃO DE BLOCOS CERÂMICOS FURADOS NA VERTICAL DE 9X19X39CM (ESPESSURA 9CM) DE PAREDES COM ÁREA LÍQUIDA MAIOR OU IGUAL A 6M² COM VÃOS E ARGAMASSA DE ASSENTAMENTO COM PREPARO EM BETONEIRA. AF_06/2014</t>
  </si>
  <si>
    <t>37,50</t>
  </si>
  <si>
    <t>39,75</t>
  </si>
  <si>
    <t>87490</t>
  </si>
  <si>
    <t>ALVENARIA DE VEDAÇÃO DE BLOCOS CERÂMICOS FURADOS NA VERTICAL DE 9X19X39CM (ESPESSURA 9CM) DE PAREDES COM ÁREA LÍQUIDA MAIOR OU IGUAL A 6M² COM VÃOS E ARGAMASSA DE ASSENTAMENTO COM PREPARO MANUAL. AF_06/2014</t>
  </si>
  <si>
    <t>87491</t>
  </si>
  <si>
    <t>ALVENARIA DE VEDAÇÃO DE BLOCOS CERÂMICOS FURADOS NA VERTICAL DE 14X19X39CM (ESPESSURA 14CM) DE PAREDES COM ÁREA LÍQUIDA MAIOR OU IGUAL A 6M² COM VÃOS E ARGAMASSA DE ASSENTAMENTO COM PREPARO EM BETONEIRA. AF_06/2014</t>
  </si>
  <si>
    <t>51,93</t>
  </si>
  <si>
    <t>87492</t>
  </si>
  <si>
    <t>ALVENARIA DE VEDAÇÃO DE BLOCOS CERÂMICOS FURADOS NA VERTICAL DE 14X19X39CM (ESPESSURA 14CM) DE PAREDES COM ÁREA LÍQUIDA MAIOR OU IGUAL A 6M² COM VÃOS E ARGAMASSA DE ASSENTAMENTO COM PREPARO MANUAL. AF_06/2014</t>
  </si>
  <si>
    <t>56,43</t>
  </si>
  <si>
    <t>87493</t>
  </si>
  <si>
    <t>ALVENARIA DE VEDAÇÃO DE BLOCOS CERÂMICOS FURADOS NA VERTICAL DE 19X19X39CM (ESPESSURA 19CM) DE PAREDES COM ÁREA LÍQUIDA MAIOR OU IGUAL A 6M² COM VÃOS E ARGAMASSA DE ASSENTAMENTO COM PREPARO EM BETONEIRA. AF_06/2014</t>
  </si>
  <si>
    <t>61,85</t>
  </si>
  <si>
    <t>65,57</t>
  </si>
  <si>
    <t>87494</t>
  </si>
  <si>
    <t>ALVENARIA DE VEDAÇÃO DE BLOCOS CERÂMICOS FURADOS NA VERTICAL DE 19X19X39CM (ESPESSURA 19CM) DE PAREDES COM ÁREA LÍQUIDA MAIOR OU IGUAL A 6M² COM VÃOS E ARGAMASSA DE ASSENTAMENTO COM PREPARO MANUAL. AF_06/2014</t>
  </si>
  <si>
    <t>63,18</t>
  </si>
  <si>
    <t>67,04</t>
  </si>
  <si>
    <t>87495</t>
  </si>
  <si>
    <t>ALVENARIA DE VEDAÇÃO DE BLOCOS CERÂMICOS FURADOS NA HORIZONTAL DE 9X19X19CM (ESPESSURA 9CM) DE PAREDES COM ÁREA LÍQUIDA MENOR QUE 6M² SEM VÃOS E ARGAMASSA DE ASSENTAMENTO COM PREPARO EM BETONEIRA. AF_06/2014</t>
  </si>
  <si>
    <t>87496</t>
  </si>
  <si>
    <t>ALVENARIA DE VEDAÇÃO DE BLOCOS CERÂMICOS FURADOS NA HORIZONTAL DE 9X19X19CM (ESPESSURA 9CM) DE PAREDES COM ÁREA LÍQUIDA MENOR QUE 6M² SEM VÃOS E ARGAMASSA DE ASSENTAMENTO COM PREPARO MANUAL. AF_06/2014</t>
  </si>
  <si>
    <t>70,30</t>
  </si>
  <si>
    <t>87497</t>
  </si>
  <si>
    <t>ALVENARIA DE VEDAÇÃO DE BLOCOS CERÂMICOS FURADOS NA HORIZONTAL DE 11,5X19X19CM (ESPESSURA 11,5CM) DE PAREDES COM ÁREA LÍQUIDA MENOR QUE 6M² SEM VÃOS E ARGAMASSA DE ASSENTAMENTO COM PREPARO EM BETONEIRA. AF_06/2014</t>
  </si>
  <si>
    <t>65,65</t>
  </si>
  <si>
    <t>70,89</t>
  </si>
  <si>
    <t>87498</t>
  </si>
  <si>
    <t>ALVENARIA DE VEDAÇÃO DE BLOCOS CERÂMICOS FURADOS NA HORIZONTAL DE 11,5X19X19CM (ESPESSURA 11,5CM) DE PAREDES COM ÁREA LÍQUIDA MENOR QUE 6M² SEM VÃOS E ARGAMASSA DE ASSENTAMENTO COM PREPARO MANUAL. AF_06/2014</t>
  </si>
  <si>
    <t>72,23</t>
  </si>
  <si>
    <t>87499</t>
  </si>
  <si>
    <t>ALVENARIA DE VEDAÇÃO DE BLOCOS CERÂMICOS FURADOS NA HORIZONTAL DE 9X14X19CM (ESPESSURA 9CM) DE PAREDES COM ÁREA LÍQUIDA MENOR QUE 6M² SEM VÃOS E ARGAMASSA DE ASSENTAMENTO COM PREPARO EM BETONEIRA. AF_06/2014</t>
  </si>
  <si>
    <t>87500</t>
  </si>
  <si>
    <t>ALVENARIA DE VEDAÇÃO DE BLOCOS CERÂMICOS FURADOS NA HORIZONTAL DE 9X14X19CM (ESPESSURA 9CM) DE PAREDES COM ÁREA LÍQUIDA MENOR QUE 6M² SEM VÃOS E ARGAMASSA DE ASSENTAMENTO COM PREPARO MANUAL. AF_06/2014</t>
  </si>
  <si>
    <t>84,33</t>
  </si>
  <si>
    <t>87501</t>
  </si>
  <si>
    <t>ALVENARIA DE VEDAÇÃO DE BLOCOS CERÂMICOS FURADOS NA HORIZONTAL DE 14X9X19CM (ESPESSURA 14CM, BLOCO DEITADO) DE PAREDES COM ÁREA LÍQUIDA MENOR QUE 6M² SEM VÃOS E ARGAMASSA DE ASSENTAMENTO COM PREPARO EM BETONEIRA. AF_06/2014</t>
  </si>
  <si>
    <t>118,35</t>
  </si>
  <si>
    <t>87502</t>
  </si>
  <si>
    <t>ALVENARIA DE VEDAÇÃO DE BLOCOS CERÂMICOS FURADOS NA HORIZONTAL DE 14X9X19CM (ESPESSURA 14CM, BLOCO DEITADO) DE PAREDES COM ÁREA LÍQUIDA MENOR QUE 6M² SEM VÃOS E ARGAMASSA DE ASSENTAMENTO COM PREPARO MANUAL. AF_06/2014</t>
  </si>
  <si>
    <t>130,73</t>
  </si>
  <si>
    <t>87503</t>
  </si>
  <si>
    <t>ALVENARIA DE VEDAÇÃO DE BLOCOS CERÂMICOS FURADOS NA HORIZONTAL DE 9X19X19CM (ESPESSURA 9CM) DE PAREDES COM ÁREA LÍQUIDA MAIOR OU IGUAL A 6M² SEM VÃOS E ARGAMASSA DE ASSENTAMENTO COM PREPARO EM BETONEIRA. AF_06/2014</t>
  </si>
  <si>
    <t>63,89</t>
  </si>
  <si>
    <t>87504</t>
  </si>
  <si>
    <t>ALVENARIA DE VEDAÇÃO DE BLOCOS CERÂMICOS FURADOS NA HORIZONTAL DE 9X19X19CM (ESPESSURA 9CM) DE PAREDES COM ÁREA LÍQUIDA MAIOR OU IGUAL A 6M² SEM VÃOS E ARGAMASSA DE ASSENTAMENTO COM PREPARO MANUAL. AF_06/2014</t>
  </si>
  <si>
    <t>59,80</t>
  </si>
  <si>
    <t>64,94</t>
  </si>
  <si>
    <t>87505</t>
  </si>
  <si>
    <t>ALVENARIA DE VEDAÇÃO DE BLOCOS CERÂMICOS FURADOS NA HORIZONTAL DE 11,5X19X19CM (ESPESSURA 11,5M) DE PAREDES COM ÁREA LÍQUIDA MAIOR OU IGUAL A 6M² SEM VÃOS E ARGAMASSA DE ASSENTAMENTO COM PREPARO EM BETONEIRA. AF_06/2014</t>
  </si>
  <si>
    <t>55,16</t>
  </si>
  <si>
    <t>59,29</t>
  </si>
  <si>
    <t>87506</t>
  </si>
  <si>
    <t>ALVENARIA DE VEDAÇÃO DE BLOCOS CERÂMICOS FURADOS NA HORIZONTAL DE 11,5X19X19CM (ESPESSURA 11,5M) DE PAREDES COM ÁREA LÍQUIDA MAIOR OU IGUAL A 6M² SEM VÃOS E ARGAMASSA DE ASSENTAMENTO COM PREPARO MANUAL. AF_06/2014</t>
  </si>
  <si>
    <t>60,63</t>
  </si>
  <si>
    <t>87507</t>
  </si>
  <si>
    <t>ALVENARIA DE VEDAÇÃO DE BLOCOS CERÂMICOS FURADOS NA HORIZONTAL DE 9X14X19CM (ESPESSURA 9CM) DE PAREDES COM ÁREA LÍQUIDA MAIOR OU IGUAL A 6M² SEM VÃOS E ARGAMASSA DE ASSENTAMENTO COM PREPARO EM BETONEIRA. AF_06/2014</t>
  </si>
  <si>
    <t>62,29</t>
  </si>
  <si>
    <t>67,83</t>
  </si>
  <si>
    <t>87508</t>
  </si>
  <si>
    <t>ALVENARIA DE VEDAÇÃO DE BLOCOS CERÂMICOS FURADOS NA HORIZONTAL DE 9X14X19CM (ESPESSURA 9CM) DE PAREDES COM ÁREA LÍQUIDA MAIOR OU IGUAL A 6M² SEM VÃOS E ARGAMASSA DE ASSENTAMENTO COM PREPARO MANUAL. AF_06/2014</t>
  </si>
  <si>
    <t>63,31</t>
  </si>
  <si>
    <t>87509</t>
  </si>
  <si>
    <t>ALVENARIA DE VEDAÇÃO DE BLOCOS CERÂMICOS FURADOS NA HORIZONTAL DE 14X9X19CM (ESPESSURA 14CM, BLOCO DEITADO) DE PAREDES COM ÁREA LÍQUIDA MAIOR OU IGUAL A 6M² SEM VÃOS E ARGAMASSA DE ASSENTAMENTO COM PREPARO EM BETONEIRA. AF_06/2014</t>
  </si>
  <si>
    <t>96,11</t>
  </si>
  <si>
    <t>104,67</t>
  </si>
  <si>
    <t>87510</t>
  </si>
  <si>
    <t>ALVENARIA DE VEDAÇÃO DE BLOCOS CERÂMICOS FURADOS NA HORIZONTAL DE 14X9X19CM (ESPESSURA 14CM, BLOCO DEITADO) DE PAREDES COM ÁREA LÍQUIDA MAIOR OU IGUAL A 6M² SEM VÃOS E ARGAMASSA DE ASSENTAMENTO COM PREPARO MANUAL. AF_06/2014</t>
  </si>
  <si>
    <t>97,42</t>
  </si>
  <si>
    <t>106,12</t>
  </si>
  <si>
    <t>87511</t>
  </si>
  <si>
    <t>ALVENARIA DE VEDAÇÃO DE BLOCOS CERÂMICOS FURADOS NA HORIZONTAL DE 9X19X19CM (ESPESSURA 9CM) DE PAREDES COM ÁREA LÍQUIDA MENOR QUE 6M² COM VÃOS E ARGAMASSA DE ASSENTAMENTO COM PREPARO EM BETONEIRA. AF_06/2014</t>
  </si>
  <si>
    <t>78,42</t>
  </si>
  <si>
    <t>87512</t>
  </si>
  <si>
    <t>ALVENARIA DE VEDAÇÃO DE BLOCOS CERÂMICOS FURADOS NA HORIZONTAL DE 9X19X19CM (ESPESSURA 9CM) DE PAREDES COM ÁREA LÍQUIDA MENOR QUE 6M² COM VÃOS E ARGAMASSA DE ASSENTAMENTO COM PREPARO MANUAL. AF_06/2014</t>
  </si>
  <si>
    <t>79,37</t>
  </si>
  <si>
    <t>87513</t>
  </si>
  <si>
    <t>ALVENARIA DE VEDAÇÃO DE BLOCOS CERÂMICOS FURADOS NA HORIZONTAL DE 11,5X19X19CM (ESPESSURA 11,5CM) DE PAREDES COM ÁREA LÍQUIDA MENOR QUE 6M² COM VÃOS E ARGAMASSA DE ASSENTAMENTO COM PREPARO EM BETONEIRA. AF_06/2014</t>
  </si>
  <si>
    <t>81,39</t>
  </si>
  <si>
    <t>87514</t>
  </si>
  <si>
    <t>ALVENARIA DE VEDAÇÃO DE BLOCOS CERÂMICOS FURADOS NA HORIZONTAL DE 11,5X19X19CM (ESPESSURA 11,5CM) DE PAREDES COM ÁREA LÍQUIDA MENOR QUE 6M² COM VÃOS E ARGAMASSA DE ASSENTAMENTO COM PREPARO MANUAL. AF_06/2014</t>
  </si>
  <si>
    <t>76,27</t>
  </si>
  <si>
    <t>82,73</t>
  </si>
  <si>
    <t>87515</t>
  </si>
  <si>
    <t>ALVENARIA DE VEDAÇÃO DE BLOCOS CERÂMICOS FURADOS NA HORIZONTAL DE 9X14X19CM (ESPESSURA 9CM) DE PAREDES COM ÁREA LÍQUIDA MENOR QUE 6M² COM VÃOS E ARGAMASSA DE ASSENTAMENTO COM PREPARO EM BETONEIRA. AF_06/2014</t>
  </si>
  <si>
    <t>88,79</t>
  </si>
  <si>
    <t>97,29</t>
  </si>
  <si>
    <t>87516</t>
  </si>
  <si>
    <t>ALVENARIA DE VEDAÇÃO DE BLOCOS CERÂMICOS FURADOS NA HORIZONTAL DE 9X14X19CM (ESPESSURA 9CM) DE PAREDES COM ÁREA LÍQUIDA MENOR QUE 6M² COM VÃOS E ARGAMASSA DE ASSENTAMENTO COM PREPARO MANUAL. AF_06/2014</t>
  </si>
  <si>
    <t>89,81</t>
  </si>
  <si>
    <t>98,42</t>
  </si>
  <si>
    <t>87517</t>
  </si>
  <si>
    <t>ALVENARIA DE VEDAÇÃO DE BLOCOS CERÂMICOS FURADOS NA HORIZONTAL DE 14X9X19CM (ESPESSURA 14CM, BLOCO DEITADO) DE PAREDES COM ÁREA LÍQUIDA MENOR QUE 6M² COM VÃOS E ARGAMASSA DE ASSENTAMENTO COM PREPARO EM BETONEIRA. AF_06/2014</t>
  </si>
  <si>
    <t>138,03</t>
  </si>
  <si>
    <t>151,23</t>
  </si>
  <si>
    <t>87518</t>
  </si>
  <si>
    <t>ALVENARIA DE VEDAÇÃO DE BLOCOS CERÂMICOS FURADOS NA HORIZONTAL DE 14X9X19CM (ESPESSURA 14CM, BLOCO DEITADO) DE PAREDES COM ÁREA LÍQUIDA MENOR QUE 6M² COM VÃOS E ARGAMASSA DE ASSENTAMENTO COM PREPARO MANUAL. AF_06/2014</t>
  </si>
  <si>
    <t>152,68</t>
  </si>
  <si>
    <t>87519</t>
  </si>
  <si>
    <t>ALVENARIA DE VEDAÇÃO DE BLOCOS CERÂMICOS FURADOS NA HORIZONTAL DE 9X19X19CM (ESPESSURA 9CM) DE PAREDES COM ÁREA LÍQUIDA MAIOR OU IGUAL A 6M² COM VÃOS E ARGAMASSA DE ASSENTAMENTO COM PREPARO EM BETONEIRA. AF_06/2014</t>
  </si>
  <si>
    <t>64,55</t>
  </si>
  <si>
    <t>70,23</t>
  </si>
  <si>
    <t>87520</t>
  </si>
  <si>
    <t>ALVENARIA DE VEDAÇÃO DE BLOCOS CERÂMICOS FURADOS NA HORIZONTAL DE 9X19X19CM (ESPESSURA 9CM) DE PAREDES COM ÁREA LÍQUIDA MAIOR OU IGUAL A 6M² COM VÃOS E ARGAMASSA DE ASSENTAMENTO COM PREPARO MANUAL. AF_06/2014</t>
  </si>
  <si>
    <t>65,50</t>
  </si>
  <si>
    <t>71,28</t>
  </si>
  <si>
    <t>87521</t>
  </si>
  <si>
    <t>ALVENARIA DE VEDAÇÃO DE BLOCOS CERÂMICOS FURADOS NA HORIZONTAL DE 11,5X19X19CM (ESPESSURA 11,5CM) DE PAREDES COM ÁREA LÍQUIDA MAIOR OU IGUAL A 6M² COM VÃOS E ARGAMASSA DE ASSENTAMENTO COM PREPARO EM BETONEIRA. AF_06/2014</t>
  </si>
  <si>
    <t>60,89</t>
  </si>
  <si>
    <t>65,68</t>
  </si>
  <si>
    <t>87522</t>
  </si>
  <si>
    <t>ALVENARIA DE VEDAÇÃO DE BLOCOS CERÂMICOS FURADOS NA HORIZONTAL DE 11,5X19X19CM (ESPESSURA 11,5CM) DE PAREDES COM ÁREA LÍQUIDA MAIOR OU IGUAL A 6M² COM VÃOS E ARGAMASSA DE ASSENTAMENTO COM PREPARO MANUAL. AF_06/2014</t>
  </si>
  <si>
    <t>62,10</t>
  </si>
  <si>
    <t>67,02</t>
  </si>
  <si>
    <t>87523</t>
  </si>
  <si>
    <t>ALVENARIA DE VEDAÇÃO DE BLOCOS CERÂMICOS FURADOS NA HORIZONTAL DE 9X14X19CM (ESPESSURA 9CM) DE PAREDES COM ÁREA LÍQUIDA MAIOR OU IGUAL A 6M² COM VÃOS E ARGAMASSA DE ASSENTAMENTO COM PREPARO EM BETONEIRA. AF_06/2014</t>
  </si>
  <si>
    <t>76,39</t>
  </si>
  <si>
    <t>87524</t>
  </si>
  <si>
    <t>ALVENARIA DE VEDAÇÃO DE BLOCOS CERÂMICOS FURADOS NA HORIZONTAL DE 9X14X19CM (ESPESSURA 9CM) DE PAREDES COM ÁREA LÍQUIDA MAIOR OU IGUAL A 6M² COM VÃOS E ARGAMASSA DE ASSENTAMENTO COM PREPARO MANUAL. AF_06/2014</t>
  </si>
  <si>
    <t>70,99</t>
  </si>
  <si>
    <t>77,52</t>
  </si>
  <si>
    <t>87525</t>
  </si>
  <si>
    <t>ALVENARIA DE VEDAÇÃO DE BLOCOS CERÂMICOS FURADOS NA HORIZONTAL DE 14X9X19CM (ESPESSURA 14CM, BLOCO DEITADO) DE PAREDES COM ÁREA LÍQUIDA MAIOR OU IGUAL A 6M² COM VÃOS E ARGAMASSA DE ASSENTAMENTO COM PREPARO EM BETONEIRA. AF_06/2014</t>
  </si>
  <si>
    <t>108,00</t>
  </si>
  <si>
    <t>117,94</t>
  </si>
  <si>
    <t>87526</t>
  </si>
  <si>
    <t>ALVENARIA DE VEDAÇÃO DE BLOCOS CERÂMICOS FURADOS NA HORIZONTAL DE 14X9X19CM (ESPESSURA 14CM, BLOCO DEITADO) DE PAREDES COM ÁREA LÍQUIDA MAIOR OU IGUAL A 6M² COM VÃOS E ARGAMASSA DE ASSENTAMENTO COM PREPARO MANUAL. AF_06/2014</t>
  </si>
  <si>
    <t>109,31</t>
  </si>
  <si>
    <t>119,39</t>
  </si>
  <si>
    <t>89043</t>
  </si>
  <si>
    <t>(COMPOSIÇÃO REPRESENTATIVA) DO SERVIÇO DE ALVENARIA DE VEDAÇÃO DE BLOCOS VAZADOS DE CERÂMICA DE 9X19X19CM (ESPESSURA 9CM), PARA EDIFICAÇÃO HABITACIONAL MULTIFAMILIAR (PRÉDIO). AF_11/2014</t>
  </si>
  <si>
    <t>65,87</t>
  </si>
  <si>
    <t>71,69</t>
  </si>
  <si>
    <t>89168</t>
  </si>
  <si>
    <t>(COMPOSIÇÃO REPRESENTATIVA) DO SERVIÇO DE ALVENARIA DE VEDAÇÃO DE BLOCOS VAZADOS DE CERÂMICA DE 9X19X19CM (ESPESSURA 9CM), PARA EDIFICAÇÃO HABITACIONAL UNIFAMILIAR (CASA) E EDIFICAÇÃO PÚBLICA PADRÃO. AF_11/2014</t>
  </si>
  <si>
    <t>67,91</t>
  </si>
  <si>
    <t>73,97</t>
  </si>
  <si>
    <t>89977</t>
  </si>
  <si>
    <t>(COMPOSIÇÃO REPRESENTATIVA) DO SERVIÇO DE ALVENARIA DE VEDAÇÃO DE BLOCOS VAZADOS DE CERÂMICA DE 14X9X19CM (ESPESSURA 14CM, BLOCO DEITADO), PARA EDIFICAÇÃO HABITACIONAL UNIFAMILIAR (CASA) E EDIFICAÇÃO PÚBLICA PADRÃO. AF_12/2014</t>
  </si>
  <si>
    <t>115,41</t>
  </si>
  <si>
    <t>90112</t>
  </si>
  <si>
    <t>ALVENARIA DE VEDAÇÃO DE BLOCOS CERÂMICOS FURADOS NA VERTICAL DE 14X19X39CM (ESPESSURA 14CM) DE PAREDES COM ÁREA LÍQUIDA MENOR QUE 6M2 COM VÃOS E ARGAMASSA DE ASSENTAMENTO COM PREPARO MANUAL. AF_06/2014</t>
  </si>
  <si>
    <t>60,34</t>
  </si>
  <si>
    <t>64,41</t>
  </si>
  <si>
    <t>95474</t>
  </si>
  <si>
    <t>ALVENARIA DE EMBASAMENTO EM TIJOLOS CERAMICOS MACICOS 5X10X20CM, ASSENTADO  COM ARGAMASSA TRACO 1:2:8 (CIMENTO, CAL E AREIA)</t>
  </si>
  <si>
    <t>601,31</t>
  </si>
  <si>
    <t>637,33</t>
  </si>
  <si>
    <t>89282</t>
  </si>
  <si>
    <t>ALVENARIA ESTRUTURAL DE BLOCOS CERÂMICOS 14X19X39, (ESPESSURA DE 14 CM), PARA PAREDES COM ÁREA LÍQUIDA MENOR QUE 6M², SEM VÃOS, UTILIZANDO PALHETA E ARGAMASSA DE ASSENTAMENTO COM PREPARO EM BETONEIRA. AF_12/2014</t>
  </si>
  <si>
    <t>89283</t>
  </si>
  <si>
    <t>ALVENARIA ESTRUTURAL DE BLOCOS CERÂMICOS 14X19X39, (ESPESSURA DE 14 CM), PARA PAREDES COM ÁREA LÍQUIDA MENOR QUE 6M², SEM VÃOS, UTILIZANDO PALHETA E ARGAMASSA DE ASSENTAMENTO COM PREPARO MANUAL. AF_12/2014</t>
  </si>
  <si>
    <t>49,89</t>
  </si>
  <si>
    <t>89284</t>
  </si>
  <si>
    <t>ALVENARIA ESTRUTURAL DE BLOCOS CERÂMICOS 14X19X39, (ESPESSURA DE 14 CM), PARA PAREDES COM ÁREA LÍQUIDA MAIOR OU IGUAL QUE 6M², SEM VÃOS, UTILIZANDO PALHETA E ARGAMASSA DE ASSENTAMENTO COM PREPARO EM BETONEIRA. AF_12/2014</t>
  </si>
  <si>
    <t>89285</t>
  </si>
  <si>
    <t>ALVENARIA ESTRUTURAL DE BLOCOS CERÂMICOS 14X19X39, (ESPESSURA DE 14 CM), PARA PAREDES COM ÁREA LÍQUIDA MAIOR OU IGUAL QUE 6M², SEM VÃOS, UTILIZANDO PALHETA E ARGAMASSA DE ASSENTAMENTO COM PREPARO MANUAL. AF_12/2014</t>
  </si>
  <si>
    <t>47,49</t>
  </si>
  <si>
    <t>89286</t>
  </si>
  <si>
    <t>ALVENARIA ESTRUTURAL DE BLOCOS CERÂMICOS 14X19X39, (ESPESSURA DE 14 CM), PARA PAREDES COM ÁREA LÍQUIDA MENOR QUE 6M², COM VÃOS, UTILIZANDO PALHETA E ARGAMASSA DE ASSENTAMENTO COM PREPARO EM BETONEIRA. AF_12/2014</t>
  </si>
  <si>
    <t>56,11</t>
  </si>
  <si>
    <t>89287</t>
  </si>
  <si>
    <t>ALVENARIA ESTRUTURAL DE BLOCOS CERÂMICOS 14X19X39, (ESPESSURA DE 14 CM), PARA PAREDES COM ÁREA LÍQUIDA MENOR QUE 6M², COM VÃOS, UTILIZANDO PALHETA E ARGAMASSA DE ASSENTAMENTO COM PREPARO MANUAL. AF_12/2014</t>
  </si>
  <si>
    <t>57,32</t>
  </si>
  <si>
    <t>89288</t>
  </si>
  <si>
    <t>ALVENARIA ESTRUTURAL DE BLOCOS CERÂMICOS 14X19X39, (ESPESSURA DE 14 CM), PARA PAREDES COM ÁREA LÍQUIDA MAIOR OU IGUAL A 6M², COM VÃOS, UTILIZANDO PALHETA E ARGAMASSA DE ASSENTAMENTO COM PREPARO EM BETONEIRA. AF_12/2014</t>
  </si>
  <si>
    <t>49,04</t>
  </si>
  <si>
    <t>89289</t>
  </si>
  <si>
    <t>ALVENARIA ESTRUTURAL DE BLOCOS CERÂMICOS 14X19X39, (ESPESSURA DE 14 CM), PARA PAREDES COM ÁREA LÍQUIDA MAIOR OU IGUAL A 6M², COM VÃOS, UTILIZANDO PALHETA E ARGAMASSA DE ASSENTAMENTO COM PREPARO MANUAL. AF_12/2014</t>
  </si>
  <si>
    <t>50,25</t>
  </si>
  <si>
    <t>89290</t>
  </si>
  <si>
    <t>ALVENARIA ESTRUTURAL DE BLOCOS CERÂMICOS 14X19X29, (ESPESSURA DE 14 CM), PARA PAREDES COM ÁREA LÍQUIDA MENOR QUE 6M², SEM VÃOS, UTILIZANDO PALHETA E ARGAMASSA DE ASSENTAMENTO COM PREPARO EM BETONEIRA. AF_12/2014</t>
  </si>
  <si>
    <t>61,48</t>
  </si>
  <si>
    <t>89291</t>
  </si>
  <si>
    <t>ALVENARIA ESTRUTURAL DE BLOCOS CERÂMICOS 14X19X29, (ESPESSURA DE 14 CM), PARA PAREDES COM ÁREA LÍQUIDA MENOR QUE 6M², SEM VÃOS, UTILIZANDO PALHETA E ARGAMASSA DE ASSENTAMENTO COM PREPARO MANUAL. AF_12/2014</t>
  </si>
  <si>
    <t>62,83</t>
  </si>
  <si>
    <t>89292</t>
  </si>
  <si>
    <t>ALVENARIA ESTRUTURAL DE BLOCOS CERÂMICOS 14X19X29, (ESPESSURA DE 14 CM), PARA PAREDES COM ÁREA LÍQUIDA MAIOR OU IGUAL A 6M², SEM VÃOS, UTILIZANDO PALHETA E ARGAMASSA DE ASSENTAMENTO COM PREPARO EM BETONEIRA. AF_12/2014</t>
  </si>
  <si>
    <t>53,37</t>
  </si>
  <si>
    <t>56,49</t>
  </si>
  <si>
    <t>89293</t>
  </si>
  <si>
    <t>ALVENARIA ESTRUTURAL DE BLOCOS CERÂMICOS 14X19X29, (ESPESSURA DE 14 CM), PARA PAREDES COM ÁREA LÍQUIDA MAIOR OU IGUAL A 6M2, SEM VÃOS, UTILIZANDO PALHETA E ARGAMASSA DE ASSENTAMENTO COM PREPARO MANUAL. AF_12/2014</t>
  </si>
  <si>
    <t>54,60</t>
  </si>
  <si>
    <t>89294</t>
  </si>
  <si>
    <t>ALVENARIA ESTRUTURAL DE BLOCOS CERÂMICOS 14X19X29, (ESPESSURA DE 14 CM), PARA PAREDES COM ÁREA LÍQUIDA MENOR QUE 6M², COM VÃOS, UTILIZANDO PALHETA E ARGAMASSA DE ASSENTAMENTO COM PREPARO EM BETONEIRA. AF_12/2014</t>
  </si>
  <si>
    <t>63,98</t>
  </si>
  <si>
    <t>68,06</t>
  </si>
  <si>
    <t>89295</t>
  </si>
  <si>
    <t>ALVENARIA ESTRUTURAL DE BLOCOS CERÂMICOS 14X19X29, (ESPESSURA DE 14 CM), PARA PAREDES COM ÁREA LÍQUIDA MENOR QUE 6M², COM VÃOS, UTILIZANDO PALHETA E ARGAMASSA DE ASSENTAMENTO COM PREPARO MANUAL. AF_12/2014</t>
  </si>
  <si>
    <t>69,41</t>
  </si>
  <si>
    <t>89296</t>
  </si>
  <si>
    <t>ALVENARIA ESTRUTURAL DE BLOCOS CERÂMICOS 14X19X29, (ESPESSURA DE 14 CM), PARA PAREDES COM ÁREA LÍQUIDA MAIOR OU IGUAL A 6M², COM VÃOS, UTILIZANDO PALHETA E ARGAMASSA DE ASSENTAMENTO COM PREPARO EM BETONEIRA. AF_12/2014</t>
  </si>
  <si>
    <t>56,81</t>
  </si>
  <si>
    <t>60,24</t>
  </si>
  <si>
    <t>89297</t>
  </si>
  <si>
    <t>ALVENARIA ESTRUTURAL DE BLOCOS CERÂMICOS 14X19X29, (ESPESSURA DE 14 CM), PARA PAREDES COM ÁREA LÍQUIDA MAIOR OU IGUAL A 6M², COM VÃOS, UTILIZANDO PALHETA E ARGAMASSA DE ASSENTAMENTO COM PREPARO MANUAL. AF_12/2014</t>
  </si>
  <si>
    <t>89298</t>
  </si>
  <si>
    <t>ALVENARIA ESTRUTURAL DE BLOCOS CERÂMICOS 14X19X39, (ESPESSURA DE 14 CM), PARA PAREDES COM ÁREA LÍQUIDA MENOR QUE 6M², SEM VÃOS, UTILIZANDO COLHER DE PEDREIRO E ARGAMASSA DE ASSENTAMENTO COM PREPARO EM BETONEIRA. AF_12/2014</t>
  </si>
  <si>
    <t>63,04</t>
  </si>
  <si>
    <t>89299</t>
  </si>
  <si>
    <t>ALVENARIA ESTRUTURAL DE BLOCOS CERÂMICOS 14X19X39, (ESPESSURA DE 14 CM), PARA PAREDES COM ÁREA LÍQUIDA MENOR QUE 6M², SEM VÃOS, UTILIZANDO COLHER DE PEDREIRO E ARGAMASSA DE ASSENTAMENTO COM PREPARO MANUAL. AF_12/2014</t>
  </si>
  <si>
    <t>64,76</t>
  </si>
  <si>
    <t>89300</t>
  </si>
  <si>
    <t>ALVENARIA ESTRUTURAL DE BLOCOS CERÂMICOS 14X19X39, (ESPESSURA DE 14 CM), PARA PAREDES COM ÁREA LÍQUIDA MAIOR OU IGUAL A 6M², SEM VÃOS, UTILIZANDO COLHER DE PEDREIRO E ARGAMASSA DE ASSENTAMENTO COM PREPARO EM BETONEIRA. AF_12/2014</t>
  </si>
  <si>
    <t>54,72</t>
  </si>
  <si>
    <t>89301</t>
  </si>
  <si>
    <t>ALVENARIA ESTRUTURAL DE BLOCOS CERÂMICOS 14X19X39, (ESPESSURA DE 14 CM), PARA PAREDES COM ÁREA LÍQUIDA MAIOR OU IGUAL A 6M², SEM VÃOS, UTILIZANDO COLHER DE PEDREIRO E ARGAMASSA DE ASSENTAMENTO COM PREPARO MANUAL. AF_12/2014</t>
  </si>
  <si>
    <t>89302</t>
  </si>
  <si>
    <t>ALVENARIA ESTRUTURAL DE BLOCOS CERÂMICOS 14X19X39, (ESPESSURA DE 14 CM), PARA PAREDES COM ÁREA LÍQUIDA MENOR QUE 6M², COM VÃOS, UTILIZANDO COLHER DE PEDREIRO E ARGAMASSA DE ASSENTAMENTO COM PREPARO EM BETONEIRA. AF_12/2014</t>
  </si>
  <si>
    <t>71,44</t>
  </si>
  <si>
    <t>89303</t>
  </si>
  <si>
    <t>ALVENARIA ESTRUTURAL DE BLOCOS CERÂMICOS 14X19X39, (ESPESSURA DE 14 CM), PARA PAREDES COM ÁREA LÍQUIDA MENOR QUE 6M², COM VÃOS, UTILIZANDO COLHER DE PEDREIRO E ARGAMASSA DE ASSENTAMENTO COM PREPARO MANUAL. AF_12/2014</t>
  </si>
  <si>
    <t>73,16</t>
  </si>
  <si>
    <t>89304</t>
  </si>
  <si>
    <t>ALVENARIA ESTRUTURAL DE BLOCOS CERÂMICOS 14X19X39, (ESPESSURA DE 14 CM), PARA PAREDES COM ÁREA LÍQUIDA MAIOR OU IGUAL A 6M², COM VÃOS, UTILIZANDO COLHER DE PEDREIRO E ARGAMASSA DE ASSENTAMENTO COM PREPARO EM BETONEIRA. AF_12/2014</t>
  </si>
  <si>
    <t>59,30</t>
  </si>
  <si>
    <t>63,00</t>
  </si>
  <si>
    <t>89305</t>
  </si>
  <si>
    <t>ALVENARIA ESTRUTURAL DE BLOCOS CERÂMICOS 14X19X39, (ESPESSURA DE 14 CM), PARA PAREDES COM ÁREA LÍQUIDA MAIOR OU IGUAL A 6M², COM VÃOS, UTILIZANDO COLHER DE PEDREIRO E ARGAMASSA DE ASSENTAMENTO COM PREPARO MANUAL. AF_12/2014</t>
  </si>
  <si>
    <t>64,72</t>
  </si>
  <si>
    <t>89306</t>
  </si>
  <si>
    <t>ALVENARIA ESTRUTURAL DE BLOCOS CERÂMICOS 14X19X29, (ESPESSURA DE 14 CM), PARA PAREDES COM ÁREA LÍQUIDA MENOR QUE 6M², SEM VÃOS, UTILIZANDO COLHER DE PEDREIRO E ARGAMASSA DE ASSENTAMENTO COM PREPARO EM BETONEIRA. AF_12/2014</t>
  </si>
  <si>
    <t>68,78</t>
  </si>
  <si>
    <t>73,39</t>
  </si>
  <si>
    <t>89307</t>
  </si>
  <si>
    <t>ALVENARIA ESTRUTURAL DE BLOCOS CERÂMICOS 14X19X29, (ESPESSURA DE 14 CM), PARA PAREDES COM ÁREA LÍQUIDA MENOR QUE 6M², SEM VÃOS, UTILIZANDO COLHER DE PEDREIRO E ARGAMASSA DE ASSENTAMENTO COM PREPARO MANUAL. AF_12/2014</t>
  </si>
  <si>
    <t>70,51</t>
  </si>
  <si>
    <t>75,30</t>
  </si>
  <si>
    <t>89308</t>
  </si>
  <si>
    <t>ALVENARIA ESTRUTURAL DE BLOCOS CERÂMICOS 14X19X29, (ESPESSURA DE 14 CM), PARA PAREDES COM ÁREA LÍQUIDA MAIOR OU IGUAL A 6M², SEM VÃOS, UTILIZANDO COLHER DE PEDREIRO E ARGAMASSA DE ASSENTAMENTO COM PREPARO EM BETONEIRA. AF_12/2014</t>
  </si>
  <si>
    <t>64,17</t>
  </si>
  <si>
    <t>89309</t>
  </si>
  <si>
    <t>ALVENARIA ESTRUTURAL DE BLOCOS CERÂMICOS 14X19X29, (ESPESSURA DE 14 CM), PARA PAREDES COM ÁREA LÍQUIDA MAIOR OU IGUAL A 6M², SEM VÃOS, UTILIZANDO COLHER DE PEDREIRO E ARGAMASSA DE ASSENTAMENTO COM PREPARO MANUAL. AF_12/2014</t>
  </si>
  <si>
    <t>65,90</t>
  </si>
  <si>
    <t>89310</t>
  </si>
  <si>
    <t>ALVENARIA ESTRUTURAL DE BLOCOS CERÂMICOS 14X19X29, (ESPESSURA DE 14 CM), PARA PAREDES COM ÁREA LÍQUIDA MENOR QUE 6M², COM VÃOS, UTILIZANDO COLHER DE PEDREIRO E ARGAMASSA DE ASSENTAMENTO COM PREPARO EM BETONEIRA. AF_12/2014</t>
  </si>
  <si>
    <t>89311</t>
  </si>
  <si>
    <t>ALVENARIA ESTRUTURAL DE BLOCOS CERÂMICOS 14X19X29, (ESPESSURA DE 14 CM), PARA PAREDES COM ÁREA LÍQUIDA MENOR QUE 6M², COM VÃOS, UTILIZANDO COLHER DE PEDREIRO E ARGAMASSA DE ASSENTAMENTO COM PREPARO MANUAL. AF_12/2014</t>
  </si>
  <si>
    <t>81,10</t>
  </si>
  <si>
    <t>86,83</t>
  </si>
  <si>
    <t>89312</t>
  </si>
  <si>
    <t>ALVENARIA ESTRUTURAL DE BLOCOS CERÂMICOS 14X19X29, (ESPESSURA DE 14 CM), PARA PAREDES COM ÁREA LÍQUIDA MAIOR OU IGUAL A 6M², COM VÃOS, UTILIZANDO COLHER DE PEDREIRO E ARGAMASSA DE ASSENTAMENTO COM PREPARO EM BETONEIRA. AF_12/2014</t>
  </si>
  <si>
    <t>89313</t>
  </si>
  <si>
    <t>ALVENARIA ESTRUTURAL DE BLOCOS CERÂMICOS 14X19X29, (ESPESSURA DE 14 CM), PARA PAREDES COM ÁREA LÍQUIDA MAIOR OU IGUAL A 6M², COM VÃOS, UTILIZANDO COLHER DE PEDREIRO E ARGAMASSA DE ASSENTAMENTO COM PREPARO MANUAL. AF_12/2014</t>
  </si>
  <si>
    <t>76,32</t>
  </si>
  <si>
    <t>95465</t>
  </si>
  <si>
    <t>COBOGO CERAMICO (ELEMENTO VAZADO), 9X20X20CM, ASSENTADO COM ARGAMASSA TRACO 1:4 DE CIMENTO E AREIA</t>
  </si>
  <si>
    <t>121,44</t>
  </si>
  <si>
    <t>126,28</t>
  </si>
  <si>
    <t>87447</t>
  </si>
  <si>
    <t>ALVENARIA DE VEDAÇÃO DE BLOCOS VAZADOS DE CONCRETO DE 9X19X39CM (ESPESSURA 9CM) DE PAREDES COM ÁREA LÍQUIDA MENOR QUE 6M² SEM VÃOS E ARGAMASSA DE ASSENTAMENTO COM PREPARO EM BETONEIRA. AF_06/2014</t>
  </si>
  <si>
    <t>47,35</t>
  </si>
  <si>
    <t>50,03</t>
  </si>
  <si>
    <t>87448</t>
  </si>
  <si>
    <t>ALVENARIA DE VEDAÇÃO DE BLOCOS VAZADOS DE CONCRETO DE 9X19X39CM (ESPESSURA 9CM) DE PAREDES COM ÁREA LÍQUIDA MENOR QUE 6M² SEM VÃOS E ARGAMASSA DE ASSENTAMENTO COM PREPARO MANUAL. AF_06/2014</t>
  </si>
  <si>
    <t>87449</t>
  </si>
  <si>
    <t>ALVENARIA DE VEDAÇÃO DE BLOCOS VAZADOS DE CONCRETO DE 14X19X39CM (ESPESSURA 14CM) DE PAREDES COM ÁREA LÍQUIDA MENOR QUE 6M² SEM VÃOS E ARGAMASSA DE ASSENTAMENTO COM PREPARO EM BETONEIRA. AF_06/2014</t>
  </si>
  <si>
    <t>87450</t>
  </si>
  <si>
    <t>ALVENARIA DE VEDAÇÃO DE BLOCOS VAZADOS DE CONCRETO DE 14X19X39CM (ESPESSURA 14CM) DE PAREDES COM ÁREA LÍQUIDA MENOR QUE 6M² SEM VÃOS E ARGAMASSA DE ASSENTAMENTO COM PREPARO MANUAL. AF_06/2014</t>
  </si>
  <si>
    <t>61,73</t>
  </si>
  <si>
    <t>65,51</t>
  </si>
  <si>
    <t>87451</t>
  </si>
  <si>
    <t>ALVENARIA DE VEDAÇÃO DE BLOCOS VAZADOS DE CONCRETO DE 19X19X39CM (ESPESSURA 19CM) DE PAREDES COM ÁREA LÍQUIDA MENOR QUE 6M² SEM VÃOS E ARGAMASSA DE ASSENTAMENTO COM PREPARO EM BETONEIRA. AF_06/2014</t>
  </si>
  <si>
    <t>74,82</t>
  </si>
  <si>
    <t>79,13</t>
  </si>
  <si>
    <t>87452</t>
  </si>
  <si>
    <t>ALVENARIA DE VEDAÇÃO DE BLOCOS VAZADOS DE CONCRETO DE 19X19X39CM (ESPESSURA 19CM) DE PAREDES COM ÁREA LÍQUIDA MENOR QUE 6M² SEM VÃOS E ARGAMASSA DE ASSENTAMENTO COM PREPARO MANUAL. AF_06/2014</t>
  </si>
  <si>
    <t>75,17</t>
  </si>
  <si>
    <t>87453</t>
  </si>
  <si>
    <t>ALVENARIA DE VEDAÇÃO DE BLOCOS VAZADOS DE CONCRETO DE 9X19X39CM (ESPESSURA 9CM) DE PAREDES COM ÁREA LÍQUIDA MAIOR OU IGUAL A 6M² SEM VÃOS E ARGAMASSA DE ASSENTAMENTO COM PREPARO EM BETONEIRA. AF_06/2014</t>
  </si>
  <si>
    <t>43,59</t>
  </si>
  <si>
    <t>45,92</t>
  </si>
  <si>
    <t>87454</t>
  </si>
  <si>
    <t>ALVENARIA DE VEDAÇÃO DE BLOCOS VAZADOS DE CONCRETO DE 9X19X39CM (ESPESSURA 9CM) DE PAREDES COM ÁREA LÍQUIDA MAIOR OU IGUAL A 6M² SEM VÃOS E ARGAMASSA DE ASSENTAMENTO COM PREPARO MANUAL. AF_06/2014</t>
  </si>
  <si>
    <t>87455</t>
  </si>
  <si>
    <t>ALVENARIA DE VEDAÇÃO DE BLOCOS VAZADOS DE CONCRETO DE 14X19X39CM (ESPESSURA 14CM) DE PAREDES COM ÁREA LÍQUIDA MAIOR OU IGUAL A 6M² SEM VÃOS E ARGAMASSA DE ASSENTAMENTO COM PREPARO EM BETONEIRA. AF_06/2014</t>
  </si>
  <si>
    <t>56,25</t>
  </si>
  <si>
    <t>59,57</t>
  </si>
  <si>
    <t>87456</t>
  </si>
  <si>
    <t>ALVENARIA DE VEDAÇÃO DE BLOCOS VAZADOS DE CONCRETO DE 14X19X39CM (ESPESSURA 14CM) DE PAREDES COM ÁREA LÍQUIDA MAIOR OU IGUAL A 6M² SEM VÃOS E ARGAMASSA DE ASSENTAMENTO COM PREPARO MANUAL. AF_06/2014</t>
  </si>
  <si>
    <t>57,53</t>
  </si>
  <si>
    <t>87457</t>
  </si>
  <si>
    <t>ALVENARIA DE VEDAÇÃO DE BLOCOS VAZADOS DE CONCRETO DE 19X19X39CM (ESPESSURA 19CM) DE PAREDES COM ÁREA LÍQUIDA MAIOR OU IGUAL A 6M² SEM VÃOS E ARGAMASSA DE ASSENTAMENTO COM PREPARO EM BETONEIRA. AF_06/2014</t>
  </si>
  <si>
    <t>72,64</t>
  </si>
  <si>
    <t>87458</t>
  </si>
  <si>
    <t>ALVENARIA DE VEDAÇÃO DE BLOCOS VAZADOS DE CONCRETO DE 19X19X39CM (ESPESSURA 19CM) DE PAREDES COM ÁREA LÍQUIDA MAIOR OU IGUAL A 6M² SEM VÃOS E ARGAMASSA DE ASSENTAMENTO COM PREPARO MANUAL. AF_06/2014</t>
  </si>
  <si>
    <t>87459</t>
  </si>
  <si>
    <t>ALVENARIA DE VEDAÇÃO DE BLOCOS VAZADOS DE CONCRETO DE 9X19X39CM (ESPESSURA 9CM) DE PAREDES COM ÁREA LÍQUIDA MENOR QUE 6M² COM VÃOS E ARGAMASSA DE ASSENTAMENTO COM PREPARO EM BETONEIRA. AF_06/2014</t>
  </si>
  <si>
    <t>53,64</t>
  </si>
  <si>
    <t>57,05</t>
  </si>
  <si>
    <t>87460</t>
  </si>
  <si>
    <t>ALVENARIA DE VEDAÇÃO DE BLOCOS VAZADOS DE CONCRETO DE 9X19X39CM (ESPESSURA 9CM) DE PAREDES COM ÁREA LÍQUIDA MENOR QUE 6M² COM VÃOS E ARGAMASSA DE ASSENTAMENTO COM PREPARO MANUAL. AF_06/2014</t>
  </si>
  <si>
    <t>54,49</t>
  </si>
  <si>
    <t>87461</t>
  </si>
  <si>
    <t>ALVENARIA DE VEDAÇÃO DE BLOCOS VAZADOS DE CONCRETO DE 14X19X39CM (ESPESSURA 14CM) DE PAREDES COM ÁREA LÍQUIDA MENOR QUE 6M² COM VÃOS E ARGAMASSA DE ASSENTAMENTO COM PREPARO EM BETONEIRA. AF_06/2014</t>
  </si>
  <si>
    <t>71,43</t>
  </si>
  <si>
    <t>87462</t>
  </si>
  <si>
    <t>ALVENARIA DE VEDAÇÃO DE BLOCOS VAZADOS DE CONCRETO DE 14X19X39CM (ESPESSURA 14CM) DE PAREDES COM ÁREA LÍQUIDA MENOR QUE 6M² COM VÃOS E ARGAMASSA DE ASSENTAMENTO COM PREPARO MANUAL. AF_06/2014</t>
  </si>
  <si>
    <t>87463</t>
  </si>
  <si>
    <t>ALVENARIA DE VEDAÇÃO DE BLOCOS VAZADOS DE CONCRETO DE 19X19X39CM (ESPESSURA 19CM) DE PAREDES COM ÁREA LÍQUIDA MENOR QUE 6M² COM VÃOS E ARGAMASSA DE ASSENTAMENTO COM PREPARO EM BETONEIRA. AF_06/2014</t>
  </si>
  <si>
    <t>80,29</t>
  </si>
  <si>
    <t>87464</t>
  </si>
  <si>
    <t>ALVENARIA DE VEDAÇÃO DE BLOCOS VAZADOS DE CONCRETO DE 19X19X39CM (ESPESSURA 19CM) DE PAREDES COM ÁREA LÍQUIDA MENOR QUE 6M² COM VÃOS E ARGAMASSA DE ASSENTAMENTO COM PREPARO MANUAL. AF_06/2014</t>
  </si>
  <si>
    <t>81,54</t>
  </si>
  <si>
    <t>86,58</t>
  </si>
  <si>
    <t>87465</t>
  </si>
  <si>
    <t>ALVENARIA DE VEDAÇÃO DE BLOCOS VAZADOS DE CONCRETO DE 9X19X39CM (ESPESSURA 9CM) DE PAREDES COM ÁREA LÍQUIDA MAIOR OU IGUAL A 6M² COM VÃOS E ARGAMASSA DE ASSENTAMENTO COM PREPARO EM BETONEIRA. AF_06/2014</t>
  </si>
  <si>
    <t>47,13</t>
  </si>
  <si>
    <t>49,85</t>
  </si>
  <si>
    <t>87466</t>
  </si>
  <si>
    <t>ALVENARIA DE VEDAÇÃO DE BLOCOS VAZADOS DE CONCRETO DE 9X19X39CM (ESPESSURA 9CM) DE PAREDES COM ÁREA LÍQUIDA MAIOR OU IGUAL A 6M² COM VÃOS E ARGAMASSA DE ASSENTAMENTO COM PREPARO MANUAL. AF_06/2014</t>
  </si>
  <si>
    <t>47,98</t>
  </si>
  <si>
    <t>50,79</t>
  </si>
  <si>
    <t>87467</t>
  </si>
  <si>
    <t>ALVENARIA DE VEDAÇÃO DE BLOCOS VAZADOS DE CONCRETO DE 14X19X39CM (ESPESSURA 14CM) DE PAREDES COM ÁREA LÍQUIDA MAIOR OU IGUAL A 6M² COM VÃOS E ARGAMASSA DE ASSENTAMENTO COM PREPARO EM BETONEIRA. AF_06/2014</t>
  </si>
  <si>
    <t>60,09</t>
  </si>
  <si>
    <t>63,80</t>
  </si>
  <si>
    <t>87468</t>
  </si>
  <si>
    <t>ALVENARIA DE VEDAÇÃO DE BLOCOS VAZADOS DE CONCRETO DE 14X19X39CM (ESPESSURA 14CM) DE PAREDES COM ÁREA LÍQUIDA MAIOR OU IGUAL A 6M² COM VÃOS E ARGAMASSA DE ASSENTAMENTO COM PREPARO MANUAL. AF_06/2014</t>
  </si>
  <si>
    <t>61,09</t>
  </si>
  <si>
    <t>64,91</t>
  </si>
  <si>
    <t>87469</t>
  </si>
  <si>
    <t>ALVENARIA DE VEDAÇÃO DE BLOCOS VAZADOS DE CONCRETO DE 19X19X39CM (ESPESSURA 19CM) DE PAREDES COM ÁREA LÍQUIDA MAIOR OU IGUAL A 6M² COM VÃOS E ARGAMASSA DE ASSENTAMENTO COM PREPARO EM BETONEIRA. AF_06/2014</t>
  </si>
  <si>
    <t>72,78</t>
  </si>
  <si>
    <t>87470</t>
  </si>
  <si>
    <t>ALVENARIA DE VEDAÇÃO DE BLOCOS VAZADOS DE CONCRETO DE 19X19X39CM (ESPESSURA 19CM) DE PAREDES COM ÁREA LÍQUIDA MAIOR OU IGUAL A 6M² COM VÃOS E ARGAMASSA DE ASSENTAMENTO COM PREPARO MANUAL. AF_06/2014</t>
  </si>
  <si>
    <t>74,03</t>
  </si>
  <si>
    <t>78,38</t>
  </si>
  <si>
    <t>89044</t>
  </si>
  <si>
    <t>(COMPOSIÇÃO REPRESENTATIVA) DO SERVIÇO DE ALVENARIA DE VEDAÇÃO DE BLOCOS VAZADOS DE CONCRETO DE 9X19X39CM (ESPESSURA 9CM), PARA EDIFICAÇÃO HABITACIONAL MULTIFAMILIAR (PRÉDIO). AF_11/2014</t>
  </si>
  <si>
    <t>47,23</t>
  </si>
  <si>
    <t>49,95</t>
  </si>
  <si>
    <t>89169</t>
  </si>
  <si>
    <t>(COMPOSIÇÃO REPRESENTATIVA) DO SERVIÇO DE ALVENARIA DE VEDAÇÃO DE BLOCOS VAZADOS DE CONCRETO DE 9X19X39CM (ESPESSURA 9CM), PARA EDIFICAÇÃO HABITACIONAL UNIFAMILIAR (CASA) E EDIFICAÇÃO PÚBLICA PADRÃO. AF_11/2014</t>
  </si>
  <si>
    <t>48,06</t>
  </si>
  <si>
    <t>50,86</t>
  </si>
  <si>
    <t>89978</t>
  </si>
  <si>
    <t>(COMPOSIÇÃO REPRESENTATIVA) DO SERVIÇO DE ALVENARIA DE VEDAÇÃO DE BLOCOS VAZADOS DE CONCRETO DE 14X19X39CM (ESPESSURA 14CM), PARA EDIFICAÇÃO HABITACIONAL UNIFAMILIAR (CASA) E EDIFICAÇÃO PÚBLICA PADRÃO. AF_12/2014</t>
  </si>
  <si>
    <t>64,96</t>
  </si>
  <si>
    <t>73937/1</t>
  </si>
  <si>
    <t>COBOGO DE CONCRETO (ELEMENTO VAZADO), 7X50X50CM, ASSENTADO COM ARGAMASSA TRACO 1:4 (CIMENTO E AREIA)</t>
  </si>
  <si>
    <t>105,34</t>
  </si>
  <si>
    <t>109,34</t>
  </si>
  <si>
    <t>73937/3</t>
  </si>
  <si>
    <t>COBOGO DE CONCRETO (ELEMENTO VAZADO), 7X50X50CM, ASSENTADO COM ARGAMASSA TRACO 1:3 (CIMENTO E AREIA)</t>
  </si>
  <si>
    <t>109,52</t>
  </si>
  <si>
    <t>73937/5</t>
  </si>
  <si>
    <t>COBOGO DE CONCRETO (ELEMENTO VAZADO), 10X29X39CM ABERTURA COM VIDRO, ASSENTADO COM ARGAMASSA TRACO 1:4 (CIMENTO E AREIA MEDIA NAO PENEIRADA)</t>
  </si>
  <si>
    <t>180,14</t>
  </si>
  <si>
    <t>184,87</t>
  </si>
  <si>
    <t>89453</t>
  </si>
  <si>
    <t>ALVENARIA DE BLOCOS DE CONCRETO ESTRUTURAL 14X19X39 CM, (ESPESSURA 14 CM), FBK = 4,5 MPA, PARA PAREDES COM ÁREA LÍQUIDA MENOR QUE 6M², SEM VÃOS, UTILIZANDO PALHETA. AF_12/2014</t>
  </si>
  <si>
    <t>89454</t>
  </si>
  <si>
    <t>ALVENARIA DE BLOCOS DE CONCRETO ESTRUTURAL 14X19X39 CM, (ESPESSURA 14 CM), FBK = 4,5 MPA, PARA PAREDES COM ÁREA LÍQUIDA MAIOR OU IGUAL A 6M², SEM VÃOS, UTILIZANDO PALHETA. AF_12/2014</t>
  </si>
  <si>
    <t>51,84</t>
  </si>
  <si>
    <t>89455</t>
  </si>
  <si>
    <t>ALVENARIA DE BLOCOS DE CONCRETO ESTRUTURAL 14X19X39 CM, (ESPESSURA 14 CM) FBK = 14,0 MPA, PARA PAREDES COM ÁREA LÍQUIDA MENOR QUE 6M², SEM VÃOS, UTILIZANDO PALHETA. AF_12/2014</t>
  </si>
  <si>
    <t>64,81</t>
  </si>
  <si>
    <t>89456</t>
  </si>
  <si>
    <t>ALVENARIA DE BLOCOS DE CONCRETO ESTRUTURAL 14X19X39 CM, (ESPESSURA 14 CM) FBK = 14,0 MPA, PARA PAREDES COM ÁREA LÍQUIDA MAIOR OU IGUAL A 6M², SEM VÃOS, UTILIZANDO PALHETA. AF_12/2014</t>
  </si>
  <si>
    <t>61,66</t>
  </si>
  <si>
    <t>64,07</t>
  </si>
  <si>
    <t>89457</t>
  </si>
  <si>
    <t>ALVENARIA DE BLOCOS DE CONCRETO ESTRUTURAL 14X19X39 CM, (ESPESSURA 14 CM), FBK = 4,5 MPA, PARA PAREDES COM ÁREA LÍQUIDA MENOR QUE 6M², COM VÃOS, UTILIZANDO PALHETA. AF_12/2014</t>
  </si>
  <si>
    <t>56,24</t>
  </si>
  <si>
    <t>89458</t>
  </si>
  <si>
    <t>ALVENARIA DE BLOCOS DE CONCRETO ESTRUTURAL 14X19X39 CM, (ESPESSURA 14 CM), FBK = 4,5 MPA, PARA PAREDES COM ÁREA LÍQUIDA MAIOR OU IGUAL A 6M², COM VÃOS, UTILIZANDO PALHETA. AF_12/2014</t>
  </si>
  <si>
    <t>52,00</t>
  </si>
  <si>
    <t>54,19</t>
  </si>
  <si>
    <t>89459</t>
  </si>
  <si>
    <t>ALVENARIA DE BLOCOS DE CONCRETO ESTRUTURAL 14X19X39 CM, (ESPESSURA 14 CM) FBK = 14,0 MPA, PARA PAREDES COM ÁREA LÍQUIDA MENOR QUE 6M², COM VÃOS, UTILIZANDO PALHETA. AF_12/2014</t>
  </si>
  <si>
    <t>69,92</t>
  </si>
  <si>
    <t>72,86</t>
  </si>
  <si>
    <t>89460</t>
  </si>
  <si>
    <t>ALVENARIA DE BLOCOS DE CONCRETO ESTRUTURAL 14X19X39 CM, (ESPESSURA 14 CM) FBK = 14,0 MPA, PARA PAREDES COM ÁREA LÍQUIDA MAIOR OU IGUAL A 6M², COM VÃOS, UTILIZANDO PALHETA. AF_12/2014</t>
  </si>
  <si>
    <t>89462</t>
  </si>
  <si>
    <t>ALVENARIA DE BLOCOS DE CONCRETO ESTRUTURAL 14X19X29 CM, (ESPESSURA 14 CM), FBK = 4,5 MPA, PARA PAREDES COM ÁREA LÍQUIDA MENOR QUE 6M², SEM VÃOS, UTILIZANDO PALHETA. AF_12/2014</t>
  </si>
  <si>
    <t>89463</t>
  </si>
  <si>
    <t>ALVENARIA DE BLOCOS DE CONCRETO ESTRUTURAL 14X19X29 CM, (ESPESSURA 14 CM), FBK = 4,5 MPA, PARA PAREDES COM ÁREA LÍQUIDA MAIOR OU IGUAL A 6M², SEM VÃOS, UTILIZANDO PALHETA. AF_12/2014</t>
  </si>
  <si>
    <t>58,37</t>
  </si>
  <si>
    <t>60,85</t>
  </si>
  <si>
    <t>89464</t>
  </si>
  <si>
    <t>ALVENARIA DE BLOCOS DE CONCRETO ESTRUTURAL 14X19X29 CM, (ESPESSURA 14 CM) FBK = 14,0 MPA, PARA PAREDES COM ÁREA LÍQUIDA MENOR QUE 6M², SEM VÃOS, UTILIZANDO PALHETA. AF_12/2014</t>
  </si>
  <si>
    <t>80,19</t>
  </si>
  <si>
    <t>89465</t>
  </si>
  <si>
    <t>ALVENARIA DE BLOCOS DE CONCRETO ESTRUTURAL 14X19X29 CM, (ESPESSURA 14 CM) FBK = 14,0 MPA, PARA PAREDES COM ÁREA LÍQUIDA MAIOR OU IGUAL A 6M², SEM VÃOS, UTILIZANDO PALHETA. AF_12/2014</t>
  </si>
  <si>
    <t>89466</t>
  </si>
  <si>
    <t>ALVENARIA DE BLOCOS DE CONCRETO ESTRUTURAL 14X19X29 CM, (ESPESSURA 14 CM), FBK = 4,5 MPA, PARA PAREDES COM ÁREA LÍQUIDA MENOR QUE 6M², COM VÃOS, UTILIZANDO PALHETA. AF_12/2014</t>
  </si>
  <si>
    <t>89467</t>
  </si>
  <si>
    <t>ALVENARIA DE BLOCOS DE CONCRETO ESTRUTURAL 14X19X29 CM, (ESPESSURA 14 CM), FBK = 4,5 MPA, PARA PAREDES COM ÁREA LÍQUIDA MAIOR OU IGUAL A 6M², COM VÃOS, UTILIZANDO PALHETA. AF_12/2014</t>
  </si>
  <si>
    <t>89468</t>
  </si>
  <si>
    <t>ALVENARIA DE BLOCOS DE CONCRETO ESTRUTURAL 14X19X29 CM, (ESPESSURA 14 CM) FBK = 14,0 MPA, PARA PAREDES COM ÁREA LÍQUIDA MENOR QUE 6M², COM VÃOS, UTILIZANDO PALHETA. AF_12/2014</t>
  </si>
  <si>
    <t>88,70</t>
  </si>
  <si>
    <t>89469</t>
  </si>
  <si>
    <t>ALVENARIA DE BLOCOS DE CONCRETO ESTRUTURAL 14X19X29 CM, (ESPESSURA 14 CM) FBK = 14,0 MPA, PARA PAREDES COM ÁREA LÍQUIDA MAIOR OU IGUAL A 6M², COM VÃOS, UTILIZANDO PALHETA. AF_12/2014</t>
  </si>
  <si>
    <t>83,30</t>
  </si>
  <si>
    <t>89470</t>
  </si>
  <si>
    <t>ALVENARIA DE BLOCOS DE CONCRETO ESTRUTURAL 14X19X39 CM, (ESPESSURA 14 CM), FBK = 4,5 MPA, PARA PAREDES COM ÁREA LÍQUIDA MENOR QUE 6M², SEM VÃOS, UTILIZANDO COLHER DE PEDREIRO. AF_12/2014</t>
  </si>
  <si>
    <t>68,17</t>
  </si>
  <si>
    <t>89471</t>
  </si>
  <si>
    <t>ALVENARIA DE BLOCOS DE CONCRETO ESTRUTURAL 14X19X39 CM, (ESPESSURA 14 CM), FBK = 4,5 MPA, PARA PAREDES COM ÁREA LÍQUIDA MAIOR OU IGUAL A 6M², SEM VÃOS, UTILIZANDO COLHER DE PEDREIRO. AF_12/2014</t>
  </si>
  <si>
    <t>62,15</t>
  </si>
  <si>
    <t>89472</t>
  </si>
  <si>
    <t>ALVENARIA DE BLOCOS DE CONCRETO ESTRUTURAL 14X19X39 CM, (ESPESSURA 14 CM) FBK = 14,0 MPA, PARA PAREDES COM ÁREA LÍQUIDA MENOR QUE 6M², SEM VÃOS, UTILIZANDO COLHER DE PEDREIRO. AF_12/2014</t>
  </si>
  <si>
    <t>76,94</t>
  </si>
  <si>
    <t>80,76</t>
  </si>
  <si>
    <t>89473</t>
  </si>
  <si>
    <t>ALVENARIA DE BLOCOS DE CONCRETO ESTRUTURAL 14X19X39 CM, (ESPESSURA 14 CM) FBK = 14,0 MPA, PARA PAREDES COM ÁREA LÍQUIDA MAIOR OU IGUAL A 6M², SEM VÃOS, UTILIZANDO COLHER DE PEDREIRO. AF_12/2014</t>
  </si>
  <si>
    <t>77,69</t>
  </si>
  <si>
    <t>89474</t>
  </si>
  <si>
    <t>ALVENARIA DE BLOCOS DE CONCRETO ESTRUTURAL 14X19X39 CM, (ESPESSURA 14 CM), FBK = 4,5 MPA, PARA PAREDES COM ÁREA LÍQUIDA MENOR QUE 6M², COM VÃOS, UTILIZANDO COLHER DE PEDREIRO. AF_12/2014</t>
  </si>
  <si>
    <t>72,17</t>
  </si>
  <si>
    <t>76,34</t>
  </si>
  <si>
    <t>89475</t>
  </si>
  <si>
    <t>ALVENARIA DE BLOCOS DE CONCRETO ESTRUTURAL 14X19X39 CM, (ESPESSURA 14 CM), FBK = 4,5 MPA, PARA PAREDES COM ÁREA LÍQUIDA MAIOR OU IGUAL A 6M², COM VÃOS, UTILIZANDO COLHER DE PEDREIRO. AF_12/2014</t>
  </si>
  <si>
    <t>66,30</t>
  </si>
  <si>
    <t>70,03</t>
  </si>
  <si>
    <t>89476</t>
  </si>
  <si>
    <t>ALVENARIA DE BLOCOS DE CONCRETO ESTRUTURAL 14X19X39 CM, (ESPESSURA 14 CM) FBK = 14,0 MPA, PARA PAREDES COM ÁREA LÍQUIDA MENOR QUE 6M², COM VÃOS, UTILIZANDO COLHER DE PEDREIRO. AF_12/2014</t>
  </si>
  <si>
    <t>90,52</t>
  </si>
  <si>
    <t>89477</t>
  </si>
  <si>
    <t>ALVENARIA DE BLOCOS DE CONCRETO ESTRUTURAL 14X19X39 CM, (ESPESSURA 14 CM) FBK = 14,0 MPA, PARA PAREDES COM ÁREA LÍQUIDA MAIOR OU IGUAL A 6M², COM VÃOS, UTILIZANDO COLHER DE PEDREIRO. AF_12/2014</t>
  </si>
  <si>
    <t>83,48</t>
  </si>
  <si>
    <t>89478</t>
  </si>
  <si>
    <t>ALVENARIA DE BLOCOS DE CONCRETO ESTRUTURAL 14X19X29 CM, (ESPESSURA 14 CM), FBK = 4,5 MPA, PARA PAREDES COM ÁREA LÍQUIDA MENOR QUE 6M², SEM VÃOS, UTILIZANDO COLHER DE PEDREIRO. AF_12/2014</t>
  </si>
  <si>
    <t>73,25</t>
  </si>
  <si>
    <t>77,13</t>
  </si>
  <si>
    <t>89479</t>
  </si>
  <si>
    <t>ALVENARIA DE BLOCOS DE CONCRETO ESTRUTURAL 14X19X29 CM, (ESPESSURA 14 CM), FBK = 4,5 MPA, PARA PAREDES COM ÁREA LÍQUIDA MAIOR OU IGUAL A 6M², SEM VÃOS, UTILIZANDO COLHER DE PEDREIRO. AF_12/2014</t>
  </si>
  <si>
    <t>74,65</t>
  </si>
  <si>
    <t>89480</t>
  </si>
  <si>
    <t>ALVENARIA DE BLOCOS DE CONCRETO ESTRUTURAL 14X19X29 CM, (ESPESSURA 14 CM) FBK = 14,0 MPA, PARA PAREDES COM ÁREA LÍQUIDA MENOR QUE 6M², SEM VÃOS, UTILIZANDO COLHER DE PEDREIRO. AF_12/2014</t>
  </si>
  <si>
    <t>92,51</t>
  </si>
  <si>
    <t>96,79</t>
  </si>
  <si>
    <t>89483</t>
  </si>
  <si>
    <t>ALVENARIA DE BLOCOS DE CONCRETO ESTRUTURAL 14X19X29 CM, (ESPESSURA 14 CM) FBK = 14,0 MPA, PARA PAREDES COM ÁREA LÍQUIDA MAIOR OU IGUAL A 6M², SEM VÃOS, UTILIZANDO COLHER DE PEDREIRO. AF_12/2014</t>
  </si>
  <si>
    <t>94,08</t>
  </si>
  <si>
    <t>89484</t>
  </si>
  <si>
    <t>ALVENARIA DE BLOCOS DE CONCRETO ESTRUTURAL 14X19X29 CM, (ESPESSURA 14 CM), FBK = 4,5 MPA, PARA PAREDES COM ÁREA LÍQUIDA MENOR QUE 6M², COM VÃOS, UTILIZANDO COLHER DE PEDREIRO. AF_12/2014</t>
  </si>
  <si>
    <t>81,02</t>
  </si>
  <si>
    <t>85,75</t>
  </si>
  <si>
    <t>89486</t>
  </si>
  <si>
    <t>ALVENARIA DE BLOCOS DE CONCRETO ESTRUTURAL 14X19X29 CM, (ESPESSURA 14 CM), FBK = 4,5 MPA, PARA PAREDES COM ÁREA LÍQUIDA MAIOR OU IGUAL A 6M², COM VÃOS, UTILIZANDO COLHER DE PEDREIRO. AF_12/2014</t>
  </si>
  <si>
    <t>79,60</t>
  </si>
  <si>
    <t>89487</t>
  </si>
  <si>
    <t>ALVENARIA DE BLOCOS DE CONCRETO ESTRUTURAL 14X19X29 CM, (ESPESSURA 14 CM) FBK = 14,0 MPA, PARA PAREDES COM ÁREA LÍQUIDA MENOR QUE 6M², COM VÃOS, UTILIZANDO COLHER DE PEDREIRO. AF_12/2014</t>
  </si>
  <si>
    <t>101,34</t>
  </si>
  <si>
    <t>106,54</t>
  </si>
  <si>
    <t>89488</t>
  </si>
  <si>
    <t>ALVENARIA DE BLOCOS DE CONCRETO ESTRUTURAL 14X19X29 CM, (ESPESSURA 14 CM) FBK = 14,0 MPA, PARA PAREDES COM ÁREA LÍQUIDA MAIOR OU IGUAL A 6M², COM VÃOS, UTILIZANDO COLHER DE PEDREIRO. AF_12/2014</t>
  </si>
  <si>
    <t>99,58</t>
  </si>
  <si>
    <t>91815</t>
  </si>
  <si>
    <t>(COMPOSIÇÃO REPRESENTATIVA) DE ALVENARIA DE BLOCOS DE CONCRETO ESTRUTURAL 14X19X39 CM, (ESPESSURA 14 CM), FBK = 4,5 MPA, UTILIZANDO PALHETA, PARA EDIFICAÇÃO HABITACIONAL. AF_10/2015</t>
  </si>
  <si>
    <t>52,49</t>
  </si>
  <si>
    <t>54,68</t>
  </si>
  <si>
    <t>91816</t>
  </si>
  <si>
    <t>COMPOSIÇÃO REPRESENTATIVA DE SERVIÇOS DE ALVENARIA DE BLOCOS DE CONCRETO ESTRUTURAL 14X19X29 CM, (ESPESSURA 14 CM), FBK = 4,5 MPA, UTILIZANDO PALHETA, PARA EDIFICAÇÃO HABITACIONAL. AF_10/2015</t>
  </si>
  <si>
    <t>61,01</t>
  </si>
  <si>
    <t>63,70</t>
  </si>
  <si>
    <t>72139</t>
  </si>
  <si>
    <t>BLOCOS DE VIDRO TIPO CANELADO 19X19X8CM, ASSENTADO COM ARGAMASSA TRACO 1:3 (CIMENTO E AREIA GROSSA) PREPARO MECANICO, COM REJUNTAMENTO EM CIMENTO BRANCO E BARRAS DE ACO</t>
  </si>
  <si>
    <t>476,80</t>
  </si>
  <si>
    <t>495,39</t>
  </si>
  <si>
    <t>72175</t>
  </si>
  <si>
    <t>BLOCOS DE VIDRO TIPO XADREZ 20X20X10CM, ASSENTADO COM ARGAMASSA TRACO 1:3 (CIMENTO E AREIA GROSSA) PREPARO MECANICO, COM REJUNTAMENTO EM CIMENTO BRANCO E BARRAS DE ACO</t>
  </si>
  <si>
    <t>480,05</t>
  </si>
  <si>
    <t>498,64</t>
  </si>
  <si>
    <t>72176</t>
  </si>
  <si>
    <t>BLOCOS DE VIDRO TIPO XADREZ 20X10X8CM, ASSENTADO COM ARGAMASSA TRACO 1:3 (CIMENTO E AREIA GROSSA) PREPARO MECANICO, COM REJUNTAMENTO EM CIMENTO BRANCO E BARRAS DE ACO</t>
  </si>
  <si>
    <t>483,55</t>
  </si>
  <si>
    <t>502,14</t>
  </si>
  <si>
    <t>72178</t>
  </si>
  <si>
    <t>RETIRADA DE DIVISORIAS EM CHAPAS DE MADEIRA, COM MONTANTES METALICOS</t>
  </si>
  <si>
    <t>72179</t>
  </si>
  <si>
    <t>RECOLOCACAO DE PLACAS DIVISORIAS DE GRANILITE, CONSIDERANDO REAPROVEITAMENTO DO MATERIAL</t>
  </si>
  <si>
    <t>60,62</t>
  </si>
  <si>
    <t>72180</t>
  </si>
  <si>
    <t>RECOLOCACAO DE DIVISORIAS TIPO CHAPAS OU TABUAS, EXCLUSIVE ENTARUGAMENTO, CONSIDERANDO REAPROVEITAMENTO DO MATERIAL</t>
  </si>
  <si>
    <t>72181</t>
  </si>
  <si>
    <t>RECOLOCACAO DE DIVISORIAS TIPO CHAPAS OU TABUAS, INCLUSIVE ENTARUGAMENTO, CONSIDERANDO REAPROVEITAMENTO DO MATERIAL</t>
  </si>
  <si>
    <t>36,79</t>
  </si>
  <si>
    <t>73774/1</t>
  </si>
  <si>
    <t>DIVISORIA EM MARMORITE ESPESSURA 35MM, CHUMBAMENTO NO PISO E PAREDE COM ARGAMASSA DE CIMENTO E AREIA, POLIMENTO MANUAL, EXCLUSIVE FERRAGENS</t>
  </si>
  <si>
    <t>295,38</t>
  </si>
  <si>
    <t>323,50</t>
  </si>
  <si>
    <t>73909/1</t>
  </si>
  <si>
    <t>DIVISORIA EM MADEIRA COMPENSADA RESINADA ESPESSURA 6MM, ESTRUTURADA EM MADEIRA DE LEI 3"X3"</t>
  </si>
  <si>
    <t>214,28</t>
  </si>
  <si>
    <t>231,84</t>
  </si>
  <si>
    <t>74229/1</t>
  </si>
  <si>
    <t>DIVISORIA EM MARMORE BRANCO POLIDO, ESPESSURA 3 CM, ASSENTADO COM ARGAMASSA TRACO 1:4 (CIMENTO E AREIA), ARREMATE COM CIMENTO BRANCO, EXCLUSIVE FERRAGENS</t>
  </si>
  <si>
    <t>611,23</t>
  </si>
  <si>
    <t>628,27</t>
  </si>
  <si>
    <t>79627</t>
  </si>
  <si>
    <t>DIVISORIA EM GRANITO BRANCO POLIDO, ESP = 3CM, ASSENTADO COM ARGAMASSA TRACO 1:4, ARREMATE EM CIMENTO BRANCO, EXCLUSIVE FERRAGENS</t>
  </si>
  <si>
    <t>616,27</t>
  </si>
  <si>
    <t>633,31</t>
  </si>
  <si>
    <t>96358</t>
  </si>
  <si>
    <t>PAREDE COM PLACAS DE GESSO ACARTONADO (DRYWALL), PARA USO INTERNO, COM DUAS FACES SIMPLES E ESTRUTURA METÁLICA COM GUIAS SIMPLES, SEM VÃOS. AF_06/2017_P</t>
  </si>
  <si>
    <t>79,50</t>
  </si>
  <si>
    <t>81,15</t>
  </si>
  <si>
    <t>96359</t>
  </si>
  <si>
    <t>PAREDE COM PLACAS DE GESSO ACARTONADO (DRYWALL), PARA USO INTERNO, COM DUAS FACES SIMPLES E ESTRUTURA METÁLICA COM GUIAS SIMPLES, COM VÃOS AF_06/2017_P</t>
  </si>
  <si>
    <t>88,55</t>
  </si>
  <si>
    <t>96360</t>
  </si>
  <si>
    <t>PAREDE COM PLACAS DE GESSO ACARTONADO (DRYWALL), PARA USO INTERNO, COM DUAS FACES SIMPLES E ESTRUTURA METÁLICA COM GUIAS DUPLAS, SEM VÃOS. AF_06/2017_P</t>
  </si>
  <si>
    <t>98,34</t>
  </si>
  <si>
    <t>100,41</t>
  </si>
  <si>
    <t>96361</t>
  </si>
  <si>
    <t>PAREDE COM PLACAS DE GESSO ACARTONADO (DRYWALL), PARA USO INTERNO, COM DUAS FACES SIMPLES E ESTRUTURA METÁLICA COM GUIAS DUPLAS, COM VÃOS. AF_06/2017_P</t>
  </si>
  <si>
    <t>112,09</t>
  </si>
  <si>
    <t>114,61</t>
  </si>
  <si>
    <t>96362</t>
  </si>
  <si>
    <t>PAREDE COM PLACAS DE GESSO ACARTONADO (DRYWALL), PARA USO INTERNO, COM UMA FACE SIMPLES E OUTRA FACE DUPLA E ESTRUTURA METÁLICA COM GUIAS SIMPLES, SEM VÃOS. AF_06/2017_P</t>
  </si>
  <si>
    <t>107,59</t>
  </si>
  <si>
    <t>96363</t>
  </si>
  <si>
    <t>PAREDE COM PLACAS DE GESSO ACARTONADO (DRYWALL), PARA USO INTERNO, COM UMA FACE SIMPLES E OUTRA FACE DUPLA E ESTRUTURA METÁLICA COM GUIAS SIMPLES, COM VÃOS. AF_06/2017_P</t>
  </si>
  <si>
    <t>113,15</t>
  </si>
  <si>
    <t>115,38</t>
  </si>
  <si>
    <t>96364</t>
  </si>
  <si>
    <t>PAREDE COM PLACAS DE GESSO ACARTONADO (DRYWALL), PARA USO INTERNO COM UMA FACE SIMPLES E OUTRA FACE DUPLA E ESTRUTURA METÁLICA COM GUIAS DUPLAS, SEM VÃOS. AF_06/2017_P</t>
  </si>
  <si>
    <t>124,48</t>
  </si>
  <si>
    <t>126,85</t>
  </si>
  <si>
    <t>96365</t>
  </si>
  <si>
    <t>PAREDE COM PLACAS DE GESSO ACARTONADO (DRYWALL), PARA USO INTERNO, COM UMA FACE SIMPLES E OUTRA FACE DUPLA E   ESTRUTURA METÁLICA COM GUIAS DUPLAS, COM VÃOS. AF_06/2017_P</t>
  </si>
  <si>
    <t>138,58</t>
  </si>
  <si>
    <t>141,43</t>
  </si>
  <si>
    <t>96366</t>
  </si>
  <si>
    <t>PAREDE COM PLACAS DE GESSO ACARTONADO (DRYWALL), PARA USO INTERNO, COM DUAS FACES DUPLAS E ESTRUTURA METÁLICA COM GUIAS SIMPLES, SEM VÃOS. AF_06/2017_P</t>
  </si>
  <si>
    <t>131,79</t>
  </si>
  <si>
    <t>134,02</t>
  </si>
  <si>
    <t>96367</t>
  </si>
  <si>
    <t>PAREDE COM PLACAS DE GESSO ACARTONADO (DRYWALL), PARA USO INTERNO, COM DUAS FACES DUPLAS E ESTRUTURA METÁLICA COM GUIAS SIMPLES, COM VÃOS. AF_06/2017_P</t>
  </si>
  <si>
    <t>139,62</t>
  </si>
  <si>
    <t>142,18</t>
  </si>
  <si>
    <t>96368</t>
  </si>
  <si>
    <t>PAREDE COM PLACAS DE GESSO ACARTONADO (DRYWALL), PARA USO INTERNO COM DUAS FACES DUPLAS E ESTRUTURA METÁLICA COM GUIAS DUPLAS, SEM VÃOS. AF_06/2017</t>
  </si>
  <si>
    <t>150,62</t>
  </si>
  <si>
    <t>153,29</t>
  </si>
  <si>
    <t>96369</t>
  </si>
  <si>
    <t>PAREDE COM PLACAS DE GESSO ACARTONADO (DRYWALL), PARA USO INTERNO, COM DUAS FACES DUPLAS E ESTRUTURA METÁLICA COM GUIAS DUPLAS, COM VÃOS. AF_06/2017_P</t>
  </si>
  <si>
    <t>165,06</t>
  </si>
  <si>
    <t>168,25</t>
  </si>
  <si>
    <t>96370</t>
  </si>
  <si>
    <t>PAREDE COM PLACAS DE GESSO ACARTONADO (DRYWALL), PARA USO INTERNO, COM UMA FACE SIMPLES E ESTRUTURA METÁLICA COM GUIAS SIMPLES, SEM VÃOS. AF_06/2017_P</t>
  </si>
  <si>
    <t>49,67</t>
  </si>
  <si>
    <t>50,77</t>
  </si>
  <si>
    <t>96371</t>
  </si>
  <si>
    <t>PAREDE COM PLACAS DE GESSO ACARTONADO (DRYWALL), PARA USO INTERNO, COM UMA FACE SIMPLES E ESTRUTURA METÁLICA COM GUIAS SIMPLES, COM VÃOS. AF_06/2017_P</t>
  </si>
  <si>
    <t>56,62</t>
  </si>
  <si>
    <t>57,96</t>
  </si>
  <si>
    <t>96372</t>
  </si>
  <si>
    <t>INSTALAÇÃO DE ISOLAMENTO COM LÃ DE ROCHA EM PAREDES DRYWALL. AF_06/2017</t>
  </si>
  <si>
    <t>22,82</t>
  </si>
  <si>
    <t>96373</t>
  </si>
  <si>
    <t>INSTALAÇÃO DE REFORÇO METÁLICO EM PAREDE DRYWALL. AF_06/2017</t>
  </si>
  <si>
    <t>96374</t>
  </si>
  <si>
    <t>INSTALAÇÃO DE REFORÇO DE MADEIRA EM PAREDE DRYWALL. AF_06/2017</t>
  </si>
  <si>
    <t>73863/1</t>
  </si>
  <si>
    <t>ALVENARIA COM BLOCOS DE CONCRETO CELULAR 10X30X60CM, ESPESSURA 10CM, ASSENTADOS COM ARGAMASSA TRACO 1:2:9 (CIMENTO, CAL E AREIA) PREPARO MANUAL</t>
  </si>
  <si>
    <t>59,90</t>
  </si>
  <si>
    <t>60,97</t>
  </si>
  <si>
    <t>73863/2</t>
  </si>
  <si>
    <t>ALVENARIA COM BLOCOS DE CONCRETO CELULAR 20X30X60CM, ESPESSURA 20CM, ASSENTADOS COM ARGAMASSA TRACO 1:2:9 (CIMENTO, CAL E AREIA) PREPARO MANUAL</t>
  </si>
  <si>
    <t>122,44</t>
  </si>
  <si>
    <t>73790/2</t>
  </si>
  <si>
    <t>REASSENTAMENTO DE PARALELEPIPEDO SOBRE COLCHAO DE PO DE PEDRA ESPESSURA 10CM, REJUNTADO COM BETUME E PEDRISCO, CONSIDERANDO APROVEITAMENTO DO PARALELEPIPEDO</t>
  </si>
  <si>
    <t>54,18</t>
  </si>
  <si>
    <t>57,83</t>
  </si>
  <si>
    <t>73790/4</t>
  </si>
  <si>
    <t>REASSENTAMENTO DE PARALELEPIPEDO SOBRE COLCHAO DE PO DE PEDRA ESPESSURA 10CM, REJUNTADO COM ARGAMASSA TRACO 1:3 (CIMENTO E AREIA), CONSIDERANDO APROVEITAMENTO DO PARALELEPIPEDO</t>
  </si>
  <si>
    <t>83694</t>
  </si>
  <si>
    <t>RECOMPOSICAO DE PAVIMENTACAO TIPO BLOKRET SOBRE COLCHAO DE AREIA COM REAPROVEITAMENTO DE MATERIAL</t>
  </si>
  <si>
    <t>83695/1</t>
  </si>
  <si>
    <t>REJUNTAMENTO PAVIMENTACAO PARALELEPIPEDO BETUME CASCALH INCL MATERIAIS</t>
  </si>
  <si>
    <t>83771</t>
  </si>
  <si>
    <t>RECOMPOSICAO DE REVESTIMENTO PRIMARIO MEDIDO P/ VOLUME COMPACTADO</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</si>
  <si>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</si>
  <si>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</si>
  <si>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</si>
  <si>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</si>
  <si>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</si>
  <si>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</si>
  <si>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</si>
  <si>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MELHORADO COM CIMENTO (TEOR DE 2%) - EXCLUSIVE  SOLO, ESCAVAÇÃO, CARGA E TRANSPORTE. AF_11/2019</t>
  </si>
  <si>
    <t>29,12</t>
  </si>
  <si>
    <t>96390</t>
  </si>
  <si>
    <t>EXECUÇÃO E COMPACTAÇÃO DE BASE E OU SUB BASE PARA PAVIMENTAÇÃO DE SOLO (PREDOMINANTEMENTE ARENOSO) MELHORADO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</si>
  <si>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</si>
  <si>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</si>
  <si>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60,74</t>
  </si>
  <si>
    <t>61,40</t>
  </si>
  <si>
    <t>96392</t>
  </si>
  <si>
    <t>EXECUÇÃO E COMPACTAÇÃO DE BASE E OU SUB BASE PARA PAVIMENTAÇÃO DE SOLO (PREDOMINANTEMENTE ARENOSO) COM CIMENTO (TEOR DE 8%) - EXCLUSIVE SOLO, ESCAVAÇÃO, CARGA E TRANSPORTE. AF_11/2019</t>
  </si>
  <si>
    <t>76,68</t>
  </si>
  <si>
    <t>77,34</t>
  </si>
  <si>
    <t>96396</t>
  </si>
  <si>
    <t>EXECUÇÃO E COMPACTAÇÃO DE BASE E OU SUB BASE PARA PAVIMENTAÇÃO DE BRITA GRADUADA SIMPLES - EXCLUSIVE CARGA E TRANSPORTE. AF_11/2019</t>
  </si>
  <si>
    <t>97,88</t>
  </si>
  <si>
    <t>96397</t>
  </si>
  <si>
    <t>EXECUÇÃO E COMPACTAÇÃO DE BASE E OU SUB BASE PARA PAVIMENTAÇÃO DE BRITA GRADUADA SIMPLES TRATADA COM CIMENTO - EXCLUSIVE CARGA E TRANSPORTE. AF_11/2019</t>
  </si>
  <si>
    <t>127,48</t>
  </si>
  <si>
    <t>128,23</t>
  </si>
  <si>
    <t>96398</t>
  </si>
  <si>
    <t>EXECUÇÃO E COMPACTAÇÃO DE BASE E OU SUB BASE PARA PAVIMENTAÇÃO DE CONCRETO COMPACTADO COM ROLO - EXCLUSIVE CARGA E TRANSPORTE. AF_11/2019</t>
  </si>
  <si>
    <t>138,90</t>
  </si>
  <si>
    <t>139,49</t>
  </si>
  <si>
    <t>96399</t>
  </si>
  <si>
    <t>EXECUÇÃO E COMPACTAÇÃO DE BASE E OU SUB BASE PARA PAVIMENTAÇÃO DE PEDRA RACHÃO - EXCLUSIVE ESCAVAÇÃO, CARGA E TRANSPORTE. AF_11/2019</t>
  </si>
  <si>
    <t>71,30</t>
  </si>
  <si>
    <t>96400</t>
  </si>
  <si>
    <t>EXECUÇÃO E COMPACTAÇÃO DE BASE E OU SUB BASE PARA PAVIMENTAÇÃO DE MACADAME SECO - EXCLUSIVE CARGA E TRANSPORTE. AF_11/2019</t>
  </si>
  <si>
    <t>90,20</t>
  </si>
  <si>
    <t>91,03</t>
  </si>
  <si>
    <t>96401</t>
  </si>
  <si>
    <t>EXECUÇÃO DE IMPRIMAÇÃO COM ASFALTO DILUÍDO CM-30. AF_11/2019</t>
  </si>
  <si>
    <t>96402</t>
  </si>
  <si>
    <t>EXECUÇÃO DE PINTURA DE LIGAÇÃO COM EMULSÃO ASFÁLTICA RR-2C. AF_11/2019</t>
  </si>
  <si>
    <t>1,85</t>
  </si>
  <si>
    <t>100564</t>
  </si>
  <si>
    <t>EXECUÇÃO E COMPACTAÇÃO DE BASE E OU SUB-BASE PARA PAVIMENTAÇÃO DE SOLO (PREDOMINANTEMENTE ARENOSO) BRITA - 40/60 - EXCLUSIVE SOLO, ESCAVAÇÃO, CARGA E TRANSPORTE. AF_11/2019</t>
  </si>
  <si>
    <t>58,72</t>
  </si>
  <si>
    <t>100565</t>
  </si>
  <si>
    <t>EXECUÇÃO E COMPACTAÇÃO DE BASE E OU SUB-BASE PARA PAVIMENTAÇÃO DE SOLO (PREDOMINANTEMENTE ARENOSO) BRITA - 50/50 - EXCLUSIVE SOLO, ESCAVAÇÃO, CARGA E TRANSPORTE. AF_11/2019</t>
  </si>
  <si>
    <t>51,42</t>
  </si>
  <si>
    <t>100566</t>
  </si>
  <si>
    <t>EXECUÇÃO E COMPACTAÇÃO DE BASE E OU SUB-BASE PARA PAVIMENTAÇÃO DE SOLO (PREDOMINANTEMENTE ARENOSO) BRITA - 40/60 COM CIMENTO (TEOR DE 4%) - EXCLUSIVE SOLO, ESCAVAÇÃO, CARGA E TRANSPORTE. AF_11/2019</t>
  </si>
  <si>
    <t>92,36</t>
  </si>
  <si>
    <t>100567</t>
  </si>
  <si>
    <t>EXECUÇÃO E COMPACTAÇÃO DE BASE E OU SUB-BASE PARA PAVIMENTAÇÃO DE SOLO (PREDOMINANTEMENTE ARENOSO) BRITA - 40/60 COM CIMENTO (TEOR DE 6%) - EXCLUSIVE SOLO, ESCAVAÇÃO, CARGA E TRANSPORTE. AF_11/2019</t>
  </si>
  <si>
    <t>106,67</t>
  </si>
  <si>
    <t>107,66</t>
  </si>
  <si>
    <t>100568</t>
  </si>
  <si>
    <t>EXECUÇÃO E COMPACTAÇÃO DE BASE E OU SUB-BASE PARA PAVIMENTAÇÃO DE SOLO (PREDOMINANTEMENTE ARENOSO) BRITA - 40/60 COM CIMENTO (TEOR DE 8%) - EXCLUSIVE SOLO, ESCAVAÇÃO, CARGA E TRANSPORTE. AF_11/2019</t>
  </si>
  <si>
    <t>121,70</t>
  </si>
  <si>
    <t>122,69</t>
  </si>
  <si>
    <t>100569</t>
  </si>
  <si>
    <t>EXECUÇÃO E COMPACTAÇÃO DE BASE E OU SUB-BASE PARA PAVIMENTAÇÃO DE SOLO (PREDOMINANTEMENTE ARENOSO) BRITA - 50/50 COM CIMENTO (TEOR DE 4%)  - EXCLUSIVE SOLO, ESCAVAÇÃO, CARGA E TRANSPORTE. AF_11/2019</t>
  </si>
  <si>
    <t>84,34</t>
  </si>
  <si>
    <t>100570</t>
  </si>
  <si>
    <t>EXECUÇÃO E COMPACTAÇÃO DE BASE E OU SUB-BASE PARA PAVIMENTAÇÃO DE SOLO (PREDOMINANTEMENTE ARENOSO) BRITA - 50/50 COM CIMENTO (TEOR DE 6%) - EXCLUSIVE SOLO, ESCAVAÇÃO, CARGA E TRANSPORTE. AF_11/2019</t>
  </si>
  <si>
    <t>101,07</t>
  </si>
  <si>
    <t>102,09</t>
  </si>
  <si>
    <t>100571</t>
  </si>
  <si>
    <t>EXECUÇÃO E COMPACTAÇÃO DE BASE E OU SUB-BASE PARA PAVIMENTAÇÃO DE SOLO (PREDOMINANTEMENTE ARENOSO) BRITA - 50/50 COM CIMENTO (TEOR DE 8%) - EXCLUSIVE SOLO, ESCAVAÇÃO, CARGA E TRANSPORTE. AF_11/2019</t>
  </si>
  <si>
    <t>115,98</t>
  </si>
  <si>
    <t>100572</t>
  </si>
  <si>
    <t>EXECUÇÃO E COMPACTAÇÃO DE BASE E OU SUB-BASE PARA PAVIMENTAÇÃO DE SOLO (PREDOMINANTEMENTE ARGILOSO) BRITA - 40/60 - EXCLUSIVE SOLO, ESCAVAÇÃO, CARGA E TRANSPORTE. AF_11/2019</t>
  </si>
  <si>
    <t>62,53</t>
  </si>
  <si>
    <t>100573</t>
  </si>
  <si>
    <t>EXECUÇÃO E COMPACTAÇÃO DE BASE E OU SUB-BASE PARA PAVIMENTAÇÃO DE SOLO (PREDOMINANTEMENTE ARGILOSO) BRITA - 50/50 - EXCLUSIVE SOLO, ESCAVAÇÃO, CARGA E TRANSPORTE. AF_11/2019</t>
  </si>
  <si>
    <t>56,54</t>
  </si>
  <si>
    <t>100574</t>
  </si>
  <si>
    <t>ESPALHAMENTO DE MATERIAL COM TRATOR DE ESTEIRAS. AF_11/2019</t>
  </si>
  <si>
    <t>100575</t>
  </si>
  <si>
    <t>REGULARIZAÇÃO DE SUPERFÍCIES COM MOTONIVELADORA. AF_11/2019</t>
  </si>
  <si>
    <t>72799</t>
  </si>
  <si>
    <t>PAVIMENTO EM PARALELEPIPEDO SOBRE COLCHAO DE AREIA REJUNTADO COM ARGAMASSA DE CIMENTO E AREIA NO TRAÇO 1:3 (PEDRAS PEQUENAS 30 A 35 PECAS POR M2)</t>
  </si>
  <si>
    <t>75,58</t>
  </si>
  <si>
    <t>78,44</t>
  </si>
  <si>
    <t>73849/1</t>
  </si>
  <si>
    <t>AREIA ASFALTO A QUENTE (AAUQ) COM CAP 50/70, INCLUSO USINAGEM E APLICACAO, EXCLUSIVE TRANSPORTE</t>
  </si>
  <si>
    <t>765,72</t>
  </si>
  <si>
    <t>770,28</t>
  </si>
  <si>
    <t>73849/2</t>
  </si>
  <si>
    <t>AREIA ASFALTO A FRIO (AAUF), COM EMULSAO RR-2C INCLUSO USINAGEM E APLICACAO, EXCLUSIVE TRANSPORTE</t>
  </si>
  <si>
    <t>602,84</t>
  </si>
  <si>
    <t>607,13</t>
  </si>
  <si>
    <t>92391</t>
  </si>
  <si>
    <t>EXECUÇÃO DE PAVIMENTO EM PISO INTERTRAVADO, COM BLOCO PISOGRAMA DE 35 X 25 CM, ESPESSURA 6 CM. AF_12/2015</t>
  </si>
  <si>
    <t>53,15</t>
  </si>
  <si>
    <t>92392</t>
  </si>
  <si>
    <t>EXECUÇÃO DE PAVIMENTO EM PISO INTERTRAVADO, COM BLOCO PISOGRAMA DE 35 X 25 CM, ESPESSURA 8 CM. AF_12/2015</t>
  </si>
  <si>
    <t>55,39</t>
  </si>
  <si>
    <t>55,87</t>
  </si>
  <si>
    <t>92393</t>
  </si>
  <si>
    <t>EXECUÇÃO DE PAVIMENTO EM PISO INTERTRAVADO, COM BLOCO SEXTAVADO DE 25 X 25 CM, ESPESSURA 6 CM. AF_12/2015</t>
  </si>
  <si>
    <t>48,17</t>
  </si>
  <si>
    <t>92394</t>
  </si>
  <si>
    <t>EXECUÇÃO DE PAVIMENTO EM PISO INTERTRAVADO, COM BLOCO SEXTAVADO DE 25 X 25 CM, ESPESSURA 8 CM. AF_12/2015</t>
  </si>
  <si>
    <t>51,66</t>
  </si>
  <si>
    <t>52,50</t>
  </si>
  <si>
    <t>92395</t>
  </si>
  <si>
    <t>EXECUÇÃO DE PAVIMENTO EM PISO INTERTRAVADO, COM BLOCO SEXTAVADO DE 25 X 25 CM, ESPESSURA 10 CM. AF_12/2015</t>
  </si>
  <si>
    <t>92396</t>
  </si>
  <si>
    <t>EXECUÇÃO DE PASSEIO EM PISO INTERTRAVADO, COM BLOCO RETANGULAR COR NATURAL DE 20 X 10 CM, ESPESSURA 6 CM. AF_12/2015</t>
  </si>
  <si>
    <t>61,00</t>
  </si>
  <si>
    <t>92397</t>
  </si>
  <si>
    <t>EXECUÇÃO DE PÁTIO/ESTACIONAMENTO EM PISO INTERTRAVADO, COM BLOCO RETANGULAR COR NATURAL DE 20 X 10 CM, ESPESSURA 6 CM. AF_12/2015</t>
  </si>
  <si>
    <t>92398</t>
  </si>
  <si>
    <t>EXECUÇÃO DE PÁTIO/ESTACIONAMENTO EM PISO INTERTRAVADO, COM BLOCO RETANGULAR COR NATURAL DE 20 X 10 CM, ESPESSURA 8 CM. AF_12/2015</t>
  </si>
  <si>
    <t>53,77</t>
  </si>
  <si>
    <t>92399</t>
  </si>
  <si>
    <t>EXECUÇÃO DE VIA EM PISO INTERTRAVADO, COM BLOCO RETANGULAR COR NATURAL DE 20 X 10 CM, ESPESSURA 8 CM. AF_12/2015</t>
  </si>
  <si>
    <t>92400</t>
  </si>
  <si>
    <t>EXECUÇÃO DE PÁTIO/ESTACIONAMENTO EM PISO INTERTRAVADO, COM BLOCO RETANGULAR DE 20 X 10 CM, ESPESSURA 10 CM. AF_12/2015</t>
  </si>
  <si>
    <t>66,32</t>
  </si>
  <si>
    <t>92401</t>
  </si>
  <si>
    <t>EXECUÇÃO DE VIA EM PISO INTERTRAVADO, COM BLOCO RETANGULAR DE 20 X 10 CM, ESPESSURA 10 CM. AF_12/2015</t>
  </si>
  <si>
    <t>67,64</t>
  </si>
  <si>
    <t>69,31</t>
  </si>
  <si>
    <t>92402</t>
  </si>
  <si>
    <t>EXECUÇÃO DE PASSEIO EM PISO INTERTRAVADO, COM BLOCO 16 FACES DE 22 X 11 CM, ESPESSURA 6 CM. AF_12/2015</t>
  </si>
  <si>
    <t>60,87</t>
  </si>
  <si>
    <t>62,86</t>
  </si>
  <si>
    <t>92403</t>
  </si>
  <si>
    <t>EXECUÇÃO DE PÁTIO/ESTACIONAMENTO EM PISO INTERTRAVADO, COM BLOCO 16 FACES DE 22 X 11 CM, ESPESSURA 6 CM. AF_12/2015</t>
  </si>
  <si>
    <t>92404</t>
  </si>
  <si>
    <t>EXECUÇÃO DE PÁTIO/ESTACIONAMENTO EM PISO INTERTRAVADO, COM BLOCO 16 FACES DE 22 X 11 CM, ESPESSURA 8 CM. AF_12/2015</t>
  </si>
  <si>
    <t>55,34</t>
  </si>
  <si>
    <t>56,68</t>
  </si>
  <si>
    <t>92405</t>
  </si>
  <si>
    <t>EXECUÇÃO DE VIA EM PISO INTERTRAVADO, COM BLOCO 16 FACES DE 22 X 11 CM, ESPESSURA 8 CM. AF_12/2015</t>
  </si>
  <si>
    <t>57,98</t>
  </si>
  <si>
    <t>92406</t>
  </si>
  <si>
    <t>EXECUÇÃO DE PÁTIO/ESTACIONAMENTO EM PISO INTERTRAVADO, COM BLOCO 16 FACES DE 22 X 11 CM, ESPESSURA 10 CM. AF_12/2015</t>
  </si>
  <si>
    <t>67,89</t>
  </si>
  <si>
    <t>69,65</t>
  </si>
  <si>
    <t>92407</t>
  </si>
  <si>
    <t>EXECUÇÃO DE VIA EM PISO INTERTRAVADO, COM BLOCO 16 FACES DE 22 X 11 CM, ESPESSURA 10 CM. AF_12/2015</t>
  </si>
  <si>
    <t>69,21</t>
  </si>
  <si>
    <t>71,05</t>
  </si>
  <si>
    <t>93679</t>
  </si>
  <si>
    <t>EXECUÇÃO DE PASSEIO EM PISO INTERTRAVADO, COM BLOCO RETANGULAR COLORIDO DE 20 X 10 CM, ESPESSURA 6 CM. AF_12/2015</t>
  </si>
  <si>
    <t>64,24</t>
  </si>
  <si>
    <t>93680</t>
  </si>
  <si>
    <t>EXECUÇÃO DE PÁTIO/ESTACIONAMENTO EM PISO INTERTRAVADO, COM BLOCO RETANGULAR COLORIDO DE 20 X 10 CM, ESPESSURA 6 CM. AF_12/2015</t>
  </si>
  <si>
    <t>93681</t>
  </si>
  <si>
    <t>EXECUÇÃO DE PÁTIO/ESTACIONAMENTO EM PISO INTERTRAVADO, COM BLOCO RETANGULAR COLORIDO DE 20 X 10 CM, ESPESSURA 8 CM. AF_12/2015</t>
  </si>
  <si>
    <t>63,42</t>
  </si>
  <si>
    <t>93682</t>
  </si>
  <si>
    <t>EXECUÇÃO DE VIA EM PISO INTERTRAVADO, COM BLOCO RETANGULAR COLORIDO DE 20 X 10 CM, ESPESSURA 8 CM. AF_12/2015</t>
  </si>
  <si>
    <t>66,00</t>
  </si>
  <si>
    <t>97114</t>
  </si>
  <si>
    <t>EXECUÇÃO DE JUNTAS DE CONTRAÇÃO PARA PAVIMENTOS DE CONCRETO. AF_11/2017</t>
  </si>
  <si>
    <t>97115</t>
  </si>
  <si>
    <t>APLICAÇÃO DE GRAXA EM BARRAS DE TRANSFERÊNCIA PARA EXECUÇÃO DE PAVIMENTO DE CONCRETO. AF_11/2017</t>
  </si>
  <si>
    <t>97120</t>
  </si>
  <si>
    <t>BARRAS DE LIGAÇÃO, AÇO CA-50 DE 10 MM, PARA EXECUÇÃO DE PAVIMENTO DE CONCRETO  FORNECIMENTO E INSTALAÇÃO. AF_11/2017</t>
  </si>
  <si>
    <t>97802</t>
  </si>
  <si>
    <t>PAVIMENTO COM TRATAMENTO SUPERFICIAL SIMPLES, COM EMULSÃO ASFÁLTICA RR-2C. AF_01/2020</t>
  </si>
  <si>
    <t>97803</t>
  </si>
  <si>
    <t>PAVIMENTO COM TRATAMENTO SUPERFICIAL SIMPLES, COM EMULSÃO ASFÁLTICA RR-2C, COM BANHO DILUÍDO. AF_01/2020</t>
  </si>
  <si>
    <t>97805</t>
  </si>
  <si>
    <t>PAVIMENTO COM TRATAMENTO SUPERFICIAL DUPLO, COM EMULSÃO ASFÁLTICA RR-2C. AF_01/2020</t>
  </si>
  <si>
    <t>97806</t>
  </si>
  <si>
    <t>PAVIMENTO COM TRATAMENTO SUPERFICIAL DUPLO, COM EMULSÃO ASFÁLTICA RR-2C, COM BANHO DILUÍDO. AF_01/2020</t>
  </si>
  <si>
    <t>97807</t>
  </si>
  <si>
    <t>PAVIMENTO COM TRATAMENTO SUPERFICIAL DUPLO, COM EMULSÃO ASFÁLTICA RR-2C, COM CAPA SELANTE. AF_01/2020</t>
  </si>
  <si>
    <t>97809</t>
  </si>
  <si>
    <t>PAVIMENTO COM TRATAMENTO SUPERFICIAL TRIPLO, COM EMULSÃO ASFÁLTICA RR-2C. AF_01/2020</t>
  </si>
  <si>
    <t>97810</t>
  </si>
  <si>
    <t>PAVIMENTO COM TRATAMENTO SUPERFICIAL TRIPLO, COM EMULSÃO ASFÁLTICA RR-2C, COM BANHO DILUÍDO. AF_01/2020</t>
  </si>
  <si>
    <t>97811</t>
  </si>
  <si>
    <t>PAVIMENTO COM TRATAMENTO SUPERFICIAL TRIPLO, COM EMULSÃO ASFÁLTICA RR-2C, COM CAPA SELANTE. AF_01/2020</t>
  </si>
  <si>
    <t>16,47</t>
  </si>
  <si>
    <t>72947</t>
  </si>
  <si>
    <t>SINALIZACAO HORIZONTAL COM TINTA RETRORREFLETIVA A BASE DE RESINA ACRILICA COM MICROESFERAS DE VIDRO</t>
  </si>
  <si>
    <t>83693</t>
  </si>
  <si>
    <t>CAIACAO EM MEIO FIO</t>
  </si>
  <si>
    <t>72962</t>
  </si>
  <si>
    <t>USINAGEM DE CBUQ COM CAP 50/70, PARA CAPA DE ROLAMENTO</t>
  </si>
  <si>
    <t>270,97</t>
  </si>
  <si>
    <t>271,34</t>
  </si>
  <si>
    <t>72963</t>
  </si>
  <si>
    <t>USINAGEM DE CBUQ COM CAP 50/70, PARA BINDER</t>
  </si>
  <si>
    <t>228,13</t>
  </si>
  <si>
    <t>228,50</t>
  </si>
  <si>
    <t>95995</t>
  </si>
  <si>
    <t>EXECUÇÃO DE PAVIMENTO COM APLICAÇÃO DE CONCRETO ASFÁLTICO, CAMADA DE ROLAMENTO - EXCLUSIVE CARGA E TRANSPORTE. AF_11/2019</t>
  </si>
  <si>
    <t>915,95</t>
  </si>
  <si>
    <t>920,65</t>
  </si>
  <si>
    <t>95996</t>
  </si>
  <si>
    <t>EXECUÇÃO DE PAVIMENTO COM APLICAÇÃO DE CONCRETO ASFÁLTICO, CAMADA DE BINDER - EXCLUSIVE CARGA E TRANSPORTE. AF_11/2019</t>
  </si>
  <si>
    <t>867,36</t>
  </si>
  <si>
    <t>870,71</t>
  </si>
  <si>
    <t>96001</t>
  </si>
  <si>
    <t>FRESAGEM DE PAVIMENTO ASFÁLTICO (PROFUNDIDADE ATÉ 5,0 CM) - EXCLUSIVE TRANSPORTE. AF_11/2019</t>
  </si>
  <si>
    <t>96393</t>
  </si>
  <si>
    <t>USINAGEM DE BRITA GRADUADA SIMPLES, UTILIZANDO BRITA COMERCIAL COM USINA 300 T/H. AF_06/2017</t>
  </si>
  <si>
    <t>89,29</t>
  </si>
  <si>
    <t>89,50</t>
  </si>
  <si>
    <t>96394</t>
  </si>
  <si>
    <t>USINAGEM DE BRITA GRADUADA TRATADA COM CIMENTO, UTILIZANDO BRITA COMERCIAL COM USINA 300 T/H. AF_06/2017</t>
  </si>
  <si>
    <t>118,45</t>
  </si>
  <si>
    <t>118,67</t>
  </si>
  <si>
    <t>96395</t>
  </si>
  <si>
    <t>USINAGEM DE CONCRETO PARA COMPACTAÇÃO COM ROLO, UTILIZANDO BRITA COMERCIAL. AF_06/2017</t>
  </si>
  <si>
    <t>130,95</t>
  </si>
  <si>
    <t>131,11</t>
  </si>
  <si>
    <t>88411</t>
  </si>
  <si>
    <t>APLICAÇÃO MANUAL DE FUNDO SELADOR ACRÍLICO EM PANOS COM PRESENÇA DE VÃOS DE EDIFÍCIOS DE MÚLTIPLOS PAVIMENTOS. AF_06/2014</t>
  </si>
  <si>
    <t>88412</t>
  </si>
  <si>
    <t>APLICAÇÃO MANUAL DE FUNDO SELADOR ACRÍLICO EM PANOS CEGOS DE FACHADA (SEM PRESENÇA DE VÃOS) DE EDIFÍCIOS DE MÚLTIPLOS PAVIMENTOS. AF_06/2014</t>
  </si>
  <si>
    <t>1,86</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</si>
  <si>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</si>
  <si>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</si>
  <si>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</si>
  <si>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</si>
  <si>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4,62</t>
  </si>
  <si>
    <t>88415</t>
  </si>
  <si>
    <t>APLICAÇÃO MANUAL DE FUNDO SELADOR ACRÍLICO EM PAREDES EXTERNAS DE CASAS. AF_06/2014</t>
  </si>
  <si>
    <t>2,73</t>
  </si>
  <si>
    <t>88416</t>
  </si>
  <si>
    <t>APLICAÇÃO MANUAL DE PINTURA COM TINTA TEXTURIZADA ACRÍLICA EM PANOS COM PRESENÇA DE VÃOS DE EDIFÍCIOS DE MÚLTIPLOS PAVIMENTOS, UMA COR. AF_06/2014</t>
  </si>
  <si>
    <t>16,04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</si>
  <si>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</si>
  <si>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</si>
  <si>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</si>
  <si>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</si>
  <si>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</si>
  <si>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</si>
  <si>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22,94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</si>
  <si>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</si>
  <si>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</si>
  <si>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</si>
  <si>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</si>
  <si>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</si>
  <si>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</si>
  <si>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</si>
  <si>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</si>
  <si>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28,62</t>
  </si>
  <si>
    <t>88429</t>
  </si>
  <si>
    <t>APLICAÇÃO MANUAL DE PINTURA COM TINTA TEXTURIZADA ACRÍLICA EM SUPERFÍCIES INTERNAS DA SACADA DE EDIFÍCIOS DE MÚLTIPLOS PAVIMENTOS, DUAS CORES. AF_06/2014</t>
  </si>
  <si>
    <t>88431</t>
  </si>
  <si>
    <t>APLICAÇÃO MANUAL DE PINTURA COM TINTA TEXTURIZADA ACRÍLICA EM PAREDES EXTERNAS DE CASAS, DUAS CORES. AF_06/2014</t>
  </si>
  <si>
    <t>88432</t>
  </si>
  <si>
    <t>APLICAÇÃO MANUAL DE PINTURA COM TINTA TEXTURIZADA ACRÍLICA EM MOLDURAS DE EPS, PRÉ-FABRICADOS, OU OUTROS. AF_06/2014</t>
  </si>
  <si>
    <t>88482</t>
  </si>
  <si>
    <t>APLICAÇÃO DE FUNDO SELADOR LÁTEX PVA EM TETO, UMA DEMÃO. AF_06/2014</t>
  </si>
  <si>
    <t>88483</t>
  </si>
  <si>
    <t>APLICAÇÃO DE FUNDO SELADOR LÁTEX PVA EM PAREDES, UMA DEMÃO. AF_06/2014</t>
  </si>
  <si>
    <t>88484</t>
  </si>
  <si>
    <t>APLICAÇÃO DE FUNDO SELADOR ACRÍLICO EM TETO, UMA DEMÃO. AF_06/2014</t>
  </si>
  <si>
    <t>88485</t>
  </si>
  <si>
    <t>APLICAÇÃO DE FUNDO SELADOR ACRÍLICO EM PAREDES, UMA DEMÃO. AF_06/2014</t>
  </si>
  <si>
    <t>88486</t>
  </si>
  <si>
    <t>APLICAÇÃO MANUAL DE PINTURA COM TINTA LÁTEX PVA EM TETO, DUAS DEMÃOS. AF_06/2014</t>
  </si>
  <si>
    <t>11,25</t>
  </si>
  <si>
    <t>88487</t>
  </si>
  <si>
    <t>APLICAÇÃO MANUAL DE PINTURA COM TINTA LÁTEX PVA EM PAREDES, DUAS DEMÃOS. AF_06/2014</t>
  </si>
  <si>
    <t>88488</t>
  </si>
  <si>
    <t>APLICAÇÃO MANUAL DE PINTURA COM TINTA LÁTEX ACRÍLICA EM TETO, DUAS DEMÃOS. AF_06/2014</t>
  </si>
  <si>
    <t>88489</t>
  </si>
  <si>
    <t>APLICAÇÃO MANUAL DE PINTURA COM TINTA LÁTEX ACRÍLICA EM PAREDES, DUAS DEMÃOS. AF_06/2014</t>
  </si>
  <si>
    <t>88490</t>
  </si>
  <si>
    <t>APLICAÇÃO MECÂNICA DE PINTURA COM TINTA LÁTEX PVA EM TETO, DUAS DEMÃOS. AF_06/2014</t>
  </si>
  <si>
    <t>88491</t>
  </si>
  <si>
    <t>APLICAÇÃO MECÂNICA DE PINTURA COM TINTA LÁTEX PVA EM PAREDES, DUAS DEMÃOS. AF_06/2014</t>
  </si>
  <si>
    <t>88492</t>
  </si>
  <si>
    <t>APLICAÇÃO MECÂNICA DE PINTURA COM TINTA LÁTEX ACRÍLICA EM TETO, DUAS DEMÃOS. AF_06/2014</t>
  </si>
  <si>
    <t>88493</t>
  </si>
  <si>
    <t>APLICAÇÃO MECÂNICA DE PINTURA COM TINTA LÁTEX ACRÍLICA EM PAREDES, DUAS DEMÃOS. AF_06/2014</t>
  </si>
  <si>
    <t>88494</t>
  </si>
  <si>
    <t>APLICAÇÃO E LIXAMENTO DE MASSA LÁTEX EM TETO, UMA DEMÃO. AF_06/2014</t>
  </si>
  <si>
    <t>88495</t>
  </si>
  <si>
    <t>APLICAÇÃO E LIXAMENTO DE MASSA LÁTEX EM PAREDES, UMA DEMÃO. AF_06/2014</t>
  </si>
  <si>
    <t>88496</t>
  </si>
  <si>
    <t>APLICAÇÃO E LIXAMENTO DE MASSA LÁTEX EM TETO, DUAS DEMÃOS. AF_06/2014</t>
  </si>
  <si>
    <t>24,72</t>
  </si>
  <si>
    <t>88497</t>
  </si>
  <si>
    <t>APLICAÇÃO E LIXAMENTO DE MASSA LÁTEX EM PAREDES, DUAS DEMÃOS. AF_06/2014</t>
  </si>
  <si>
    <t>95305</t>
  </si>
  <si>
    <t>TEXTURA ACRÍLICA, APLICAÇÃO MANUAL EM PAREDE, UMA DEMÃO. AF_09/2016</t>
  </si>
  <si>
    <t>13,12</t>
  </si>
  <si>
    <t>95306</t>
  </si>
  <si>
    <t>TEXTURA ACRÍLICA, APLICAÇÃO MANUAL EM TETO, UMA DEMÃO. AF_09/2016</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</si>
  <si>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</si>
  <si>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</si>
  <si>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</si>
  <si>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</si>
  <si>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</si>
  <si>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</si>
  <si>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</si>
  <si>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</si>
  <si>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</si>
  <si>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</si>
  <si>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13,81</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</si>
  <si>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</si>
  <si>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</si>
  <si>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</si>
  <si>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</si>
  <si>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</si>
  <si>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</si>
  <si>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24,12</t>
  </si>
  <si>
    <t>26,35</t>
  </si>
  <si>
    <t>96129</t>
  </si>
  <si>
    <t>APLICAÇÃO MANUAL DE MASSA ACRÍLICA EM SUPERFÍCIES INTERNAS DE SACADA DE EDIFÍCIOS DE MÚLTIPLOS PAVIMENTOS, UMA DEMÃO. AF_05/2017</t>
  </si>
  <si>
    <t>96130</t>
  </si>
  <si>
    <t>APLICAÇÃO MANUAL DE MASSA ACRÍLICA EM PAREDES EXTERNAS DE CASAS, UMA DEMÃO. AF_05/2017</t>
  </si>
  <si>
    <t>18,79</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</si>
  <si>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</si>
  <si>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</si>
  <si>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</si>
  <si>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</si>
  <si>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96133</t>
  </si>
  <si>
    <t>APLICAÇÃO MANUAL DE MASSA ACRÍLICA EM SUPERFÍCIES EXTERNAS DE SACADA DE EDIFÍCIOS DE MÚLTIPLOS PAVIMENTOS, DUAS DEMÃOS. AF_05/2017</t>
  </si>
  <si>
    <t>35,83</t>
  </si>
  <si>
    <t>96134</t>
  </si>
  <si>
    <t>APLICAÇÃO MANUAL DE MASSA ACRÍLICA EM SUPERFÍCIES INTERNAS DE SACADA DE EDIFÍCIOS DE MÚLTIPLOS PAVIMENTOS, DUAS DEMÃOS. AF_05/2017</t>
  </si>
  <si>
    <t>39,63</t>
  </si>
  <si>
    <t>96135</t>
  </si>
  <si>
    <t>APLICAÇÃO MANUAL DE MASSA ACRÍLICA EM PAREDES EXTERNAS DE CASAS, DUAS DEMÃOS. AF_05/2017</t>
  </si>
  <si>
    <t>6082</t>
  </si>
  <si>
    <t>PINTURA EM VERNIZ SINTETICO BRILHANTE EM MADEIRA, TRES DEMAOS</t>
  </si>
  <si>
    <t>40905</t>
  </si>
  <si>
    <t>VERNIZ SINTETICO EM MADEIRA, DUAS DEMAOS</t>
  </si>
  <si>
    <t>23,37</t>
  </si>
  <si>
    <t>73739/1</t>
  </si>
  <si>
    <t>PINTURA ESMALTE ACETINADO EM MADEIRA, DUAS DEMAOS</t>
  </si>
  <si>
    <t>74065/1</t>
  </si>
  <si>
    <t>PINTURA ESMALTE FOSCO PARA MADEIRA, DUAS DEMAOS, SOBRE FUNDO NIVELADOR BRANCO</t>
  </si>
  <si>
    <t>26,05</t>
  </si>
  <si>
    <t>74065/2</t>
  </si>
  <si>
    <t>PINTURA ESMALTE ACETINADO PARA MADEIRA, DUAS DEMAOS, SOBRE FUNDO NIVELADOR BRANCO</t>
  </si>
  <si>
    <t>74065/3</t>
  </si>
  <si>
    <t>PINTURA ESMALTE BRILHANTE PARA MADEIRA, DUAS DEMAOS, SOBRE FUNDO NIVELADOR BRANCO</t>
  </si>
  <si>
    <t>25,46</t>
  </si>
  <si>
    <t>79463</t>
  </si>
  <si>
    <t>PINTURA A OLEO, 1 DEMAO</t>
  </si>
  <si>
    <t>17,36</t>
  </si>
  <si>
    <t>79464</t>
  </si>
  <si>
    <t>PINTURA A OLEO, 2 DEMAOS</t>
  </si>
  <si>
    <t>79466</t>
  </si>
  <si>
    <t>PINTURA COM VERNIZ POLIURETANO, 2 DEMAOS</t>
  </si>
  <si>
    <t>79497/1</t>
  </si>
  <si>
    <t>PINTURA A OLEO, 3 DEMAOS</t>
  </si>
  <si>
    <t>28,73</t>
  </si>
  <si>
    <t>84645</t>
  </si>
  <si>
    <t>VERNIZ SINTETICO BRILHANTE, 2 DEMAOS</t>
  </si>
  <si>
    <t>84657</t>
  </si>
  <si>
    <t>FUNDO SINTETICO NIVELADOR BRANCO</t>
  </si>
  <si>
    <t>9,74</t>
  </si>
  <si>
    <t>84659</t>
  </si>
  <si>
    <t>PINTURA ESMALTE FOSCO EM MADEIRA, DUAS DEMAOS</t>
  </si>
  <si>
    <t>84679</t>
  </si>
  <si>
    <t>PINTURA IMUNIZANTE PARA MADEIRA, DUAS DEMAOS</t>
  </si>
  <si>
    <t>21,77</t>
  </si>
  <si>
    <t>95464</t>
  </si>
  <si>
    <t>PINTURA VERNIZ POLIURETANO BRILHANTE EM MADEIRA, TRES DEMAOS</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</si>
  <si>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</si>
  <si>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</si>
  <si>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</si>
  <si>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</si>
  <si>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</si>
  <si>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</si>
  <si>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</si>
  <si>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</si>
  <si>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</si>
  <si>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</si>
  <si>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</si>
  <si>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</si>
  <si>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</si>
  <si>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</si>
  <si>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</si>
  <si>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</si>
  <si>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</si>
  <si>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</si>
  <si>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</si>
  <si>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t>
  </si>
  <si>
    <t>21,76</t>
  </si>
  <si>
    <t>100726</t>
  </si>
  <si>
    <t>PINTURA COM TINTA ALQUÍDICA DE FUNDO E ACABAMENTO (ESMALTE SINTÉTICO GRAFITE) APLICADA A ROLO OU PINCEL SOBRE SUPERFÍCIES METÁLICAS (EXCETO PERFIL) EXECUTADO EM OBRA (POR DEMÃO). AF_01/2020</t>
  </si>
  <si>
    <t>22,32</t>
  </si>
  <si>
    <t>24,28</t>
  </si>
  <si>
    <t>100727</t>
  </si>
  <si>
    <t>PINTURA COM TINTA EPOXÍDICA DE FUNDO PULVERIZADA SOBRE PERFIL METÁLICO EXECUTADO EM FÁBRICA (POR DEMÃO). AF_01/2020</t>
  </si>
  <si>
    <t>13,40</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</si>
  <si>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</si>
  <si>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</si>
  <si>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</si>
  <si>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</si>
  <si>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</si>
  <si>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</si>
  <si>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</si>
  <si>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t>
  </si>
  <si>
    <t>100734</t>
  </si>
  <si>
    <t>PINTURA COM TINTA ACRÍLICA DE FUNDO APLICADA A ROLO OU PINCEL SOBRE SUPERFÍCIES METÁLICAS (EXCETO PERFIL) EXECUTADO EM OBRA (POR DEMÃO). AF_01/2020</t>
  </si>
  <si>
    <t>13,16</t>
  </si>
  <si>
    <t>100735</t>
  </si>
  <si>
    <t>PINTURA COM TINTA ACRÍLICA DE ACABAMENTO PULVERIZADA SOBRE SUPERFÍCIES METÁLICAS (EXCETO PERFIL) EXECUTADO EM OBRA (POR DEMÃO). AF_01/2020</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</si>
  <si>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</si>
  <si>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</si>
  <si>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</si>
  <si>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</si>
  <si>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</si>
  <si>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</si>
  <si>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</si>
  <si>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</si>
  <si>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</si>
  <si>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</si>
  <si>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</si>
  <si>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</si>
  <si>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</si>
  <si>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</si>
  <si>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</si>
  <si>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</si>
  <si>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</si>
  <si>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</si>
  <si>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</si>
  <si>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</si>
  <si>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</si>
  <si>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</si>
  <si>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</si>
  <si>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</si>
  <si>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</si>
  <si>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</si>
  <si>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</si>
  <si>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t>
  </si>
  <si>
    <t>34,44</t>
  </si>
  <si>
    <t>100752</t>
  </si>
  <si>
    <t>PINTURA COM TINTA EPOXÍDICA DE ACABAMENTO APLICADA A ROLO OU PINCEL SOBRE PERFIL METÁLICO EXECUTADO EM FÁBRICA (02 DEMÃOS). AF_01/2020</t>
  </si>
  <si>
    <t>40,32</t>
  </si>
  <si>
    <t>100753</t>
  </si>
  <si>
    <t>PINTURA COM TINTA ACRÍLICA DE ACABAMENTO PULVERIZADA SOBRE SUPERFÍCIES METÁLICAS (EXCETO PERFIL) EXECUTADO EM OBRA (02 DEMÃOS). AF_01/2020</t>
  </si>
  <si>
    <t>100754</t>
  </si>
  <si>
    <t>PINTURA COM TINTA ACRÍLICA DE ACABAMENTO APLICADA A ROLO OU PINCEL SOBRE SUPERFÍCIES METÁLICAS (EXCETO PERFIL) EXECUTADO EM OBRA (02 DEMÃOS). AF_01/2020</t>
  </si>
  <si>
    <t>26,70</t>
  </si>
  <si>
    <t>100757</t>
  </si>
  <si>
    <t>PINTURA COM TINTA ALQUÍDICA DE ACABAMENTO (ESMALTE SINTÉTICO ACETINADO) PULVERIZADA SOBRE SUPERFÍCIES METÁLICAS (EXCETO PERFIL) EXECUTADO EM OBRA (02 DEMÃOS). AF_01/2020</t>
  </si>
  <si>
    <t>100758</t>
  </si>
  <si>
    <t>PINTURA COM TINTA ALQUÍDICA DE ACABAMENTO (ESMALTE SINTÉTICO ACETINADO) APLICADA A ROLO OU PINCEL SOBRE SUPERFÍCIES METÁLICAS (EXCETO PERFIL) EXECUTADO EM OBRA (02 DEMÃOS). AF_01/2020</t>
  </si>
  <si>
    <t>45,23</t>
  </si>
  <si>
    <t>100759</t>
  </si>
  <si>
    <t>PINTURA COM TINTA ALQUÍDICA DE ACABAMENTO (ESMALTE SINTÉTICO BRILHANTE) PULVERIZADA SOBRE SUPERFÍCIES METÁLICAS (EXCETO PERFIL) EXECUTADO EM OBRA (02 DEMÃOS). AF_01/2020</t>
  </si>
  <si>
    <t>100760</t>
  </si>
  <si>
    <t>PINTURA COM TINTA ALQUÍDICA DE ACABAMENTO (ESMALTE SINTÉTICO BRILHANTE) APLICADA A ROLO OU PINCEL SOBRE SUPERFÍCIES METÁLICAS (EXCETO PERFIL) EXECUTADO EM OBRA (02 DEMÃOS). AF_01/2020</t>
  </si>
  <si>
    <t>41,10</t>
  </si>
  <si>
    <t>100761</t>
  </si>
  <si>
    <t>PINTURA COM TINTA ALQUÍDICA DE ACABAMENTO (ESMALTE SINTÉTICO FOSCO) PULVERIZADA SOBRE SUPERFÍCIES METÁLICAS (EXCETO PERFIL) EXECUTADO EM OBRA (02 DEMÃOS). AF_01/2020</t>
  </si>
  <si>
    <t>41,21</t>
  </si>
  <si>
    <t>44,26</t>
  </si>
  <si>
    <t>100762</t>
  </si>
  <si>
    <t>PINTURA COM TINTA ALQUÍDICA DE ACABAMENTO (ESMALTE SINTÉTICO FOSCO) APLICADA A ROLO OU PINCEL SOBRE SUPERFÍCIES METÁLICAS (EXCETO PERFIL) EXECUTADO EM OBRA (02 DEMÃOS). AF_01/2020</t>
  </si>
  <si>
    <t>42,04</t>
  </si>
  <si>
    <t>45,96</t>
  </si>
  <si>
    <t>41595</t>
  </si>
  <si>
    <t>PINTURA ACRILICA DE FAIXAS DE DEMARCACAO EM QUADRA POLIESPORTIVA, 5 CM DE LARGURA</t>
  </si>
  <si>
    <t>12,02</t>
  </si>
  <si>
    <t>73978/1</t>
  </si>
  <si>
    <t>PINTURA HIDROFUGANTE COM SILICONE SOBRE PISO CIMENTADO, UMA DEMAO</t>
  </si>
  <si>
    <t>20,25</t>
  </si>
  <si>
    <t>74245/1</t>
  </si>
  <si>
    <t>PINTURA ACRILICA EM PISO CIMENTADO DUAS DEMAOS</t>
  </si>
  <si>
    <t>79467</t>
  </si>
  <si>
    <t>PINTURA COM TINTA A BASE DE BORRACHA CLORADA , DE FAIXAS DE DEMARCACAO, EM QUADRA POLIESPORTIVA, 5 CM DE LARGURA.</t>
  </si>
  <si>
    <t>ML</t>
  </si>
  <si>
    <t>14,64</t>
  </si>
  <si>
    <t>79500/2</t>
  </si>
  <si>
    <t>PINTURA ACRILICA EM PISO CIMENTADO, TRES DEMAOS</t>
  </si>
  <si>
    <t>23,34</t>
  </si>
  <si>
    <t>84663</t>
  </si>
  <si>
    <t>APLICACAO DE VERNIZ POLIURETANO FOSCO SOBRE PISO DE PEDRAS DECORATIVAS, 3 DEMAOS</t>
  </si>
  <si>
    <t>24,15</t>
  </si>
  <si>
    <t>84665</t>
  </si>
  <si>
    <t>PINTURA ACRILICA PARA SINALIZAÇÃO HORIZONTAL EM PISO CIMENTADO</t>
  </si>
  <si>
    <t>25,06</t>
  </si>
  <si>
    <t>84666</t>
  </si>
  <si>
    <t>POLIMENTO E ENCERAMENTO DE PISO EM MADEIRA</t>
  </si>
  <si>
    <t>72191</t>
  </si>
  <si>
    <t>RECOLOCACAO DE TACOS DE MADEIRA COM REAPROVEITAMENTO DE MATERIAL E ASSENTAMENTO COM ARGAMASSA 1:4 (CIMENTO E AREIA)</t>
  </si>
  <si>
    <t>90,97</t>
  </si>
  <si>
    <t>73734/1</t>
  </si>
  <si>
    <t>PISO EM TACO DE MADEIRA 7X21CM, ASSENTADO COM ARGAMASSA TRACO 1:4 (CIMENTO E AREIA MEDIA)</t>
  </si>
  <si>
    <t>162,97</t>
  </si>
  <si>
    <t>84181</t>
  </si>
  <si>
    <t>PISO EM TACO DE MADEIRA 7X21CM, FIXADO COM COLA BASE DE PVA</t>
  </si>
  <si>
    <t>136,47</t>
  </si>
  <si>
    <t>138,52</t>
  </si>
  <si>
    <t>87246</t>
  </si>
  <si>
    <t>REVESTIMENTO CERÂMICO PARA PISO COM PLACAS TIPO ESMALTADA EXTRA DE DIMENSÕES 35X35 CM APLICADA EM AMBIENTES DE ÁREA MENOR QUE 5 M2. AF_06/2014</t>
  </si>
  <si>
    <t>87247</t>
  </si>
  <si>
    <t>REVESTIMENTO CERÂMICO PARA PISO COM PLACAS TIPO ESMALTADA EXTRA DE DIMENSÕES 35X35 CM APLICADA EM AMBIENTES DE ÁREA ENTRE 5 M2 E 10 M2. AF_06/2014</t>
  </si>
  <si>
    <t>39,08</t>
  </si>
  <si>
    <t>87248</t>
  </si>
  <si>
    <t>REVESTIMENTO CERÂMICO PARA PISO COM PLACAS TIPO ESMALTADA EXTRA DE DIMENSÕES 35X35 CM APLICADA EM AMBIENTES DE ÁREA MAIOR QUE 10 M2. AF_06/2014</t>
  </si>
  <si>
    <t>32,56</t>
  </si>
  <si>
    <t>87249</t>
  </si>
  <si>
    <t>REVESTIMENTO CERÂMICO PARA PISO COM PLACAS TIPO ESMALTADA EXTRA DE DIMENSÕES 45X45 CM APLICADA EM AMBIENTES DE ÁREA MENOR QUE 5 M2. AF_06/2014</t>
  </si>
  <si>
    <t>49,24</t>
  </si>
  <si>
    <t>51,97</t>
  </si>
  <si>
    <t>87250</t>
  </si>
  <si>
    <t>REVESTIMENTO CERÂMICO PARA PISO COM PLACAS TIPO ESMALTADA EXTRA DE DIMENSÕES 45X45 CM APLICADA EM AMBIENTES DE ÁREA ENTRE 5 M2 E 10 M2. AF_06/2014</t>
  </si>
  <si>
    <t>39,69</t>
  </si>
  <si>
    <t>41,38</t>
  </si>
  <si>
    <t>87251</t>
  </si>
  <si>
    <t>REVESTIMENTO CERÂMICO PARA PISO COM PLACAS TIPO ESMALTADA EXTRA DE DIMENSÕES 45X45 CM APLICADA EM AMBIENTES DE ÁREA MAIOR QUE 10 M2. AF_06/2014</t>
  </si>
  <si>
    <t>87255</t>
  </si>
  <si>
    <t>REVESTIMENTO CERÂMICO PARA PISO COM PLACAS TIPO ESMALTADA EXTRA DE DIMENSÕES 60X60 CM APLICADA EM AMBIENTES DE ÁREA MENOR QUE 5 M2. AF_06/2014</t>
  </si>
  <si>
    <t>77,32</t>
  </si>
  <si>
    <t>80,39</t>
  </si>
  <si>
    <t>87256</t>
  </si>
  <si>
    <t>REVESTIMENTO CERÂMICO PARA PISO COM PLACAS TIPO ESMALTADA EXTRA DE DIMENSÕES 60X60 CM APLICADA EM AMBIENTES DE ÁREA ENTRE 5 M2 E 10 M2. AF_06/2014</t>
  </si>
  <si>
    <t>66,08</t>
  </si>
  <si>
    <t>68,03</t>
  </si>
  <si>
    <t>87257</t>
  </si>
  <si>
    <t>REVESTIMENTO CERÂMICO PARA PISO COM PLACAS TIPO ESMALTADA EXTRA DE DIMENSÕES 60X60 CM APLICADA EM AMBIENTES DE ÁREA MAIOR QUE 10 M2. AF_06/2014</t>
  </si>
  <si>
    <t>58,79</t>
  </si>
  <si>
    <t>59,93</t>
  </si>
  <si>
    <t>87258</t>
  </si>
  <si>
    <t>REVESTIMENTO CERÂMICO PARA PISO COM PLACAS TIPO PORCELANATO DE DIMENSÕES 45X45 CM APLICADA EM AMBIENTES DE ÁREA MENOR QUE 5 M². AF_06/2014</t>
  </si>
  <si>
    <t>100,92</t>
  </si>
  <si>
    <t>104,04</t>
  </si>
  <si>
    <t>87259</t>
  </si>
  <si>
    <t>REVESTIMENTO CERÂMICO PARA PISO COM PLACAS TIPO PORCELANATO DE DIMENSÕES 45X45 CM APLICADA EM AMBIENTES DE ÁREA ENTRE 5 M² E 10 M². AF_06/2014</t>
  </si>
  <si>
    <t>92,35</t>
  </si>
  <si>
    <t>87260</t>
  </si>
  <si>
    <t>REVESTIMENTO CERÂMICO PARA PISO COM PLACAS TIPO PORCELANATO DE DIMENSÕES 45X45 CM APLICADA EM AMBIENTES DE ÁREA MAIOR QUE 10 M². AF_06/2014</t>
  </si>
  <si>
    <t>83,89</t>
  </si>
  <si>
    <t>85,27</t>
  </si>
  <si>
    <t>87261</t>
  </si>
  <si>
    <t>REVESTIMENTO CERÂMICO PARA PISO COM PLACAS TIPO PORCELANATO DE DIMENSÕES 60X60 CM APLICADA EM AMBIENTES DE ÁREA MENOR QUE 5 M². AF_06/2014</t>
  </si>
  <si>
    <t>115,87</t>
  </si>
  <si>
    <t>119,34</t>
  </si>
  <si>
    <t>87262</t>
  </si>
  <si>
    <t>REVESTIMENTO CERÂMICO PARA PISO COM PLACAS TIPO PORCELANATO DE DIMENSÕES 60X60 CM APLICADA EM AMBIENTES DE ÁREA ENTRE 5 M² E 10 M². AF_06/2014</t>
  </si>
  <si>
    <t>103,67</t>
  </si>
  <si>
    <t>106,01</t>
  </si>
  <si>
    <t>87263</t>
  </si>
  <si>
    <t>REVESTIMENTO CERÂMICO PARA PISO COM PLACAS TIPO PORCELANATO DE DIMENSÕES 60X60 CM APLICADA EM AMBIENTES DE ÁREA MAIOR QUE 10 M². AF_06/2014</t>
  </si>
  <si>
    <t>96,14</t>
  </si>
  <si>
    <t>97,68</t>
  </si>
  <si>
    <t>89046</t>
  </si>
  <si>
    <t>(COMPOSIÇÃO REPRESENTATIVA) DO SERVIÇO DE REVESTIMENTO CERÂMICO PARA PISO COM PLACAS TIPO GRÉS DE DIMENSÕES 35X35 CM, PARA EDIFICAÇÃO HABITACIONAL MULTIFAMILIAR (PRÉDIO). AF_11/2014</t>
  </si>
  <si>
    <t>37,27</t>
  </si>
  <si>
    <t>89171</t>
  </si>
  <si>
    <t>(COMPOSIÇÃO REPRESENTATIVA) DO SERVIÇO DE REVESTIMENTO CERÂMICO PARA PISO COM PLACAS TIPO GRÉS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</si>
  <si>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</si>
  <si>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AF_06/2014</t>
  </si>
  <si>
    <t>42,00</t>
  </si>
  <si>
    <t>93390</t>
  </si>
  <si>
    <t>REVESTIMENTO CERÂMICO PARA PISO COM PLACAS TIPO ESMALTADA PADRÃO POPULAR DE DIMENSÕES 35X35 CM APLICADA EM AMBIENTES DE ÁREA ENTRE 5 M2 E 10 M2. AF_06/2014</t>
  </si>
  <si>
    <t>33,87</t>
  </si>
  <si>
    <t>35,39</t>
  </si>
  <si>
    <t>93391</t>
  </si>
  <si>
    <t>REVESTIMENTO CERÂMICO PARA PISO COM PLACAS TIPO ESMALTADA PADRÃO POPULAR DE DIMENSÕES 35X35 CM APLICADA EM AMBIENTES DE ÁREA MAIOR QUE 10 M2. AF_06/2014</t>
  </si>
  <si>
    <t>29,79</t>
  </si>
  <si>
    <t>73743/1</t>
  </si>
  <si>
    <t>PISO EM PEDRA SÃO TOME ASSENTADO SOBRE ARGAMASSA 1:3 (CIMENTO E AREIA) REJUNTADO COM CIMENTO BRANCO</t>
  </si>
  <si>
    <t>227,49</t>
  </si>
  <si>
    <t>230,88</t>
  </si>
  <si>
    <t>73921/2</t>
  </si>
  <si>
    <t>PISO EM PEDRA ARDOSIA ASSENTADO SOBRE ARGAMASSA COLANTE REJUNTADO COM CIMENTO COMUM</t>
  </si>
  <si>
    <t>84183</t>
  </si>
  <si>
    <t>PISO EM PEDRA PORTUGUESA ASSENTADO SOBRE BASE DE AREIA, REJUNTADO COM CIMENTO COMUM</t>
  </si>
  <si>
    <t>163,56</t>
  </si>
  <si>
    <t>168,14</t>
  </si>
  <si>
    <t>98670</t>
  </si>
  <si>
    <t>PISO EM LADRILHO HIDRÁULICO APLICADO EM AMBIENTES INTERNOS, INCLUSO APLICAÇÃO DE RESINA. AF_06/2018</t>
  </si>
  <si>
    <t>132,77</t>
  </si>
  <si>
    <t>140,64</t>
  </si>
  <si>
    <t>98671</t>
  </si>
  <si>
    <t>PISO EM GRANITO APLICADO EM AMBIENTES INTERNOS. AF_06/2018</t>
  </si>
  <si>
    <t>294,45</t>
  </si>
  <si>
    <t>298,70</t>
  </si>
  <si>
    <t>98672</t>
  </si>
  <si>
    <t>PISO EM MÁRMORE APLICADO EM AMBIENTES INTERNOS. AF_06/2018</t>
  </si>
  <si>
    <t>401,96</t>
  </si>
  <si>
    <t>406,21</t>
  </si>
  <si>
    <t>98673</t>
  </si>
  <si>
    <t>PISO VINÍLICO SEMI-FLEXÍVEL EM PLACAS, PADRÃO LISO, ESPESSURA 3,2 MM, FIXADO COM COLA. AF_06/2018</t>
  </si>
  <si>
    <t>114,63</t>
  </si>
  <si>
    <t>98679</t>
  </si>
  <si>
    <t>PISO CIMENTADO, TRAÇO 1:3 (CIMENTO E AREIA), ACABAMENTO LISO, ESPESSURA 2,0 CM, PREPARO MECÂNICO DA ARGAMASSA. AF_06/2018</t>
  </si>
  <si>
    <t>25,80</t>
  </si>
  <si>
    <t>98680</t>
  </si>
  <si>
    <t>PISO CIMENTADO, TRAÇO 1:3 (CIMENTO E AREIA), ACABAMENTO LISO, ESPESSURA 3,0 CM, PREPARO MECÂNICO DA ARGAMASSA. AF_06/2018</t>
  </si>
  <si>
    <t>98681</t>
  </si>
  <si>
    <t>PISO CIMENTADO, TRAÇO 1:3 (CIMENTO E AREIA), ACABAMENTO RÚSTICO, ESPESSURA 2,0 CM, PREPARO MECÂNICO DA ARGAMASSA. AF_06/2018</t>
  </si>
  <si>
    <t>98682</t>
  </si>
  <si>
    <t>PISO CIMENTADO, TRAÇO 1:3 (CIMENTO E AREIA), ACABAMENTO RÚSTICO, ESPESSURA 3,0 CM, PREPARO MECÂNICO DA ARGAMASSA. AF_06/2018</t>
  </si>
  <si>
    <t>98685</t>
  </si>
  <si>
    <t>RODAPÉ EM GRANITO, ALTURA 10 CM. AF_06/2018</t>
  </si>
  <si>
    <t>54,06</t>
  </si>
  <si>
    <t>55,13</t>
  </si>
  <si>
    <t>98686</t>
  </si>
  <si>
    <t>RODAPÉ EM LADRILHO HIDRÁULICO, ALTURA 7 CM. AF_06/2018</t>
  </si>
  <si>
    <t>35,72</t>
  </si>
  <si>
    <t>98688</t>
  </si>
  <si>
    <t>RODAPÉ EM POLIESTIRENO, ALTURA 5 CM. AF_06/2018</t>
  </si>
  <si>
    <t>38,74</t>
  </si>
  <si>
    <t>98689</t>
  </si>
  <si>
    <t>SOLEIRA EM GRANITO, LARGURA 15 CM, ESPESSURA 2,0 CM. AF_06/2018</t>
  </si>
  <si>
    <t>79,56</t>
  </si>
  <si>
    <t>72187</t>
  </si>
  <si>
    <t>PISO DE BORRACHA FRISADO, ESPESSURA 7MM, ASSENTADO COM ARGAMASSA TRACO 1:3 (CIMENTO E AREIA)</t>
  </si>
  <si>
    <t>149,08</t>
  </si>
  <si>
    <t>151,33</t>
  </si>
  <si>
    <t>72188</t>
  </si>
  <si>
    <t>PISO DE BORRACHA PASTILHADO, ESPESSURA 7MM, ASSENTADO COM ARGAMASSA TRACO 1:3 (CIMENTO E AREIA)</t>
  </si>
  <si>
    <t>73876/1</t>
  </si>
  <si>
    <t>PISO DE BORRACHA PASTILHADO, ESPESSURA 7MM, FIXADO COM COLA</t>
  </si>
  <si>
    <t>136,57</t>
  </si>
  <si>
    <t>84186</t>
  </si>
  <si>
    <t>PISO DE BORRACHA CANELADA, ESPESSURA 3,5MM, FIXADO COM COLA</t>
  </si>
  <si>
    <t>62,48</t>
  </si>
  <si>
    <t>84187</t>
  </si>
  <si>
    <t>ASSENTAMENTO DE PISO DE BORRACHA PASTILHADA FIXADO COM COLA</t>
  </si>
  <si>
    <t>72815</t>
  </si>
  <si>
    <t>APLICACAO DE TINTA A BASE DE EPOXI SOBRE PISO</t>
  </si>
  <si>
    <t>54,48</t>
  </si>
  <si>
    <t>56,78</t>
  </si>
  <si>
    <t>84191</t>
  </si>
  <si>
    <t>PISO EM GRANILITE, MARMORITE OU GRANITINA ESPESSURA 8 MM, INCLUSO JUNTAS DE DILATACAO PLASTICAS</t>
  </si>
  <si>
    <t>108,03</t>
  </si>
  <si>
    <t>110,63</t>
  </si>
  <si>
    <t>74111/1</t>
  </si>
  <si>
    <t>SOLEIRA / TABEIRA EM MARMORE BRANCO COMUM, POLIDO, LARGURA 5 CM, ESPESSURA 2 CM, ASSENTADA COM ARGAMASSA COLANTE</t>
  </si>
  <si>
    <t>98695</t>
  </si>
  <si>
    <t>SOLEIRA EM MÁRMORE, LARGURA 15 CM, ESPESSURA 2,0 CM. AF_06/2018</t>
  </si>
  <si>
    <t>74,59</t>
  </si>
  <si>
    <t>98697</t>
  </si>
  <si>
    <t>RODAPÉ EM MÁRMORE, ALTURA 7 CM. AF_06/2018</t>
  </si>
  <si>
    <t>47,89</t>
  </si>
  <si>
    <t>48,96</t>
  </si>
  <si>
    <t>73886/1</t>
  </si>
  <si>
    <t>RODAPE EM MADEIRA, ALTURA 7CM, FIXADO EM PECAS DE MADEIRA</t>
  </si>
  <si>
    <t>84162</t>
  </si>
  <si>
    <t>RODAPE EM MADEIRA, ALTURA 7CM, FIXADO COM COLA</t>
  </si>
  <si>
    <t>88648</t>
  </si>
  <si>
    <t>RODAPÉ CERÂMICO DE 7CM DE ALTURA COM PLACAS TIPO ESMALTADA EXTRA  DE DIMENSÕES 35X35CM. AF_06/2014</t>
  </si>
  <si>
    <t>88649</t>
  </si>
  <si>
    <t>RODAPÉ CERÂMICO DE 7CM DE ALTURA COM PLACAS TIPO ESMALTADA EXTRA DE DIMENSÕES 45X45CM. AF_06/2014</t>
  </si>
  <si>
    <t>88650</t>
  </si>
  <si>
    <t>RODAPÉ CERÂMICO DE 7CM DE ALTURA COM PLACAS TIPO ESMALTADA EXTRA DE DIMENSÕES 60X60CM. AF_06/2014</t>
  </si>
  <si>
    <t>96467</t>
  </si>
  <si>
    <t>RODAPÉ CERÂMICO DE 7CM DE ALTURA COM PLACAS TIPO ESMALTADA COMERCIAL DE DIMENSÕES 35X35CM (PADRAO POPULAR). AF_06/2017</t>
  </si>
  <si>
    <t>73850/1</t>
  </si>
  <si>
    <t>RODAPE EM MARMORITE, ALTURA 10CM</t>
  </si>
  <si>
    <t>25,95</t>
  </si>
  <si>
    <t>28,56</t>
  </si>
  <si>
    <t>84168</t>
  </si>
  <si>
    <t>RODAPE EM ARDOSIA ASSENTADO COM ARGAMASSA TRACO 1:4 (CIMENTO E AREIA) ALTURA 10CM</t>
  </si>
  <si>
    <t>22,60</t>
  </si>
  <si>
    <t>68325</t>
  </si>
  <si>
    <t>PISO EM CONCRETO 20 MPA PREPARO MECANICO, ESPESSURA 7CM, INCLUSO SELANTE ELASTICO A BASE DE POLIURETANO</t>
  </si>
  <si>
    <t>41,94</t>
  </si>
  <si>
    <t>44,86</t>
  </si>
  <si>
    <t>68333</t>
  </si>
  <si>
    <t>PISO EM CONCRETO 20 MPA PREPARO MECANICO, ESPESSURA 7CM, INCLUSO JUNTAS DE DILATACAO EM MADEIRA</t>
  </si>
  <si>
    <t>47,72</t>
  </si>
  <si>
    <t>72183</t>
  </si>
  <si>
    <t>PISO EM CONCRETO 20MPA PREPARO MECANICO, ESPESSURA 7 CM, COM ARMACAO EM TELA SOLDADA</t>
  </si>
  <si>
    <t>77,14</t>
  </si>
  <si>
    <t>82,31</t>
  </si>
  <si>
    <t>94990</t>
  </si>
  <si>
    <t>EXECUÇÃO DE PASSEIO (CALÇADA) OU PISO DE CONCRETO COM CONCRETO MOLDADO IN LOCO, FEITO EM OBRA, ACABAMENTO CONVENCIONAL, NÃO ARMADO. AF_07/2016</t>
  </si>
  <si>
    <t>517,83</t>
  </si>
  <si>
    <t>548,48</t>
  </si>
  <si>
    <t>94991</t>
  </si>
  <si>
    <t>EXECUÇÃO DE PASSEIO (CALÇADA) OU PISO DE CONCRETO COM CONCRETO MOLDADO IN LOCO, USINADO, ACABAMENTO CONVENCIONAL, NÃO ARMADO. AF_07/2016</t>
  </si>
  <si>
    <t>400,31</t>
  </si>
  <si>
    <t>411,59</t>
  </si>
  <si>
    <t>94992</t>
  </si>
  <si>
    <t>EXECUÇÃO DE PASSEIO (CALÇADA) OU PISO DE CONCRETO COM CONCRETO MOLDADO IN LOCO, FEITO EM OBRA, ACABAMENTO CONVENCIONAL, ESPESSURA 6 CM, ARMADO. AF_07/2016</t>
  </si>
  <si>
    <t>94993</t>
  </si>
  <si>
    <t>EXECUÇÃO DE PASSEIO (CALÇADA) OU PISO DE CONCRETO COM CONCRETO MOLDADO IN LOCO, USINADO, ACABAMENTO CONVENCIONAL, ESPESSURA 6 CM, ARMADO. AF_07/2016</t>
  </si>
  <si>
    <t>94994</t>
  </si>
  <si>
    <t>EXECUÇÃO DE PASSEIO (CALÇADA) OU PISO DE CONCRETO COM CONCRETO MOLDADO IN LOCO, FEITO EM OBRA, ACABAMENTO CONVENCIONAL, ESPESSURA 8 CM, ARMADO. AF_07/2016</t>
  </si>
  <si>
    <t>69,64</t>
  </si>
  <si>
    <t>94995</t>
  </si>
  <si>
    <t>EXECUÇÃO DE PASSEIO (CALÇADA) OU PISO DE CONCRETO COM CONCRETO MOLDADO IN LOCO, USINADO, ACABAMENTO CONVENCIONAL, ESPESSURA 8 CM, ARMADO. AF_07/2016</t>
  </si>
  <si>
    <t>57,24</t>
  </si>
  <si>
    <t>58,69</t>
  </si>
  <si>
    <t>94996</t>
  </si>
  <si>
    <t>EXECUÇÃO DE PASSEIO (CALÇADA) OU PISO DE CONCRETO COM CONCRETO MOLDADO IN LOCO, FEITO EM OBRA, ACABAMENTO CONVENCIONAL, ESPESSURA 10 CM, ARMADO. AF_07/2016</t>
  </si>
  <si>
    <t>80,87</t>
  </si>
  <si>
    <t>94997</t>
  </si>
  <si>
    <t>EXECUÇÃO DE PASSEIO (CALÇADA) OU PISO DE CONCRETO COM CONCRETO MOLDADO IN LOCO, USINADO, ACABAMENTO CONVENCIONAL, ESPESSURA 10 CM, ARMADO. AF_07/2016</t>
  </si>
  <si>
    <t>67,17</t>
  </si>
  <si>
    <t>94998</t>
  </si>
  <si>
    <t>EXECUÇÃO DE PASSEIO (CALÇADA) OU PISO DE CONCRETO COM CONCRETO MOLDADO IN LOCO, FEITO EM OBRA, ACABAMENTO CONVENCIONAL, ESPESSURA 12 CM, ARMADO. AF_07/2016</t>
  </si>
  <si>
    <t>91,73</t>
  </si>
  <si>
    <t>94999</t>
  </si>
  <si>
    <t>EXECUÇÃO DE PASSEIO (CALÇADA) OU PISO DE CONCRETO COM CONCRETO MOLDADO IN LOCO, USINADO, ACABAMENTO CONVENCIONAL, ESPESSURA 12 CM, ARMADO. AF_07/2016</t>
  </si>
  <si>
    <t>73,26</t>
  </si>
  <si>
    <t>87620</t>
  </si>
  <si>
    <t>CONTRAPISO EM ARGAMASSA TRAÇO 1:4 (CIMENTO E AREIA), PREPARO MECÂNICO COM BETONEIRA 400 L, APLICADO EM ÁREAS SECAS SOBRE LAJE, ADERIDO, ESPESSURA 2CM. AF_06/2014</t>
  </si>
  <si>
    <t>87622</t>
  </si>
  <si>
    <t>CONTRAPISO EM ARGAMASSA TRAÇO 1:4 (CIMENTO E AREIA), PREPARO MANUAL, APLICADO EM ÁREAS SECAS SOBRE LAJE, ADERIDO, ESPESSURA 2CM. AF_06/2014</t>
  </si>
  <si>
    <t>27,92</t>
  </si>
  <si>
    <t>87623</t>
  </si>
  <si>
    <t>CONTRAPISO EM ARGAMASSA PRONTA, PREPARO MECÂNICO COM MISTURADOR 300 KG, APLICADO EM ÁREAS SECAS SOBRE LAJE, ADERIDO, ESPESSURA 2CM. AF_06/2014</t>
  </si>
  <si>
    <t>52,84</t>
  </si>
  <si>
    <t>87624</t>
  </si>
  <si>
    <t>CONTRAPISO EM ARGAMASSA PRONTA, PREPARO MANUAL, APLICADO EM ÁREAS SECAS SOBRE LAJE, ADERIDO, ESPESSURA 2CM. AF_06/2014</t>
  </si>
  <si>
    <t>56,71</t>
  </si>
  <si>
    <t>58,60</t>
  </si>
  <si>
    <t>87630</t>
  </si>
  <si>
    <t>CONTRAPISO EM ARGAMASSA TRAÇO 1:4 (CIMENTO E AREIA), PREPARO MECÂNICO COM BETONEIRA 400 L, APLICADO EM ÁREAS SECAS SOBRE LAJE, ADERIDO, ESPESSURA 3CM. AF_06/2014</t>
  </si>
  <si>
    <t>28,88</t>
  </si>
  <si>
    <t>30,63</t>
  </si>
  <si>
    <t>87632</t>
  </si>
  <si>
    <t>CONTRAPISO EM ARGAMASSA TRAÇO 1:4 (CIMENTO E AREIA), PREPARO MANUAL, APLICADO EM ÁREAS SECAS SOBRE LAJE, ADERIDO, ESPESSURA 3CM. AF_06/2014</t>
  </si>
  <si>
    <t>87633</t>
  </si>
  <si>
    <t>CONTRAPISO EM ARGAMASSA PRONTA, PREPARO MECÂNICO COM MISTURADOR 300 KG, APLICADO EM ÁREAS SECAS SOBRE LAJE, ADERIDO, ESPESSURA 3CM. AF_06/2014</t>
  </si>
  <si>
    <t>67,85</t>
  </si>
  <si>
    <t>87634</t>
  </si>
  <si>
    <t>CONTRAPISO EM ARGAMASSA PRONTA, PREPARO MANUAL, APLICADO EM ÁREAS SECAS SOBRE LAJE, ADERIDO, ESPESSURA 3CM. AF_06/2014</t>
  </si>
  <si>
    <t>75,14</t>
  </si>
  <si>
    <t>77,50</t>
  </si>
  <si>
    <t>87640</t>
  </si>
  <si>
    <t>CONTRAPISO EM ARGAMASSA TRAÇO 1:4 (CIMENTO E AREIA), PREPARO MECÂNICO COM BETONEIRA 400 L, APLICADO EM ÁREAS SECAS SOBRE LAJE, ADERIDO, ESPESSURA 4CM. AF_06/2014</t>
  </si>
  <si>
    <t>33,26</t>
  </si>
  <si>
    <t>87642</t>
  </si>
  <si>
    <t>CONTRAPISO EM ARGAMASSA TRAÇO 1:4 (CIMENTO E AREIA), PREPARO MANUAL, APLICADO EM ÁREAS SECAS SOBRE LAJE, ADERIDO, ESPESSURA 4CM. AF_06/2014</t>
  </si>
  <si>
    <t>37,97</t>
  </si>
  <si>
    <t>87643</t>
  </si>
  <si>
    <t>CONTRAPISO EM ARGAMASSA PRONTA, PREPARO MECÂNICO COM MISTURADOR 300 KG, APLICADO EM ÁREAS SECAS SOBRE LAJE, ADERIDO, ESPESSURA 4CM. AF_06/2014</t>
  </si>
  <si>
    <t>81,17</t>
  </si>
  <si>
    <t>83,03</t>
  </si>
  <si>
    <t>87644</t>
  </si>
  <si>
    <t>CONTRAPISO EM ARGAMASSA PRONTA, PREPARO MANUAL, APLICADO EM ÁREAS SECAS SOBRE LAJE, ADERIDO, ESPESSURA 4CM. AF_06/2014</t>
  </si>
  <si>
    <t>92,88</t>
  </si>
  <si>
    <t>87680</t>
  </si>
  <si>
    <t>CONTRAPISO EM ARGAMASSA TRAÇO 1:4 (CIMENTO E AREIA), PREPARO MECÂNICO COM BETONEIRA 400 L, APLICADO EM ÁREAS SECAS SOBRE LAJE, NÃO ADERIDO, ESPESSURA 4CM. AF_06/2014</t>
  </si>
  <si>
    <t>27,37</t>
  </si>
  <si>
    <t>87682</t>
  </si>
  <si>
    <t>CONTRAPISO EM ARGAMASSA TRAÇO 1:4 (CIMENTO E AREIA), PREPARO MANUAL, APLICADO EM ÁREAS SECAS SOBRE LAJE, NÃO ADERIDO, ESPESSURA 4CM. AF_06/2014</t>
  </si>
  <si>
    <t>32,08</t>
  </si>
  <si>
    <t>34,30</t>
  </si>
  <si>
    <t>87683</t>
  </si>
  <si>
    <t>CONTRAPISO EM ARGAMASSA PRONTA, PREPARO MECÂNICO COM MISTURADOR 300 KG, APLICADO EM ÁREAS SECAS SOBRE LAJE, NÃO ADERIDO, ESPESSURA 4CM. AF_06/2014</t>
  </si>
  <si>
    <t>76,89</t>
  </si>
  <si>
    <t>87684</t>
  </si>
  <si>
    <t>CONTRAPISO EM ARGAMASSA PRONTA, PREPARO MANUAL, APLICADO EM ÁREAS SECAS SOBRE LAJE, NÃO ADERIDO, ESPESSURA 4CM. AF_06/2014</t>
  </si>
  <si>
    <t>84,25</t>
  </si>
  <si>
    <t>87690</t>
  </si>
  <si>
    <t>CONTRAPISO EM ARGAMASSA TRAÇO 1:4 (CIMENTO E AREIA), PREPARO MECÂNICO COM BETONEIRA 400 L, APLICADO EM ÁREAS SECAS SOBRE LAJE, NÃO ADERIDO, ESPESSURA 5CM. AF_06/2014</t>
  </si>
  <si>
    <t>31,89</t>
  </si>
  <si>
    <t>87692</t>
  </si>
  <si>
    <t>CONTRAPISO EM ARGAMASSA TRAÇO 1:4 (CIMENTO E AREIA), PREPARO MANUAL, APLICADO EM ÁREAS SECAS SOBRE LAJE, NÃO ADERIDO, ESPESSURA 5CM. AF_06/2014</t>
  </si>
  <si>
    <t>39,90</t>
  </si>
  <si>
    <t>87693</t>
  </si>
  <si>
    <t>CONTRAPISO EM ARGAMASSA PRONTA, PREPARO MECÂNICO COM MISTURADOR 300 KG, APLICADO EM ÁREAS SECAS SOBRE LAJE, NÃO ADERIDO, ESPESSURA 5CM. AF_06/2014</t>
  </si>
  <si>
    <t>87694</t>
  </si>
  <si>
    <t>CONTRAPISO EM ARGAMASSA PRONTA, PREPARO MANUAL, APLICADO EM ÁREAS SECAS SOBRE LAJE, NÃO ADERIDO, ESPESSURA 5CM. AF_06/2014</t>
  </si>
  <si>
    <t>97,04</t>
  </si>
  <si>
    <t>99,95</t>
  </si>
  <si>
    <t>87700</t>
  </si>
  <si>
    <t>CONTRAPISO EM ARGAMASSA TRAÇO 1:4 (CIMENTO E AREIA), PREPARO MECÂNICO COM BETONEIRA 400 L, APLICADO EM ÁREAS SECAS SOBRE LAJE, NÃO ADERIDO, ESPESSURA 6CM. AF_06/2014</t>
  </si>
  <si>
    <t>36,58</t>
  </si>
  <si>
    <t>87702</t>
  </si>
  <si>
    <t>CONTRAPISO EM ARGAMASSA TRAÇO 1:4 (CIMENTO E AREIA), PREPARO MANUAL, APLICADO EM ÁREAS SECAS SOBRE LAJE, NÃO ADERIDO, ESPESSURA 6CM. AF_06/2014</t>
  </si>
  <si>
    <t>87703</t>
  </si>
  <si>
    <t>CONTRAPISO EM ARGAMASSA PRONTA, PREPARO MECÂNICO COM MISTURADOR 300 KG, APLICADO EM ÁREAS SECAS SOBRE LAJE, NÃO ADERIDO, ESPESSURA 6CM. AF_06/2014</t>
  </si>
  <si>
    <t>94,14</t>
  </si>
  <si>
    <t>96,19</t>
  </si>
  <si>
    <t>87704</t>
  </si>
  <si>
    <t>CONTRAPISO EM ARGAMASSA PRONTA, PREPARO MANUAL, APLICADO EM ÁREAS SECAS SOBRE LAJE, NÃO ADERIDO, ESPESSURA 6CM. AF_06/2014</t>
  </si>
  <si>
    <t>105,33</t>
  </si>
  <si>
    <t>108,47</t>
  </si>
  <si>
    <t>87735</t>
  </si>
  <si>
    <t>CONTRAPISO EM ARGAMASSA TRAÇO 1:4 (CIMENTO E AREIA), PREPARO MECÂNICO COM BETONEIRA 400 L, APLICADO EM ÁREAS MOLHADAS SOBRE LAJE, ADERIDO, ESPESSURA 2CM. AF_06/2014</t>
  </si>
  <si>
    <t>35,16</t>
  </si>
  <si>
    <t>87737</t>
  </si>
  <si>
    <t>CONTRAPISO EM ARGAMASSA TRAÇO 1:4 (CIMENTO E AREIA), PREPARO MANUAL, APLICADO EM ÁREAS MOLHADAS SOBRE LAJE, ADERIDO, ESPESSURA 2CM. AF_06/2014</t>
  </si>
  <si>
    <t>87738</t>
  </si>
  <si>
    <t>CONTRAPISO EM ARGAMASSA PRONTA, PREPARO MECÂNICO COM MISTURADOR 300 KG, APLICADO EM ÁREAS MOLHADAS SOBRE LAJE, ADERIDO, ESPESSURA 2CM. AF_06/2014</t>
  </si>
  <si>
    <t>63,12</t>
  </si>
  <si>
    <t>87739</t>
  </si>
  <si>
    <t>CONTRAPISO EM ARGAMASSA PRONTA, PREPARO MANUAL, APLICADO EM ÁREAS MOLHADAS SOBRE LAJE, ADERIDO, ESPESSURA 2CM. AF_06/2014</t>
  </si>
  <si>
    <t>65,91</t>
  </si>
  <si>
    <t>68,88</t>
  </si>
  <si>
    <t>87745</t>
  </si>
  <si>
    <t>CONTRAPISO EM ARGAMASSA TRAÇO 1:4 (CIMENTO E AREIA), PREPARO MECÂNICO COM BETONEIRA 400 L, APLICADO EM ÁREAS MOLHADAS SOBRE LAJE, ADERIDO, ESPESSURA 3CM. AF_06/2014</t>
  </si>
  <si>
    <t>87747</t>
  </si>
  <si>
    <t>CONTRAPISO EM ARGAMASSA TRAÇO 1:4 (CIMENTO E AREIA), PREPARO MANUAL, APLICADO EM ÁREAS MOLHADAS SOBRE LAJE, ADERIDO, ESPESSURA 3CM. AF_06/2014</t>
  </si>
  <si>
    <t>45,14</t>
  </si>
  <si>
    <t>87748</t>
  </si>
  <si>
    <t>CONTRAPISO EM ARGAMASSA PRONTA, PREPARO MECÂNICO COM MISTURADOR 300 KG, APLICADO EM ÁREAS MOLHADAS SOBRE LAJE, ADERIDO, ESPESSURA 3CM. AF_06/2014</t>
  </si>
  <si>
    <t>77,05</t>
  </si>
  <si>
    <t>79,77</t>
  </si>
  <si>
    <t>87749</t>
  </si>
  <si>
    <t>CONTRAPISO EM ARGAMASSA PRONTA, PREPARO MANUAL, APLICADO EM ÁREAS MOLHADAS SOBRE LAJE, ADERIDO, ESPESSURA 3CM. AF_06/2014</t>
  </si>
  <si>
    <t>87,78</t>
  </si>
  <si>
    <t>87755</t>
  </si>
  <si>
    <t>CONTRAPISO EM ARGAMASSA TRAÇO 1:4 (CIMENTO E AREIA), PREPARO MECÂNICO COM BETONEIRA 400 L, APLICADO EM ÁREAS MOLHADAS SOBRE IMPERMEABILIZAÇÃO, ESPESSURA 3CM. AF_06/2014</t>
  </si>
  <si>
    <t>87757</t>
  </si>
  <si>
    <t>CONTRAPISO EM ARGAMASSA TRAÇO 1:4 (CIMENTO E AREIA), PREPARO MANUAL, APLICADO EM ÁREAS MOLHADAS SOBRE IMPERMEABILIZAÇÃO, ESPESSURA 3CM. AF_06/2014</t>
  </si>
  <si>
    <t>42,61</t>
  </si>
  <si>
    <t>87758</t>
  </si>
  <si>
    <t>CONTRAPISO EM ARGAMASSA PRONTA, PREPARO MECÂNICO COM MISTURADOR 300 KG, APLICADO EM ÁREAS MOLHADAS SOBRE IMPERMEABILIZAÇÃO, ESPESSURA 3CM. AF_06/2014</t>
  </si>
  <si>
    <t>87759</t>
  </si>
  <si>
    <t>CONTRAPISO EM ARGAMASSA PRONTA, PREPARO MANUAL, APLICADO EM ÁREAS MOLHADAS SOBRE IMPERMEABILIZAÇÃO, ESPESSURA 3CM. AF_06/2014</t>
  </si>
  <si>
    <t>81,70</t>
  </si>
  <si>
    <t>87765</t>
  </si>
  <si>
    <t>CONTRAPISO EM ARGAMASSA TRAÇO 1:4 (CIMENTO E AREIA), PREPARO MECÂNICO COM BETONEIRA 400 L, APLICADO EM ÁREAS MOLHADAS SOBRE IMPERMEABILIZAÇÃO, ESPESSURA 4CM. AF_06/2014</t>
  </si>
  <si>
    <t>87767</t>
  </si>
  <si>
    <t>CONTRAPISO EM ARGAMASSA TRAÇO 1:4 (CIMENTO E AREIA), PREPARO MANUAL, APLICADO EM ÁREAS MOLHADAS SOBRE IMPERMEABILIZAÇÃO, ESPESSURA 4CM. AF_06/2014</t>
  </si>
  <si>
    <t>87768</t>
  </si>
  <si>
    <t>CONTRAPISO EM ARGAMASSA PRONTA, PREPARO MECÂNICO COM MISTURADOR 300 KG, APLICADO EM ÁREAS MOLHADAS SOBRE IMPERMEABILIZAÇÃO, ESPESSURA 4CM. AF_06/2014</t>
  </si>
  <si>
    <t>90,78</t>
  </si>
  <si>
    <t>87769</t>
  </si>
  <si>
    <t>CONTRAPISO EM ARGAMASSA PRONTA, PREPARO MANUAL, APLICADO EM ÁREAS MOLHADAS SOBRE IMPERMEABILIZAÇÃO, ESPESSURA 4CM. AF_06/2014</t>
  </si>
  <si>
    <t>96,71</t>
  </si>
  <si>
    <t>100,63</t>
  </si>
  <si>
    <t>88470</t>
  </si>
  <si>
    <t>CONTRAPISO AUTONIVELANTE, APLICADO SOBRE LAJE, NÃO ADERIDO, ESPESSURA 3CM. AF_06/2014</t>
  </si>
  <si>
    <t>88471</t>
  </si>
  <si>
    <t>CONTRAPISO AUTONIVELANTE, APLICADO SOBRE LAJE, NÃO ADERIDO, ESPESSURA 4CM. AF_06/2014</t>
  </si>
  <si>
    <t>88472</t>
  </si>
  <si>
    <t>CONTRAPISO AUTONIVELANTE, APLICADO SOBRE LAJE, NÃO ADERIDO, ESPESSURA 5CM. AF_06/2014</t>
  </si>
  <si>
    <t>88476</t>
  </si>
  <si>
    <t>CONTRAPISO AUTONIVELANTE, APLICADO SOBRE LAJE, ADERIDO, ESPESSURA 2CM. AF_06/2014</t>
  </si>
  <si>
    <t>88477</t>
  </si>
  <si>
    <t>CONTRAPISO AUTONIVELANTE, APLICADO SOBRE LAJE, ADERIDO, ESPESSURA 3CM. AF_06/2014</t>
  </si>
  <si>
    <t>20,79</t>
  </si>
  <si>
    <t>88478</t>
  </si>
  <si>
    <t>CONTRAPISO AUTONIVELANTE, APLICADO SOBRE LAJE, ADERIDO, ESPESSURA 4CM. AF_06/2014</t>
  </si>
  <si>
    <t>90900</t>
  </si>
  <si>
    <t>CONTRAPISO ACÚSTICO EM ARGAMASSA TRAÇO 1:4 (CIMENTO E AREIA), PREPARO MECÂNICO COM BETONEIRA 400L, APLICADO EM ÁREAS SECAS MENORES QUE 15M2, ESPESSURA 5CM. AF_10/2014</t>
  </si>
  <si>
    <t>60,37</t>
  </si>
  <si>
    <t>90902</t>
  </si>
  <si>
    <t>CONTRAPISO ACÚSTICO EM ARGAMASSA TRAÇO 1:4 (CIMENTO E AREIA), PREPARO MANUAL, APLICADO EM ÁREAS SECAS MENORES QUE 15M2, ESPESSURA 5CM. AF_10/2014</t>
  </si>
  <si>
    <t>66,33</t>
  </si>
  <si>
    <t>90903</t>
  </si>
  <si>
    <t>CONTRAPISO ACÚSTICO EM ARGAMASSA PRONTA, PREPARO MECÂNICO COM MISTURADOR 300 KG, APLICADO EM ÁREAS SECAS MENORES QUE 15M2, ESPESSURA 5CM. AF_10/2014</t>
  </si>
  <si>
    <t>112,19</t>
  </si>
  <si>
    <t>115,10</t>
  </si>
  <si>
    <t>90904</t>
  </si>
  <si>
    <t>CONTRAPISO ACÚSTICO EM ARGAMASSA PRONTA, PREPARO MANUAL, APLICADO EM ÁREAS SECAS MENORES QUE 15M2, ESPESSURA 5CM. AF_10/2014</t>
  </si>
  <si>
    <t>122,47</t>
  </si>
  <si>
    <t>126,38</t>
  </si>
  <si>
    <t>90910</t>
  </si>
  <si>
    <t>CONTRAPISO ACÚSTICO EM ARGAMASSA TRAÇO 1:4 (CIMENTO E AREIA), PREPARO MECÂNICO COM BETONEIRA 400L, APLICADO EM ÁREAS SECAS MENORES QUE 15M2, ESPESSURA 6CM. AF_10/2014</t>
  </si>
  <si>
    <t>60,65</t>
  </si>
  <si>
    <t>63,93</t>
  </si>
  <si>
    <t>90912</t>
  </si>
  <si>
    <t>CONTRAPISO ACÚSTICO EM ARGAMASSA TRAÇO 1:4 (CIMENTO E AREIA), PREPARO MANUAL, APLICADO EM ÁREAS SECAS MENORES QUE 15M2, ESPESSURA 6CM. AF_10/2014</t>
  </si>
  <si>
    <t>70,42</t>
  </si>
  <si>
    <t>90913</t>
  </si>
  <si>
    <t>CONTRAPISO ACÚSTICO EM ARGAMASSA PRONTA, PREPARO MECÂNICO COM MISTURADOR 300 KG, APLICADO EM ÁREAS SECAS MENORES QUE 15M2, ESPESSURA 6CM. AF_10/2014</t>
  </si>
  <si>
    <t>120,40</t>
  </si>
  <si>
    <t>90914</t>
  </si>
  <si>
    <t>CONTRAPISO ACÚSTICO EM ARGAMASSA PRONTA, PREPARO MANUAL, APLICADO EM ÁREAS SECAS MENORES QUE 15M2, ESPESSURA 6CM. AF_10/2014</t>
  </si>
  <si>
    <t>131,59</t>
  </si>
  <si>
    <t>135,82</t>
  </si>
  <si>
    <t>90920</t>
  </si>
  <si>
    <t>CONTRAPISO ACÚSTICO EM ARGAMASSA TRAÇO 1:4 (CIMENTO E AREIA), PREPARO MECÂNICO COM BETONEIRA 400L, APLICADO EM ÁREAS SECAS MENORES QUE 15M2, ESPESSURA 7CM. AF_10/2014</t>
  </si>
  <si>
    <t>66,80</t>
  </si>
  <si>
    <t>90922</t>
  </si>
  <si>
    <t>CONTRAPISO ACÚSTICO EM ARGAMASSA TRAÇO 1:4 (CIMENTO E AREIA), PREPARO MANUAL, APLICADO EM ÁREAS SECAS MENORES QUE 15M2, ESPESSURA 7CM. AF_10/2014</t>
  </si>
  <si>
    <t>73,56</t>
  </si>
  <si>
    <t>90923</t>
  </si>
  <si>
    <t>CONTRAPISO ACÚSTICO EM ARGAMASSA PRONTA, PREPARO MECÂNICO COM MISTURADOR 300 KG, APLICADO EM ÁREAS SECAS MENORES QUE 15M2, ESPESSURA 7CM. AF_10/2014</t>
  </si>
  <si>
    <t>139,06</t>
  </si>
  <si>
    <t>90924</t>
  </si>
  <si>
    <t>CONTRAPISO ACÚSTICO EM ARGAMASSA PRONTA, PREPARO MANUAL, APLICADO EM ÁREAS SECAS MENORES QUE 15M2, ESPESSURA 7CM. AF_10/2014</t>
  </si>
  <si>
    <t>148,37</t>
  </si>
  <si>
    <t>153,18</t>
  </si>
  <si>
    <t>90930</t>
  </si>
  <si>
    <t>CONTRAPISO ACÚSTICO EM ARGAMASSA TRAÇO 1:4 (CIMENTO E AREIA), PREPARO MECÂNICO COM BETONEIRA 400L, APLICADO EM ÁREAS SECAS MAIORES QUE 15M2, ESPESSURA 5CM. AF_10/2014</t>
  </si>
  <si>
    <t>53,93</t>
  </si>
  <si>
    <t>90932</t>
  </si>
  <si>
    <t>CONTRAPISO ACÚSTICO EM ARGAMASSA TRAÇO 1:4 (CIMENTO E AREIA), PREPARO MANUAL, APLICADO EM ÁREAS SECAS MAIORES QUE 15M2, ESPESSURA 5CM. AF_10/2014</t>
  </si>
  <si>
    <t>56,90</t>
  </si>
  <si>
    <t>90933</t>
  </si>
  <si>
    <t>CONTRAPISO ACÚSTICO EM ARGAMASSA PRONTA, PREPARO MECÂNICO COM MISTURADOR 300 KG, APLICADO EM ÁREAS SECAS MAIORES QUE 15M2, ESPESSURA 5CM. AF_10/2014</t>
  </si>
  <si>
    <t>106,37</t>
  </si>
  <si>
    <t>108,66</t>
  </si>
  <si>
    <t>90934</t>
  </si>
  <si>
    <t>CONTRAPISO ACÚSTICO EM ARGAMASSA PRONTA, PREPARO MANUAL, APLICADO EM ÁREAS SECAS MAIORES QUE 15M2, ESPESSURA 5CM. AF_10/2014</t>
  </si>
  <si>
    <t>116,65</t>
  </si>
  <si>
    <t>90940</t>
  </si>
  <si>
    <t>CONTRAPISO ACÚSTICO EM ARGAMASSA TRAÇO 1:4 (CIMENTO E AREIA), PREPARO MECÂNICO COM BETONEIRA 400L, APLICADO EM ÁREAS SECAS MAIORES QUE 15M2, ESPESSURA 6CM. AF_10/2014</t>
  </si>
  <si>
    <t>54,86</t>
  </si>
  <si>
    <t>90942</t>
  </si>
  <si>
    <t>CONTRAPISO ACÚSTICO EM ARGAMASSA TRAÇO 1:4 (CIMENTO E AREIA), PREPARO MANUAL, APLICADO EM ÁREAS SECAS MAIORES QUE 15M2, ESPESSURA 6CM. AF_10/2014</t>
  </si>
  <si>
    <t>64,02</t>
  </si>
  <si>
    <t>90943</t>
  </si>
  <si>
    <t>CONTRAPISO ACÚSTICO EM ARGAMASSA PRONTA, PREPARO MECÂNICO COM MISTURADOR 300 KG, APLICADO EM ÁREAS SECAS MAIORES QUE 15M2, ESPESSURA 6CM. AF_10/2014</t>
  </si>
  <si>
    <t>117,14</t>
  </si>
  <si>
    <t>90944</t>
  </si>
  <si>
    <t>CONTRAPISO ACÚSTICO EM ARGAMASSA PRONTA, PREPARO MANUAL, APLICADO EM ÁREAS SECAS MAIORES QUE 15M2, ESPESSURA 6CM. AF_10/2014</t>
  </si>
  <si>
    <t>125,80</t>
  </si>
  <si>
    <t>129,42</t>
  </si>
  <si>
    <t>90950</t>
  </si>
  <si>
    <t>CONTRAPISO ACÚSTICO EM ARGAMASSA TRAÇO 1:4 (CIMENTO E AREIA), PREPARO MECÂNICO COM BETONEIRA 400L, APLICADO EM ÁREAS SECAS MAIORES QUE 15M2, ESPESSURA 7CM. AF_10/2014</t>
  </si>
  <si>
    <t>60,98</t>
  </si>
  <si>
    <t>64,09</t>
  </si>
  <si>
    <t>90952</t>
  </si>
  <si>
    <t>CONTRAPISO ACÚSTICO EM ARGAMASSA TRAÇO 1:4 (CIMENTO E AREIA), PREPARO MANUAL, APLICADO EM ÁREAS SECAS MAIORES QUE 15M2, ESPESSURA 7CM. AF_10/2014</t>
  </si>
  <si>
    <t>67,74</t>
  </si>
  <si>
    <t>71,55</t>
  </si>
  <si>
    <t>90953</t>
  </si>
  <si>
    <t>CONTRAPISO ACÚSTICO EM ARGAMASSA PRONTA, PREPARO MECÂNICO COM MISTURADOR 300 KG, APLICADO EM ÁREAS SECAS MAIORES QUE 15M2, ESPESSURA 7CM. AF_10/2014</t>
  </si>
  <si>
    <t>132,63</t>
  </si>
  <si>
    <t>90954</t>
  </si>
  <si>
    <t>CONTRAPISO ACÚSTICO EM ARGAMASSA PRONTA, PREPARO MANUAL, APLICADO EM ÁREAS SECAS MAIORES QUE 15M2, ESPESSURA 7CM. AF_10/2014</t>
  </si>
  <si>
    <t>146,75</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</si>
  <si>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</si>
  <si>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</si>
  <si>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31,77</t>
  </si>
  <si>
    <t>94439</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</si>
  <si>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</si>
  <si>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35,28</t>
  </si>
  <si>
    <t>37,61</t>
  </si>
  <si>
    <t>94779</t>
  </si>
  <si>
    <t>(COMPOSIÇÃO REPRESENTATIVA) DO SERVIÇO DE CONTRAPISO EM ARGAMASSA TRAÇO 1:4 (CIM E AREIA), EM BETONEIRA 400 L, ESPESSURA 3 CM ÁREAS SECAS E 3 CM ÁREAS MOLHADAS, PARA EDIFICAÇÃO HABITACIONAL MULTIFAMILIAR (PRÉDIO). AF_11/2014</t>
  </si>
  <si>
    <t>30,64</t>
  </si>
  <si>
    <t>94782</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</si>
  <si>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</si>
  <si>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72190</t>
  </si>
  <si>
    <t>RODAPE BORRACHA LISO, ALTURA = 7CM, ESPESSURA = 2 MM, PARA ARGAMASSA</t>
  </si>
  <si>
    <t>87871</t>
  </si>
  <si>
    <t>CHAPISCO APLICADO SOMENTE EM ESTRUTURAS DE CONCRETO EM ALVENARIAS INTERNAS, COM DESEMPENADEIRA DENTADA. ARGAMASSA INDUSTRIALIZADA COM PREPARO MANUAL. AF_06/2014</t>
  </si>
  <si>
    <t>15,10</t>
  </si>
  <si>
    <t>87872</t>
  </si>
  <si>
    <t>CHAPISCO APLICADO SOMENTE EM ESTRUTURAS DE CONCRETO EM ALVENARIAS INTERNAS, COM DESEMPENADEIRA DENTADA.  ARGAMASSA INDUSTRIALIZADA COM PREPARO EM MISTURADOR 300 KG. AF_06/2014</t>
  </si>
  <si>
    <t>87873</t>
  </si>
  <si>
    <t>CHAPISCO APLICADO EM ALVENARIAS E ESTRUTURAS DE CONCRETO INTERNAS, COM ROLO PARA TEXTURA ACRÍLICA.  ARGAMASSA TRAÇO 1:4 E EMULSÃO POLIMÉRICA (ADESIVO) COM PREPARO MANUAL. AF_06/2014</t>
  </si>
  <si>
    <t>87874</t>
  </si>
  <si>
    <t>CHAPISCO APLICADO EM ALVENARIAS E ESTRUTURAS DE CONCRETO INTERNAS, COM ROLO PARA TEXTURA ACRÍLICA.  ARGAMASSA TRAÇO 1:4 E EMULSÃO POLIMÉRICA (ADESIVO) COM PREPARO EM BETONEIRA 400L. AF_06/2014</t>
  </si>
  <si>
    <t>87876</t>
  </si>
  <si>
    <t>CHAPISCO APLICADO EM ALVENARIAS E ESTRUTURAS DE CONCRETO INTERNAS, COM ROLO PARA TEXTURA ACRÍLICA.  ARGAMASSA INDUSTRIALIZADA COM PREPARO MANUAL. AF_06/2014</t>
  </si>
  <si>
    <t>87877</t>
  </si>
  <si>
    <t>CHAPISCO APLICADO EM ALVENARIAS E ESTRUTURAS DE CONCRETO INTERNAS, COM ROLO PARA TEXTURA ACRÍLICA.  ARGAMASSA INDUSTRIALIZADA COM PREPARO EM MISTURADOR 300 KG. AF_06/2014</t>
  </si>
  <si>
    <t>87878</t>
  </si>
  <si>
    <t>CHAPISCO APLICADO EM ALVENARIAS E ESTRUTURAS DE CONCRETO INTERNAS, COM COLHER DE PEDREIRO.  ARGAMASSA TRAÇO 1:3 COM PREPARO MANUAL. AF_06/2014</t>
  </si>
  <si>
    <t>87879</t>
  </si>
  <si>
    <t>CHAPISCO APLICADO EM ALVENARIAS E ESTRUTURAS DE CONCRETO INTERNAS, COM COLHER DE PEDREIRO.  ARGAMASSA TRAÇO 1:3 COM PREPARO EM BETONEIRA 400L. AF_06/2014</t>
  </si>
  <si>
    <t>87881</t>
  </si>
  <si>
    <t>CHAPISCO APLICADO NO TETO, COM ROLO PARA TEXTURA ACRÍLICA. ARGAMASSA TRAÇO 1:4 E EMULSÃO POLIMÉRICA (ADESIVO) COM PREPARO MANUAL. AF_06/2014</t>
  </si>
  <si>
    <t>87882</t>
  </si>
  <si>
    <t>CHAPISCO APLICADO NO TETO, COM ROLO PARA TEXTURA ACRÍLICA. ARGAMASSA TRAÇO 1:4 E EMULSÃO POLIMÉRICA (ADESIVO) COM PREPARO EM BETONEIRA 400L. AF_06/2014</t>
  </si>
  <si>
    <t>87884</t>
  </si>
  <si>
    <t>CHAPISCO APLICADO NO TETO, COM ROLO PARA TEXTURA ACRÍLICA. ARGAMASSA INDUSTRIALIZADA COM PREPARO MANUAL. AF_06/2014</t>
  </si>
  <si>
    <t>87885</t>
  </si>
  <si>
    <t>CHAPISCO APLICADO NO TETO, COM ROLO PARA TEXTURA ACRÍLICA. ARGAMASSA INDUSTRIALIZADA COM PREPARO EM MISTURADOR 300 KG. AF_06/2014</t>
  </si>
  <si>
    <t>87886</t>
  </si>
  <si>
    <t>CHAPISCO APLICADO NO TETO, COM DESEMPENADEIRA DENTADA. ARGAMASSA INDUSTRIALIZADA COM PREPARO MANUAL. AF_06/2014</t>
  </si>
  <si>
    <t>87887</t>
  </si>
  <si>
    <t>CHAPISCO APLICADO NO TETO, COM DESEMPENADEIRA DENTADA. ARGAMASSA INDUSTRIALIZADA COM PREPARO EM MISTURADOR 300 KG. AF_06/2014</t>
  </si>
  <si>
    <t>87888</t>
  </si>
  <si>
    <t>CHAPISCO APLICADO EM ALVENARIA (SEM PRESENÇA DE VÃOS) E ESTRUTURAS DE CONCRETO DE FACHADA, COM ROLO PARA TEXTURA ACRÍLICA.  ARGAMASSA TRAÇO 1:4 E EMULSÃO POLIMÉRICA (ADESIVO) COM PREPARO MANUAL. AF_06/2014</t>
  </si>
  <si>
    <t>87889</t>
  </si>
  <si>
    <t>CHAPISCO APLICADO EM ALVENARIA (SEM PRESENÇA DE VÃOS) E ESTRUTURAS DE CONCRETO DE FACHADA, COM ROLO PARA TEXTURA ACRÍLICA.  ARGAMASSA TRAÇO 1:4 E EMULSÃO POLIMÉRICA (ADESIVO) COM PREPARO EM BETONEIRA 400L. AF_06/2014</t>
  </si>
  <si>
    <t>87891</t>
  </si>
  <si>
    <t>CHAPISCO APLICADO EM ALVENARIA (SEM PRESENÇA DE VÃOS) E ESTRUTURAS DE CONCRETO DE FACHADA, COM ROLO PARA TEXTURA ACRÍLICA.  ARGAMASSA INDUSTRIALIZADA COM PREPARO MANUAL. AF_06/2014</t>
  </si>
  <si>
    <t>87892</t>
  </si>
  <si>
    <t>CHAPISCO APLICADO EM ALVENARIA (SEM PRESENÇA DE VÃOS) E ESTRUTURAS DE CONCRETO DE FACHADA, COM ROLO PARA TEXTURA ACRÍLICA.  ARGAMASSA INDUSTRIALIZADA COM PREPARO EM MISTURADOR 300 KG. AF_06/2014</t>
  </si>
  <si>
    <t>87893</t>
  </si>
  <si>
    <t>CHAPISCO APLICADO EM ALVENARIA (SEM PRESENÇA DE VÃOS) E ESTRUTURAS DE CONCRETO DE FACHADA, COM COLHER DE PEDREIRO.  ARGAMASSA TRAÇO 1:3 COM PREPARO MANUAL. AF_06/2014</t>
  </si>
  <si>
    <t>87894</t>
  </si>
  <si>
    <t>CHAPISCO APLICADO EM ALVENARIA (SEM PRESENÇA DE VÃOS) E ESTRUTURAS DE CONCRETO DE FACHADA, COM COLHER DE PEDREIRO.  ARGAMASSA TRAÇO 1:3 COM PREPARO EM BETONEIRA 400L. AF_06/2014</t>
  </si>
  <si>
    <t>87896</t>
  </si>
  <si>
    <t>CHAPISCO APLICADO EM ALVENARIA (SEM PRESENÇA DE VÃOS) E ESTRUTURAS DE CONCRETO DE FACHADA, COM EQUIPAMENTO DE PROJEÇÃO.  ARGAMASSA TRAÇO 1:3 COM PREPARO MANUAL. AF_06/2014</t>
  </si>
  <si>
    <t>87897</t>
  </si>
  <si>
    <t>CHAPISCO APLICADO EM ALVENARIA (SEM PRESENÇA DE VÃOS) E ESTRUTURAS DE CONCRETO DE FACHADA, COM EQUIPAMENTO DE PROJEÇÃO.  ARGAMASSA TRAÇO 1:3 COM PREPARO EM BETONEIRA 400 L. AF_06/2014</t>
  </si>
  <si>
    <t>87899</t>
  </si>
  <si>
    <t>CHAPISCO APLICADO EM ALVENARIA (COM PRESENÇA DE VÃOS) E ESTRUTURAS DE CONCRETO DE FACHADA, COM ROLO PARA TEXTURA ACRÍLICA.  ARGAMASSA TRAÇO 1:4 E EMULSÃO POLIMÉRICA (ADESIVO) COM PREPARO MANUAL. AF_06/2014</t>
  </si>
  <si>
    <t>87900</t>
  </si>
  <si>
    <t>CHAPISCO APLICADO EM ALVENARIA (COM PRESENÇA DE VÃOS) E ESTRUTURAS DE CONCRETO DE FACHADA, COM ROLO PARA TEXTURA ACRÍLICA.  ARGAMASSA TRAÇO 1:4 E EMULSÃO POLIMÉRICA (ADESIVO) COM PREPARO EM BETONEIRA 400L. AF_06/2014</t>
  </si>
  <si>
    <t>87902</t>
  </si>
  <si>
    <t>CHAPISCO APLICADO EM ALVENARIA (COM PRESENÇA DE VÃOS) E ESTRUTURAS DE CONCRETO DE FACHADA, COM ROLO PARA TEXTURA ACRÍLICA.  ARGAMASSA INDUSTRIALIZADA COM PREPARO MANUAL. AF_06/2014</t>
  </si>
  <si>
    <t>87903</t>
  </si>
  <si>
    <t>CHAPISCO APLICADO EM ALVENARIA (COM PRESENÇA DE VÃOS) E ESTRUTURAS DE CONCRETO DE FACHADA, COM ROLO PARA TEXTURA ACRÍLICA.  ARGAMASSA INDUSTRIALIZADA COM PREPARO EM MISTURADOR 300 KG. AF_06/2014</t>
  </si>
  <si>
    <t>87904</t>
  </si>
  <si>
    <t>CHAPISCO APLICADO EM ALVENARIA (COM PRESENÇA DE VÃOS) E ESTRUTURAS DE CONCRETO DE FACHADA, COM COLHER DE PEDREIRO.  ARGAMASSA TRAÇO 1:3 COM PREPARO MANUAL. AF_06/2014</t>
  </si>
  <si>
    <t>87905</t>
  </si>
  <si>
    <t>CHAPISCO APLICADO EM ALVENARIA (COM PRESENÇA DE VÃOS) E ESTRUTURAS DE CONCRETO DE FACHADA, COM COLHER DE PEDREIRO.  ARGAMASSA TRAÇO 1:3 COM PREPARO EM BETONEIRA 400L. AF_06/2014</t>
  </si>
  <si>
    <t>87907</t>
  </si>
  <si>
    <t>CHAPISCO APLICADO EM ALVENARIA (COM PRESENÇA DE VÃOS) E ESTRUTURAS DE CONCRETO DE FACHADA, COM EQUIPAMENTO DE PROJEÇÃO.  ARGAMASSA TRAÇO 1:3 COM PREPARO MANUAL. AF_06/2014</t>
  </si>
  <si>
    <t>87908</t>
  </si>
  <si>
    <t>CHAPISCO APLICADO EM ALVENARIA (COM PRESENÇA DE VÃOS) E ESTRUTURAS DE CONCRETO DE FACHADA, COM EQUIPAMENTO DE PROJEÇÃO.  ARGAMASSA TRAÇO 1:3 COM PREPARO EM BETONEIRA 400 L. AF_06/2014</t>
  </si>
  <si>
    <t>87910</t>
  </si>
  <si>
    <t>CHAPISCO APLICADO SOMENTE NA ESTRUTURA DE CONCRETO DA FACHADA, COM DESEMPENADEIRA DENTADA. ARGAMASSA INDUSTRIALIZADA COM PREPARO MANUAL. AF_06/2014</t>
  </si>
  <si>
    <t>87911</t>
  </si>
  <si>
    <t>CHAPISCO APLICADO SOMENTE NA ESTRUTURA DE CONCRETO DA FACHADA, COM DESEMPENADEIRA DENTADA. ARGAMASSA INDUSTRIALIZADA COM PREPARO EM MISTURADOR 300 KG. AF_06/2014</t>
  </si>
  <si>
    <t>19,62</t>
  </si>
  <si>
    <t>20,72</t>
  </si>
  <si>
    <t>87411</t>
  </si>
  <si>
    <t>APLICAÇÃO MANUAL DE GESSO DESEMPENADO (SEM TALISCAS) EM TETO DE AMBIENTES DE ÁREA MAIOR QUE 10M², ESPESSURA DE 0,5CM. AF_06/2014</t>
  </si>
  <si>
    <t>87412</t>
  </si>
  <si>
    <t>APLICAÇÃO MANUAL DE GESSO DESEMPENADO (SEM TALISCAS) EM TETO DE AMBIENTES DE ÁREA ENTRE 5M² E 10M², ESPESSURA DE 0,5CM. AF_06/2014</t>
  </si>
  <si>
    <t>87413</t>
  </si>
  <si>
    <t>APLICAÇÃO MANUAL DE GESSO DESEMPENADO (SEM TALISCAS) EM TETO DE AMBIENTES DE ÁREA MENOR QUE 5M², ESPESSURA DE 0,5CM. AF_06/2014</t>
  </si>
  <si>
    <t>87414</t>
  </si>
  <si>
    <t>APLICAÇÃO MANUAL DE GESSO DESEMPENADO (SEM TALISCAS) EM TETO DE AMBIENTES DE ÁREA MAIOR QUE 10M², ESPESSURA DE 1,0CM. AF_06/2014</t>
  </si>
  <si>
    <t>87415</t>
  </si>
  <si>
    <t>APLICAÇÃO MANUAL DE GESSO DESEMPENADO (SEM TALISCAS) EM TETO DE AMBIENTES DE ÁREA ENTRE 5M² E 10M², ESPESSURA DE 1,0CM. AF_06/2014</t>
  </si>
  <si>
    <t>87416</t>
  </si>
  <si>
    <t>APLICAÇÃO MANUAL DE GESSO DESEMPENADO (SEM TALISCAS) EM TETO DE AMBIENTES DE ÁREA MENOR QUE 5M², ESPESSURA DE 1,0CM. AF_06/2014</t>
  </si>
  <si>
    <t>29,09</t>
  </si>
  <si>
    <t>87417</t>
  </si>
  <si>
    <t>APLICAÇÃO MANUAL DE GESSO DESEMPENADO (SEM TALISCAS) EM PAREDES DE AMBIENTES DE ÁREA MAIOR QUE 10M², ESPESSURA DE 0,5CM. AF_06/2014</t>
  </si>
  <si>
    <t>87418</t>
  </si>
  <si>
    <t>APLICAÇÃO MANUAL DE GESSO DESEMPENADO (SEM TALISCAS) EM PAREDES DE AMBIENTES DE ÁREA ENTRE 5M² E 10M², ESPESSURA DE 0,5CM. AF_06/2014</t>
  </si>
  <si>
    <t>87419</t>
  </si>
  <si>
    <t>APLICAÇÃO MANUAL DE GESSO DESEMPENADO (SEM TALISCAS) EM PAREDES DE AMBIENTES DE ÁREA MENOR QUE 5M², ESPESSURA DE 0,5CM. AF_06/2014</t>
  </si>
  <si>
    <t>17,12</t>
  </si>
  <si>
    <t>87420</t>
  </si>
  <si>
    <t>APLICAÇÃO MANUAL DE GESSO DESEMPENADO (SEM TALISCAS) EM PAREDES DE AMBIENTES DE ÁREA MAIOR QUE 10M², ESPESSURA DE 1,0CM. AF_06/2014</t>
  </si>
  <si>
    <t>87421</t>
  </si>
  <si>
    <t>APLICAÇÃO MANUAL DE GESSO DESEMPENADO (SEM TALISCAS) EM PAREDES DE AMBIENTES DE ÁREA ENTRE 5M² E 10M², ESPESSURA DE 1,0CM. AF_06/2014</t>
  </si>
  <si>
    <t>87422</t>
  </si>
  <si>
    <t>APLICAÇÃO MANUAL DE GESSO DESEMPENADO (SEM TALISCAS) EM PAREDES DE AMBIENTES DE ÁREA MENOR QUE 5M², ESPESSURA DE 1,0CM. AF_06/2014</t>
  </si>
  <si>
    <t>87423</t>
  </si>
  <si>
    <t>APLICAÇÃO MANUAL DE GESSO SARRAFEADO (COM TALISCAS) EM PAREDES DE AMBIENTES DE ÁREA MAIOR QUE 10M², ESPESSURA DE 1,0CM. AF_06/2014</t>
  </si>
  <si>
    <t>28,44</t>
  </si>
  <si>
    <t>87424</t>
  </si>
  <si>
    <t>APLICAÇÃO MANUAL DE GESSO SARRAFEADO (COM TALISCAS) EM PAREDES DE AMBIENTES DE ÁREA ENTRE 5M² E 10M², ESPESSURA DE 1,0CM. AF_06/2014</t>
  </si>
  <si>
    <t>87425</t>
  </si>
  <si>
    <t>APLICAÇÃO MANUAL DE GESSO SARRAFEADO (COM TALISCAS) EM PAREDES DE AMBIENTES DE ÁREA MENOR QUE 5M², ESPESSURA DE 1,0CM. AF_06/2014</t>
  </si>
  <si>
    <t>87426</t>
  </si>
  <si>
    <t>APLICAÇÃO MANUAL DE GESSO SARRAFEADO (COM TALISCAS) EM PAREDES DE AMBIENTES DE ÁREA MAIOR QUE 10M², ESPESSURA DE 1,5CM. AF_06/2014</t>
  </si>
  <si>
    <t>87427</t>
  </si>
  <si>
    <t>APLICAÇÃO MANUAL DE GESSO SARRAFEADO (COM TALISCAS) EM PAREDES DE AMBIENTES DE ÁREA ENTRE 5M² E 10M², ESPESSURA DE 1,5CM. AF_06/2014</t>
  </si>
  <si>
    <t>87428</t>
  </si>
  <si>
    <t>APLICAÇÃO MANUAL DE GESSO SARRAFEADO (COM TALISCAS) EM PAREDES DE AMBIENTES DE ÁREA MENOR QUE 5M², ESPESSURA DE 1,5CM. AF_06/2014</t>
  </si>
  <si>
    <t>37,58</t>
  </si>
  <si>
    <t>87429</t>
  </si>
  <si>
    <t>APLICAÇÃO DE GESSO PROJETADO COM EQUIPAMENTO DE PROJEÇÃO EM PAREDES DE AMBIENTES DE ÁREA MAIOR QUE 10M², DESEMPENADO (SEM TALISCAS), ESPESSURA DE 0,5CM. AF_06/2014</t>
  </si>
  <si>
    <t>87430</t>
  </si>
  <si>
    <t>APLICAÇÃO DE GESSO PROJETADO COM EQUIPAMENTO DE PROJEÇÃO EM PAREDES DE AMBIENTES DE ÁREA ENTRE 5M² E 10M², DESEMPENADO (SEM TALISCAS), ESPESSURA DE 0,5CM. AF_06/2014</t>
  </si>
  <si>
    <t>16,67</t>
  </si>
  <si>
    <t>17,87</t>
  </si>
  <si>
    <t>87431</t>
  </si>
  <si>
    <t>APLICAÇÃO DE GESSO PROJETADO COM EQUIPAMENTO DE PROJEÇÃO EM PAREDES DE AMBIENTES DE ÁREA MENOR QUE 5M², DESEMPENADO (SEM TALISCAS), ESPESSURA DE 0,5CM. AF_06/2014</t>
  </si>
  <si>
    <t>87432</t>
  </si>
  <si>
    <t>APLICAÇÃO DE GESSO PROJETADO COM EQUIPAMENTO DE PROJEÇÃO EM PAREDES DE AMBIENTES DE ÁREA MAIOR QUE 10M², DESEMPENADO (SEM TALISCAS), ESPESSURA DE 1,0CM. AF_06/2014</t>
  </si>
  <si>
    <t>24,76</t>
  </si>
  <si>
    <t>87433</t>
  </si>
  <si>
    <t>APLICAÇÃO DE GESSO PROJETADO COM EQUIPAMENTO DE PROJEÇÃO EM PAREDES DE AMBIENTES DE ÁREA ENTRE 5M² E 10M², DESEMPENADO (SEM TALISCAS), ESPESSURA DE 1,0CM. AF_06/2014</t>
  </si>
  <si>
    <t>24,24</t>
  </si>
  <si>
    <t>87434</t>
  </si>
  <si>
    <t>APLICAÇÃO DE GESSO PROJETADO COM EQUIPAMENTO DE PROJEÇÃO EM PAREDES DE AMBIENTES DE ÁREA MENOR QUE 5M², DESEMPENADO (SEM TALISCAS), ESPESSURA DE 1,0CM. AF_06/2014</t>
  </si>
  <si>
    <t>26,41</t>
  </si>
  <si>
    <t>87435</t>
  </si>
  <si>
    <t>APLICAÇÃO DE GESSO PROJETADO COM EQUIPAMENTO DE PROJEÇÃO EM PAREDES DE AMBIENTES DE ÁREA MAIOR QUE 10M², SARRAFEADO (COM TALISCAS), ESPESSURA DE 1,0CM. AF_06/2014</t>
  </si>
  <si>
    <t>87436</t>
  </si>
  <si>
    <t>APLICAÇÃO DE GESSO PROJETADO COM EQUIPAMENTO DE PROJEÇÃO EM PAREDES DE AMBIENTES DE ÁREA ENTRE 5M² E 10M², SARRAFEADO (COM TALISCAS), ESPESSURA DE 1,0CM. AF_06/2014</t>
  </si>
  <si>
    <t>87437</t>
  </si>
  <si>
    <t>APLICAÇÃO DE GESSO PROJETADO COM EQUIPAMENTO DE PROJEÇÃO EM PAREDES DE AMBIENTES DE ÁREA MENOR QUE 5M², SARRAFEADO (COM TALISCAS), ESPESSURA DE 1,0CM. AF_06/2014</t>
  </si>
  <si>
    <t>30,62</t>
  </si>
  <si>
    <t>87438</t>
  </si>
  <si>
    <t>APLICAÇÃO DE GESSO PROJETADO COM EQUIPAMENTO DE PROJEÇÃO EM PAREDES DE AMBIENTES DE ÁREA MAIOR QUE 10M², SARRAFEADO (COM TALISCAS), ESPESSURA DE 1,5CM. AF_06/2014</t>
  </si>
  <si>
    <t>32,18</t>
  </si>
  <si>
    <t>34,18</t>
  </si>
  <si>
    <t>87439</t>
  </si>
  <si>
    <t>APLICAÇÃO DE GESSO PROJETADO COM EQUIPAMENTO DE PROJEÇÃO EM PAREDES DE AMBIENTES DE ÁREA ENTRE 5M² E 10M², SARRAFEADO (COM TALISCAS), ESPESSURA DE 1,5CM. AF_06/2014</t>
  </si>
  <si>
    <t>36,27</t>
  </si>
  <si>
    <t>87440</t>
  </si>
  <si>
    <t>APLICAÇÃO DE GESSO PROJETADO COM EQUIPAMENTO DE PROJEÇÃO EM PAREDES DE AMBIENTES DE ÁREA MENOR QUE 5M², SARRAFEADO (COM TALISCAS), ESPESSURA DE 1,5CM. AF_06/2014</t>
  </si>
  <si>
    <t>87527</t>
  </si>
  <si>
    <t>EMBOÇO, PARA RECEBIMENTO DE CERÂMICA, EM ARGAMASSA TRAÇO 1:2:8, PREPARO MECÂNICO COM BETONEIRA 400L, APLICADO MANUALMENTE EM FACES INTERNAS DE PAREDES, PARA AMBIENTE COM ÁREA MENOR QUE 5M2, ESPESSURA DE 20MM, COM EXECUÇÃO DE TALISCAS. AF_06/2014</t>
  </si>
  <si>
    <t>28,71</t>
  </si>
  <si>
    <t>31,10</t>
  </si>
  <si>
    <t>87528</t>
  </si>
  <si>
    <t>EMBOÇO, PARA RECEBIMENTO DE CERÂMICA, EM ARGAMASSA TRAÇO 1:2:8, PREPARO MANUAL, APLICADO MANUALMENTE EM FACES INTERNAS DE PAREDES, PARA AMBIENTE COM ÁREA MENOR QUE 5M2, ESPESSURA DE 20MM, COM EXECUÇÃO DE TALISCAS. AF_06/2014</t>
  </si>
  <si>
    <t>32,35</t>
  </si>
  <si>
    <t>35,12</t>
  </si>
  <si>
    <t>87529</t>
  </si>
  <si>
    <t>MASSA ÚNICA, PARA RECEBIMENTO DE PINTURA, EM ARGAMASSA TRAÇO 1:2:8, PREPARO MECÂNICO COM BETONEIRA 400L, APLICADA MANUALMENTE EM FACES INTERNAS DE PAREDES, ESPESSURA DE 20MM, COM EXECUÇÃO DE TALISCAS. AF_06/2014</t>
  </si>
  <si>
    <t>27,62</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</si>
  <si>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</si>
  <si>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</si>
  <si>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</si>
  <si>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</si>
  <si>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26,39</t>
  </si>
  <si>
    <t>87532</t>
  </si>
  <si>
    <t>EMBOÇO, PARA RECEBIMENTO DE CERÂMICA, EM ARGAMASSA TRAÇO 1:2:8, PREPARO MANUAL, APLICADO MANUALMENTE EM FACES INTERNAS DE PAREDES, PARA AMBIENTE COM ÁREA  ENTRE 5M2 E 10M2, ESPESSURA DE 20MM, COM EXECUÇÃO DE TALISCAS. AF_06/2014</t>
  </si>
  <si>
    <t>28,14</t>
  </si>
  <si>
    <t>30,41</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</si>
  <si>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</si>
  <si>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</si>
  <si>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</si>
  <si>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</si>
  <si>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25,04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</si>
  <si>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</si>
  <si>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</si>
  <si>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49,12</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</si>
  <si>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</si>
  <si>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</si>
  <si>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</si>
  <si>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</si>
  <si>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45,12</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</si>
  <si>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</si>
  <si>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</si>
  <si>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40,95</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</si>
  <si>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</si>
  <si>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</si>
  <si>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</si>
  <si>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</si>
  <si>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</si>
  <si>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</si>
  <si>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</si>
  <si>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</si>
  <si>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</si>
  <si>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</si>
  <si>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</si>
  <si>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</si>
  <si>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15,75</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</si>
  <si>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</si>
  <si>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</si>
  <si>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</si>
  <si>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</si>
  <si>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</si>
  <si>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</si>
  <si>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</si>
  <si>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</si>
  <si>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</si>
  <si>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</si>
  <si>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26,82</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</si>
  <si>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</si>
  <si>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</si>
  <si>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</si>
  <si>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</si>
  <si>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23,93</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</si>
  <si>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</si>
  <si>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</si>
  <si>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</si>
  <si>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AF_06/2014</t>
  </si>
  <si>
    <t>46,77</t>
  </si>
  <si>
    <t>87777</t>
  </si>
  <si>
    <t>EMBOÇO OU MASSA ÚNICA EM ARGAMASSA TRAÇO 1:2:8, PREPARO MANUAL, APLICADA MANUALMENTE EM PANOS DE FACHADA COM PRESENÇA DE VÃOS, ESPESSURA DE 25 MM. AF_06/2014</t>
  </si>
  <si>
    <t>50,13</t>
  </si>
  <si>
    <t>87778</t>
  </si>
  <si>
    <t>EMBOÇO OU MASSA ÚNICA EM ARGAMASSA INDUSTRIALIZADA, PREPARO MECÂNICO E APLICAÇÃO COM EQUIPAMENTO DE MISTURA E PROJEÇÃO DE 1,5 M3/H DE ARGAMASSA EM PANOS DE FACHADA COM PRESENÇA DE VÃOS, ESPESSURA DE 25 MM. AF_06/2014</t>
  </si>
  <si>
    <t>55,94</t>
  </si>
  <si>
    <t>87779</t>
  </si>
  <si>
    <t>EMBOÇO OU MASSA ÚNICA EM ARGAMASSA TRAÇO 1:2:8, PREPARO MECÂNICO COM BETONEIRA 400 L, APLICADA MANUALMENTE EM PANOS DE FACHADA COM PRESENÇA DE VÃOS, ESPESSURA DE 35 MM. AF_06/2014</t>
  </si>
  <si>
    <t>53,97</t>
  </si>
  <si>
    <t>87781</t>
  </si>
  <si>
    <t>EMBOÇO OU MASSA ÚNICA EM ARGAMASSA TRAÇO 1:2:8, PREPARO MANUAL, APLICADA MANUALMENTE EM PANOS DE FACHADA COM PRESENÇA DE VÃOS, ESPESSURA DE 35 MM. AF_06/2014</t>
  </si>
  <si>
    <t>87783</t>
  </si>
  <si>
    <t>EMBOÇO OU MASSA ÚNICA EM ARGAMASSA INDUSTRIALIZADA, PREPARO MECÂNICO E APLICAÇÃO COM EQUIPAMENTO DE MISTURA E PROJEÇÃO DE 1,5 M3/H DE ARGAMASSA EM PANOS DE FACHADA COM PRESENÇA DE VÃOS, ESPESSURA DE 35 MM. AF_06/2014</t>
  </si>
  <si>
    <t>72,72</t>
  </si>
  <si>
    <t>87784</t>
  </si>
  <si>
    <t>EMBOÇO OU MASSA ÚNICA EM ARGAMASSA TRAÇO 1:2:8, PREPARO MECÂNICO COM BETONEIRA 400 L, APLICADA MANUALMENTE EM PANOS DE FACHADA COM PRESENÇA DE VÃOS, ESPESSURA DE 45 MM. AF_06/2014</t>
  </si>
  <si>
    <t>56,18</t>
  </si>
  <si>
    <t>87786</t>
  </si>
  <si>
    <t>EMBOÇO OU MASSA ÚNICA EM ARGAMASSA TRAÇO 1:2:8, PREPARO MANUAL, APLICADA MANUALMENTE EM PANOS DE FACHADA COM PRESENÇA DE VÃOS, ESPESSURA DE 45 MM. AF_06/2014</t>
  </si>
  <si>
    <t>87787</t>
  </si>
  <si>
    <t>EMBOÇO OU MASSA ÚNICA EM ARGAMASSA INDUSTRIALIZADA, PREPARO MECÂNICO E APLICAÇÃO COM EQUIPAMENTO DE MISTURA E PROJEÇÃO DE 1,5 M3/H DE ARGAMASSA EM PANOS DE FACHADA COM PRESENÇA DE VÃOS, ESPESSURA DE 45 MM. AF_06/2014</t>
  </si>
  <si>
    <t>81,81</t>
  </si>
  <si>
    <t>87788</t>
  </si>
  <si>
    <t>EMBOÇO OU MASSA ÚNICA EM ARGAMASSA TRAÇO 1:2:8, PREPARO MECÂNICO COM BETONEIRA 400 L, APLICADA MANUALMENTE EM PANOS DE FACHADA COM PRESENÇA DE VÃOS, ESPESSURA MAIOR OU IGUAL A 50 MM. AF_06/2014</t>
  </si>
  <si>
    <t>73,41</t>
  </si>
  <si>
    <t>80,24</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</si>
  <si>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</si>
  <si>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</si>
  <si>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</si>
  <si>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AF_06/2014</t>
  </si>
  <si>
    <t>98,55</t>
  </si>
  <si>
    <t>104,31</t>
  </si>
  <si>
    <t>87792</t>
  </si>
  <si>
    <t>EMBOÇO OU MASSA ÚNICA EM ARGAMASSA TRAÇO 1:2:8, PREPARO MECÂNICO COM BETONEIRA 400 L, APLICADA MANUALMENTE EM PANOS CEGOS DE FACHADA (SEM PRESENÇA DE VÃOS), ESPESSURA DE 25 MM. AF_06/2014</t>
  </si>
  <si>
    <t>27,24</t>
  </si>
  <si>
    <t>87794</t>
  </si>
  <si>
    <t>EMBOÇO OU MASSA ÚNICA EM ARGAMASSA TRAÇO 1:2:8, PREPARO MANUAL, APLICADA MANUALMENTE EM PANOS CEGOS DE FACHADA (SEM PRESENÇA DE VÃOS), ESPESSURA DE 25 MM. AF_06/2014</t>
  </si>
  <si>
    <t>30,08</t>
  </si>
  <si>
    <t>32,58</t>
  </si>
  <si>
    <t>87795</t>
  </si>
  <si>
    <t>EMBOÇO OU MASSA ÚNICA EM ARGAMASSA INDUSTRIALIZADA, PREPARO MECÂNICO E APLICAÇÃO COM EQUIPAMENTO DE MISTURA E PROJEÇÃO DE 1,5 M3/H DE ARGAMASSA EM PANOS CEGOS DE FACHADA (SEM PRESENÇA DE VÃOS), ESPESSURA DE 25 MM. AF_06/2014</t>
  </si>
  <si>
    <t>87797</t>
  </si>
  <si>
    <t>EMBOÇO OU MASSA ÚNICA EM ARGAMASSA TRAÇO 1:2:8, PREPARO MECÂNICO COM BETONEIRA 400 L, APLICADA MANUALMENTE EM PANOS CEGOS DE FACHADA (SEM PRESENÇA DE VÃOS), ESPESSURA DE 35 MM. AF_06/2014</t>
  </si>
  <si>
    <t>33,71</t>
  </si>
  <si>
    <t>87799</t>
  </si>
  <si>
    <t>EMBOÇO OU MASSA ÚNICA EM ARGAMASSA TRAÇO 1:2:8, PREPARO MANUAL, APLICADA MANUALMENTE EM PANOS CEGOS DE FACHADA (SEM PRESENÇA DE VÃOS), ESPESSURA DE 35 MM. AF_06/2014</t>
  </si>
  <si>
    <t>37,51</t>
  </si>
  <si>
    <t>40,60</t>
  </si>
  <si>
    <t>87800</t>
  </si>
  <si>
    <t>EMBOÇO OU MASSA ÚNICA EM ARGAMASSA INDUSTRIALIZADA, PREPARO MECÂNICO E APLICAÇÃO COM EQUIPAMENTO DE MISTURA E PROJEÇÃO DE 1,5 M3/H DE ARGAMASSA EM PANOS CEGOS DE FACHADA (SEM PRESENÇA DE VÃOS), ESPESSURA DE 35 MM. AF_06/2014</t>
  </si>
  <si>
    <t>53,50</t>
  </si>
  <si>
    <t>87801</t>
  </si>
  <si>
    <t>EMBOÇO OU MASSA ÚNICA EM ARGAMASSA TRAÇO 1:2:8, PREPARO MECÂNICO COM BETONEIRA 400 L, APLICADA MANUALMENTE EM PANOS CEGOS DE FACHADA (SEM PRESENÇA DE VÃOS), ESPESSURA DE 45 MM. AF_06/2014</t>
  </si>
  <si>
    <t>40,16</t>
  </si>
  <si>
    <t>43,34</t>
  </si>
  <si>
    <t>87803</t>
  </si>
  <si>
    <t>EMBOÇO OU MASSA ÚNICA EM ARGAMASSA TRAÇO 1:2:8, PREPARO MANUAL, APLICADA MANUALMENTE EM PANOS CEGOS DE FACHADA (SEM PRESENÇA DE VÃOS), ESPESSURA DE 45 MM. AF_06/2014</t>
  </si>
  <si>
    <t>48,62</t>
  </si>
  <si>
    <t>87804</t>
  </si>
  <si>
    <t>EMBOÇO OU MASSA ÚNICA EM ARGAMASSA INDUSTRIALIZADA, PREPARO MECÂNICO E APLICAÇÃO COM EQUIPAMENTO DE MISTURA E PROJEÇÃO DE 1,5 M3/H DE ARGAMASSA EM PANOS CEGOS DE FACHADA (SEM PRESENÇA DE VÃOS), ESPESSURA DE 45 MM. AF_06/2014</t>
  </si>
  <si>
    <t>63,74</t>
  </si>
  <si>
    <t>66,28</t>
  </si>
  <si>
    <t>87805</t>
  </si>
  <si>
    <t>EMBOÇO OU MASSA ÚNICA EM ARGAMASSA TRAÇO 1:2:8, PREPARO MECÂNICO COM BETONEIRA 400 L, APLICADA MANUALMENTE EM PANOS CEGOS DE FACHADA (SEM PRESENÇA DE VÃOS), ESPESSURA MAIOR OU IGUAL A 50 MM. AF_06/2014</t>
  </si>
  <si>
    <t>87807</t>
  </si>
  <si>
    <t>EMBOÇO OU MASSA ÚNICA EM ARGAMASSA TRAÇO 1:2:8, PREPARO MANUAL, APLICADA MANUALMENTE EM PANOS CEGOS DE FACHADA (SEM PRESENÇA DE VÃOS), ESPESSURA MAIOR OU IGUAL A 50 MM. AF_06/2014</t>
  </si>
  <si>
    <t>87808</t>
  </si>
  <si>
    <t>EMBOÇO OU MASSA ÚNICA EM ARGAMASSA INDUSTRIALIZADA, PREPARO MECÂNICO E APLICAÇÃO COM EQUIPAMENTO DE MISTURA E PROJEÇÃO DE 1,5 M3/H DE ARGAMASSA EM PANOS CEGOS DE FACHADA (SEM PRESENÇA DE VÃOS), ESPESSURA MAIOR OU IGUAL A 50 MM. AF_06/2014</t>
  </si>
  <si>
    <t>87809</t>
  </si>
  <si>
    <t>EMBOÇO OU MASSA ÚNICA EM ARGAMASSA TRAÇO 1:2:8, PREPARO MECÂNICO COM BETONEIRA 400 L, APLICADA MANUALMENTE EM SUPERFÍCIES EXTERNAS DA SACADA, ESPESSURA DE 25 MM, SEM USO DE TELA METÁLICA DE REFORÇO CONTRA FISSURAÇÃO. AF_06/2014</t>
  </si>
  <si>
    <t>71,14</t>
  </si>
  <si>
    <t>87811</t>
  </si>
  <si>
    <t>EMBOÇO OU MASSA ÚNICA EM ARGAMASSA TRAÇO 1:2:8, PREPARO MANUAL, APLICADA MANUALMENTE EM SUPERFÍCIES EXTERNAS DA SACADA, ESPESSURA DE 25 MM, SEM USO DE TELA METÁLICA DE REFORÇO CONTRA FISSURAÇÃO. AF_06/2014</t>
  </si>
  <si>
    <t>73,98</t>
  </si>
  <si>
    <t>81,76</t>
  </si>
  <si>
    <t>87812</t>
  </si>
  <si>
    <t>EMBOÇO OU MASSA ÚNICA EM ARGAMASSA INDUSTRIALIZADA, PREPARO MECÂNICO E APLICAÇÃO COM EQUIPAMENTO DE MISTURA E PROJEÇÃO DE 1,5 M3/H EM SUPERFÍCIES EXTERNAS DA SACADA, ESPESSURA 25 MM, SEM USO DE TELA METÁLICA. AF_06/2014</t>
  </si>
  <si>
    <t>87813</t>
  </si>
  <si>
    <t>EMBOÇO OU MASSA ÚNICA EM ARGAMASSA TRAÇO 1:2:8, PREPARO MECÂNICO COM BETONEIRA 400 L, APLICADA MANUALMENTE EM SUPERFÍCIES EXTERNAS DA SACADA, ESPESSURA DE 35 MM, SEM USO DE TELA METÁLICA DE REFORÇO CONTRA FISSURAÇÃO. AF_06/2014</t>
  </si>
  <si>
    <t>77,61</t>
  </si>
  <si>
    <t>85,58</t>
  </si>
  <si>
    <t>87815</t>
  </si>
  <si>
    <t>EMBOÇO OU MASSA ÚNICA EM ARGAMASSA TRAÇO 1:2:8, PREPARO MANUAL, APLICADA MANUALMENTE EM SUPERFÍCIES EXTERNAS DA SACADA, ESPESSURA DE 35 MM, SEM USO DE TELA METÁLICA DE REFORÇO CONTRA FISSURAÇÃO. AF_06/2014</t>
  </si>
  <si>
    <t>81,41</t>
  </si>
  <si>
    <t>87816</t>
  </si>
  <si>
    <t>EMBOÇO OU MASSA ÚNICA EM ARGAMASSA INDUSTRIALIZADA, PREPARO MECÂNICO E APLICAÇÃO COM EQUIPAMENTO DE MISTURA E PROJEÇÃO DE 1,5 M3/H EM SUPERFÍCIES EXTERNAS DA SACADA, ESPESSURA 35 MM, SEM USO DE TELA METÁLICA. AF_06/2014</t>
  </si>
  <si>
    <t>87817</t>
  </si>
  <si>
    <t>EMBOÇO OU MASSA ÚNICA EM ARGAMASSA TRAÇO 1:2:8, PREPARO MECÂNICO COM BETONEIRA 400 L, APLICADA MANUALMENTE EM SUPERFÍCIES EXTERNAS DA SACADA, ESPESSURA DE 45 MM, SEM USO DE TELA METÁLICA DE REFORÇO CONTRA FISSURAÇÃO. AF_06/2014</t>
  </si>
  <si>
    <t>83,67</t>
  </si>
  <si>
    <t>92,09</t>
  </si>
  <si>
    <t>87819</t>
  </si>
  <si>
    <t>EMBOÇO OU MASSA ÚNICA EM ARGAMASSA TRAÇO 1:2:8, PREPARO MANUAL, APLICADA MANUALMENTE EM SUPERFÍCIES EXTERNAS DA SACADA, ESPESSURA DE 45 MM, SEM USO DE TELA METÁLICA DE REFORÇO CONTRA FISSURAÇÃO. AF_06/2014</t>
  </si>
  <si>
    <t>97,37</t>
  </si>
  <si>
    <t>87820</t>
  </si>
  <si>
    <t>EMBOÇO OU MASSA ÚNICA EM ARGAMASSA INDUSTRIALIZADA, PREPARO MECÂNICO E APLICAÇÃO COM EQUIPAMENTO DE MISTURA E PROJEÇÃO DE 1,5 M3/H EM SUPERFÍCIES EXTERNAS DA SACADA, ESPESSURA 45 MM, SEM USO DE TELA METÁLICA. AF_06/2014</t>
  </si>
  <si>
    <t>115,03</t>
  </si>
  <si>
    <t>87821</t>
  </si>
  <si>
    <t>EMBOÇO OU MASSA ÚNICA EM ARGAMASSA TRAÇO 1:2:8, PREPARO MECÂNICO COM BETONEIRA 400 L, APLICADA MANUALMENTE EM SUPERFÍCIES EXTERNAS DA SACADA, ESPESSURA MAIOR OU IGUAL A 50 MM, SEM USO DE TELA METÁLICA DE REFORÇO CONTRA FISSURAÇÃO. AF_06/2014</t>
  </si>
  <si>
    <t>122,24</t>
  </si>
  <si>
    <t>135,00</t>
  </si>
  <si>
    <t>87823</t>
  </si>
  <si>
    <t>EMBOÇO OU MASSA ÚNICA EM ARGAMASSA TRAÇO 1:2:8, PREPARO MANUAL, APLICADA MANUALMENTE EM SUPERFÍCIES EXTERNAS DA SACADA, ESPESSURA MAIOR OU IGUAL A 50 MM, SEM USO DE TELA METÁLICA DE REFORÇO CONTRA FISSURAÇÃO. AF_06/2014</t>
  </si>
  <si>
    <t>127,49</t>
  </si>
  <si>
    <t>87824</t>
  </si>
  <si>
    <t>EMBOÇO OU MASSA ÚNICA EM ARGAMASSA INDUSTRIALIZADA, PREPARO MECÂNICO E APLICAÇÃO COM EQUIPAMENTO DE MISTURA E PROJEÇÃO DE 1,5 M3/H EM SUPERFÍCIES EXTERNAS DA SACADA, ESPESSURA MAIOR OU IGUAL A 50 MM, SEM USO DE TELA METÁLICA. AF_06/2014</t>
  </si>
  <si>
    <t>144,76</t>
  </si>
  <si>
    <t>156,43</t>
  </si>
  <si>
    <t>87825</t>
  </si>
  <si>
    <t>EMBOÇO OU MASSA ÚNICA EM ARGAMASSA TRAÇO 1:2:8, PREPARO MECÂNICO COM BETONEIRA 400 L, APLICADA MANUALMENTE NAS PAREDES INTERNAS DA SACADA, ESPESSURA DE 25 MM, SEM USO DE TELA METÁLICA DE REFORÇO CONTRA FISSURAÇÃO. AF_06/2014</t>
  </si>
  <si>
    <t>87827</t>
  </si>
  <si>
    <t>EMBOÇO OU MASSA ÚNICA EM ARGAMASSA TRAÇO 1:2:8, PREPARO MANUAL, APLICADA MANUALMENTE NAS PAREDES INTERNAS DA SACADA, ESPESSURA DE 25 MM, SEM USO DE TELA METÁLICA DE REFORÇO CONTRA FISSURAÇÃO. AF_06/2014</t>
  </si>
  <si>
    <t>64,35</t>
  </si>
  <si>
    <t>87828</t>
  </si>
  <si>
    <t>EMBOÇO OU MASSA ÚNICA EM ARGAMASSA INDUSTRIALIZADA, PREPARO MECÂNICO E APLICAÇÃO COM EQUIPAMENTO DE MISTURA E PROJEÇÃO DE 1,5 M3/H NAS PAREDES INTERNAS DA SACADA, ESPESSURA 25 MM, SEM USO DE TELA METÁLICA. AF_06/2014</t>
  </si>
  <si>
    <t>75,65</t>
  </si>
  <si>
    <t>87829</t>
  </si>
  <si>
    <t>EMBOÇO OU MASSA ÚNICA EM ARGAMASSA TRAÇO 1:2:8, PREPARO MECÂNICO COM BETONEIRA 400 L, APLICADA MANUALMENTE NAS PAREDES INTERNAS DA SACADA, ESPESSURA DE 35 MM, SEM USO DE TELA METÁLICA DE REFORÇO CONTRA FISSURAÇÃO. AF_06/2014</t>
  </si>
  <si>
    <t>62,24</t>
  </si>
  <si>
    <t>68,20</t>
  </si>
  <si>
    <t>87831</t>
  </si>
  <si>
    <t>EMBOÇO OU MASSA ÚNICA EM ARGAMASSA TRAÇO 1:2:8, PREPARO MANUAL, APLICADA MANUALMENTE NAS PAREDES INTERNAS DA SACADA, ESPESSURA DE 35 MM, SEM USO DE TELA METÁLICA DE REFORÇO CONTRA FISSURAÇÃO. AF_06/2014</t>
  </si>
  <si>
    <t>73,35</t>
  </si>
  <si>
    <t>87832</t>
  </si>
  <si>
    <t>EMBOÇO OU MASSA ÚNICA EM ARGAMASSA INDUSTRIALIZADA, PREPARO MECÂNICO E APLICAÇÃO COM EQUIPAMENTO DE MISTURA E PROJEÇÃO DE 1,5 M3/H DE ARGAMASSA NAS PAREDES INTERNAS DA SACADA, ESPESSURA 35 MM, SEM USO DE TELA METÁLICA. AF_06/2014</t>
  </si>
  <si>
    <t>85,11</t>
  </si>
  <si>
    <t>87834</t>
  </si>
  <si>
    <t>REVESTIMENTO DECORATIVO MONOCAMADA APLICADO MANUALMENTE EM PANOS CEGOS DA FACHADA DE UM EDIFÍCIO DE ESTRUTURA CONVENCIONAL, COM ACABAMENTO RASPADO. AF_06/2014</t>
  </si>
  <si>
    <t>126,75</t>
  </si>
  <si>
    <t>129,02</t>
  </si>
  <si>
    <t>87835</t>
  </si>
  <si>
    <t>REVESTIMENTO DECORATIVO MONOCAMADA APLICADO MANUALMENTE EM PANOS CEGOS DA FACHADA DE UM EDIFÍCIO DE ALVENARIA ESTRUTURAL, COM ACABAMENTO RASPADO. AF_06/2014</t>
  </si>
  <si>
    <t>86,98</t>
  </si>
  <si>
    <t>88,82</t>
  </si>
  <si>
    <t>87836</t>
  </si>
  <si>
    <t>REVESTIMENTO DECORATIVO MONOCAMADA APLICADO COM EQUIPAMENTO DE PROJEÇÃO EM PANOS CEGOS DA FACHADA DE UM EDIFÍCIO DE ESTRUTURA CONVENCIONAL, COM ACABAMENTO RASPADO. AF_06/2014</t>
  </si>
  <si>
    <t>120,34</t>
  </si>
  <si>
    <t>121,92</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</si>
  <si>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</si>
  <si>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</si>
  <si>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</si>
  <si>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</si>
  <si>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133,61</t>
  </si>
  <si>
    <t>87839</t>
  </si>
  <si>
    <t>REVESTIMENTO DECORATIVO MONOCAMADA APLICADO MANUALMENTE EM PANOS DA FACHADA COM PRESENÇA DE VÃOS, DE UM EDIFÍCIO DE ALVENARIA ESTRUTURAL E ACABAMENTO RASPADO. AF_06/2014</t>
  </si>
  <si>
    <t>91,90</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</si>
  <si>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</si>
  <si>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</si>
  <si>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</si>
  <si>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</si>
  <si>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84,42</t>
  </si>
  <si>
    <t>87842</t>
  </si>
  <si>
    <t>REVESTIMENTO DECORATIVO MONOCAMADA APLICADO MANUALMENTE EM SUPERFÍCIES EXTERNAS DA SACADA DE UM EDIFÍCIO DE ESTRUTURA CONVENCIONAL E ACABAMENTO RASPADO. AF_06/2014</t>
  </si>
  <si>
    <t>133,64</t>
  </si>
  <si>
    <t>137,75</t>
  </si>
  <si>
    <t>87843</t>
  </si>
  <si>
    <t>REVESTIMENTO DECORATIVO MONOCAMADA APLICADO MANUALMENTE EM SUPERFÍCIES EXTERNAS DA SACADA DE UM EDIFÍCIO DE ALVENARIA ESTRUTURAL E ACABAMENTO RASPADO. AF_06/2014</t>
  </si>
  <si>
    <t>100,20</t>
  </si>
  <si>
    <t>87844</t>
  </si>
  <si>
    <t>REVESTIMENTO DECORATIVO MONOCAMADA APLICADO COM EQUIPAMENTO DE PROJEÇÃO EM SUPERFÍCIES EXTERNAS DA SACADA DE UM EDIFÍCIO DE ESTRUTURA CONVENCIONAL E ACABAMENTO RASPADO. AF_06/2014</t>
  </si>
  <si>
    <t>121,19</t>
  </si>
  <si>
    <t>123,93</t>
  </si>
  <si>
    <t>87845</t>
  </si>
  <si>
    <t>REVESTIMENTO DECORATIVO MONOCAMADA APLICADO COM EQUIPAMENTO DE PROJEÇÃO EM SUPERFÍCIES EXTERNAS DA SACADA DE UM EDIFÍCIO DE ALVENARIA ESTRUTURAL E ACABAMENTO RASPADO. AF_06/2014</t>
  </si>
  <si>
    <t>88,38</t>
  </si>
  <si>
    <t>90,74</t>
  </si>
  <si>
    <t>87846</t>
  </si>
  <si>
    <t>REVESTIMENTO DECORATIVO MONOCAMADA APLICADO MANUALMENTE EM PANOS CEGOS DA FACHADA DE UM EDIFÍCIO DE ESTRUTURA CONVENCIONAL, COM ACABAMENTO TRAVERTINO. AF_06/2014</t>
  </si>
  <si>
    <t>137,88</t>
  </si>
  <si>
    <t>140,65</t>
  </si>
  <si>
    <t>87847</t>
  </si>
  <si>
    <t>REVESTIMENTO DECORATIVO MONOCAMADA APLICADO MANUALMENTE EM PANOS CEGOS DA FACHADA DE UM EDIFÍCIO DE ALVENARIA ESTRUTURAL, COM ACABAMENTO TRAVERTINO. AF_06/2014</t>
  </si>
  <si>
    <t>100,45</t>
  </si>
  <si>
    <t>87848</t>
  </si>
  <si>
    <t>REVESTIMENTO DECORATIVO MONOCAMADA APLICADO COM EQUIPAMENTO DE PROJEÇÃO EM PANOS CEGOS DA FACHADA DE UM EDIFÍCIO DE ESTRUTURA CONVENCIONAL, COM ACABAMENTO TRAVERTINO. AF_06/2014</t>
  </si>
  <si>
    <t>130,22</t>
  </si>
  <si>
    <t>132,14</t>
  </si>
  <si>
    <t>87849</t>
  </si>
  <si>
    <t>REVESTIMENTO DECORATIVO MONOCAMADA APLICADO COM EQUIPAMENTO DE PROJEÇÃO EM PANOS CEGOS DA FACHADA DE UM EDIFÍCIO DE ALVENARIA ESTRUTURAL, COM ACABAMENTO TRAVERTINO. AF_06/2014</t>
  </si>
  <si>
    <t>92,61</t>
  </si>
  <si>
    <t>87850</t>
  </si>
  <si>
    <t>REVESTIMENTO DECORATIVO MONOCAMADA APLICADO MANUALMENTE EM PANOS DA FACHADA COM PRESENÇA DE VÃOS, DE UM EDIFÍCIO DE ESTRUTURA CONVENCIONAL E ACABAMENTO TRAVERTINO. AF_06/2014</t>
  </si>
  <si>
    <t>148,03</t>
  </si>
  <si>
    <t>87851</t>
  </si>
  <si>
    <t>REVESTIMENTO DECORATIVO MONOCAMADA APLICADO MANUALMENTE EM PANOS DA FACHADA COM PRESENÇA DE VÃOS, DE UM EDIFÍCIO DE ALVENARIA ESTRUTURAL E ACABAMENTO TRAVERTINO. AF_06/2014</t>
  </si>
  <si>
    <t>103,04</t>
  </si>
  <si>
    <t>105,90</t>
  </si>
  <si>
    <t>87852</t>
  </si>
  <si>
    <t>REVESTIMENTO DECORATIVO MONOCAMADA APLICADO COM EQUIPAMENTO DE PROJEÇÃO EM PANOS DA FACHADA COM PRESENÇA DE VÃOS, DE UM EDIFÍCIO DE ESTRUTURA CONVENCIONAL E ACABAMENTO TRAVERTINO. AF_06/2014</t>
  </si>
  <si>
    <t>135,39</t>
  </si>
  <si>
    <t>137,64</t>
  </si>
  <si>
    <t>87853</t>
  </si>
  <si>
    <t>REVESTIMENTO DECORATIVO MONOCAMADA APLICADO COM EQUIPAMENTO DE PROJEÇÃO EM PANOS DA FACHADA COM PRESENÇA DE VÃOS, DE UM EDIFÍCIO DE ALVENARIA ESTRUTURAL E ACABAMENTO TRAVERTINO. AF_06/2014</t>
  </si>
  <si>
    <t>94,28</t>
  </si>
  <si>
    <t>87854</t>
  </si>
  <si>
    <t>REVESTIMENTO DECORATIVO MONOCAMADA APLICADO MANUALMENTE EM SUPERFÍCIES EXTERNAS DA SACADA DE UM EDIFÍCIO DE ESTRUTURA CONVENCIONAL E ACABAMENTO TRAVERTINO. AF_06/2014</t>
  </si>
  <si>
    <t>144,78</t>
  </si>
  <si>
    <t>149,37</t>
  </si>
  <si>
    <t>87855</t>
  </si>
  <si>
    <t>REVESTIMENTO DECORATIVO MONOCAMADA APLICADO MANUALMENTE EM SUPERFÍCIES EXTERNAS DA SACADA DE UM EDIFÍCIO DE ALVENARIA ESTRUTURAL E ACABAMENTO TRAVERTINO. AF_06/2014</t>
  </si>
  <si>
    <t>111,35</t>
  </si>
  <si>
    <t>115,52</t>
  </si>
  <si>
    <t>87856</t>
  </si>
  <si>
    <t>REVESTIMENTO DECORATIVO MONOCAMADA APLICADO COM EQUIPAMENTO DE PROJEÇÃO EM SUPERFÍCIES EXTERNAS DA SACADA DE UM EDIFÍCIO DE ESTRUTURA CONVENCIONAL E ACABAMENTO TRAVERTINO. AF_06/2014</t>
  </si>
  <si>
    <t>131,07</t>
  </si>
  <si>
    <t>134,15</t>
  </si>
  <si>
    <t>87857</t>
  </si>
  <si>
    <t>REVESTIMENTO DECORATIVO MONOCAMADA APLICADO COM EQUIPAMENTO DE PROJEÇÃO EM SUPERFÍCIES EXTERNAS DA SACADA DE UM EDIFÍCIO DE ALVENARIA ESTRUTURAL E ACABAMENTO TRAVERTINO. AF_06/2014</t>
  </si>
  <si>
    <t>98,24</t>
  </si>
  <si>
    <t>100,94</t>
  </si>
  <si>
    <t>87858</t>
  </si>
  <si>
    <t>REVESTIMENTO DECORATIVO MONOCAMADA APLICADO MANUALMENTE NAS PAREDES INTERNAS DA SACADA COM ACABAMENTO RASPADO. AF_06/2014</t>
  </si>
  <si>
    <t>98,65</t>
  </si>
  <si>
    <t>87859</t>
  </si>
  <si>
    <t>REVESTIMENTO DECORATIVO MONOCAMADA APLICADO MANUALMENTE NAS PAREDES INTERNAS DA SACADA COM ACABAMENTO TRAVERTINO. AF_06/2014</t>
  </si>
  <si>
    <t>116,05</t>
  </si>
  <si>
    <t>89048</t>
  </si>
  <si>
    <t>(COMPOSIÇÃO REPRESENTATIVA) DO SERVIÇO DE EMBOÇO/MASSA ÚNICA, TRAÇO 1:2:8, PREPARO MECÂNICO, COM BETONEIRA DE 400L, EM PAREDES DE AMBIENTES INTERNOS, COM EXECUÇÃO DE TALISCAS, PARA EDIFICAÇÃO HABITACIONAL MULTIFAMILIAR (PRÉDIO). AF_11/2014</t>
  </si>
  <si>
    <t>28,36</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</si>
  <si>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</si>
  <si>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</si>
  <si>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</si>
  <si>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</si>
  <si>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25,77</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</si>
  <si>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</si>
  <si>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</si>
  <si>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</si>
  <si>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</si>
  <si>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38,31</t>
  </si>
  <si>
    <t>41,77</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</si>
  <si>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</si>
  <si>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</si>
  <si>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</si>
  <si>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</si>
  <si>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30,40</t>
  </si>
  <si>
    <t>87242</t>
  </si>
  <si>
    <t>REVESTIMENTO CERÂMICO PARA PAREDES EXTERNAS EM PASTILHAS DE PORCELANA 5 X 5 CM (PLACAS DE 30 X 30 CM), ALINHADAS A PRUMO, APLICADO EM PANOS COM VÃOS. AF_06/2014</t>
  </si>
  <si>
    <t>227,83</t>
  </si>
  <si>
    <t>232,46</t>
  </si>
  <si>
    <t>87243</t>
  </si>
  <si>
    <t>REVESTIMENTO CERÂMICO PARA PAREDES EXTERNAS EM PASTILHAS DE PORCELANA 5 X 5 CM (PLACAS DE 30 X 30 CM), ALINHADAS A PRUMO, APLICADO EM PANOS SEM VÃOS. AF_06/2014</t>
  </si>
  <si>
    <t>209,34</t>
  </si>
  <si>
    <t>213,02</t>
  </si>
  <si>
    <t>87244</t>
  </si>
  <si>
    <t>REVESTIMENTO CERÂMICO PARA PAREDES EXTERNAS EM PASTILHAS DE PORCELANA 5 X 5 CM (PLACAS DE 30 X 30 CM), ALINHADAS A PRUMO, APLICADO EM SUPERFÍCIES EXTERNAS DA SACADA. AF_06/2014</t>
  </si>
  <si>
    <t>220,15</t>
  </si>
  <si>
    <t>225,09</t>
  </si>
  <si>
    <t>87245</t>
  </si>
  <si>
    <t>REVESTIMENTO CERÂMICO PARA PAREDES EXTERNAS EM PASTILHAS DE PORCELANA 5 X 5 CM (PLACAS DE 30 X 30 CM), ALINHADAS A PRUMO, APLICADO EM SUPERFÍCIES INTERNAS DA SACADA. AF_06/2014</t>
  </si>
  <si>
    <t>265,45</t>
  </si>
  <si>
    <t>271,53</t>
  </si>
  <si>
    <t>87264</t>
  </si>
  <si>
    <t>REVESTIMENTO CERÂMICO PARA PAREDES INTERNAS COM PLACAS TIPO ESMALTADA EXTRA DE DIMENSÕES 20X20 CM APLICADAS EM AMBIENTES DE ÁREA MENOR QUE 5 M² NA ALTURA INTEIRA DAS PAREDES. AF_06/2014</t>
  </si>
  <si>
    <t>53,95</t>
  </si>
  <si>
    <t>87265</t>
  </si>
  <si>
    <t>REVESTIMENTO CERÂMICO PARA PAREDES INTERNAS COM PLACAS TIPO ESMALTADA EXTRA DE DIMENSÕES 20X20 CM APLICADAS EM AMBIENTES DE ÁREA MAIOR QUE 5 M² NA ALTURA INTEIRA DAS PAREDES. AF_06/2014</t>
  </si>
  <si>
    <t>44,50</t>
  </si>
  <si>
    <t>46,35</t>
  </si>
  <si>
    <t>87266</t>
  </si>
  <si>
    <t>REVESTIMENTO CERÂMICO PARA PAREDES INTERNAS COM PLACAS TIPO ESMALTADA EXTRA DE DIMENSÕES 20X20 CM APLICADAS EM AMBIENTES DE ÁREA MENOR QUE 5 M² A MEIA ALTURA DAS PAREDES. AF_06/2014</t>
  </si>
  <si>
    <t>53,79</t>
  </si>
  <si>
    <t>56,69</t>
  </si>
  <si>
    <t>87267</t>
  </si>
  <si>
    <t>REVESTIMENTO CERÂMICO PARA PAREDES INTERNAS COM PLACAS TIPO ESMALTADA EXTRA DE DIMENSÕES 20X20 CM APLICADAS EM AMBIENTES DE ÁREA MAIOR QUE 5 M² A MEIA ALTURA DAS PAREDES. AF_06/2014</t>
  </si>
  <si>
    <t>53,26</t>
  </si>
  <si>
    <t>87268</t>
  </si>
  <si>
    <t>REVESTIMENTO CERÂMICO PARA PAREDES INTERNAS COM PLACAS TIPO ESMALTADA EXTRA DE DIMENSÕES 25X35 CM APLICADAS EM AMBIENTES DE ÁREA MENOR QUE 5 M² NA ALTURA INTEIRA DAS PAREDES. AF_06/2014</t>
  </si>
  <si>
    <t>58,62</t>
  </si>
  <si>
    <t>87269</t>
  </si>
  <si>
    <t>REVESTIMENTO CERÂMICO PARA PAREDES INTERNAS COM PLACAS TIPO ESMALTADA EXTRA DE DIMENSÕES 25X35 CM APLICADAS EM AMBIENTES DE ÁREA MAIOR QUE 5 M² NA ALTURA INTEIRA DAS PAREDES. AF_06/2014</t>
  </si>
  <si>
    <t>87270</t>
  </si>
  <si>
    <t>REVESTIMENTO CERÂMICO PARA PAREDES INTERNAS COM PLACAS TIPO ESMALTADA EXTRA DE DIMENSÕES 25X35 CM APLICADAS EM AMBIENTES DE ÁREA MENOR QUE 5 M² A MEIA ALTURA DAS PAREDES. AF_06/2014</t>
  </si>
  <si>
    <t>60,91</t>
  </si>
  <si>
    <t>87271</t>
  </si>
  <si>
    <t>REVESTIMENTO CERÂMICO PARA PAREDES INTERNAS COM PLACAS TIPO ESMALTADA EXTRA DE DIMENSÕES 25X35 CM APLICADAS EM AMBIENTES DE ÁREA MAIOR QUE 5 M² A MEIA ALTURA DAS PAREDES. AF_06/2014</t>
  </si>
  <si>
    <t>57,01</t>
  </si>
  <si>
    <t>87272</t>
  </si>
  <si>
    <t>REVESTIMENTO CERÂMICO PARA PAREDES INTERNAS COM PLACAS TIPO ESMALTADA EXTRA  DE DIMENSÕES 33X45 CM APLICADAS EM AMBIENTES DE ÁREA MENOR QUE 5 M² NA ALTURA INTEIRA DAS PAREDES. AF_06/2014</t>
  </si>
  <si>
    <t>59,26</t>
  </si>
  <si>
    <t>87273</t>
  </si>
  <si>
    <t>REVESTIMENTO CERÂMICO PARA PAREDES INTERNAS COM PLACAS TIPO ESMALTADA EXTRA DE DIMENSÕES 33X45 CM APLICADAS EM AMBIENTES DE ÁREA MAIOR QUE 5 M² NA ALTURA INTEIRA DAS PAREDES. AF_06/2014</t>
  </si>
  <si>
    <t>52,58</t>
  </si>
  <si>
    <t>87274</t>
  </si>
  <si>
    <t>REVESTIMENTO CERÂMICO PARA PAREDES INTERNAS COM PLACAS TIPO ESMALTADA EXTRA DE DIMENSÕES 33X45 CM APLICADAS EM AMBIENTES DE ÁREA MENOR QUE 5 M² A MEIA ALTURA DAS PAREDES. AF_06/2014</t>
  </si>
  <si>
    <t>60,70</t>
  </si>
  <si>
    <t>64,33</t>
  </si>
  <si>
    <t>87275</t>
  </si>
  <si>
    <t>REVESTIMENTO CERÂMICO PARA PAREDES INTERNAS COM PLACAS TIPO ESMALTADA EXTRA  DE DIMENSÕES 33X45 CM APLICADAS EM AMBIENTES DE ÁREA MAIOR QUE 5 M² A MEIA ALTURA DAS PAREDES. AF_06/2014</t>
  </si>
  <si>
    <t>57,60</t>
  </si>
  <si>
    <t>88786</t>
  </si>
  <si>
    <t>REVESTIMENTO CERÂMICO PARA PAREDES EXTERNAS EM PASTILHAS DE PORCELANA 2,5 X 2,5 CM (PLACAS DE 30 X 30 CM), ALINHADAS A PRUMO, APLICADO EM PANOS COM VÃOS. AF_10/2014</t>
  </si>
  <si>
    <t>252,94</t>
  </si>
  <si>
    <t>88787</t>
  </si>
  <si>
    <t>REVESTIMENTO CERÂMICO PARA PAREDES EXTERNAS EM PASTILHAS DE PORCELANA 2,5 X 2,5 CM (PLACAS DE 30 X 30 CM), ALINHADAS A PRUMO, APLICADO EM PANOS SEM VÃOS. AF_10/2014</t>
  </si>
  <si>
    <t>233,21</t>
  </si>
  <si>
    <t>236,89</t>
  </si>
  <si>
    <t>88788</t>
  </si>
  <si>
    <t>REVESTIMENTO CERÂMICO PARA PAREDES EXTERNAS EM PASTILHAS DE PORCELANA 2,5 X 2,5 CM (PLACAS DE 30 X 30 CM), ALINHADAS A PRUMO, APLICADO EM SUPERFÍCIES EXTERNAS DA SACADA. AF_10/2014</t>
  </si>
  <si>
    <t>244,02</t>
  </si>
  <si>
    <t>248,96</t>
  </si>
  <si>
    <t>88789</t>
  </si>
  <si>
    <t>REVESTIMENTO CERÂMICO PARA PAREDES EXTERNAS EM PASTILHAS DE PORCELANA 2,5 X 2,5 CM (PLACAS DE 30 X 30 CM), ALINHADAS A PRUMO, APLICADO EM SUPERFÍCIES INTERNAS DA SACADA. AF_10/2014</t>
  </si>
  <si>
    <t>293,55</t>
  </si>
  <si>
    <t>299,63</t>
  </si>
  <si>
    <t>89045</t>
  </si>
  <si>
    <t>(COMPOSIÇÃO REPRESENTATIVA) DO SERVIÇO DE REVESTIMENTO CERÂMICO PARA AMBIENTES DE ÁREAS MOLHADAS, MEIA PAREDE OU PAREDE INTEIRA, COM PLACAS TIPO GRÊS OU SEMI-GRÊS, DIMENSÕES 20X20 CM, PARA EDIFICAÇÃO HABITACIONAL MULTIFAMILIAR (PRÉDIO). AF_11/2014</t>
  </si>
  <si>
    <t>51,18</t>
  </si>
  <si>
    <t>89170</t>
  </si>
  <si>
    <t>(COMPOSIÇÃO REPRESENTATIVA) DO SERVIÇO DE REVESTIMENTO CERÂMICO PARA PAREDES INTERNAS, MEIA PAREDE, OU PAREDE INTEIRA, PLACAS GRÊS OU SEMI-GRÊS DE 20X20 CM, PARA EDIFICAÇÕES HABITACIONAIS UNIFAMILIAR (CASAS) E EDIFICAÇÕES PÚBLICAS PADRÃO. AF_11/2014</t>
  </si>
  <si>
    <t>93392</t>
  </si>
  <si>
    <t>REVESTIMENTO CERÂMICO PARA PAREDES INTERNAS COM PLACAS TIPO ESMALTADA PADRÃO POPULAR DE DIMENSÕES 20X20 CM, ARGAMASSA TIPO AC I, APLICADAS EM AMBIENTES DE ÁREA MENOR QUE 5 M2 NA ALTURA INTEIRA DAS PAREDES. AF_06/2014</t>
  </si>
  <si>
    <t>93393</t>
  </si>
  <si>
    <t>REVESTIMENTO CERÂMICO PARA PAREDES INTERNAS COM PLACAS TIPO ESMALTADA PADRÃO POPULAR DE DIMENSÕES 20X20 CM, ARGAMASSA TIPO AC I, APLICADAS EM AMBIENTES DE ÁREA MAIOR QUE 5 M2 NA ALTURA INTEIRA DAS PAREDES. AF_06/2014</t>
  </si>
  <si>
    <t>93394</t>
  </si>
  <si>
    <t>REVESTIMENTO CERÂMICO PARA PAREDES INTERNAS COM PLACAS TIPO ESMALTADA PADRÃO POPULAR DE DIMENSÕES 20X20 CM, ARGAMASSA TIPO AC I, APLICADAS EM AMBIENTES DE ÁREA MENOR QUE 5 M2 A MEIA ALTURA DAS PAREDES. AF_06/2014</t>
  </si>
  <si>
    <t>43,40</t>
  </si>
  <si>
    <t>93395</t>
  </si>
  <si>
    <t>REVESTIMENTO CERÂMICO PARA PAREDES INTERNAS COM PLACAS TIPO ESMALTADA PADRÃO POPULAR DE DIMENSÕES 20X20 CM, ARGAMASSA TIPO AC I, APLICADAS EM AMBIENTES DE ÁREA MAIOR QUE 5 M2 A MEIA ALTURA DAS PAREDES. AF_06/2014</t>
  </si>
  <si>
    <t>40,34</t>
  </si>
  <si>
    <t>42,87</t>
  </si>
  <si>
    <t>99194</t>
  </si>
  <si>
    <t>REVESTIMENTO CERÂMICO PARA PAREDES INTERNAS COM PLACAS TIPO ESMALTADA PADRÃO POPULAR DE DIMENSÕES 20X20 CM, ARGAMASSA TIPO AC III, APLICADAS EM AMBIENTES DE ÁREA MENOR QUE 5 M2 NA ALTURA INTEIRA DAS PAREDES. AF_06/2014</t>
  </si>
  <si>
    <t>99195</t>
  </si>
  <si>
    <t>REVESTIMENTO CERÂMICO PARA PAREDES INTERNAS COM PLACAS TIPO ESMALTADA PADRÃO POPULAR DE DIMENSÕES 20X20 CM, ARGAMASSA TIPO AC III, APLICADAS EM AMBIENTES DE ÁREA MAIOR QUE 5 M2 NA ALTURA INTEIRA DAS PAREDES. AF_06/2014</t>
  </si>
  <si>
    <t>40,82</t>
  </si>
  <si>
    <t>99196</t>
  </si>
  <si>
    <t>REVESTIMENTO CERÂMICO PARA PAREDES INTERNAS COM PLACAS TIPO ESMALTADA PADRÃO POPULAR DE DIMENSÕES 20X20 CM, ARGAMASSA TIPO AC III, APLICADAS EM AMBIENTES DE ÁREA MENOR QUE 5 M2 A MEIA ALTURA DAS PAREDES. AF_06/2014</t>
  </si>
  <si>
    <t>48,16</t>
  </si>
  <si>
    <t>51,06</t>
  </si>
  <si>
    <t>99198</t>
  </si>
  <si>
    <t>REVESTIMENTO CERÂMICO PARA PAREDES INTERNAS COM PLACAS TIPO ESMALTADA PADRÃO POPULAR DE DIMENSÕES 20X20 CM, ARGAMASSA TIPO AC III, APLICADAS EM AMBIENTES DE ÁREA MAIOR QUE 5 M2 A MEIA ALTURA DAS PAREDES. AF_06/2014</t>
  </si>
  <si>
    <t>45,10</t>
  </si>
  <si>
    <t>84088</t>
  </si>
  <si>
    <t>PEITORIL EM MARMORE BRANCO, LARGURA DE 15CM, ASSENTADO COM ARGAMASSA TRACO 1:4 (CIMENTO E AREIA MEDIA), PREPARO MANUAL DA ARGAMASSA</t>
  </si>
  <si>
    <t>95,98</t>
  </si>
  <si>
    <t>84089</t>
  </si>
  <si>
    <t>PEITORIL EM MARMORE BRANCO, LARGURA DE 25CM, ASSENTADO COM ARGAMASSA TRACO 1:3 (CIMENTO E AREIA MEDIA), PREPARO MANUAL DA ARGAMASSA</t>
  </si>
  <si>
    <t>132,76</t>
  </si>
  <si>
    <t>135,61</t>
  </si>
  <si>
    <t>40675</t>
  </si>
  <si>
    <t>ASSENTAMENTO DE PEITORIL COM ARGAMASSA DE CIMENTO COLANTE</t>
  </si>
  <si>
    <t>96112</t>
  </si>
  <si>
    <t>FORRO EM MADEIRA PINUS, PARA AMBIENTES RESIDENCIAIS, INCLUSIVE ESTRUTURA DE FIXAÇÃO. AF_05/2017</t>
  </si>
  <si>
    <t>97,52</t>
  </si>
  <si>
    <t>96117</t>
  </si>
  <si>
    <t>FORRO EM MADEIRA PINUS, PARA AMBIENTES COMERCIAIS, INCLUSIVE ESTRUTURA DE FIXAÇÃO. AF_05/2017</t>
  </si>
  <si>
    <t>116,98</t>
  </si>
  <si>
    <t>121,95</t>
  </si>
  <si>
    <t>96122</t>
  </si>
  <si>
    <t>ACABAMENTOS PARA FORRO (RODA-FORRO EM MADEIRA PINUS). AF_05/2017</t>
  </si>
  <si>
    <t>29,04</t>
  </si>
  <si>
    <t>96109</t>
  </si>
  <si>
    <t>FORRO EM PLACAS DE GESSO, PARA AMBIENTES RESIDENCIAIS. AF_05/2017_P</t>
  </si>
  <si>
    <t>40,14</t>
  </si>
  <si>
    <t>96110</t>
  </si>
  <si>
    <t>FORRO EM DRYWALL, PARA AMBIENTES RESIDENCIAIS, INCLUSIVE ESTRUTURA DE FIXAÇÃO. AF_05/2017_P</t>
  </si>
  <si>
    <t>57,95</t>
  </si>
  <si>
    <t>60,02</t>
  </si>
  <si>
    <t>96113</t>
  </si>
  <si>
    <t>FORRO EM PLACAS DE GESSO, PARA AMBIENTES COMERCIAIS. AF_05/2017_P</t>
  </si>
  <si>
    <t>96114</t>
  </si>
  <si>
    <t>FORRO EM DRYWALL, PARA AMBIENTES COMERCIAIS, INCLUSIVE ESTRUTURA DE FIXAÇÃO. AF_05/2017_P</t>
  </si>
  <si>
    <t>96120</t>
  </si>
  <si>
    <t>ACABAMENTOS PARA FORRO (MOLDURA DE GESSO). AF_05/2017</t>
  </si>
  <si>
    <t>96123</t>
  </si>
  <si>
    <t>ACABAMENTOS PARA FORRO (MOLDURA EM DRYWALL, COM LARGURA DE 15 CM). AF_05/2017_P</t>
  </si>
  <si>
    <t>99054</t>
  </si>
  <si>
    <t>ACABAMENTOS PARA FORRO (SANCA DE GESSO MONTADA NA OBRA). AF_05/2017_P</t>
  </si>
  <si>
    <t>53,09</t>
  </si>
  <si>
    <t>73807/1</t>
  </si>
  <si>
    <t>CORRIMAO EM MARMORITE, LARGURA 15CM</t>
  </si>
  <si>
    <t>101,24</t>
  </si>
  <si>
    <t>96111</t>
  </si>
  <si>
    <t>FORRO EM RÉGUAS DE PVC, FRISADO, PARA AMBIENTES RESIDENCIAIS, INCLUSIVE ESTRUTURA DE FIXAÇÃO. AF_05/2017_P</t>
  </si>
  <si>
    <t>41,02</t>
  </si>
  <si>
    <t>96116</t>
  </si>
  <si>
    <t>FORRO EM RÉGUAS DE PVC, FRISADO, PARA AMBIENTES COMERCIAIS, INCLUSIVE ESTRUTURA DE FIXAÇÃO. AF_05/2017_P</t>
  </si>
  <si>
    <t>42,33</t>
  </si>
  <si>
    <t>96121</t>
  </si>
  <si>
    <t>ACABAMENTOS PARA FORRO (RODA-FORRO EM PERFIL METÁLICO E PLÁSTICO). AF_05/2017</t>
  </si>
  <si>
    <t>96485</t>
  </si>
  <si>
    <t>FORRO EM RÉGUAS DE PVC, LISO, PARA AMBIENTES RESIDENCIAIS, INCLUSIVE ESTRUTURA DE FIXAÇÃO. AF_05/2017_P</t>
  </si>
  <si>
    <t>96486</t>
  </si>
  <si>
    <t>FORRO DE PVC, LISO, PARA AMBIENTES COMERCIAIS, INCLUSIVE ESTRUTURA DE FIXAÇÃO. AF_05/2017_P</t>
  </si>
  <si>
    <t>91514</t>
  </si>
  <si>
    <t>ESTUCAMENTO DE PANOS DE FACHADA SEM VÃOS DO SISTEMA DE PAREDES DE CONCRETO EM EDIFICAÇÕES DE MÚLTIPLOS PAVIMENTOS. AF_06/2015</t>
  </si>
  <si>
    <t>91515</t>
  </si>
  <si>
    <t>ESTUCAMENTO DE PANOS DE FACHADA COM VÃOS DO SISTEMA DE PAREDES DE CONCRETO EM EDIFICAÇÕES DE MÚLTIPLOS PAVIMENTOS. AF_06/2015</t>
  </si>
  <si>
    <t>91516</t>
  </si>
  <si>
    <t>ESTUCAMENTO DE SUPERFÍCIE EXTERNA DA SACADA DO SISTEMA DE PAREDES DE CONCRETO EM EDIFICAÇÕES DE MÚLTIPLOS PAVIMENTOS. AF_06/2015</t>
  </si>
  <si>
    <t>91517</t>
  </si>
  <si>
    <t>ESTUCAMENTO DE PANOS DE FACHADA SEM VÃOS DO SISTEMA DE PAREDES DE CONCRETO EM EDIFICAÇÕES DE PAVIMENTO ÚNICO. AF_06/2015</t>
  </si>
  <si>
    <t>91519</t>
  </si>
  <si>
    <t>ESTUCAMENTO DE PANOS DE FACHADA COM VÃOS DO SISTEMA DE PAREDES DE CONCRETO EM EDIFICAÇÕES DE PAVIMENTO ÚNICO. AF_06/2015</t>
  </si>
  <si>
    <t>91520</t>
  </si>
  <si>
    <t>ESTUCAMENTO DE DENSIDADE BAIXA NAS FACES INTERNAS DE PAREDES DO SISTEMA DE PAREDES DE CONCRETO. AF_06/2015</t>
  </si>
  <si>
    <t>91522</t>
  </si>
  <si>
    <t>ESTUCAMENTO, PARA QUALQUER REVESTIMENTO, EM TETO DO SISTEMA DE PAREDES DE CONCRETO. AF_06/2015</t>
  </si>
  <si>
    <t>91525</t>
  </si>
  <si>
    <t>ESTUCAMENTO DE DENSIDADE ALTA, NAS FACES INTERNAS DE PAREDES DO SISTEMA DE PAREDES DE CONCRETO. AF_06/2015</t>
  </si>
  <si>
    <t>87280</t>
  </si>
  <si>
    <t>ARGAMASSA TRAÇO 1:7 (EM VOLUME DE CIMENTO E AREIA MÉDIA ÚMIDA) COM ADIÇÃO DE PLASTIFICANTE PARA EMBOÇO/MASSA ÚNICA/ASSENTAMENTO DE ALVENARIA DE VEDAÇÃO, PREPARO MECÂNICO COM BETONEIRA 400 L. AF_08/2019</t>
  </si>
  <si>
    <t>266,37</t>
  </si>
  <si>
    <t>279,39</t>
  </si>
  <si>
    <t>87281</t>
  </si>
  <si>
    <t>ARGAMASSA TRAÇO 1:7 (EM VOLUME DE CIMENTO E AREIA MÉDIA ÚMIDA) COM ADIÇÃO DE PLASTIFICANTE PARA EMBOÇO/MASSA ÚNICA/ASSENTAMENTO DE ALVENARIA DE VEDAÇÃO, PREPARO MECÂNICO COM BETONEIRA 600 L. AF_08/2019</t>
  </si>
  <si>
    <t>254,91</t>
  </si>
  <si>
    <t>265,89</t>
  </si>
  <si>
    <t>87283</t>
  </si>
  <si>
    <t>ARGAMASSA TRAÇO 1:6 (EM VOLUME DE CIMENTO E AREIA MÉDIA ÚMIDA) COM ADIÇÃO DE PLASTIFICANTE PARA EMBOÇO/MASSA ÚNICA/ASSENTAMENTO DE ALVENARIA DE VEDAÇÃO, PREPARO MECÂNICO COM BETONEIRA 400 L. AF_08/2019</t>
  </si>
  <si>
    <t>268,98</t>
  </si>
  <si>
    <t>280,67</t>
  </si>
  <si>
    <t>87284</t>
  </si>
  <si>
    <t>ARGAMASSA TRAÇO 1:6 (EM VOLUME DE CIMENTO E AREIA MÉDIA ÚMIDA) COM ADIÇÃO DE PLASTIFICANTE PARA EMBOÇO/MASSA ÚNICA/ASSENTAMENTO DE ALVENARIA DE VEDAÇÃO, PREPARO MECÂNICO COM BETONEIRA 600 L. AF_08/2019</t>
  </si>
  <si>
    <t>257,18</t>
  </si>
  <si>
    <t>267,01</t>
  </si>
  <si>
    <t>87286</t>
  </si>
  <si>
    <t>ARGAMASSA TRAÇO 1:1:6 (EM VOLUME DE CIMENTO, CAL E AREIA MÉDIA ÚMIDA) PARA EMBOÇO/MASSA ÚNICA/ASSENTAMENTO DE ALVENARIA DE VEDAÇÃO, PREPARO MECÂNICO COM BETONEIRA 400 L. AF_08/2019</t>
  </si>
  <si>
    <t>337,52</t>
  </si>
  <si>
    <t>351,45</t>
  </si>
  <si>
    <t>87287</t>
  </si>
  <si>
    <t>ARGAMASSA TRAÇO 1:1:6 (EM VOLUME DE CIMENTO, CAL E AREIA MÉDIA ÚMIDA) PARA EMBOÇO/MASSA ÚNICA/ASSENTAMENTO DE ALVENARIA DE VEDAÇÃO, PREPARO MECÂNICO COM BETONEIRA 600 L. AF_08/2019</t>
  </si>
  <si>
    <t>312,80</t>
  </si>
  <si>
    <t>322,81</t>
  </si>
  <si>
    <t>87289</t>
  </si>
  <si>
    <t>ARGAMASSA TRAÇO 1:1,5:7,5 (EM VOLUME DE CIMENTO, CAL E AREIA MÉDIA ÚMIDA) PARA EMBOÇO/MASSA ÚNICA/ASSENTAMENTO DE ALVENARIA DE VEDAÇÃO, PREPARO MECÂNICO COM BETONEIRA 400 L. AF_08/2019</t>
  </si>
  <si>
    <t>325,45</t>
  </si>
  <si>
    <t>338,60</t>
  </si>
  <si>
    <t>87290</t>
  </si>
  <si>
    <t>ARGAMASSA TRAÇO 1:1,5:7,5 (EM VOLUME DE CIMENTO, CAL E AREIA MÉDIA ÚMIDA) PARA EMBOÇO/MASSA ÚNICA/ASSENTAMENTO DE ALVENARIA DE VEDAÇÃO, PREPARO MECÂNICO COM BETONEIRA 600 L. AF_08/2019</t>
  </si>
  <si>
    <t>311,11</t>
  </si>
  <si>
    <t>321,86</t>
  </si>
  <si>
    <t>87292</t>
  </si>
  <si>
    <t>ARGAMASSA TRAÇO 1:2:8 (EM VOLUME DE CIMENTO, CAL E AREIA MÉDIA ÚMIDA) PARA EMBOÇO/MASSA ÚNICA/ASSENTAMENTO DE ALVENARIA DE VEDAÇÃO, PREPARO MECÂNICO COM BETONEIRA 400 L. AF_08/2019</t>
  </si>
  <si>
    <t>328,56</t>
  </si>
  <si>
    <t>340,71</t>
  </si>
  <si>
    <t>87294</t>
  </si>
  <si>
    <t>ARGAMASSA TRAÇO 1:2:9 (EM VOLUME DE CIMENTO, CAL E AREIA MÉDIA ÚMIDA) PARA EMBOÇO/MASSA ÚNICA/ASSENTAMENTO DE ALVENARIA DE VEDAÇÃO, PREPARO MECÂNICO COM BETONEIRA 600 L. AF_08/2019</t>
  </si>
  <si>
    <t>312,79</t>
  </si>
  <si>
    <t>324,24</t>
  </si>
  <si>
    <t>87295</t>
  </si>
  <si>
    <t>ARGAMASSA TRAÇO 1:3:12 (EM VOLUME DE CIMENTO, CAL E AREIA MÉDIA ÚMIDA) PARA EMBOÇO/MASSA ÚNICA/ASSENTAMENTO DE ALVENARIA DE VEDAÇÃO, PREPARO MECÂNICO COM BETONEIRA 400 L. AF_08/2019</t>
  </si>
  <si>
    <t>333,90</t>
  </si>
  <si>
    <t>348,83</t>
  </si>
  <si>
    <t>87296</t>
  </si>
  <si>
    <t>ARGAMASSA TRAÇO 1:3:12 (EM VOLUME DE CIMENTO, CAL E AREIA MÉDIA ÚMIDA) PARA EMBOÇO/MASSA ÚNICA/ASSENTAMENTO DE ALVENARIA DE VEDAÇÃO, PREPARO MECÂNICO COM BETONEIRA 600 L. AF_08/2019</t>
  </si>
  <si>
    <t>300,52</t>
  </si>
  <si>
    <t>310,61</t>
  </si>
  <si>
    <t>87298</t>
  </si>
  <si>
    <t>ARGAMASSA TRAÇO 1:3 (EM VOLUME DE CIMENTO E AREIA MÉDIA ÚMIDA) PARA CONTRAPISO, PREPARO MECÂNICO COM BETONEIRA 400 L. AF_08/2019</t>
  </si>
  <si>
    <t>376,58</t>
  </si>
  <si>
    <t>388,51</t>
  </si>
  <si>
    <t>87299</t>
  </si>
  <si>
    <t>ARGAMASSA TRAÇO 1:3 (EM VOLUME DE CIMENTO E AREIA MÉDIA ÚMIDA) PARA CONTRAPISO, PREPARO MECÂNICO COM BETONEIRA 600 L. AF_08/2019</t>
  </si>
  <si>
    <t>258,46</t>
  </si>
  <si>
    <t>268,96</t>
  </si>
  <si>
    <t>87301</t>
  </si>
  <si>
    <t>ARGAMASSA TRAÇO 1:4 (EM VOLUME DE CIMENTO E AREIA MÉDIA ÚMIDA) PARA CONTRAPISO, PREPARO MECÂNICO COM BETONEIRA 400 L. AF_08/2019</t>
  </si>
  <si>
    <t>348,72</t>
  </si>
  <si>
    <t>361,82</t>
  </si>
  <si>
    <t>87302</t>
  </si>
  <si>
    <t>ARGAMASSA TRAÇO 1:4 (EM VOLUME DE CIMENTO E AREIA MÉDIA ÚMIDA) PARA CONTRAPISO, PREPARO MECÂNICO COM BETONEIRA 600 L. AF_08/2019</t>
  </si>
  <si>
    <t>334,10</t>
  </si>
  <si>
    <t>344,72</t>
  </si>
  <si>
    <t>87304</t>
  </si>
  <si>
    <t>ARGAMASSA TRAÇO 1:5 (EM VOLUME DE CIMENTO E AREIA MÉDIA ÚMIDA) PARA CONTRAPISO, PREPARO MECÂNICO COM BETONEIRA 400 L. AF_08/2019</t>
  </si>
  <si>
    <t>315,57</t>
  </si>
  <si>
    <t>327,45</t>
  </si>
  <si>
    <t>87305</t>
  </si>
  <si>
    <t>ARGAMASSA TRAÇO 1:5 (EM VOLUME DE CIMENTO E AREIA MÉDIA ÚMIDA) PARA CONTRAPISO, PREPARO MECÂNICO COM BETONEIRA 600 L. AF_08/2019</t>
  </si>
  <si>
    <t>313,13</t>
  </si>
  <si>
    <t>324,14</t>
  </si>
  <si>
    <t>87307</t>
  </si>
  <si>
    <t>ARGAMASSA TRAÇO 1:6 (EM VOLUME DE CIMENTO E AREIA MÉDIA ÚMIDA) PARA CONTRAPISO, PREPARO MECÂNICO COM BETONEIRA 400 L. AF_08/2019</t>
  </si>
  <si>
    <t>307,86</t>
  </si>
  <si>
    <t>320,96</t>
  </si>
  <si>
    <t>87308</t>
  </si>
  <si>
    <t>ARGAMASSA TRAÇO 1:6 (EM VOLUME DE CIMENTO E AREIA MÉDIA ÚMIDA) PARA CONTRAPISO, PREPARO MECÂNICO COM BETONEIRA 600 L. AF_08/2019</t>
  </si>
  <si>
    <t>294,24</t>
  </si>
  <si>
    <t>305,18</t>
  </si>
  <si>
    <t>87310</t>
  </si>
  <si>
    <t>ARGAMASSA TRAÇO 1:5 (EM VOLUME DE CIMENTO E AREIA GROSSA ÚMIDA) PARA CHAPISCO CONVENCIONAL, PREPARO MECÂNICO COM BETONEIRA 400 L. AF_08/2019</t>
  </si>
  <si>
    <t>280,59</t>
  </si>
  <si>
    <t>87311</t>
  </si>
  <si>
    <t>ARGAMASSA TRAÇO 1:5 (EM VOLUME DE CIMENTO E AREIA GROSSA ÚMIDA) PARA CHAPISCO CONVENCIONAL, PREPARO MECÂNICO COM BETONEIRA 600 L. AF_08/2019</t>
  </si>
  <si>
    <t>255,52</t>
  </si>
  <si>
    <t>265,02</t>
  </si>
  <si>
    <t>87313</t>
  </si>
  <si>
    <t>ARGAMASSA TRAÇO 1:3 (EM VOLUME DE CIMENTO E AREIA GROSSA ÚMIDA) PARA CHAPISCO CONVENCIONAL, PREPARO MECÂNICO COM BETONEIRA 400 L. AF_08/2019</t>
  </si>
  <si>
    <t>312,68</t>
  </si>
  <si>
    <t>324,34</t>
  </si>
  <si>
    <t>87314</t>
  </si>
  <si>
    <t>ARGAMASSA TRAÇO 1:3 (EM VOLUME DE CIMENTO E AREIA GROSSA ÚMIDA) PARA CHAPISCO CONVENCIONAL, PREPARO MECÂNICO COM BETONEIRA 600 L. AF_08/2019</t>
  </si>
  <si>
    <t>300,07</t>
  </si>
  <si>
    <t>309,62</t>
  </si>
  <si>
    <t>87316</t>
  </si>
  <si>
    <t>ARGAMASSA TRAÇO 1:4 (EM VOLUME DE CIMENTO E AREIA GROSSA ÚMIDA) PARA CHAPISCO CONVENCIONAL, PREPARO MECÂNICO COM BETONEIRA 400 L. AF_08/2019</t>
  </si>
  <si>
    <t>293,42</t>
  </si>
  <si>
    <t>305,95</t>
  </si>
  <si>
    <t>87317</t>
  </si>
  <si>
    <t>ARGAMASSA TRAÇO 1:4 (EM VOLUME DE CIMENTO E AREIA GROSSA ÚMIDA) PARA CHAPISCO CONVENCIONAL, PREPARO MECÂNICO COM BETONEIRA 600 L. AF_08/2019</t>
  </si>
  <si>
    <t>283,35</t>
  </si>
  <si>
    <t>87319</t>
  </si>
  <si>
    <t>ARGAMASSA TRAÇO 1:5 (EM VOLUME DE CIMENTO E AREIA GROSSA ÚMIDA) COM ADIÇÃO DE EMULSÃO POLIMÉRICA PARA CHAPISCO ROLADO, PREPARO MECÂNICO COM BETONEIRA 400 L. AF_08/2019</t>
  </si>
  <si>
    <t>1.786,24</t>
  </si>
  <si>
    <t>1.797,90</t>
  </si>
  <si>
    <t>87320</t>
  </si>
  <si>
    <t>ARGAMASSA TRAÇO 1:5 (EM VOLUME DE CIMENTO E AREIA GROSSA ÚMIDA) COM ADIÇÃO DE EMULSÃO POLIMÉRICA PARA CHAPISCO ROLADO, PREPARO MECÂNICO COM BETONEIRA 600 L. AF_08/2019</t>
  </si>
  <si>
    <t>1.780,89</t>
  </si>
  <si>
    <t>1.790,55</t>
  </si>
  <si>
    <t>87322</t>
  </si>
  <si>
    <t>ARGAMASSA TRAÇO 1:3 (EM VOLUME DE CIMENTO E AREIA GROSSA ÚMIDA) COM ADIÇÃO DE EMULSÃO POLIMÉRICA PARA CHAPISCO ROLADO, PREPARO MECÂNICO COM BETONEIRA 400 L. AF_08/2019</t>
  </si>
  <si>
    <t>1.841,33</t>
  </si>
  <si>
    <t>1.853,64</t>
  </si>
  <si>
    <t>87323</t>
  </si>
  <si>
    <t>ARGAMASSA TRAÇO 1:3 (EM VOLUME DE CIMENTO E AREIA GROSSA ÚMIDA) COM ADIÇÃO DE EMULSÃO POLIMÉRICA PARA CHAPISCO ROLADO, PREPARO MECÂNICO COM BETONEIRA 600 L. AF_08/2019</t>
  </si>
  <si>
    <t>1.828,61</t>
  </si>
  <si>
    <t>1.837,95</t>
  </si>
  <si>
    <t>87325</t>
  </si>
  <si>
    <t>ARGAMASSA TRAÇO 1:4 (EM VOLUME DE CIMENTO E AREIA GROSSA ÚMIDA) COM ADIÇÃO DE EMULSÃO POLIMÉRICA PARA CHAPISCO ROLADO, PREPARO MECÂNICO COM BETONEIRA 400 L. AF_08/2019</t>
  </si>
  <si>
    <t>1.803,34</t>
  </si>
  <si>
    <t>1.816,00</t>
  </si>
  <si>
    <t>87326</t>
  </si>
  <si>
    <t>ARGAMASSA TRAÇO 1:4 (EM VOLUME DE CIMENTO E AREIA GROSSA ÚMIDA) COM ADIÇÃO DE EMULSÃO POLIMÉRICA PARA CHAPISCO ROLADO, PREPARO MECÂNICO COM BETONEIRA 600 L. AF_08/2019</t>
  </si>
  <si>
    <t>1.792,05</t>
  </si>
  <si>
    <t>1.800,87</t>
  </si>
  <si>
    <t>87327</t>
  </si>
  <si>
    <t>ARGAMASSA TRAÇO 1:7 (EM VOLUME DE CIMENTO E AREIA MÉDIA ÚMIDA) COM ADIÇÃO DE PLASTIFICANTE PARA EMBOÇO/MASSA ÚNICA/ASSENTAMENTO DE ALVENARIA DE VEDAÇÃO, PREPARO MECÂNICO COM MISTURADOR DE EIXO HORIZONTAL DE 300 KG. AF_08/2019</t>
  </si>
  <si>
    <t>305,63</t>
  </si>
  <si>
    <t>87328</t>
  </si>
  <si>
    <t>ARGAMASSA TRAÇO 1:7 (EM VOLUME DE CIMENTO E AREIA MÉDIA ÚMIDA) COM ADIÇÃO DE PLASTIFICANTE PARA EMBOÇO/MASSA ÚNICA/ASSENTAMENTO DE ALVENARIA DE VEDAÇÃO, PREPARO MECÂNICO COM MISTURADOR DE EIXO HORIZONTAL DE 600 KG. AF_08/2019</t>
  </si>
  <si>
    <t>230,11</t>
  </si>
  <si>
    <t>238,46</t>
  </si>
  <si>
    <t>87329</t>
  </si>
  <si>
    <t>ARGAMASSA TRAÇO 1:6 (EM VOLUME DE CIMENTO E AREIA MÉDIA ÚMIDA) COM ADIÇÃO DE PLASTIFICANTE PARA EMBOÇO/MASSA ÚNICA/ASSENTAMENTO DE ALVENARIA DE VEDAÇÃO, PREPARO MECÂNICO COM MISTURADOR DE EIXO HORIZONTAL DE 300 KG. AF_08/2019</t>
  </si>
  <si>
    <t>311,66</t>
  </si>
  <si>
    <t>328,72</t>
  </si>
  <si>
    <t>87330</t>
  </si>
  <si>
    <t>ARGAMASSA TRAÇO 1:6 (EM VOLUME DE CIMENTO E AREIA MÉDIA ÚMIDA) COM ADIÇÃO DE PLASTIFICANTE PARA EMBOÇO/MASSA ÚNICA/ASSENTAMENTO DE ALVENARIA DE VEDAÇÃO, PREPARO MECÂNICO COM MISTURADOR DE EIXO HORIZONTAL DE 600 KG. AF_08/2019</t>
  </si>
  <si>
    <t>244,38</t>
  </si>
  <si>
    <t>253,13</t>
  </si>
  <si>
    <t>87331</t>
  </si>
  <si>
    <t>ARGAMASSA TRAÇO 1:1:6 (EM VOLUME DE CIMENTO, CAL E AREIA MÉDIA ÚMIDA) PARA EMBOÇO/MASSA ÚNICA/ASSENTAMENTO DE ALVENARIA DE VEDAÇÃO, PREPARO MECÂNICO COM MISTURADOR DE EIXO HORIZONTAL DE 300 KG. AF_08/2019</t>
  </si>
  <si>
    <t>360,71</t>
  </si>
  <si>
    <t>87332</t>
  </si>
  <si>
    <t>ARGAMASSA TRAÇO 1:1:6 (EM VOLUME DE CIMENTO, CAL E AREIA MÉDIA ÚMIDA) PARA EMBOÇO/MASSA ÚNICA/ASSENTAMENTO DE ALVENARIA DE VEDAÇÃO, PREPARO MECÂNICO COM MISTURADOR DE EIXO HORIZONTAL DE 600 KG. AF_08/2019</t>
  </si>
  <si>
    <t>297,97</t>
  </si>
  <si>
    <t>306,83</t>
  </si>
  <si>
    <t>87333</t>
  </si>
  <si>
    <t>ARGAMASSA TRAÇO 1:1,5:7,5 (EM VOLUME DE CIMENTO, CAL E AREIA MÉDIA ÚMIDA) PARA EMBOÇO/MASSA ÚNICA/ASSENTAMENTO DE ALVENARIA DE VEDAÇÃO, PREPARO MECÂNICO COM MISTURADOR DE EIXO HORIZONTAL DE 300 KG. AF_08/2019</t>
  </si>
  <si>
    <t>333,81</t>
  </si>
  <si>
    <t>348,28</t>
  </si>
  <si>
    <t>87334</t>
  </si>
  <si>
    <t>ARGAMASSA TRAÇO 1:1,5:7,5 (EM VOLUME DE CIMENTO, CAL E AREIA MÉDIA ÚMIDA) PARA EMBOÇO/MASSA ÚNICA/ASSENTAMENTO DE ALVENARIA DE VEDAÇÃO, PREPARO MECÂNICO COM MISTURADOR DE EIXO HORIZONTAL DE 600 KG. AF_08/2019</t>
  </si>
  <si>
    <t>294,98</t>
  </si>
  <si>
    <t>304,52</t>
  </si>
  <si>
    <t>87335</t>
  </si>
  <si>
    <t>ARGAMASSA TRAÇO 1:2:8 (EM VOLUME DE CIMENTO, CAL E AREIA MÉDIA ÚMIDA) PARA EMBOÇO/MASSA ÚNICA/ASSENTAMENTO DE ALVENARIA DE VEDAÇÃO, PREPARO MECÂNICO COM MISTURADOR DE EIXO HORIZONTAL DE 300 KG. AF_08/2019</t>
  </si>
  <si>
    <t>325,85</t>
  </si>
  <si>
    <t>339,24</t>
  </si>
  <si>
    <t>87336</t>
  </si>
  <si>
    <t>ARGAMASSA TRAÇO 1:2:8 (EM VOLUME DE CIMENTO, CAL E AREIA MÉDIA ÚMIDA) PARA EMBOÇO/MASSA ÚNICA/ASSENTAMENTO DE ALVENARIA DE VEDAÇÃO, PREPARO MECÂNICO COM MISTURADOR DE EIXO HORIZONTAL DE 600 KG. AF_08/2019</t>
  </si>
  <si>
    <t>302,73</t>
  </si>
  <si>
    <t>311,88</t>
  </si>
  <si>
    <t>87337</t>
  </si>
  <si>
    <t>ARGAMASSA TRAÇO 1:2:9 (EM VOLUME DE CIMENTO, CAL E AREIA MÉDIA ÚMIDA) PARA EMBOÇO/MASSA ÚNICA/ASSENTAMENTO DE ALVENARIA DE VEDAÇÃO, PREPARO MECÂNICO COM MISTURADOR DE EIXO HORIZONTAL DE 300 KG. AF_08/2019</t>
  </si>
  <si>
    <t>321,72</t>
  </si>
  <si>
    <t>87338</t>
  </si>
  <si>
    <t>ARGAMASSA TRAÇO 1:3:12 (EM VOLUME DE CIMENTO, CAL E AREIA MÉDIA ÚMIDA) PARA EMBOÇO/MASSA ÚNICA/ASSENTAMENTO DE ALVENARIA DE VEDAÇÃO, PREPARO MECÂNICO COM MISTURADOR DE EIXO HORIZONTAL DE 600 KG. AF_08/2019</t>
  </si>
  <si>
    <t>304,62</t>
  </si>
  <si>
    <t>315,89</t>
  </si>
  <si>
    <t>87339</t>
  </si>
  <si>
    <t>ARGAMASSA TRAÇO 1:3 (EM VOLUME DE CIMENTO E AREIA MÉDIA ÚMIDA) PARA CONTRAPISO, PREPARO MECÂNICO COM MISTURADOR DE EIXO HORIZONTAL DE 160 KG. AF_08/2019</t>
  </si>
  <si>
    <t>502,56</t>
  </si>
  <si>
    <t>530,50</t>
  </si>
  <si>
    <t>87340</t>
  </si>
  <si>
    <t>ARGAMASSA TRAÇO 1:3 (EM VOLUME DE CIMENTO E AREIA MÉDIA ÚMIDA) PARA CONTRAPISO, PREPARO MECÂNICO COM MISTURADOR DE EIXO HORIZONTAL DE 300 KG. AF_08/2019</t>
  </si>
  <si>
    <t>380,38</t>
  </si>
  <si>
    <t>393,28</t>
  </si>
  <si>
    <t>87341</t>
  </si>
  <si>
    <t>ARGAMASSA TRAÇO 1:3 (EM VOLUME DE CIMENTO E AREIA MÉDIA ÚMIDA) PARA CONTRAPISO, PREPARO MECÂNICO COM MISTURADOR DE EIXO HORIZONTAL DE 600 KG. AF_08/2019</t>
  </si>
  <si>
    <t>347,51</t>
  </si>
  <si>
    <t>356,22</t>
  </si>
  <si>
    <t>87342</t>
  </si>
  <si>
    <t>ARGAMASSA TRAÇO 1:4 (EM VOLUME DE CIMENTO E AREIA MÉDIA ÚMIDA) PARA CONTRAPISO, PREPARO MECÂNICO COM MISTURADOR DE EIXO HORIZONTAL DE 160 KG. AF_08/2019</t>
  </si>
  <si>
    <t>423,04</t>
  </si>
  <si>
    <t>445,58</t>
  </si>
  <si>
    <t>87343</t>
  </si>
  <si>
    <t>ARGAMASSA TRAÇO 1:4 (EM VOLUME DE CIMENTO E AREIA MÉDIA ÚMIDA) PARA CONTRAPISO, PREPARO MECÂNICO COM MISTURADOR DE EIXO HORIZONTAL DE 300 KG. AF_08/2019</t>
  </si>
  <si>
    <t>353,78</t>
  </si>
  <si>
    <t>367,76</t>
  </si>
  <si>
    <t>87344</t>
  </si>
  <si>
    <t>ARGAMASSA TRAÇO 1:4 (EM VOLUME DE CIMENTO E AREIA MÉDIA ÚMIDA) PARA CONTRAPISO, PREPARO MECÂNICO COM MISTURADOR DE EIXO HORIZONTAL DE 600 KG. AF_08/2019</t>
  </si>
  <si>
    <t>312,63</t>
  </si>
  <si>
    <t>321,30</t>
  </si>
  <si>
    <t>87345</t>
  </si>
  <si>
    <t>ARGAMASSA TRAÇO 1:5 (EM VOLUME DE CIMENTO E AREIA MÉDIA ÚMIDA) PARA CONTRAPISO, PREPARO MECÂNICO COM MISTURADOR DE EIXO HORIZONTAL DE 160 KG. AF_08/2019</t>
  </si>
  <si>
    <t>379,13</t>
  </si>
  <si>
    <t>399,22</t>
  </si>
  <si>
    <t>87346</t>
  </si>
  <si>
    <t>ARGAMASSA TRAÇO 1:5 (EM VOLUME DE CIMENTO E AREIA MÉDIA ÚMIDA) PARA CONTRAPISO, PREPARO MECÂNICO COM MISTURADOR DE EIXO HORIZONTAL DE 300 KG. AF_08/2019</t>
  </si>
  <si>
    <t>321,64</t>
  </si>
  <si>
    <t>334,58</t>
  </si>
  <si>
    <t>87347</t>
  </si>
  <si>
    <t>ARGAMASSA TRAÇO 1:5 (EM VOLUME DE CIMENTO E AREIA MÉDIA ÚMIDA) PARA CONTRAPISO, PREPARO MECÂNICO COM MISTURADOR DE EIXO HORIZONTAL DE 600 KG. AF_08/2019</t>
  </si>
  <si>
    <t>288,94</t>
  </si>
  <si>
    <t>297,67</t>
  </si>
  <si>
    <t>87348</t>
  </si>
  <si>
    <t>ARGAMASSA TRAÇO 1:6 (EM VOLUME DE CIMENTO E AREIA MÉDIA ÚMIDA) PARA CONTRAPISO, PREPARO MECÂNICO COM MISTURADOR DE EIXO HORIZONTAL DE 160 KG. AF_08/2019</t>
  </si>
  <si>
    <t>345,70</t>
  </si>
  <si>
    <t>363,79</t>
  </si>
  <si>
    <t>87349</t>
  </si>
  <si>
    <t>ARGAMASSA TRAÇO 1:6 (EM VOLUME DE CIMENTO E AREIA MÉDIA ÚMIDA) PARA CONTRAPISO, PREPARO MECÂNICO COM MISTURADOR DE EIXO HORIZONTAL DE 600 KG. AF_08/2019</t>
  </si>
  <si>
    <t>267,82</t>
  </si>
  <si>
    <t>276,01</t>
  </si>
  <si>
    <t>87350</t>
  </si>
  <si>
    <t>ARGAMASSA TRAÇO 1:5 (EM VOLUME DE CIMENTO E AREIA GROSSA ÚMIDA) PARA CHAPISCO CONVENCIONAL, PREPARO MECÂNICO COM MISTURADOR DE EIXO HORIZONTAL DE 300 KG. AF_08/2019</t>
  </si>
  <si>
    <t>315,33</t>
  </si>
  <si>
    <t>332,64</t>
  </si>
  <si>
    <t>87351</t>
  </si>
  <si>
    <t>ARGAMASSA TRAÇO 1:5 (EM VOLUME DE CIMENTO E AREIA GROSSA ÚMIDA) PARA CHAPISCO CONVENCIONAL, PREPARO MECÂNICO COM MISTURADOR DE EIXO HORIZONTAL DE 600 KG. AF_08/2019</t>
  </si>
  <si>
    <t>243,70</t>
  </si>
  <si>
    <t>87352</t>
  </si>
  <si>
    <t>ARGAMASSA TRAÇO 1:3 (EM VOLUME DE CIMENTO E AREIA GROSSA ÚMIDA) PARA CHAPISCO CONVENCIONAL, PREPARO MECÂNICO COM MISTURADOR DE EIXO HORIZONTAL DE 160 KG. AF_08/2019</t>
  </si>
  <si>
    <t>394,90</t>
  </si>
  <si>
    <t>416,85</t>
  </si>
  <si>
    <t>87353</t>
  </si>
  <si>
    <t>ARGAMASSA TRAÇO 1:3 (EM VOLUME DE CIMENTO E AREIA GROSSA ÚMIDA) PARA CHAPISCO CONVENCIONAL, PREPARO MECÂNICO COM MISTURADOR DE EIXO HORIZONTAL DE 300 KG. AF_08/2019</t>
  </si>
  <si>
    <t>320,16</t>
  </si>
  <si>
    <t>333,02</t>
  </si>
  <si>
    <t>87354</t>
  </si>
  <si>
    <t>ARGAMASSA TRAÇO 1:3 (EM VOLUME DE CIMENTO E AREIA GROSSA ÚMIDA) PARA CHAPISCO CONVENCIONAL, PREPARO MECÂNICO COM MISTURADOR DE EIXO HORIZONTAL DE 600 KG. AF_08/2019</t>
  </si>
  <si>
    <t>291,59</t>
  </si>
  <si>
    <t>87355</t>
  </si>
  <si>
    <t>ARGAMASSA TRAÇO 1:4 (EM VOLUME DE CIMENTO E AREIA GROSSA ÚMIDA) PARA CHAPISCO CONVENCIONAL, PREPARO MECÂNICO COM MISTURADOR DE EIXO HORIZONTAL DE 160 KG. AF_08/2019</t>
  </si>
  <si>
    <t>333,67</t>
  </si>
  <si>
    <t>351,36</t>
  </si>
  <si>
    <t>87356</t>
  </si>
  <si>
    <t>ARGAMASSA TRAÇO 1:4 (EM VOLUME DE CIMENTO E AREIA GROSSA ÚMIDA) PARA CHAPISCO CONVENCIONAL, PREPARO MECÂNICO COM MISTURADOR DE EIXO HORIZONTAL DE 300 KG. AF_08/2019</t>
  </si>
  <si>
    <t>282,36</t>
  </si>
  <si>
    <t>293,64</t>
  </si>
  <si>
    <t>87357</t>
  </si>
  <si>
    <t>ARGAMASSA TRAÇO 1:4 (EM VOLUME DE CIMENTO E AREIA GROSSA ÚMIDA) PARA CHAPISCO CONVENCIONAL, PREPARO MECÂNICO COM MISTURADOR DE EIXO HORIZONTAL DE 600 KG. AF_08/2019</t>
  </si>
  <si>
    <t>263,62</t>
  </si>
  <si>
    <t>87358</t>
  </si>
  <si>
    <t>ARGAMASSA TRAÇO 1:5 (EM VOLUME DE CIMENTO E AREIA GROSSA ÚMIDA) COM ADIÇÃO DE EMULSÃO POLIMÉRICA PARA CHAPISCO ROLADO, PREPARO MECÂNICO COM MISTURADOR DE EIXO HORIZONTAL DE 300 KG. AF_08/2019</t>
  </si>
  <si>
    <t>1.779,41</t>
  </si>
  <si>
    <t>1.793,91</t>
  </si>
  <si>
    <t>87359</t>
  </si>
  <si>
    <t>ARGAMASSA TRAÇO 1:5 (EM VOLUME DE CIMENTO E AREIA GROSSA ÚMIDA) COM ADIÇÃO DE EMULSÃO POLIMÉRICA PARA CHAPISCO ROLADO, PREPARO MECÂNICO COM MISTURADOR DE EIXO HORIZONTAL DE 600 KG. AF_08/2019</t>
  </si>
  <si>
    <t>1.744,12</t>
  </si>
  <si>
    <t>1.753,44</t>
  </si>
  <si>
    <t>87360</t>
  </si>
  <si>
    <t>ARGAMASSA TRAÇO 1:3 (EM VOLUME DE CIMENTO E AREIA GROSSA ÚMIDA) COM ADIÇÃO DE EMULSÃO POLIMÉRICA PARA CHAPISCO ROLADO, PREPARO MECÂNICO COM MISTURADOR DE EIXO HORIZONTAL DE 160 KG. AF_08/2019</t>
  </si>
  <si>
    <t>1.846,58</t>
  </si>
  <si>
    <t>1.865,18</t>
  </si>
  <si>
    <t>87361</t>
  </si>
  <si>
    <t>ARGAMASSA TRAÇO 1:3 (EM VOLUME DE CIMENTO E AREIA GROSSA ÚMIDA) COM ADIÇÃO DE EMULSÃO POLIMÉRICA PARA CHAPISCO ROLADO, PREPARO MECÂNICO COM MISTURADOR DE EIXO HORIZONTAL DE 300 KG. AF_08/2019</t>
  </si>
  <si>
    <t>1.794,89</t>
  </si>
  <si>
    <t>1.806,01</t>
  </si>
  <si>
    <t>87362</t>
  </si>
  <si>
    <t>ARGAMASSA TRAÇO 1:3 (EM VOLUME DE CIMENTO E AREIA GROSSA ÚMIDA) COM ADIÇÃO DE EMULSÃO POLIMÉRICA PARA CHAPISCO ROLADO, PREPARO MECÂNICO COM MISTURADOR DE EIXO HORIZONTAL DE 600 KG. AF_08/2019</t>
  </si>
  <si>
    <t>1.780,66</t>
  </si>
  <si>
    <t>1.788,48</t>
  </si>
  <si>
    <t>87363</t>
  </si>
  <si>
    <t>ARGAMASSA TRAÇO 1:4 (EM VOLUME DE CIMENTO E AREIA GROSSA ÚMIDA) COM ADIÇÃO DE EMULSÃO POLIMÉRICA PARA CHAPISCO ROLADO, PREPARO MECÂNICO COM MISTURADOR DE EIXO HORIZONTAL DE 300 KG. AF_08/2019</t>
  </si>
  <si>
    <t>1.802,55</t>
  </si>
  <si>
    <t>1.818,37</t>
  </si>
  <si>
    <t>87364</t>
  </si>
  <si>
    <t>ARGAMASSA TRAÇO 1:4 (EM VOLUME DE CIMENTO E AREIA GROSSA ÚMIDA) COM ADIÇÃO DE EMULSÃO POLIMÉRICA PARA CHAPISCO ROLADO, PREPARO MECÂNICO COM MISTURADOR DE EIXO HORIZONTAL DE 600 KG. AF_08/2019</t>
  </si>
  <si>
    <t>1.757,68</t>
  </si>
  <si>
    <t>1.765,89</t>
  </si>
  <si>
    <t>87365</t>
  </si>
  <si>
    <t>ARGAMASSA TRAÇO 1:7 (EM VOLUME DE CIMENTO E AREIA MÉDIA ÚMIDA) COM ADIÇÃO DE PLASTIFICANTE PARA EMBOÇO/MASSA ÚNICA/ASSENTAMENTO DE ALVENARIA DE VEDAÇÃO, PREPARO MANUAL. AF_08/2019</t>
  </si>
  <si>
    <t>353,41</t>
  </si>
  <si>
    <t>375,23</t>
  </si>
  <si>
    <t>87366</t>
  </si>
  <si>
    <t>ARGAMASSA TRAÇO 1:6 (EM VOLUME DE CIMENTO E AREIA MÉDIA ÚMIDA) COM ADIÇÃO DE PLASTIFICANTE PARA EMBOÇO/MASSA ÚNICA/ASSENTAMENTO DE ALVENARIA DE VEDAÇÃO, PREPARO MANUAL. AF_08/2019</t>
  </si>
  <si>
    <t>370,73</t>
  </si>
  <si>
    <t>393,23</t>
  </si>
  <si>
    <t>87367</t>
  </si>
  <si>
    <t>ARGAMASSA TRAÇO 1:1:6 (EM VOLUME DE CIMENTO, CAL E AREIA MÉDIA ÚMIDA) PARA EMBOÇO/MASSA ÚNICA/ASSENTAMENTO DE ALVENARIA DE VEDAÇÃO, PREPARO MANUAL. AF_08/2019</t>
  </si>
  <si>
    <t>424,25</t>
  </si>
  <si>
    <t>446,94</t>
  </si>
  <si>
    <t>87368</t>
  </si>
  <si>
    <t>ARGAMASSA TRAÇO 1:1,5:7,5 (EM VOLUME DE CIMENTO, CAL E AREIA MÉDIA ÚMIDA) PARA EMBOÇO/MASSA ÚNICA/ASSENTAMENTO DE ALVENARIA DE VEDAÇÃO, PREPARO MANUAL. AF_08/2019</t>
  </si>
  <si>
    <t>418,18</t>
  </si>
  <si>
    <t>441,05</t>
  </si>
  <si>
    <t>87369</t>
  </si>
  <si>
    <t>ARGAMASSA TRAÇO 1:2:8 (EM VOLUME DE CIMENTO, CAL E AREIA MÉDIA ÚMIDA) PARA EMBOÇO/MASSA ÚNICA/ASSENTAMENTO DE ALVENARIA DE VEDAÇÃO, PREPARO MANUAL. AF_08/2019</t>
  </si>
  <si>
    <t>425,30</t>
  </si>
  <si>
    <t>447,72</t>
  </si>
  <si>
    <t>87370</t>
  </si>
  <si>
    <t>ARGAMASSA TRAÇO 1:2:9 (EM VOLUME DE CIMENTO, CAL E AREIA MÉDIA ÚMIDA) PARA EMBOÇO/MASSA ÚNICA/ASSENTAMENTO DE ALVENARIA DE VEDAÇÃO, PREPARO MANUAL. AF_08/2019</t>
  </si>
  <si>
    <t>413,38</t>
  </si>
  <si>
    <t>435,94</t>
  </si>
  <si>
    <t>87371</t>
  </si>
  <si>
    <t>ARGAMASSA TRAÇO 1:3:12 (EM VOLUME DE CIMENTO, CAL E AREIA MÉDIA ÚMIDA) PARA EMBOÇO/MASSA ÚNICA/ASSENTAMENTO DE ALVENARIA DE VEDAÇÃO, PREPARO MANUAL. AF_08/2019</t>
  </si>
  <si>
    <t>405,83</t>
  </si>
  <si>
    <t>427,81</t>
  </si>
  <si>
    <t>87372</t>
  </si>
  <si>
    <t>ARGAMASSA TRAÇO 1:3 (EM VOLUME DE CIMENTO E AREIA MÉDIA ÚMIDA) PARA CONTRAPISO, PREPARO MANUAL. AF_08/2019</t>
  </si>
  <si>
    <t>484,16</t>
  </si>
  <si>
    <t>507,70</t>
  </si>
  <si>
    <t>87373</t>
  </si>
  <si>
    <t>ARGAMASSA TRAÇO 1:4 (EM VOLUME DE CIMENTO E AREIA MÉDIA ÚMIDA) PARA CONTRAPISO, PREPARO MANUAL. AF_08/2019</t>
  </si>
  <si>
    <t>437,72</t>
  </si>
  <si>
    <t>459,98</t>
  </si>
  <si>
    <t>87374</t>
  </si>
  <si>
    <t>ARGAMASSA TRAÇO 1:5 (EM VOLUME DE CIMENTO E AREIA MÉDIA ÚMIDA) PARA CONTRAPISO, PREPARO MANUAL. AF_08/2019</t>
  </si>
  <si>
    <t>415,05</t>
  </si>
  <si>
    <t>437,47</t>
  </si>
  <si>
    <t>87375</t>
  </si>
  <si>
    <t>ARGAMASSA TRAÇO 1:6 (EM VOLUME DE CIMENTO E AREIA MÉDIA ÚMIDA) PARA CONTRAPISO, PREPARO MANUAL. AF_08/2019</t>
  </si>
  <si>
    <t>401,80</t>
  </si>
  <si>
    <t>424,65</t>
  </si>
  <si>
    <t>87376</t>
  </si>
  <si>
    <t>ARGAMASSA TRAÇO 1:5 (EM VOLUME DE CIMENTO E AREIA GROSSA ÚMIDA) PARA CHAPISCO CONVENCIONAL, PREPARO MANUAL. AF_08/2019</t>
  </si>
  <si>
    <t>366,40</t>
  </si>
  <si>
    <t>388,22</t>
  </si>
  <si>
    <t>87377</t>
  </si>
  <si>
    <t>ARGAMASSA TRAÇO 1:3 (EM VOLUME DE CIMENTO E AREIA GROSSA ÚMIDA) PARA CHAPISCO CONVENCIONAL, PREPARO MANUAL. AF_08/2019</t>
  </si>
  <si>
    <t>413,81</t>
  </si>
  <si>
    <t>436,07</t>
  </si>
  <si>
    <t>87378</t>
  </si>
  <si>
    <t>ARGAMASSA TRAÇO 1:4 (EM VOLUME DE CIMENTO E AREIA GROSSA ÚMIDA) PARA CHAPISCO CONVENCIONAL, PREPARO MANUAL. AF_08/2019</t>
  </si>
  <si>
    <t>381,26</t>
  </si>
  <si>
    <t>402,80</t>
  </si>
  <si>
    <t>87379</t>
  </si>
  <si>
    <t>ARGAMASSA TRAÇO 1:5 (EM VOLUME DE CIMENTO E AREIA GROSSA ÚMIDA) COM ADIÇÃO DE EMULSÃO POLIMÉRICA PARA CHAPISCO ROLADO, PREPARO MANUAL. AF_08/2019</t>
  </si>
  <si>
    <t>1.871,86</t>
  </si>
  <si>
    <t>1.893,38</t>
  </si>
  <si>
    <t>87380</t>
  </si>
  <si>
    <t>ARGAMASSA TRAÇO 1:3 (EM VOLUME DE CIMENTO E AREIA GROSSA ÚMIDA) COM ADIÇÃO DE EMULSÃO POLIMÉRICA PARA CHAPISCO ROLADO, PREPARO MANUAL. AF_08/2019</t>
  </si>
  <si>
    <t>1.918,47</t>
  </si>
  <si>
    <t>1.940,43</t>
  </si>
  <si>
    <t>87381</t>
  </si>
  <si>
    <t>ARGAMASSA TRAÇO 1:4 (EM VOLUME DE CIMENTO E AREIA GROSSA ÚMIDA) COM ADIÇÃO DE EMULSÃO POLIMÉRICA PARA CHAPISCO ROLADO, PREPARO MANUAL. AF_08/2019</t>
  </si>
  <si>
    <t>1.886,27</t>
  </si>
  <si>
    <t>1.907,50</t>
  </si>
  <si>
    <t>87382</t>
  </si>
  <si>
    <t>ARGAMASSA INDUSTRIALIZADA MULTIUSO PARA REVESTIMENTOS E ASSENTAMENTO DA ALVENARIA, PREPARO COM MISTURADOR DE EIXO HORIZONTAL DE 160 KG. AF_08/2019</t>
  </si>
  <si>
    <t>892,14</t>
  </si>
  <si>
    <t>904,19</t>
  </si>
  <si>
    <t>87383</t>
  </si>
  <si>
    <t>ARGAMASSA INDUSTRIALIZADA MULTIUSO PARA REVESTIMENTOS E ASSENTAMENTO DA ALVENARIA, PREPARO COM MISTURADOR DE EIXO HORIZONTAL DE 300 KG. AF_08/2019</t>
  </si>
  <si>
    <t>879,11</t>
  </si>
  <si>
    <t>888,56</t>
  </si>
  <si>
    <t>87384</t>
  </si>
  <si>
    <t>ARGAMASSA INDUSTRIALIZADA MULTIUSO PARA REVESTIMENTOS E ASSENTAMENTO DA ALVENARIA, PREPARO COM MISTURADOR DE EIXO HORIZONTAL DE 600 KG. AF_08/2019</t>
  </si>
  <si>
    <t>863,74</t>
  </si>
  <si>
    <t>870,57</t>
  </si>
  <si>
    <t>87385</t>
  </si>
  <si>
    <t>ARGAMASSA PRONTA PARA CONTRAPISO, PREPARO COM MISTURADOR DE EIXO HORIZONTAL DE 160 KG. AF_08/2019</t>
  </si>
  <si>
    <t>1.269,72</t>
  </si>
  <si>
    <t>1.284,08</t>
  </si>
  <si>
    <t>87386</t>
  </si>
  <si>
    <t>ARGAMASSA PRONTA PARA CONTRAPISO, PREPARO COM MISTURADOR DE EIXO HORIZONTAL DE 300 KG. AF_08/2019</t>
  </si>
  <si>
    <t>1.252,71</t>
  </si>
  <si>
    <t>1.263,56</t>
  </si>
  <si>
    <t>87387</t>
  </si>
  <si>
    <t>ARGAMASSA PRONTA PARA CONTRAPISO, PREPARO COM MISTURADOR DE EIXO HORIZONTAL DE 600 KG. AF_08/2019</t>
  </si>
  <si>
    <t>1.239,09</t>
  </si>
  <si>
    <t>1.247,10</t>
  </si>
  <si>
    <t>87388</t>
  </si>
  <si>
    <t>ARGAMASSA PARA REVESTIMENTO DECORATIVO MONOCAMADA (MONOCAPA), PREPARO COM MISTURADOR DE EIXO HORIZONTAL DE 160 KG. AF_08/2019</t>
  </si>
  <si>
    <t>2.916,43</t>
  </si>
  <si>
    <t>2.928,56</t>
  </si>
  <si>
    <t>87389</t>
  </si>
  <si>
    <t>ARGAMASSA PARA REVESTIMENTO DECORATIVO MONOCAMADA (MONOCAPA), PREPARO COM MISTURADOR DE EIXO HORIZONTAL DE 300 KG. AF_08/2019</t>
  </si>
  <si>
    <t>2.917,79</t>
  </si>
  <si>
    <t>2.927,16</t>
  </si>
  <si>
    <t>87390</t>
  </si>
  <si>
    <t>ARGAMASSA PARA REVESTIMENTO DECORATIVO MONOCAMADA (MONOCAPA), PREPARO COM MISTURADOR DE EIXO HORIZONTAL DE 600 KG. AF_08/2019</t>
  </si>
  <si>
    <t>2.923,00</t>
  </si>
  <si>
    <t>2.929,83</t>
  </si>
  <si>
    <t>87391</t>
  </si>
  <si>
    <t>ARGAMASSA INDUSTRIALIZADA PARA CHAPISCO ROLADO, PREPARO COM MISTURADOR DE EIXO HORIZONTAL DE 160 KG. AF_08/2019</t>
  </si>
  <si>
    <t>4.198,26</t>
  </si>
  <si>
    <t>4.213,98</t>
  </si>
  <si>
    <t>87393</t>
  </si>
  <si>
    <t>ARGAMASSA INDUSTRIALIZADA PARA CHAPISCO ROLADO, PREPARO COM MISTURADOR DE EIXO HORIZONTAL DE 300 KG. AF_08/2019</t>
  </si>
  <si>
    <t>4.228,90</t>
  </si>
  <si>
    <t>4.241,64</t>
  </si>
  <si>
    <t>87394</t>
  </si>
  <si>
    <t>ARGAMASSA INDUSTRIALIZADA PARA CHAPISCO ROLADO, PREPARO COM MISTURADOR DE EIXO HORIZONTAL DE 600 KG. AF_08/2019</t>
  </si>
  <si>
    <t>4.258,11</t>
  </si>
  <si>
    <t>4.267,92</t>
  </si>
  <si>
    <t>87395</t>
  </si>
  <si>
    <t>ARGAMASSA INDUSTRIALIZADA PARA CHAPISCO COLANTE, PREPARO COM MISTURADOR DE EIXO HORIZONTAL DE 160 KG. AF_08/2019</t>
  </si>
  <si>
    <t>3.318,53</t>
  </si>
  <si>
    <t>3.334,25</t>
  </si>
  <si>
    <t>87396</t>
  </si>
  <si>
    <t>ARGAMASSA INDUSTRIALIZADA PARA CHAPISCO COLANTE, PREPARO COM MISTURADOR DE EIXO HORIZONTAL DE 300 KG. AF_08/2019</t>
  </si>
  <si>
    <t>3.337,35</t>
  </si>
  <si>
    <t>3.350,09</t>
  </si>
  <si>
    <t>87397</t>
  </si>
  <si>
    <t>ARGAMASSA INDUSTRIALIZADA PARA CHAPISCO COLANTE, PREPARO COM MISTURADOR DE EIXO HORIZONTAL DE 600 KG. AF_08/2019</t>
  </si>
  <si>
    <t>3.355,27</t>
  </si>
  <si>
    <t>3.365,08</t>
  </si>
  <si>
    <t>87398</t>
  </si>
  <si>
    <t>ARGAMASSA INDUSTRIALIZADA MULTIUSO PARA REVESTIMENTOS E ASSENTAMENTO DA ALVENARIA, PREPARO MANUAL. AF_08/2019</t>
  </si>
  <si>
    <t>1.039,69</t>
  </si>
  <si>
    <t>1.065,12</t>
  </si>
  <si>
    <t>87399</t>
  </si>
  <si>
    <t>ARGAMASSA PRONTA PARA CONTRAPISO, PREPARO MANUAL. AF_08/2019</t>
  </si>
  <si>
    <t>1.422,04</t>
  </si>
  <si>
    <t>1.449,37</t>
  </si>
  <si>
    <t>87401</t>
  </si>
  <si>
    <t>ARGAMASSA INDUSTRIALIZADA PARA CHAPISCO ROLADO, PREPARO MANUAL. AF_08/2019</t>
  </si>
  <si>
    <t>4.434,11</t>
  </si>
  <si>
    <t>4.465,98</t>
  </si>
  <si>
    <t>87402</t>
  </si>
  <si>
    <t>ARGAMASSA INDUSTRIALIZADA PARA CHAPISCO COLANTE, PREPARO MANUAL. AF_08/2019</t>
  </si>
  <si>
    <t>3.536,36</t>
  </si>
  <si>
    <t>3.568,23</t>
  </si>
  <si>
    <t>87404</t>
  </si>
  <si>
    <t>ARGAMASSA PARA REVESTIMENTO DECORATIVO MONOCAMADA (MONOCAPA), MISTURA E PROJEÇÃO DE 1,5 M3/H DE ARGAMASSA. AF_08/2019</t>
  </si>
  <si>
    <t>3.048,64</t>
  </si>
  <si>
    <t>3.065,60</t>
  </si>
  <si>
    <t>87405</t>
  </si>
  <si>
    <t>ARGAMASSA PARA REVESTIMENTO DECORATIVO MONOCAMADA (MONOCAPA), MISTURA E PROJEÇÃO DE 2 M3/H DE ARGAMASSA. AF_06/2014</t>
  </si>
  <si>
    <t>3.040,49</t>
  </si>
  <si>
    <t>3.053,21</t>
  </si>
  <si>
    <t>87407</t>
  </si>
  <si>
    <t>ARGAMASSA INDUSTRIALIZADA PARA REVESTIMENTOS, MISTURA E PROJEÇÃO DE 1,5 M³/H DE ARGAMASSA. AF_08/2019</t>
  </si>
  <si>
    <t>911,43</t>
  </si>
  <si>
    <t>922,87</t>
  </si>
  <si>
    <t>87408</t>
  </si>
  <si>
    <t>ARGAMASSA INDUSTRIALIZADA PARA REVESTIMENTOS, MISTURA E PROJEÇÃO DE 2 M³/H DE ARGAMASSA. AF_06/2014</t>
  </si>
  <si>
    <t>901,50</t>
  </si>
  <si>
    <t>87410</t>
  </si>
  <si>
    <t>ARGAMASSA À BASE DE GESSO, MISTURA E PROJEÇÃO DE 1,5 M³/H DE ARGAMASSA. AF_08/2019</t>
  </si>
  <si>
    <t>812,37</t>
  </si>
  <si>
    <t>828,33</t>
  </si>
  <si>
    <t>88626</t>
  </si>
  <si>
    <t>ARGAMASSA TRAÇO 1:0,5:4,5 (EM VOLUME DE CIMENTO, CAL E AREIA MÉDIA ÚMIDA), PREPARO MECÂNICO COM BETONEIRA 400 L. AF_08/2019</t>
  </si>
  <si>
    <t>312,21</t>
  </si>
  <si>
    <t>322,69</t>
  </si>
  <si>
    <t>88627</t>
  </si>
  <si>
    <t>ARGAMASSA TRAÇO 1:0,5:4,5 (EM VOLUME DE CIMENTO, CAL E AREIA MÉDIA ÚMIDA) PARA ASSENTAMENTO DE ALVENARIA, PREPARO MANUAL. AF_08/2019</t>
  </si>
  <si>
    <t>384,75</t>
  </si>
  <si>
    <t>402,48</t>
  </si>
  <si>
    <t>88628</t>
  </si>
  <si>
    <t>ARGAMASSA TRAÇO 1:3 (EM VOLUME DE CIMENTO E AREIA MÉDIA ÚMIDA), PREPARO MECÂNICO COM BETONEIRA 400 L. AF_08/2019</t>
  </si>
  <si>
    <t>310,72</t>
  </si>
  <si>
    <t>319,95</t>
  </si>
  <si>
    <t>88629</t>
  </si>
  <si>
    <t>ARGAMASSA TRAÇO 1:3 (EM VOLUME DE CIMENTO E AREIA MÉDIA ÚMIDA), PREPARO MANUAL. AF_08/2019</t>
  </si>
  <si>
    <t>389,35</t>
  </si>
  <si>
    <t>406,66</t>
  </si>
  <si>
    <t>88630</t>
  </si>
  <si>
    <t>ARGAMASSA TRAÇO 1:4 (CIMENTO E AREIA MÉDIA), PREPARO MECÂNICO COM BETONEIRA 400 L. AF_08/2014</t>
  </si>
  <si>
    <t>270,19</t>
  </si>
  <si>
    <t>88631</t>
  </si>
  <si>
    <t>ARGAMASSA TRAÇO 1:4 (EM VOLUME DE CIMENTO E AREIA MÉDIA ÚMIDA), PREPARO MANUAL. AF_08/2019</t>
  </si>
  <si>
    <t>353,93</t>
  </si>
  <si>
    <t>370,68</t>
  </si>
  <si>
    <t>88715</t>
  </si>
  <si>
    <t>ARGAMASSA TRAÇO 1:2:9 (EM VOLUME DE CIMENTO, CAL E AREIA MÉDIA ÚMIDA) PARA EMBOÇO/MASSA ÚNICA/ASSENTAMENTO DE ALVENARIA DE VEDAÇÃO, PREPARO MECÂNICO COM BETONEIRA 400 L. AF_08/2019</t>
  </si>
  <si>
    <t>310,20</t>
  </si>
  <si>
    <t>321,70</t>
  </si>
  <si>
    <t>95563</t>
  </si>
  <si>
    <t>ARGAMASSA TRAÇO 1:1,65 (CIMENTO E AREIA MÉDIA), FCK 20 MPA, PREPARO MECÂNICO COM MISTURADOR DUPLO HORIZONTAL DE ALTA TURBULÊNCIA. AF_11/2016</t>
  </si>
  <si>
    <t>484,59</t>
  </si>
  <si>
    <t>503,88</t>
  </si>
  <si>
    <t>100464</t>
  </si>
  <si>
    <t>ARGAMASSA TRAÇO 1:0,5:4,5  (EM VOLUME DE CIMENTO, CAL E AREIA MÉDIA ÚMIDA), PREPARO MECÂNICO COM MISTURADOR DE EIXO HORIZONTAL DE 160 KG. AF_08/2019</t>
  </si>
  <si>
    <t>341,14</t>
  </si>
  <si>
    <t>355,50</t>
  </si>
  <si>
    <t>100465</t>
  </si>
  <si>
    <t>ARGAMASSA TRAÇO 1:0,5:4,5  (EM VOLUME DE CIMENTO, CAL E AREIA MÉDIA ÚMIDA), PREPARO MECÂNICO COM MISTURADOR DE EIXO HORIZONTAL DE 300 KG. AF_08/2019</t>
  </si>
  <si>
    <t>302,52</t>
  </si>
  <si>
    <t>311,99</t>
  </si>
  <si>
    <t>100466</t>
  </si>
  <si>
    <t>ARGAMASSA TRAÇO 1:0,5:4,5  (EM VOLUME DE CIMENTO, CAL E AREIA MÉDIA ÚMIDA), PREPARO MECÂNICO COM MISTURADOR DE EIXO HORIZONTAL DE 600 KG. AF_08/2019</t>
  </si>
  <si>
    <t>281,40</t>
  </si>
  <si>
    <t>288,08</t>
  </si>
  <si>
    <t>100468</t>
  </si>
  <si>
    <t>ARGAMASSA TRAÇO 1:3 (EM VOLUME DE CIMENTO E AREIA MÉDIA ÚMIDA), PREPARO MECÂNICO COM MISTURADOR DE EIXO HORIZONTAL DE 160 KG. AF_08/2019</t>
  </si>
  <si>
    <t>410,29</t>
  </si>
  <si>
    <t>428,63</t>
  </si>
  <si>
    <t>100469</t>
  </si>
  <si>
    <t>ARGAMASSA TRAÇO 1:3 (EM VOLUME DE CIMENTO E AREIA MÉDIA ÚMIDA), PREPARO MECÂNICO COM MISTURADOR DE EIXO HORIZONTAL DE 300 KG. AF_08/2019</t>
  </si>
  <si>
    <t>304,61</t>
  </si>
  <si>
    <t>313,39</t>
  </si>
  <si>
    <t>100470</t>
  </si>
  <si>
    <t>ARGAMASSA TRAÇO 1:3 (EM VOLUME DE CIMENTO E AREIA MÉDIA ÚMIDA), PREPARO MECÂNICO COM MISTURADOR DE EIXO HORIZONTAL DE 600 KG. AF_08/2019</t>
  </si>
  <si>
    <t>276,13</t>
  </si>
  <si>
    <t>284,91</t>
  </si>
  <si>
    <t>100472</t>
  </si>
  <si>
    <t>ARGAMASSA TRAÇO 1:4 (EM VOLUME DE CIMENTO E AREIA MÉDIA ÚMIDA), PREPARO MECÂNICO COM MISTURADOR DE EIXO HORIZONTAL DE 160 KG. AF_08/2019</t>
  </si>
  <si>
    <t>329,10</t>
  </si>
  <si>
    <t>344,60</t>
  </si>
  <si>
    <t>100473</t>
  </si>
  <si>
    <t>ARGAMASSA TRAÇO 1:4 (EM VOLUME DE CIMENTO E AREIA MÉDIA ÚMIDA), PREPARO MECÂNICO COM MISTURADOR DE EIXO HORIZONTAL DE 300 KG. AF_08/2019</t>
  </si>
  <si>
    <t>280,91</t>
  </si>
  <si>
    <t>290,44</t>
  </si>
  <si>
    <t>100474</t>
  </si>
  <si>
    <t>ARGAMASSA TRAÇO 1:4 (EM VOLUME DE CIMENTO E AREIA MÉDIA ÚMIDA), PREPARO MECÂNICO COM MISTURADOR DE EIXO HORIZONTAL DE 600 KG. AF_08/2019</t>
  </si>
  <si>
    <t>257,16</t>
  </si>
  <si>
    <t>263,52</t>
  </si>
  <si>
    <t>100475</t>
  </si>
  <si>
    <t>ARGAMASSA TRAÇO 1:3 (EM VOLUME DE CIMENTO E AREIA MÉDIA ÚMIDA) COM ADIÇÃO DE IMPERMEABILIZANTE, PREPARO MECÂNICO COM BETONEIRA 400 L. AF_08/2019</t>
  </si>
  <si>
    <t>421,83</t>
  </si>
  <si>
    <t>431,95</t>
  </si>
  <si>
    <t>100477</t>
  </si>
  <si>
    <t>ARGAMASSA TRAÇO 1:3 (EM VOLUME DE CIMENTO E AREIA MÉDIA ÚMIDA) COM ADIÇÃO DE IMPERMEABILIZANTE, PREPARO MECÂNICO COM MISTURADOR DE EIXO HORIZONTAL DE 160 KG. AF_08/2019</t>
  </si>
  <si>
    <t>488,84</t>
  </si>
  <si>
    <t>508,06</t>
  </si>
  <si>
    <t>100478</t>
  </si>
  <si>
    <t>ARGAMASSA TRAÇO 1:3 (EM VOLUME DE CIMENTO E AREIA MÉDIA ÚMIDA) COM ADIÇÃO DE IMPERMEABILIZANTE, PREPARO MECÂNICO COM MISTURADOR DE EIXO HORIZONTAL DE 300 KG. AF_08/2019</t>
  </si>
  <si>
    <t>413,25</t>
  </si>
  <si>
    <t>422,92</t>
  </si>
  <si>
    <t>100479</t>
  </si>
  <si>
    <t>ARGAMASSA TRAÇO 1:3 (EM VOLUME DE CIMENTO E AREIA MÉDIA ÚMIDA) COM ADIÇÃO DE IMPERMEABILIZANTE, PREPARO MECÂNICO COM MISTURADOR DE EIXO HORIZONTAL DE 600 KG. AF_08/2019</t>
  </si>
  <si>
    <t>394,71</t>
  </si>
  <si>
    <t>401,83</t>
  </si>
  <si>
    <t>100480</t>
  </si>
  <si>
    <t>ARGAMASSA TRAÇO 1:3 (EM VOLUME DE CIMENTO E AREIA MÉDIA ÚMIDA) COM ADIÇÃO DE IMPERMEABILIZANTE, PREPARO MANUAL. AF_08/2019</t>
  </si>
  <si>
    <t>498,63</t>
  </si>
  <si>
    <t>516,61</t>
  </si>
  <si>
    <t>100481</t>
  </si>
  <si>
    <t>ARGAMASSA TRAÇO 1:4 (EM VOLUME DE CIMENTO E AREIA MÉDIA ÚMIDA) COM ADIÇÃO DE IMPERMEABILIZANTE, PREPARO MECÂNICO COM BETONEIRA 400 L. AF_08/2019</t>
  </si>
  <si>
    <t>365,25</t>
  </si>
  <si>
    <t>374,72</t>
  </si>
  <si>
    <t>100483</t>
  </si>
  <si>
    <t>ARGAMASSA TRAÇO 1:4 (EM VOLUME DE CIMENTO E AREIA MÉDIA ÚMIDA) COM ADIÇÃO DE IMPERMEABILIZANTE, PREPARO MECÂNICO COM MISTURADOR DE EIXO HORIZONTAL DE 160 KG. AF_08/2019</t>
  </si>
  <si>
    <t>415,29</t>
  </si>
  <si>
    <t>431,52</t>
  </si>
  <si>
    <t>100484</t>
  </si>
  <si>
    <t>ARGAMASSA TRAÇO 1:4 (EM VOLUME DE CIMENTO E AREIA MÉDIA ÚMIDA) COM ADIÇÃO DE IMPERMEABILIZANTE, PREPARO MECÂNICO COM MISTURADOR DE EIXO HORIZONTAL DE 300 KG. AF_08/2019</t>
  </si>
  <si>
    <t>367,81</t>
  </si>
  <si>
    <t>378,07</t>
  </si>
  <si>
    <t>100485</t>
  </si>
  <si>
    <t>ARGAMASSA TRAÇO 1:4 (EM VOLUME DE CIMENTO E AREIA MÉDIA ÚMIDA) COM ADIÇÃO DE IMPERMEABILIZANTE, PREPARO MECÂNICO COM MISTURADOR DE EIXO HORIZONTAL DE 600 KG. AF_08/2019</t>
  </si>
  <si>
    <t>345,21</t>
  </si>
  <si>
    <t>352,28</t>
  </si>
  <si>
    <t>100486</t>
  </si>
  <si>
    <t>ARGAMASSA TRAÇO 1:4 (EM VOLUME DE CIMENTO E AREIA MÉDIA ÚMIDA) COM ADIÇÃO DE IMPERMEABILIZANTE, PREPARO MANUAL. AF_08/2019</t>
  </si>
  <si>
    <t>444,81</t>
  </si>
  <si>
    <t>462,08</t>
  </si>
  <si>
    <t>100487</t>
  </si>
  <si>
    <t>ARGAMASSA TRAÇO 1:2:9 (EM VOLUME DE CIMENTO, CAL E AREIA MÉDIA ÚMIDA) PARA EMBOÇO/MASSA ÚNICA/ASSENTAMENTO DE ALVENARIA DE VEDAÇÃO, PREPARO MECÂNICO COM MISTURADOR DE EIXO HORIZONTAL DE 600 KG. AF_08/2019</t>
  </si>
  <si>
    <t>286,92</t>
  </si>
  <si>
    <t>295,72</t>
  </si>
  <si>
    <t>100488</t>
  </si>
  <si>
    <t>ARGAMASSA TRAÇO 1:0,5:4,5 (EM VOLUME DE CIMENTO, CAL E AREIA MÉDIA ÚMIDA), PREPARO MECÂNICO COM BETONEIRA 600 L. AF_08/2019</t>
  </si>
  <si>
    <t>299,00</t>
  </si>
  <si>
    <t>100489</t>
  </si>
  <si>
    <t>ARGAMASSA TRAÇO 1:3 (EM VOLUME DE CIMENTO E AREIA MÉDIA ÚMIDA), PREPARO MECÂNICO COM BETONEIRA 600 L. AF_08/2019</t>
  </si>
  <si>
    <t>305,13</t>
  </si>
  <si>
    <t>313,23</t>
  </si>
  <si>
    <t>100490</t>
  </si>
  <si>
    <t>ARGAMASSA TRAÇO 1:4 (EM VOLUME DE CIMENTO E AREIA MÉDIA ÚMIDA), PREPARO MECÂNICO COM BETONEIRA 600 L. AF_08/2019</t>
  </si>
  <si>
    <t>271,28</t>
  </si>
  <si>
    <t>100491</t>
  </si>
  <si>
    <t>ARGAMASSA TRAÇO 1:3 (EM VOLUME DE CIMENTO E AREIA MÉDIA ÚMIDA) COM ADIÇÃO DE IMPERMEABILIZANTE, PREPARO MECÂNICO COM BETONEIRA 600 L. AF_08/2019</t>
  </si>
  <si>
    <t>416,82</t>
  </si>
  <si>
    <t>425,84</t>
  </si>
  <si>
    <t>100492</t>
  </si>
  <si>
    <t>ARGAMASSA TRAÇO 1:4 (EM VOLUME DE CIMENTO E AREIA MÉDIA ÚMIDA) COM ADIÇÃO DE IMPERMEABILIZANTE, PREPARO MECÂNICO COM BETONEIRA 600 L. AF_08/2019</t>
  </si>
  <si>
    <t>368,95</t>
  </si>
  <si>
    <t>92121</t>
  </si>
  <si>
    <t>PENEIRAMENTO DE AREIA COM PENEIRA ELÉTRICA. AF_11/2015</t>
  </si>
  <si>
    <t>92122</t>
  </si>
  <si>
    <t>PENEIRAMENTO DE AREIA COM PENEIRA MANUAL. AF_11/2015</t>
  </si>
  <si>
    <t>43,23</t>
  </si>
  <si>
    <t>48,07</t>
  </si>
  <si>
    <t>92123</t>
  </si>
  <si>
    <t>ENSACAMENTO DE AREIA. AF_11/2015</t>
  </si>
  <si>
    <t>41,22</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</si>
  <si>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</si>
  <si>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</si>
  <si>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</si>
  <si>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</si>
  <si>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</si>
  <si>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</si>
  <si>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</si>
  <si>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</si>
  <si>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</si>
  <si>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</si>
  <si>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</si>
  <si>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</si>
  <si>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</si>
  <si>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</si>
  <si>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</si>
  <si>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</si>
  <si>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</si>
  <si>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</si>
  <si>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</si>
  <si>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</si>
  <si>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</si>
  <si>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</si>
  <si>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</si>
  <si>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1.231,56</t>
  </si>
  <si>
    <t>1.369,54</t>
  </si>
  <si>
    <t>100206</t>
  </si>
  <si>
    <t>TRANSPORTE HORIZONTAL COM JERICA DE 90 L, DE MASSA/ GRANEL (UNIDADE: M3XKM). AF_07/2019</t>
  </si>
  <si>
    <t>890,21</t>
  </si>
  <si>
    <t>989,94</t>
  </si>
  <si>
    <t>100207</t>
  </si>
  <si>
    <t>TRANSPORTE HORIZONTAL COM CARREGADEIRA, DE MASSA/ GRANEL (UNIDADE: M3XKM). AF_07/2019</t>
  </si>
  <si>
    <t>322,68</t>
  </si>
  <si>
    <t>343,43</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</si>
  <si>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</si>
  <si>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</si>
  <si>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</si>
  <si>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</si>
  <si>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</si>
  <si>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</si>
  <si>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</si>
  <si>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15,01</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</si>
  <si>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</si>
  <si>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</si>
  <si>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</si>
  <si>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</si>
  <si>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</si>
  <si>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</si>
  <si>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</si>
  <si>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</si>
  <si>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</si>
  <si>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</si>
  <si>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</si>
  <si>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</si>
  <si>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</si>
  <si>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</si>
  <si>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</si>
  <si>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</si>
  <si>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</si>
  <si>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</si>
  <si>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</si>
  <si>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</si>
  <si>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</si>
  <si>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</si>
  <si>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</si>
  <si>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</si>
  <si>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</si>
  <si>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</si>
  <si>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</si>
  <si>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</si>
  <si>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</si>
  <si>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</si>
  <si>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</si>
  <si>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</si>
  <si>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</si>
  <si>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</si>
  <si>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</si>
  <si>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</si>
  <si>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</si>
  <si>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</si>
  <si>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</si>
  <si>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</si>
  <si>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</si>
  <si>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</si>
  <si>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</si>
  <si>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</si>
  <si>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</si>
  <si>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</si>
  <si>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</si>
  <si>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</si>
  <si>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</si>
  <si>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</si>
  <si>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</si>
  <si>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</si>
  <si>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</si>
  <si>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</si>
  <si>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</si>
  <si>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</si>
  <si>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</si>
  <si>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</si>
  <si>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</si>
  <si>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</si>
  <si>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</si>
  <si>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</si>
  <si>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</si>
  <si>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3,35</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</si>
  <si>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</si>
  <si>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</si>
  <si>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</si>
  <si>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</si>
  <si>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16,54</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</si>
  <si>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</si>
  <si>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</si>
  <si>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</si>
  <si>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</si>
  <si>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</si>
  <si>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</si>
  <si>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</si>
  <si>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</si>
  <si>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</si>
  <si>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</si>
  <si>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</si>
  <si>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</si>
  <si>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</si>
  <si>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</si>
  <si>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</si>
  <si>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</si>
  <si>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</si>
  <si>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</si>
  <si>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</si>
  <si>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</si>
  <si>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</si>
  <si>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</si>
  <si>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</si>
  <si>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</si>
  <si>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33,09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</si>
  <si>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</si>
  <si>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</si>
  <si>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</si>
  <si>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</si>
  <si>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</si>
  <si>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</si>
  <si>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</si>
  <si>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</si>
  <si>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</si>
  <si>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</si>
  <si>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</si>
  <si>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</si>
  <si>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</si>
  <si>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</si>
  <si>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</si>
  <si>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</si>
  <si>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</si>
  <si>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</si>
  <si>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1,81</t>
  </si>
  <si>
    <t>100264</t>
  </si>
  <si>
    <t>TRANSPORTE HORIZONTAL MANUAL, DE JANELA (UNIDADE: M2XKM). AF_07/2019</t>
  </si>
  <si>
    <t>36,74</t>
  </si>
  <si>
    <t>100265</t>
  </si>
  <si>
    <t>TRANSPORTE VERTICAL MANUAL, 1 PAVIMENTO, DE JANELA (UNIDADE: M2). AF_07/2019</t>
  </si>
  <si>
    <t>100266</t>
  </si>
  <si>
    <t>TRANSPORTE HORIZONTAL MANUAL, DE PORTA (UNIDADE: UNIDXKM). AF_07/2019</t>
  </si>
  <si>
    <t>70,21</t>
  </si>
  <si>
    <t>78,08</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</si>
  <si>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</si>
  <si>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</si>
  <si>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</si>
  <si>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</si>
  <si>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</si>
  <si>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</si>
  <si>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</si>
  <si>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</si>
  <si>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</si>
  <si>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</si>
  <si>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58,56</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</si>
  <si>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</si>
  <si>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</si>
  <si>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</si>
  <si>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</si>
  <si>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</si>
  <si>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</si>
  <si>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23,41</t>
  </si>
  <si>
    <t>100275</t>
  </si>
  <si>
    <t>TRANSPORTE HORIZONTAL MANUAL, DE TELHA TERMOACÚSTICA OU TELHA DE AÇO ZINCADO (UNIDADE: M2XKM). AF_07/2019</t>
  </si>
  <si>
    <t>16,83</t>
  </si>
  <si>
    <t>100276</t>
  </si>
  <si>
    <t>TRANSPORTE HORIZONTAL MANUAL, DE TELHA DE FIBROCIMENTO OU TELHA ESTRUTURAL DE FIBROCIMENTO, CANALETE 90 OU KALHETÃO (UNIDADE: M2XKM). AF_07/2019</t>
  </si>
  <si>
    <t>27,63</t>
  </si>
  <si>
    <t>30,72</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</si>
  <si>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</si>
  <si>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</si>
  <si>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</si>
  <si>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</si>
  <si>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33,59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</si>
  <si>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</si>
  <si>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</si>
  <si>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</si>
  <si>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</si>
  <si>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</si>
  <si>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</si>
  <si>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</si>
  <si>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</si>
  <si>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146,29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</si>
  <si>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</si>
  <si>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</si>
  <si>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</si>
  <si>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</si>
  <si>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</si>
  <si>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</si>
  <si>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39,30</t>
  </si>
  <si>
    <t>100286</t>
  </si>
  <si>
    <t>TRANSPORTE HORIZONTAL COM CARRINHO PLATAFORMA, DE BARRAMENTO BLINDADO (UNIDADE: MXKM). AF_07/2019</t>
  </si>
  <si>
    <t>11,51</t>
  </si>
  <si>
    <t>100287</t>
  </si>
  <si>
    <t>TRANSPORTE HORIZONTAL MANUAL, DE CALHA QUADRADA NÚMERO 24  CORTE 33 (UNIDADE: MXKM). AF_07/2019</t>
  </si>
  <si>
    <t>84117</t>
  </si>
  <si>
    <t>RASPAGEM / CALAFETACAO TACOS MADEIRA 1 DEMAO CERA</t>
  </si>
  <si>
    <t>84120</t>
  </si>
  <si>
    <t>ENCERAMENTO MANUAL EM MADEIRA - 3 DEMAOS</t>
  </si>
  <si>
    <t>11,58</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</si>
  <si>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</si>
  <si>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</si>
  <si>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</si>
  <si>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</si>
  <si>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</si>
  <si>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</si>
  <si>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</si>
  <si>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</si>
  <si>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</si>
  <si>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</si>
  <si>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</si>
  <si>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</si>
  <si>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</si>
  <si>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</si>
  <si>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</si>
  <si>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</si>
  <si>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</si>
  <si>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</si>
  <si>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</si>
  <si>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</si>
  <si>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</si>
  <si>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</si>
  <si>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71516</t>
  </si>
  <si>
    <t>CONJUNTO DE MANGUEIRA PARA COMBATE A INCENDIO EM FIBRA DE POLIESTER PURA, COM 1.1/2", REVESTIDA INTERNAMENTE, COM 2 LANCES DE 15M CADA</t>
  </si>
  <si>
    <t>73361</t>
  </si>
  <si>
    <t>CONCRETO CICLOPICO FCK=10MPA 30% PEDRA DE MAO INCLUSIVE LANCAMENTO</t>
  </si>
  <si>
    <t>361,66</t>
  </si>
  <si>
    <t>387,13</t>
  </si>
  <si>
    <t>73714</t>
  </si>
  <si>
    <t>CAIXA PARA RALO C OM GRELHA FOFO 135 KG DE ALV TIJOLO MACICO (7X10X20) PAREDES DE UMA VEZ (0.20 M) DE 0.90X1.20X1.50 M (EXTERNA) COM ARGAMASSA 1:4 CIMENTO:AREIA, BASE CONC FCK=10 MPA, EXCLUSIVE ESCAVACAO E REATERRO.</t>
  </si>
  <si>
    <t>1.333,34</t>
  </si>
  <si>
    <t>1.412,89</t>
  </si>
  <si>
    <t>97010</t>
  </si>
  <si>
    <t>GUARDA-CORPO FIXADO EM FÔRMA DE MADEIRA COM TRAVESSÕES EM MADEIRA PREGADA E FECHAMENTO EM TELA DE POLIPROPILENO PARA EDIFICAÇÕES COM ATÉ 2 PAVIMENTOS. AF_11/2017</t>
  </si>
  <si>
    <t>44,58</t>
  </si>
  <si>
    <t>46,15</t>
  </si>
  <si>
    <t>97011</t>
  </si>
  <si>
    <t>GUARDA-CORPO FIXADO EM FÔRMA DE MADEIRA COM TRAVESSÕES EM MADEIRA PREGADA E FECHAMENTO EM TELA DE POLIPROPILENO PARA EDIFICAÇÕES COM  3 PAVIMENTOS. AF_11/2017</t>
  </si>
  <si>
    <t>34,81</t>
  </si>
  <si>
    <t>36,38</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</si>
  <si>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</si>
  <si>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</si>
  <si>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</si>
  <si>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</si>
  <si>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51,02</t>
  </si>
  <si>
    <t>52,69</t>
  </si>
  <si>
    <t>97014</t>
  </si>
  <si>
    <t>GUARDA-CORPO FIXADO EM FÔRMA DE MADEIRA COM TRAVESSÕES EM MADEIRA PREGADA E FECHAMENTO EM PAINEL COMPENSADO PARA EDIFICAÇÕES COM 3 PAVIMENTOS. AF_11/2017</t>
  </si>
  <si>
    <t>39,31</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</si>
  <si>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</si>
  <si>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</si>
  <si>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</si>
  <si>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</si>
  <si>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39,78</t>
  </si>
  <si>
    <t>97017</t>
  </si>
  <si>
    <t>GUARDA-CORPO FIXADO EM FÔRMA DE MADEIRA COM TRAVESSÕES EM MADEIRA PREGADA PRÉ-MONTADA E ENCAIXE NA FÔRMA PARA EDIFICAÇÕES COM 3 PAVIMENTOS. AF_11/2017</t>
  </si>
  <si>
    <t>29,52</t>
  </si>
  <si>
    <t>30,51</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</si>
  <si>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</si>
  <si>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</si>
  <si>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</si>
  <si>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</si>
  <si>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</si>
  <si>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</si>
  <si>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</si>
  <si>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</si>
  <si>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73,77</t>
  </si>
  <si>
    <t>97034</t>
  </si>
  <si>
    <t>GUARDA-CORPO EM LAJE PÓS-DESFORMA, PARA ESTRUTURAS EM CONCRETO, COM ESCORAS METÁLICAS ESTRONCADAS NA ESTRUTURA, TRAVESSÕES DE MADEIRA E FECHAMENTO EM TELA DE POLIPROPILENO PARA EDIFICAÇÕES ACIMA DE 4 PAVIMENTOS (2 MONTAGENS POR OBRA). AF_11/2017</t>
  </si>
  <si>
    <t>44,98</t>
  </si>
  <si>
    <t>97039</t>
  </si>
  <si>
    <t>FECHAMENTO REMOVÍVEL DE VÃO DE PORTAS, EM MADEIRA (VÃO DO ELEVADOR)  1 MONTAGEM EM OBRA. AF_11/2017</t>
  </si>
  <si>
    <t>97040</t>
  </si>
  <si>
    <t>FECHAMENTO REMOVÍVEL DE ABERTURA DE CAIXILHO, EM MADEIRA  4 MONTAGENS EM OBRA. AF_11/2017</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</si>
  <si>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</si>
  <si>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</si>
  <si>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</si>
  <si>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</si>
  <si>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</si>
  <si>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</si>
  <si>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</si>
  <si>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</si>
  <si>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97051</t>
  </si>
  <si>
    <t>SINALIZAÇÃO COM FITA FIXADA NA ESTRUTURA. AF_11/2017</t>
  </si>
  <si>
    <t>97053</t>
  </si>
  <si>
    <t>SINALIZAÇÃO COM FITA FIXADA EM CONE PLÁSTICO, INCLUINDO CONE. AF_11/2017</t>
  </si>
  <si>
    <t>97062</t>
  </si>
  <si>
    <t>COLOCAÇÃO DE TELA EM ANDAIME FACHADEIRO. AF_11/2017</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</si>
  <si>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</si>
  <si>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</si>
  <si>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</si>
  <si>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</si>
  <si>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18,42</t>
  </si>
  <si>
    <t>97065</t>
  </si>
  <si>
    <t>MONTAGEM E DESMONTAGEM DE ANDAIME MULTIDIRECIONAL (EXCLUSIVE ANDAIME E LIMPEZA). AF_11/2017</t>
  </si>
  <si>
    <t>97066</t>
  </si>
  <si>
    <t>COBERTURA PARA PROTEÇÃO DE PEDESTRES SOBRE ESTRUTURA DE ANDAIME, INCLUSIVE MONTAGEM E DESMONTAGEM. AF_11/2017</t>
  </si>
  <si>
    <t>54,51</t>
  </si>
  <si>
    <t>97067</t>
  </si>
  <si>
    <t>PLATAFORMA DE PROTEÇÃO PRINCIPAL PARA ALVENARIA ESTRUTURAL PARA SER APOIADA EM ANDAIME, INCLUSIVE MONTAGEM E DESMONTAGEM. AF_11/2017</t>
  </si>
  <si>
    <t>538,87</t>
  </si>
  <si>
    <t>563,85</t>
  </si>
  <si>
    <t>85421</t>
  </si>
  <si>
    <t>REMOCAO DE VIDRO COMUM</t>
  </si>
  <si>
    <t>97621</t>
  </si>
  <si>
    <t>DEMOLIÇÃO DE ALVENARIA DE BLOCO FURADO, DE FORMA MANUAL, COM REAPROVEITAMENTO. AF_12/2017</t>
  </si>
  <si>
    <t>95,99</t>
  </si>
  <si>
    <t>106,82</t>
  </si>
  <si>
    <t>97622</t>
  </si>
  <si>
    <t>DEMOLIÇÃO DE ALVENARIA DE BLOCO FURADO, DE FORMA MANUAL, SEM REAPROVEITAMENTO. AF_12/2017</t>
  </si>
  <si>
    <t>97623</t>
  </si>
  <si>
    <t>DEMOLIÇÃO DE ALVENARIA DE TIJOLO MACIÇO, DE FORMA MANUAL, COM REAPROVEITAMENTO. AF_12/2017</t>
  </si>
  <si>
    <t>143,32</t>
  </si>
  <si>
    <t>159,48</t>
  </si>
  <si>
    <t>97624</t>
  </si>
  <si>
    <t>DEMOLIÇÃO DE ALVENARIA DE TIJOLO MACIÇO, DE FORMA MANUAL, SEM REAPROVEITAMENTO. AF_12/2017</t>
  </si>
  <si>
    <t>97625</t>
  </si>
  <si>
    <t>DEMOLIÇÃO DE ALVENARIA PARA QUALQUER TIPO DE BLOCO, DE FORMA MECANIZADA, SEM REAPROVEITAMENTO. AF_12/2017</t>
  </si>
  <si>
    <t>36,60</t>
  </si>
  <si>
    <t>97626</t>
  </si>
  <si>
    <t>DEMOLIÇÃO DE PILARES E VIGAS EM CONCRETO ARMADO, DE FORMA MANUAL, SEM REAPROVEITAMENTO. AF_12/2017</t>
  </si>
  <si>
    <t>484,53</t>
  </si>
  <si>
    <t>538,94</t>
  </si>
  <si>
    <t>97627</t>
  </si>
  <si>
    <t>DEMOLIÇÃO DE PILARES E VIGAS EM CONCRETO ARMADO, DE FORMA MECANIZADA COM MARTELETE, SEM REAPROVEITAMENTO. AF_12/2017</t>
  </si>
  <si>
    <t>229,64</t>
  </si>
  <si>
    <t>255,36</t>
  </si>
  <si>
    <t>97628</t>
  </si>
  <si>
    <t>DEMOLIÇÃO DE LAJES, DE FORMA MANUAL, SEM REAPROVEITAMENTO. AF_12/2017</t>
  </si>
  <si>
    <t>231,22</t>
  </si>
  <si>
    <t>257,29</t>
  </si>
  <si>
    <t>97629</t>
  </si>
  <si>
    <t>DEMOLIÇÃO DE LAJES, DE FORMA MECANIZADA COM MARTELETE, SEM REAPROVEITAMENTO. AF_12/2017</t>
  </si>
  <si>
    <t>109,04</t>
  </si>
  <si>
    <t>97631</t>
  </si>
  <si>
    <t>DEMOLIÇÃO DE ARGAMASSAS, DE FORMA MANUAL, SEM REAPROVEITAMENTO. AF_12/2017</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</si>
  <si>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</si>
  <si>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</si>
  <si>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</si>
  <si>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</si>
  <si>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</si>
  <si>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</si>
  <si>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</si>
  <si>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</si>
  <si>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12,74</t>
  </si>
  <si>
    <t>97636</t>
  </si>
  <si>
    <t>DEMOLIÇÃO PARCIAL DE PAVIMENTO ASFÁLTICO, DE FORMA MECANIZADA, SEM REAPROVEITAMENTO. AF_12/2017</t>
  </si>
  <si>
    <t>10,36</t>
  </si>
  <si>
    <t>97637</t>
  </si>
  <si>
    <t>REMOÇÃO DE TAPUME/ CHAPAS METÁLICAS E DE MADEIRA, DE FORMA MANUAL, SEM REAPROVEITAMENTO. AF_12/2017</t>
  </si>
  <si>
    <t>97638</t>
  </si>
  <si>
    <t>REMOÇÃO DE CHAPAS E PERFIS DE DRYWALL, DE FORMA MANUAL, SEM REAPROVEITAMENTO. AF_12/2017</t>
  </si>
  <si>
    <t>97639</t>
  </si>
  <si>
    <t>REMOÇÃO DE PLACAS E PILARETES DE CONCRETO, DE FORMA MANUAL, SEM REAPROVEITAMENTO. AF_12/2017</t>
  </si>
  <si>
    <t>16,23</t>
  </si>
  <si>
    <t>97640</t>
  </si>
  <si>
    <t>REMOÇÃO DE FORROS DE DRYWALL, PVC E FIBROMINERAL, DE FORMA MANUAL, SEM REAPROVEITAMENTO. AF_12/2017</t>
  </si>
  <si>
    <t>1,43</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</si>
  <si>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</si>
  <si>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</si>
  <si>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</si>
  <si>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</si>
  <si>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</si>
  <si>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</si>
  <si>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97644</t>
  </si>
  <si>
    <t>REMOÇÃO DE PORTAS, DE FORMA MANUAL, SEM REAPROVEITAMENTO. AF_12/2017</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</si>
  <si>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</si>
  <si>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</si>
  <si>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</si>
  <si>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</si>
  <si>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</si>
  <si>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</si>
  <si>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</si>
  <si>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</si>
  <si>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</si>
  <si>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</si>
  <si>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</si>
  <si>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</si>
  <si>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73,48</t>
  </si>
  <si>
    <t>97652</t>
  </si>
  <si>
    <t>REMOÇÃO DE TESOURAS DE MADEIRA, COM VÃO MAIOR OU IGUAL A 8M, DE FORMA MANUAL, SEM REAPROVEITAMENTO. AF_12/2017</t>
  </si>
  <si>
    <t>149,50</t>
  </si>
  <si>
    <t>166,58</t>
  </si>
  <si>
    <t>97653</t>
  </si>
  <si>
    <t>REMOÇÃO DE TESOURAS DE MADEIRA, COM VÃO MENOR QUE 8M, DE FORMA MECANIZADA, COM REAPROVEITAMENTO. AF_12/2017</t>
  </si>
  <si>
    <t>84,35</t>
  </si>
  <si>
    <t>87,95</t>
  </si>
  <si>
    <t>97654</t>
  </si>
  <si>
    <t>REMOÇÃO DE TESOURAS DE MADEIRA, COM VÃO MAIOR OU IGUAL A 8M, DE FORMA MECANIZADA, COM REAPROVEITAMENTO. AF_12/2017</t>
  </si>
  <si>
    <t>107,23</t>
  </si>
  <si>
    <t>113,44</t>
  </si>
  <si>
    <t>97655</t>
  </si>
  <si>
    <t>REMOÇÃO DE TRAMA METÁLICA PARA COBERTURA, DE FORMA MANUAL, SEM REAPROVEITAMENTO. AF_12/2017</t>
  </si>
  <si>
    <t>97656</t>
  </si>
  <si>
    <t>REMOÇÃO DE TESOURAS METÁLICAS, COM VÃO MENOR QUE 8M, DE FORMA MANUAL, SEM REAPROVEITAMENTO. AF_12/2017</t>
  </si>
  <si>
    <t>167,48</t>
  </si>
  <si>
    <t>183,78</t>
  </si>
  <si>
    <t>97657</t>
  </si>
  <si>
    <t>REMOÇÃO DE TESOURAS METÁLICAS, COM VÃO MAIOR OU IGUAL A 8M, DE FORMA MANUAL, SEM REAPROVEITAMENTO. AF_12/2017</t>
  </si>
  <si>
    <t>331,97</t>
  </si>
  <si>
    <t>364,27</t>
  </si>
  <si>
    <t>97658</t>
  </si>
  <si>
    <t>REMOÇÃO DE TESOURAS METÁLICAS, COM VÃO MENOR QUE 8M, DE FORMA MECANIZADA, COM REAPROVEITAMENTO. AF_12/2017</t>
  </si>
  <si>
    <t>124,96</t>
  </si>
  <si>
    <t>132,48</t>
  </si>
  <si>
    <t>97659</t>
  </si>
  <si>
    <t>REMOÇÃO DE TESOURAS METÁLICAS, COM VÃO MAIOR OU IGUAL A 8M, DE FORMA MECANIZADA, COM REAPROVEITAMENTO. AF_12/2017</t>
  </si>
  <si>
    <t>184,94</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</si>
  <si>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</si>
  <si>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</si>
  <si>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</si>
  <si>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</si>
  <si>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</si>
  <si>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</si>
  <si>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</si>
  <si>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</si>
  <si>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</si>
  <si>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</si>
  <si>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1,41</t>
  </si>
  <si>
    <t>97665</t>
  </si>
  <si>
    <t>REMOÇÃO DE LUMINÁRIAS, DE FORMA MANUAL, SEM REAPROVEITAMENTO. AF_12/2017</t>
  </si>
  <si>
    <t>97666</t>
  </si>
  <si>
    <t>REMOÇÃO DE METAIS SANITÁRIOS, DE FORMA MANUAL, SEM REAPROVEITAMENTO. AF_12/2017</t>
  </si>
  <si>
    <t>95967</t>
  </si>
  <si>
    <t>SERVIÇOS TÉCNICOS ESPECIALIZADOS PARA ACOMPANHAMENTO DE EXECUÇÃO DE FUNDAÇÕES PROFUNDAS E ESTRUTURAS DE CONTENÇÃO</t>
  </si>
  <si>
    <t>118,25</t>
  </si>
  <si>
    <t>136,36</t>
  </si>
  <si>
    <t>99058</t>
  </si>
  <si>
    <t>LOCAÇÃO DE PONTO PARA REFERÊNCIA TOPOGRÁFICA. AF_10/2018</t>
  </si>
  <si>
    <t>99059</t>
  </si>
  <si>
    <t>LOCACAO CONVENCIONAL DE OBRA, UTILIZANDO GABARITO DE TÁBUAS CORRIDAS PONTALETADAS A CADA 2,00M -  2 UTILIZAÇÕES. AF_10/2018</t>
  </si>
  <si>
    <t>40,30</t>
  </si>
  <si>
    <t>99060</t>
  </si>
  <si>
    <t>CAVALETE DE OBRA COM ALTURA DE 1,00 M - 2 UTILIZAÇÕES. AF_10/2018</t>
  </si>
  <si>
    <t>98,61</t>
  </si>
  <si>
    <t>106,61</t>
  </si>
  <si>
    <t>99061</t>
  </si>
  <si>
    <t>CAVALETE DE OBRA COM ALTURA DE 0,50 M - 2 UTILIZAÇÕES. AF_10/2018</t>
  </si>
  <si>
    <t>65,99</t>
  </si>
  <si>
    <t>99062</t>
  </si>
  <si>
    <t>MARCAÇÃO DE PONTOS EM GABARITO OU CAVALETE. AF_10/2018</t>
  </si>
  <si>
    <t>99063</t>
  </si>
  <si>
    <t>LOCAÇÃO DE REDE DE ÁGUA OU ESGOTO. AF_10/2018</t>
  </si>
  <si>
    <t>3,59</t>
  </si>
  <si>
    <t>99064</t>
  </si>
  <si>
    <t>LOCAÇÃO DE PAVIMENTAÇÃO. AF_10/2018</t>
  </si>
  <si>
    <t>93588</t>
  </si>
  <si>
    <t>TRANSPORTE COM CAMINHÃO BASCULANTE DE 10 M3, EM VIA URBANA EM LEITO NATURAL (UNIDADE: M3XKM). AF_04/2016</t>
  </si>
  <si>
    <t>93589</t>
  </si>
  <si>
    <t>TRANSPORTE COM CAMINHÃO BASCULANTE DE 10 M3, EM VIA URBANA EM REVESTIMENTO PRIMÁRIO (UNIDADE: M3XKM). AF_04/2016</t>
  </si>
  <si>
    <t>93590</t>
  </si>
  <si>
    <t>TRANSPORTE COM CAMINHÃO BASCULANTE DE 10 M3, EM VIA URBANA PAVIMENTADA, DMT ACIMA DE 30KM (UNIDADE: M3XKM). AF_04/2016</t>
  </si>
  <si>
    <t>93591</t>
  </si>
  <si>
    <t>TRANSPORTE COM CAMINHÃO BASCULANTE DE 14 M3, EM VIA URBANA EM LEITO NATURAL (UNIDADE: M3XKM). AF_04/2016</t>
  </si>
  <si>
    <t>93592</t>
  </si>
  <si>
    <t>TRANSPORTE COM CAMINHÃO BASCULANTE DE 14 M3, EM VIA URBANA EM REVESTIMENTO PRIMÁRIO (UNIDADE: M3XKM). AF_04/2016</t>
  </si>
  <si>
    <t>93593</t>
  </si>
  <si>
    <t>TRANSPORTE COM CAMINHÃO BASCULANTE DE 14 M3, EM VIA URBANA PAVIMENTADA, DMT ACIMA DE 30 KM (UNIDADE: M3XKM). AF_04/2016</t>
  </si>
  <si>
    <t>93594</t>
  </si>
  <si>
    <t>TRANSPORTE COM CAMINHÃO BASCULANTE DE 10 M3, EM VIA URBANA EM LEITO NATURAL (UNIDADE: TXKM). AF_04/2016</t>
  </si>
  <si>
    <t>93595</t>
  </si>
  <si>
    <t>TRANSPORTE COM CAMINHÃO BASCULANTE DE 10 M3, EM VIA URBANA EM REVESTIMENTO PRIMÁRIO (UNIDADE: TXKM). AF_04/2016</t>
  </si>
  <si>
    <t>93596</t>
  </si>
  <si>
    <t>TRANSPORTE COM CAMINHÃO BASCULANTE DE 10 M3, EM VIA URBANA PAVIMENTADA, DMT ACIMA DE 30 KM (UNIDADE: TXKM). AF_04/2016</t>
  </si>
  <si>
    <t>93597</t>
  </si>
  <si>
    <t>TRANSPORTE COM CAMINHÃO BASCULANTE DE 14 M3, EM VIA URBANA EM LEITO NATURAL (UNIDADE: TXKM). AF_04/2016</t>
  </si>
  <si>
    <t>93598</t>
  </si>
  <si>
    <t>TRANSPORTE COM CAMINHÃO BASCULANTE DE 14 M3, EM VIA URBANA EM REVESTIMENTO PRIMÁRIO (UNIDADE: TXKM). AF_04/2016</t>
  </si>
  <si>
    <t>93599</t>
  </si>
  <si>
    <t>TRANSPORTE COM CAMINHÃO BASCULANTE DE 14 M3, EM VIA URBANA PAVIMENTADA, DMT ACIMA DE 30 KM (UNIDADE: TXKM). AF_04/2016</t>
  </si>
  <si>
    <t>95425</t>
  </si>
  <si>
    <t>TRANSPORTE COM CAMINHÃO BASCULANTE DE 18 M3, EM VIA URBANA EM LEITO NATURAL (UNIDADE: M3XKM). AF_09/2016</t>
  </si>
  <si>
    <t>95426</t>
  </si>
  <si>
    <t>TRANSPORTE COM CAMINHÃO BASCULANTE DE 18 M3, EM VIA URBANA EM REVESTIMENTO PRIMÁRIO (UNIDADE: M3XKM). AF_09/2016</t>
  </si>
  <si>
    <t>95427</t>
  </si>
  <si>
    <t>TRANSPORTE COM CAMINHÃO BASCULANTE DE 18 M3, EM VIA URBANA PAVIMENTADA, DMT ACIMA DE 30 KM(UNIDADE: M3XKM). AF_09/2016</t>
  </si>
  <si>
    <t>95428</t>
  </si>
  <si>
    <t>TRANSPORTE COM CAMINHÃO BASCULANTE DE 18 M3, EM VIA URBANA EM LEITO NATURAL (UNIDADE: TXKM). AF_09/2016</t>
  </si>
  <si>
    <t>95429</t>
  </si>
  <si>
    <t>TRANSPORTE COM CAMINHÃO BASCULANTE DE 18 M3, EM VIA URBANA EM REVESTIMENTO PRIMÁRIO (UNIDADE: TXKM). AF_09/2016</t>
  </si>
  <si>
    <t>95430</t>
  </si>
  <si>
    <t>TRANSPORTE COM CAMINHÃO BASCULANTE DE 18 M3, EM VIA URBANA PAVIMENTADA, DMT ACIMA DE 30 KM (UNIDADE: TXKM). AF_09/2016</t>
  </si>
  <si>
    <t>95875</t>
  </si>
  <si>
    <t>TRANSPORTE COM CAMINHÃO BASCULANTE DE 10 M3, EM VIA URBANA PAVIMENTADA, DMT ATÉ 30 KM (UNIDADE: M3XKM). AF_12/2016</t>
  </si>
  <si>
    <t>95876</t>
  </si>
  <si>
    <t>TRANSPORTE COM CAMINHÃO BASCULANTE DE 14 M3, EM VIA URBANA PAVIMENTADA, DMT ATÉ 30 KM (UNIDADE: M3XKM). AF_12/2016</t>
  </si>
  <si>
    <t>95877</t>
  </si>
  <si>
    <t>TRANSPORTE COM CAMINHÃO BASCULANTE DE 18 M3, EM VIA URBANA PAVIMENTADA, DMT ATÉ 30 KM (UNIDADE: M3XKM). AF_12/2016</t>
  </si>
  <si>
    <t>95878</t>
  </si>
  <si>
    <t>TRANSPORTE COM CAMINHÃO BASCULANTE DE 10 M3, EM VIA URBANA PAVIMENTADA, DMT ATÉ 30 KM (UNIDADE: TXKM). AF_12/2016</t>
  </si>
  <si>
    <t>95879</t>
  </si>
  <si>
    <t>TRANSPORTE COM CAMINHÃO BASCULANTE DE 14 M3, EM VIA URBANA PAVIMENTADA, DMT ATÉ 30 KM (UNIDADE: TXKM). AF_12/2016</t>
  </si>
  <si>
    <t>95880</t>
  </si>
  <si>
    <t>TRANSPORTE COM CAMINHÃO BASCULANTE DE 18 M3, EM VIA URBANA PAVIMENTADA, DMT ATÉ 30 KM (UNIDADE: TXKM). AF_12/2016</t>
  </si>
  <si>
    <t>93176</t>
  </si>
  <si>
    <t>TRANSPORTE DE MATERIAL ASFALTICO, COM CAMINHÃO COM CAPACIDADE DE 30000 L EM RODOVIA PAVIMENTADA PARA DISTÂNCIAS MÉDIAS DE TRANSPORTE SUPERIORES A 100 KM. AF_02/2016</t>
  </si>
  <si>
    <t>93177</t>
  </si>
  <si>
    <t>TRANSPORTE DE MATERIAL ASFALTICO, COM CAMINHÃO COM CAPACIDADE DE 20000 L EM RODOVIA PAVIMENTADA PARA DISTÂNCIAS MÉDIAS DE TRANSPORTE IGUAL OU INFERIOR A 100 KM. AF_02/2016</t>
  </si>
  <si>
    <t>93178</t>
  </si>
  <si>
    <t>TRANSPORTE DE MATERIAL ASFALTICO, COM CAMINHÃO COM CAPACIDADE DE 30000 L EM RODOVIA NÃO PAVIMENTADA PARA DISTÂNCIAS MÉDIAS DE TRANSPORTE SUPERIORES A 100 KM. AF_02/2016</t>
  </si>
  <si>
    <t>93179</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</si>
  <si>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</si>
  <si>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</si>
  <si>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</si>
  <si>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29,92</t>
  </si>
  <si>
    <t>32,12</t>
  </si>
  <si>
    <t>74039/1</t>
  </si>
  <si>
    <t>CERCA COM MOUROES DE MADEIRA ROLICA, DIAMETRO 11CM, ESPACAMENTO DE 2M, ALTURA LIVRE DE 1M, CRAVADOS 0,5M, COM 5 FIOS DE ARAME FARPADO Nº 14 CLASSE 250</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</si>
  <si>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</si>
  <si>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</si>
  <si>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</si>
  <si>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</si>
  <si>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</si>
  <si>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</si>
  <si>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</si>
  <si>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</si>
  <si>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</si>
  <si>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</si>
  <si>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</si>
  <si>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</si>
  <si>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49,52</t>
  </si>
  <si>
    <t>85171</t>
  </si>
  <si>
    <t>RECOMPOSICAO PARCIAL DO ARAME FARPADO Nº 14 CLASSE 250, FIXADO EM CERCA COM MOURÕES DE CONCRETO, RETO, 15X15CM</t>
  </si>
  <si>
    <t>74244/1</t>
  </si>
  <si>
    <t>ALAMBRADO PARA QUADRA POLIESPORTIVA, ESTRUTURADO POR TUBOS DE ACO GALVANIZADO, COM COSTURA, DIN 2440, DIAMETRO 2", COM TELA DE ARAME GALVANIZADO, FIO 14 BWG E MALHA QUADRADA 5X5CM</t>
  </si>
  <si>
    <t>121,75</t>
  </si>
  <si>
    <t>125,05</t>
  </si>
  <si>
    <t>98509</t>
  </si>
  <si>
    <t>PLANTIO DE ARBUSTO OU  CERCA VIVA. AF_05/2018</t>
  </si>
  <si>
    <t>30,86</t>
  </si>
  <si>
    <t>31,13</t>
  </si>
  <si>
    <t>98510</t>
  </si>
  <si>
    <t>PLANTIO DE ÁRVORE ORNAMENTAL COM ALTURA DE MUDA MENOR OU IGUAL A 2,00 M. AF_05/2018</t>
  </si>
  <si>
    <t>52,85</t>
  </si>
  <si>
    <t>98511</t>
  </si>
  <si>
    <t>PLANTIO DE ÁRVORE ORNAMENTAL COM ALTURA DE MUDA MAIOR QUE 2,00 M E MENOR OU IGUAL A 4,00 M. AF_05/2018</t>
  </si>
  <si>
    <t>94,07</t>
  </si>
  <si>
    <t>96,81</t>
  </si>
  <si>
    <t>98516</t>
  </si>
  <si>
    <t>PLANTIO DE PALMEIRA COM ALTURA DE MUDA MENOR OU IGUAL A 2,00 M. AF_05/2018</t>
  </si>
  <si>
    <t>253,76</t>
  </si>
  <si>
    <t>269,64</t>
  </si>
  <si>
    <t>98519</t>
  </si>
  <si>
    <t>REVOLVIMENTO E LIMPEZA MANUAL DE SOLO. AF_05/2018</t>
  </si>
  <si>
    <t>1,96</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</si>
  <si>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</si>
  <si>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</si>
  <si>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</si>
  <si>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</si>
  <si>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</si>
  <si>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</si>
  <si>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118,66</t>
  </si>
  <si>
    <t>98524</t>
  </si>
  <si>
    <t>LIMPEZA MANUAL DE VEGETAÇÃO EM TERRENO COM ENXADA.AF_05/2018</t>
  </si>
  <si>
    <t>98503</t>
  </si>
  <si>
    <t>PLANTIO DE GRAMA EM PAVIMENTO CONCREGRAMA. AF_05/2018</t>
  </si>
  <si>
    <t>98504</t>
  </si>
  <si>
    <t>PLANTIO DE GRAMA EM PLACAS. AF_05/2018</t>
  </si>
  <si>
    <t>98505</t>
  </si>
  <si>
    <t>PLANTIO DE FORRAÇÃO. AF_05/2018</t>
  </si>
  <si>
    <t>45,46</t>
  </si>
  <si>
    <t>98525</t>
  </si>
  <si>
    <t>LIMPEZA MECANIZADA DE CAMADA VEGETAL, VEGETAÇÃO E PEQUENAS ÁRVORES (DIÂMETRO DE TRONCO MENOR QUE 0,20 M), COM TRATOR DE ESTEIRAS.AF_05/2018</t>
  </si>
  <si>
    <t>67,80</t>
  </si>
  <si>
    <t>98527</t>
  </si>
  <si>
    <t>REMOÇÃO DE RAÍZES REMANESCENTES DE TRONCO DE ÁRVORE COM DIÂMETRO MAIOR OU IGUAL A 0,40 M E MENOR QUE 0,60 M.AF_05/2018</t>
  </si>
  <si>
    <t>145,97</t>
  </si>
  <si>
    <t>98528</t>
  </si>
  <si>
    <t>REMOÇÃO DE RAÍZES REMANESCENTES DE TRONCO DE ÁRVORE COM DIÂMETRO MAIOR OU IGUAL A 0,60 M.AF_05/2018</t>
  </si>
  <si>
    <t>195,84</t>
  </si>
  <si>
    <t>213,47</t>
  </si>
  <si>
    <t>98529</t>
  </si>
  <si>
    <t>CORTE RASO E RECORTE DE ÁRVORE COM DIÂMETRO DE TRONCO MAIOR OU IGUAL A 0,20 M E MENOR QUE 0,40 M.AF_05/2018</t>
  </si>
  <si>
    <t>67,12</t>
  </si>
  <si>
    <t>98530</t>
  </si>
  <si>
    <t>CORTE RASO E RECORTE DE ÁRVORE COM DIÂMETRO DE TRONCO MAIOR OU IGUAL A 0,40 M E MENOR QUE 0,60 M.AF_05/2018</t>
  </si>
  <si>
    <t>107,26</t>
  </si>
  <si>
    <t>119,58</t>
  </si>
  <si>
    <t>98531</t>
  </si>
  <si>
    <t>CORTE RASO E RECORTE DE ÁRVORE COM DIÂMETRO DE TRONCO MAIOR OU IGUAL A 0,60 M.AF_05/2018</t>
  </si>
  <si>
    <t>208,83</t>
  </si>
  <si>
    <t>227,97</t>
  </si>
  <si>
    <t>98532</t>
  </si>
  <si>
    <t>PODA EM ALTURA DE ÁRVORE COM DIÂMETRO DE TRONCO MENOR QUE 0,20 M.AF_05/2018</t>
  </si>
  <si>
    <t>75,53</t>
  </si>
  <si>
    <t>80,62</t>
  </si>
  <si>
    <t>98533</t>
  </si>
  <si>
    <t>PODA EM ALTURA DE ÁRVORE COM DIÂMETRO DE TRONCO MAIOR OU IGUAL A 0,20 M E MENOR QUE 0,40 M.AF_05/2018</t>
  </si>
  <si>
    <t>209,30</t>
  </si>
  <si>
    <t>225,20</t>
  </si>
  <si>
    <t>98534</t>
  </si>
  <si>
    <t>PODA EM ALTURA DE ÁRVORE COM DIÂMETRO DE TRONCO MAIOR OU IGUAL A 0,40 M E MENOR QUE 0,60 M.AF_05/2018</t>
  </si>
  <si>
    <t>533,34</t>
  </si>
  <si>
    <t>571,75</t>
  </si>
  <si>
    <t>98535</t>
  </si>
  <si>
    <t>PODA EM ALTURA DE ÁRVORE COM DIÂMETRO DE TRONCO MAIOR OU IGUAL A 0,60 M.AF_05/2018</t>
  </si>
  <si>
    <t>849,10</t>
  </si>
  <si>
    <t>913,83</t>
  </si>
  <si>
    <t>88238</t>
  </si>
  <si>
    <t>AJUDANTE DE ARMADOR COM ENCARGOS COMPLEMENTARES</t>
  </si>
  <si>
    <t>SINAPI - ENCARGOS COMPLEMENTARES REFERENCIAL 18/03/2020</t>
  </si>
  <si>
    <t>88239</t>
  </si>
  <si>
    <t>AJUDANTE DE CARPINTEIRO COM ENCARGOS COMPLEMENTARES</t>
  </si>
  <si>
    <t>88240</t>
  </si>
  <si>
    <t>AJUDANTE DE ESTRUTURA METÁLICA COM ENCARGOS COMPLEMENTARES</t>
  </si>
  <si>
    <t>17,49</t>
  </si>
  <si>
    <t>19,54</t>
  </si>
  <si>
    <t>88241</t>
  </si>
  <si>
    <t>AJUDANTE DE OPERAÇÃO EM GERAL COM ENCARGOS COMPLEMENTARES</t>
  </si>
  <si>
    <t>88242</t>
  </si>
  <si>
    <t>AJUDANTE DE PEDREIRO COM ENCARGOS COMPLEMENTARES</t>
  </si>
  <si>
    <t>20,77</t>
  </si>
  <si>
    <t>88243</t>
  </si>
  <si>
    <t>AJUDANTE ESPECIALIZADO COM ENCARGOS COMPLEMENTARES</t>
  </si>
  <si>
    <t>88245</t>
  </si>
  <si>
    <t>ARMADOR COM ENCARGOS COMPLEMENTARES</t>
  </si>
  <si>
    <t>88246</t>
  </si>
  <si>
    <t>ASSENTADOR DE TUBOS COM ENCARGOS COMPLEMENTARES</t>
  </si>
  <si>
    <t>24,91</t>
  </si>
  <si>
    <t>88247</t>
  </si>
  <si>
    <t>AUXILIAR DE ELETRICISTA COM ENCARGOS COMPLEMENTARES</t>
  </si>
  <si>
    <t>19,89</t>
  </si>
  <si>
    <t>88248</t>
  </si>
  <si>
    <t>AUXILIAR DE ENCANADOR OU BOMBEIRO HIDRÁULICO COM ENCARGOS COMPLEMENTARES</t>
  </si>
  <si>
    <t>88249</t>
  </si>
  <si>
    <t>AUXILIAR DE LABORATÓRIO COM ENCARGOS COMPLEMENTARES</t>
  </si>
  <si>
    <t>30,25</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</si>
  <si>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</si>
  <si>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</si>
  <si>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</si>
  <si>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</si>
  <si>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</si>
  <si>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</si>
  <si>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</si>
  <si>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</si>
  <si>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</si>
  <si>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</si>
  <si>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</si>
  <si>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</si>
  <si>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</si>
  <si>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</si>
  <si>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20,55</t>
  </si>
  <si>
    <t>88258</t>
  </si>
  <si>
    <t>CADASTRISTA DE REDES DE AGUA E ESGOTO COM ENCARGOS COMPLEMENTARES</t>
  </si>
  <si>
    <t>88259</t>
  </si>
  <si>
    <t>CALAFETADOR/CALAFATE COM ENCARGOS COMPLEMENTARES</t>
  </si>
  <si>
    <t>88260</t>
  </si>
  <si>
    <t>CALCETEIRO COM ENCARGOS COMPLEMENTARES</t>
  </si>
  <si>
    <t>88261</t>
  </si>
  <si>
    <t>CARPINTEIRO DE ESQUADRIA COM ENCARGOS COMPLEMENTARES</t>
  </si>
  <si>
    <t>88262</t>
  </si>
  <si>
    <t>CARPINTEIRO DE FORMAS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</si>
  <si>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</si>
  <si>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</si>
  <si>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</si>
  <si>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</si>
  <si>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</si>
  <si>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</si>
  <si>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</si>
  <si>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</si>
  <si>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30,89</t>
  </si>
  <si>
    <t>88267</t>
  </si>
  <si>
    <t>ENCANADOR OU BOMBEIRO HIDRÁULICO COM ENCARGOS COMPLEMENTARES</t>
  </si>
  <si>
    <t>22,41</t>
  </si>
  <si>
    <t>88268</t>
  </si>
  <si>
    <t>ESTUCADOR COM ENCARGOS COMPLEMENTARES</t>
  </si>
  <si>
    <t>88269</t>
  </si>
  <si>
    <t>GESSEIRO COM ENCARGOS COMPLEMENTARES</t>
  </si>
  <si>
    <t>88270</t>
  </si>
  <si>
    <t>IMPERMEABILIZADOR COM ENCARGOS COMPLEMENTARES</t>
  </si>
  <si>
    <t>88272</t>
  </si>
  <si>
    <t>MACARIQUEIRO COM ENCARGOS COMPLEMENTARES</t>
  </si>
  <si>
    <t>88273</t>
  </si>
  <si>
    <t>MARCENEIRO COM ENCARGOS COMPLEMENTARES</t>
  </si>
  <si>
    <t>23,61</t>
  </si>
  <si>
    <t>88274</t>
  </si>
  <si>
    <t>MARMORISTA/GRANITEIRO COM ENCARGOS COMPLEMENTARES</t>
  </si>
  <si>
    <t>88275</t>
  </si>
  <si>
    <t>MECÃNICO DE EQUIPAMENTOS PESADOS COM ENCARGOS COMPLEMENTARES</t>
  </si>
  <si>
    <t>31,76</t>
  </si>
  <si>
    <t>88277</t>
  </si>
  <si>
    <t>MONTADOR (TUBO AÇO/EQUIPAMENTOS) COM ENCARGOS COMPLEMENTARES</t>
  </si>
  <si>
    <t>27,75</t>
  </si>
  <si>
    <t>88278</t>
  </si>
  <si>
    <t>MONTADOR DE ESTRUTURA METÁLICA COM ENCARGOS COMPLEMENTARES</t>
  </si>
  <si>
    <t>20,49</t>
  </si>
  <si>
    <t>88279</t>
  </si>
  <si>
    <t>MONTADOR ELETROMECÃNICO COM ENCARGOS COMPLEMENTARES</t>
  </si>
  <si>
    <t>88281</t>
  </si>
  <si>
    <t>MOTORISTA DE BASCULANTE COM ENCARGOS COMPLEMENTARES</t>
  </si>
  <si>
    <t>26,00</t>
  </si>
  <si>
    <t>88282</t>
  </si>
  <si>
    <t>MOTORISTA DE CAMINHÃO COM ENCARGOS COMPLEMENTARES</t>
  </si>
  <si>
    <t>88283</t>
  </si>
  <si>
    <t>MOTORISTA DE CAMINHÃO E CARRETA COM ENCARGOS COMPLEMENTARES</t>
  </si>
  <si>
    <t>30,85</t>
  </si>
  <si>
    <t>88284</t>
  </si>
  <si>
    <t>MOTORISTA DE VEIÍCULO LEVE COM ENCARGOS COMPLEMENTARES</t>
  </si>
  <si>
    <t>21,66</t>
  </si>
  <si>
    <t>88285</t>
  </si>
  <si>
    <t>MOTORISTA DE VEÍCULO PESADO COM ENCARGOS COMPLEMENTARES</t>
  </si>
  <si>
    <t>88286</t>
  </si>
  <si>
    <t>MOTORISTA OPERADOR DE MUNCK COM ENCARGOS COMPLEMENTARES</t>
  </si>
  <si>
    <t>25,71</t>
  </si>
  <si>
    <t>88288</t>
  </si>
  <si>
    <t>NIVELADOR COM ENCARGOS COMPLEMENTARES</t>
  </si>
  <si>
    <t>88291</t>
  </si>
  <si>
    <t>OPERADOR DE BETONEIRA (CAMINHÃO) COM ENCARGOS COMPLEMENTARES</t>
  </si>
  <si>
    <t>88292</t>
  </si>
  <si>
    <t>OPERADOR DE COMPRESSOR OU COMPRESSORISTA COM ENCARGOS COMPLEMENTARES</t>
  </si>
  <si>
    <t>23,88</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</si>
  <si>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</si>
  <si>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</si>
  <si>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</si>
  <si>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</si>
  <si>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</si>
  <si>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</si>
  <si>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</si>
  <si>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</si>
  <si>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</si>
  <si>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</si>
  <si>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27,72</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</si>
  <si>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</si>
  <si>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</si>
  <si>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</si>
  <si>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</si>
  <si>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</si>
  <si>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</si>
  <si>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</si>
  <si>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</si>
  <si>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</si>
  <si>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</si>
  <si>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31,15</t>
  </si>
  <si>
    <t>88303</t>
  </si>
  <si>
    <t>OPERADOR DE ROLO COMPACTADOR COM ENCARGOS COMPLEMENTARES</t>
  </si>
  <si>
    <t>88304</t>
  </si>
  <si>
    <t>OPERADOR DE USINA DE ASFALTO, DE SOLOS OU DE CONCRETO COM ENCARGOS COMPLEMENTARES</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</si>
  <si>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</si>
  <si>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</si>
  <si>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</si>
  <si>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</si>
  <si>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</si>
  <si>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</si>
  <si>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</si>
  <si>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</si>
  <si>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</si>
  <si>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</si>
  <si>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27,74</t>
  </si>
  <si>
    <t>88311</t>
  </si>
  <si>
    <t>PINTOR DE LETREIROS COM ENCARGOS COMPLEMENTARES</t>
  </si>
  <si>
    <t>29,54</t>
  </si>
  <si>
    <t>33,17</t>
  </si>
  <si>
    <t>88312</t>
  </si>
  <si>
    <t>PINTOR PARA TINTA EPÓXI COM ENCARGOS COMPLEMENTARES</t>
  </si>
  <si>
    <t>29,34</t>
  </si>
  <si>
    <t>88313</t>
  </si>
  <si>
    <t>POCEIRO COM ENCARGOS COMPLEMENTARES</t>
  </si>
  <si>
    <t>88314</t>
  </si>
  <si>
    <t>RASTELEIRO COM ENCARGOS COMPLEMENTARES</t>
  </si>
  <si>
    <t>88315</t>
  </si>
  <si>
    <t>SERRALHEIRO COM ENCARGOS COMPLEMENTARES</t>
  </si>
  <si>
    <t>88316</t>
  </si>
  <si>
    <t>SERVENTE COM ENCARGOS COMPLEMENTARES</t>
  </si>
  <si>
    <t>88317</t>
  </si>
  <si>
    <t>SOLDADOR COM ENCARGOS COMPLEMENTARES</t>
  </si>
  <si>
    <t>88318</t>
  </si>
  <si>
    <t>SOLDADOR A (PARA SOLDA A SER TESTADA COM RAIOS "X") COM ENCARGOS COMPLEMENTARES</t>
  </si>
  <si>
    <t>88320</t>
  </si>
  <si>
    <t>TAQUEADOR OU TAQUEIRO COM ENCARGOS COMPLEMENTARES</t>
  </si>
  <si>
    <t>27,28</t>
  </si>
  <si>
    <t>88321</t>
  </si>
  <si>
    <t>TÉCNICO DE LABORATÓRIO COM ENCARGOS COMPLEMENTARES</t>
  </si>
  <si>
    <t>33,76</t>
  </si>
  <si>
    <t>88322</t>
  </si>
  <si>
    <t>TÉCNICO DE SONDAGEM COM ENCARGOS COMPLEMENTARES</t>
  </si>
  <si>
    <t>88323</t>
  </si>
  <si>
    <t>TELHADISTA COM ENCARGOS COMPLEMENTARES</t>
  </si>
  <si>
    <t>88324</t>
  </si>
  <si>
    <t>TRATORISTA COM ENCARGOS COMPLEMENTARES</t>
  </si>
  <si>
    <t>29,42</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</si>
  <si>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</si>
  <si>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</si>
  <si>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</si>
  <si>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</si>
  <si>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</si>
  <si>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</si>
  <si>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</si>
  <si>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</si>
  <si>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</si>
  <si>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</si>
  <si>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90766</t>
  </si>
  <si>
    <t>ALMOXARIFE COM ENCARGOS COMPLEMENTARES</t>
  </si>
  <si>
    <t>22,70</t>
  </si>
  <si>
    <t>90767</t>
  </si>
  <si>
    <t>APONTADOR OU APROPRIADOR COM ENCARGOS COMPLEMENTARES</t>
  </si>
  <si>
    <t>19,93</t>
  </si>
  <si>
    <t>90768</t>
  </si>
  <si>
    <t>ARQUITETO DE OBRA JUNIOR COM ENCARGOS COMPLEMENTARES</t>
  </si>
  <si>
    <t>56,97</t>
  </si>
  <si>
    <t>90769</t>
  </si>
  <si>
    <t>ARQUITETO DE OBRA PLENO COM ENCARGOS COMPLEMENTARES</t>
  </si>
  <si>
    <t>80,52</t>
  </si>
  <si>
    <t>92,95</t>
  </si>
  <si>
    <t>90770</t>
  </si>
  <si>
    <t>ARQUITETO DE OBRA SENIOR COM ENCARGOS COMPLEMENTARES</t>
  </si>
  <si>
    <t>106,14</t>
  </si>
  <si>
    <t>122,57</t>
  </si>
  <si>
    <t>90771</t>
  </si>
  <si>
    <t>AUXILIAR DE DESENHISTA COM ENCARGOS COMPLEMENTARES</t>
  </si>
  <si>
    <t>90772</t>
  </si>
  <si>
    <t>AUXILIAR DE ESCRITORIO COM ENCARGOS COMPLEMENTARES</t>
  </si>
  <si>
    <t>90773</t>
  </si>
  <si>
    <t>DESENHISTA COPISTA COM ENCARGOS COMPLEMENTARES</t>
  </si>
  <si>
    <t>39,53</t>
  </si>
  <si>
    <t>45,56</t>
  </si>
  <si>
    <t>90775</t>
  </si>
  <si>
    <t>DESENHISTA PROJETISTA COM ENCARGOS COMPLEMENTARES</t>
  </si>
  <si>
    <t>72,77</t>
  </si>
  <si>
    <t>90776</t>
  </si>
  <si>
    <t>ENCARREGADO GERAL COM ENCARGOS COMPLEMENTARES</t>
  </si>
  <si>
    <t>90777</t>
  </si>
  <si>
    <t>ENGENHEIRO CIVIL DE OBRA JUNIOR COM ENCARGOS COMPLEMENTARES</t>
  </si>
  <si>
    <t>77,31</t>
  </si>
  <si>
    <t>89,23</t>
  </si>
  <si>
    <t>90778</t>
  </si>
  <si>
    <t>ENGENHEIRO CIVIL DE OBRA PLENO COM ENCARGOS COMPLEMENTARES</t>
  </si>
  <si>
    <t>101,42</t>
  </si>
  <si>
    <t>90779</t>
  </si>
  <si>
    <t>ENGENHEIRO CIVIL DE OBRA SENIOR COM ENCARGOS COMPLEMENTARES</t>
  </si>
  <si>
    <t>119,72</t>
  </si>
  <si>
    <t>90780</t>
  </si>
  <si>
    <t>MESTRE DE OBRAS COM ENCARGOS COMPLEMENTARES</t>
  </si>
  <si>
    <t>90781</t>
  </si>
  <si>
    <t>TOPOGRAFO COM ENCARGOS COMPLEMENTARES</t>
  </si>
  <si>
    <t>91677</t>
  </si>
  <si>
    <t>ENGENHEIRO ELETRICISTA COM ENCARGOS COMPLEMENTARES</t>
  </si>
  <si>
    <t>77,04</t>
  </si>
  <si>
    <t>88,92</t>
  </si>
  <si>
    <t>91678</t>
  </si>
  <si>
    <t>ENGENHEIRO SANITARISTA COM ENCARGOS COMPLEMENTARES</t>
  </si>
  <si>
    <t>85,43</t>
  </si>
  <si>
    <t>93558</t>
  </si>
  <si>
    <t>MOTORISTA DE CAMINHAO COM ENCARGOS COMPLEMENTARES</t>
  </si>
  <si>
    <t>4.295,39</t>
  </si>
  <si>
    <t>4.841,60</t>
  </si>
  <si>
    <t>93559</t>
  </si>
  <si>
    <t>10.364,54</t>
  </si>
  <si>
    <t>11.959,79</t>
  </si>
  <si>
    <t>93560</t>
  </si>
  <si>
    <t>6.961,19</t>
  </si>
  <si>
    <t>8.022,74</t>
  </si>
  <si>
    <t>93561</t>
  </si>
  <si>
    <t>11.094,00</t>
  </si>
  <si>
    <t>12.803,65</t>
  </si>
  <si>
    <t>93562</t>
  </si>
  <si>
    <t>9.371,54</t>
  </si>
  <si>
    <t>10.811,08</t>
  </si>
  <si>
    <t>93563</t>
  </si>
  <si>
    <t>3.488,73</t>
  </si>
  <si>
    <t>4.004,38</t>
  </si>
  <si>
    <t>93564</t>
  </si>
  <si>
    <t>3.506,73</t>
  </si>
  <si>
    <t>4.025,21</t>
  </si>
  <si>
    <t>93565</t>
  </si>
  <si>
    <t>13.572,49</t>
  </si>
  <si>
    <t>15.671,29</t>
  </si>
  <si>
    <t>93566</t>
  </si>
  <si>
    <t>3.224,85</t>
  </si>
  <si>
    <t>3.699,13</t>
  </si>
  <si>
    <t>93567</t>
  </si>
  <si>
    <t>15.422,21</t>
  </si>
  <si>
    <t>17.811,07</t>
  </si>
  <si>
    <t>93568</t>
  </si>
  <si>
    <t>21.012,49</t>
  </si>
  <si>
    <t>24.278,01</t>
  </si>
  <si>
    <t>93569</t>
  </si>
  <si>
    <t>ARQUITETO JUNIOR COM ENCARGOS COMPLEMENTARES</t>
  </si>
  <si>
    <t>10.020,61</t>
  </si>
  <si>
    <t>11.562,41</t>
  </si>
  <si>
    <t>93570</t>
  </si>
  <si>
    <t>ARQUITETO PLENO COM ENCARGOS COMPLEMENTARES</t>
  </si>
  <si>
    <t>14.154,12</t>
  </si>
  <si>
    <t>16.344,13</t>
  </si>
  <si>
    <t>93571</t>
  </si>
  <si>
    <t>ARQUITETO SENIOR COM ENCARGOS COMPLEMENTARES</t>
  </si>
  <si>
    <t>18.652,23</t>
  </si>
  <si>
    <t>21.547,61</t>
  </si>
  <si>
    <t>93572</t>
  </si>
  <si>
    <t>ENCARREGADO GERAL DE OBRAS COM ENCARGOS COMPLEMENTARES</t>
  </si>
  <si>
    <t>5.348,86</t>
  </si>
  <si>
    <t>6.144,88</t>
  </si>
  <si>
    <t>94295</t>
  </si>
  <si>
    <t>7.977,02</t>
  </si>
  <si>
    <t>9.185,18</t>
  </si>
  <si>
    <t>94296</t>
  </si>
  <si>
    <t>6.906,91</t>
  </si>
  <si>
    <t>7.864,63</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</si>
  <si>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</si>
  <si>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</si>
  <si>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</si>
  <si>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</si>
  <si>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</si>
  <si>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</si>
  <si>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</si>
  <si>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</si>
  <si>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</si>
  <si>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</si>
  <si>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</si>
  <si>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</si>
  <si>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</si>
  <si>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</si>
  <si>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</si>
  <si>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</si>
  <si>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</si>
  <si>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</si>
  <si>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</si>
  <si>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</si>
  <si>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</si>
  <si>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</si>
  <si>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</si>
  <si>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</si>
  <si>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</si>
  <si>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</si>
  <si>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</si>
  <si>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</si>
  <si>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</si>
  <si>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</si>
  <si>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</si>
  <si>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</si>
  <si>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</si>
  <si>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</si>
  <si>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</si>
  <si>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</si>
  <si>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</si>
  <si>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</si>
  <si>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95327</t>
  </si>
  <si>
    <t>CURSO DE CAPACITAÇÃO PARA CALAFETADOR/CALAFATE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</si>
  <si>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</si>
  <si>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</si>
  <si>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</si>
  <si>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</si>
  <si>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</si>
  <si>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</si>
  <si>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</si>
  <si>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</si>
  <si>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</si>
  <si>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</si>
  <si>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</si>
  <si>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</si>
  <si>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0,47</t>
  </si>
  <si>
    <t>95334</t>
  </si>
  <si>
    <t>CURSO DE CAPACITAÇÃO PARA ELETROTÉCNICO (ENCARGOS COMPLEMENTARES) - HORISTA</t>
  </si>
  <si>
    <t>95335</t>
  </si>
  <si>
    <t>CURSO DE CAPACITAÇÃO PARA ENCANADOR OU BOMBEIRO HIDRÁULICO (ENCARGOS COMPLEMENTARES) - HORISTA</t>
  </si>
  <si>
    <t>95336</t>
  </si>
  <si>
    <t>CURSO DE CAPACITAÇÃO PARA ESTUCADOR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</si>
  <si>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</si>
  <si>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</si>
  <si>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</si>
  <si>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</si>
  <si>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</si>
  <si>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</si>
  <si>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</si>
  <si>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</si>
  <si>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</si>
  <si>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</si>
  <si>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</si>
  <si>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</si>
  <si>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</si>
  <si>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</si>
  <si>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</si>
  <si>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</si>
  <si>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</si>
  <si>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</si>
  <si>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</si>
  <si>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</si>
  <si>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</si>
  <si>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</si>
  <si>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</si>
  <si>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</si>
  <si>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</si>
  <si>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</si>
  <si>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</si>
  <si>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</si>
  <si>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</si>
  <si>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</si>
  <si>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</si>
  <si>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</si>
  <si>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</si>
  <si>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</si>
  <si>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</si>
  <si>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</si>
  <si>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</si>
  <si>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</si>
  <si>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</si>
  <si>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</si>
  <si>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</si>
  <si>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</si>
  <si>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</si>
  <si>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</si>
  <si>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</si>
  <si>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</si>
  <si>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</si>
  <si>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</si>
  <si>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</si>
  <si>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</si>
  <si>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</si>
  <si>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</si>
  <si>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</si>
  <si>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</si>
  <si>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</si>
  <si>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</si>
  <si>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</si>
  <si>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</si>
  <si>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</si>
  <si>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</si>
  <si>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</si>
  <si>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</si>
  <si>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</si>
  <si>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</si>
  <si>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</si>
  <si>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</si>
  <si>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</si>
  <si>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</si>
  <si>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</si>
  <si>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</si>
  <si>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</si>
  <si>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</si>
  <si>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</si>
  <si>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</si>
  <si>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</si>
  <si>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</si>
  <si>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</si>
  <si>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</si>
  <si>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</si>
  <si>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</si>
  <si>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</si>
  <si>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</si>
  <si>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</si>
  <si>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</si>
  <si>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</si>
  <si>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</si>
  <si>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</si>
  <si>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</si>
  <si>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</si>
  <si>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</si>
  <si>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</si>
  <si>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</si>
  <si>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</si>
  <si>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</si>
  <si>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</si>
  <si>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</si>
  <si>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</si>
  <si>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</si>
  <si>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</si>
  <si>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</si>
  <si>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</si>
  <si>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</si>
  <si>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</si>
  <si>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</si>
  <si>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</si>
  <si>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</si>
  <si>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</si>
  <si>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</si>
  <si>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</si>
  <si>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</si>
  <si>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</si>
  <si>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</si>
  <si>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</si>
  <si>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</si>
  <si>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</si>
  <si>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</si>
  <si>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</si>
  <si>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</si>
  <si>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</si>
  <si>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</si>
  <si>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</si>
  <si>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</si>
  <si>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</si>
  <si>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</si>
  <si>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</si>
  <si>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</si>
  <si>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</si>
  <si>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</si>
  <si>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</si>
  <si>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</si>
  <si>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1,01</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</si>
  <si>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</si>
  <si>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</si>
  <si>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</si>
  <si>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</si>
  <si>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</si>
  <si>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</si>
  <si>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</si>
  <si>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</si>
  <si>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95408</t>
  </si>
  <si>
    <t>CURSO DE CAPACITAÇÃO  PARA MOTORISTA DE CAMINHÃO (ENCARGOS COMPLEMENTARES) - MENSALISTA</t>
  </si>
  <si>
    <t>95409</t>
  </si>
  <si>
    <t>CURSO DE CAPACITAÇÃO PARA DESENHISTA DETALHISTA (ENCARGOS COMPLEMENTARES) - MENSALISTA</t>
  </si>
  <si>
    <t>31,68</t>
  </si>
  <si>
    <t>95410</t>
  </si>
  <si>
    <t>CURSO DE CAPACITAÇÃO PARA DESENHISTA COPISTA (ENCARGOS COMPLEMENTARES) - MENSALISTA</t>
  </si>
  <si>
    <t>18,22</t>
  </si>
  <si>
    <t>21,08</t>
  </si>
  <si>
    <t>95411</t>
  </si>
  <si>
    <t>CURSO DE CAPACITAÇÃO PARA DESENHISTA PROJETISTA (ENCARGOS COMPLEMENTARES) - MENSALISTA</t>
  </si>
  <si>
    <t>29,35</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</si>
  <si>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</si>
  <si>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</si>
  <si>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</si>
  <si>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</si>
  <si>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</si>
  <si>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</si>
  <si>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</si>
  <si>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</si>
  <si>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103,58</t>
  </si>
  <si>
    <t>119,82</t>
  </si>
  <si>
    <t>95416</t>
  </si>
  <si>
    <t>CURSO DE CAPACITAÇÃO PARA AUXILIAR DE ESCRITÓRIO (ENCARGOS COMPLEMENTARES) - MENSALISTA</t>
  </si>
  <si>
    <t>95417</t>
  </si>
  <si>
    <t>CURSO DE CAPACITAÇÃO PARA ENGENHEIRO CIVIL DE OBRA PLENO (ENCARGOS COMPLEMENTARES) - MENSALISTA</t>
  </si>
  <si>
    <t>117,90</t>
  </si>
  <si>
    <t>95418</t>
  </si>
  <si>
    <t>CURSO DE CAPACITAÇÃO PARA ENGENHEIRO CIVIL DE OBRA SÊNIOR (ENCARGOS COMPLEMENTARES) - MENSALISTA</t>
  </si>
  <si>
    <t>161,16</t>
  </si>
  <si>
    <t>186,44</t>
  </si>
  <si>
    <t>95419</t>
  </si>
  <si>
    <t>CURSO DE CAPACITAÇÃO PARA ARQUITETO JÚNIOR (ENCARGOS COMPLEMENTARES) - MENSALISTA</t>
  </si>
  <si>
    <t>49,82</t>
  </si>
  <si>
    <t>95420</t>
  </si>
  <si>
    <t>CURSO DE CAPACITAÇÃO PARA ARQUITETO PLENO (ENCARGOS COMPLEMENTARES) - MENSALISTA</t>
  </si>
  <si>
    <t>61,17</t>
  </si>
  <si>
    <t>95421</t>
  </si>
  <si>
    <t>CURSO DE CAPACITAÇÃO PARA ARQUITETO SÊNIOR (ENCARGOS COMPLEMENTARES) - MENSALISTA</t>
  </si>
  <si>
    <t>80,88</t>
  </si>
  <si>
    <t>93,56</t>
  </si>
  <si>
    <t>95422</t>
  </si>
  <si>
    <t>CURSO DE CAPACITAÇÃO PARA ENCARREGADO GERAL DE OBRAS (ENCARGOS COMPLEMENTARES) - MENSALISTA</t>
  </si>
  <si>
    <t>56,22</t>
  </si>
  <si>
    <t>65,03</t>
  </si>
  <si>
    <t>95423</t>
  </si>
  <si>
    <t>CURSO DE CAPACITAÇÃO PARA MESTRE DE OBRAS (ENCARGOS COMPLEMENTARES) - MENSALISTA</t>
  </si>
  <si>
    <t>95424</t>
  </si>
  <si>
    <t>CURSO DE CAPACITAÇÃO PARA TOPÓGRAFO (ENCARGOS COMPLEMENTARES) - MENSALISTA</t>
  </si>
  <si>
    <t>30,94</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</si>
  <si>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</si>
  <si>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</si>
  <si>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</si>
  <si>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</si>
  <si>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</si>
  <si>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</si>
  <si>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</si>
  <si>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</si>
  <si>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</si>
  <si>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</si>
  <si>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</si>
  <si>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</si>
  <si>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</si>
  <si>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</si>
  <si>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</si>
  <si>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</si>
  <si>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</si>
  <si>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</si>
  <si>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</si>
  <si>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</si>
  <si>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</si>
  <si>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</si>
  <si>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</si>
  <si>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</si>
  <si>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</si>
  <si>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</si>
  <si>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</si>
  <si>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</si>
  <si>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</si>
  <si>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</si>
  <si>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112,10</t>
  </si>
  <si>
    <t>129,46</t>
  </si>
  <si>
    <t>100303</t>
  </si>
  <si>
    <t>AUXILIAR DE AZULEJISTA COM ENCARGOS COMPLEMENTARES</t>
  </si>
  <si>
    <t>100304</t>
  </si>
  <si>
    <t>ARQUITETO PAISAGISTA COM ENCARGOS COMPLEMENTARES</t>
  </si>
  <si>
    <t>62,34</t>
  </si>
  <si>
    <t>100305</t>
  </si>
  <si>
    <t>ENGENHEIRO CIVIL JUNIOR COM ENCARGOS COMPLEMENTARES</t>
  </si>
  <si>
    <t>90,29</t>
  </si>
  <si>
    <t>100306</t>
  </si>
  <si>
    <t>ENGENHEIRO CIVIL PLENO COM ENCARGOS COMPLEMENTARES</t>
  </si>
  <si>
    <t>88,14</t>
  </si>
  <si>
    <t>101,75</t>
  </si>
  <si>
    <t>100307</t>
  </si>
  <si>
    <t>MONTADOR DE ELETROELETRÔNICOS COM ENCARGOS COMPLEMENTARES</t>
  </si>
  <si>
    <t>19,51</t>
  </si>
  <si>
    <t>100308</t>
  </si>
  <si>
    <t>MECÂNICO DE REFRIGERAÇÃO COM ENCARGOS COMPLEMENTARES</t>
  </si>
  <si>
    <t>100309</t>
  </si>
  <si>
    <t>TÉCNICO EM SEGURAÇA DO TRABALHO COM ENCARGOS COMPLEMENTARES</t>
  </si>
  <si>
    <t>100310</t>
  </si>
  <si>
    <t>CURSO DE CAPACITAÇÃO PARA AUXILIAR DE ALMOXARIFE (ENCARGOS COMPLEMENTARES) - MENSALISTA</t>
  </si>
  <si>
    <t>100311</t>
  </si>
  <si>
    <t>CURSO DE CAPACITAÇÃO PARA COORDENADOR/GERENTE DE OBRA (ENCARGOS COMPLEMENTARES) - MENSALISTA</t>
  </si>
  <si>
    <t>52,56</t>
  </si>
  <si>
    <t>60,80</t>
  </si>
  <si>
    <t>100312</t>
  </si>
  <si>
    <t>CURSO DE CAPACITAÇÃO PARA ARQUITETO PAISAGISTA (ENCARGOS COMPLEMENTARES) - MENSALISTA</t>
  </si>
  <si>
    <t>100313</t>
  </si>
  <si>
    <t>CURSO DE CAPACITAÇÃO PARA ENGENHEIRO CIVIL JUNIOR (ENCARGOS COMPLEMENTARES) - MENSALISTA</t>
  </si>
  <si>
    <t>95,07</t>
  </si>
  <si>
    <t>100314</t>
  </si>
  <si>
    <t>CURSO DE CAPACITAÇÃO PARA ENGENHEIRO CIVIL PLENO (ENCARGOS COMPLEMENTARES) - MENSALISTA</t>
  </si>
  <si>
    <t>100315</t>
  </si>
  <si>
    <t>CURSO DE CAPACITAÇÃO PARA TÉCNICO EM SEGURANÇA DO TRABALHO (ENCARGOS COMPLEMENTARES) - MENSALISTA</t>
  </si>
  <si>
    <t>69,02</t>
  </si>
  <si>
    <t>100316</t>
  </si>
  <si>
    <t>2.720,10</t>
  </si>
  <si>
    <t>3.115,21</t>
  </si>
  <si>
    <t>100317</t>
  </si>
  <si>
    <t>COORDENADOR / GERENTE DE OBRA COM ENCARGOS COMPLEMENTARES</t>
  </si>
  <si>
    <t>19.708,84</t>
  </si>
  <si>
    <t>22.769,92</t>
  </si>
  <si>
    <t>100318</t>
  </si>
  <si>
    <t>9.510,77</t>
  </si>
  <si>
    <t>10.972,62</t>
  </si>
  <si>
    <t>100319</t>
  </si>
  <si>
    <t>13.744,84</t>
  </si>
  <si>
    <t>15.870,65</t>
  </si>
  <si>
    <t>100320</t>
  </si>
  <si>
    <t>15.482,68</t>
  </si>
  <si>
    <t>17.881,03</t>
  </si>
  <si>
    <t>100321</t>
  </si>
  <si>
    <t>TÉCNICO EM SEGURANÇA DO TRABALHO COM ENCARGOS COMPLEMENTARES</t>
  </si>
  <si>
    <t>6.541,34</t>
  </si>
  <si>
    <t>7.535,68</t>
  </si>
  <si>
    <t>100533</t>
  </si>
  <si>
    <t>TECNICO DE EDIFICACOES COM ENCARGOS COMPLEMENTARES</t>
  </si>
  <si>
    <t>39,61</t>
  </si>
  <si>
    <t>100534</t>
  </si>
  <si>
    <t>6.055,88</t>
  </si>
  <si>
    <t>6.974,10</t>
  </si>
  <si>
    <t>100535</t>
  </si>
  <si>
    <t>CURSO DE CAPACITAÇÃO PARA TECNICO DE EDIFICACOES (ENCARGOS COMPLEMENTARES) - HORISTA</t>
  </si>
  <si>
    <t>100536</t>
  </si>
  <si>
    <t>CURSO DE CAPACITAÇÃO PARA TECNICO DE EDIFICACOES (ENCARGOS COMPLEMENTARES) - MENSALISTA</t>
  </si>
  <si>
    <t>55,10</t>
  </si>
  <si>
    <t>Fornecimento de mão de obra especializada para elaboração de projeto de iluminação de fachadas com LED RGB</t>
  </si>
  <si>
    <t>PL60W-25°-RGB - Projetor LED em Aluminio Extrudado IP66</t>
  </si>
  <si>
    <t>FA24V14A-M- Fonte Mestre RGB 14A 24Vcc Bivolt com Cotrole Remoto</t>
  </si>
  <si>
    <t>FA24V14A-S - Fonte Slave RGB 14A 24Vcc Bivolt com Cotrole Remoto</t>
  </si>
  <si>
    <t>Fornecimento de Sistema Fotovoltaico Conectado à Rede Elétrica</t>
  </si>
  <si>
    <t>Sistema Fotovoltaico</t>
  </si>
  <si>
    <t>areia para aterro - posto jazida/fornecedor (retirado na jazida, sem transporte)</t>
  </si>
  <si>
    <t>sinapi-i</t>
  </si>
  <si>
    <t>Área interna do Bloco "A"</t>
  </si>
  <si>
    <t>bol-178</t>
  </si>
  <si>
    <t>PINTURA DE ACABAMENTO</t>
  </si>
  <si>
    <t>Superfície de tijolos aparentes dos Blocos "A" e "B"</t>
  </si>
  <si>
    <t>Pintura dos brises dos Blocos "A" e "B"</t>
  </si>
  <si>
    <t>Área externa dos Blocos "A" e "B" (Pilares)</t>
  </si>
  <si>
    <t>Área externa dos Blocos "A" e "B" (Paredes do térreo)</t>
  </si>
  <si>
    <t>Cerâmica em área externa dos Blocos "A" e "B" (Paredes do térreo)</t>
  </si>
  <si>
    <t>gradil de divisa com o estacionamento público, formado por perfis tubulares pultrudados em fibra de vidro e resina poliéster isoftálica, Altura total 2,0m</t>
  </si>
  <si>
    <t>portão com fechadura automática para estacionamento público, formado por perfis tubulares pultrudados em fibra de vidro e resina poliéster isoftálica com sistema de acionamento automático, Largura 1,5m e Altura total 2,0m.</t>
  </si>
  <si>
    <t>portão de correr de acionamento automático para gradil de divisa com o estacionamento público, formado por perfis tubulares pultrudados em fibra de vidro e resina poliéster isoftálica com sistema de acionamento automático, Largura 3,0m e Altura total 2,2m</t>
  </si>
  <si>
    <t>mão de obra de instalação de gradil de divisa com o estacionamento público</t>
  </si>
  <si>
    <t>mão de obra de instalação de portão com fechadura automática para acesso ao estacionamento público</t>
  </si>
  <si>
    <t>mão de obra de instalação de portão de correr de acionamento automático para gradil de divisa com o estacionamento público</t>
  </si>
  <si>
    <t>Gradil em fibra de vidro com montantes sobre vigas 30x50 cm</t>
  </si>
  <si>
    <t>Gradil em fibra de vidro</t>
  </si>
  <si>
    <t>Separação do estacionamento e deck - MURO TIPO "D" - compr: 14,8</t>
  </si>
  <si>
    <t>gradil para separação do estacionamento e deck de madeira plástica , formado por perfis tubulares pultrudados em fibra de vidro e resina poliéster isoftálica, altura total 1,2m</t>
  </si>
  <si>
    <t>mão de obra de instalação de gradil para separação do estacionamento e deck de madeira plástica</t>
  </si>
  <si>
    <t>gradil para o muro frontal e laterais , formado por perfis tubulares pultrudados em fibra de vidro e resina poliéster isoftálica, altura total 1,0m</t>
  </si>
  <si>
    <t>mão de obra de instalação de gradil para o muro frontal e laterais</t>
  </si>
  <si>
    <t>painel de fechamento com portão de abertura manual para o corredor de trânsito de vereadores , formado por perfis tubulares pultrudados em fibra de vidro e resina poliéster isoftálica, altura total 2,0m</t>
  </si>
  <si>
    <t>mão de obra de instalação de painel de fechamento com portão de abertura manual entre a passarela lateral de trânsito do público e o corredor de trânsito de vereadores</t>
  </si>
  <si>
    <t>Gradil novo em fibra de vidro</t>
  </si>
  <si>
    <t>estrutura para a cobertura da passarela do pavimento superior, formada por perfis estruturais pultrudados em fibra de vidro e resina poliéster isoftálica dimensões: 40 metros de comprimento x 2,7m de largura e 3,0m de altura , conforme escopo detalhado nas especificações técnicas em anexo, item 8.6. fornecimento inclui projeto executivo, memória de cálculo e art</t>
  </si>
  <si>
    <t>mão de obra de instalação de estrutura para a cobertura da passarela do pavimento superior</t>
  </si>
  <si>
    <t>gradil em conformidade com os requisitos do corpo de bombeiros para o perímetro externo da passarela , formado por perfis tubulares pultrudados em fibra de vidro e resina poliéster isoftálica, altura total 1,2m</t>
  </si>
  <si>
    <t>mão de obra de instalação de gradil em conformidade com os requisitos do corpo de bombeiros para o perímetro externo da passarela</t>
  </si>
  <si>
    <t>PINTURA DO PRÉDIO "A"</t>
  </si>
  <si>
    <t>Perimetro</t>
  </si>
  <si>
    <t>Area</t>
  </si>
  <si>
    <t>Area bho</t>
  </si>
  <si>
    <t>Salas (12)</t>
  </si>
  <si>
    <t>Corredor</t>
  </si>
  <si>
    <t>Copa</t>
  </si>
  <si>
    <t>Vão centr</t>
  </si>
  <si>
    <t>Guarda corpo</t>
  </si>
  <si>
    <t>2,9 x 2 + 19,04 x 2</t>
  </si>
  <si>
    <t>h= 1,2</t>
  </si>
  <si>
    <t>Paredes</t>
  </si>
  <si>
    <t>Tetos</t>
  </si>
  <si>
    <t>Guarda-corpo interno</t>
  </si>
  <si>
    <t>Quant.</t>
  </si>
  <si>
    <t>(4 barras x 1,5m + 6 barras x 1m) x 10m x 2 andaimes</t>
  </si>
  <si>
    <t>240 m2 x 8 meses</t>
  </si>
  <si>
    <t>1049 m2 (projeto) x 0,07m</t>
  </si>
  <si>
    <t>1014,5m2 + 638,87m2 (projeto)</t>
  </si>
  <si>
    <t>30m x 2m x 10 meses</t>
  </si>
  <si>
    <t>1,2m x 1,2m x 170m</t>
  </si>
  <si>
    <t>(58 sapatas x 0,8m x 0,8m x 0,1m) + (170m x 0,3m x 0,1m)</t>
  </si>
  <si>
    <t>58 pílares x (0,25m x 4 lados x 0,8m) + 58 sapatas x (0,8m x 4 lados x 0,3m) + 170m x (1,1m x 2 + 0,3m)</t>
  </si>
  <si>
    <t>2763,57 kg (projeto)</t>
  </si>
  <si>
    <t>4,41 m3 (projeto)</t>
  </si>
  <si>
    <t>78,11 m3 (projeto)</t>
  </si>
  <si>
    <t>170m x (1,1m x 2 + 0,3m)</t>
  </si>
  <si>
    <t>244,8m3 - 78,11m3 - 4,41m3</t>
  </si>
  <si>
    <t>170 m (projeto)</t>
  </si>
  <si>
    <t>8,75 m (projeto)</t>
  </si>
  <si>
    <t>0,6m x 0,6m x 40m</t>
  </si>
  <si>
    <t>0,3m x 40m x 0,1m</t>
  </si>
  <si>
    <t>40m/2m x 3m</t>
  </si>
  <si>
    <t>0,5m x 3 lados x 40m</t>
  </si>
  <si>
    <t>6m3  x 70 kg/m3</t>
  </si>
  <si>
    <t>40m x 0,3m x 0,5m</t>
  </si>
  <si>
    <t>(0,5m x 2+0,3m) x 40m</t>
  </si>
  <si>
    <t>14,4m3 - 1,2m3 - 6m3</t>
  </si>
  <si>
    <t>40 m</t>
  </si>
  <si>
    <t>1 unidade</t>
  </si>
  <si>
    <t>(2 x 0,4m + 0,3m) x 40m</t>
  </si>
  <si>
    <t>0,6m x 0,4m x 86m</t>
  </si>
  <si>
    <t>0,3m x 86m x 0,1m</t>
  </si>
  <si>
    <t>86m/2m x 3m</t>
  </si>
  <si>
    <t>0,3m x 3 lados x 86m</t>
  </si>
  <si>
    <t>86m x 0,3m x 0,3m</t>
  </si>
  <si>
    <t>20,64m3 - 2,58m3 - 7,74m3</t>
  </si>
  <si>
    <t>14,8 m (projeto)</t>
  </si>
  <si>
    <t>395 m2 (projeto)</t>
  </si>
  <si>
    <t>29,5m x 4 lados + 13,5m x 2 lados</t>
  </si>
  <si>
    <t>(2 x 29,5m + 4 x 4,2m + 4 x 2,2m) x 9,1m + 1 x 29,5m x 2,6m + (2 x 29,5m + 4 x 4,2m + 4 x 2,2m) x 7,9m - 159,3m2</t>
  </si>
  <si>
    <t>(11,3m x 2 + 3,4m + 25,75m + 38,25m + 3m + 16,07m + 0,5m + 3,2m + 6,25m + 3,34m) x 0,9m</t>
  </si>
  <si>
    <t>29,5m x 1,2m x 3 paredes</t>
  </si>
  <si>
    <t>((20,1m x 12 salas + 83,26m + 11,22m) x 3m) x 2 andares + (4,8m +28,94m) x 2 lados x 3m</t>
  </si>
  <si>
    <t>2216,52m2 x 0,3</t>
  </si>
  <si>
    <t>((18,12m2 + 2,52m2) x 12 salas + 7,66m2 + 144,16m2) x 2 andares - (2,9m x 19,04m) + 137,48 m2</t>
  </si>
  <si>
    <t>881,26m2 x 0,30m</t>
  </si>
  <si>
    <t>((2,9m + 19,04m) x 2 x 1,2m) x 2 andares</t>
  </si>
  <si>
    <t>(0,25m x 0,7m x 22 pilares) x 9,1m + (0,25m x 0,7m x 22 pilares) x 7,9m</t>
  </si>
  <si>
    <t>29,5m x 1,8m x 3 paredes</t>
  </si>
  <si>
    <t>159,30 m2 x 0,20</t>
  </si>
  <si>
    <t>22 pilares x (9,1m + 7,9m) x 0,20</t>
  </si>
  <si>
    <t>(3,93m + 6,23m + 1,2m x 2 + 8,6m + 15,9m + 3m) x 2,2m + (3,93m + 6,25m + 1,2) x 2,4m</t>
  </si>
  <si>
    <t>(5,45m x 2 + 2,7m) x 12,37m2 + (6,15m x 2 + 2,7m) x 12,37m + (5,45m x 2 + 2,7m) x 9,27m + (6,15m x 2 + 2,7m) x 9,27m</t>
  </si>
  <si>
    <t>(29,5m x 3m) x 2 + (4,3m x 3m x 2) + (4,3m x 2m x 2) + (29,5m x 2m) x 2 + 10,35m2 + (4,3m x 2m x 2) + (4,3m x 3m x 2)</t>
  </si>
  <si>
    <t>391,35 x 0,20</t>
  </si>
  <si>
    <t>((0,9m x 4,5m x 12 janelas x 2 lados) + (2,1m x 4,5m x 11 portas) + (4,5m x 1,4  x 5 janelas) + (0,6m x 1,4m x 16 janelas)) x 0,20</t>
  </si>
  <si>
    <t>49,22m2 x 2m/m2</t>
  </si>
  <si>
    <t>49,22m2 x 2,7 kg/m2</t>
  </si>
  <si>
    <t>(10m + 10m + 1m) x 1m x 2 lados</t>
  </si>
  <si>
    <t>(10m + 10m + 1m) x 1m x 45 kg/m2</t>
  </si>
  <si>
    <t>651,81m2 + 1027m2 (projeto)</t>
  </si>
  <si>
    <t>1678,81m2 x 0,17m x 1,3 (empolamento)</t>
  </si>
  <si>
    <t>1678,81m2 x 0,15m</t>
  </si>
  <si>
    <t>1678,81m2 x 0,08m</t>
  </si>
  <si>
    <t>1678,81m2 x 0,05m</t>
  </si>
  <si>
    <t>1678,81m2 x 0,10m</t>
  </si>
  <si>
    <t>4 x 36m</t>
  </si>
  <si>
    <t>8 unidades</t>
  </si>
  <si>
    <t>4 x 40m</t>
  </si>
  <si>
    <t>59m (projeto) x 2</t>
  </si>
  <si>
    <t>29,5m x 2 lados</t>
  </si>
  <si>
    <t>1049 m2 (projeto)</t>
  </si>
  <si>
    <t>1049 m2 x 0,15m</t>
  </si>
  <si>
    <t>1049 m2 x 0,10m</t>
  </si>
  <si>
    <t>1049 m2 x 0,05m</t>
  </si>
  <si>
    <t>1049 m2 x 0,08m</t>
  </si>
  <si>
    <t>(7,93m + 10,9m + 2,55m + 3m + 49,88m + 36,32m + 30,63m + 26m + 14m) x 3m + (1m x 7,93m)</t>
  </si>
  <si>
    <t>(44,61m + 141,60m) x 0,4m x 0,1m</t>
  </si>
  <si>
    <t>28,75m + 15,86m (projeto)</t>
  </si>
  <si>
    <t>74,65m + 30,63m + 36,32m (projeto)</t>
  </si>
  <si>
    <t>551,56m2 x 0,05m</t>
  </si>
  <si>
    <t>551,56m2 x 0,08m</t>
  </si>
  <si>
    <t>551,56m2 x 0,10m</t>
  </si>
  <si>
    <t>(44,61m + 141,60m) x 0,20m</t>
  </si>
  <si>
    <t>2 unidades</t>
  </si>
  <si>
    <t>89,17 m2 x 3m/m2</t>
  </si>
  <si>
    <t>89,17 m2 (projeto)</t>
  </si>
  <si>
    <t>299,86 m2 (projeto)</t>
  </si>
  <si>
    <t>299,86 m2 x 0,04 m</t>
  </si>
  <si>
    <t>299,86 m2 x 0,03 m</t>
  </si>
  <si>
    <t>(38,26m + 3m + 16,07m + 25,75m + 11,3m) x 1m</t>
  </si>
  <si>
    <t>2,7m x 20m</t>
  </si>
  <si>
    <t>01 conjunto</t>
  </si>
  <si>
    <t>(2 x 11,3m + 25,75m + 3,4m) x 0,9m</t>
  </si>
  <si>
    <t>4 unidades</t>
  </si>
  <si>
    <t xml:space="preserve">30 m </t>
  </si>
  <si>
    <t>3 x 30 m</t>
  </si>
  <si>
    <t>31 unidades (projeto)</t>
  </si>
  <si>
    <t>170m + 35m x 4</t>
  </si>
  <si>
    <t>310 m x 3 cabos</t>
  </si>
  <si>
    <t>31 postes x 4 cabos x 6m</t>
  </si>
  <si>
    <t>170m x 0,4 arbustos/m</t>
  </si>
  <si>
    <t>12 unidades (projeto)</t>
  </si>
  <si>
    <t>150 unidades (projeto)</t>
  </si>
  <si>
    <t>100 unidades (projeto)</t>
  </si>
  <si>
    <t>(4 lados x 0,5m x 1m) x 12 arvores</t>
  </si>
  <si>
    <t>10,2m x 0,8m + 48,1m2 + 50,2m2 (projeto)</t>
  </si>
  <si>
    <t>106,46 m2 x 0,12m + 12 x 0,8 x 0,8 x 0,8 + (100 + 150) x 0,3m x 0,3m x 0,3m</t>
  </si>
  <si>
    <t>mão de obra para execução de deck de madeira plástica</t>
  </si>
  <si>
    <t>Luminária led solar,integrada com painel solar e bateria de litio, comfotocelula, com autonomia para de 2 á 3 noites, com doze de funcionamento, para poste de 3,00m a 6,00m.</t>
  </si>
  <si>
    <t>Régua de deck de madeira plastica 100 x 18 mm extrusado</t>
  </si>
  <si>
    <t>Lixeira conjugada, coletiva e seletiva em madeira plástica maciça, produzida em sistema monobloco com 4 cestos integrados e com uma tampa inteiriça</t>
  </si>
  <si>
    <t>Bicicletário em madeira plástica maciça 100% ecológica: formando extrutura retangular com perfis em madeira plástica maciça 4x8 cm na parte superior e inferior entre eles 16 perfis roliços de madeira plástica com 38mm de diâmetro na cor marrom</t>
  </si>
  <si>
    <t>3 unidades</t>
  </si>
  <si>
    <t>10 unidades</t>
  </si>
  <si>
    <t>A fundação será direta em sapatas de concreto armado e definidas em função do resultado da sondagem de terreno. Caso a análise do solo mostrar que a fundação direta é solução incompatível com o perfil de solo encontrado deverá a contratada apresentar proposta de alteração do projeto de fundações para apreciação da fiscalização da obra.</t>
  </si>
  <si>
    <t>Sobre o terreno devidamente apiloado executar lastro de pedra britada com 5 cm de espessura mínima. Os baldrames em concreto armado, nas suas faces superior e laterais, deverão ser impermeabilizados com uma camada mínima 2 cm de espessura, em argamassa cimento e impermeabilizante, conforme especificações do fabricante.</t>
  </si>
  <si>
    <t>IMPERMEABILIZAÇÃO</t>
  </si>
  <si>
    <t>Impermeabilização de fundações com aditivo impermeabilizante em argamassa de cimento e areia para impermeabilização rígida.</t>
  </si>
  <si>
    <t>A superfície será revestida com argamassa de cimento e areia media sem peneirar no traço 1:3 com aditivo impermeabilizante na proporção indicada pelo fabricante e com espessura de 2 cm.</t>
  </si>
  <si>
    <t>Para o acabamento final do revestimento impermeável deverá ser aplicada pintura asfáltica.</t>
  </si>
  <si>
    <t>A Contratada deverá colocar as placas previstas pelo CREA e pela PMB e aquelas necessárias a esclarecer o público sobre as obras. As dimensões, cores, dizeres e quantidades deverão seguir os padrões indicados pelo contratante.</t>
  </si>
  <si>
    <t>Construção provisória destinada a funcionar como escritório, alojamento e almoxarifado da obra. O solo será nivelado e recebera uma camada de lastro de pedra britada. A instalação do container deverá garantir o perfeito nivelamento do piso. A locação do equipamento será mensal.</t>
  </si>
  <si>
    <t>A Contratada limitará a faixa das obras e dos canteiros de serviços, seja com tapumes, seja com cercas, de modo a ter o completo controle de entradas e saídas de veículos e pessoas através de guaritas com cancelas e manter passagens de veículos e pedestres onde necessário. Deverá ser objeto de precauções especiais à segurança de todas as pessoas e bens que circularão nos caminhos de serviços e nas travessias das obras, bem como as instalações existentes nas divisas, provendo-se, onde necessário, telas, corrimãos e bandejas de proteção. Todas as circulações serão devidamente sinalizadas.</t>
  </si>
  <si>
    <t>placa de identificação para obra</t>
  </si>
  <si>
    <t>montagem e desmontagem de andaime tubular fachadeiro com altura até 10 m</t>
  </si>
  <si>
    <t>andaime tubular fachadeiro com piso metálico e sapatas ajustáveis</t>
  </si>
  <si>
    <t>locação de container tipo alojamento - área mínima de 13,80 m²</t>
  </si>
  <si>
    <t>locação de container tipo sanitário com 2 vasos sanitários, 2 lavatórios, 2 mictórios e 4 pontos para chuveiro - área mínima de 13,80 m²</t>
  </si>
  <si>
    <t>locação de container tipo depósito - área mínima de 13,80 m²</t>
  </si>
  <si>
    <t>demolição mecanizada de pavimento ou piso em concreto, inclusive fragmentação, carregamento, transporte até 1 quilômetro e descarregamento</t>
  </si>
  <si>
    <t>retirada de divisória em placa de concreto, granito, granilite ou mármore</t>
  </si>
  <si>
    <t>retirada de cerca</t>
  </si>
  <si>
    <t>retirada de telhamento em barro</t>
  </si>
  <si>
    <t>demolição mecanizada de concreto armado, inclusive fragmentação, carregamento, transporte até 1 quilômetro e descarregamento</t>
  </si>
  <si>
    <t>demolição mecanizada de concreto simples, inclusive fragmentação e acomodação do material</t>
  </si>
  <si>
    <t>limpeza mecanizada do terreno, inclusive troncos com diâmetro acima de 15 cm até 50 cm, com caminhão à disposição dentro da obra, até o raio de 1 km</t>
  </si>
  <si>
    <t>transporte de entulho, para distâncias superiores ao 15° km até o 20° km</t>
  </si>
  <si>
    <t>locação de quadros metálicos para plataforma de proteção, inclusive o madeiramento</t>
  </si>
  <si>
    <t>escavação manual em solo de 1ª e 2ª categoria em campo aberto</t>
  </si>
  <si>
    <t>base de bica corrida</t>
  </si>
  <si>
    <t>forma plana em compensado para estrutura convencional</t>
  </si>
  <si>
    <t>armadura em barra de aço ca-50 (a ou b) fyk = 500 mpa</t>
  </si>
  <si>
    <t>concreto usinado não estrutural mínimo 200 kg cimento / m³</t>
  </si>
  <si>
    <t>lançamento, espalhamento e adensamento de concreto ou massa em lastro e/ou enchimento</t>
  </si>
  <si>
    <t>concreto usinado, fck = 25 mpa - para bombeamento</t>
  </si>
  <si>
    <t>lançamento e adensamento de concreto ou massa em fundação</t>
  </si>
  <si>
    <t>reaterro compactado mecanizado de vala ou cava com rolo, mínimo de 95% pn</t>
  </si>
  <si>
    <t>impermeabilização em membrana de asfalto modificado com elastômeros, na cor preta</t>
  </si>
  <si>
    <t>alvenaria de bloco de concreto estrutural 19 x 19 x 39 cm - classe a</t>
  </si>
  <si>
    <t>argamassa graute expansiva autonivelante de alta resistência</t>
  </si>
  <si>
    <t>chapisco</t>
  </si>
  <si>
    <t>reboco</t>
  </si>
  <si>
    <t>broca em concreto armado diâmetro de 20 cm - completa</t>
  </si>
  <si>
    <t>concreto usinado, fck = 20 mpa - para bombeamento</t>
  </si>
  <si>
    <t>tinta acrílica em massa, inclusive preparo</t>
  </si>
  <si>
    <t>retirada de telhamento perfil e material qualquer, exceto barro</t>
  </si>
  <si>
    <t>remoção de calha ou rufo</t>
  </si>
  <si>
    <t>retirada de estrutura em madeira tesoura - telhas perfil qualquer</t>
  </si>
  <si>
    <t>estrutura pontaletada para telhas onduladas</t>
  </si>
  <si>
    <t>telhamento em cimento reforçado com fio sintético crfs - perfil ondulado de 8 mm</t>
  </si>
  <si>
    <t>calha, rufo, afins em chapa galvanizada nº 24 - corte 0,50 m</t>
  </si>
  <si>
    <t>apicoamento manual de piso, parede ou teto</t>
  </si>
  <si>
    <t>chapisco com bianco</t>
  </si>
  <si>
    <t>emboço desempenado com argamassa industrializada</t>
  </si>
  <si>
    <t>remoção de pintura em massa com lixamento</t>
  </si>
  <si>
    <t>massa corrida a base de pva</t>
  </si>
  <si>
    <t>tinta látex antimofo em massa, inclusive preparo</t>
  </si>
  <si>
    <t>remoção de pintura em superfícies de madeira e/ou metálicas com lixamento</t>
  </si>
  <si>
    <t>preparo de base para superfície metálica com fundo antioxidante</t>
  </si>
  <si>
    <t>esmalte a base de água em estrutura metálica</t>
  </si>
  <si>
    <t>reparo de trincas rasas até 5 mm de largura, na massa</t>
  </si>
  <si>
    <t>tinta látex em elemento vazado</t>
  </si>
  <si>
    <t>limpeza e lavagem de superfície revestida com material cerâmico ou pastilhas por hidrojateamento com rejuntamento</t>
  </si>
  <si>
    <t>hidrorepelente incolor para fachada à base de silano-siloxano oligomérico disperso em solvente</t>
  </si>
  <si>
    <t>esmalte à base de água em massa, inclusive preparo</t>
  </si>
  <si>
    <t>massa para vidro</t>
  </si>
  <si>
    <t>recolocação de vidro inclusive emassamento ou recolocação de baguetes</t>
  </si>
  <si>
    <t>alumínio liso para complementos e reparos</t>
  </si>
  <si>
    <t>fornecimento e montagem de estrutura em aço astm-a36, sem pintura</t>
  </si>
  <si>
    <t>proteção passiva contra incêndio com tinta intumescente, com tempo requerido de resistência ao fogo trrf = 60 min - aplicação em estrutura metálica</t>
  </si>
  <si>
    <t>abertura e preparo de caixa até 40 cm, compactação do subleito mínimo de 95% do pn e transporte até o raio de 1 km</t>
  </si>
  <si>
    <t>aterro manual apiloado de área interna com maço de 30 kg</t>
  </si>
  <si>
    <t>carga manual de solo</t>
  </si>
  <si>
    <t>compactação do subleito mínimo de 95% do pn</t>
  </si>
  <si>
    <t>base de brita graduada</t>
  </si>
  <si>
    <t>lastro de areia</t>
  </si>
  <si>
    <t>pavimentação em lajota de concreto 35 mpa, espessura 8 cm, tipos: raquete, retangular, sextavado e 16 faces, com rejunte em areia</t>
  </si>
  <si>
    <t>meio tubo de concreto, dn= 300mm</t>
  </si>
  <si>
    <t>boca de leão simples tipo pmsp com grelha</t>
  </si>
  <si>
    <t>tubo de pvc rígido defofo, dn= 150mm (de= 170mm), inclusive conexões</t>
  </si>
  <si>
    <t>bate-roda em concreto pré-moldado</t>
  </si>
  <si>
    <t>piso tátil de concreto, alerta / direcional, intertravado, espessura de 6 cm, com rejunte em areia</t>
  </si>
  <si>
    <t>abertura de caixa até 25 cm, inclui escavação, compactação, transporte e preparo do sub-leito</t>
  </si>
  <si>
    <t>nivelamento de piso em concreto com acabadora de superfície</t>
  </si>
  <si>
    <t>base em concreto com fck de 20 mpa, para guias, sarjetas ou sarjetões</t>
  </si>
  <si>
    <t>guia pré-moldada curva tipo pmsp 100 - fck 25 mpa</t>
  </si>
  <si>
    <t>guia pré-moldada reta tipo pmsp 100 - fck 25 mpa</t>
  </si>
  <si>
    <t>demolição manual de revestimento cerâmico, incluindo a base</t>
  </si>
  <si>
    <t>argamassa de proteção com argila expandida</t>
  </si>
  <si>
    <t>argamassa de regularização e/ou proteção</t>
  </si>
  <si>
    <t>placa cerâmica esmaltada pei-5 para área externa, grupo de absorção biib, resistência química b, assentado com argamassa colante industrializada</t>
  </si>
  <si>
    <t>cobertura plana em chapa de policarbonato alveolar de 10 mm</t>
  </si>
  <si>
    <t>quadro de distribuição universal de embutir, para disjuntores 16 din / 12 bolt-on - 150 a - sem componentes</t>
  </si>
  <si>
    <t>base de fusível diazed completa para 63 a</t>
  </si>
  <si>
    <t>fusível tipo nh 1 de 36 a até 250 a</t>
  </si>
  <si>
    <t>disjuntor termomagnético, unipolar 127/220 v, corrente de 10 a até 30 a</t>
  </si>
  <si>
    <t>disjuntor termomagnético, tripolar 220/380 v, corrente de 10 a até 50 a</t>
  </si>
  <si>
    <t>eletroduto de pvc rígido roscável de 4´ - com acessórios</t>
  </si>
  <si>
    <t>cabo de cobre de 25 mm², isolamento 8,7/15 kv - isolação epr 90°c</t>
  </si>
  <si>
    <t>poste telecônico reto em aço sae 1010/1020 galvanizado a fogo, altura de 6,00 m</t>
  </si>
  <si>
    <t>cruzeta reforçada em ferro galvanizado para fixação de duas luminárias</t>
  </si>
  <si>
    <t>braço em tubo de ferro galvanizado de 1´ x 1,00 m para fixação de uma luminária</t>
  </si>
  <si>
    <t>reator eletromagnético de alto fator de potência, para lâmpada vapor metálico 400 w / 220 v</t>
  </si>
  <si>
    <t>cabo de cobre flexível de 16 mm², isolamento 0,6/1kv - isolação hepr 90°c</t>
  </si>
  <si>
    <t>cabo de cobre de 2,5 mm², isolamento 0,6/1 kv - isolação em pvc 70°c</t>
  </si>
  <si>
    <t>corte, recorte e remoção de árvore  inclusive as raízes - diâmetro (dap)&gt;5cm&lt;15cm</t>
  </si>
  <si>
    <t>terra vegetal orgânica comum</t>
  </si>
  <si>
    <t>plantio de grama são carlos em placas (jardins e canteiros)</t>
  </si>
  <si>
    <t>grelha arvoreira em ferro fundido</t>
  </si>
  <si>
    <t>árvore ornamental tipo quaresmeira (tibouchina granulosa) - h= 1,50 / 2,00 m</t>
  </si>
  <si>
    <t>arbusto azaléa - h= 0,60 a 0,80 m</t>
  </si>
  <si>
    <t>arbusto moréia - h= 0,50 m</t>
  </si>
  <si>
    <t xml:space="preserve">ANDAIME metálico de encaixe para trabalho em fachadas de edifícios - locação
Fornecer e montar andaime de encaixe para trabalho em fachadas de edifícios para possibilitar acesso às áreas a recuperar facilitando a execução dos serviços. Após a realização dos serviços os equipamentos deverão ser desmontados e removidos.
</t>
  </si>
  <si>
    <t>DEMOLIÇÃO de concreto armado com utilização de martelo rompedor - Prever a demolição do calçamento de concreto armado com utilização de martelo rompedor no pavimento térreo da edificação, sem reaproveitamento, conforme indicado em projeto.</t>
  </si>
  <si>
    <t>DEMOLIÇÃO estrutura de madeira para telhado ( quiosque para futura recepção ).</t>
  </si>
  <si>
    <t>Prever a demolição da estrutura de madeira da cobertura de telha cerâmica existente no local destinado a recepção, sem reaproveitamento. Posterior a estes serviços, será construído nova estrutura e instalada nova cobertura de telha cerâmica.</t>
  </si>
  <si>
    <t>DEMOLIÇÃO alvenaria de tijolo comum, sem reaproveitamento (cobertura do prédio administrativo e paredes internas das salas dos vereadores).</t>
  </si>
  <si>
    <t>Prever demolição da estrutura de alvenaria sem reaproveitamento, para execução dos serviços de abertura de portas e liberação de área para execução de um novo pavimento no prédio administrativo. Posterior a esses serviços, será construído nova estrutura que servirá como salas administrativas e acesso entre secretária e vereadores.</t>
  </si>
  <si>
    <t>REMOÇÃO de pintura óleo ou esmalte</t>
  </si>
  <si>
    <t>Executar a remoção de pintura óleo ou esmalte existente nas portas, corrimão e guarda-corpo existentes na área de intervenção para a execução de nova pintura.</t>
  </si>
  <si>
    <t>REMOÇÃO de grelha metálica</t>
  </si>
  <si>
    <t>Prever a remoção de grelhas metálicas existentes no térreo, sem reaproveitamento, para execução do piso de concreto armado. Posterior a esses serviços, serão previstas novas grelhas.</t>
  </si>
  <si>
    <t>Retirada de todos os resíduos remanescentes das demolições e materiais inservíveis e transporte de entulho, para distâncias superiores ao 15° km até o 20° km. Os entulhos serão carregados para fora da área da obra e retirados por meio de caçambas metálicas.</t>
  </si>
  <si>
    <t>A escavação do solo e a retirada do material será executada mecanicamente, utilizando-se retroescavadeira e obedecendo aos critérios de segurança recomendados. O escoramento da escavação será formado por tabuas de 4 a 5 cm de espessura e estroncas de madeira com seções dimensionadas para os esforços que irão suportar. A distancia livre entre tabuas dependera da natureza do terreno. Em solos menos resistentes as tabuas deverão ficar juntas. O numero e a disposição das estroncas dependera da resistência das tabuas utilizadas e da profundidade da escavação.</t>
  </si>
  <si>
    <t>A Alvenaria deverá obedecer rigorosamente às dimensões e espessuras das paredes acabadas no projeto arquitetônico.</t>
  </si>
  <si>
    <t>As alvenarias de elevação deverão ser executadas, em blocos vazados de concreto assentes com argamassa de cimento e areia, e receber revestimentos conforme indicações em projeto executivo de arquitetura.</t>
  </si>
  <si>
    <t>VERGAS, CINTAS E PILARETES.</t>
  </si>
  <si>
    <t>Execução de vergas e cintas para estruturar os vãos de alvenaria.</t>
  </si>
  <si>
    <t>As peças serão executadas em concreto 30,0 MPa com armação em central de pré-moldados do canteiro de obras. A espessura das peças, obrigatoriamente deverá acompanhar a espessura das alvenarias.</t>
  </si>
  <si>
    <t>Todos os revestimentos cerâmicos e azulejos deverão ser aplicados com utilização de argamassa colante industrializada.</t>
  </si>
  <si>
    <t>Nas superfícies de muros e paredes externas serão aplicadas placas cerâmicas de 1ª qualidade até a altura da laje de beiral assentadas em junta a prumo, com argamassa colante sobre camadas de chapisco e reboco. O rejuntamento será realizado após total aplicação de toda a superfíficie revestida em cerâmica com argamassa industrializada para rejunte. A espessura das juntas deverá ser rigorosamente padronizada.</t>
  </si>
  <si>
    <t>Fabricação do material sob encomenda em conformidade com o projeto executivo de fechamentos com fornecimento de material e mão de obra de montagem e instalação, estando excluída a estrutura de fundações</t>
  </si>
  <si>
    <t>A fundação será em brocas de concreto armado e definidas em função do resultado da sondagem de terreno. Caso a análise do solo mostrar que a fundação direta é solução incompatível com o perfil de solo encontrado deverá a contratada apresentar proposta de alteração do projeto de fundações para apreciação da fiscalização da obra.</t>
  </si>
  <si>
    <t>As alvenarias externas na sua extensão serão revestidas em camadas de chapisco e reboco. Os acabamentos em reboco externo deverão ser dimensionados para pintura final e látex acrílico sobre selador</t>
  </si>
  <si>
    <t>Será promovida a remoção da cobertura existente incluindo a estrutura de madeiramento, calhas e rufos sem reaproveitamento</t>
  </si>
  <si>
    <t>Deverão ser seguidas todas as especificações do projeto arquitetônico quanto às dimensões e inclinações do telhado.</t>
  </si>
  <si>
    <t>Estão remunerados nesta etapa todas as peças e elementos de montagem, fixação e vedação necessários às peças de cobertura.</t>
  </si>
  <si>
    <t>A cobertura será montada de forma a permanecer embutida no interior das platibandas, devendo ser coletadas as águas pluviais por meio de calhas.</t>
  </si>
  <si>
    <t>As calhas da cobertura serão executadas em alvenaria de blocos de concreto e revestidas com argamassa impermeável tendo como acabamento final aplicação de manta em membrana de asfalto modificado.</t>
  </si>
  <si>
    <t>A cobertura nova deverá executada em telha de CRFS (fibro-cimento) ondulada montada sobre estrutura tesourada de madeira. O madeiramento do telhado não deverá ser pontaletado ou apoio em alvenaria sobre a laje. Deverá ser aplicada na estrutura da cobertura pintura imunizante para madeira.</t>
  </si>
  <si>
    <t>Todas as superfícies externas que receberão o novo tratamento com aplicação de revestimento cerâmico será apicoado para garantir a aderência das camadas de chapisco e emboço para substrato do acabamento final em placas cerâmicas.</t>
  </si>
  <si>
    <t>Nas superfícies das paredes externas serão aplicadas placas cerâmicas de 1ª qualidade até a altura da laje de beiral assentadas em junta a prumo, com argamassa colante sobre camadas de chapisco e reboco. O rejuntamento será realizado após total aplicação de toda a superfíficie revestida em cerâmica com argamassa industrializada para rejunte. A espessura das juntas deverá ser rigorosamente padronizada.</t>
  </si>
  <si>
    <t>As superfícies internas de todas as lajes receberão pintura em tinta látex PVA sobre fundo selador, após a preparação do substrato. As lajes dos beirais receberão pintura látex acrílico sobre fundo selador.</t>
  </si>
  <si>
    <t>As paredes internas, em blocos revestidos com acabamento final em argamassa rebocada, receberão pintura em látex acrílica, obedecendo aos detalhes arquitetônicos. Todas as paredes externas terão pintura látex acrílica sobre rebeco.</t>
  </si>
  <si>
    <t>Todas as pinturas deverão seguir o esquema cromático de cores a ser determinado pela fiscalização ou pelo projeto de arquitetura.</t>
  </si>
  <si>
    <t>A remoção das camadas de pintura existentes deverá ser realizada por meio de lixamento mecânico até proporcionar o substrato ideal para a repintura a ser executada</t>
  </si>
  <si>
    <t>Todas as esquadrias em madeira e/ou metálicas receberão pintura esmalte fosco sobre camada regularizada em emassamento PVA. Para elementos metálicos o preparo de base deverá ser realizado atarvés de fundo antioxidante</t>
  </si>
  <si>
    <t>Quando da existência e trincas nas superfícies a serem repinturas, se rasas, devem ser reparadas com fitas ou telas adesivas para uniformização da substrato</t>
  </si>
  <si>
    <t>As superfícies externas dos brises de concreto, receberão pintura em esmalte à base água após concluídas as regularizações superficiais com emassamento PVA.</t>
  </si>
  <si>
    <t>Aplicação de pintura hidrorepelente à base de silano-siloxano oligomérico disperso em solvente sobre superfície de tijolos aparentes após preparação de substrato com lavagem de hidro-jateamento</t>
  </si>
  <si>
    <t>Todos os quadros, móveis ou fixos, serão perfeitamente esquadrejados, devendo ter todos os ângulos soldados, bem como esmerilhados e lixados.</t>
  </si>
  <si>
    <t>As caixilharias das janelas que estiverem danificadas terão suposição de peças em alumínio  e deverão ser encomendadas, locadas e instaladas de acordo com o projeto de arquitetura e após o aceito da fiscalização da obra.</t>
  </si>
  <si>
    <t>Todos os caixilhos para as janelas serão do modelo especificado conforme detalhamento do projeto de arquitetura.</t>
  </si>
  <si>
    <t>Execução de compactação de subleito,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de mobilização e desmobilização. Não remunera o fornecimento de solo.</t>
  </si>
  <si>
    <t>Execução da sub-base ou base em brita graduada simples,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2005 e 49.674/ 2005.</t>
  </si>
  <si>
    <t>Fornecimento de ferramentas apropriadas e a mão de obra especializada necessária para a execução dos serviços: aplicação de régua vibratória treliçada ou régua vibratória simples; aplicação de rodo de corte; flotação; aplicação de rodo de corte; queima do piso com a alisadora de concreto simples, ou dupla; e o acabamento final com a utilização de desempenos manuais apropriados, resultando num piso acabado com declividade mínima de 0,5%, ou conforme indicado em projeto. Não remunera o fornecimento, o lançamento e o adensamento do concreto.</t>
  </si>
  <si>
    <t>Preparo de piso de concreto com fornecimento de betoneira, pedra britada números 1, cimento, areia e a mão de obra necessária para o preparo do concreto, com resistência mínima à compressão de 20 MPa. Norma técnica: NBR 12655.</t>
  </si>
  <si>
    <t>Execução de pavimentação semi-rígida com piso intertravado de peças de concreto multifacetadas, sobre cosim de areia, incluindo o fornecimento de materiais para o pavimento, base e rejunte e mão de obra para execução.</t>
  </si>
  <si>
    <t>Verificação da entrada de energia, do quadro de distribuição, eletrodutos, cabos e enfiações em função do redimensionamento da demanda de atendimento, considerando a área total edificada e a ocupação a que se destina</t>
  </si>
  <si>
    <t>As instalações elétricas deverão ser executadas rigorosamente empregando mão de obra especializada de padrão técnico compatível e com observância da norma NBR 5410, das Normas Técnicas e Especificações da Concessionária.</t>
  </si>
  <si>
    <t>Quando embutidas em elementos de concreto, as tubulações e caixas deverão ser rigidamente fixadas, a fim de serem evitados deslocamentos durante a concretagem.</t>
  </si>
  <si>
    <t>Os eletrodutos, quando instalados em contato com a terra, deverão ser de PVC e estar protegidos com envelopamento em concreto magro.</t>
  </si>
  <si>
    <t>Toda tubulação deverá ser embutida, salvo especificações, em contrário, do projeto.</t>
  </si>
  <si>
    <t>Todos condutores deverão ser identificados, nos pontos terminais, por meio de maçadores adesivos.</t>
  </si>
  <si>
    <t>Execução dos serviços de iluminação do estacionamento e iluminação de fachada na conformidade do projeto com fornecimento e instalação dos serviços previstos em planilha orçamentária.</t>
  </si>
  <si>
    <t>Terra vegetal orgânica comum de primeira qualidade, livre de ervas daninhas e contaminação. A terra vegetal fornecida deverá ser uma mistura de solo “in natura” com restos de vegetação decomposta, como galhos, folhas, frutos, sementes, caules e cascas, servindo como um condicionador de solo, para ajardinamento; remunera também o espalhamento em áreas abertas ou jardins; não remunera os serviços de limpeza e regularização prévia da área.</t>
  </si>
  <si>
    <t>Grama São Carlos (Axonopus compressus), em placas, terra vegetal e a mão de 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</si>
  <si>
    <t>Devera ser feita a capinagem da vegetação, a roçagem com foice das pequenas arvores e corte de arvores grandes com motoserra. O mato devera ser juntado, removido e queimado em um canto do lote e as arvores grandes devem ser transportadas para um local conveniente</t>
  </si>
  <si>
    <t>As cores e modelos dos pisos deverão seguir as especificações do projeto arquitetônico sendo a sua qualidade conferida e aceita pela fiscalização da obra.</t>
  </si>
  <si>
    <t>Os novos pisos e rodapés serão em placas cerâmicas do tipo esmaltas com acabamento anti-derrapante com especificação para resistência a abrasão tipo PI-5. Serão assentadas com utilização de argamassa colante industrializada sobre contra-piso exceto onde houver especificações em contrário no projeto arquitetônico, deverão ser em argamassa de regularização cimentícia de alta resistência, com espessura de mínima de 15 mm sobre lastro contrapiso de concreto impermeabilizado e lastro de pedra britada.</t>
  </si>
  <si>
    <t>Serão demolidos os revestimentos de piso existentes juntamente com as camadas de regularização que serão refeitas para correções de declividade e imperfeições superficiais</t>
  </si>
  <si>
    <t>Fabricação do material sob encomenda em conformidade com o projeto executivo de cobertura, obedecendo os critérios e especificações estruturais, com fornecimento de material e mão de obra de montagem e instalação, estando excluída a estrutura de fundações</t>
  </si>
  <si>
    <t>Fabricação do material sob encomenda em conformidade com o projeto executivo de montagem e fixação dos pisos com fornecimento de material e mão de obra de montagem e instalação, estando excluída a estrutura de fundações</t>
  </si>
  <si>
    <t>Fornecimento das peças de mobiliário urbano conforme especificação do fabricante</t>
  </si>
  <si>
    <t>O guarda-corpo existente em gradil metálico reberá preparo de fundo antioxidante e proteção passiva contra incêndio para após, receber o acabamento final com pintura esmalte a base água</t>
  </si>
  <si>
    <t>MEMORIAL DESCRITIVO</t>
  </si>
  <si>
    <t>A CONTRATADA deverá considerar que os serviços deverão ser executados em dias e horários previamente acordado com a fiscalização da CONTRATANTE, inclusive finais de semana ou horários noturnos.</t>
  </si>
  <si>
    <t>EXECUÇÃO DOS SERVIÇOS</t>
  </si>
  <si>
    <t>A execução das obras e serviços deverá obedecer rigorosamente às especificações contidas no Memorial Descritivo e seus anexos. Toda e qualquer alteração que se julgue necessária, deverá ter o aval da fiscalização da CONTRATANTE.</t>
  </si>
  <si>
    <t xml:space="preserve">Ficará a critério da fiscalização da CONTRATANTE, impugnar e mandar demolir ou substituir serviços mal executados ou equipamentos instalados em desacordo com o Projeto e Especificações Técnicas. </t>
  </si>
  <si>
    <t>Observações:</t>
  </si>
  <si>
    <t>A fiscalização da CONTRATANTE poderá a qualquer momento, solicitar a paralisação da obra, pela não utilização dos EPI’s adequados ou pelo uso indevido dos mesmos.</t>
  </si>
  <si>
    <t>Caberá à CONTRATADA integral responsabilidade por quaisquer danos causados à CONTRATANTE e a terceiros, durante a execução dos serviços, sempre que forem decorrentes da negligência, imperícia ou omissão de sua parte.</t>
  </si>
  <si>
    <t>A CONTRATADA deverá manter no escritório do canteiro de serviços à disposição da fiscalização da CONTRATANTE e sob sua responsabilidade, o DIÁRIO DE OBRAS, que será fornecido pela mesma. Nele deverão ser anotados pelo Engenheiro responsável por parte da CONTRATADA e fiscalização da CONTRATANTE, todos os eventos de ambas as partes, que de alguma maneira historiarem o andamento da obra, tais como: pedidos de vistoria, impugnações, autorizações, notificações gerais, etc.</t>
  </si>
  <si>
    <t>A CONTRATADA deverá manter no escritório do canteiro de serviços, em local bem visível e à disposição da fiscalização da CONTRATANTE, o cronograma físico, permanentemente atualizado, em função do real desenvolvimento da obra.</t>
  </si>
  <si>
    <t>SEGURANÇA DO TRABALHO</t>
  </si>
  <si>
    <t>Quanto aos aspectos de segurança do trabalho, a empreiteira deverá observar vários fatores de ordem legal e construtiva, no que se refere ao planejamento das medidas preventivas a serem adotadas durante a execução dos serviços, no sentido de se evitar acidentes leves ou graves, e ou doenças ocupacionais. Os principais fatores a serem levados em conta são:</t>
  </si>
  <si>
    <t>- Registro da obra no INSS, com apresentação do n.º de CEI;</t>
  </si>
  <si>
    <t>- Comunicação Prévia à DRT (Delegacia Regional do Trabalho), conforme item 18.2 da Norma Regulamentadora NR 18 do Ministério do Trabalho e Emprego – MTE;</t>
  </si>
  <si>
    <t>- Atendimento às preconizações da NR 18, principalmente nas que se referem ao item 18.13 (Medidas de Proteção contra Queda); item 18.13.9 (Tela Protetora contra Projeção de Materiais e Ferramentas); item 18.15.46 (Plataformas de Trabalho com Sistema de Movimentação Vertical) e item 18.27(Sinalização de Segurança);</t>
  </si>
  <si>
    <t>- Fazer cumprir a utilização de equipamentos de proteção individual (EPI’s), por parte dos trabalhadores, conforme disposições na NR 6;</t>
  </si>
  <si>
    <t>- Elaboração de Programa de Controle Médico de Saúde Ocupacional (PCMSO) e o Programa de Prevenção de Riscos Ambientais (PPRA), obrigatórios conforme Normas Regulamentadoras NR 7 e NR 9, respectivamente;</t>
  </si>
  <si>
    <t>- Isolar as áreas de trabalho, bem como sinalizá-las de forma a garantir proteção coletiva aos envolvidos e transeuntes;</t>
  </si>
  <si>
    <t>- Comunicação aos usuários, através de boletins informativos utilizando placas metálicas, pintadas, com dizeres, símbolos, números, etc. nas dimensões que forem necessárias, de forma a advertir os referidos usuários, do andamento dos trabalhos, objetivando com isso não surpreendê-los quando da execução das atividades e garantindo a segurança nos locais de circulação.</t>
  </si>
  <si>
    <t>INSTALAÇÕES PROVISÓRIAS DE ELÉTRICA E HIDRÁULICA</t>
  </si>
  <si>
    <t>A empreiteira deverá computar na sua proposta todos os custos decorrentes das instalações provisórias de energia elétrica necessária à realização dos serviços, tais como: cabos para ligações de máquinas e equipamentos, tomadas e disjuntores originados de quadros provisórios específicos para esse fim, bem como instalações provisórias de água e esgoto, para realização dos serviços e para o canteiro de obra.</t>
  </si>
  <si>
    <t>A interface dessas ligações com as do prédio existentes deverão ser previamente aprovadas pela fiscalização e deverão seguir as normas de segurança do trabalho.</t>
  </si>
  <si>
    <t>MÃO DE OBRA</t>
  </si>
  <si>
    <t>Cabe à CONTRATADA manter no canteiro de serviços, mão-de-obra em número e qualificações compatíveis com a natureza da obra e com seu cronograma, de modo a imprimir aos trabalhos, o ritmo necessário dos prazos contratuais.</t>
  </si>
  <si>
    <t>A CONTRATADA deverá manter no escritório do canteiro de serviços, em local bem visível e à disposição da fiscalização da CONTRATANTE, um quadro de controle de mão-de-obra, com a qualificação e o número de pessoas trabalhando na obra, diariamente atualizado.</t>
  </si>
  <si>
    <t>Toda a mão de obra empregada pela CONTRATADA na execução dos serviços deverá apresentar qualificação tal que, proporcione produtos finais tecnicamente bem executados e com acabamentos esmerados.</t>
  </si>
  <si>
    <t>MATERIAIS</t>
  </si>
  <si>
    <t>Caberá à CONTRATADA manter o canteiro de serviços provido de todos os materiais necessários à execução de cada uma das etapas de obra, de modo a garantir o andamento contínuo da obra, no ritmo necessário ao cumprimento dos prazos contratuais.</t>
  </si>
  <si>
    <t xml:space="preserve">Todos os materiais a serem empregados na obra deverão ser de primeira linha de fabricação, isentos de quaisquer defeitos incompatíveis com as especificações originais do FABRICANTE (sejam eles defeitos de fabricação, transporte ou manuseio inadequado), produzidos de modo a atender integralmente, no que lhes couber, às especificações do Projeto, Memoriais Técnicos e anexos. </t>
  </si>
  <si>
    <t>Todos os materiais cujas características e aplicação não sejam regulamentadas por disposições normativas da ABNT e deste Projeto, especialmente aqueles de fabricação exclusiva, deverão ser aplicados estritamente de acordo com as recomendações e especificações dos respectivos FABRICANTES.</t>
  </si>
  <si>
    <t>Caberá à CONTRATADA, sempre que lhe for solicitado, encaminhar à fiscalização da CONTRATANTE, amostras dos materiais a serem utilizados, antes da sua aplicação e em tempo hábil, cabendo à fiscalização, fazer as devidas anotações no DIÁRIO DE OBRAS, quanto à sua aprovação ou rejeição.</t>
  </si>
  <si>
    <t>As amostras dos materiais aprovados pela fiscalização da CONTRATANTE deverão ser convenientemente etiquetadas, com a assinatura do fiscal da obra, cabendo à CONTRATADA mantê-los sob sua guarda no canteiro de serviços, em local apropriado e de fácil acesso, para as necessárias comparações.</t>
  </si>
  <si>
    <t>Não será permitido manter no canteiro de serviços, materiais não constantes nas especificações do Projeto ou materiais rejeitados pela fiscalização, cabendo à CONTRATADA, neste último caso, retirá‑los do canteiro de serviços nos três dias úteis que se seguirem à impugnação lavrada no DIÁRIO DE OBRAS.</t>
  </si>
  <si>
    <t>Em eventuais casos de comprovada impossibilidade de se adquirir e empregar determinado material especificado deverá ser formalizada a sua substituição, a juízo da fiscalização da CONTRATANTE.</t>
  </si>
  <si>
    <t>Quando não mencionado no Memorial Descritivo e seus anexos, algum tipo de acabamento, que compreenda desde a preparação da superfície até o revestimento final, a CONTRATADA deverá executá-lo, de acordo com o padrão existente no local ou ainda segundo norma Técnica consagrada.</t>
  </si>
  <si>
    <t>Onde, nesse documento ou em qualquer um de seus anexos, estiver indicado tipo, modelo e/ou fabricante como referência, tal indicação estabelece o grau de qualidade e estilo desejados e serão bases para o fornecimento dos materiais.</t>
  </si>
  <si>
    <t>Todos os materiais e equipamentos especificados no Projeto Executivo deverão ser utilizados na execução das obras ou serviços correspondentes e a opção de substituição por similares, somente se processará com a aprovação da fiscalização da CONTRATANTE, desde que o similar proposto, apresente notória equivalência com o originalmente especificado, no que diz respeito à qualidade, resistência e aspecto.</t>
  </si>
  <si>
    <t>Toda e qualquer definição a respeito dos padrões de materiais, cores, etc., será fornecida pela fiscalização da CONTRATANTE.</t>
  </si>
  <si>
    <t>Todo o material ou peça considerada reaproveitável, deverá ser relacionada e entregue pela CONTRATADA à fiscalização da CONTRATANTE, que providenciará toda a documentação necessária para a devolução.</t>
  </si>
  <si>
    <t>SERVIÇOS EM FACHADAS</t>
  </si>
  <si>
    <t>Para os casos que envolvam serviços em fachadas, a CONTRATADA deverá:</t>
  </si>
  <si>
    <t>Seguir rigorosamente as normas e Rotinas de Trabalho em Fachadas, utilizando sempre, todos os EPI’s adequados, tais como: cinto de segurança do tipo paraquedista, óculos de proteção contra impacto, capacete, botas, luvas, etc.</t>
  </si>
  <si>
    <t>Solicitar à fiscalização CONTRATANTE, a vistoria dos equipamentos (andaimes, fachadeiros e etc.), para a liberação e posterior prosseguimento da execução dos serviços.</t>
  </si>
  <si>
    <t>GARANTIAS</t>
  </si>
  <si>
    <t>Para o caso da execução de serviços específicos, compra e instalação de equipamentos, a CONTRATADA deverá fornecer à fiscalização da CONTRATANTE ao término das obras, as garantias de praxe por escrito, sempre que isto lhe for solicitado.</t>
  </si>
  <si>
    <t>A CONTRATADA se obriga dentro dos prazos estabelecidos em cada caso, a substituir ou refazer sem ônus à CONTRATANTE, as partes que apresentarem defeitos ou vícios de execução, desde que não sejam oriundos de mau uso.</t>
  </si>
  <si>
    <t>Descrição:</t>
  </si>
  <si>
    <t>Serviços a executar:</t>
  </si>
  <si>
    <t>Este memorial tem como objetivo apresentar os procedimentos necessários à contratação dos serviços de Construção Civil, inclusive fornecimento de material, mão‑de‑obra e equipamentos, para a completa execução das obras previstas no projeto de Impermeabilização, Estrutura e Recuperação de Fachada pisos e muros do edifício das futuras instalações da Câmara Municipal de Bertioga.</t>
  </si>
  <si>
    <t>INTRODUÇÃO:</t>
  </si>
  <si>
    <t>EXECUÇÃO DOS SERVIÇOS - ESCOPO CONTRATUAL:</t>
  </si>
  <si>
    <t>OBRAS DE EDIFICAÇÕES</t>
  </si>
  <si>
    <t>PARCELA DO B.D.I.</t>
  </si>
  <si>
    <t>VARIÁVEIS</t>
  </si>
  <si>
    <t>TAXAS %</t>
  </si>
  <si>
    <t>Adminstração Central</t>
  </si>
  <si>
    <t>AC</t>
  </si>
  <si>
    <t>Seguro e Garantia - SG=S+G</t>
  </si>
  <si>
    <t>SG</t>
  </si>
  <si>
    <t>Risco</t>
  </si>
  <si>
    <t>R</t>
  </si>
  <si>
    <t>Despesas Financeiras</t>
  </si>
  <si>
    <t>DF</t>
  </si>
  <si>
    <t>Lucro</t>
  </si>
  <si>
    <t>Pis</t>
  </si>
  <si>
    <t>P</t>
  </si>
  <si>
    <t>Cofins</t>
  </si>
  <si>
    <t>C</t>
  </si>
  <si>
    <t>ISSQN</t>
  </si>
  <si>
    <t>I</t>
  </si>
  <si>
    <t>CPRB (DESONERADO)</t>
  </si>
  <si>
    <t>CPRB</t>
  </si>
  <si>
    <t>FORMULA</t>
  </si>
  <si>
    <r>
      <rPr>
        <b/>
        <sz val="10"/>
        <rFont val="Arial"/>
        <family val="2"/>
      </rPr>
      <t xml:space="preserve">     BDI</t>
    </r>
    <r>
      <rPr>
        <sz val="10"/>
        <rFont val="Arial"/>
        <family val="2"/>
      </rPr>
      <t xml:space="preserve"> = [(1+Ʃ(AC+SG+R)/100)*(1+DF/100)*(1+L/100)/(1-Ʃ(P+C+I)/100)]-1</t>
    </r>
  </si>
  <si>
    <t>(1+AC + S + R + G)*(1 + DF)*(1+L) - 1</t>
  </si>
  <si>
    <t>(1-C-P-ISS-CRPB)</t>
  </si>
  <si>
    <t>BENEFÍCIOS E DESPEZAS INDIRETAS - BDI</t>
  </si>
  <si>
    <t>=</t>
  </si>
  <si>
    <t>B.D.I.</t>
  </si>
  <si>
    <t>Unitário R$</t>
  </si>
  <si>
    <t xml:space="preserve">Preço Total R$ </t>
  </si>
  <si>
    <t>Unitário com BDI R$</t>
  </si>
  <si>
    <t>LIMPEZA FINAL</t>
  </si>
  <si>
    <t>11.00</t>
  </si>
  <si>
    <t>Rampa metálica externa</t>
  </si>
  <si>
    <t>Sistema Fotovoltáico</t>
  </si>
  <si>
    <t>09.20</t>
  </si>
  <si>
    <t>Fornecimento de Sistema Fotovoltáico Conectado à Rede Elétrica</t>
  </si>
  <si>
    <t>revestimento em Pastilha de porcelana natural opu esmaltada de 5 x 5, assentado e rejuntado com argamassa industrializada</t>
  </si>
  <si>
    <t>emboço</t>
  </si>
  <si>
    <t>rejuntamento em pastilhas com argamassa industrializada para rejunte, juntas acima de 5 até 10 mm</t>
  </si>
  <si>
    <t>Execução de rampa de acesso externo em estrutura metálico de aço astm-a36, incluindo a mão de obra de montagem e fabricação e fornecimento dos materiais</t>
  </si>
  <si>
    <t>Após a conclusão da montagem, a estrutura da rampa receberá preparo de fundo antioxidante e proteção passiva contra incêndio para após, receber o acabamento final com pintura esmalte a base água</t>
  </si>
  <si>
    <t>120m x 8 meses</t>
  </si>
  <si>
    <t>Conforme projeto 40,97 m3</t>
  </si>
  <si>
    <t>147,05 x 1,30</t>
  </si>
  <si>
    <t xml:space="preserve">413,35 x 1,30 </t>
  </si>
  <si>
    <t>(147,05 + 413,35) x 1,30</t>
  </si>
  <si>
    <t>100m x 2 m</t>
  </si>
  <si>
    <t>Limpeza</t>
  </si>
  <si>
    <t>220,25 m2 projeto</t>
  </si>
  <si>
    <t>6 m3</t>
  </si>
  <si>
    <t xml:space="preserve">TOTAL DO ITEM </t>
  </si>
  <si>
    <t>LIMPEZA FINAL DA OBRA</t>
  </si>
  <si>
    <t>Limpeza complementar com hidrojateamento do piso</t>
  </si>
  <si>
    <t>Limpeza complementar com hidrojateamento das paredes e rejuntamento</t>
  </si>
  <si>
    <t>Remoção do entulho final</t>
  </si>
  <si>
    <t>pavimentação em lajota de concreto 35 mpa, espessura 6 cm, tipos: raquete, retangular, sextavado e 16 faces, com rejunte em areia</t>
  </si>
  <si>
    <t xml:space="preserve">Gradil </t>
  </si>
  <si>
    <t>170m x 2,5m</t>
  </si>
  <si>
    <t>210m x 2,5m</t>
  </si>
  <si>
    <t>(0,16m x 0,16m x 2,5m x 210m/0,8m) + (210m  x 0,16m x 0,18m)</t>
  </si>
  <si>
    <t>22,85 m3 x 100</t>
  </si>
  <si>
    <t>170m x (2,5m+0,2m)</t>
  </si>
  <si>
    <t>7,74m3 x 120 kg/m3</t>
  </si>
  <si>
    <t>86m x 2,5m</t>
  </si>
  <si>
    <t>(0,16m x 0,16m x 2,5m x 86m/0,8m) + (86m x 0,16m x 0,18m)</t>
  </si>
  <si>
    <t>9,3568 m3 x 100</t>
  </si>
  <si>
    <t>86m x (2,5m + 0,2m)</t>
  </si>
  <si>
    <t>((395 m2 x 0,25)+(145m x 0,05 x 1)) x 1,30</t>
  </si>
  <si>
    <t>299,86 x 0,05 x 1,30</t>
  </si>
  <si>
    <t xml:space="preserve">Gradil novo </t>
  </si>
  <si>
    <t>66,50 m</t>
  </si>
  <si>
    <t>MEMÓRIA DE CÁLCULO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</si>
</sst>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_(* #,##0_);_(* \(#,##0\);_(* &quot;-&quot;??_);_(@_)"/>
    <numFmt numFmtId="166" formatCode="mm/yy"/>
    <numFmt numFmtId="167" formatCode="_(* #,##0.00000_);_(* \(#,##0.00000\);_(* &quot;-&quot;??_);_(@_)"/>
    <numFmt numFmtId="168" formatCode="00\.00"/>
  </numFmts>
  <fonts count="75">
    <font>
      <sz val="10"/>
      <name val="Arial"/>
    </font>
    <font>
      <sz val="11"/>
      <color theme="1"/>
      <name val="Calibri"/>
      <family val="2"/>
      <scheme val="minor"/>
    </font>
    <font>
      <sz val="10"/>
      <name val="Arial"/>
      <family val="2"/>
    </font>
    <font>
      <sz val="9"/>
      <name val="Arial"/>
      <family val="2"/>
    </font>
    <font>
      <b/>
      <sz val="10"/>
      <name val="Arial"/>
      <family val="2"/>
    </font>
    <font>
      <b/>
      <sz val="10"/>
      <color indexed="8"/>
      <name val="Arial"/>
      <family val="2"/>
    </font>
    <font>
      <sz val="8"/>
      <name val="Arial"/>
      <family val="2"/>
    </font>
    <font>
      <sz val="10"/>
      <name val="Arial"/>
      <family val="2"/>
    </font>
    <font>
      <b/>
      <sz val="10"/>
      <color indexed="8"/>
      <name val="Arial Unicode MS"/>
      <family val="2"/>
    </font>
    <font>
      <b/>
      <sz val="12"/>
      <name val="Arial Unicode MS"/>
      <family val="2"/>
    </font>
    <font>
      <b/>
      <sz val="10"/>
      <name val="Arial Unicode MS"/>
      <family val="2"/>
    </font>
    <font>
      <sz val="10"/>
      <name val="Arial Unicode MS"/>
      <family val="2"/>
    </font>
    <font>
      <b/>
      <sz val="8"/>
      <name val="Arial Unicode MS"/>
      <family val="2"/>
    </font>
    <font>
      <b/>
      <sz val="9"/>
      <color indexed="10"/>
      <name val="Arial"/>
      <family val="2"/>
    </font>
    <font>
      <b/>
      <sz val="9"/>
      <color indexed="8"/>
      <name val="Arial Unicode MS"/>
      <family val="2"/>
    </font>
    <font>
      <b/>
      <sz val="9"/>
      <name val="Arial"/>
      <family val="2"/>
    </font>
    <font>
      <sz val="10"/>
      <color indexed="12"/>
      <name val="Arial"/>
      <family val="2"/>
    </font>
    <font>
      <b/>
      <sz val="8"/>
      <name val="Arial"/>
      <family val="2"/>
    </font>
    <font>
      <b/>
      <sz val="9"/>
      <name val="Arial Unicode MS"/>
      <family val="2"/>
    </font>
    <font>
      <sz val="9"/>
      <color indexed="8"/>
      <name val="Arial Unicode MS"/>
      <family val="2"/>
    </font>
    <font>
      <sz val="10"/>
      <color indexed="10"/>
      <name val="Arial"/>
      <family val="2"/>
    </font>
    <font>
      <sz val="8"/>
      <name val="Arial Unicode MS"/>
      <family val="2"/>
    </font>
    <font>
      <sz val="8"/>
      <color indexed="10"/>
      <name val="Arial Unicode MS"/>
      <family val="2"/>
    </font>
    <font>
      <sz val="10"/>
      <name val="MS Sans Serif"/>
      <family val="2"/>
    </font>
    <font>
      <sz val="11"/>
      <name val="Arial"/>
      <family val="2"/>
    </font>
    <font>
      <b/>
      <sz val="11"/>
      <color indexed="8"/>
      <name val="Calibri"/>
      <family val="2"/>
    </font>
    <font>
      <sz val="10"/>
      <color indexed="40"/>
      <name val="MS Sans Serif"/>
      <family val="2"/>
    </font>
    <font>
      <b/>
      <sz val="11"/>
      <name val="Arial"/>
      <family val="2"/>
    </font>
    <font>
      <b/>
      <sz val="11"/>
      <name val="Arial Unicode MS"/>
      <family val="2"/>
    </font>
    <font>
      <b/>
      <sz val="11"/>
      <color indexed="30"/>
      <name val="Arial Unicode MS"/>
      <family val="2"/>
    </font>
    <font>
      <b/>
      <sz val="10"/>
      <color indexed="12"/>
      <name val="Arial"/>
      <family val="2"/>
    </font>
    <font>
      <sz val="10"/>
      <color rgb="FFFF0000"/>
      <name val="Arial"/>
      <family val="2"/>
    </font>
    <font>
      <b/>
      <sz val="10"/>
      <color rgb="FFFF0000"/>
      <name val="Arial"/>
      <family val="2"/>
    </font>
    <font>
      <b/>
      <sz val="9"/>
      <color rgb="FFFF0000"/>
      <name val="Arial"/>
      <family val="2"/>
    </font>
    <font>
      <sz val="9"/>
      <color rgb="FFFF0000"/>
      <name val="Arial"/>
      <family val="2"/>
    </font>
    <font>
      <sz val="11"/>
      <color indexed="8"/>
      <name val="Calibri"/>
      <family val="2"/>
    </font>
    <font>
      <sz val="10"/>
      <color rgb="FF0070C0"/>
      <name val="Arial"/>
      <family val="2"/>
    </font>
    <font>
      <sz val="11"/>
      <color indexed="30"/>
      <name val="Arial"/>
      <family val="2"/>
    </font>
    <font>
      <sz val="11"/>
      <color indexed="60"/>
      <name val="Arial"/>
      <family val="2"/>
    </font>
    <font>
      <sz val="11"/>
      <name val="Arial Unicode MS"/>
      <family val="2"/>
    </font>
    <font>
      <b/>
      <sz val="11"/>
      <color indexed="8"/>
      <name val="Arial Unicode MS"/>
      <family val="2"/>
    </font>
    <font>
      <b/>
      <sz val="11"/>
      <color indexed="12"/>
      <name val="Arial"/>
      <family val="2"/>
    </font>
    <font>
      <sz val="12"/>
      <name val="Arial"/>
      <family val="2"/>
    </font>
    <font>
      <sz val="10"/>
      <color indexed="8"/>
      <name val="Arial"/>
      <family val="2"/>
    </font>
    <font>
      <sz val="10"/>
      <name val="Arial"/>
      <family val="2"/>
    </font>
    <font>
      <sz val="10"/>
      <color indexed="8"/>
      <name val="Arial"/>
      <family val="2"/>
    </font>
    <font>
      <b/>
      <sz val="16"/>
      <name val="Arial"/>
      <family val="2"/>
    </font>
    <font>
      <b/>
      <sz val="9"/>
      <color indexed="8"/>
      <name val="Arial"/>
      <family val="2"/>
    </font>
    <font>
      <sz val="9"/>
      <name val="Arial Unicode MS"/>
      <family val="2"/>
    </font>
    <font>
      <sz val="9"/>
      <color indexed="8"/>
      <name val="Calibri"/>
      <family val="2"/>
    </font>
    <font>
      <b/>
      <sz val="9"/>
      <name val="MS Sans Serif"/>
      <family val="2"/>
    </font>
    <font>
      <b/>
      <sz val="14"/>
      <color rgb="FFFF0000"/>
      <name val="Arial"/>
      <family val="2"/>
    </font>
    <font>
      <sz val="11"/>
      <color indexed="8"/>
      <name val="Arial"/>
      <family val="2"/>
    </font>
    <font>
      <b/>
      <sz val="11"/>
      <color indexed="8"/>
      <name val="Arial"/>
      <family val="2"/>
    </font>
    <font>
      <b/>
      <i/>
      <sz val="11"/>
      <color indexed="8"/>
      <name val="Cambria"/>
      <family val="2"/>
      <scheme val="major"/>
    </font>
    <font>
      <sz val="10"/>
      <name val="Calibri"/>
      <family val="2"/>
      <scheme val="minor"/>
    </font>
    <font>
      <sz val="11"/>
      <color rgb="FFFF0000"/>
      <name val="Calibri"/>
      <family val="2"/>
      <scheme val="minor"/>
    </font>
    <font>
      <b/>
      <i/>
      <sz val="10"/>
      <name val="Arial"/>
      <family val="2"/>
    </font>
    <font>
      <sz val="10"/>
      <name val="SansSerif"/>
      <charset val="2"/>
    </font>
    <font>
      <b/>
      <sz val="8"/>
      <color indexed="8"/>
      <name val="Arial"/>
      <family val="2"/>
    </font>
    <font>
      <b/>
      <sz val="18"/>
      <name val="Arial"/>
      <family val="2"/>
    </font>
    <font>
      <b/>
      <u/>
      <sz val="14"/>
      <color indexed="8"/>
      <name val="Arial"/>
      <family val="2"/>
    </font>
    <font>
      <sz val="10"/>
      <color indexed="8"/>
      <name val="SansSerif"/>
      <charset val="2"/>
    </font>
    <font>
      <sz val="7"/>
      <name val="Arial"/>
      <family val="2"/>
    </font>
    <font>
      <sz val="8"/>
      <name val="Calibri"/>
      <family val="2"/>
    </font>
    <font>
      <b/>
      <sz val="14"/>
      <name val="Calibri"/>
      <family val="2"/>
    </font>
    <font>
      <b/>
      <sz val="8"/>
      <name val="Calibri"/>
      <family val="2"/>
    </font>
    <font>
      <b/>
      <sz val="8"/>
      <color indexed="8"/>
      <name val="Calibri"/>
      <family val="2"/>
    </font>
    <font>
      <sz val="10"/>
      <color rgb="FF000000"/>
      <name val="Arial"/>
      <family val="2"/>
    </font>
    <font>
      <b/>
      <i/>
      <sz val="36"/>
      <name val="Palace Script MT"/>
      <family val="4"/>
    </font>
    <font>
      <b/>
      <i/>
      <sz val="26"/>
      <name val="Palace Script MT"/>
      <family val="4"/>
    </font>
    <font>
      <b/>
      <sz val="10"/>
      <color indexed="40"/>
      <name val="MS Sans Serif"/>
      <family val="2"/>
    </font>
    <font>
      <b/>
      <sz val="8"/>
      <color indexed="10"/>
      <name val="Arial Unicode MS"/>
      <family val="2"/>
    </font>
    <font>
      <sz val="11"/>
      <color indexed="9"/>
      <name val="Arial"/>
      <family val="2"/>
    </font>
    <font>
      <sz val="10"/>
      <color indexed="60"/>
      <name val="Arial"/>
      <family val="2"/>
    </font>
  </fonts>
  <fills count="12">
    <fill>
      <patternFill patternType="none"/>
    </fill>
    <fill>
      <patternFill patternType="gray125"/>
    </fill>
    <fill>
      <patternFill patternType="solid">
        <fgColor theme="0" tint="-0.249977111117893"/>
        <bgColor indexed="64"/>
      </patternFill>
    </fill>
    <fill>
      <patternFill patternType="solid">
        <fgColor rgb="FFFFFFFF"/>
      </patternFill>
    </fill>
    <fill>
      <patternFill patternType="solid">
        <fgColor theme="0" tint="-0.499984740745262"/>
        <bgColor indexed="64"/>
      </patternFill>
    </fill>
    <fill>
      <patternFill patternType="solid">
        <fgColor indexed="9"/>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indexed="9"/>
        <bgColor indexed="64"/>
      </patternFill>
    </fill>
    <fill>
      <patternFill patternType="solid">
        <fgColor theme="0" tint="-0.14999847407452621"/>
        <bgColor indexed="64"/>
      </patternFill>
    </fill>
  </fills>
  <borders count="4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6">
    <xf numFmtId="0" fontId="0"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3" fillId="0" borderId="0"/>
    <xf numFmtId="0" fontId="2" fillId="0" borderId="0"/>
    <xf numFmtId="0" fontId="43" fillId="0" borderId="0">
      <alignment vertical="top"/>
    </xf>
    <xf numFmtId="164" fontId="2" fillId="0" borderId="0" applyFont="0" applyFill="0" applyBorder="0" applyAlignment="0" applyProtection="0"/>
    <xf numFmtId="164" fontId="44" fillId="0" borderId="0" applyFont="0" applyFill="0" applyBorder="0" applyAlignment="0" applyProtection="0"/>
    <xf numFmtId="0" fontId="45" fillId="0" borderId="0">
      <alignment vertical="top"/>
    </xf>
    <xf numFmtId="0" fontId="23" fillId="0" borderId="0"/>
    <xf numFmtId="0" fontId="23" fillId="0" borderId="0"/>
    <xf numFmtId="164" fontId="2" fillId="0" borderId="0" applyFont="0" applyFill="0" applyBorder="0" applyAlignment="0" applyProtection="0"/>
    <xf numFmtId="0" fontId="1" fillId="0" borderId="0"/>
  </cellStyleXfs>
  <cellXfs count="733">
    <xf numFmtId="0" fontId="0" fillId="0" borderId="0" xfId="0"/>
    <xf numFmtId="0" fontId="4" fillId="0" borderId="0" xfId="0" applyFont="1"/>
    <xf numFmtId="2" fontId="0" fillId="0" borderId="0" xfId="0" applyNumberFormat="1"/>
    <xf numFmtId="0" fontId="3" fillId="0" borderId="0" xfId="0" applyFont="1" applyAlignment="1">
      <alignment horizontal="center"/>
    </xf>
    <xf numFmtId="0" fontId="6" fillId="0" borderId="0" xfId="0" applyFont="1"/>
    <xf numFmtId="0" fontId="11" fillId="0" borderId="0" xfId="0" applyFont="1"/>
    <xf numFmtId="0" fontId="10" fillId="0" borderId="0" xfId="0" applyFont="1"/>
    <xf numFmtId="0" fontId="4" fillId="0" borderId="0" xfId="0" applyFont="1" applyAlignment="1">
      <alignment horizontal="center"/>
    </xf>
    <xf numFmtId="0" fontId="12" fillId="0" borderId="0" xfId="0" applyFont="1"/>
    <xf numFmtId="164" fontId="0" fillId="0" borderId="0" xfId="2" applyFont="1"/>
    <xf numFmtId="164" fontId="7" fillId="0" borderId="0" xfId="2" applyFont="1" applyAlignment="1">
      <alignment horizontal="right"/>
    </xf>
    <xf numFmtId="0" fontId="18" fillId="0" borderId="0" xfId="0" applyFont="1" applyAlignment="1">
      <alignment horizontal="center"/>
    </xf>
    <xf numFmtId="165" fontId="0" fillId="0" borderId="0" xfId="2" applyNumberFormat="1" applyFont="1"/>
    <xf numFmtId="164" fontId="7" fillId="0" borderId="0" xfId="2" applyFont="1"/>
    <xf numFmtId="0" fontId="14" fillId="0" borderId="0" xfId="0" applyFont="1" applyAlignment="1">
      <alignment horizontal="center"/>
    </xf>
    <xf numFmtId="164" fontId="20" fillId="0" borderId="0" xfId="2" applyFont="1" applyAlignment="1">
      <alignment horizontal="right"/>
    </xf>
    <xf numFmtId="164" fontId="3" fillId="0" borderId="0" xfId="2" applyFont="1" applyAlignment="1">
      <alignment horizontal="center"/>
    </xf>
    <xf numFmtId="164" fontId="3" fillId="0" borderId="0" xfId="2" applyFont="1"/>
    <xf numFmtId="164" fontId="3" fillId="0" borderId="0" xfId="2" applyFont="1" applyAlignment="1">
      <alignment horizontal="right"/>
    </xf>
    <xf numFmtId="164" fontId="13" fillId="0" borderId="0" xfId="2" applyFont="1" applyAlignment="1">
      <alignment horizontal="right"/>
    </xf>
    <xf numFmtId="0" fontId="19"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xf>
    <xf numFmtId="0" fontId="0" fillId="0" borderId="0" xfId="0" applyAlignment="1">
      <alignment wrapText="1"/>
    </xf>
    <xf numFmtId="0" fontId="26" fillId="0" borderId="0" xfId="0" applyFont="1" applyAlignment="1">
      <alignment wrapText="1"/>
    </xf>
    <xf numFmtId="4" fontId="26" fillId="0" borderId="0" xfId="0" applyNumberFormat="1" applyFont="1" applyAlignment="1">
      <alignment wrapText="1"/>
    </xf>
    <xf numFmtId="4" fontId="0" fillId="0" borderId="0" xfId="0" applyNumberFormat="1" applyAlignment="1">
      <alignment wrapText="1"/>
    </xf>
    <xf numFmtId="0" fontId="15" fillId="0" borderId="0" xfId="0" applyFont="1" applyAlignment="1">
      <alignment vertical="center" wrapText="1"/>
    </xf>
    <xf numFmtId="166" fontId="8" fillId="0" borderId="0" xfId="0" applyNumberFormat="1" applyFont="1"/>
    <xf numFmtId="0" fontId="18" fillId="0" borderId="0" xfId="0" applyFont="1" applyAlignment="1">
      <alignment horizontal="right"/>
    </xf>
    <xf numFmtId="0" fontId="15" fillId="0" borderId="8" xfId="0" applyFont="1" applyBorder="1" applyAlignment="1">
      <alignment horizontal="center"/>
    </xf>
    <xf numFmtId="0" fontId="18" fillId="0" borderId="9" xfId="0" applyFont="1" applyBorder="1" applyAlignment="1">
      <alignment horizontal="center"/>
    </xf>
    <xf numFmtId="0" fontId="3" fillId="0" borderId="8" xfId="0" applyFont="1" applyBorder="1" applyAlignment="1">
      <alignment horizontal="center"/>
    </xf>
    <xf numFmtId="0" fontId="4" fillId="0" borderId="0" xfId="0" applyFont="1" applyAlignment="1">
      <alignment horizontal="center" vertical="center" wrapText="1"/>
    </xf>
    <xf numFmtId="164" fontId="4" fillId="0" borderId="0" xfId="2" applyFont="1"/>
    <xf numFmtId="164" fontId="0" fillId="0" borderId="0" xfId="0" applyNumberFormat="1"/>
    <xf numFmtId="0" fontId="3" fillId="0" borderId="8" xfId="0" applyFont="1" applyBorder="1" applyAlignment="1">
      <alignment horizontal="center" vertical="center" wrapText="1"/>
    </xf>
    <xf numFmtId="0" fontId="3" fillId="0" borderId="8" xfId="0" applyFont="1" applyBorder="1" applyAlignment="1">
      <alignment horizontal="center" vertical="top" wrapText="1"/>
    </xf>
    <xf numFmtId="0" fontId="2" fillId="0" borderId="0" xfId="0" applyFont="1" applyAlignment="1">
      <alignment vertical="center" wrapText="1"/>
    </xf>
    <xf numFmtId="0" fontId="4" fillId="0" borderId="0" xfId="0" applyFont="1" applyAlignment="1">
      <alignment vertical="center"/>
    </xf>
    <xf numFmtId="0" fontId="2" fillId="0" borderId="0" xfId="0" applyFont="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10" fillId="0" borderId="4" xfId="0" applyFont="1" applyBorder="1" applyAlignment="1">
      <alignment vertical="center"/>
    </xf>
    <xf numFmtId="0" fontId="27" fillId="0" borderId="0" xfId="0" applyFont="1" applyAlignment="1">
      <alignment vertical="center"/>
    </xf>
    <xf numFmtId="0" fontId="10" fillId="0" borderId="0" xfId="0" applyFont="1" applyAlignment="1">
      <alignment vertical="center"/>
    </xf>
    <xf numFmtId="0" fontId="11" fillId="0" borderId="4" xfId="0" applyFont="1" applyBorder="1" applyAlignment="1">
      <alignment vertical="center"/>
    </xf>
    <xf numFmtId="166" fontId="8" fillId="0" borderId="4" xfId="0" applyNumberFormat="1" applyFont="1" applyBorder="1" applyAlignment="1">
      <alignment vertical="center"/>
    </xf>
    <xf numFmtId="166" fontId="8" fillId="0" borderId="0" xfId="0" applyNumberFormat="1" applyFont="1" applyAlignment="1">
      <alignment vertical="center"/>
    </xf>
    <xf numFmtId="0" fontId="11" fillId="0" borderId="0" xfId="0" applyFont="1" applyAlignment="1">
      <alignment vertical="center"/>
    </xf>
    <xf numFmtId="0" fontId="4" fillId="0" borderId="9" xfId="0" applyFont="1" applyBorder="1" applyAlignment="1">
      <alignment horizontal="center" vertical="center" wrapText="1"/>
    </xf>
    <xf numFmtId="0" fontId="15" fillId="0" borderId="12"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xf>
    <xf numFmtId="0" fontId="15" fillId="0" borderId="13" xfId="0" applyFont="1" applyBorder="1" applyAlignment="1">
      <alignment horizontal="center" vertical="center" wrapText="1"/>
    </xf>
    <xf numFmtId="0" fontId="0" fillId="0" borderId="0" xfId="0" applyAlignment="1">
      <alignment vertical="center" wrapText="1"/>
    </xf>
    <xf numFmtId="0" fontId="30" fillId="0" borderId="0" xfId="0" applyFont="1" applyAlignment="1">
      <alignment horizontal="center"/>
    </xf>
    <xf numFmtId="0" fontId="0" fillId="0" borderId="0" xfId="0" applyAlignment="1">
      <alignment horizontal="center"/>
    </xf>
    <xf numFmtId="0" fontId="0" fillId="0" borderId="0" xfId="0" applyAlignment="1">
      <alignment horizontal="center" vertical="center" wrapText="1"/>
    </xf>
    <xf numFmtId="0" fontId="34" fillId="0" borderId="0" xfId="0" applyFont="1" applyAlignment="1">
      <alignment vertical="center" wrapText="1"/>
    </xf>
    <xf numFmtId="10" fontId="2" fillId="0" borderId="0" xfId="1" applyNumberFormat="1" applyAlignment="1">
      <alignment vertical="center" wrapText="1"/>
    </xf>
    <xf numFmtId="165" fontId="0" fillId="0" borderId="0" xfId="0" applyNumberFormat="1"/>
    <xf numFmtId="164" fontId="2" fillId="0" borderId="0" xfId="2" applyAlignment="1">
      <alignment horizontal="right"/>
    </xf>
    <xf numFmtId="10" fontId="15" fillId="0" borderId="0" xfId="0" applyNumberFormat="1" applyFont="1" applyAlignment="1">
      <alignment horizontal="center"/>
    </xf>
    <xf numFmtId="10" fontId="30" fillId="0" borderId="0" xfId="0" applyNumberFormat="1" applyFont="1" applyAlignment="1">
      <alignment horizontal="center"/>
    </xf>
    <xf numFmtId="164" fontId="35" fillId="0" borderId="0" xfId="0" applyNumberFormat="1" applyFont="1" applyAlignment="1">
      <alignment wrapText="1"/>
    </xf>
    <xf numFmtId="0" fontId="4" fillId="0" borderId="0" xfId="0" applyFont="1" applyAlignment="1">
      <alignment vertical="center" wrapText="1"/>
    </xf>
    <xf numFmtId="0" fontId="2" fillId="0" borderId="0" xfId="0" applyFont="1"/>
    <xf numFmtId="0" fontId="15" fillId="0" borderId="0" xfId="0" applyFont="1" applyAlignment="1">
      <alignment horizontal="center"/>
    </xf>
    <xf numFmtId="0" fontId="15" fillId="0" borderId="0" xfId="0" applyFont="1" applyAlignment="1">
      <alignment horizontal="left"/>
    </xf>
    <xf numFmtId="0" fontId="3" fillId="0" borderId="5" xfId="0" applyFont="1" applyBorder="1" applyAlignment="1">
      <alignment horizontal="center" vertical="top" wrapText="1"/>
    </xf>
    <xf numFmtId="0" fontId="7" fillId="0" borderId="5" xfId="0" applyFont="1" applyBorder="1" applyAlignment="1">
      <alignment vertical="center" wrapText="1"/>
    </xf>
    <xf numFmtId="0" fontId="0" fillId="0" borderId="11" xfId="0" applyBorder="1"/>
    <xf numFmtId="164" fontId="0" fillId="0" borderId="11" xfId="2" applyFont="1" applyBorder="1"/>
    <xf numFmtId="0" fontId="12" fillId="0" borderId="11" xfId="0" applyFont="1" applyBorder="1" applyAlignment="1">
      <alignment horizontal="center"/>
    </xf>
    <xf numFmtId="0" fontId="15" fillId="0" borderId="19" xfId="0" applyFont="1" applyBorder="1" applyAlignment="1">
      <alignment horizontal="center" vertical="center" wrapText="1"/>
    </xf>
    <xf numFmtId="0" fontId="0" fillId="0" borderId="8" xfId="0" applyBorder="1"/>
    <xf numFmtId="164" fontId="24" fillId="0" borderId="11" xfId="2" applyFont="1" applyBorder="1" applyAlignment="1">
      <alignment vertical="center" wrapText="1"/>
    </xf>
    <xf numFmtId="164" fontId="24" fillId="0" borderId="11" xfId="2" applyFont="1" applyBorder="1" applyAlignment="1">
      <alignment horizontal="center" vertical="center" wrapText="1"/>
    </xf>
    <xf numFmtId="164" fontId="24" fillId="0" borderId="10" xfId="2" applyFont="1" applyBorder="1" applyAlignment="1">
      <alignment vertical="center" wrapText="1"/>
    </xf>
    <xf numFmtId="0" fontId="0" fillId="0" borderId="0" xfId="0" applyAlignment="1">
      <alignment vertical="center"/>
    </xf>
    <xf numFmtId="0" fontId="2" fillId="0" borderId="0" xfId="0" applyFont="1" applyAlignment="1">
      <alignment horizontal="center" vertical="center" wrapText="1"/>
    </xf>
    <xf numFmtId="10" fontId="24" fillId="0" borderId="0" xfId="1" applyNumberFormat="1" applyFont="1" applyAlignment="1">
      <alignment horizontal="center" vertical="center" wrapText="1"/>
    </xf>
    <xf numFmtId="164" fontId="24" fillId="0" borderId="0" xfId="2" applyFont="1" applyAlignment="1">
      <alignment vertical="center" wrapText="1"/>
    </xf>
    <xf numFmtId="165" fontId="24" fillId="0" borderId="0" xfId="2" applyNumberFormat="1" applyFont="1" applyAlignment="1">
      <alignment vertical="center" wrapText="1"/>
    </xf>
    <xf numFmtId="0" fontId="16" fillId="0" borderId="0" xfId="0" applyFont="1" applyAlignment="1">
      <alignment vertical="center" wrapText="1"/>
    </xf>
    <xf numFmtId="164" fontId="38" fillId="0" borderId="0" xfId="2" applyFont="1" applyAlignment="1">
      <alignment vertical="center" wrapText="1"/>
    </xf>
    <xf numFmtId="164" fontId="0" fillId="0" borderId="0" xfId="2" applyFont="1" applyAlignment="1">
      <alignment vertical="center" wrapText="1"/>
    </xf>
    <xf numFmtId="164" fontId="27" fillId="0" borderId="0" xfId="2" applyFont="1" applyAlignment="1">
      <alignment vertical="center" wrapText="1"/>
    </xf>
    <xf numFmtId="10" fontId="4" fillId="0" borderId="0" xfId="1" applyNumberFormat="1" applyFont="1" applyAlignment="1">
      <alignment horizontal="center"/>
    </xf>
    <xf numFmtId="10" fontId="4" fillId="0" borderId="0" xfId="0" applyNumberFormat="1" applyFont="1" applyAlignment="1">
      <alignment horizontal="center"/>
    </xf>
    <xf numFmtId="0" fontId="29" fillId="0" borderId="0" xfId="0" applyFont="1" applyAlignment="1">
      <alignment vertical="center"/>
    </xf>
    <xf numFmtId="166" fontId="8" fillId="0" borderId="0" xfId="0" applyNumberFormat="1" applyFont="1" applyAlignment="1">
      <alignment horizontal="center" vertical="center"/>
    </xf>
    <xf numFmtId="0" fontId="5" fillId="0" borderId="0" xfId="0" applyFont="1" applyAlignment="1">
      <alignment vertical="center"/>
    </xf>
    <xf numFmtId="0" fontId="18" fillId="0" borderId="0" xfId="0" applyFont="1" applyAlignment="1">
      <alignment vertical="center"/>
    </xf>
    <xf numFmtId="0" fontId="9" fillId="0" borderId="0" xfId="0" applyFont="1" applyAlignment="1">
      <alignment vertical="center"/>
    </xf>
    <xf numFmtId="0" fontId="11" fillId="0" borderId="0" xfId="0" applyFont="1" applyAlignment="1">
      <alignment horizontal="center" vertical="center" wrapText="1"/>
    </xf>
    <xf numFmtId="0" fontId="15" fillId="0" borderId="0" xfId="0" applyFont="1" applyAlignment="1">
      <alignment horizontal="center" vertical="center" wrapText="1"/>
    </xf>
    <xf numFmtId="0" fontId="18" fillId="0" borderId="0" xfId="0" applyFont="1" applyAlignment="1">
      <alignment horizontal="center" vertical="center" wrapText="1"/>
    </xf>
    <xf numFmtId="10" fontId="27" fillId="0" borderId="0" xfId="1" applyNumberFormat="1" applyFont="1" applyAlignment="1">
      <alignment horizontal="center" vertical="center" wrapText="1"/>
    </xf>
    <xf numFmtId="0" fontId="3" fillId="0" borderId="0" xfId="0" applyFont="1" applyAlignment="1">
      <alignment vertical="center" wrapText="1"/>
    </xf>
    <xf numFmtId="0" fontId="27" fillId="0" borderId="0" xfId="0" applyFont="1" applyAlignment="1">
      <alignment vertical="center" wrapText="1"/>
    </xf>
    <xf numFmtId="0" fontId="39" fillId="0" borderId="0" xfId="0" applyFont="1" applyAlignment="1">
      <alignment vertical="center" wrapText="1"/>
    </xf>
    <xf numFmtId="0" fontId="28" fillId="0" borderId="0" xfId="0" applyFont="1" applyAlignment="1">
      <alignment vertical="center" wrapText="1"/>
    </xf>
    <xf numFmtId="166" fontId="8" fillId="0" borderId="0" xfId="0" applyNumberFormat="1" applyFont="1" applyAlignment="1">
      <alignment vertical="center" wrapText="1"/>
    </xf>
    <xf numFmtId="166" fontId="40" fillId="0" borderId="0" xfId="0" applyNumberFormat="1" applyFont="1" applyAlignment="1">
      <alignment vertical="center" wrapText="1"/>
    </xf>
    <xf numFmtId="0" fontId="10" fillId="0" borderId="0" xfId="0" applyFont="1" applyAlignment="1">
      <alignment vertical="center" wrapText="1"/>
    </xf>
    <xf numFmtId="43" fontId="27" fillId="0" borderId="0" xfId="0" applyNumberFormat="1" applyFont="1" applyAlignment="1">
      <alignment vertical="center" wrapText="1"/>
    </xf>
    <xf numFmtId="0" fontId="18" fillId="0" borderId="0" xfId="0" applyFont="1" applyAlignment="1">
      <alignment vertical="center" wrapText="1"/>
    </xf>
    <xf numFmtId="0" fontId="41" fillId="0" borderId="0" xfId="0" applyFont="1" applyAlignment="1">
      <alignment vertical="center" wrapText="1"/>
    </xf>
    <xf numFmtId="164" fontId="24" fillId="0" borderId="19" xfId="2" applyFont="1" applyBorder="1" applyAlignment="1">
      <alignment vertical="center" wrapText="1"/>
    </xf>
    <xf numFmtId="164" fontId="27" fillId="0" borderId="12" xfId="2" applyFont="1" applyBorder="1" applyAlignment="1">
      <alignment vertical="center" wrapText="1"/>
    </xf>
    <xf numFmtId="49" fontId="2" fillId="0" borderId="0" xfId="0" applyNumberFormat="1" applyFont="1" applyAlignment="1">
      <alignment horizontal="center"/>
    </xf>
    <xf numFmtId="167" fontId="0" fillId="0" borderId="0" xfId="0" applyNumberFormat="1"/>
    <xf numFmtId="49" fontId="31" fillId="0" borderId="0" xfId="0" applyNumberFormat="1" applyFont="1" applyAlignment="1">
      <alignment horizontal="center"/>
    </xf>
    <xf numFmtId="49" fontId="31" fillId="0" borderId="0" xfId="0" applyNumberFormat="1" applyFont="1" applyAlignment="1">
      <alignment horizontal="right"/>
    </xf>
    <xf numFmtId="49" fontId="31" fillId="0" borderId="0" xfId="0" quotePrefix="1" applyNumberFormat="1" applyFont="1" applyAlignment="1">
      <alignment horizontal="right"/>
    </xf>
    <xf numFmtId="49" fontId="31" fillId="0" borderId="0" xfId="0" applyNumberFormat="1" applyFont="1" applyAlignment="1">
      <alignment horizontal="center" vertical="top"/>
    </xf>
    <xf numFmtId="49" fontId="31" fillId="0" borderId="0" xfId="2" applyNumberFormat="1" applyFont="1" applyAlignment="1">
      <alignment horizontal="right"/>
    </xf>
    <xf numFmtId="49" fontId="31" fillId="0" borderId="0" xfId="0" applyNumberFormat="1" applyFont="1"/>
    <xf numFmtId="2" fontId="31" fillId="0" borderId="0" xfId="0" applyNumberFormat="1" applyFont="1" applyAlignment="1">
      <alignment horizontal="center" vertical="top"/>
    </xf>
    <xf numFmtId="0" fontId="3" fillId="0" borderId="11" xfId="0" applyFont="1" applyBorder="1" applyAlignment="1">
      <alignment horizontal="center"/>
    </xf>
    <xf numFmtId="0" fontId="2" fillId="0" borderId="2" xfId="0" applyFont="1" applyBorder="1"/>
    <xf numFmtId="168" fontId="4" fillId="0" borderId="4" xfId="0" applyNumberFormat="1" applyFont="1" applyBorder="1" applyAlignment="1">
      <alignment horizontal="center" vertical="center"/>
    </xf>
    <xf numFmtId="168" fontId="2" fillId="0" borderId="4" xfId="0" applyNumberFormat="1" applyFont="1" applyBorder="1" applyAlignment="1">
      <alignment horizontal="center" vertical="center"/>
    </xf>
    <xf numFmtId="168" fontId="2" fillId="0" borderId="17" xfId="0" applyNumberFormat="1" applyFont="1" applyBorder="1" applyAlignment="1">
      <alignment horizontal="center" vertical="top" wrapText="1"/>
    </xf>
    <xf numFmtId="164" fontId="49" fillId="0" borderId="0" xfId="0" applyNumberFormat="1" applyFont="1" applyAlignment="1">
      <alignment wrapText="1"/>
    </xf>
    <xf numFmtId="0" fontId="3" fillId="0" borderId="0" xfId="0" applyFont="1"/>
    <xf numFmtId="0" fontId="3" fillId="0" borderId="7" xfId="0" applyFont="1" applyBorder="1"/>
    <xf numFmtId="0" fontId="3" fillId="0" borderId="16" xfId="0" applyFont="1" applyBorder="1"/>
    <xf numFmtId="0" fontId="3" fillId="0" borderId="2" xfId="0" applyFont="1" applyBorder="1"/>
    <xf numFmtId="43" fontId="3" fillId="0" borderId="2" xfId="2" applyNumberFormat="1" applyFont="1" applyBorder="1"/>
    <xf numFmtId="0" fontId="3" fillId="0" borderId="5" xfId="0" applyFont="1" applyBorder="1"/>
    <xf numFmtId="164" fontId="15" fillId="0" borderId="0" xfId="2" applyFont="1"/>
    <xf numFmtId="0" fontId="3" fillId="0" borderId="19" xfId="0" applyFont="1" applyBorder="1"/>
    <xf numFmtId="43" fontId="3" fillId="0" borderId="5" xfId="2" applyNumberFormat="1" applyFont="1" applyBorder="1"/>
    <xf numFmtId="0" fontId="3" fillId="0" borderId="5" xfId="0" applyFont="1" applyBorder="1" applyAlignment="1">
      <alignment horizontal="center"/>
    </xf>
    <xf numFmtId="168" fontId="2" fillId="0" borderId="0" xfId="0" applyNumberFormat="1" applyFont="1"/>
    <xf numFmtId="49" fontId="33" fillId="0" borderId="0" xfId="0" quotePrefix="1" applyNumberFormat="1" applyFont="1" applyAlignment="1">
      <alignment horizontal="center"/>
    </xf>
    <xf numFmtId="0" fontId="50" fillId="0" borderId="0" xfId="0" applyFont="1" applyAlignment="1">
      <alignment horizontal="center" wrapText="1"/>
    </xf>
    <xf numFmtId="168" fontId="3" fillId="0" borderId="21" xfId="0" applyNumberFormat="1" applyFont="1" applyBorder="1"/>
    <xf numFmtId="168" fontId="3" fillId="0" borderId="22" xfId="0" applyNumberFormat="1" applyFont="1" applyBorder="1" applyAlignment="1">
      <alignment horizontal="center"/>
    </xf>
    <xf numFmtId="0" fontId="3" fillId="0" borderId="20" xfId="0" applyFont="1" applyBorder="1" applyAlignment="1">
      <alignment horizontal="justify" vertical="top" wrapText="1"/>
    </xf>
    <xf numFmtId="168" fontId="3" fillId="0" borderId="22" xfId="0" applyNumberFormat="1" applyFont="1" applyBorder="1" applyAlignment="1">
      <alignment horizontal="center" vertical="center" wrapText="1"/>
    </xf>
    <xf numFmtId="168" fontId="15" fillId="0" borderId="22" xfId="0" applyNumberFormat="1" applyFont="1" applyBorder="1" applyAlignment="1">
      <alignment horizontal="center" vertical="center" wrapText="1"/>
    </xf>
    <xf numFmtId="168" fontId="3" fillId="0" borderId="22" xfId="0" applyNumberFormat="1" applyFont="1" applyBorder="1" applyAlignment="1">
      <alignment horizontal="center" vertical="top" wrapText="1"/>
    </xf>
    <xf numFmtId="168" fontId="3" fillId="0" borderId="23" xfId="0" applyNumberFormat="1" applyFont="1" applyBorder="1"/>
    <xf numFmtId="0" fontId="3" fillId="0" borderId="8" xfId="0" applyFont="1" applyBorder="1" applyAlignment="1">
      <alignment horizontal="center" vertical="top"/>
    </xf>
    <xf numFmtId="0" fontId="2" fillId="0" borderId="0" xfId="3"/>
    <xf numFmtId="0" fontId="2" fillId="0" borderId="0" xfId="3" applyAlignment="1">
      <alignment wrapText="1"/>
    </xf>
    <xf numFmtId="164" fontId="0" fillId="0" borderId="0" xfId="14" applyFont="1"/>
    <xf numFmtId="0" fontId="51" fillId="0" borderId="0" xfId="3" applyFont="1" applyAlignment="1">
      <alignment horizontal="centerContinuous" wrapText="1"/>
    </xf>
    <xf numFmtId="164" fontId="0" fillId="0" borderId="0" xfId="14" applyFont="1" applyAlignment="1">
      <alignment horizontal="centerContinuous"/>
    </xf>
    <xf numFmtId="0" fontId="5" fillId="0" borderId="0" xfId="3" applyFont="1" applyAlignment="1">
      <alignment horizontal="centerContinuous" wrapText="1"/>
    </xf>
    <xf numFmtId="0" fontId="52" fillId="0" borderId="0" xfId="3" applyFont="1" applyAlignment="1">
      <alignment horizontal="right" wrapText="1"/>
    </xf>
    <xf numFmtId="0" fontId="53" fillId="0" borderId="0" xfId="3" applyFont="1" applyAlignment="1">
      <alignment horizontal="right"/>
    </xf>
    <xf numFmtId="0" fontId="52" fillId="0" borderId="0" xfId="3" applyFont="1" applyAlignment="1">
      <alignment wrapText="1"/>
    </xf>
    <xf numFmtId="164" fontId="53" fillId="0" borderId="0" xfId="14" applyFont="1" applyAlignment="1">
      <alignment horizontal="right"/>
    </xf>
    <xf numFmtId="0" fontId="54" fillId="0" borderId="0" xfId="3" applyFont="1" applyAlignment="1">
      <alignment horizontal="right"/>
    </xf>
    <xf numFmtId="0" fontId="43" fillId="5" borderId="24" xfId="0" applyFont="1" applyFill="1" applyBorder="1" applyAlignment="1">
      <alignment horizontal="left" vertical="top" wrapText="1"/>
    </xf>
    <xf numFmtId="164" fontId="43" fillId="5" borderId="24" xfId="14" applyFont="1" applyFill="1" applyBorder="1" applyAlignment="1">
      <alignment horizontal="right" vertical="top" wrapText="1"/>
    </xf>
    <xf numFmtId="168" fontId="15" fillId="0" borderId="22" xfId="0" applyNumberFormat="1" applyFont="1" applyFill="1" applyBorder="1" applyAlignment="1">
      <alignment horizontal="center" vertical="center" wrapText="1"/>
    </xf>
    <xf numFmtId="0" fontId="3" fillId="0" borderId="8" xfId="0" applyFont="1" applyFill="1" applyBorder="1" applyAlignment="1">
      <alignment horizontal="center" vertical="top" wrapText="1"/>
    </xf>
    <xf numFmtId="0" fontId="15" fillId="0" borderId="8" xfId="0" applyFont="1" applyFill="1" applyBorder="1" applyAlignment="1">
      <alignment horizontal="center"/>
    </xf>
    <xf numFmtId="164" fontId="2" fillId="0" borderId="0" xfId="2" applyFont="1" applyBorder="1" applyAlignment="1">
      <alignment horizontal="right"/>
    </xf>
    <xf numFmtId="164" fontId="3" fillId="0" borderId="0" xfId="2" applyFont="1" applyBorder="1" applyAlignment="1">
      <alignment horizontal="right"/>
    </xf>
    <xf numFmtId="164" fontId="3" fillId="0" borderId="0" xfId="2" applyFont="1" applyBorder="1"/>
    <xf numFmtId="164" fontId="13" fillId="0" borderId="0" xfId="2" applyFont="1" applyBorder="1" applyAlignment="1">
      <alignment horizontal="right"/>
    </xf>
    <xf numFmtId="0" fontId="0" fillId="0" borderId="0" xfId="0" applyBorder="1"/>
    <xf numFmtId="168" fontId="3" fillId="0" borderId="22" xfId="0" applyNumberFormat="1"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8" xfId="0" applyFont="1" applyFill="1" applyBorder="1" applyAlignment="1">
      <alignment horizontal="center"/>
    </xf>
    <xf numFmtId="0" fontId="4" fillId="0" borderId="20" xfId="0" applyFont="1" applyFill="1" applyBorder="1" applyAlignment="1">
      <alignment horizontal="justify" vertical="top" wrapText="1"/>
    </xf>
    <xf numFmtId="0" fontId="2" fillId="0" borderId="20" xfId="0" applyFont="1" applyFill="1" applyBorder="1" applyAlignment="1">
      <alignment horizontal="justify" vertical="top" wrapText="1"/>
    </xf>
    <xf numFmtId="0" fontId="0" fillId="0" borderId="0" xfId="0" applyFill="1"/>
    <xf numFmtId="0" fontId="57" fillId="3" borderId="24" xfId="3" applyFont="1" applyFill="1" applyBorder="1" applyAlignment="1">
      <alignment horizontal="center" vertical="center" wrapText="1"/>
    </xf>
    <xf numFmtId="0" fontId="57" fillId="3" borderId="26" xfId="3" applyFont="1" applyFill="1" applyBorder="1" applyAlignment="1">
      <alignment horizontal="left" vertical="center"/>
    </xf>
    <xf numFmtId="0" fontId="55" fillId="0" borderId="24" xfId="3" applyFont="1" applyBorder="1" applyAlignment="1">
      <alignment horizontal="center" vertical="center" wrapText="1"/>
    </xf>
    <xf numFmtId="0" fontId="57" fillId="4" borderId="24" xfId="0" applyFont="1" applyFill="1" applyBorder="1" applyAlignment="1">
      <alignment horizontal="left" vertical="top"/>
    </xf>
    <xf numFmtId="0" fontId="57" fillId="4" borderId="25" xfId="0" applyFont="1" applyFill="1" applyBorder="1" applyAlignment="1">
      <alignment horizontal="left" vertical="top"/>
    </xf>
    <xf numFmtId="0" fontId="58" fillId="4" borderId="25" xfId="0" applyFont="1" applyFill="1" applyBorder="1" applyAlignment="1">
      <alignment horizontal="left" vertical="top" wrapText="1"/>
    </xf>
    <xf numFmtId="0" fontId="58" fillId="4" borderId="25" xfId="0" applyFont="1" applyFill="1" applyBorder="1" applyAlignment="1">
      <alignment horizontal="center" vertical="top" wrapText="1"/>
    </xf>
    <xf numFmtId="164" fontId="58" fillId="4" borderId="25" xfId="14" applyFont="1" applyFill="1" applyBorder="1" applyAlignment="1">
      <alignment horizontal="right" vertical="top" wrapText="1"/>
    </xf>
    <xf numFmtId="164" fontId="58" fillId="4" borderId="26" xfId="14" applyFont="1" applyFill="1" applyBorder="1" applyAlignment="1">
      <alignment horizontal="right" vertical="top" wrapText="1"/>
    </xf>
    <xf numFmtId="0" fontId="57" fillId="2" borderId="24" xfId="0" applyFont="1" applyFill="1" applyBorder="1" applyAlignment="1">
      <alignment horizontal="left" vertical="top"/>
    </xf>
    <xf numFmtId="0" fontId="57" fillId="2" borderId="25" xfId="0" applyFont="1" applyFill="1" applyBorder="1" applyAlignment="1">
      <alignment horizontal="left" vertical="top"/>
    </xf>
    <xf numFmtId="0" fontId="58" fillId="2" borderId="25" xfId="0" applyFont="1" applyFill="1" applyBorder="1" applyAlignment="1">
      <alignment horizontal="left" vertical="top" wrapText="1"/>
    </xf>
    <xf numFmtId="164" fontId="58" fillId="2" borderId="25" xfId="14" applyFont="1" applyFill="1" applyBorder="1" applyAlignment="1">
      <alignment horizontal="left" vertical="top" wrapText="1"/>
    </xf>
    <xf numFmtId="164" fontId="58" fillId="2" borderId="26" xfId="14" applyFont="1" applyFill="1" applyBorder="1" applyAlignment="1">
      <alignment horizontal="left" vertical="top" wrapText="1"/>
    </xf>
    <xf numFmtId="0" fontId="43" fillId="0" borderId="0" xfId="0" applyFont="1"/>
    <xf numFmtId="0" fontId="58" fillId="2" borderId="25" xfId="0" applyFont="1" applyFill="1" applyBorder="1" applyAlignment="1">
      <alignment horizontal="center" vertical="top" wrapText="1"/>
    </xf>
    <xf numFmtId="164" fontId="58" fillId="2" borderId="25" xfId="14" applyFont="1" applyFill="1" applyBorder="1" applyAlignment="1">
      <alignment horizontal="right" vertical="top" wrapText="1"/>
    </xf>
    <xf numFmtId="164" fontId="58" fillId="2" borderId="26" xfId="14" applyFont="1" applyFill="1" applyBorder="1" applyAlignment="1">
      <alignment horizontal="right" vertical="top" wrapText="1"/>
    </xf>
    <xf numFmtId="0" fontId="56" fillId="0" borderId="0" xfId="0" applyFont="1"/>
    <xf numFmtId="0" fontId="31" fillId="0" borderId="0" xfId="0" applyFont="1"/>
    <xf numFmtId="0" fontId="36" fillId="0" borderId="0" xfId="0" applyFont="1"/>
    <xf numFmtId="164" fontId="0" fillId="0" borderId="0" xfId="2" applyFont="1" applyAlignment="1">
      <alignment horizontal="right"/>
    </xf>
    <xf numFmtId="0" fontId="0" fillId="0" borderId="24" xfId="0" applyBorder="1"/>
    <xf numFmtId="164" fontId="15" fillId="0" borderId="0" xfId="2" applyFont="1" applyBorder="1"/>
    <xf numFmtId="0" fontId="15" fillId="0" borderId="8" xfId="0" applyFont="1" applyFill="1" applyBorder="1" applyAlignment="1">
      <alignment horizontal="center" vertical="center" wrapText="1"/>
    </xf>
    <xf numFmtId="0" fontId="15" fillId="0" borderId="8" xfId="0" applyFont="1" applyFill="1" applyBorder="1" applyAlignment="1">
      <alignment horizontal="center" vertical="top" wrapText="1"/>
    </xf>
    <xf numFmtId="0" fontId="15" fillId="0" borderId="8" xfId="0" applyFont="1" applyBorder="1" applyAlignment="1">
      <alignment horizontal="center" vertical="center" wrapText="1"/>
    </xf>
    <xf numFmtId="2" fontId="32" fillId="0" borderId="0" xfId="0" applyNumberFormat="1" applyFont="1" applyAlignment="1">
      <alignment horizontal="center" vertical="top"/>
    </xf>
    <xf numFmtId="164" fontId="25" fillId="0" borderId="0" xfId="0" applyNumberFormat="1" applyFont="1" applyAlignment="1">
      <alignment wrapText="1"/>
    </xf>
    <xf numFmtId="164" fontId="4" fillId="0" borderId="0" xfId="2" applyFont="1" applyAlignment="1">
      <alignment horizontal="right"/>
    </xf>
    <xf numFmtId="164" fontId="15" fillId="0" borderId="0" xfId="2" applyFont="1" applyAlignment="1">
      <alignment horizontal="center"/>
    </xf>
    <xf numFmtId="164" fontId="15" fillId="0" borderId="0" xfId="2" applyFont="1" applyAlignment="1">
      <alignment horizontal="right"/>
    </xf>
    <xf numFmtId="164" fontId="4" fillId="0" borderId="0" xfId="2" applyFont="1" applyBorder="1" applyAlignment="1">
      <alignment horizontal="right"/>
    </xf>
    <xf numFmtId="164" fontId="15" fillId="0" borderId="0" xfId="2" applyFont="1" applyBorder="1" applyAlignment="1">
      <alignment horizontal="right"/>
    </xf>
    <xf numFmtId="0" fontId="4" fillId="0" borderId="0" xfId="0" applyFont="1" applyBorder="1"/>
    <xf numFmtId="0" fontId="3" fillId="0" borderId="0" xfId="0" applyFont="1" applyBorder="1" applyAlignment="1">
      <alignment horizontal="justify" vertical="top" wrapText="1"/>
    </xf>
    <xf numFmtId="0" fontId="3" fillId="0" borderId="2" xfId="0" applyFont="1" applyFill="1" applyBorder="1"/>
    <xf numFmtId="0" fontId="3" fillId="0" borderId="7" xfId="0" applyFont="1" applyFill="1" applyBorder="1" applyAlignment="1">
      <alignment vertical="center" wrapText="1"/>
    </xf>
    <xf numFmtId="0" fontId="15" fillId="0" borderId="8" xfId="0" applyFont="1" applyFill="1" applyBorder="1" applyAlignment="1">
      <alignment horizontal="center" wrapText="1"/>
    </xf>
    <xf numFmtId="0" fontId="34" fillId="0" borderId="8" xfId="0" applyFont="1" applyFill="1" applyBorder="1" applyAlignment="1">
      <alignment horizontal="center" vertical="top" wrapText="1"/>
    </xf>
    <xf numFmtId="0" fontId="3" fillId="0" borderId="16" xfId="0" applyFont="1" applyFill="1" applyBorder="1" applyAlignment="1">
      <alignment wrapText="1"/>
    </xf>
    <xf numFmtId="0" fontId="3" fillId="0" borderId="5" xfId="0" applyFont="1" applyFill="1" applyBorder="1" applyAlignment="1">
      <alignment horizontal="center" vertical="top" wrapText="1"/>
    </xf>
    <xf numFmtId="0" fontId="3" fillId="0" borderId="0" xfId="0" applyFont="1" applyFill="1" applyAlignment="1">
      <alignment horizontal="center" wrapText="1"/>
    </xf>
    <xf numFmtId="0" fontId="3" fillId="0" borderId="0" xfId="0" applyFont="1" applyFill="1" applyAlignment="1">
      <alignment wrapText="1"/>
    </xf>
    <xf numFmtId="0" fontId="3" fillId="0" borderId="5" xfId="0" applyFont="1" applyFill="1" applyBorder="1"/>
    <xf numFmtId="0" fontId="2" fillId="0" borderId="5" xfId="0" applyFont="1" applyBorder="1"/>
    <xf numFmtId="0" fontId="4" fillId="0" borderId="0" xfId="0" applyFont="1" applyBorder="1" applyAlignment="1">
      <alignment horizontal="left" vertical="center"/>
    </xf>
    <xf numFmtId="0" fontId="17" fillId="0" borderId="9" xfId="0" applyFont="1" applyFill="1" applyBorder="1" applyAlignment="1">
      <alignment vertical="center"/>
    </xf>
    <xf numFmtId="0" fontId="17" fillId="0" borderId="13" xfId="0" applyFont="1" applyFill="1" applyBorder="1" applyAlignment="1">
      <alignment vertical="center"/>
    </xf>
    <xf numFmtId="168" fontId="4" fillId="6" borderId="1" xfId="0" applyNumberFormat="1" applyFont="1" applyFill="1" applyBorder="1" applyAlignment="1">
      <alignment horizontal="center" vertical="center"/>
    </xf>
    <xf numFmtId="0" fontId="15" fillId="6" borderId="2" xfId="0" applyFont="1" applyFill="1" applyBorder="1" applyAlignment="1">
      <alignment horizontal="center" vertical="center"/>
    </xf>
    <xf numFmtId="0" fontId="3" fillId="6" borderId="2" xfId="0" applyFont="1" applyFill="1" applyBorder="1"/>
    <xf numFmtId="0" fontId="2" fillId="6" borderId="2" xfId="0" applyFont="1" applyFill="1" applyBorder="1"/>
    <xf numFmtId="43" fontId="3" fillId="6" borderId="2" xfId="2" applyNumberFormat="1" applyFont="1" applyFill="1" applyBorder="1"/>
    <xf numFmtId="168" fontId="4" fillId="6" borderId="4"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3" fillId="6" borderId="0" xfId="0" applyFont="1" applyFill="1" applyBorder="1"/>
    <xf numFmtId="0" fontId="46" fillId="6" borderId="0" xfId="0" applyFont="1" applyFill="1" applyBorder="1" applyAlignment="1">
      <alignment horizontal="right" vertical="center"/>
    </xf>
    <xf numFmtId="43" fontId="3" fillId="6" borderId="0" xfId="2" applyNumberFormat="1" applyFont="1" applyFill="1" applyBorder="1" applyAlignment="1">
      <alignment horizontal="right"/>
    </xf>
    <xf numFmtId="168" fontId="4" fillId="6" borderId="17" xfId="0" applyNumberFormat="1" applyFont="1" applyFill="1" applyBorder="1" applyAlignment="1">
      <alignment horizontal="center" vertical="center"/>
    </xf>
    <xf numFmtId="0" fontId="15" fillId="6" borderId="5" xfId="0" applyFont="1" applyFill="1" applyBorder="1" applyAlignment="1">
      <alignment horizontal="center" vertical="center"/>
    </xf>
    <xf numFmtId="0" fontId="3" fillId="6" borderId="5" xfId="0" applyFont="1" applyFill="1" applyBorder="1"/>
    <xf numFmtId="0" fontId="2" fillId="6" borderId="5" xfId="0" applyFont="1" applyFill="1" applyBorder="1"/>
    <xf numFmtId="43" fontId="3" fillId="6" borderId="5" xfId="2" applyNumberFormat="1" applyFont="1" applyFill="1" applyBorder="1"/>
    <xf numFmtId="168" fontId="15" fillId="6" borderId="22" xfId="0" applyNumberFormat="1" applyFont="1" applyFill="1" applyBorder="1" applyAlignment="1">
      <alignment horizontal="center" vertical="center" wrapText="1"/>
    </xf>
    <xf numFmtId="0" fontId="15" fillId="6" borderId="8" xfId="0" applyFont="1" applyFill="1" applyBorder="1" applyAlignment="1">
      <alignment horizontal="center"/>
    </xf>
    <xf numFmtId="0" fontId="15" fillId="6" borderId="8" xfId="0" applyFont="1" applyFill="1" applyBorder="1" applyAlignment="1">
      <alignment horizontal="center" wrapText="1"/>
    </xf>
    <xf numFmtId="168" fontId="3" fillId="7" borderId="22" xfId="0" applyNumberFormat="1" applyFont="1" applyFill="1" applyBorder="1" applyAlignment="1">
      <alignment horizontal="center" vertical="center" wrapText="1"/>
    </xf>
    <xf numFmtId="0" fontId="3" fillId="7" borderId="8" xfId="0" applyFont="1" applyFill="1" applyBorder="1" applyAlignment="1">
      <alignment horizontal="center" vertical="center" wrapText="1"/>
    </xf>
    <xf numFmtId="168" fontId="15" fillId="7" borderId="8" xfId="0" applyNumberFormat="1" applyFont="1" applyFill="1" applyBorder="1" applyAlignment="1">
      <alignment horizontal="center"/>
    </xf>
    <xf numFmtId="168" fontId="18" fillId="7" borderId="1" xfId="0" applyNumberFormat="1" applyFont="1" applyFill="1" applyBorder="1" applyAlignment="1">
      <alignment horizontal="center"/>
    </xf>
    <xf numFmtId="0" fontId="18" fillId="7" borderId="7" xfId="0" applyFont="1" applyFill="1" applyBorder="1" applyAlignment="1">
      <alignment horizontal="center"/>
    </xf>
    <xf numFmtId="0" fontId="18" fillId="7" borderId="7" xfId="0" applyFont="1" applyFill="1" applyBorder="1" applyAlignment="1">
      <alignment horizontal="center" wrapText="1"/>
    </xf>
    <xf numFmtId="0" fontId="18" fillId="7" borderId="14" xfId="0" applyFont="1" applyFill="1" applyBorder="1" applyAlignment="1">
      <alignment horizontal="center"/>
    </xf>
    <xf numFmtId="168" fontId="18" fillId="7" borderId="4" xfId="0" applyNumberFormat="1" applyFont="1" applyFill="1" applyBorder="1" applyAlignment="1">
      <alignment horizontal="center"/>
    </xf>
    <xf numFmtId="0" fontId="18" fillId="7" borderId="8" xfId="0" applyFont="1" applyFill="1" applyBorder="1" applyAlignment="1">
      <alignment horizontal="center"/>
    </xf>
    <xf numFmtId="0" fontId="18" fillId="7" borderId="8" xfId="0" applyFont="1" applyFill="1" applyBorder="1" applyAlignment="1">
      <alignment horizontal="center" wrapText="1"/>
    </xf>
    <xf numFmtId="0" fontId="18" fillId="7" borderId="15" xfId="0" applyFont="1" applyFill="1" applyBorder="1" applyAlignment="1">
      <alignment horizontal="center"/>
    </xf>
    <xf numFmtId="168" fontId="2" fillId="7" borderId="17" xfId="0" applyNumberFormat="1" applyFont="1" applyFill="1" applyBorder="1" applyAlignment="1">
      <alignment horizontal="center"/>
    </xf>
    <xf numFmtId="0" fontId="3" fillId="7" borderId="16" xfId="0" applyFont="1" applyFill="1" applyBorder="1" applyAlignment="1">
      <alignment horizontal="center"/>
    </xf>
    <xf numFmtId="0" fontId="3" fillId="7" borderId="16" xfId="0" applyFont="1" applyFill="1" applyBorder="1" applyAlignment="1">
      <alignment horizontal="center" wrapText="1"/>
    </xf>
    <xf numFmtId="0" fontId="0" fillId="7" borderId="16" xfId="0" applyFill="1" applyBorder="1" applyAlignment="1">
      <alignment horizontal="left"/>
    </xf>
    <xf numFmtId="0" fontId="3" fillId="7" borderId="16" xfId="0" applyFont="1" applyFill="1" applyBorder="1"/>
    <xf numFmtId="10" fontId="27" fillId="0" borderId="11" xfId="1" applyNumberFormat="1" applyFont="1" applyFill="1" applyBorder="1" applyAlignment="1">
      <alignment horizontal="center" vertical="center" wrapText="1"/>
    </xf>
    <xf numFmtId="10" fontId="27" fillId="0" borderId="8" xfId="1" applyNumberFormat="1" applyFont="1" applyFill="1" applyBorder="1" applyAlignment="1">
      <alignment horizontal="center" vertical="center" wrapText="1"/>
    </xf>
    <xf numFmtId="164" fontId="24" fillId="0" borderId="11" xfId="2" applyFont="1" applyFill="1" applyBorder="1" applyAlignment="1">
      <alignment vertical="center" wrapText="1"/>
    </xf>
    <xf numFmtId="164" fontId="37" fillId="0" borderId="8" xfId="2" applyFont="1" applyFill="1" applyBorder="1" applyAlignment="1">
      <alignment horizontal="center" vertical="center" wrapText="1"/>
    </xf>
    <xf numFmtId="164" fontId="37" fillId="0" borderId="11" xfId="2" applyFont="1" applyFill="1" applyBorder="1" applyAlignment="1">
      <alignment horizontal="center" vertical="center" wrapText="1"/>
    </xf>
    <xf numFmtId="164" fontId="24" fillId="0" borderId="11" xfId="2" applyFont="1" applyFill="1" applyBorder="1" applyAlignment="1">
      <alignment horizontal="center" vertical="center" wrapText="1"/>
    </xf>
    <xf numFmtId="164" fontId="24" fillId="0" borderId="8" xfId="2" applyFont="1" applyFill="1" applyBorder="1" applyAlignment="1">
      <alignment horizontal="center" vertical="center" wrapText="1"/>
    </xf>
    <xf numFmtId="10" fontId="27" fillId="7" borderId="11" xfId="1" applyNumberFormat="1" applyFont="1" applyFill="1" applyBorder="1" applyAlignment="1">
      <alignment horizontal="center" vertical="center" wrapText="1"/>
    </xf>
    <xf numFmtId="10" fontId="27" fillId="7" borderId="8" xfId="1"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7" xfId="0" applyFont="1" applyBorder="1" applyAlignment="1">
      <alignment horizontal="center" vertical="center" wrapText="1"/>
    </xf>
    <xf numFmtId="0" fontId="4" fillId="0" borderId="27" xfId="0" applyFont="1" applyBorder="1" applyAlignment="1">
      <alignment horizontal="center" vertical="center" wrapText="1"/>
    </xf>
    <xf numFmtId="10" fontId="27" fillId="7" borderId="0" xfId="1" applyNumberFormat="1" applyFont="1" applyFill="1" applyBorder="1" applyAlignment="1">
      <alignment horizontal="center" vertical="center" wrapText="1"/>
    </xf>
    <xf numFmtId="164" fontId="24" fillId="0" borderId="0" xfId="2" applyFont="1" applyFill="1" applyBorder="1" applyAlignment="1">
      <alignment vertical="center" wrapText="1"/>
    </xf>
    <xf numFmtId="10" fontId="27" fillId="0" borderId="0" xfId="1" applyNumberFormat="1" applyFont="1" applyFill="1" applyBorder="1" applyAlignment="1">
      <alignment horizontal="center" vertical="center" wrapText="1"/>
    </xf>
    <xf numFmtId="164" fontId="37" fillId="0" borderId="20" xfId="2" applyFont="1" applyFill="1" applyBorder="1" applyAlignment="1">
      <alignment horizontal="center" vertical="center" wrapText="1"/>
    </xf>
    <xf numFmtId="164" fontId="24" fillId="0" borderId="0" xfId="2" applyFont="1" applyFill="1" applyBorder="1" applyAlignment="1">
      <alignment horizontal="center" vertical="center" wrapText="1"/>
    </xf>
    <xf numFmtId="164" fontId="24" fillId="0" borderId="0" xfId="2" applyFont="1" applyBorder="1" applyAlignment="1">
      <alignment horizontal="center" vertical="center" wrapText="1"/>
    </xf>
    <xf numFmtId="0" fontId="4" fillId="0" borderId="6" xfId="0" applyFont="1" applyBorder="1" applyAlignment="1">
      <alignment vertical="center"/>
    </xf>
    <xf numFmtId="10" fontId="27" fillId="7" borderId="12" xfId="1" applyNumberFormat="1" applyFont="1" applyFill="1" applyBorder="1" applyAlignment="1">
      <alignment horizontal="center" vertical="center" wrapText="1"/>
    </xf>
    <xf numFmtId="0" fontId="27" fillId="0" borderId="12" xfId="0" applyFont="1" applyBorder="1" applyAlignment="1">
      <alignment vertical="center" wrapText="1"/>
    </xf>
    <xf numFmtId="164" fontId="27" fillId="0" borderId="9" xfId="2" applyFont="1" applyBorder="1" applyAlignment="1">
      <alignment vertical="center" wrapText="1"/>
    </xf>
    <xf numFmtId="164" fontId="27" fillId="0" borderId="13" xfId="2" applyFont="1" applyBorder="1" applyAlignment="1">
      <alignment vertical="center" wrapText="1"/>
    </xf>
    <xf numFmtId="10" fontId="4" fillId="0" borderId="0" xfId="1" applyNumberFormat="1" applyFont="1" applyAlignment="1">
      <alignment vertical="center" wrapText="1"/>
    </xf>
    <xf numFmtId="10" fontId="27" fillId="0" borderId="0" xfId="1" applyNumberFormat="1" applyFont="1" applyAlignment="1">
      <alignment vertical="center" wrapText="1"/>
    </xf>
    <xf numFmtId="165" fontId="4" fillId="0" borderId="0" xfId="2" applyNumberFormat="1" applyFont="1"/>
    <xf numFmtId="0" fontId="27" fillId="0" borderId="0" xfId="0" applyFont="1" applyBorder="1" applyAlignment="1">
      <alignment vertical="center"/>
    </xf>
    <xf numFmtId="0" fontId="2" fillId="0" borderId="0" xfId="0" applyFont="1" applyBorder="1"/>
    <xf numFmtId="0" fontId="27" fillId="0" borderId="6" xfId="0" applyFont="1" applyBorder="1" applyAlignment="1">
      <alignment vertical="center"/>
    </xf>
    <xf numFmtId="0" fontId="4" fillId="0" borderId="0" xfId="0" applyFont="1" applyBorder="1" applyAlignment="1">
      <alignment vertical="center"/>
    </xf>
    <xf numFmtId="0" fontId="18" fillId="0" borderId="5" xfId="0" applyFont="1" applyBorder="1" applyAlignment="1">
      <alignment horizontal="right"/>
    </xf>
    <xf numFmtId="0" fontId="18" fillId="0" borderId="18" xfId="0" applyFont="1" applyBorder="1" applyAlignment="1">
      <alignment horizontal="right"/>
    </xf>
    <xf numFmtId="0" fontId="10" fillId="0" borderId="5" xfId="0" applyFont="1" applyBorder="1"/>
    <xf numFmtId="166" fontId="8" fillId="0" borderId="5" xfId="0" applyNumberFormat="1" applyFont="1" applyBorder="1"/>
    <xf numFmtId="0" fontId="11" fillId="0" borderId="5" xfId="0" applyFont="1" applyBorder="1"/>
    <xf numFmtId="0" fontId="12" fillId="0" borderId="18" xfId="0" applyFont="1" applyBorder="1"/>
    <xf numFmtId="0" fontId="11" fillId="0" borderId="17" xfId="0" applyFont="1" applyBorder="1"/>
    <xf numFmtId="0" fontId="61" fillId="0" borderId="0" xfId="3" applyFont="1" applyAlignment="1">
      <alignment horizontal="centerContinuous" wrapText="1"/>
    </xf>
    <xf numFmtId="0" fontId="62" fillId="5" borderId="24" xfId="0" applyFont="1" applyFill="1" applyBorder="1" applyAlignment="1">
      <alignment horizontal="left" vertical="top"/>
    </xf>
    <xf numFmtId="164" fontId="43" fillId="5" borderId="24" xfId="14" applyFont="1" applyFill="1" applyBorder="1" applyAlignment="1">
      <alignment horizontal="center" vertical="top" wrapText="1"/>
    </xf>
    <xf numFmtId="2" fontId="0" fillId="0" borderId="24" xfId="0" applyNumberFormat="1" applyBorder="1"/>
    <xf numFmtId="2" fontId="0" fillId="0" borderId="30" xfId="0" applyNumberFormat="1" applyBorder="1"/>
    <xf numFmtId="2" fontId="0" fillId="0" borderId="29" xfId="0" applyNumberFormat="1" applyBorder="1"/>
    <xf numFmtId="2" fontId="0" fillId="0" borderId="31" xfId="0" applyNumberFormat="1" applyBorder="1"/>
    <xf numFmtId="2" fontId="0" fillId="0" borderId="32" xfId="0" applyNumberFormat="1" applyBorder="1"/>
    <xf numFmtId="2" fontId="0" fillId="0" borderId="28" xfId="0" applyNumberFormat="1" applyBorder="1"/>
    <xf numFmtId="2" fontId="0" fillId="8" borderId="0" xfId="0" applyNumberFormat="1" applyFill="1"/>
    <xf numFmtId="0" fontId="0" fillId="8" borderId="0" xfId="0" applyFill="1"/>
    <xf numFmtId="0" fontId="2" fillId="8" borderId="0" xfId="0" applyFont="1" applyFill="1"/>
    <xf numFmtId="168" fontId="4" fillId="0" borderId="1" xfId="0" applyNumberFormat="1" applyFont="1" applyBorder="1" applyAlignment="1">
      <alignment horizontal="center" vertical="center"/>
    </xf>
    <xf numFmtId="0" fontId="15" fillId="0" borderId="2" xfId="0" applyFont="1" applyBorder="1" applyAlignment="1">
      <alignment horizontal="center" vertical="center"/>
    </xf>
    <xf numFmtId="43" fontId="47" fillId="0" borderId="2" xfId="2" applyNumberFormat="1" applyFont="1" applyBorder="1"/>
    <xf numFmtId="0" fontId="3" fillId="0" borderId="0" xfId="0" applyFont="1" applyBorder="1" applyAlignment="1">
      <alignment horizontal="center" vertical="center"/>
    </xf>
    <xf numFmtId="0" fontId="3" fillId="0" borderId="0" xfId="0" applyFont="1" applyFill="1" applyBorder="1"/>
    <xf numFmtId="43" fontId="3" fillId="0" borderId="0" xfId="2" applyNumberFormat="1" applyFont="1" applyBorder="1"/>
    <xf numFmtId="0" fontId="15" fillId="0" borderId="0" xfId="0" applyFont="1" applyBorder="1" applyAlignment="1">
      <alignment horizontal="center" vertical="center"/>
    </xf>
    <xf numFmtId="43" fontId="15" fillId="0" borderId="0" xfId="2" applyNumberFormat="1" applyFont="1" applyBorder="1"/>
    <xf numFmtId="168" fontId="4" fillId="0" borderId="17" xfId="0" applyNumberFormat="1" applyFont="1" applyBorder="1" applyAlignment="1">
      <alignment horizontal="center" vertical="center"/>
    </xf>
    <xf numFmtId="0" fontId="15" fillId="0" borderId="5" xfId="0" applyFont="1" applyBorder="1" applyAlignment="1">
      <alignment horizontal="center" vertical="center"/>
    </xf>
    <xf numFmtId="0" fontId="15" fillId="0" borderId="0" xfId="0" applyFont="1" applyFill="1" applyBorder="1" applyAlignment="1">
      <alignment vertical="center" wrapText="1"/>
    </xf>
    <xf numFmtId="0" fontId="15" fillId="0" borderId="0" xfId="0" applyFont="1" applyBorder="1" applyAlignment="1">
      <alignment vertical="center" wrapText="1"/>
    </xf>
    <xf numFmtId="0" fontId="15" fillId="6" borderId="0" xfId="0" applyFont="1" applyFill="1" applyBorder="1" applyAlignment="1">
      <alignment vertical="center" wrapText="1"/>
    </xf>
    <xf numFmtId="0" fontId="15" fillId="7" borderId="0" xfId="0" applyFont="1" applyFill="1" applyBorder="1" applyAlignment="1">
      <alignment horizontal="right" vertical="center" wrapText="1"/>
    </xf>
    <xf numFmtId="0" fontId="15" fillId="0" borderId="0" xfId="0" applyFont="1" applyBorder="1" applyAlignment="1">
      <alignment horizontal="justify" vertical="top" wrapText="1"/>
    </xf>
    <xf numFmtId="0" fontId="15" fillId="0" borderId="0" xfId="0" applyFont="1" applyBorder="1" applyAlignment="1">
      <alignment horizontal="right" vertical="center" wrapText="1"/>
    </xf>
    <xf numFmtId="0" fontId="33" fillId="0" borderId="0" xfId="0" applyFont="1" applyBorder="1" applyAlignment="1">
      <alignment vertical="center" wrapText="1"/>
    </xf>
    <xf numFmtId="0" fontId="15" fillId="0" borderId="2" xfId="0" applyFont="1" applyBorder="1" applyAlignment="1">
      <alignment horizontal="left" vertical="center"/>
    </xf>
    <xf numFmtId="0" fontId="63" fillId="0" borderId="8" xfId="0" applyFont="1" applyFill="1" applyBorder="1" applyAlignment="1">
      <alignment horizontal="center" vertical="center" wrapText="1"/>
    </xf>
    <xf numFmtId="0" fontId="34" fillId="0" borderId="0" xfId="0" applyFont="1" applyBorder="1" applyAlignment="1">
      <alignment horizontal="justify" vertical="top" wrapText="1"/>
    </xf>
    <xf numFmtId="0" fontId="34" fillId="0" borderId="20" xfId="0" applyFont="1" applyBorder="1" applyAlignment="1">
      <alignment horizontal="justify" vertical="top" wrapText="1"/>
    </xf>
    <xf numFmtId="0" fontId="14" fillId="9" borderId="1" xfId="0" applyFont="1" applyFill="1" applyBorder="1" applyAlignment="1">
      <alignment horizontal="center"/>
    </xf>
    <xf numFmtId="0" fontId="0" fillId="9" borderId="4" xfId="0" applyFill="1" applyBorder="1" applyAlignment="1">
      <alignment horizontal="center" vertical="center" wrapText="1"/>
    </xf>
    <xf numFmtId="10" fontId="30" fillId="7" borderId="8" xfId="1" applyNumberFormat="1" applyFont="1" applyFill="1" applyBorder="1" applyAlignment="1">
      <alignment horizontal="center" vertical="center" wrapText="1"/>
    </xf>
    <xf numFmtId="10" fontId="30" fillId="7" borderId="12" xfId="1" applyNumberFormat="1" applyFont="1" applyFill="1" applyBorder="1" applyAlignment="1">
      <alignment horizontal="center" vertical="center" wrapText="1"/>
    </xf>
    <xf numFmtId="164" fontId="0" fillId="9" borderId="1" xfId="2" applyFont="1" applyFill="1" applyBorder="1" applyAlignment="1">
      <alignment vertical="center" wrapText="1"/>
    </xf>
    <xf numFmtId="0" fontId="27" fillId="9" borderId="2" xfId="0" applyFont="1" applyFill="1" applyBorder="1" applyAlignment="1">
      <alignment vertical="center" wrapText="1"/>
    </xf>
    <xf numFmtId="164" fontId="0" fillId="9" borderId="4" xfId="2" applyFont="1" applyFill="1" applyBorder="1" applyAlignment="1">
      <alignment vertical="center" wrapText="1"/>
    </xf>
    <xf numFmtId="164" fontId="27" fillId="9" borderId="11" xfId="2" applyFont="1" applyFill="1" applyBorder="1" applyAlignment="1">
      <alignment vertical="center" wrapText="1"/>
    </xf>
    <xf numFmtId="164" fontId="27" fillId="9" borderId="12" xfId="2" applyFont="1" applyFill="1" applyBorder="1" applyAlignment="1">
      <alignment vertical="center" wrapText="1"/>
    </xf>
    <xf numFmtId="166" fontId="8" fillId="7" borderId="1" xfId="0" applyNumberFormat="1" applyFont="1" applyFill="1" applyBorder="1" applyAlignment="1">
      <alignment vertical="center" wrapText="1"/>
    </xf>
    <xf numFmtId="0" fontId="27" fillId="7" borderId="2" xfId="0" applyFont="1" applyFill="1" applyBorder="1" applyAlignment="1">
      <alignment vertical="center" wrapText="1"/>
    </xf>
    <xf numFmtId="166" fontId="8" fillId="7" borderId="4" xfId="0" applyNumberFormat="1" applyFont="1" applyFill="1" applyBorder="1" applyAlignment="1">
      <alignment vertical="center" wrapText="1"/>
    </xf>
    <xf numFmtId="166" fontId="8" fillId="7" borderId="17" xfId="0" applyNumberFormat="1" applyFont="1" applyFill="1" applyBorder="1" applyAlignment="1">
      <alignment vertical="center" wrapText="1"/>
    </xf>
    <xf numFmtId="0" fontId="27" fillId="7" borderId="5" xfId="0" applyFont="1" applyFill="1" applyBorder="1" applyAlignment="1">
      <alignment vertical="center" wrapText="1"/>
    </xf>
    <xf numFmtId="0" fontId="28" fillId="7" borderId="0" xfId="0" applyFont="1" applyFill="1" applyBorder="1" applyAlignment="1">
      <alignment vertical="center"/>
    </xf>
    <xf numFmtId="0" fontId="27" fillId="7" borderId="0" xfId="0" applyFont="1" applyFill="1" applyBorder="1" applyAlignment="1">
      <alignment horizontal="center" vertical="center"/>
    </xf>
    <xf numFmtId="166" fontId="8" fillId="7" borderId="0" xfId="0" applyNumberFormat="1" applyFont="1" applyFill="1" applyBorder="1" applyAlignment="1">
      <alignment vertical="center"/>
    </xf>
    <xf numFmtId="17" fontId="4" fillId="7" borderId="0" xfId="0" applyNumberFormat="1" applyFont="1" applyFill="1" applyBorder="1" applyAlignment="1">
      <alignment horizontal="left" vertical="center"/>
    </xf>
    <xf numFmtId="0" fontId="29" fillId="7" borderId="6" xfId="0" applyFont="1" applyFill="1" applyBorder="1" applyAlignment="1">
      <alignment vertical="center"/>
    </xf>
    <xf numFmtId="0" fontId="10" fillId="7" borderId="0" xfId="0" applyFont="1" applyFill="1" applyBorder="1" applyAlignment="1">
      <alignment vertical="center"/>
    </xf>
    <xf numFmtId="0" fontId="32" fillId="7" borderId="0" xfId="0" applyFont="1" applyFill="1" applyBorder="1"/>
    <xf numFmtId="0" fontId="4" fillId="7" borderId="6" xfId="0" applyFont="1" applyFill="1" applyBorder="1" applyAlignment="1">
      <alignment vertical="center"/>
    </xf>
    <xf numFmtId="0" fontId="64" fillId="10" borderId="0" xfId="3" applyFont="1" applyFill="1"/>
    <xf numFmtId="0" fontId="66" fillId="10" borderId="0" xfId="3" applyFont="1" applyFill="1"/>
    <xf numFmtId="0" fontId="66" fillId="10" borderId="0" xfId="3" applyFont="1" applyFill="1" applyAlignment="1">
      <alignment horizontal="center"/>
    </xf>
    <xf numFmtId="0" fontId="64" fillId="10" borderId="0" xfId="3" applyFont="1" applyFill="1" applyAlignment="1">
      <alignment horizontal="center"/>
    </xf>
    <xf numFmtId="49" fontId="64" fillId="10" borderId="0" xfId="3" applyNumberFormat="1" applyFont="1" applyFill="1"/>
    <xf numFmtId="49" fontId="64" fillId="10" borderId="0" xfId="3" applyNumberFormat="1" applyFont="1" applyFill="1" applyAlignment="1">
      <alignment horizontal="center"/>
    </xf>
    <xf numFmtId="49" fontId="64" fillId="10" borderId="0" xfId="3" applyNumberFormat="1" applyFont="1" applyFill="1" applyAlignment="1">
      <alignment horizontal="left"/>
    </xf>
    <xf numFmtId="49" fontId="64" fillId="10" borderId="0" xfId="3" applyNumberFormat="1" applyFont="1" applyFill="1" applyAlignment="1">
      <alignment horizontal="left" wrapText="1"/>
    </xf>
    <xf numFmtId="0" fontId="67" fillId="10" borderId="0" xfId="15" applyFont="1" applyFill="1" applyAlignment="1">
      <alignment horizontal="center" vertical="center"/>
    </xf>
    <xf numFmtId="49" fontId="67" fillId="10" borderId="0" xfId="15" applyNumberFormat="1" applyFont="1" applyFill="1" applyAlignment="1">
      <alignment horizontal="center" vertical="center"/>
    </xf>
    <xf numFmtId="0" fontId="67" fillId="10" borderId="0" xfId="15" applyFont="1" applyFill="1" applyAlignment="1">
      <alignment vertical="center"/>
    </xf>
    <xf numFmtId="4" fontId="67" fillId="10" borderId="0" xfId="15" applyNumberFormat="1" applyFont="1" applyFill="1" applyAlignment="1">
      <alignment horizontal="center" vertical="center"/>
    </xf>
    <xf numFmtId="0" fontId="64" fillId="0" borderId="0" xfId="3" applyFont="1"/>
    <xf numFmtId="0" fontId="64" fillId="0" borderId="0" xfId="3" applyFont="1" applyAlignment="1">
      <alignment horizontal="center"/>
    </xf>
    <xf numFmtId="0" fontId="64" fillId="0" borderId="0" xfId="3" applyFont="1" applyAlignment="1">
      <alignment wrapText="1"/>
    </xf>
    <xf numFmtId="0" fontId="69" fillId="0" borderId="2" xfId="0" applyFont="1" applyBorder="1" applyAlignment="1">
      <alignment horizontal="center" vertical="center"/>
    </xf>
    <xf numFmtId="0" fontId="70" fillId="0" borderId="0" xfId="0" applyFont="1" applyBorder="1" applyAlignment="1">
      <alignment horizontal="center" vertical="center"/>
    </xf>
    <xf numFmtId="0" fontId="17" fillId="0" borderId="0" xfId="0" applyFont="1" applyBorder="1" applyAlignment="1">
      <alignment horizontal="center"/>
    </xf>
    <xf numFmtId="0" fontId="0" fillId="0" borderId="0" xfId="0" applyAlignment="1">
      <alignment wrapText="1"/>
    </xf>
    <xf numFmtId="0" fontId="0" fillId="0" borderId="33" xfId="0" applyBorder="1"/>
    <xf numFmtId="0" fontId="2" fillId="0" borderId="34" xfId="0" applyFont="1" applyBorder="1"/>
    <xf numFmtId="0" fontId="2" fillId="0" borderId="35" xfId="0" applyFont="1" applyBorder="1"/>
    <xf numFmtId="0" fontId="2" fillId="0" borderId="36" xfId="0" applyFont="1" applyBorder="1"/>
    <xf numFmtId="0" fontId="0" fillId="0" borderId="37" xfId="0" applyBorder="1"/>
    <xf numFmtId="0" fontId="2" fillId="0" borderId="38" xfId="0" applyFont="1" applyBorder="1"/>
    <xf numFmtId="0" fontId="0" fillId="0" borderId="39" xfId="0" applyBorder="1"/>
    <xf numFmtId="0" fontId="0" fillId="0" borderId="40" xfId="0" applyBorder="1"/>
    <xf numFmtId="0" fontId="2" fillId="0" borderId="0" xfId="0" applyFont="1" applyFill="1" applyBorder="1"/>
    <xf numFmtId="0" fontId="15" fillId="0" borderId="20" xfId="0" applyFont="1" applyBorder="1" applyAlignment="1">
      <alignment horizontal="justify" vertical="top" wrapText="1"/>
    </xf>
    <xf numFmtId="0" fontId="3" fillId="0" borderId="3" xfId="0" applyFont="1" applyBorder="1"/>
    <xf numFmtId="0" fontId="3" fillId="0" borderId="6" xfId="0" applyFont="1" applyBorder="1"/>
    <xf numFmtId="0" fontId="3" fillId="0" borderId="18" xfId="0" applyFont="1" applyBorder="1"/>
    <xf numFmtId="0" fontId="3" fillId="6" borderId="3" xfId="0" applyFont="1" applyFill="1" applyBorder="1"/>
    <xf numFmtId="0" fontId="3" fillId="6" borderId="6" xfId="0" applyFont="1" applyFill="1" applyBorder="1"/>
    <xf numFmtId="0" fontId="3" fillId="6" borderId="18" xfId="0" applyFont="1" applyFill="1" applyBorder="1"/>
    <xf numFmtId="0" fontId="3" fillId="7" borderId="27" xfId="0" applyFont="1" applyFill="1" applyBorder="1" applyAlignment="1">
      <alignment horizontal="center"/>
    </xf>
    <xf numFmtId="0" fontId="3" fillId="0" borderId="14" xfId="0" applyFont="1" applyBorder="1"/>
    <xf numFmtId="164" fontId="15" fillId="0" borderId="15" xfId="2" applyFont="1" applyFill="1" applyBorder="1"/>
    <xf numFmtId="164" fontId="15" fillId="0" borderId="15" xfId="2" applyFont="1" applyBorder="1"/>
    <xf numFmtId="164" fontId="15" fillId="6" borderId="15" xfId="2" applyFont="1" applyFill="1" applyBorder="1"/>
    <xf numFmtId="4" fontId="3" fillId="0" borderId="15" xfId="2" applyNumberFormat="1" applyFont="1" applyFill="1" applyBorder="1"/>
    <xf numFmtId="164" fontId="15" fillId="7" borderId="15" xfId="2" applyFont="1" applyFill="1" applyBorder="1"/>
    <xf numFmtId="164" fontId="3" fillId="0" borderId="15" xfId="2" applyFont="1" applyBorder="1"/>
    <xf numFmtId="4" fontId="15" fillId="0" borderId="15" xfId="2" applyNumberFormat="1" applyFont="1" applyFill="1" applyBorder="1"/>
    <xf numFmtId="164" fontId="15" fillId="7" borderId="6" xfId="2" applyFont="1" applyFill="1" applyBorder="1"/>
    <xf numFmtId="0" fontId="3" fillId="0" borderId="27" xfId="0" applyFont="1" applyBorder="1"/>
    <xf numFmtId="0" fontId="2" fillId="0" borderId="0" xfId="0" applyFont="1" applyFill="1" applyBorder="1" applyAlignment="1">
      <alignment horizontal="justify" vertical="top" wrapText="1"/>
    </xf>
    <xf numFmtId="4" fontId="34" fillId="0" borderId="15" xfId="2" applyNumberFormat="1" applyFont="1" applyFill="1" applyBorder="1"/>
    <xf numFmtId="4" fontId="34" fillId="0" borderId="20" xfId="0" applyNumberFormat="1" applyFont="1" applyBorder="1" applyAlignment="1">
      <alignment horizontal="justify" vertical="top" wrapText="1"/>
    </xf>
    <xf numFmtId="0" fontId="0" fillId="0" borderId="0" xfId="0" applyAlignment="1">
      <alignment wrapText="1"/>
    </xf>
    <xf numFmtId="49" fontId="32" fillId="0" borderId="0" xfId="0" applyNumberFormat="1" applyFont="1" applyAlignment="1">
      <alignment horizontal="center"/>
    </xf>
    <xf numFmtId="49" fontId="4" fillId="0" borderId="0" xfId="0" applyNumberFormat="1" applyFont="1" applyAlignment="1">
      <alignment horizontal="center"/>
    </xf>
    <xf numFmtId="4" fontId="71" fillId="0" borderId="0" xfId="0" applyNumberFormat="1" applyFont="1" applyAlignment="1">
      <alignment wrapText="1"/>
    </xf>
    <xf numFmtId="0" fontId="72" fillId="0" borderId="0" xfId="0" applyFont="1" applyAlignment="1">
      <alignment horizontal="center"/>
    </xf>
    <xf numFmtId="0" fontId="12" fillId="0" borderId="0" xfId="0" applyFont="1" applyAlignment="1">
      <alignment horizontal="center"/>
    </xf>
    <xf numFmtId="168" fontId="15" fillId="0" borderId="0" xfId="0" applyNumberFormat="1" applyFont="1" applyFill="1" applyBorder="1" applyAlignment="1">
      <alignment horizontal="center" vertical="center" wrapText="1"/>
    </xf>
    <xf numFmtId="168" fontId="15" fillId="7" borderId="0" xfId="0" applyNumberFormat="1" applyFont="1" applyFill="1" applyBorder="1" applyAlignment="1">
      <alignment horizontal="center" vertical="center" wrapText="1"/>
    </xf>
    <xf numFmtId="168" fontId="3" fillId="0" borderId="0" xfId="0" applyNumberFormat="1" applyFont="1" applyFill="1" applyBorder="1" applyAlignment="1">
      <alignment horizontal="center" vertical="center" wrapText="1"/>
    </xf>
    <xf numFmtId="168" fontId="3" fillId="0" borderId="0" xfId="0" applyNumberFormat="1" applyFont="1" applyFill="1" applyBorder="1" applyAlignment="1">
      <alignment vertical="center" wrapText="1"/>
    </xf>
    <xf numFmtId="0" fontId="2" fillId="0" borderId="0" xfId="0" applyFont="1" applyFill="1" applyBorder="1" applyAlignment="1">
      <alignment vertical="center" wrapText="1"/>
    </xf>
    <xf numFmtId="0" fontId="24" fillId="0" borderId="0" xfId="0" applyFont="1" applyFill="1" applyBorder="1" applyAlignment="1">
      <alignment horizontal="justify" vertical="center" wrapText="1"/>
    </xf>
    <xf numFmtId="168" fontId="15" fillId="0" borderId="0" xfId="0" applyNumberFormat="1" applyFont="1" applyFill="1" applyBorder="1" applyAlignment="1">
      <alignment vertical="center" wrapText="1"/>
    </xf>
    <xf numFmtId="0" fontId="17" fillId="0" borderId="0" xfId="0" applyFont="1" applyFill="1" applyBorder="1" applyAlignment="1">
      <alignment vertical="center"/>
    </xf>
    <xf numFmtId="168" fontId="4" fillId="0" borderId="0" xfId="0" applyNumberFormat="1" applyFont="1" applyFill="1" applyBorder="1" applyAlignment="1">
      <alignment horizontal="center" vertical="center"/>
    </xf>
    <xf numFmtId="0" fontId="69" fillId="0" borderId="0" xfId="0" applyFont="1" applyFill="1" applyBorder="1" applyAlignment="1">
      <alignment horizontal="center" vertical="center"/>
    </xf>
    <xf numFmtId="168" fontId="2" fillId="0" borderId="0" xfId="0" applyNumberFormat="1" applyFont="1" applyFill="1" applyBorder="1" applyAlignment="1">
      <alignment horizontal="center" vertical="center"/>
    </xf>
    <xf numFmtId="0" fontId="17" fillId="0" borderId="0" xfId="0" applyFont="1" applyFill="1" applyBorder="1" applyAlignment="1">
      <alignment horizontal="center"/>
    </xf>
    <xf numFmtId="0" fontId="70"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 fillId="0" borderId="0" xfId="0" applyFont="1" applyFill="1" applyBorder="1"/>
    <xf numFmtId="0" fontId="27" fillId="0" borderId="0" xfId="0" applyFont="1" applyFill="1" applyBorder="1" applyAlignment="1">
      <alignment horizontal="justify" vertical="center" wrapText="1"/>
    </xf>
    <xf numFmtId="0" fontId="24" fillId="0" borderId="0" xfId="0" applyFont="1" applyFill="1" applyBorder="1" applyAlignment="1">
      <alignment vertical="center" wrapText="1"/>
    </xf>
    <xf numFmtId="0" fontId="27" fillId="7" borderId="0" xfId="0" applyFont="1" applyFill="1" applyBorder="1" applyAlignment="1">
      <alignment horizontal="justify" vertical="center" wrapText="1"/>
    </xf>
    <xf numFmtId="0" fontId="24" fillId="0" borderId="0" xfId="0" applyFont="1" applyFill="1" applyBorder="1" applyAlignment="1">
      <alignment horizontal="justify" vertical="top" wrapText="1"/>
    </xf>
    <xf numFmtId="0" fontId="24" fillId="0" borderId="0" xfId="0" applyFont="1"/>
    <xf numFmtId="0" fontId="15" fillId="9" borderId="0"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5" fillId="9" borderId="12" xfId="0" applyFont="1" applyFill="1" applyBorder="1" applyAlignment="1">
      <alignment horizontal="center" vertical="center" wrapText="1"/>
    </xf>
    <xf numFmtId="0" fontId="4" fillId="9" borderId="13" xfId="0" applyFont="1" applyFill="1" applyBorder="1" applyAlignment="1">
      <alignment horizontal="center" vertical="center" wrapText="1"/>
    </xf>
    <xf numFmtId="166" fontId="8" fillId="0" borderId="17" xfId="0" applyNumberFormat="1" applyFont="1" applyBorder="1"/>
    <xf numFmtId="0" fontId="27" fillId="7" borderId="0" xfId="0" applyFont="1" applyFill="1" applyBorder="1" applyAlignment="1">
      <alignment vertical="center"/>
    </xf>
    <xf numFmtId="0" fontId="4" fillId="7" borderId="0" xfId="0" applyFont="1" applyFill="1" applyBorder="1" applyAlignment="1">
      <alignment vertical="center"/>
    </xf>
    <xf numFmtId="0" fontId="17" fillId="0" borderId="3" xfId="0" applyFont="1" applyFill="1" applyBorder="1" applyAlignment="1">
      <alignment vertical="center"/>
    </xf>
    <xf numFmtId="0" fontId="17" fillId="0" borderId="18" xfId="0" applyFont="1" applyFill="1" applyBorder="1" applyAlignment="1">
      <alignment vertical="center"/>
    </xf>
    <xf numFmtId="0" fontId="11" fillId="9" borderId="12" xfId="0" applyFont="1" applyFill="1" applyBorder="1" applyAlignment="1">
      <alignment horizontal="center" vertical="center" wrapText="1"/>
    </xf>
    <xf numFmtId="0" fontId="4" fillId="9" borderId="0" xfId="0" applyFont="1" applyFill="1" applyBorder="1" applyAlignment="1">
      <alignment horizontal="center" vertical="center" wrapText="1"/>
    </xf>
    <xf numFmtId="0" fontId="0" fillId="0" borderId="5" xfId="0" applyBorder="1"/>
    <xf numFmtId="0" fontId="4" fillId="9" borderId="0" xfId="0" applyFont="1" applyFill="1" applyBorder="1" applyAlignment="1">
      <alignment vertical="center" wrapText="1"/>
    </xf>
    <xf numFmtId="0" fontId="4" fillId="7" borderId="0" xfId="0" applyFont="1" applyFill="1" applyBorder="1" applyAlignment="1">
      <alignment vertical="center" wrapText="1"/>
    </xf>
    <xf numFmtId="17" fontId="8" fillId="0" borderId="18" xfId="0" applyNumberFormat="1" applyFont="1" applyBorder="1"/>
    <xf numFmtId="0" fontId="2" fillId="0" borderId="0" xfId="4" applyAlignment="1">
      <alignment horizontal="left"/>
    </xf>
    <xf numFmtId="164" fontId="2" fillId="0" borderId="0" xfId="2"/>
    <xf numFmtId="0" fontId="42" fillId="0" borderId="4" xfId="0" applyFont="1" applyBorder="1" applyAlignment="1">
      <alignment horizontal="center" vertical="center"/>
    </xf>
    <xf numFmtId="0" fontId="24" fillId="0" borderId="0" xfId="4" applyFont="1" applyAlignment="1">
      <alignment vertical="center"/>
    </xf>
    <xf numFmtId="2" fontId="11" fillId="0" borderId="0" xfId="0" applyNumberFormat="1" applyFont="1" applyAlignment="1">
      <alignment horizontal="center"/>
    </xf>
    <xf numFmtId="0" fontId="42" fillId="0" borderId="4" xfId="4" applyFont="1" applyBorder="1" applyAlignment="1">
      <alignment horizontal="center" vertical="center"/>
    </xf>
    <xf numFmtId="0" fontId="2" fillId="0" borderId="17" xfId="0" applyFont="1" applyBorder="1" applyAlignment="1">
      <alignment horizontal="center" vertical="center"/>
    </xf>
    <xf numFmtId="0" fontId="16" fillId="0" borderId="1" xfId="0" applyFont="1" applyBorder="1" applyAlignment="1">
      <alignment horizontal="center" vertical="center"/>
    </xf>
    <xf numFmtId="0" fontId="16" fillId="0" borderId="4" xfId="0" applyFont="1" applyBorder="1" applyAlignment="1">
      <alignment horizontal="center" vertical="center"/>
    </xf>
    <xf numFmtId="0" fontId="4" fillId="0" borderId="0" xfId="4" applyFont="1" applyAlignment="1">
      <alignment horizontal="center"/>
    </xf>
    <xf numFmtId="0" fontId="24" fillId="0" borderId="0" xfId="4" applyFont="1"/>
    <xf numFmtId="0" fontId="4" fillId="0" borderId="0" xfId="4" applyFont="1"/>
    <xf numFmtId="10" fontId="4" fillId="0" borderId="0" xfId="5" applyNumberFormat="1" applyFont="1" applyAlignment="1">
      <alignment horizontal="center"/>
    </xf>
    <xf numFmtId="0" fontId="42" fillId="0" borderId="0" xfId="0" applyFont="1" applyAlignment="1">
      <alignment horizontal="center" vertical="center"/>
    </xf>
    <xf numFmtId="0" fontId="42" fillId="0" borderId="0" xfId="4" applyFont="1" applyAlignment="1">
      <alignment horizontal="center" vertical="center"/>
    </xf>
    <xf numFmtId="0" fontId="2" fillId="0" borderId="0" xfId="0" applyFont="1" applyAlignment="1">
      <alignment horizontal="center" vertical="center"/>
    </xf>
    <xf numFmtId="0" fontId="2" fillId="0" borderId="0" xfId="4"/>
    <xf numFmtId="10" fontId="11" fillId="0" borderId="0" xfId="0" applyNumberFormat="1" applyFont="1" applyAlignment="1">
      <alignment horizontal="center"/>
    </xf>
    <xf numFmtId="0" fontId="16" fillId="0" borderId="0" xfId="0" applyFont="1" applyAlignment="1">
      <alignment horizontal="center" vertical="center"/>
    </xf>
    <xf numFmtId="0" fontId="0" fillId="0" borderId="0" xfId="0" applyAlignment="1">
      <alignment horizontal="center" vertical="center"/>
    </xf>
    <xf numFmtId="10" fontId="2" fillId="0" borderId="0" xfId="5" applyNumberFormat="1" applyAlignment="1">
      <alignment horizontal="center"/>
    </xf>
    <xf numFmtId="0" fontId="4" fillId="0" borderId="0" xfId="4" applyFont="1" applyAlignment="1">
      <alignment horizontal="right"/>
    </xf>
    <xf numFmtId="164" fontId="74" fillId="0" borderId="0" xfId="2" applyFont="1"/>
    <xf numFmtId="0" fontId="17" fillId="0" borderId="4" xfId="0" applyFont="1" applyFill="1" applyBorder="1" applyAlignment="1">
      <alignment vertical="center"/>
    </xf>
    <xf numFmtId="0" fontId="2" fillId="0" borderId="1" xfId="0" applyFont="1" applyBorder="1"/>
    <xf numFmtId="0" fontId="2" fillId="0" borderId="3" xfId="0" applyFont="1" applyBorder="1"/>
    <xf numFmtId="0" fontId="2" fillId="0" borderId="6" xfId="0" applyFont="1" applyBorder="1"/>
    <xf numFmtId="0" fontId="2" fillId="0" borderId="17" xfId="0" applyFont="1" applyBorder="1"/>
    <xf numFmtId="0" fontId="2" fillId="0" borderId="18" xfId="0" applyFont="1" applyBorder="1"/>
    <xf numFmtId="0" fontId="2" fillId="0" borderId="4" xfId="0" applyFont="1" applyBorder="1"/>
    <xf numFmtId="0" fontId="6" fillId="0" borderId="6" xfId="0" applyFont="1" applyBorder="1" applyAlignment="1">
      <alignment horizontal="center" vertical="center"/>
    </xf>
    <xf numFmtId="2" fontId="2" fillId="0" borderId="6" xfId="0" applyNumberFormat="1" applyFont="1" applyBorder="1" applyAlignment="1">
      <alignment horizontal="center"/>
    </xf>
    <xf numFmtId="2" fontId="31" fillId="0" borderId="6" xfId="0" applyNumberFormat="1" applyFont="1" applyBorder="1" applyAlignment="1">
      <alignment horizontal="center"/>
    </xf>
    <xf numFmtId="0" fontId="2" fillId="0" borderId="5" xfId="4" applyFont="1" applyBorder="1" applyAlignment="1">
      <alignment horizontal="left"/>
    </xf>
    <xf numFmtId="10" fontId="2" fillId="0" borderId="6" xfId="0" applyNumberFormat="1" applyFont="1" applyBorder="1" applyAlignment="1">
      <alignment horizontal="center"/>
    </xf>
    <xf numFmtId="0" fontId="2" fillId="0" borderId="2" xfId="4" applyFont="1" applyBorder="1" applyAlignment="1">
      <alignment horizontal="left"/>
    </xf>
    <xf numFmtId="164" fontId="2" fillId="0" borderId="3" xfId="2" applyFont="1" applyBorder="1"/>
    <xf numFmtId="164" fontId="2" fillId="0" borderId="6" xfId="2" applyFont="1" applyBorder="1"/>
    <xf numFmtId="0" fontId="2" fillId="0" borderId="4" xfId="0" applyFont="1" applyBorder="1" applyAlignment="1">
      <alignment horizontal="center" vertical="center"/>
    </xf>
    <xf numFmtId="0" fontId="2" fillId="0" borderId="4" xfId="4" applyFont="1" applyBorder="1" applyAlignment="1">
      <alignment horizontal="left"/>
    </xf>
    <xf numFmtId="0" fontId="2" fillId="0" borderId="41" xfId="4" applyFont="1" applyBorder="1" applyAlignment="1">
      <alignment horizontal="center"/>
    </xf>
    <xf numFmtId="10" fontId="2" fillId="0" borderId="6" xfId="5" applyNumberFormat="1" applyFont="1" applyBorder="1" applyAlignment="1">
      <alignment horizontal="center"/>
    </xf>
    <xf numFmtId="0" fontId="2" fillId="0" borderId="17" xfId="0" applyFont="1" applyBorder="1" applyAlignment="1">
      <alignment horizontal="center"/>
    </xf>
    <xf numFmtId="164" fontId="2" fillId="0" borderId="18" xfId="2" applyFont="1" applyBorder="1"/>
    <xf numFmtId="0" fontId="2" fillId="7" borderId="4" xfId="0" applyFont="1" applyFill="1" applyBorder="1"/>
    <xf numFmtId="0" fontId="4" fillId="7" borderId="0" xfId="0" applyFont="1" applyFill="1" applyBorder="1"/>
    <xf numFmtId="0" fontId="2" fillId="7" borderId="0" xfId="0" applyFont="1" applyFill="1" applyBorder="1"/>
    <xf numFmtId="0" fontId="2" fillId="7" borderId="6" xfId="0" applyFont="1" applyFill="1" applyBorder="1"/>
    <xf numFmtId="0" fontId="2" fillId="11" borderId="5" xfId="4" applyFont="1" applyFill="1" applyBorder="1"/>
    <xf numFmtId="0" fontId="4" fillId="11" borderId="5" xfId="4" applyFont="1" applyFill="1" applyBorder="1"/>
    <xf numFmtId="0" fontId="2" fillId="11" borderId="0" xfId="0" applyFont="1" applyFill="1" applyBorder="1"/>
    <xf numFmtId="43" fontId="3" fillId="0" borderId="6" xfId="2" applyNumberFormat="1" applyFont="1" applyBorder="1"/>
    <xf numFmtId="0" fontId="8" fillId="0" borderId="17" xfId="0" applyFont="1" applyBorder="1" applyAlignment="1">
      <alignment horizontal="left"/>
    </xf>
    <xf numFmtId="0" fontId="10" fillId="0" borderId="5" xfId="0" applyFont="1" applyBorder="1" applyAlignment="1">
      <alignment vertical="center"/>
    </xf>
    <xf numFmtId="0" fontId="2" fillId="11" borderId="2" xfId="0" applyFont="1" applyFill="1" applyBorder="1"/>
    <xf numFmtId="0" fontId="17" fillId="0" borderId="0" xfId="0" applyFont="1" applyBorder="1" applyAlignment="1">
      <alignment horizontal="center" vertical="center"/>
    </xf>
    <xf numFmtId="0" fontId="17" fillId="11" borderId="0" xfId="0" applyFont="1" applyFill="1" applyBorder="1" applyAlignment="1">
      <alignment horizontal="center" vertical="center"/>
    </xf>
    <xf numFmtId="0" fontId="24" fillId="0" borderId="0" xfId="4" applyFont="1" applyBorder="1" applyAlignment="1">
      <alignment vertical="center"/>
    </xf>
    <xf numFmtId="0" fontId="2" fillId="0" borderId="0" xfId="4" applyFont="1" applyBorder="1" applyAlignment="1">
      <alignment horizontal="center" vertical="center"/>
    </xf>
    <xf numFmtId="10" fontId="2" fillId="11" borderId="0" xfId="0" applyNumberFormat="1" applyFont="1" applyFill="1" applyBorder="1" applyAlignment="1">
      <alignment horizontal="center"/>
    </xf>
    <xf numFmtId="10" fontId="73" fillId="11" borderId="0" xfId="4" applyNumberFormat="1" applyFont="1" applyFill="1" applyBorder="1" applyAlignment="1">
      <alignment horizontal="center" vertical="center"/>
    </xf>
    <xf numFmtId="0" fontId="4" fillId="0" borderId="0" xfId="4" applyFont="1" applyBorder="1" applyAlignment="1">
      <alignment horizontal="center"/>
    </xf>
    <xf numFmtId="0" fontId="27" fillId="11" borderId="0" xfId="4" applyFont="1" applyFill="1" applyBorder="1" applyAlignment="1">
      <alignment horizontal="center"/>
    </xf>
    <xf numFmtId="0" fontId="2" fillId="0" borderId="0" xfId="4" applyFont="1" applyBorder="1" applyAlignment="1">
      <alignment horizontal="left"/>
    </xf>
    <xf numFmtId="0" fontId="4" fillId="11" borderId="0" xfId="4" applyFont="1" applyFill="1" applyBorder="1"/>
    <xf numFmtId="10" fontId="4" fillId="11" borderId="0" xfId="1" applyNumberFormat="1" applyFont="1" applyFill="1" applyBorder="1" applyAlignment="1">
      <alignment horizontal="center"/>
    </xf>
    <xf numFmtId="0" fontId="2" fillId="0" borderId="0" xfId="4" applyFont="1" applyBorder="1" applyAlignment="1">
      <alignment horizontal="center"/>
    </xf>
    <xf numFmtId="10" fontId="4" fillId="11" borderId="0" xfId="5" applyNumberFormat="1" applyFont="1" applyFill="1" applyBorder="1" applyAlignment="1">
      <alignment horizontal="center"/>
    </xf>
    <xf numFmtId="0" fontId="3" fillId="11" borderId="0" xfId="0" applyFont="1" applyFill="1" applyBorder="1" applyAlignment="1">
      <alignment horizontal="center"/>
    </xf>
    <xf numFmtId="0" fontId="2" fillId="0" borderId="1" xfId="4" applyFill="1" applyBorder="1" applyAlignment="1">
      <alignment horizontal="left"/>
    </xf>
    <xf numFmtId="0" fontId="2" fillId="0" borderId="2" xfId="4" applyFill="1" applyBorder="1" applyAlignment="1">
      <alignment horizontal="left"/>
    </xf>
    <xf numFmtId="10" fontId="4" fillId="0" borderId="2" xfId="5" applyNumberFormat="1" applyFont="1" applyFill="1" applyBorder="1" applyAlignment="1">
      <alignment horizontal="center"/>
    </xf>
    <xf numFmtId="10" fontId="2" fillId="0" borderId="3" xfId="5" applyNumberFormat="1" applyFill="1" applyBorder="1" applyAlignment="1">
      <alignment horizontal="center"/>
    </xf>
    <xf numFmtId="0" fontId="2" fillId="0" borderId="4" xfId="4" applyFill="1" applyBorder="1" applyAlignment="1">
      <alignment horizontal="left"/>
    </xf>
    <xf numFmtId="10" fontId="4" fillId="0" borderId="0" xfId="5" applyNumberFormat="1" applyFont="1" applyFill="1" applyBorder="1" applyAlignment="1">
      <alignment horizontal="center"/>
    </xf>
    <xf numFmtId="10" fontId="2" fillId="0" borderId="6" xfId="5" applyNumberFormat="1" applyFill="1" applyBorder="1" applyAlignment="1">
      <alignment horizontal="center"/>
    </xf>
    <xf numFmtId="0" fontId="15" fillId="0" borderId="4" xfId="0" applyFont="1" applyFill="1" applyBorder="1" applyAlignment="1">
      <alignment horizontal="left" vertical="center"/>
    </xf>
    <xf numFmtId="0" fontId="3" fillId="0" borderId="4" xfId="0" applyFont="1" applyFill="1" applyBorder="1" applyAlignment="1">
      <alignment horizontal="left" vertical="center"/>
    </xf>
    <xf numFmtId="164" fontId="0" fillId="0" borderId="6" xfId="2" applyFont="1" applyFill="1" applyBorder="1"/>
    <xf numFmtId="0" fontId="0" fillId="0" borderId="17" xfId="0" applyFill="1" applyBorder="1" applyAlignment="1">
      <alignment horizontal="center"/>
    </xf>
    <xf numFmtId="0" fontId="2" fillId="0" borderId="5" xfId="4" applyFill="1" applyBorder="1" applyAlignment="1">
      <alignment horizontal="left"/>
    </xf>
    <xf numFmtId="0" fontId="4" fillId="0" borderId="5" xfId="4" applyFont="1" applyFill="1" applyBorder="1"/>
    <xf numFmtId="164" fontId="2" fillId="0" borderId="18" xfId="2" applyFill="1" applyBorder="1"/>
    <xf numFmtId="0" fontId="2" fillId="0" borderId="0" xfId="4" applyFill="1" applyBorder="1" applyAlignment="1">
      <alignment horizontal="left"/>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Fill="1" applyBorder="1" applyAlignment="1">
      <alignment horizontal="center"/>
    </xf>
    <xf numFmtId="0" fontId="4" fillId="7" borderId="0" xfId="0" applyFont="1" applyFill="1" applyBorder="1" applyAlignment="1">
      <alignment horizontal="center" vertical="center"/>
    </xf>
    <xf numFmtId="0" fontId="6" fillId="7" borderId="6" xfId="0" applyFont="1" applyFill="1" applyBorder="1" applyAlignment="1">
      <alignment horizontal="center" vertical="center"/>
    </xf>
    <xf numFmtId="0" fontId="3" fillId="0" borderId="2" xfId="0" applyFont="1" applyBorder="1" applyAlignment="1">
      <alignment horizontal="center"/>
    </xf>
    <xf numFmtId="17" fontId="59" fillId="0" borderId="1" xfId="0" applyNumberFormat="1" applyFont="1" applyFill="1" applyBorder="1" applyAlignment="1">
      <alignment horizontal="center"/>
    </xf>
    <xf numFmtId="0" fontId="3" fillId="0" borderId="0" xfId="0" applyFont="1" applyBorder="1" applyAlignment="1">
      <alignment horizontal="center"/>
    </xf>
    <xf numFmtId="0" fontId="17" fillId="0" borderId="4" xfId="0" applyFont="1" applyFill="1" applyBorder="1" applyAlignment="1">
      <alignment horizontal="center"/>
    </xf>
    <xf numFmtId="17" fontId="17" fillId="0" borderId="17" xfId="0" applyNumberFormat="1" applyFont="1" applyFill="1" applyBorder="1" applyAlignment="1">
      <alignment horizontal="center"/>
    </xf>
    <xf numFmtId="0" fontId="3" fillId="6" borderId="2" xfId="0" applyFont="1" applyFill="1" applyBorder="1" applyAlignment="1">
      <alignment horizontal="center"/>
    </xf>
    <xf numFmtId="17" fontId="15" fillId="6" borderId="2" xfId="0" applyNumberFormat="1" applyFont="1" applyFill="1" applyBorder="1" applyAlignment="1">
      <alignment horizontal="center"/>
    </xf>
    <xf numFmtId="0" fontId="3" fillId="6" borderId="0" xfId="0" applyFont="1" applyFill="1" applyBorder="1" applyAlignment="1">
      <alignment horizontal="center"/>
    </xf>
    <xf numFmtId="17" fontId="15" fillId="6" borderId="0" xfId="0" applyNumberFormat="1" applyFont="1" applyFill="1" applyBorder="1" applyAlignment="1">
      <alignment horizontal="center"/>
    </xf>
    <xf numFmtId="0" fontId="3" fillId="6" borderId="5" xfId="0" applyFont="1" applyFill="1" applyBorder="1" applyAlignment="1">
      <alignment horizontal="center"/>
    </xf>
    <xf numFmtId="17" fontId="15" fillId="6" borderId="5" xfId="0" applyNumberFormat="1" applyFont="1" applyFill="1" applyBorder="1" applyAlignment="1">
      <alignment horizontal="center"/>
    </xf>
    <xf numFmtId="17" fontId="15" fillId="0" borderId="5" xfId="0" applyNumberFormat="1" applyFont="1" applyBorder="1" applyAlignment="1">
      <alignment horizontal="center"/>
    </xf>
    <xf numFmtId="0" fontId="3" fillId="0" borderId="7" xfId="0" applyFont="1" applyBorder="1" applyAlignment="1">
      <alignment horizontal="center"/>
    </xf>
    <xf numFmtId="164" fontId="15" fillId="0" borderId="8" xfId="2" applyFont="1" applyFill="1" applyBorder="1" applyAlignment="1">
      <alignment horizontal="center"/>
    </xf>
    <xf numFmtId="164" fontId="15" fillId="0" borderId="8" xfId="2" applyFont="1" applyBorder="1" applyAlignment="1">
      <alignment horizontal="center"/>
    </xf>
    <xf numFmtId="164" fontId="15" fillId="6" borderId="8" xfId="2" applyFont="1" applyFill="1" applyBorder="1" applyAlignment="1">
      <alignment horizontal="center"/>
    </xf>
    <xf numFmtId="4" fontId="3" fillId="0" borderId="8" xfId="2" applyNumberFormat="1" applyFont="1" applyFill="1" applyBorder="1" applyAlignment="1">
      <alignment horizontal="center"/>
    </xf>
    <xf numFmtId="164" fontId="15" fillId="7" borderId="8" xfId="2" applyFont="1" applyFill="1" applyBorder="1" applyAlignment="1">
      <alignment horizontal="center"/>
    </xf>
    <xf numFmtId="164" fontId="3" fillId="0" borderId="8" xfId="2" applyFont="1" applyBorder="1" applyAlignment="1">
      <alignment horizontal="center"/>
    </xf>
    <xf numFmtId="4" fontId="3" fillId="0" borderId="0" xfId="2" applyNumberFormat="1" applyFont="1" applyFill="1" applyBorder="1" applyAlignment="1">
      <alignment horizontal="center"/>
    </xf>
    <xf numFmtId="4" fontId="15" fillId="0" borderId="8" xfId="2" applyNumberFormat="1" applyFont="1" applyFill="1" applyBorder="1" applyAlignment="1">
      <alignment horizontal="center"/>
    </xf>
    <xf numFmtId="4" fontId="15" fillId="0" borderId="0" xfId="2" applyNumberFormat="1" applyFont="1" applyFill="1" applyBorder="1" applyAlignment="1">
      <alignment horizontal="center"/>
    </xf>
    <xf numFmtId="164" fontId="3" fillId="0" borderId="0" xfId="2" applyFont="1" applyBorder="1" applyAlignment="1">
      <alignment horizontal="center" wrapText="1"/>
    </xf>
    <xf numFmtId="164" fontId="3" fillId="0" borderId="11" xfId="2" applyFont="1" applyBorder="1" applyAlignment="1">
      <alignment horizontal="center"/>
    </xf>
    <xf numFmtId="164" fontId="3" fillId="0" borderId="11" xfId="2" applyFont="1" applyBorder="1" applyAlignment="1">
      <alignment horizontal="center" wrapText="1"/>
    </xf>
    <xf numFmtId="0" fontId="3" fillId="0" borderId="19" xfId="0" applyFont="1" applyBorder="1" applyAlignment="1">
      <alignment horizontal="center"/>
    </xf>
    <xf numFmtId="164" fontId="3" fillId="0" borderId="5" xfId="2" applyFont="1" applyBorder="1" applyAlignment="1">
      <alignment horizontal="center"/>
    </xf>
    <xf numFmtId="164" fontId="3" fillId="0" borderId="5" xfId="2" applyFont="1" applyBorder="1" applyAlignment="1">
      <alignment horizontal="center" wrapText="1"/>
    </xf>
    <xf numFmtId="164" fontId="3" fillId="0" borderId="0" xfId="2" applyFont="1" applyAlignment="1">
      <alignment horizontal="center" vertical="center" wrapText="1"/>
    </xf>
    <xf numFmtId="0" fontId="2" fillId="0" borderId="0" xfId="0" applyFont="1" applyAlignment="1"/>
    <xf numFmtId="0" fontId="4" fillId="0" borderId="0" xfId="0" applyFont="1" applyBorder="1" applyAlignment="1">
      <alignment horizontal="left"/>
    </xf>
    <xf numFmtId="0" fontId="2" fillId="0" borderId="5" xfId="0" applyFont="1" applyBorder="1" applyAlignment="1"/>
    <xf numFmtId="43" fontId="3" fillId="0" borderId="5" xfId="2" applyNumberFormat="1" applyFont="1" applyBorder="1" applyAlignment="1"/>
    <xf numFmtId="164" fontId="35" fillId="0" borderId="0" xfId="0" applyNumberFormat="1" applyFont="1" applyAlignment="1">
      <alignment vertical="center" wrapText="1"/>
    </xf>
    <xf numFmtId="0" fontId="26" fillId="0" borderId="0" xfId="0" applyFont="1" applyAlignment="1">
      <alignment vertical="center" wrapText="1"/>
    </xf>
    <xf numFmtId="4" fontId="26" fillId="0" borderId="0" xfId="0" applyNumberFormat="1" applyFont="1" applyAlignment="1">
      <alignment vertical="center" wrapText="1"/>
    </xf>
    <xf numFmtId="164" fontId="15" fillId="0" borderId="0" xfId="2" applyFont="1" applyFill="1" applyBorder="1" applyAlignment="1">
      <alignment horizontal="center"/>
    </xf>
    <xf numFmtId="164" fontId="15" fillId="0" borderId="0" xfId="2" applyFont="1" applyBorder="1" applyAlignment="1">
      <alignment horizontal="center"/>
    </xf>
    <xf numFmtId="164" fontId="15" fillId="6" borderId="0" xfId="2" applyFont="1" applyFill="1" applyBorder="1" applyAlignment="1">
      <alignment horizontal="center"/>
    </xf>
    <xf numFmtId="164" fontId="3" fillId="0" borderId="0" xfId="2" applyFont="1" applyBorder="1" applyAlignment="1">
      <alignment horizontal="center"/>
    </xf>
    <xf numFmtId="4" fontId="3" fillId="0" borderId="6" xfId="2" applyNumberFormat="1" applyFont="1" applyFill="1" applyBorder="1" applyAlignment="1">
      <alignment horizontal="center"/>
    </xf>
    <xf numFmtId="4" fontId="15" fillId="0" borderId="6" xfId="2" applyNumberFormat="1" applyFont="1" applyFill="1" applyBorder="1" applyAlignment="1">
      <alignment horizontal="center"/>
    </xf>
    <xf numFmtId="4" fontId="3" fillId="0" borderId="8" xfId="2" applyNumberFormat="1" applyFont="1" applyBorder="1" applyAlignment="1">
      <alignment horizontal="center"/>
    </xf>
    <xf numFmtId="164" fontId="50" fillId="7" borderId="8" xfId="2" applyFont="1" applyFill="1" applyBorder="1" applyAlignment="1">
      <alignment horizontal="center" vertical="center" wrapText="1"/>
    </xf>
    <xf numFmtId="164" fontId="3" fillId="0" borderId="8" xfId="2" applyFont="1" applyBorder="1" applyAlignment="1">
      <alignment horizontal="center" wrapText="1"/>
    </xf>
    <xf numFmtId="0" fontId="3" fillId="0" borderId="16" xfId="0" applyFont="1" applyBorder="1" applyAlignment="1">
      <alignment horizontal="center"/>
    </xf>
    <xf numFmtId="164" fontId="15" fillId="7" borderId="0" xfId="2" applyFont="1" applyFill="1" applyBorder="1" applyAlignment="1">
      <alignment horizontal="center"/>
    </xf>
    <xf numFmtId="4" fontId="3" fillId="0" borderId="0" xfId="2" applyNumberFormat="1" applyFont="1" applyBorder="1" applyAlignment="1">
      <alignment horizontal="center"/>
    </xf>
    <xf numFmtId="164" fontId="50" fillId="7" borderId="0" xfId="2" applyFont="1" applyFill="1" applyBorder="1" applyAlignment="1">
      <alignment horizontal="center" vertical="center" wrapText="1"/>
    </xf>
    <xf numFmtId="4" fontId="21" fillId="0" borderId="3" xfId="0" applyNumberFormat="1" applyFont="1" applyFill="1" applyBorder="1" applyAlignment="1">
      <alignment horizontal="center"/>
    </xf>
    <xf numFmtId="4" fontId="21" fillId="0" borderId="6" xfId="0" applyNumberFormat="1" applyFont="1" applyFill="1" applyBorder="1" applyAlignment="1">
      <alignment horizontal="center"/>
    </xf>
    <xf numFmtId="4" fontId="21" fillId="0" borderId="18" xfId="0" applyNumberFormat="1" applyFont="1" applyFill="1" applyBorder="1" applyAlignment="1">
      <alignment horizontal="center"/>
    </xf>
    <xf numFmtId="4" fontId="48" fillId="6" borderId="3" xfId="0" applyNumberFormat="1" applyFont="1" applyFill="1" applyBorder="1" applyAlignment="1">
      <alignment horizontal="center"/>
    </xf>
    <xf numFmtId="4" fontId="48" fillId="6" borderId="6" xfId="0" applyNumberFormat="1" applyFont="1" applyFill="1" applyBorder="1" applyAlignment="1">
      <alignment horizontal="center"/>
    </xf>
    <xf numFmtId="4" fontId="48" fillId="6" borderId="18" xfId="0" applyNumberFormat="1" applyFont="1" applyFill="1" applyBorder="1" applyAlignment="1">
      <alignment horizontal="center"/>
    </xf>
    <xf numFmtId="4" fontId="48" fillId="0" borderId="18" xfId="0" applyNumberFormat="1" applyFont="1" applyBorder="1" applyAlignment="1">
      <alignment horizontal="center"/>
    </xf>
    <xf numFmtId="4" fontId="3" fillId="0" borderId="3" xfId="0" applyNumberFormat="1" applyFont="1" applyBorder="1" applyAlignment="1">
      <alignment horizontal="center"/>
    </xf>
    <xf numFmtId="4" fontId="15" fillId="0" borderId="6" xfId="2" applyNumberFormat="1" applyFont="1" applyBorder="1" applyAlignment="1">
      <alignment horizontal="center"/>
    </xf>
    <xf numFmtId="4" fontId="15" fillId="6" borderId="6" xfId="2" applyNumberFormat="1" applyFont="1" applyFill="1" applyBorder="1" applyAlignment="1">
      <alignment horizontal="center"/>
    </xf>
    <xf numFmtId="4" fontId="3" fillId="0" borderId="6" xfId="2" applyNumberFormat="1" applyFont="1" applyBorder="1" applyAlignment="1">
      <alignment horizontal="center"/>
    </xf>
    <xf numFmtId="4" fontId="15" fillId="7" borderId="6" xfId="2" applyNumberFormat="1" applyFont="1" applyFill="1" applyBorder="1" applyAlignment="1">
      <alignment horizontal="center"/>
    </xf>
    <xf numFmtId="4" fontId="3" fillId="0" borderId="18" xfId="0" applyNumberFormat="1" applyFont="1" applyBorder="1" applyAlignment="1">
      <alignment horizontal="center"/>
    </xf>
    <xf numFmtId="4" fontId="7" fillId="0" borderId="18" xfId="2" applyNumberFormat="1" applyFont="1" applyBorder="1" applyAlignment="1">
      <alignment horizontal="center"/>
    </xf>
    <xf numFmtId="4" fontId="0" fillId="0" borderId="0" xfId="0" applyNumberFormat="1" applyAlignment="1">
      <alignment horizontal="center"/>
    </xf>
    <xf numFmtId="10" fontId="21" fillId="0" borderId="6" xfId="1" applyNumberFormat="1" applyFont="1" applyFill="1" applyBorder="1" applyAlignment="1">
      <alignment horizontal="center"/>
    </xf>
    <xf numFmtId="168" fontId="3" fillId="0" borderId="22" xfId="0" applyNumberFormat="1" applyFont="1" applyBorder="1" applyAlignment="1">
      <alignment horizontal="center" vertical="center"/>
    </xf>
    <xf numFmtId="0" fontId="3" fillId="0" borderId="20" xfId="0" applyFont="1" applyBorder="1" applyAlignment="1">
      <alignment horizontal="justify" vertical="center" wrapText="1"/>
    </xf>
    <xf numFmtId="0" fontId="3" fillId="0" borderId="8" xfId="0" applyFont="1" applyBorder="1" applyAlignment="1">
      <alignment horizontal="center" vertical="center"/>
    </xf>
    <xf numFmtId="4" fontId="3" fillId="0" borderId="8" xfId="2" applyNumberFormat="1" applyFont="1" applyFill="1" applyBorder="1" applyAlignment="1">
      <alignment horizontal="center" vertical="center"/>
    </xf>
    <xf numFmtId="4" fontId="3" fillId="0" borderId="0" xfId="2" applyNumberFormat="1" applyFont="1" applyBorder="1" applyAlignment="1">
      <alignment horizontal="center" vertical="center"/>
    </xf>
    <xf numFmtId="4" fontId="3" fillId="0" borderId="8" xfId="2" applyNumberFormat="1" applyFont="1" applyBorder="1" applyAlignment="1">
      <alignment horizontal="center" vertical="center"/>
    </xf>
    <xf numFmtId="4" fontId="3" fillId="0" borderId="6" xfId="2" applyNumberFormat="1" applyFont="1" applyBorder="1" applyAlignment="1">
      <alignment horizontal="center" vertical="center"/>
    </xf>
    <xf numFmtId="164" fontId="7" fillId="0" borderId="0" xfId="2" applyFont="1" applyAlignment="1">
      <alignment vertical="center"/>
    </xf>
    <xf numFmtId="2" fontId="31" fillId="0" borderId="0" xfId="0" applyNumberFormat="1" applyFont="1" applyAlignment="1">
      <alignment horizontal="center" vertical="center"/>
    </xf>
    <xf numFmtId="164" fontId="2" fillId="0" borderId="0" xfId="2" applyAlignment="1">
      <alignment horizontal="right" vertical="center"/>
    </xf>
    <xf numFmtId="164" fontId="3" fillId="0" borderId="0" xfId="2" applyFont="1" applyAlignment="1">
      <alignment horizontal="center" vertical="center"/>
    </xf>
    <xf numFmtId="164" fontId="3" fillId="0" borderId="0" xfId="2" applyFont="1" applyAlignment="1">
      <alignment vertical="center"/>
    </xf>
    <xf numFmtId="164" fontId="3" fillId="0" borderId="0" xfId="2" applyFont="1" applyAlignment="1">
      <alignment horizontal="right" vertical="center"/>
    </xf>
    <xf numFmtId="164" fontId="13" fillId="0" borderId="0" xfId="2" applyFont="1" applyAlignment="1">
      <alignment horizontal="right" vertical="center"/>
    </xf>
    <xf numFmtId="0" fontId="3" fillId="0" borderId="0" xfId="0" applyFont="1" applyBorder="1" applyAlignment="1">
      <alignment horizontal="justify" vertical="center" wrapText="1"/>
    </xf>
    <xf numFmtId="0" fontId="15" fillId="6" borderId="8" xfId="0" applyFont="1" applyFill="1" applyBorder="1" applyAlignment="1">
      <alignment horizontal="center" vertical="center" wrapText="1"/>
    </xf>
    <xf numFmtId="49" fontId="31" fillId="0" borderId="0" xfId="0" applyNumberFormat="1" applyFont="1" applyAlignment="1">
      <alignment horizontal="center" vertical="center"/>
    </xf>
    <xf numFmtId="0" fontId="15" fillId="7" borderId="0" xfId="0" applyFont="1" applyFill="1" applyBorder="1" applyAlignment="1">
      <alignment horizontal="center" vertical="center" wrapText="1"/>
    </xf>
    <xf numFmtId="4" fontId="3" fillId="0" borderId="8" xfId="2" applyNumberFormat="1" applyFont="1" applyFill="1" applyBorder="1" applyAlignment="1">
      <alignment horizontal="center" vertical="center" wrapText="1"/>
    </xf>
    <xf numFmtId="4" fontId="3" fillId="0" borderId="0" xfId="2" applyNumberFormat="1" applyFont="1" applyBorder="1" applyAlignment="1">
      <alignment horizontal="center" vertical="center" wrapText="1"/>
    </xf>
    <xf numFmtId="4" fontId="3" fillId="0" borderId="8" xfId="2" applyNumberFormat="1" applyFont="1" applyBorder="1" applyAlignment="1">
      <alignment horizontal="center" vertical="center" wrapText="1"/>
    </xf>
    <xf numFmtId="4" fontId="3" fillId="0" borderId="6" xfId="2" applyNumberFormat="1" applyFont="1" applyBorder="1" applyAlignment="1">
      <alignment horizontal="center" vertical="center" wrapText="1"/>
    </xf>
    <xf numFmtId="164" fontId="7" fillId="0" borderId="0" xfId="2" applyFont="1" applyAlignment="1">
      <alignment vertical="center" wrapText="1"/>
    </xf>
    <xf numFmtId="2" fontId="31" fillId="0" borderId="0" xfId="0" applyNumberFormat="1" applyFont="1" applyAlignment="1">
      <alignment horizontal="center" vertical="center" wrapText="1"/>
    </xf>
    <xf numFmtId="164" fontId="2" fillId="0" borderId="0" xfId="2" applyAlignment="1">
      <alignment horizontal="right" vertical="center" wrapText="1"/>
    </xf>
    <xf numFmtId="164" fontId="3" fillId="0" borderId="0" xfId="2" applyFont="1" applyAlignment="1">
      <alignment vertical="center" wrapText="1"/>
    </xf>
    <xf numFmtId="164" fontId="3" fillId="0" borderId="0" xfId="2" applyFont="1" applyAlignment="1">
      <alignment horizontal="right" vertical="center" wrapText="1"/>
    </xf>
    <xf numFmtId="164" fontId="13" fillId="0" borderId="0" xfId="2" applyFont="1" applyAlignment="1">
      <alignment horizontal="right" vertical="center" wrapText="1"/>
    </xf>
    <xf numFmtId="164" fontId="15" fillId="6" borderId="8" xfId="2" applyFont="1" applyFill="1" applyBorder="1" applyAlignment="1">
      <alignment horizontal="center" vertical="center" wrapText="1"/>
    </xf>
    <xf numFmtId="164" fontId="15" fillId="6" borderId="0" xfId="2" applyFont="1" applyFill="1" applyBorder="1" applyAlignment="1">
      <alignment horizontal="center" vertical="center" wrapText="1"/>
    </xf>
    <xf numFmtId="4" fontId="15" fillId="6" borderId="6" xfId="2" applyNumberFormat="1" applyFont="1" applyFill="1" applyBorder="1" applyAlignment="1">
      <alignment horizontal="center" vertical="center" wrapText="1"/>
    </xf>
    <xf numFmtId="164" fontId="7" fillId="0" borderId="0" xfId="2" applyFont="1" applyAlignment="1">
      <alignment horizontal="right" vertical="center" wrapText="1"/>
    </xf>
    <xf numFmtId="49" fontId="31" fillId="0" borderId="0" xfId="0" applyNumberFormat="1" applyFont="1" applyAlignment="1">
      <alignment horizontal="right" vertical="center" wrapText="1"/>
    </xf>
    <xf numFmtId="0" fontId="6" fillId="0" borderId="0" xfId="0" applyFont="1" applyAlignment="1">
      <alignment vertical="center" wrapText="1"/>
    </xf>
    <xf numFmtId="0" fontId="3" fillId="0" borderId="0" xfId="0" applyFont="1" applyAlignment="1">
      <alignment horizontal="center" vertical="center" wrapText="1"/>
    </xf>
    <xf numFmtId="43" fontId="43" fillId="0" borderId="0" xfId="0" applyNumberFormat="1" applyFont="1"/>
    <xf numFmtId="0" fontId="2" fillId="0" borderId="0" xfId="3" applyAlignment="1">
      <alignment horizontal="center"/>
    </xf>
    <xf numFmtId="0" fontId="54" fillId="0" borderId="0" xfId="3" applyFont="1" applyAlignment="1">
      <alignment horizontal="center"/>
    </xf>
    <xf numFmtId="0" fontId="43" fillId="5" borderId="24" xfId="0" applyFont="1" applyFill="1" applyBorder="1" applyAlignment="1">
      <alignment horizontal="center" vertical="top" wrapText="1"/>
    </xf>
    <xf numFmtId="4" fontId="3" fillId="0" borderId="0" xfId="2" applyNumberFormat="1" applyFont="1" applyFill="1" applyBorder="1" applyAlignment="1">
      <alignment horizontal="center" vertical="center"/>
    </xf>
    <xf numFmtId="0" fontId="17" fillId="0" borderId="9" xfId="0" applyFont="1" applyFill="1" applyBorder="1" applyAlignment="1">
      <alignment horizontal="center"/>
    </xf>
    <xf numFmtId="0" fontId="17" fillId="0" borderId="13" xfId="0" applyFont="1" applyFill="1" applyBorder="1" applyAlignment="1">
      <alignment horizontal="center"/>
    </xf>
    <xf numFmtId="168" fontId="18" fillId="7" borderId="21" xfId="0" applyNumberFormat="1" applyFont="1" applyFill="1" applyBorder="1" applyAlignment="1">
      <alignment horizontal="center" vertical="center"/>
    </xf>
    <xf numFmtId="0" fontId="18" fillId="7" borderId="7" xfId="0" applyFont="1" applyFill="1" applyBorder="1" applyAlignment="1">
      <alignment horizontal="center" vertical="center"/>
    </xf>
    <xf numFmtId="0" fontId="18" fillId="7" borderId="7" xfId="0" applyFont="1" applyFill="1" applyBorder="1" applyAlignment="1">
      <alignment horizontal="center" vertical="center" wrapText="1"/>
    </xf>
    <xf numFmtId="0" fontId="18" fillId="7" borderId="10" xfId="0" applyFont="1" applyFill="1" applyBorder="1" applyAlignment="1">
      <alignment horizontal="center" vertical="center" wrapText="1"/>
    </xf>
    <xf numFmtId="4" fontId="18" fillId="7" borderId="3" xfId="0" applyNumberFormat="1" applyFont="1" applyFill="1" applyBorder="1" applyAlignment="1">
      <alignment horizontal="center" vertical="center" wrapText="1"/>
    </xf>
    <xf numFmtId="4" fontId="3" fillId="0" borderId="0" xfId="2" applyNumberFormat="1" applyFont="1" applyFill="1" applyBorder="1" applyAlignment="1">
      <alignment horizontal="center" vertical="center" wrapText="1"/>
    </xf>
    <xf numFmtId="168" fontId="3" fillId="0" borderId="22" xfId="0" applyNumberFormat="1" applyFont="1" applyFill="1" applyBorder="1" applyAlignment="1">
      <alignment horizontal="center"/>
    </xf>
    <xf numFmtId="0" fontId="3" fillId="0" borderId="20" xfId="0" applyFont="1" applyFill="1" applyBorder="1" applyAlignment="1">
      <alignment horizontal="justify" vertical="top" wrapText="1"/>
    </xf>
    <xf numFmtId="164" fontId="7" fillId="0" borderId="0" xfId="2" applyFont="1" applyFill="1"/>
    <xf numFmtId="2" fontId="31" fillId="0" borderId="0" xfId="0" applyNumberFormat="1" applyFont="1" applyFill="1" applyAlignment="1">
      <alignment horizontal="center" vertical="top"/>
    </xf>
    <xf numFmtId="164" fontId="35" fillId="0" borderId="0" xfId="0" applyNumberFormat="1" applyFont="1" applyFill="1" applyAlignment="1">
      <alignment wrapText="1"/>
    </xf>
    <xf numFmtId="164" fontId="2" fillId="0" borderId="0" xfId="2" applyFill="1" applyAlignment="1">
      <alignment horizontal="right"/>
    </xf>
    <xf numFmtId="164" fontId="3" fillId="0" borderId="0" xfId="2" applyFont="1" applyFill="1" applyAlignment="1">
      <alignment horizontal="center"/>
    </xf>
    <xf numFmtId="164" fontId="3" fillId="0" borderId="0" xfId="2" applyFont="1" applyFill="1"/>
    <xf numFmtId="164" fontId="3" fillId="0" borderId="0" xfId="2" applyFont="1" applyFill="1" applyAlignment="1">
      <alignment horizontal="right"/>
    </xf>
    <xf numFmtId="164" fontId="13" fillId="0" borderId="0" xfId="2" applyFont="1" applyFill="1" applyAlignment="1">
      <alignment horizontal="right"/>
    </xf>
    <xf numFmtId="0" fontId="3" fillId="0" borderId="2" xfId="0" applyFont="1" applyFill="1" applyBorder="1" applyAlignment="1">
      <alignment horizontal="center"/>
    </xf>
    <xf numFmtId="0" fontId="3" fillId="0" borderId="5" xfId="0" applyFont="1" applyFill="1" applyBorder="1" applyAlignment="1">
      <alignment horizontal="center"/>
    </xf>
    <xf numFmtId="0" fontId="3" fillId="0" borderId="7" xfId="0" applyFont="1" applyFill="1" applyBorder="1" applyAlignment="1">
      <alignment horizontal="center" vertical="center" wrapText="1"/>
    </xf>
    <xf numFmtId="0" fontId="3" fillId="0" borderId="16" xfId="0" applyFont="1" applyFill="1" applyBorder="1" applyAlignment="1">
      <alignment horizontal="center" wrapText="1"/>
    </xf>
    <xf numFmtId="0" fontId="15" fillId="6" borderId="8" xfId="0" applyFont="1" applyFill="1" applyBorder="1" applyAlignment="1">
      <alignment horizontal="center" vertical="center"/>
    </xf>
    <xf numFmtId="164" fontId="15" fillId="6" borderId="8" xfId="2" applyFont="1" applyFill="1" applyBorder="1" applyAlignment="1">
      <alignment horizontal="center" vertical="center"/>
    </xf>
    <xf numFmtId="164" fontId="15" fillId="6" borderId="0" xfId="2" applyFont="1" applyFill="1" applyBorder="1" applyAlignment="1">
      <alignment horizontal="center" vertical="center"/>
    </xf>
    <xf numFmtId="4" fontId="15" fillId="6" borderId="6" xfId="2" applyNumberFormat="1" applyFont="1" applyFill="1" applyBorder="1" applyAlignment="1">
      <alignment horizontal="center" vertical="center"/>
    </xf>
    <xf numFmtId="164" fontId="7" fillId="0" borderId="0" xfId="2" applyFont="1" applyAlignment="1">
      <alignment horizontal="right" vertical="center"/>
    </xf>
    <xf numFmtId="49" fontId="31" fillId="0" borderId="0" xfId="0" applyNumberFormat="1" applyFont="1" applyAlignment="1">
      <alignment horizontal="right" vertical="center"/>
    </xf>
    <xf numFmtId="0" fontId="6" fillId="0" borderId="0" xfId="0" applyFont="1" applyAlignment="1">
      <alignment vertical="center"/>
    </xf>
    <xf numFmtId="0" fontId="3" fillId="0" borderId="0" xfId="0" applyFont="1" applyAlignment="1">
      <alignment horizontal="center" vertical="center"/>
    </xf>
    <xf numFmtId="0" fontId="3" fillId="0" borderId="20" xfId="0" applyFont="1" applyFill="1" applyBorder="1" applyAlignment="1">
      <alignment horizontal="justify" vertical="center" wrapText="1"/>
    </xf>
    <xf numFmtId="168" fontId="3" fillId="0" borderId="22" xfId="0" applyNumberFormat="1" applyFont="1" applyFill="1" applyBorder="1" applyAlignment="1">
      <alignment horizontal="center" vertical="center"/>
    </xf>
    <xf numFmtId="0" fontId="3" fillId="0" borderId="8" xfId="0" applyFont="1" applyFill="1" applyBorder="1" applyAlignment="1">
      <alignment horizontal="center" vertical="center"/>
    </xf>
    <xf numFmtId="4" fontId="3" fillId="0" borderId="6" xfId="2" applyNumberFormat="1" applyFont="1" applyFill="1" applyBorder="1" applyAlignment="1">
      <alignment horizontal="center" vertical="center" wrapText="1"/>
    </xf>
    <xf numFmtId="164" fontId="7" fillId="0" borderId="0" xfId="2" applyFont="1" applyFill="1" applyAlignment="1">
      <alignment vertical="center"/>
    </xf>
    <xf numFmtId="2" fontId="31" fillId="0" borderId="0" xfId="0" applyNumberFormat="1" applyFont="1" applyFill="1" applyAlignment="1">
      <alignment horizontal="center" vertical="center"/>
    </xf>
    <xf numFmtId="164" fontId="35" fillId="0" borderId="0" xfId="0" applyNumberFormat="1" applyFont="1" applyFill="1" applyAlignment="1">
      <alignment vertical="center" wrapText="1"/>
    </xf>
    <xf numFmtId="164" fontId="2" fillId="0" borderId="0" xfId="2" applyFill="1" applyAlignment="1">
      <alignment horizontal="right" vertical="center"/>
    </xf>
    <xf numFmtId="164" fontId="3" fillId="0" borderId="0" xfId="2" applyFont="1" applyFill="1" applyAlignment="1">
      <alignment horizontal="center" vertical="center"/>
    </xf>
    <xf numFmtId="164" fontId="3" fillId="0" borderId="0" xfId="2" applyFont="1" applyFill="1" applyAlignment="1">
      <alignment vertical="center"/>
    </xf>
    <xf numFmtId="164" fontId="3" fillId="0" borderId="0" xfId="2" applyFont="1" applyFill="1" applyAlignment="1">
      <alignment horizontal="right" vertical="center"/>
    </xf>
    <xf numFmtId="164" fontId="13" fillId="0" borderId="0" xfId="2" applyFont="1" applyFill="1" applyAlignment="1">
      <alignment horizontal="right" vertical="center"/>
    </xf>
    <xf numFmtId="0" fontId="0" fillId="0" borderId="0" xfId="0" applyFill="1" applyAlignment="1">
      <alignment vertical="center"/>
    </xf>
    <xf numFmtId="4" fontId="3" fillId="0" borderId="6" xfId="2" applyNumberFormat="1" applyFont="1" applyFill="1" applyBorder="1" applyAlignment="1">
      <alignment horizontal="center" vertical="center"/>
    </xf>
    <xf numFmtId="0" fontId="0" fillId="9" borderId="9" xfId="0" applyFill="1" applyBorder="1" applyAlignment="1">
      <alignment horizontal="center"/>
    </xf>
    <xf numFmtId="0" fontId="2" fillId="9" borderId="13" xfId="0" applyFont="1" applyFill="1" applyBorder="1" applyAlignment="1">
      <alignment horizontal="center" vertical="center" wrapText="1"/>
    </xf>
    <xf numFmtId="0" fontId="4" fillId="9" borderId="12" xfId="0" applyFont="1" applyFill="1" applyBorder="1" applyAlignment="1">
      <alignment horizontal="center" vertical="center" wrapText="1"/>
    </xf>
    <xf numFmtId="0" fontId="15" fillId="9" borderId="42" xfId="0" applyFont="1" applyFill="1" applyBorder="1" applyAlignment="1">
      <alignment horizontal="center" vertical="center" wrapText="1"/>
    </xf>
    <xf numFmtId="0" fontId="15" fillId="9" borderId="43" xfId="0" applyFont="1" applyFill="1" applyBorder="1" applyAlignment="1">
      <alignment horizontal="center" vertical="center" wrapText="1"/>
    </xf>
    <xf numFmtId="0" fontId="15" fillId="9" borderId="44" xfId="0" applyFont="1" applyFill="1" applyBorder="1" applyAlignment="1">
      <alignment horizontal="center" vertical="center" wrapText="1"/>
    </xf>
    <xf numFmtId="0" fontId="69" fillId="0" borderId="2" xfId="0" applyFont="1" applyBorder="1" applyAlignment="1">
      <alignment horizontal="center" vertical="center"/>
    </xf>
    <xf numFmtId="0" fontId="17" fillId="0" borderId="0" xfId="0" applyFont="1" applyBorder="1" applyAlignment="1">
      <alignment horizontal="center"/>
    </xf>
    <xf numFmtId="0" fontId="70" fillId="0" borderId="0" xfId="0" applyFont="1" applyBorder="1" applyAlignment="1">
      <alignment horizontal="center" vertical="center"/>
    </xf>
    <xf numFmtId="0" fontId="43" fillId="5" borderId="24" xfId="0" applyFont="1" applyFill="1" applyBorder="1" applyAlignment="1">
      <alignment horizontal="left" vertical="center" wrapText="1"/>
    </xf>
    <xf numFmtId="43" fontId="0" fillId="0" borderId="0" xfId="0" applyNumberFormat="1"/>
    <xf numFmtId="164" fontId="3" fillId="0" borderId="6" xfId="2" applyFont="1" applyBorder="1"/>
    <xf numFmtId="0" fontId="0" fillId="0" borderId="0" xfId="0" applyAlignment="1">
      <alignment wrapText="1"/>
    </xf>
    <xf numFmtId="0" fontId="69" fillId="0" borderId="2" xfId="0" applyFont="1" applyBorder="1" applyAlignment="1">
      <alignment horizontal="center" vertical="center"/>
    </xf>
    <xf numFmtId="0" fontId="17" fillId="0" borderId="0" xfId="0" applyFont="1" applyBorder="1" applyAlignment="1">
      <alignment horizontal="center"/>
    </xf>
    <xf numFmtId="0" fontId="70" fillId="0" borderId="0" xfId="0" applyFont="1" applyBorder="1" applyAlignment="1">
      <alignment horizontal="center" vertical="center"/>
    </xf>
    <xf numFmtId="0" fontId="69" fillId="0" borderId="2" xfId="0" applyFont="1" applyBorder="1" applyAlignment="1">
      <alignment horizontal="center" vertical="center"/>
    </xf>
    <xf numFmtId="0" fontId="17" fillId="0" borderId="0" xfId="0" applyFont="1" applyBorder="1" applyAlignment="1">
      <alignment horizontal="center"/>
    </xf>
    <xf numFmtId="0" fontId="70" fillId="0" borderId="0" xfId="0" applyFont="1" applyBorder="1" applyAlignment="1">
      <alignment horizontal="center" vertical="center"/>
    </xf>
    <xf numFmtId="168" fontId="15" fillId="7" borderId="22" xfId="0" applyNumberFormat="1"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7" borderId="8" xfId="0" applyFont="1" applyFill="1" applyBorder="1" applyAlignment="1">
      <alignment horizontal="center" vertical="top" wrapText="1"/>
    </xf>
    <xf numFmtId="0" fontId="4" fillId="7" borderId="20" xfId="0" applyFont="1" applyFill="1" applyBorder="1" applyAlignment="1">
      <alignment horizontal="justify" vertical="top" wrapText="1"/>
    </xf>
    <xf numFmtId="0" fontId="3" fillId="7" borderId="11" xfId="0" applyFont="1" applyFill="1" applyBorder="1" applyAlignment="1">
      <alignment horizontal="center"/>
    </xf>
    <xf numFmtId="164" fontId="3" fillId="7" borderId="8" xfId="2" applyFont="1" applyFill="1" applyBorder="1" applyAlignment="1">
      <alignment horizontal="center"/>
    </xf>
    <xf numFmtId="164" fontId="3" fillId="7" borderId="0" xfId="2" applyFont="1" applyFill="1" applyBorder="1" applyAlignment="1">
      <alignment horizontal="center"/>
    </xf>
    <xf numFmtId="4" fontId="3" fillId="7" borderId="6" xfId="2" applyNumberFormat="1" applyFont="1" applyFill="1" applyBorder="1" applyAlignment="1">
      <alignment horizontal="center"/>
    </xf>
    <xf numFmtId="0" fontId="46" fillId="6" borderId="0"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0" borderId="20" xfId="0" applyFont="1" applyBorder="1" applyAlignment="1">
      <alignment horizontal="center" vertical="center"/>
    </xf>
    <xf numFmtId="0" fontId="43" fillId="5" borderId="8" xfId="0" applyFont="1" applyFill="1" applyBorder="1" applyAlignment="1">
      <alignment horizontal="left" vertical="center" wrapText="1"/>
    </xf>
    <xf numFmtId="0" fontId="4"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166" fontId="14" fillId="0" borderId="1" xfId="0" applyNumberFormat="1" applyFont="1" applyBorder="1" applyAlignment="1">
      <alignment horizontal="left" vertical="center" wrapText="1"/>
    </xf>
    <xf numFmtId="166" fontId="14" fillId="0" borderId="2" xfId="0" applyNumberFormat="1" applyFont="1" applyBorder="1" applyAlignment="1">
      <alignment horizontal="left" vertical="center" wrapText="1"/>
    </xf>
    <xf numFmtId="166" fontId="14" fillId="0" borderId="3" xfId="0" applyNumberFormat="1" applyFont="1" applyBorder="1" applyAlignment="1">
      <alignment horizontal="left" vertical="center" wrapText="1"/>
    </xf>
    <xf numFmtId="0" fontId="60" fillId="7" borderId="2" xfId="0" applyFont="1" applyFill="1" applyBorder="1" applyAlignment="1">
      <alignment horizontal="center" vertical="center"/>
    </xf>
    <xf numFmtId="0" fontId="60" fillId="7" borderId="3" xfId="0" applyFont="1" applyFill="1" applyBorder="1" applyAlignment="1">
      <alignment horizontal="center" vertical="center"/>
    </xf>
    <xf numFmtId="0" fontId="0" fillId="0" borderId="0" xfId="0" applyAlignment="1">
      <alignment wrapText="1"/>
    </xf>
    <xf numFmtId="0" fontId="69" fillId="0" borderId="2" xfId="0" applyFont="1" applyBorder="1" applyAlignment="1">
      <alignment horizontal="center" vertical="center"/>
    </xf>
    <xf numFmtId="0" fontId="69" fillId="0" borderId="3" xfId="0" applyFont="1" applyBorder="1" applyAlignment="1">
      <alignment horizontal="center" vertical="center"/>
    </xf>
    <xf numFmtId="0" fontId="17" fillId="0" borderId="0" xfId="0" applyFont="1" applyBorder="1" applyAlignment="1">
      <alignment horizontal="center"/>
    </xf>
    <xf numFmtId="0" fontId="17" fillId="0" borderId="6" xfId="0" applyFont="1" applyBorder="1" applyAlignment="1">
      <alignment horizontal="center"/>
    </xf>
    <xf numFmtId="0" fontId="70" fillId="0" borderId="0" xfId="0" applyFont="1" applyBorder="1" applyAlignment="1">
      <alignment horizontal="center" vertical="center"/>
    </xf>
    <xf numFmtId="0" fontId="70" fillId="0" borderId="6" xfId="0" applyFont="1" applyBorder="1" applyAlignment="1">
      <alignment horizontal="center" vertical="center"/>
    </xf>
    <xf numFmtId="0" fontId="2" fillId="0" borderId="0" xfId="0" applyFont="1" applyBorder="1" applyAlignment="1">
      <alignment horizontal="left" wrapText="1"/>
    </xf>
    <xf numFmtId="0" fontId="2" fillId="0" borderId="6" xfId="0" applyFont="1" applyBorder="1" applyAlignment="1">
      <alignment horizontal="left" wrapText="1"/>
    </xf>
    <xf numFmtId="0" fontId="65" fillId="10" borderId="0" xfId="3" applyFont="1" applyFill="1" applyAlignment="1">
      <alignment horizontal="center" vertical="center"/>
    </xf>
  </cellXfs>
  <cellStyles count="16">
    <cellStyle name="Normal" xfId="0" builtinId="0"/>
    <cellStyle name="Normal 2" xfId="3" xr:uid="{00000000-0005-0000-0000-000001000000}"/>
    <cellStyle name="Normal 2 2" xfId="4" xr:uid="{00000000-0005-0000-0000-000002000000}"/>
    <cellStyle name="Normal 2 2 2" xfId="15" xr:uid="{00000000-0005-0000-0000-000003000000}"/>
    <cellStyle name="Normal 2 3" xfId="7" xr:uid="{00000000-0005-0000-0000-000004000000}"/>
    <cellStyle name="Normal 2 4" xfId="11" xr:uid="{00000000-0005-0000-0000-000005000000}"/>
    <cellStyle name="Normal 3" xfId="6" xr:uid="{00000000-0005-0000-0000-000006000000}"/>
    <cellStyle name="Normal 4" xfId="8" xr:uid="{00000000-0005-0000-0000-000007000000}"/>
    <cellStyle name="Normal 5" xfId="12" xr:uid="{00000000-0005-0000-0000-000008000000}"/>
    <cellStyle name="Normal 5 4" xfId="13" xr:uid="{00000000-0005-0000-0000-000009000000}"/>
    <cellStyle name="Porcentagem" xfId="1" builtinId="5"/>
    <cellStyle name="Porcentagem 2 3" xfId="5" xr:uid="{00000000-0005-0000-0000-00000B000000}"/>
    <cellStyle name="Separador de milhares 2" xfId="9" xr:uid="{00000000-0005-0000-0000-00000C000000}"/>
    <cellStyle name="Separador de milhares 3" xfId="10" xr:uid="{00000000-0005-0000-0000-00000D000000}"/>
    <cellStyle name="Vírgula" xfId="2" builtinId="3"/>
    <cellStyle name="Vírgula 2" xfId="14" xr:uid="{00000000-0005-0000-0000-00000F000000}"/>
  </cellStyles>
  <dxfs count="1">
    <dxf>
      <font>
        <b/>
        <i val="0"/>
        <color theme="1"/>
      </font>
      <fill>
        <patternFill>
          <bgColor theme="0" tint="-0.14996795556505021"/>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11</xdr:col>
      <xdr:colOff>619125</xdr:colOff>
      <xdr:row>0</xdr:row>
      <xdr:rowOff>0</xdr:rowOff>
    </xdr:from>
    <xdr:to>
      <xdr:col>11</xdr:col>
      <xdr:colOff>628650</xdr:colOff>
      <xdr:row>0</xdr:row>
      <xdr:rowOff>123092</xdr:rowOff>
    </xdr:to>
    <xdr:pic>
      <xdr:nvPicPr>
        <xdr:cNvPr id="19913" name="Picture 1" descr="http://187.50.25.250/images/logo.jpg">
          <a:extLst>
            <a:ext uri="{FF2B5EF4-FFF2-40B4-BE49-F238E27FC236}">
              <a16:creationId xmlns:a16="http://schemas.microsoft.com/office/drawing/2014/main" id="{00000000-0008-0000-0000-0000C94D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8524875" y="228600"/>
          <a:ext cx="9525" cy="123825"/>
        </a:xfrm>
        <a:prstGeom prst="rect">
          <a:avLst/>
        </a:prstGeom>
        <a:noFill/>
        <a:ln w="9525">
          <a:noFill/>
          <a:miter lim="800000"/>
          <a:headEnd/>
          <a:tailEnd/>
        </a:ln>
      </xdr:spPr>
    </xdr:pic>
    <xdr:clientData/>
  </xdr:twoCellAnchor>
  <xdr:twoCellAnchor editAs="oneCell">
    <xdr:from>
      <xdr:col>11</xdr:col>
      <xdr:colOff>619125</xdr:colOff>
      <xdr:row>150</xdr:row>
      <xdr:rowOff>0</xdr:rowOff>
    </xdr:from>
    <xdr:to>
      <xdr:col>11</xdr:col>
      <xdr:colOff>628650</xdr:colOff>
      <xdr:row>150</xdr:row>
      <xdr:rowOff>123825</xdr:rowOff>
    </xdr:to>
    <xdr:pic>
      <xdr:nvPicPr>
        <xdr:cNvPr id="4" name="Picture 1" descr="http://187.50.25.250/images/logo.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001250" y="38100"/>
          <a:ext cx="9525" cy="123825"/>
        </a:xfrm>
        <a:prstGeom prst="rect">
          <a:avLst/>
        </a:prstGeom>
        <a:noFill/>
        <a:ln w="9525">
          <a:noFill/>
          <a:miter lim="800000"/>
          <a:headEnd/>
          <a:tailEnd/>
        </a:ln>
      </xdr:spPr>
    </xdr:pic>
    <xdr:clientData/>
  </xdr:twoCellAnchor>
  <xdr:oneCellAnchor>
    <xdr:from>
      <xdr:col>0</xdr:col>
      <xdr:colOff>386128</xdr:colOff>
      <xdr:row>0</xdr:row>
      <xdr:rowOff>183173</xdr:rowOff>
    </xdr:from>
    <xdr:ext cx="819150" cy="933118"/>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stretch>
          <a:fillRect/>
        </a:stretch>
      </xdr:blipFill>
      <xdr:spPr>
        <a:xfrm>
          <a:off x="386128" y="344365"/>
          <a:ext cx="819150" cy="933118"/>
        </a:xfrm>
        <a:prstGeom prst="rect">
          <a:avLst/>
        </a:prstGeom>
      </xdr:spPr>
    </xdr:pic>
    <xdr:clientData/>
  </xdr:oneCellAnchor>
  <xdr:oneCellAnchor>
    <xdr:from>
      <xdr:col>11</xdr:col>
      <xdr:colOff>619125</xdr:colOff>
      <xdr:row>371</xdr:row>
      <xdr:rowOff>0</xdr:rowOff>
    </xdr:from>
    <xdr:ext cx="9525" cy="123825"/>
    <xdr:pic>
      <xdr:nvPicPr>
        <xdr:cNvPr id="5" name="Picture 1" descr="http://187.50.25.250/images/logo.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4029" y="8257442"/>
          <a:ext cx="9525" cy="12382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466725</xdr:colOff>
      <xdr:row>0</xdr:row>
      <xdr:rowOff>257175</xdr:rowOff>
    </xdr:from>
    <xdr:ext cx="819150" cy="933118"/>
    <xdr:pic>
      <xdr:nvPicPr>
        <xdr:cNvPr id="2" name="Imagem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914400" y="257175"/>
          <a:ext cx="819150" cy="93311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8</xdr:col>
      <xdr:colOff>619125</xdr:colOff>
      <xdr:row>0</xdr:row>
      <xdr:rowOff>0</xdr:rowOff>
    </xdr:from>
    <xdr:to>
      <xdr:col>8</xdr:col>
      <xdr:colOff>628650</xdr:colOff>
      <xdr:row>0</xdr:row>
      <xdr:rowOff>123092</xdr:rowOff>
    </xdr:to>
    <xdr:pic>
      <xdr:nvPicPr>
        <xdr:cNvPr id="2" name="Picture 1" descr="http://187.50.25.250/images/logo.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8425" y="0"/>
          <a:ext cx="9525" cy="123092"/>
        </a:xfrm>
        <a:prstGeom prst="rect">
          <a:avLst/>
        </a:prstGeom>
        <a:noFill/>
        <a:ln w="9525">
          <a:noFill/>
          <a:miter lim="800000"/>
          <a:headEnd/>
          <a:tailEnd/>
        </a:ln>
      </xdr:spPr>
    </xdr:pic>
    <xdr:clientData/>
  </xdr:twoCellAnchor>
  <xdr:twoCellAnchor editAs="oneCell">
    <xdr:from>
      <xdr:col>8</xdr:col>
      <xdr:colOff>619125</xdr:colOff>
      <xdr:row>242</xdr:row>
      <xdr:rowOff>0</xdr:rowOff>
    </xdr:from>
    <xdr:to>
      <xdr:col>8</xdr:col>
      <xdr:colOff>628650</xdr:colOff>
      <xdr:row>242</xdr:row>
      <xdr:rowOff>123825</xdr:rowOff>
    </xdr:to>
    <xdr:pic>
      <xdr:nvPicPr>
        <xdr:cNvPr id="3" name="Picture 1" descr="http://187.50.25.250/images/logo.jp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8425" y="30337125"/>
          <a:ext cx="9525" cy="123825"/>
        </a:xfrm>
        <a:prstGeom prst="rect">
          <a:avLst/>
        </a:prstGeom>
        <a:noFill/>
        <a:ln w="9525">
          <a:noFill/>
          <a:miter lim="800000"/>
          <a:headEnd/>
          <a:tailEnd/>
        </a:ln>
      </xdr:spPr>
    </xdr:pic>
    <xdr:clientData/>
  </xdr:twoCellAnchor>
  <xdr:oneCellAnchor>
    <xdr:from>
      <xdr:col>0</xdr:col>
      <xdr:colOff>386128</xdr:colOff>
      <xdr:row>0</xdr:row>
      <xdr:rowOff>183173</xdr:rowOff>
    </xdr:from>
    <xdr:ext cx="819150" cy="933118"/>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386128" y="183173"/>
          <a:ext cx="819150" cy="933118"/>
        </a:xfrm>
        <a:prstGeom prst="rect">
          <a:avLst/>
        </a:prstGeom>
      </xdr:spPr>
    </xdr:pic>
    <xdr:clientData/>
  </xdr:oneCellAnchor>
  <xdr:oneCellAnchor>
    <xdr:from>
      <xdr:col>8</xdr:col>
      <xdr:colOff>619125</xdr:colOff>
      <xdr:row>584</xdr:row>
      <xdr:rowOff>0</xdr:rowOff>
    </xdr:from>
    <xdr:ext cx="9525" cy="123825"/>
    <xdr:pic>
      <xdr:nvPicPr>
        <xdr:cNvPr id="5" name="Picture 1" descr="http://187.50.25.250/images/logo.jpg">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8425" y="73828275"/>
          <a:ext cx="9525" cy="12382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4</xdr:col>
      <xdr:colOff>619125</xdr:colOff>
      <xdr:row>0</xdr:row>
      <xdr:rowOff>0</xdr:rowOff>
    </xdr:from>
    <xdr:to>
      <xdr:col>4</xdr:col>
      <xdr:colOff>628650</xdr:colOff>
      <xdr:row>0</xdr:row>
      <xdr:rowOff>123092</xdr:rowOff>
    </xdr:to>
    <xdr:pic>
      <xdr:nvPicPr>
        <xdr:cNvPr id="2" name="Picture 1" descr="http://187.50.25.250/images/logo.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8425" y="0"/>
          <a:ext cx="9525" cy="123092"/>
        </a:xfrm>
        <a:prstGeom prst="rect">
          <a:avLst/>
        </a:prstGeom>
        <a:noFill/>
        <a:ln w="9525">
          <a:noFill/>
          <a:miter lim="800000"/>
          <a:headEnd/>
          <a:tailEnd/>
        </a:ln>
      </xdr:spPr>
    </xdr:pic>
    <xdr:clientData/>
  </xdr:twoCellAnchor>
  <xdr:twoCellAnchor editAs="oneCell">
    <xdr:from>
      <xdr:col>4</xdr:col>
      <xdr:colOff>619125</xdr:colOff>
      <xdr:row>313</xdr:row>
      <xdr:rowOff>0</xdr:rowOff>
    </xdr:from>
    <xdr:to>
      <xdr:col>4</xdr:col>
      <xdr:colOff>628650</xdr:colOff>
      <xdr:row>313</xdr:row>
      <xdr:rowOff>123825</xdr:rowOff>
    </xdr:to>
    <xdr:pic>
      <xdr:nvPicPr>
        <xdr:cNvPr id="3" name="Picture 1" descr="http://187.50.25.250/images/logo.jpg">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8425" y="30337125"/>
          <a:ext cx="9525" cy="123825"/>
        </a:xfrm>
        <a:prstGeom prst="rect">
          <a:avLst/>
        </a:prstGeom>
        <a:noFill/>
        <a:ln w="9525">
          <a:noFill/>
          <a:miter lim="800000"/>
          <a:headEnd/>
          <a:tailEnd/>
        </a:ln>
      </xdr:spPr>
    </xdr:pic>
    <xdr:clientData/>
  </xdr:twoCellAnchor>
  <xdr:oneCellAnchor>
    <xdr:from>
      <xdr:col>1</xdr:col>
      <xdr:colOff>342167</xdr:colOff>
      <xdr:row>0</xdr:row>
      <xdr:rowOff>168520</xdr:rowOff>
    </xdr:from>
    <xdr:ext cx="819150" cy="933118"/>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stretch>
          <a:fillRect/>
        </a:stretch>
      </xdr:blipFill>
      <xdr:spPr>
        <a:xfrm>
          <a:off x="789109" y="168520"/>
          <a:ext cx="819150" cy="933118"/>
        </a:xfrm>
        <a:prstGeom prst="rect">
          <a:avLst/>
        </a:prstGeom>
      </xdr:spPr>
    </xdr:pic>
    <xdr:clientData/>
  </xdr:oneCellAnchor>
  <xdr:oneCellAnchor>
    <xdr:from>
      <xdr:col>4</xdr:col>
      <xdr:colOff>619125</xdr:colOff>
      <xdr:row>638</xdr:row>
      <xdr:rowOff>0</xdr:rowOff>
    </xdr:from>
    <xdr:ext cx="9525" cy="123825"/>
    <xdr:pic>
      <xdr:nvPicPr>
        <xdr:cNvPr id="5" name="Picture 1" descr="http://187.50.25.250/images/logo.jp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8425" y="73790175"/>
          <a:ext cx="9525" cy="123825"/>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6</xdr:col>
      <xdr:colOff>619125</xdr:colOff>
      <xdr:row>0</xdr:row>
      <xdr:rowOff>0</xdr:rowOff>
    </xdr:from>
    <xdr:to>
      <xdr:col>7</xdr:col>
      <xdr:colOff>9525</xdr:colOff>
      <xdr:row>0</xdr:row>
      <xdr:rowOff>123092</xdr:rowOff>
    </xdr:to>
    <xdr:pic>
      <xdr:nvPicPr>
        <xdr:cNvPr id="3" name="Picture 1" descr="http://187.50.25.250/images/logo.jp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0258425" y="0"/>
          <a:ext cx="9525" cy="123092"/>
        </a:xfrm>
        <a:prstGeom prst="rect">
          <a:avLst/>
        </a:prstGeom>
        <a:noFill/>
        <a:ln w="9525">
          <a:noFill/>
          <a:miter lim="800000"/>
          <a:headEnd/>
          <a:tailEnd/>
        </a:ln>
      </xdr:spPr>
    </xdr:pic>
    <xdr:clientData/>
  </xdr:twoCellAnchor>
  <xdr:oneCellAnchor>
    <xdr:from>
      <xdr:col>0</xdr:col>
      <xdr:colOff>424228</xdr:colOff>
      <xdr:row>0</xdr:row>
      <xdr:rowOff>116498</xdr:rowOff>
    </xdr:from>
    <xdr:ext cx="819150" cy="933118"/>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228" y="116498"/>
          <a:ext cx="819150" cy="93311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81113</xdr:colOff>
      <xdr:row>0</xdr:row>
      <xdr:rowOff>165673</xdr:rowOff>
    </xdr:from>
    <xdr:to>
      <xdr:col>2</xdr:col>
      <xdr:colOff>409149</xdr:colOff>
      <xdr:row>4</xdr:row>
      <xdr:rowOff>165333</xdr:rowOff>
    </xdr:to>
    <xdr:pic>
      <xdr:nvPicPr>
        <xdr:cNvPr id="6" name="Imagem 5">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13" y="165673"/>
          <a:ext cx="1090036" cy="752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81113</xdr:colOff>
      <xdr:row>0</xdr:row>
      <xdr:rowOff>165673</xdr:rowOff>
    </xdr:from>
    <xdr:to>
      <xdr:col>2</xdr:col>
      <xdr:colOff>409149</xdr:colOff>
      <xdr:row>5</xdr:row>
      <xdr:rowOff>12933</xdr:rowOff>
    </xdr:to>
    <xdr:pic>
      <xdr:nvPicPr>
        <xdr:cNvPr id="7" name="Imagem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113" y="165673"/>
          <a:ext cx="1090036" cy="790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114300</xdr:colOff>
          <xdr:row>1</xdr:row>
          <xdr:rowOff>57150</xdr:rowOff>
        </xdr:from>
        <xdr:to>
          <xdr:col>6</xdr:col>
          <xdr:colOff>800100</xdr:colOff>
          <xdr:row>3</xdr:row>
          <xdr:rowOff>66675</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Limpar Banco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4152900</xdr:colOff>
          <xdr:row>1</xdr:row>
          <xdr:rowOff>57150</xdr:rowOff>
        </xdr:from>
        <xdr:to>
          <xdr:col>5</xdr:col>
          <xdr:colOff>28575</xdr:colOff>
          <xdr:row>3</xdr:row>
          <xdr:rowOff>66675</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6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Importar SINAPI (s)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2</xdr:col>
          <xdr:colOff>685800</xdr:colOff>
          <xdr:row>1</xdr:row>
          <xdr:rowOff>285750</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6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11</xdr:col>
      <xdr:colOff>619125</xdr:colOff>
      <xdr:row>0</xdr:row>
      <xdr:rowOff>0</xdr:rowOff>
    </xdr:from>
    <xdr:to>
      <xdr:col>11</xdr:col>
      <xdr:colOff>628650</xdr:colOff>
      <xdr:row>0</xdr:row>
      <xdr:rowOff>123092</xdr:rowOff>
    </xdr:to>
    <xdr:pic>
      <xdr:nvPicPr>
        <xdr:cNvPr id="2" name="Picture 1" descr="http://187.50.25.250/images/logo.jpg">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3125450" y="0"/>
          <a:ext cx="9525" cy="123092"/>
        </a:xfrm>
        <a:prstGeom prst="rect">
          <a:avLst/>
        </a:prstGeom>
        <a:noFill/>
        <a:ln w="9525">
          <a:noFill/>
          <a:miter lim="800000"/>
          <a:headEnd/>
          <a:tailEnd/>
        </a:ln>
      </xdr:spPr>
    </xdr:pic>
    <xdr:clientData/>
  </xdr:twoCellAnchor>
  <xdr:twoCellAnchor editAs="oneCell">
    <xdr:from>
      <xdr:col>11</xdr:col>
      <xdr:colOff>619125</xdr:colOff>
      <xdr:row>148</xdr:row>
      <xdr:rowOff>0</xdr:rowOff>
    </xdr:from>
    <xdr:to>
      <xdr:col>11</xdr:col>
      <xdr:colOff>628650</xdr:colOff>
      <xdr:row>148</xdr:row>
      <xdr:rowOff>123825</xdr:rowOff>
    </xdr:to>
    <xdr:pic>
      <xdr:nvPicPr>
        <xdr:cNvPr id="3" name="Picture 1" descr="http://187.50.25.250/images/logo.jpg">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3125450" y="31070550"/>
          <a:ext cx="9525" cy="123825"/>
        </a:xfrm>
        <a:prstGeom prst="rect">
          <a:avLst/>
        </a:prstGeom>
        <a:noFill/>
        <a:ln w="9525">
          <a:noFill/>
          <a:miter lim="800000"/>
          <a:headEnd/>
          <a:tailEnd/>
        </a:ln>
      </xdr:spPr>
    </xdr:pic>
    <xdr:clientData/>
  </xdr:twoCellAnchor>
  <xdr:oneCellAnchor>
    <xdr:from>
      <xdr:col>0</xdr:col>
      <xdr:colOff>386128</xdr:colOff>
      <xdr:row>0</xdr:row>
      <xdr:rowOff>183173</xdr:rowOff>
    </xdr:from>
    <xdr:ext cx="819150" cy="933118"/>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cstate="print"/>
        <a:stretch>
          <a:fillRect/>
        </a:stretch>
      </xdr:blipFill>
      <xdr:spPr>
        <a:xfrm>
          <a:off x="386128" y="183173"/>
          <a:ext cx="819150" cy="933118"/>
        </a:xfrm>
        <a:prstGeom prst="rect">
          <a:avLst/>
        </a:prstGeom>
      </xdr:spPr>
    </xdr:pic>
    <xdr:clientData/>
  </xdr:oneCellAnchor>
  <xdr:oneCellAnchor>
    <xdr:from>
      <xdr:col>11</xdr:col>
      <xdr:colOff>619125</xdr:colOff>
      <xdr:row>368</xdr:row>
      <xdr:rowOff>0</xdr:rowOff>
    </xdr:from>
    <xdr:ext cx="9525" cy="123825"/>
    <xdr:pic>
      <xdr:nvPicPr>
        <xdr:cNvPr id="5" name="Picture 1" descr="http://187.50.25.250/images/logo.jpg">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cstate="print"/>
        <a:srcRect/>
        <a:stretch>
          <a:fillRect/>
        </a:stretch>
      </xdr:blipFill>
      <xdr:spPr bwMode="auto">
        <a:xfrm>
          <a:off x="13125450" y="68408550"/>
          <a:ext cx="9525" cy="12382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466725</xdr:colOff>
      <xdr:row>0</xdr:row>
      <xdr:rowOff>257175</xdr:rowOff>
    </xdr:from>
    <xdr:ext cx="819150" cy="933118"/>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914400" y="257175"/>
          <a:ext cx="819150" cy="93311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fs\Habitacao\OBRAS\TABELAS%20OR&#199;AMENT&#193;RIAS\SINAPI\SINAPI%2002-2020\SINAPI%2002-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gerio_281/Documents/2017_PRA&#199;A_SANJARP/2017_PRA&#199;A_SANJARP_MOD_CEF.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02-2020"/>
    </sheetNames>
    <definedNames>
      <definedName name="ImportarSIPCI"/>
      <definedName name="LimparBanco"/>
    </defined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SINAPI-I</v>
          </cell>
        </row>
        <row r="7">
          <cell r="A7" t="str">
            <v>SINAPI-I</v>
          </cell>
        </row>
        <row r="8">
          <cell r="A8" t="str">
            <v>SINAPI-I</v>
          </cell>
        </row>
        <row r="9">
          <cell r="A9" t="str">
            <v>SINAPI-I</v>
          </cell>
        </row>
        <row r="10">
          <cell r="A10" t="str">
            <v>SINAPI-I</v>
          </cell>
        </row>
        <row r="11">
          <cell r="A11" t="str">
            <v>SINAPI-I</v>
          </cell>
        </row>
        <row r="12">
          <cell r="A12" t="str">
            <v>SINAPI</v>
          </cell>
        </row>
        <row r="13">
          <cell r="A13" t="str">
            <v>SINAPI</v>
          </cell>
        </row>
        <row r="14">
          <cell r="A14" t="str">
            <v>SINAPI</v>
          </cell>
        </row>
        <row r="15">
          <cell r="A15" t="str">
            <v>SINAPI</v>
          </cell>
        </row>
      </sheetData>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42856</v>
          </cell>
        </row>
      </sheetData>
      <sheetData sheetId="1"/>
      <sheetData sheetId="2"/>
      <sheetData sheetId="3"/>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pageSetUpPr fitToPage="1"/>
  </sheetPr>
  <dimension ref="A1:AR379"/>
  <sheetViews>
    <sheetView view="pageBreakPreview" topLeftCell="A85" zoomScale="130" zoomScaleNormal="130" zoomScaleSheetLayoutView="130" workbookViewId="0">
      <selection activeCell="J248" sqref="J248"/>
    </sheetView>
  </sheetViews>
  <sheetFormatPr defaultRowHeight="12.75"/>
  <cols>
    <col min="1" max="1" width="9.42578125" style="138" customWidth="1"/>
    <col min="2" max="2" width="8.7109375" style="128" customWidth="1"/>
    <col min="3" max="3" width="13.42578125" style="218" customWidth="1"/>
    <col min="4" max="4" width="76.85546875" customWidth="1"/>
    <col min="5" max="5" width="8.42578125" style="128" customWidth="1"/>
    <col min="6" max="7" width="9.7109375" style="3" customWidth="1"/>
    <col min="8" max="8" width="12.28515625" style="3" customWidth="1"/>
    <col min="9" max="9" width="12.7109375" style="598" customWidth="1"/>
    <col min="10" max="10" width="13.85546875" bestFit="1" customWidth="1"/>
    <col min="11" max="11" width="12.42578125" style="120" bestFit="1" customWidth="1"/>
    <col min="12" max="12" width="14" customWidth="1"/>
    <col min="13" max="13" width="18.42578125" customWidth="1"/>
    <col min="14" max="14" width="9.140625" customWidth="1"/>
    <col min="15" max="27" width="10.7109375" customWidth="1"/>
  </cols>
  <sheetData>
    <row r="1" spans="1:27" s="68" customFormat="1" ht="45.75">
      <c r="A1" s="311"/>
      <c r="B1" s="312"/>
      <c r="C1" s="658"/>
      <c r="D1" s="369" t="s">
        <v>8146</v>
      </c>
      <c r="E1" s="313"/>
      <c r="F1" s="535"/>
      <c r="G1" s="536" t="s">
        <v>2561</v>
      </c>
      <c r="H1" s="536" t="s">
        <v>2561</v>
      </c>
      <c r="I1" s="584">
        <v>43933</v>
      </c>
    </row>
    <row r="2" spans="1:27" s="68" customFormat="1">
      <c r="A2" s="125"/>
      <c r="B2" s="314"/>
      <c r="C2" s="532"/>
      <c r="D2" s="289"/>
      <c r="E2" s="316"/>
      <c r="F2" s="537"/>
      <c r="G2" s="538" t="s">
        <v>2562</v>
      </c>
      <c r="H2" s="538" t="s">
        <v>2562</v>
      </c>
      <c r="I2" s="585" t="s">
        <v>8145</v>
      </c>
    </row>
    <row r="3" spans="1:27" s="68" customFormat="1">
      <c r="A3" s="124"/>
      <c r="B3" s="317"/>
      <c r="C3" s="532"/>
      <c r="D3" s="371" t="s">
        <v>8140</v>
      </c>
      <c r="E3" s="318"/>
      <c r="F3" s="537"/>
      <c r="G3" s="538" t="s">
        <v>2563</v>
      </c>
      <c r="H3" s="538" t="s">
        <v>2563</v>
      </c>
      <c r="I3" s="585" t="s">
        <v>36941</v>
      </c>
    </row>
    <row r="4" spans="1:27" s="68" customFormat="1" ht="33">
      <c r="A4" s="124"/>
      <c r="B4" s="317"/>
      <c r="C4" s="532"/>
      <c r="D4" s="370" t="s">
        <v>8147</v>
      </c>
      <c r="E4" s="318"/>
      <c r="F4" s="537"/>
      <c r="G4" s="538" t="s">
        <v>2560</v>
      </c>
      <c r="H4" s="538" t="s">
        <v>2560</v>
      </c>
      <c r="I4" s="599">
        <v>0.29770000000000002</v>
      </c>
    </row>
    <row r="5" spans="1:27" s="68" customFormat="1" ht="13.5" thickBot="1">
      <c r="A5" s="319"/>
      <c r="B5" s="320"/>
      <c r="C5" s="659"/>
      <c r="D5" s="221"/>
      <c r="E5" s="136"/>
      <c r="F5" s="137"/>
      <c r="G5" s="539" t="s">
        <v>2564</v>
      </c>
      <c r="H5" s="539" t="s">
        <v>2564</v>
      </c>
      <c r="I5" s="586" t="s">
        <v>2565</v>
      </c>
    </row>
    <row r="6" spans="1:27" s="68" customFormat="1" ht="8.1" customHeight="1">
      <c r="A6" s="225"/>
      <c r="B6" s="226"/>
      <c r="C6" s="540"/>
      <c r="D6" s="228"/>
      <c r="E6" s="229"/>
      <c r="F6" s="540"/>
      <c r="G6" s="541"/>
      <c r="H6" s="541"/>
      <c r="I6" s="587"/>
    </row>
    <row r="7" spans="1:27" s="68" customFormat="1" ht="20.25">
      <c r="A7" s="230"/>
      <c r="B7" s="231"/>
      <c r="C7" s="542"/>
      <c r="D7" s="233" t="s">
        <v>56</v>
      </c>
      <c r="E7" s="234"/>
      <c r="F7" s="542"/>
      <c r="G7" s="543"/>
      <c r="H7" s="543"/>
      <c r="I7" s="588"/>
    </row>
    <row r="8" spans="1:27" s="68" customFormat="1" ht="8.1" customHeight="1" thickBot="1">
      <c r="A8" s="235"/>
      <c r="B8" s="236"/>
      <c r="C8" s="544"/>
      <c r="D8" s="238"/>
      <c r="E8" s="239"/>
      <c r="F8" s="544"/>
      <c r="G8" s="545"/>
      <c r="H8" s="545"/>
      <c r="I8" s="589"/>
    </row>
    <row r="9" spans="1:27" s="564" customFormat="1">
      <c r="A9" s="640" t="s">
        <v>8141</v>
      </c>
      <c r="B9" s="715" t="s">
        <v>8143</v>
      </c>
      <c r="C9" s="716"/>
      <c r="D9" s="716"/>
      <c r="E9" s="716"/>
      <c r="F9" s="716"/>
      <c r="G9" s="716"/>
      <c r="H9" s="716"/>
      <c r="I9" s="717"/>
    </row>
    <row r="10" spans="1:27" s="564" customFormat="1" ht="13.5" thickBot="1">
      <c r="A10" s="641" t="s">
        <v>8142</v>
      </c>
      <c r="B10" s="565" t="s">
        <v>8144</v>
      </c>
      <c r="C10" s="659"/>
      <c r="D10" s="566"/>
      <c r="E10" s="567"/>
      <c r="F10" s="137"/>
      <c r="G10" s="546"/>
      <c r="H10" s="546"/>
      <c r="I10" s="590"/>
    </row>
    <row r="11" spans="1:27" s="40" customFormat="1" ht="36.75" customHeight="1" thickBot="1">
      <c r="A11" s="642" t="s">
        <v>30</v>
      </c>
      <c r="B11" s="643" t="s">
        <v>2566</v>
      </c>
      <c r="C11" s="644" t="s">
        <v>36</v>
      </c>
      <c r="D11" s="643" t="s">
        <v>31</v>
      </c>
      <c r="E11" s="643" t="s">
        <v>32</v>
      </c>
      <c r="F11" s="643" t="s">
        <v>36982</v>
      </c>
      <c r="G11" s="645" t="s">
        <v>37344</v>
      </c>
      <c r="H11" s="644" t="s">
        <v>37346</v>
      </c>
      <c r="I11" s="646" t="s">
        <v>37345</v>
      </c>
    </row>
    <row r="12" spans="1:27">
      <c r="A12" s="141"/>
      <c r="B12" s="129"/>
      <c r="C12" s="660"/>
      <c r="D12" s="131"/>
      <c r="E12" s="129"/>
      <c r="F12" s="547"/>
      <c r="G12" s="535"/>
      <c r="H12" s="547"/>
      <c r="I12" s="591"/>
      <c r="J12" s="14"/>
      <c r="K12" s="115"/>
      <c r="L12" s="113"/>
      <c r="M12" s="113"/>
      <c r="N12" s="113"/>
      <c r="O12" s="113"/>
      <c r="P12" s="25"/>
      <c r="S12" s="11"/>
      <c r="T12" s="11"/>
      <c r="U12" s="21"/>
      <c r="V12" s="22"/>
      <c r="W12" s="22"/>
      <c r="X12" s="22"/>
      <c r="Y12" s="22"/>
      <c r="Z12" s="22"/>
      <c r="AA12" s="11"/>
    </row>
    <row r="13" spans="1:27" ht="12" customHeight="1">
      <c r="A13" s="162">
        <v>100</v>
      </c>
      <c r="B13" s="164"/>
      <c r="C13" s="214"/>
      <c r="D13" s="321" t="s">
        <v>2559</v>
      </c>
      <c r="E13" s="164"/>
      <c r="F13" s="548"/>
      <c r="G13" s="571"/>
      <c r="H13" s="548"/>
      <c r="I13" s="576"/>
      <c r="J13" s="10"/>
      <c r="K13" s="116"/>
      <c r="L13" s="24"/>
      <c r="M13" s="24"/>
      <c r="N13" s="25"/>
      <c r="O13" s="24"/>
      <c r="P13" s="25"/>
      <c r="S13" s="4"/>
      <c r="T13" s="3"/>
      <c r="U13" s="16"/>
      <c r="V13" s="16"/>
      <c r="W13" s="16"/>
      <c r="X13" s="17"/>
      <c r="Y13" s="19"/>
      <c r="Z13" s="16"/>
      <c r="AA13" s="17"/>
    </row>
    <row r="14" spans="1:27" ht="12" customHeight="1">
      <c r="A14" s="145"/>
      <c r="B14" s="30"/>
      <c r="C14" s="214"/>
      <c r="D14" s="322"/>
      <c r="E14" s="30"/>
      <c r="F14" s="549"/>
      <c r="G14" s="572"/>
      <c r="H14" s="549"/>
      <c r="I14" s="592"/>
      <c r="J14" s="10"/>
      <c r="K14" s="116"/>
      <c r="L14" s="24"/>
      <c r="M14" s="24"/>
      <c r="N14" s="25"/>
      <c r="O14" s="24"/>
      <c r="P14" s="25"/>
      <c r="S14" s="4"/>
      <c r="T14" s="3"/>
      <c r="U14" s="16"/>
      <c r="V14" s="16"/>
      <c r="W14" s="16"/>
      <c r="X14" s="17"/>
      <c r="Y14" s="19"/>
      <c r="Z14" s="16"/>
      <c r="AA14" s="17"/>
    </row>
    <row r="15" spans="1:27" ht="12" customHeight="1">
      <c r="A15" s="240"/>
      <c r="B15" s="241"/>
      <c r="C15" s="242"/>
      <c r="D15" s="323" t="s">
        <v>8136</v>
      </c>
      <c r="E15" s="241"/>
      <c r="F15" s="550"/>
      <c r="G15" s="573"/>
      <c r="H15" s="550"/>
      <c r="I15" s="593"/>
      <c r="J15" s="10"/>
      <c r="K15" s="116"/>
      <c r="L15" s="24"/>
      <c r="M15" s="24"/>
      <c r="N15" s="25"/>
      <c r="O15" s="24"/>
      <c r="P15" s="25"/>
      <c r="S15" s="4"/>
      <c r="T15" s="3"/>
      <c r="U15" s="16"/>
      <c r="V15" s="16"/>
      <c r="W15" s="16"/>
      <c r="X15" s="17"/>
      <c r="Y15" s="19"/>
      <c r="Z15" s="16"/>
      <c r="AA15" s="17"/>
    </row>
    <row r="16" spans="1:27" ht="15">
      <c r="A16" s="142">
        <f>A13+1</f>
        <v>101</v>
      </c>
      <c r="B16" s="36" t="s">
        <v>2558</v>
      </c>
      <c r="C16" s="171" t="s">
        <v>2755</v>
      </c>
      <c r="D16" s="143" t="str">
        <f>LOWER(IF($A16="","",VLOOKUP($C16,'CPOS178-D'!$A$2:$G$11000,3,0)))</f>
        <v>placa de identificação para obra</v>
      </c>
      <c r="E16" s="32" t="str">
        <f>LOWER(IF($A16="","",VLOOKUP($C16,'CPOS178-D'!$A$2:$G$11000,4,0)))</f>
        <v>m²</v>
      </c>
      <c r="F16" s="551">
        <f>2*3</f>
        <v>6</v>
      </c>
      <c r="G16" s="582">
        <v>506.42675502812659</v>
      </c>
      <c r="H16" s="577">
        <f>G16*1.2977</f>
        <v>657.18999999999994</v>
      </c>
      <c r="I16" s="594">
        <f>H16*F16</f>
        <v>3943.1399999999994</v>
      </c>
      <c r="J16" s="13"/>
      <c r="K16" s="118"/>
      <c r="L16" s="66"/>
      <c r="M16" s="63"/>
      <c r="N16" s="63"/>
      <c r="O16" s="63"/>
      <c r="P16" s="63"/>
      <c r="Q16" s="63"/>
      <c r="R16" s="63"/>
      <c r="S16" s="63"/>
      <c r="T16" s="63"/>
      <c r="U16" s="16"/>
      <c r="V16" s="17"/>
      <c r="W16" s="18"/>
      <c r="X16" s="17"/>
      <c r="Y16" s="19"/>
      <c r="Z16" s="17"/>
      <c r="AA16" s="17"/>
    </row>
    <row r="17" spans="1:27" s="81" customFormat="1" ht="15" hidden="1">
      <c r="A17" s="600">
        <f>A16+1</f>
        <v>102</v>
      </c>
      <c r="B17" s="36" t="s">
        <v>2558</v>
      </c>
      <c r="C17" s="171" t="s">
        <v>2749</v>
      </c>
      <c r="D17" s="601" t="str">
        <f>LOWER(IF($A17="","",VLOOKUP($C17,'CPOS178-D'!$A$2:$G$11000,3,0)))</f>
        <v>montagem e desmontagem de andaime tubular fachadeiro com altura até 10 m</v>
      </c>
      <c r="E17" s="602" t="str">
        <f>LOWER(IF($A17="","",VLOOKUP($C17,'CPOS178-D'!$A$2:$G$11000,4,0)))</f>
        <v>m²</v>
      </c>
      <c r="F17" s="603">
        <f>(4*1.5+6*1)*10*2</f>
        <v>240</v>
      </c>
      <c r="G17" s="604">
        <v>8.3378284657470907</v>
      </c>
      <c r="H17" s="605">
        <f>G17*1.2977</f>
        <v>10.82</v>
      </c>
      <c r="I17" s="606">
        <f t="shared" ref="I17:I18" si="0">H17*F17</f>
        <v>2596.8000000000002</v>
      </c>
      <c r="J17" s="607"/>
      <c r="K17" s="616"/>
      <c r="L17" s="568"/>
      <c r="M17" s="609"/>
      <c r="N17" s="609"/>
      <c r="O17" s="609"/>
      <c r="P17" s="609"/>
      <c r="Q17" s="609"/>
      <c r="R17" s="609"/>
      <c r="S17" s="609"/>
      <c r="T17" s="609"/>
      <c r="U17" s="610"/>
      <c r="V17" s="611"/>
      <c r="W17" s="612"/>
      <c r="X17" s="611"/>
      <c r="Y17" s="613"/>
      <c r="Z17" s="611"/>
      <c r="AA17" s="611"/>
    </row>
    <row r="18" spans="1:27" ht="15" hidden="1">
      <c r="A18" s="142">
        <f>A17+1</f>
        <v>103</v>
      </c>
      <c r="B18" s="36" t="s">
        <v>2558</v>
      </c>
      <c r="C18" s="171" t="s">
        <v>7561</v>
      </c>
      <c r="D18" s="143" t="str">
        <f>LOWER(IF($A18="","",VLOOKUP($C18,'CPOS178-D'!$A$2:$G$11000,3,0)))</f>
        <v>andaime tubular fachadeiro com piso metálico e sapatas ajustáveis</v>
      </c>
      <c r="E18" s="32" t="str">
        <f>LOWER(IF($A18="","",VLOOKUP($C18,'CPOS178-D'!$A$2:$G$11000,4,0)))</f>
        <v>m²xmês</v>
      </c>
      <c r="F18" s="551">
        <f>F17*8</f>
        <v>1920</v>
      </c>
      <c r="G18" s="582">
        <v>9.5476612468212991</v>
      </c>
      <c r="H18" s="577">
        <f>G18*1.2977</f>
        <v>12.39</v>
      </c>
      <c r="I18" s="594">
        <f t="shared" si="0"/>
        <v>23788.800000000003</v>
      </c>
      <c r="J18" s="13"/>
      <c r="K18" s="118"/>
      <c r="L18" s="66"/>
      <c r="M18" s="63"/>
      <c r="N18" s="63"/>
      <c r="O18" s="63"/>
      <c r="P18" s="63"/>
      <c r="Q18" s="63"/>
      <c r="R18" s="63"/>
      <c r="S18" s="63"/>
      <c r="T18" s="63"/>
      <c r="U18" s="16"/>
      <c r="V18" s="17"/>
      <c r="W18" s="18"/>
      <c r="X18" s="17"/>
      <c r="Y18" s="19"/>
      <c r="Z18" s="17"/>
      <c r="AA18" s="17"/>
    </row>
    <row r="19" spans="1:27" ht="15">
      <c r="A19" s="142">
        <f>A18+1</f>
        <v>104</v>
      </c>
      <c r="B19" s="36" t="s">
        <v>2558</v>
      </c>
      <c r="C19" s="171" t="s">
        <v>2747</v>
      </c>
      <c r="D19" s="143" t="s">
        <v>7</v>
      </c>
      <c r="E19" s="32" t="s">
        <v>34</v>
      </c>
      <c r="F19" s="551">
        <f>F17/2</f>
        <v>120</v>
      </c>
      <c r="G19" s="582">
        <v>8.32</v>
      </c>
      <c r="H19" s="577">
        <v>10.82</v>
      </c>
      <c r="I19" s="594">
        <f>H19*F19</f>
        <v>1298.4000000000001</v>
      </c>
      <c r="J19" s="13"/>
      <c r="K19" s="118"/>
      <c r="L19" s="66"/>
      <c r="M19" s="63"/>
      <c r="N19" s="63"/>
      <c r="O19" s="63"/>
      <c r="P19" s="63"/>
      <c r="Q19" s="63"/>
      <c r="R19" s="63"/>
      <c r="S19" s="63"/>
      <c r="T19" s="63"/>
      <c r="U19" s="16"/>
      <c r="V19" s="17"/>
      <c r="W19" s="18"/>
      <c r="X19" s="17"/>
      <c r="Y19" s="19"/>
      <c r="Z19" s="17"/>
      <c r="AA19" s="17"/>
    </row>
    <row r="20" spans="1:27" ht="15">
      <c r="A20" s="142">
        <f t="shared" ref="A20" si="1">A19+1</f>
        <v>105</v>
      </c>
      <c r="B20" s="36" t="s">
        <v>2558</v>
      </c>
      <c r="C20" s="171" t="s">
        <v>7560</v>
      </c>
      <c r="D20" s="143" t="s">
        <v>121</v>
      </c>
      <c r="E20" s="32" t="s">
        <v>8</v>
      </c>
      <c r="F20" s="551">
        <f>F19*8</f>
        <v>960</v>
      </c>
      <c r="G20" s="582">
        <v>18.16</v>
      </c>
      <c r="H20" s="577">
        <f>G20*1.2977</f>
        <v>23.566232000000003</v>
      </c>
      <c r="I20" s="594">
        <f>H20*F20</f>
        <v>22623.582720000002</v>
      </c>
      <c r="J20" s="13"/>
      <c r="K20" s="118"/>
      <c r="L20" s="66"/>
      <c r="M20" s="63"/>
      <c r="N20" s="63"/>
      <c r="O20" s="63"/>
      <c r="P20" s="63"/>
      <c r="Q20" s="63"/>
      <c r="R20" s="63"/>
      <c r="S20" s="63"/>
      <c r="T20" s="63"/>
      <c r="U20" s="16"/>
      <c r="V20" s="17"/>
      <c r="W20" s="18"/>
      <c r="X20" s="17"/>
      <c r="Y20" s="19"/>
      <c r="Z20" s="17"/>
      <c r="AA20" s="17"/>
    </row>
    <row r="21" spans="1:27" ht="14.25" customHeight="1">
      <c r="A21" s="142"/>
      <c r="B21" s="36"/>
      <c r="C21" s="171"/>
      <c r="D21" s="211"/>
      <c r="E21" s="32"/>
      <c r="F21" s="551"/>
      <c r="G21" s="582"/>
      <c r="H21" s="577"/>
      <c r="I21" s="594"/>
      <c r="J21" s="13"/>
      <c r="K21" s="118"/>
      <c r="L21" s="66"/>
      <c r="M21" s="63"/>
      <c r="N21" s="63"/>
      <c r="O21" s="63"/>
      <c r="P21" s="63"/>
      <c r="Q21" s="63"/>
      <c r="R21" s="63"/>
      <c r="S21" s="63"/>
      <c r="T21" s="63"/>
      <c r="U21" s="16"/>
      <c r="V21" s="17"/>
      <c r="W21" s="18"/>
      <c r="X21" s="17"/>
      <c r="Y21" s="19"/>
      <c r="Z21" s="17"/>
      <c r="AA21" s="17"/>
    </row>
    <row r="22" spans="1:27" ht="14.25" customHeight="1">
      <c r="A22" s="240"/>
      <c r="B22" s="241"/>
      <c r="C22" s="242"/>
      <c r="D22" s="323" t="s">
        <v>2567</v>
      </c>
      <c r="E22" s="241"/>
      <c r="F22" s="550"/>
      <c r="G22" s="573"/>
      <c r="H22" s="550"/>
      <c r="I22" s="593"/>
      <c r="J22" s="10">
        <v>27865.119999999999</v>
      </c>
      <c r="K22" s="116"/>
      <c r="L22" s="24"/>
      <c r="M22" s="24"/>
      <c r="N22" s="25"/>
      <c r="O22" s="24"/>
      <c r="P22" s="25"/>
      <c r="S22" s="4"/>
      <c r="T22" s="3"/>
      <c r="U22" s="16"/>
      <c r="V22" s="16"/>
      <c r="W22" s="16"/>
      <c r="X22" s="17"/>
      <c r="Y22" s="19"/>
      <c r="Z22" s="16"/>
      <c r="AA22" s="17"/>
    </row>
    <row r="23" spans="1:27" s="81" customFormat="1" ht="15">
      <c r="A23" s="600">
        <f>A20+1</f>
        <v>106</v>
      </c>
      <c r="B23" s="36" t="s">
        <v>2558</v>
      </c>
      <c r="C23" s="171" t="s">
        <v>2725</v>
      </c>
      <c r="D23" s="601" t="str">
        <f>LOWER(IF($A23="","",VLOOKUP($C23,'CPOS178-D'!$A$2:$G$11000,3,0)))</f>
        <v>locação de container tipo alojamento - área mínima de 13,80 m²</v>
      </c>
      <c r="E23" s="602" t="str">
        <f>LOWER(IF($A23="","",VLOOKUP($C23,'CPOS178-D'!$A$2:$G$11000,4,0)))</f>
        <v>unxmês</v>
      </c>
      <c r="F23" s="603">
        <f>1*10</f>
        <v>10</v>
      </c>
      <c r="G23" s="604">
        <v>516.54999999999995</v>
      </c>
      <c r="H23" s="605">
        <v>670.48</v>
      </c>
      <c r="I23" s="606">
        <f>ROUND(F23*H23,2)</f>
        <v>6704.8</v>
      </c>
      <c r="J23" s="607"/>
      <c r="K23" s="616"/>
      <c r="L23" s="568"/>
      <c r="M23" s="609"/>
      <c r="N23" s="609"/>
      <c r="O23" s="609"/>
      <c r="P23" s="609"/>
      <c r="Q23" s="609"/>
      <c r="R23" s="609"/>
      <c r="S23" s="609"/>
      <c r="T23" s="609"/>
      <c r="U23" s="610"/>
      <c r="V23" s="611"/>
      <c r="W23" s="612"/>
      <c r="X23" s="611"/>
      <c r="Y23" s="613"/>
      <c r="Z23" s="611"/>
      <c r="AA23" s="611"/>
    </row>
    <row r="24" spans="1:27" s="81" customFormat="1" ht="24">
      <c r="A24" s="600">
        <f>A23+1</f>
        <v>107</v>
      </c>
      <c r="B24" s="36" t="s">
        <v>2558</v>
      </c>
      <c r="C24" s="171" t="s">
        <v>2729</v>
      </c>
      <c r="D24" s="601" t="str">
        <f>LOWER(IF($A24="","",VLOOKUP($C24,'CPOS178-D'!$A$2:$G$11000,3,0)))</f>
        <v>locação de container tipo sanitário com 2 vasos sanitários, 2 lavatórios, 2 mictórios e 4 pontos para chuveiro - área mínima de 13,80 m²</v>
      </c>
      <c r="E24" s="602" t="str">
        <f>LOWER(IF($A24="","",VLOOKUP($C24,'CPOS178-D'!$A$2:$G$11000,4,0)))</f>
        <v>unxmês</v>
      </c>
      <c r="F24" s="603">
        <f t="shared" ref="F24:F26" si="2">1*10</f>
        <v>10</v>
      </c>
      <c r="G24" s="604">
        <v>787.91</v>
      </c>
      <c r="H24" s="605">
        <v>1022.73</v>
      </c>
      <c r="I24" s="606">
        <f t="shared" ref="I24:I26" si="3">ROUND(F24*H24,2)</f>
        <v>10227.299999999999</v>
      </c>
      <c r="J24" s="607"/>
      <c r="K24" s="608"/>
      <c r="L24" s="568"/>
      <c r="M24" s="609"/>
      <c r="N24" s="609"/>
      <c r="O24" s="609"/>
      <c r="P24" s="609"/>
      <c r="Q24" s="609"/>
      <c r="R24" s="609"/>
      <c r="S24" s="609"/>
      <c r="T24" s="609"/>
      <c r="U24" s="610"/>
      <c r="V24" s="611"/>
      <c r="W24" s="612"/>
      <c r="X24" s="611"/>
      <c r="Y24" s="613"/>
      <c r="Z24" s="611"/>
      <c r="AA24" s="611"/>
    </row>
    <row r="25" spans="1:27" s="81" customFormat="1" ht="15">
      <c r="A25" s="600">
        <f>A24+1</f>
        <v>108</v>
      </c>
      <c r="B25" s="36" t="s">
        <v>2558</v>
      </c>
      <c r="C25" s="171" t="s">
        <v>2731</v>
      </c>
      <c r="D25" s="601" t="str">
        <f>LOWER(IF($A25="","",VLOOKUP($C25,'CPOS178-D'!$A$2:$G$11000,3,0)))</f>
        <v>locação de container tipo depósito - área mínima de 13,80 m²</v>
      </c>
      <c r="E25" s="602" t="str">
        <f>LOWER(IF($A25="","",VLOOKUP($C25,'CPOS178-D'!$A$2:$G$11000,4,0)))</f>
        <v>unxmês</v>
      </c>
      <c r="F25" s="603">
        <f t="shared" si="2"/>
        <v>10</v>
      </c>
      <c r="G25" s="604">
        <v>519.49455599999999</v>
      </c>
      <c r="H25" s="605">
        <v>674.3</v>
      </c>
      <c r="I25" s="606">
        <f t="shared" si="3"/>
        <v>6743</v>
      </c>
      <c r="J25" s="607"/>
      <c r="K25" s="608"/>
      <c r="L25" s="568"/>
      <c r="M25" s="609"/>
      <c r="N25" s="609"/>
      <c r="O25" s="609"/>
      <c r="P25" s="609"/>
      <c r="Q25" s="609"/>
      <c r="R25" s="609"/>
      <c r="S25" s="609"/>
      <c r="T25" s="609"/>
      <c r="U25" s="610"/>
      <c r="V25" s="611"/>
      <c r="W25" s="612"/>
      <c r="X25" s="611"/>
      <c r="Y25" s="613"/>
      <c r="Z25" s="611"/>
      <c r="AA25" s="611"/>
    </row>
    <row r="26" spans="1:27" s="81" customFormat="1" ht="24">
      <c r="A26" s="600">
        <f>A25+1</f>
        <v>109</v>
      </c>
      <c r="B26" s="36" t="s">
        <v>2558</v>
      </c>
      <c r="C26" s="171" t="s">
        <v>2727</v>
      </c>
      <c r="D26" s="601" t="str">
        <f>LOWER(IF($A26="","",VLOOKUP($C26,'CPOS178-D'!$A$2:$G$11000,3,0)))</f>
        <v>locação de container tipo escritório com 1 vaso sanitário, 1 lavatório e 1 ponto para chuveiro - área mínima de 13,80 m²</v>
      </c>
      <c r="E26" s="602" t="str">
        <f>LOWER(IF($A26="","",VLOOKUP($C26,'CPOS178-D'!$A$2:$G$11000,4,0)))</f>
        <v>unxmês</v>
      </c>
      <c r="F26" s="603">
        <f t="shared" si="2"/>
        <v>10</v>
      </c>
      <c r="G26" s="604">
        <v>844.21</v>
      </c>
      <c r="H26" s="605">
        <f>G26*1.2977</f>
        <v>1095.5313170000002</v>
      </c>
      <c r="I26" s="606">
        <f t="shared" si="3"/>
        <v>10955.31</v>
      </c>
      <c r="J26" s="607"/>
      <c r="K26" s="608"/>
      <c r="L26" s="568"/>
      <c r="M26" s="609"/>
      <c r="N26" s="609"/>
      <c r="O26" s="609"/>
      <c r="P26" s="609"/>
      <c r="Q26" s="609"/>
      <c r="R26" s="609"/>
      <c r="S26" s="609"/>
      <c r="T26" s="609"/>
      <c r="U26" s="610"/>
      <c r="V26" s="611"/>
      <c r="W26" s="612"/>
      <c r="X26" s="611"/>
      <c r="Y26" s="613"/>
      <c r="Z26" s="611"/>
      <c r="AA26" s="611"/>
    </row>
    <row r="27" spans="1:27" ht="15">
      <c r="A27" s="142"/>
      <c r="B27" s="36"/>
      <c r="C27" s="171"/>
      <c r="D27" s="211"/>
      <c r="E27" s="32"/>
      <c r="F27" s="551"/>
      <c r="G27" s="582"/>
      <c r="H27" s="577"/>
      <c r="I27" s="594"/>
      <c r="J27" s="13"/>
      <c r="K27" s="121"/>
      <c r="L27" s="66"/>
      <c r="M27" s="63"/>
      <c r="N27" s="63"/>
      <c r="O27" s="63"/>
      <c r="P27" s="63"/>
      <c r="Q27" s="63"/>
      <c r="R27" s="63"/>
      <c r="S27" s="63"/>
      <c r="T27" s="63"/>
      <c r="U27" s="16"/>
      <c r="V27" s="17"/>
      <c r="W27" s="18"/>
      <c r="X27" s="17"/>
      <c r="Y27" s="19"/>
      <c r="Z27" s="17"/>
      <c r="AA27" s="17"/>
    </row>
    <row r="28" spans="1:27" ht="12" customHeight="1">
      <c r="A28" s="240"/>
      <c r="B28" s="241"/>
      <c r="C28" s="242"/>
      <c r="D28" s="323" t="s">
        <v>8137</v>
      </c>
      <c r="E28" s="241"/>
      <c r="F28" s="550"/>
      <c r="G28" s="573"/>
      <c r="H28" s="550"/>
      <c r="I28" s="593"/>
      <c r="J28" s="10">
        <f>SUM(I23:I26)</f>
        <v>34630.409999999996</v>
      </c>
      <c r="K28" s="116"/>
      <c r="L28" s="24"/>
      <c r="M28" s="24"/>
      <c r="N28" s="25"/>
      <c r="O28" s="24"/>
      <c r="P28" s="25"/>
      <c r="S28" s="4"/>
      <c r="T28" s="3"/>
      <c r="U28" s="16"/>
      <c r="V28" s="16"/>
      <c r="W28" s="16"/>
      <c r="X28" s="17"/>
      <c r="Y28" s="19"/>
      <c r="Z28" s="16"/>
      <c r="AA28" s="17"/>
    </row>
    <row r="29" spans="1:27" s="56" customFormat="1" ht="24">
      <c r="A29" s="144">
        <f>A26+1</f>
        <v>110</v>
      </c>
      <c r="B29" s="36" t="s">
        <v>2558</v>
      </c>
      <c r="C29" s="171" t="s">
        <v>2779</v>
      </c>
      <c r="D29" s="601" t="str">
        <f>LOWER(IF($A29="","",VLOOKUP($C29,'CPOS178-D'!$A$2:$G$11000,3,0)))</f>
        <v>demolição mecanizada de pavimento ou piso em concreto, inclusive fragmentação, carregamento, transporte até 1 quilômetro e descarregamento</v>
      </c>
      <c r="E29" s="36" t="str">
        <f>LOWER(IF($A29="","",VLOOKUP($C29,'CPOS178-D'!$A$2:$G$11000,4,0)))</f>
        <v>m²</v>
      </c>
      <c r="F29" s="618">
        <v>100</v>
      </c>
      <c r="G29" s="619">
        <v>19.349631474103585</v>
      </c>
      <c r="H29" s="620">
        <f>G29*1.2977</f>
        <v>25.110016763944223</v>
      </c>
      <c r="I29" s="621">
        <f>ROUND(F29*H29,2)</f>
        <v>2511</v>
      </c>
      <c r="J29" s="622"/>
      <c r="K29" s="623"/>
      <c r="L29" s="568"/>
      <c r="M29" s="624"/>
      <c r="N29" s="624"/>
      <c r="O29" s="624"/>
      <c r="P29" s="624"/>
      <c r="Q29" s="624"/>
      <c r="R29" s="624"/>
      <c r="S29" s="624"/>
      <c r="T29" s="624"/>
      <c r="U29" s="563"/>
      <c r="V29" s="625"/>
      <c r="W29" s="626"/>
      <c r="X29" s="625"/>
      <c r="Y29" s="627"/>
      <c r="Z29" s="625"/>
      <c r="AA29" s="625"/>
    </row>
    <row r="30" spans="1:27" s="56" customFormat="1" ht="15">
      <c r="A30" s="144">
        <f>A29+1</f>
        <v>111</v>
      </c>
      <c r="B30" s="36" t="s">
        <v>2558</v>
      </c>
      <c r="C30" s="171" t="s">
        <v>2828</v>
      </c>
      <c r="D30" s="601" t="str">
        <f>LOWER(IF($A30="","",VLOOKUP($C30,'CPOS178-D'!$A$2:$G$11000,3,0)))</f>
        <v>retirada de divisória em placa de concreto, granito, granilite ou mármore</v>
      </c>
      <c r="E30" s="36" t="str">
        <f>LOWER(IF($A30="","",VLOOKUP($C30,'CPOS178-D'!$A$2:$G$11000,4,0)))</f>
        <v>m²</v>
      </c>
      <c r="F30" s="618">
        <f>86*2</f>
        <v>172</v>
      </c>
      <c r="G30" s="619">
        <v>15.33</v>
      </c>
      <c r="H30" s="620">
        <f>G30*1.2977</f>
        <v>19.893741000000002</v>
      </c>
      <c r="I30" s="621">
        <f>ROUND(F30*H30,2)</f>
        <v>3421.72</v>
      </c>
      <c r="J30" s="622"/>
      <c r="K30" s="623"/>
      <c r="L30" s="568"/>
      <c r="M30" s="624"/>
      <c r="N30" s="624"/>
      <c r="O30" s="624"/>
      <c r="P30" s="624"/>
      <c r="Q30" s="624"/>
      <c r="R30" s="624"/>
      <c r="S30" s="624"/>
      <c r="T30" s="624"/>
      <c r="U30" s="563"/>
      <c r="V30" s="625"/>
      <c r="W30" s="626"/>
      <c r="X30" s="625"/>
      <c r="Y30" s="627"/>
      <c r="Z30" s="625"/>
      <c r="AA30" s="625"/>
    </row>
    <row r="31" spans="1:27" s="56" customFormat="1" ht="15">
      <c r="A31" s="144">
        <f t="shared" ref="A31:A38" si="4">A30+1</f>
        <v>112</v>
      </c>
      <c r="B31" s="36" t="s">
        <v>2558</v>
      </c>
      <c r="C31" s="171" t="s">
        <v>2831</v>
      </c>
      <c r="D31" s="601" t="str">
        <f>LOWER(IF($A31="","",VLOOKUP($C31,'CPOS178-D'!$A$2:$G$11000,3,0)))</f>
        <v>retirada de cerca</v>
      </c>
      <c r="E31" s="36" t="str">
        <f>LOWER(IF($A31="","",VLOOKUP($C31,'CPOS178-D'!$A$2:$G$11000,4,0)))</f>
        <v>m</v>
      </c>
      <c r="F31" s="618">
        <v>40</v>
      </c>
      <c r="G31" s="619">
        <v>8.4499999999999993</v>
      </c>
      <c r="H31" s="620">
        <v>10.99</v>
      </c>
      <c r="I31" s="621">
        <f t="shared" ref="I31:I35" si="5">ROUND(F31*H31,2)</f>
        <v>439.6</v>
      </c>
      <c r="J31" s="622"/>
      <c r="K31" s="623"/>
      <c r="L31" s="568"/>
      <c r="M31" s="624"/>
      <c r="N31" s="624"/>
      <c r="O31" s="624"/>
      <c r="P31" s="624"/>
      <c r="Q31" s="624"/>
      <c r="R31" s="624"/>
      <c r="S31" s="624"/>
      <c r="T31" s="624"/>
      <c r="U31" s="563"/>
      <c r="V31" s="625"/>
      <c r="W31" s="626"/>
      <c r="X31" s="625"/>
      <c r="Y31" s="627"/>
      <c r="Z31" s="625"/>
      <c r="AA31" s="625"/>
    </row>
    <row r="32" spans="1:27" s="56" customFormat="1" ht="15">
      <c r="A32" s="144">
        <f t="shared" si="4"/>
        <v>113</v>
      </c>
      <c r="B32" s="36" t="s">
        <v>2558</v>
      </c>
      <c r="C32" s="171" t="s">
        <v>2841</v>
      </c>
      <c r="D32" s="601" t="str">
        <f>LOWER(IF($A32="","",VLOOKUP($C32,'CPOS178-D'!$A$2:$G$11000,3,0)))</f>
        <v>retirada de telhamento em barro</v>
      </c>
      <c r="E32" s="36" t="str">
        <f>LOWER(IF($A32="","",VLOOKUP($C32,'CPOS178-D'!$A$2:$G$11000,4,0)))</f>
        <v>m²</v>
      </c>
      <c r="F32" s="618">
        <f>(5+10)/2*4.3*2+4*4</f>
        <v>80.5</v>
      </c>
      <c r="G32" s="619">
        <v>10.9</v>
      </c>
      <c r="H32" s="620">
        <v>14.17</v>
      </c>
      <c r="I32" s="621">
        <f t="shared" si="5"/>
        <v>1140.69</v>
      </c>
      <c r="J32" s="622"/>
      <c r="K32" s="623"/>
      <c r="L32" s="568"/>
      <c r="M32" s="624"/>
      <c r="N32" s="624"/>
      <c r="O32" s="624"/>
      <c r="P32" s="624"/>
      <c r="Q32" s="624"/>
      <c r="R32" s="624"/>
      <c r="S32" s="624"/>
      <c r="T32" s="624"/>
      <c r="U32" s="563"/>
      <c r="V32" s="625"/>
      <c r="W32" s="626"/>
      <c r="X32" s="625"/>
      <c r="Y32" s="627"/>
      <c r="Z32" s="625"/>
      <c r="AA32" s="625"/>
    </row>
    <row r="33" spans="1:27" s="56" customFormat="1" ht="24">
      <c r="A33" s="144">
        <f t="shared" si="4"/>
        <v>114</v>
      </c>
      <c r="B33" s="36" t="s">
        <v>2558</v>
      </c>
      <c r="C33" s="171" t="s">
        <v>2775</v>
      </c>
      <c r="D33" s="601" t="str">
        <f>LOWER(IF($A33="","",VLOOKUP($C33,'CPOS178-D'!$A$2:$G$11000,3,0)))</f>
        <v>demolição mecanizada de concreto armado, inclusive fragmentação, carregamento, transporte até 1 quilômetro e descarregamento</v>
      </c>
      <c r="E33" s="36" t="str">
        <f>LOWER(IF($A33="","",VLOOKUP($C33,'CPOS178-D'!$A$2:$G$11000,4,0)))</f>
        <v>m³</v>
      </c>
      <c r="F33" s="618">
        <f>25.97+15</f>
        <v>40.97</v>
      </c>
      <c r="G33" s="619">
        <v>352.56</v>
      </c>
      <c r="H33" s="620">
        <v>457.74</v>
      </c>
      <c r="I33" s="621">
        <f>ROUND(F33*H33,2)</f>
        <v>18753.61</v>
      </c>
      <c r="J33" s="622"/>
      <c r="K33" s="623"/>
      <c r="L33" s="568"/>
      <c r="M33" s="624"/>
      <c r="N33" s="624"/>
      <c r="O33" s="624"/>
      <c r="P33" s="624"/>
      <c r="Q33" s="624"/>
      <c r="R33" s="624"/>
      <c r="S33" s="624"/>
      <c r="T33" s="624"/>
      <c r="U33" s="563"/>
      <c r="V33" s="625"/>
      <c r="W33" s="626"/>
      <c r="X33" s="625"/>
      <c r="Y33" s="627"/>
      <c r="Z33" s="625"/>
      <c r="AA33" s="625"/>
    </row>
    <row r="34" spans="1:27" s="56" customFormat="1" ht="24">
      <c r="A34" s="144">
        <f t="shared" si="4"/>
        <v>115</v>
      </c>
      <c r="B34" s="36" t="s">
        <v>2558</v>
      </c>
      <c r="C34" s="171" t="s">
        <v>2778</v>
      </c>
      <c r="D34" s="601" t="str">
        <f>LOWER(IF($A34="","",VLOOKUP($C34,'CPOS178-D'!$A$2:$G$11000,3,0)))</f>
        <v>demolição mecanizada de concreto simples, inclusive fragmentação e acomodação do material</v>
      </c>
      <c r="E34" s="36" t="str">
        <f>LOWER(IF($A34="","",VLOOKUP($C34,'CPOS178-D'!$A$2:$G$11000,4,0)))</f>
        <v>m³</v>
      </c>
      <c r="F34" s="618">
        <f>1049*0.07</f>
        <v>73.430000000000007</v>
      </c>
      <c r="G34" s="619">
        <v>183.86</v>
      </c>
      <c r="H34" s="620">
        <v>238.74</v>
      </c>
      <c r="I34" s="621">
        <f>ROUND(F34*H34,2)</f>
        <v>17530.68</v>
      </c>
      <c r="J34" s="622"/>
      <c r="K34" s="623"/>
      <c r="L34" s="568"/>
      <c r="M34" s="624"/>
      <c r="N34" s="624"/>
      <c r="O34" s="624"/>
      <c r="P34" s="624"/>
      <c r="Q34" s="624"/>
      <c r="R34" s="624"/>
      <c r="S34" s="624"/>
      <c r="T34" s="624"/>
      <c r="U34" s="563"/>
      <c r="V34" s="625"/>
      <c r="W34" s="626"/>
      <c r="X34" s="625"/>
      <c r="Y34" s="627"/>
      <c r="Z34" s="625"/>
      <c r="AA34" s="625"/>
    </row>
    <row r="35" spans="1:27" s="56" customFormat="1" ht="24">
      <c r="A35" s="144">
        <f>A34+1</f>
        <v>116</v>
      </c>
      <c r="B35" s="36" t="s">
        <v>2558</v>
      </c>
      <c r="C35" s="171" t="s">
        <v>2761</v>
      </c>
      <c r="D35" s="601" t="str">
        <f>LOWER(IF($A35="","",VLOOKUP($C35,'CPOS178-D'!$A$2:$G$11000,3,0)))</f>
        <v>limpeza mecanizada do terreno, inclusive troncos com diâmetro acima de 15 cm até 50 cm, com caminhão à disposição dentro da obra, até o raio de 1 km</v>
      </c>
      <c r="E35" s="36" t="str">
        <f>LOWER(IF($A35="","",VLOOKUP($C35,'CPOS178-D'!$A$2:$G$11000,4,0)))</f>
        <v>m²</v>
      </c>
      <c r="F35" s="618">
        <f>1014.5+638.87</f>
        <v>1653.37</v>
      </c>
      <c r="G35" s="619">
        <v>2.59</v>
      </c>
      <c r="H35" s="620">
        <v>3.36</v>
      </c>
      <c r="I35" s="621">
        <f t="shared" si="5"/>
        <v>5555.32</v>
      </c>
      <c r="J35" s="622"/>
      <c r="K35" s="623"/>
      <c r="L35" s="568"/>
      <c r="M35" s="624"/>
      <c r="N35" s="624"/>
      <c r="O35" s="624"/>
      <c r="P35" s="624"/>
      <c r="Q35" s="624"/>
      <c r="R35" s="624"/>
      <c r="S35" s="624"/>
      <c r="T35" s="624"/>
      <c r="U35" s="563"/>
      <c r="V35" s="625"/>
      <c r="W35" s="626"/>
      <c r="X35" s="625"/>
      <c r="Y35" s="627"/>
      <c r="Z35" s="625"/>
      <c r="AA35" s="625"/>
    </row>
    <row r="36" spans="1:27" s="56" customFormat="1" ht="24">
      <c r="A36" s="144">
        <f t="shared" si="4"/>
        <v>117</v>
      </c>
      <c r="B36" s="36" t="s">
        <v>2558</v>
      </c>
      <c r="C36" s="171" t="s">
        <v>3021</v>
      </c>
      <c r="D36" s="601" t="str">
        <f>LOWER(IF($A36="","",VLOOKUP($C36,'CPOS178-D'!$A$2:$G$11000,3,0)))</f>
        <v>remoção de entulho de obra com caçamba metálica - material volumoso e misturado por alvenaria, terra, madeira, papel, plástico e metal</v>
      </c>
      <c r="E36" s="36" t="str">
        <f>LOWER(IF($A36="","",VLOOKUP($C36,'CPOS178-D'!$A$2:$G$11000,4,0)))</f>
        <v>m³</v>
      </c>
      <c r="F36" s="618">
        <f>((100*0.12)+(172*0.05)+(40*2*0.05)+(80.5*0.1)+40.97+73.43)*1.3</f>
        <v>191.16500000000002</v>
      </c>
      <c r="G36" s="647">
        <v>88.57</v>
      </c>
      <c r="H36" s="620">
        <f>G36*1.2977</f>
        <v>114.93728899999999</v>
      </c>
      <c r="I36" s="621">
        <f>ROUND(F36*H36,2)</f>
        <v>21971.99</v>
      </c>
      <c r="J36" s="622"/>
      <c r="K36" s="623"/>
      <c r="L36" s="568"/>
      <c r="M36" s="624"/>
      <c r="N36" s="624"/>
      <c r="O36" s="624"/>
      <c r="P36" s="624"/>
      <c r="Q36" s="624"/>
      <c r="R36" s="624"/>
      <c r="S36" s="624"/>
      <c r="T36" s="624"/>
      <c r="U36" s="563"/>
      <c r="V36" s="625"/>
      <c r="W36" s="626"/>
      <c r="X36" s="625"/>
      <c r="Y36" s="627"/>
      <c r="Z36" s="625"/>
      <c r="AA36" s="625"/>
    </row>
    <row r="37" spans="1:27" s="56" customFormat="1" ht="24">
      <c r="A37" s="144">
        <f t="shared" si="4"/>
        <v>118</v>
      </c>
      <c r="B37" s="36" t="s">
        <v>2558</v>
      </c>
      <c r="C37" s="171" t="s">
        <v>3022</v>
      </c>
      <c r="D37" s="601" t="str">
        <f>LOWER(IF($A37="","",VLOOKUP($C37,'CPOS178-D'!$A$2:$G$11000,3,0)))</f>
        <v>remoção de entulho de obra com caçamba metálica - material rejeitado e misturado por vegetação, isopor, manta asfáltica e lã de vidro</v>
      </c>
      <c r="E37" s="36" t="str">
        <f>LOWER(IF($A37="","",VLOOKUP($C37,'CPOS178-D'!$A$2:$G$11000,4,0)))</f>
        <v>m³</v>
      </c>
      <c r="F37" s="618">
        <f>F35*0.25*1.3</f>
        <v>537.34524999999996</v>
      </c>
      <c r="G37" s="647">
        <v>88.57</v>
      </c>
      <c r="H37" s="620">
        <f>G37*1.2977</f>
        <v>114.93728899999999</v>
      </c>
      <c r="I37" s="621">
        <f>ROUND(F37*H37,2)</f>
        <v>61761.01</v>
      </c>
      <c r="J37" s="622"/>
      <c r="K37" s="623"/>
      <c r="L37" s="568"/>
      <c r="M37" s="624"/>
      <c r="N37" s="624"/>
      <c r="O37" s="624"/>
      <c r="P37" s="624"/>
      <c r="Q37" s="624"/>
      <c r="R37" s="624"/>
      <c r="S37" s="624"/>
      <c r="T37" s="624"/>
      <c r="U37" s="563"/>
      <c r="V37" s="625"/>
      <c r="W37" s="626"/>
      <c r="X37" s="625"/>
      <c r="Y37" s="627"/>
      <c r="Z37" s="625"/>
      <c r="AA37" s="625"/>
    </row>
    <row r="38" spans="1:27" s="56" customFormat="1" ht="15">
      <c r="A38" s="144">
        <f t="shared" si="4"/>
        <v>119</v>
      </c>
      <c r="B38" s="36" t="s">
        <v>2558</v>
      </c>
      <c r="C38" s="171" t="s">
        <v>3018</v>
      </c>
      <c r="D38" s="601" t="str">
        <f>LOWER(IF($A38="","",VLOOKUP($C38,'CPOS178-D'!$A$2:$G$11000,3,0)))</f>
        <v>transporte manual horizontal e/ou vertical de entulho até o local de despejo - ensacado</v>
      </c>
      <c r="E38" s="36" t="str">
        <f>LOWER(IF($A38="","",VLOOKUP($C38,'CPOS178-D'!$A$2:$G$11000,4,0)))</f>
        <v>m³</v>
      </c>
      <c r="F38" s="618">
        <f>F36+F37</f>
        <v>728.51025000000004</v>
      </c>
      <c r="G38" s="647">
        <v>87.51</v>
      </c>
      <c r="H38" s="620">
        <f>G38*1.2977</f>
        <v>113.56172700000002</v>
      </c>
      <c r="I38" s="621">
        <f>ROUND(F38*H38,2)</f>
        <v>82730.880000000005</v>
      </c>
      <c r="J38" s="622"/>
      <c r="K38" s="623"/>
      <c r="L38" s="568"/>
      <c r="M38" s="624"/>
      <c r="N38" s="624"/>
      <c r="O38" s="624"/>
      <c r="P38" s="624"/>
      <c r="Q38" s="624"/>
      <c r="R38" s="624"/>
      <c r="S38" s="624"/>
      <c r="T38" s="624"/>
      <c r="U38" s="563"/>
      <c r="V38" s="625"/>
      <c r="W38" s="626"/>
      <c r="X38" s="625"/>
      <c r="Y38" s="627"/>
      <c r="Z38" s="625"/>
      <c r="AA38" s="625"/>
    </row>
    <row r="39" spans="1:27" s="56" customFormat="1" ht="15">
      <c r="A39" s="144"/>
      <c r="B39" s="36"/>
      <c r="C39" s="171"/>
      <c r="D39" s="614"/>
      <c r="E39" s="36"/>
      <c r="F39" s="618"/>
      <c r="G39" s="619"/>
      <c r="H39" s="620"/>
      <c r="I39" s="621"/>
      <c r="J39" s="622"/>
      <c r="K39" s="623"/>
      <c r="L39" s="568"/>
      <c r="M39" s="624"/>
      <c r="N39" s="624"/>
      <c r="O39" s="624"/>
      <c r="P39" s="624"/>
      <c r="Q39" s="624"/>
      <c r="R39" s="624"/>
      <c r="S39" s="624"/>
      <c r="T39" s="624"/>
      <c r="U39" s="563"/>
      <c r="V39" s="625"/>
      <c r="W39" s="626"/>
      <c r="X39" s="625"/>
      <c r="Y39" s="627"/>
      <c r="Z39" s="625"/>
      <c r="AA39" s="625"/>
    </row>
    <row r="40" spans="1:27" s="56" customFormat="1">
      <c r="A40" s="240"/>
      <c r="B40" s="615"/>
      <c r="C40" s="615"/>
      <c r="D40" s="323" t="s">
        <v>8113</v>
      </c>
      <c r="E40" s="615"/>
      <c r="F40" s="628"/>
      <c r="G40" s="629"/>
      <c r="H40" s="628"/>
      <c r="I40" s="630"/>
      <c r="J40" s="631">
        <f>SUM(I29:I38)</f>
        <v>215816.5</v>
      </c>
      <c r="K40" s="632"/>
      <c r="L40" s="569"/>
      <c r="M40" s="569"/>
      <c r="N40" s="570"/>
      <c r="O40" s="569"/>
      <c r="P40" s="570"/>
      <c r="S40" s="633"/>
      <c r="T40" s="634"/>
      <c r="U40" s="563"/>
      <c r="V40" s="563"/>
      <c r="W40" s="563"/>
      <c r="X40" s="625"/>
      <c r="Y40" s="627"/>
      <c r="Z40" s="563"/>
      <c r="AA40" s="625"/>
    </row>
    <row r="41" spans="1:27" s="56" customFormat="1" ht="15">
      <c r="A41" s="144">
        <f>A38+1</f>
        <v>120</v>
      </c>
      <c r="B41" s="36" t="s">
        <v>2558</v>
      </c>
      <c r="C41" s="171" t="s">
        <v>2740</v>
      </c>
      <c r="D41" s="601" t="str">
        <f>LOWER(IF($A41="","",VLOOKUP($C41,'CPOS178-D'!$A$2:$G$11000,3,0)))</f>
        <v>locação de quadros metálicos para plataforma de proteção, inclusive o madeiramento</v>
      </c>
      <c r="E41" s="36" t="str">
        <f>LOWER(IF($A41="","",VLOOKUP($C41,'CPOS178-D'!$A$2:$G$11000,4,0)))</f>
        <v>m²xmês</v>
      </c>
      <c r="F41" s="618">
        <f>30*2*10</f>
        <v>600</v>
      </c>
      <c r="G41" s="619">
        <v>21.76</v>
      </c>
      <c r="H41" s="620">
        <v>28.24</v>
      </c>
      <c r="I41" s="621">
        <f t="shared" ref="I41" si="6">ROUND(F41*H41,2)</f>
        <v>16944</v>
      </c>
      <c r="J41" s="622"/>
      <c r="K41" s="623"/>
      <c r="L41" s="568"/>
      <c r="M41" s="624"/>
      <c r="N41" s="624"/>
      <c r="O41" s="624"/>
      <c r="P41" s="624"/>
      <c r="Q41" s="624"/>
      <c r="R41" s="624"/>
      <c r="S41" s="624"/>
      <c r="T41" s="624"/>
      <c r="U41" s="563"/>
      <c r="V41" s="625"/>
      <c r="W41" s="626"/>
      <c r="X41" s="625"/>
      <c r="Y41" s="627"/>
      <c r="Z41" s="625"/>
      <c r="AA41" s="625"/>
    </row>
    <row r="42" spans="1:27" s="56" customFormat="1" ht="15">
      <c r="A42" s="144" t="s">
        <v>2592</v>
      </c>
      <c r="B42" s="36" t="s">
        <v>2558</v>
      </c>
      <c r="C42" s="171" t="s">
        <v>2739</v>
      </c>
      <c r="D42" s="601" t="str">
        <f>LOWER(IF($A42="","",VLOOKUP($C42,'CPOS178-D'!$A$2:$G$11000,3,0)))</f>
        <v>tapume fixo para fechamento de áreas, com portão</v>
      </c>
      <c r="E42" s="36" t="str">
        <f>LOWER(IF($A42="","",VLOOKUP($C42,'CPOS178-D'!$A$2:$G$11000,4,0)))</f>
        <v>m²</v>
      </c>
      <c r="F42" s="618">
        <f>100*2</f>
        <v>200</v>
      </c>
      <c r="G42" s="619">
        <v>65.52</v>
      </c>
      <c r="H42" s="620">
        <f>G42*1.2977</f>
        <v>85.025304000000006</v>
      </c>
      <c r="I42" s="621">
        <f>ROUND(F42*H42,2)</f>
        <v>17005.060000000001</v>
      </c>
      <c r="J42" s="622"/>
      <c r="K42" s="623"/>
      <c r="L42" s="568"/>
      <c r="M42" s="624"/>
      <c r="N42" s="624"/>
      <c r="O42" s="624"/>
      <c r="P42" s="624"/>
      <c r="Q42" s="624"/>
      <c r="R42" s="624"/>
      <c r="S42" s="624"/>
      <c r="T42" s="624"/>
      <c r="U42" s="563"/>
      <c r="V42" s="625"/>
      <c r="W42" s="626"/>
      <c r="X42" s="625"/>
      <c r="Y42" s="627"/>
      <c r="Z42" s="625"/>
      <c r="AA42" s="625"/>
    </row>
    <row r="43" spans="1:27" ht="12" customHeight="1">
      <c r="A43" s="144"/>
      <c r="B43" s="36"/>
      <c r="C43" s="171"/>
      <c r="D43" s="143"/>
      <c r="E43" s="32"/>
      <c r="F43" s="551"/>
      <c r="G43" s="582"/>
      <c r="H43" s="577"/>
      <c r="I43" s="594"/>
      <c r="J43" s="13"/>
      <c r="K43" s="121"/>
      <c r="L43" s="66"/>
      <c r="M43" s="63"/>
      <c r="N43" s="63"/>
      <c r="O43" s="63"/>
      <c r="P43" s="63"/>
      <c r="Q43" s="63"/>
      <c r="R43" s="63"/>
      <c r="S43" s="63"/>
      <c r="T43" s="63"/>
      <c r="U43" s="16"/>
      <c r="V43" s="17"/>
      <c r="W43" s="18"/>
      <c r="X43" s="17"/>
      <c r="Y43" s="19"/>
      <c r="Z43" s="17"/>
      <c r="AA43" s="17"/>
    </row>
    <row r="44" spans="1:27" ht="12" customHeight="1">
      <c r="A44" s="243"/>
      <c r="B44" s="244"/>
      <c r="C44" s="244"/>
      <c r="D44" s="617" t="s">
        <v>2568</v>
      </c>
      <c r="E44" s="245">
        <f>A13</f>
        <v>100</v>
      </c>
      <c r="F44" s="552"/>
      <c r="G44" s="583" t="s">
        <v>57</v>
      </c>
      <c r="H44" s="578" t="s">
        <v>57</v>
      </c>
      <c r="I44" s="595">
        <f>J22+J28+J40+J44</f>
        <v>312261.09000000003</v>
      </c>
      <c r="J44" s="10">
        <f>SUM(I41:I42)</f>
        <v>33949.06</v>
      </c>
      <c r="K44" s="119"/>
      <c r="L44" s="63"/>
      <c r="M44" s="63"/>
      <c r="N44" s="63"/>
      <c r="O44" s="63"/>
      <c r="P44" s="63"/>
      <c r="Q44" s="63"/>
      <c r="R44" s="63"/>
      <c r="S44" s="63"/>
      <c r="T44" s="63"/>
      <c r="U44" s="63"/>
      <c r="V44" s="63"/>
      <c r="W44" s="16"/>
      <c r="X44" s="17"/>
      <c r="Y44" s="19"/>
      <c r="Z44" s="16"/>
      <c r="AA44" s="17"/>
    </row>
    <row r="45" spans="1:27" ht="12" customHeight="1">
      <c r="A45" s="144"/>
      <c r="B45" s="36"/>
      <c r="C45" s="171"/>
      <c r="D45" s="143"/>
      <c r="E45" s="32"/>
      <c r="F45" s="551"/>
      <c r="G45" s="582"/>
      <c r="H45" s="577"/>
      <c r="I45" s="594"/>
      <c r="J45" s="13"/>
      <c r="K45" s="121"/>
      <c r="L45" s="66"/>
      <c r="M45" s="63"/>
      <c r="N45" s="63"/>
      <c r="O45" s="63"/>
      <c r="P45" s="63"/>
      <c r="Q45" s="63"/>
      <c r="R45" s="63"/>
      <c r="S45" s="63"/>
      <c r="T45" s="63"/>
      <c r="U45" s="16"/>
      <c r="V45" s="17"/>
      <c r="W45" s="18"/>
      <c r="X45" s="17"/>
      <c r="Y45" s="19"/>
      <c r="Z45" s="17"/>
      <c r="AA45" s="17"/>
    </row>
    <row r="46" spans="1:27" ht="12" customHeight="1">
      <c r="A46" s="145">
        <v>200</v>
      </c>
      <c r="B46" s="30"/>
      <c r="C46" s="214"/>
      <c r="D46" s="322" t="s">
        <v>8138</v>
      </c>
      <c r="E46" s="30"/>
      <c r="F46" s="549"/>
      <c r="G46" s="572"/>
      <c r="H46" s="549"/>
      <c r="I46" s="592"/>
      <c r="J46" s="10"/>
      <c r="K46" s="116"/>
      <c r="L46" s="24"/>
      <c r="M46" s="24"/>
      <c r="N46" s="25"/>
      <c r="O46" s="24"/>
      <c r="P46" s="25"/>
      <c r="S46" s="4"/>
      <c r="T46" s="3"/>
      <c r="U46" s="16"/>
      <c r="V46" s="16"/>
      <c r="W46" s="16"/>
      <c r="X46" s="17"/>
      <c r="Y46" s="19"/>
      <c r="Z46" s="16"/>
      <c r="AA46" s="17"/>
    </row>
    <row r="47" spans="1:27" ht="12" customHeight="1">
      <c r="A47" s="145"/>
      <c r="B47" s="30"/>
      <c r="C47" s="214"/>
      <c r="D47" s="322"/>
      <c r="E47" s="30"/>
      <c r="F47" s="549"/>
      <c r="G47" s="572"/>
      <c r="H47" s="549"/>
      <c r="I47" s="592"/>
      <c r="J47" s="10"/>
      <c r="K47" s="116"/>
      <c r="L47" s="24"/>
      <c r="M47" s="24"/>
      <c r="N47" s="25"/>
      <c r="O47" s="24"/>
      <c r="P47" s="25"/>
      <c r="S47" s="4"/>
      <c r="T47" s="3"/>
      <c r="U47" s="16"/>
      <c r="V47" s="16"/>
      <c r="W47" s="16"/>
      <c r="X47" s="17"/>
      <c r="Y47" s="19"/>
      <c r="Z47" s="16"/>
      <c r="AA47" s="17"/>
    </row>
    <row r="48" spans="1:27" ht="12" customHeight="1">
      <c r="A48" s="240"/>
      <c r="B48" s="241"/>
      <c r="C48" s="242"/>
      <c r="D48" s="323" t="s">
        <v>8283</v>
      </c>
      <c r="E48" s="241" t="str">
        <f>LOWER(IF($A48="","",VLOOKUP($D48,'CPOS178-D'!$A$2:$G$11000,4,0)))</f>
        <v/>
      </c>
      <c r="F48" s="550"/>
      <c r="G48" s="573"/>
      <c r="H48" s="550"/>
      <c r="I48" s="593"/>
      <c r="J48" s="10"/>
      <c r="K48" s="116"/>
      <c r="L48" s="24"/>
      <c r="M48" s="24"/>
      <c r="N48" s="25"/>
      <c r="O48" s="24"/>
      <c r="P48" s="25"/>
      <c r="S48" s="4"/>
      <c r="T48" s="3"/>
      <c r="U48" s="16"/>
      <c r="V48" s="16"/>
      <c r="W48" s="16"/>
      <c r="X48" s="17"/>
      <c r="Y48" s="19"/>
      <c r="Z48" s="16"/>
      <c r="AA48" s="17"/>
    </row>
    <row r="49" spans="1:27" ht="12" customHeight="1">
      <c r="A49" s="145"/>
      <c r="B49" s="30"/>
      <c r="C49" s="214"/>
      <c r="D49" s="322"/>
      <c r="E49" s="30"/>
      <c r="F49" s="549"/>
      <c r="G49" s="572"/>
      <c r="H49" s="549"/>
      <c r="I49" s="592"/>
      <c r="J49" s="10"/>
      <c r="K49" s="116"/>
      <c r="L49" s="24"/>
      <c r="M49" s="24"/>
      <c r="N49" s="25"/>
      <c r="O49" s="24"/>
      <c r="P49" s="25"/>
      <c r="S49" s="4"/>
      <c r="T49" s="3"/>
      <c r="U49" s="16"/>
      <c r="V49" s="16"/>
      <c r="W49" s="16"/>
      <c r="X49" s="17"/>
      <c r="Y49" s="19"/>
      <c r="Z49" s="16"/>
      <c r="AA49" s="17"/>
    </row>
    <row r="50" spans="1:27" ht="12" customHeight="1">
      <c r="A50" s="240"/>
      <c r="B50" s="241"/>
      <c r="C50" s="242"/>
      <c r="D50" s="323" t="s">
        <v>8128</v>
      </c>
      <c r="E50" s="241" t="str">
        <f>LOWER(IF($A50="","",VLOOKUP($D50,'CPOS178-D'!$A$2:$G$11000,4,0)))</f>
        <v/>
      </c>
      <c r="F50" s="550"/>
      <c r="G50" s="573"/>
      <c r="H50" s="550"/>
      <c r="I50" s="593"/>
      <c r="J50" s="10"/>
      <c r="K50" s="116"/>
      <c r="L50" s="24"/>
      <c r="M50" s="24"/>
      <c r="N50" s="25"/>
      <c r="O50" s="24"/>
      <c r="P50" s="25"/>
      <c r="S50" s="4"/>
      <c r="T50" s="3"/>
      <c r="U50" s="16"/>
      <c r="V50" s="16"/>
      <c r="W50" s="16"/>
      <c r="X50" s="17"/>
      <c r="Y50" s="19"/>
      <c r="Z50" s="16"/>
      <c r="AA50" s="17"/>
    </row>
    <row r="51" spans="1:27" s="81" customFormat="1" ht="15">
      <c r="A51" s="600">
        <f>A46+1</f>
        <v>201</v>
      </c>
      <c r="B51" s="36" t="s">
        <v>2558</v>
      </c>
      <c r="C51" s="171" t="s">
        <v>3050</v>
      </c>
      <c r="D51" s="601" t="str">
        <f>LOWER(IF($A51="","",VLOOKUP($C51,'CPOS178-D'!$A$2:$G$11000,3,0)))</f>
        <v>escavação manual em solo de 1ª e 2ª categoria em campo aberto</v>
      </c>
      <c r="E51" s="602" t="str">
        <f>LOWER(IF($A51="","",VLOOKUP($C51,'CPOS178-D'!$A$2:$G$11000,4,0)))</f>
        <v>m³</v>
      </c>
      <c r="F51" s="603">
        <f>1.2*1.2*170</f>
        <v>244.79999999999998</v>
      </c>
      <c r="G51" s="604">
        <v>34.06</v>
      </c>
      <c r="H51" s="620">
        <v>44.29</v>
      </c>
      <c r="I51" s="621">
        <f>ROUND(F51*H51,2)</f>
        <v>10842.19</v>
      </c>
      <c r="J51" s="607"/>
      <c r="K51" s="608"/>
      <c r="L51" s="568"/>
      <c r="M51" s="609"/>
      <c r="N51" s="609"/>
      <c r="O51" s="609"/>
      <c r="P51" s="609"/>
      <c r="Q51" s="609"/>
      <c r="R51" s="609"/>
      <c r="S51" s="609"/>
      <c r="T51" s="609"/>
      <c r="U51" s="610"/>
      <c r="V51" s="611"/>
      <c r="W51" s="612"/>
      <c r="X51" s="611"/>
      <c r="Y51" s="613"/>
      <c r="Z51" s="611"/>
      <c r="AA51" s="611"/>
    </row>
    <row r="52" spans="1:27" s="81" customFormat="1" ht="15">
      <c r="A52" s="600">
        <f>A51+1</f>
        <v>202</v>
      </c>
      <c r="B52" s="36" t="s">
        <v>2558</v>
      </c>
      <c r="C52" s="171" t="s">
        <v>6337</v>
      </c>
      <c r="D52" s="601" t="str">
        <f>LOWER(IF($A52="","",VLOOKUP($C52,'CPOS178-D'!$A$2:$G$11000,3,0)))</f>
        <v>base de bica corrida</v>
      </c>
      <c r="E52" s="602" t="str">
        <f>LOWER(IF($A52="","",VLOOKUP($C52,'CPOS178-D'!$A$2:$G$11000,4,0)))</f>
        <v>m³</v>
      </c>
      <c r="F52" s="603">
        <f>(58*0.8*0.8*0.1)+(170*0.3*0.1)</f>
        <v>8.8120000000000012</v>
      </c>
      <c r="G52" s="604">
        <v>113.8</v>
      </c>
      <c r="H52" s="620">
        <v>147.68</v>
      </c>
      <c r="I52" s="621">
        <f t="shared" ref="I52:I59" si="7">ROUND(F52*H52,2)</f>
        <v>1301.3599999999999</v>
      </c>
      <c r="J52" s="607"/>
      <c r="K52" s="608"/>
      <c r="L52" s="568"/>
      <c r="M52" s="609"/>
      <c r="N52" s="609"/>
      <c r="O52" s="609"/>
      <c r="P52" s="609"/>
      <c r="Q52" s="609"/>
      <c r="R52" s="609"/>
      <c r="S52" s="609"/>
      <c r="T52" s="609"/>
      <c r="U52" s="610"/>
      <c r="V52" s="611"/>
      <c r="W52" s="612"/>
      <c r="X52" s="611"/>
      <c r="Y52" s="613"/>
      <c r="Z52" s="611"/>
      <c r="AA52" s="611"/>
    </row>
    <row r="53" spans="1:27" s="81" customFormat="1" ht="15">
      <c r="A53" s="600">
        <f t="shared" ref="A53:A60" si="8">A52+1</f>
        <v>203</v>
      </c>
      <c r="B53" s="36" t="s">
        <v>2558</v>
      </c>
      <c r="C53" s="171" t="s">
        <v>3137</v>
      </c>
      <c r="D53" s="601" t="str">
        <f>LOWER(IF($A53="","",VLOOKUP($C53,'CPOS178-D'!$A$2:$G$11000,3,0)))</f>
        <v>forma plana em compensado para estrutura convencional</v>
      </c>
      <c r="E53" s="602" t="str">
        <f>LOWER(IF($A53="","",VLOOKUP($C53,'CPOS178-D'!$A$2:$G$11000,4,0)))</f>
        <v>m²</v>
      </c>
      <c r="F53" s="603">
        <f>58*(0.25*4*0.8)+58*(0.8*4*0.3)+170*(1.1*2+0.3)</f>
        <v>527.08000000000004</v>
      </c>
      <c r="G53" s="639">
        <v>109.39</v>
      </c>
      <c r="H53" s="620">
        <v>142.06</v>
      </c>
      <c r="I53" s="621">
        <f t="shared" si="7"/>
        <v>74876.98</v>
      </c>
      <c r="J53" s="607"/>
      <c r="K53" s="608"/>
      <c r="L53" s="568"/>
      <c r="M53" s="609"/>
      <c r="N53" s="609"/>
      <c r="O53" s="609"/>
      <c r="P53" s="609"/>
      <c r="Q53" s="609"/>
      <c r="R53" s="609"/>
      <c r="S53" s="609"/>
      <c r="T53" s="609"/>
      <c r="U53" s="610"/>
      <c r="V53" s="611"/>
      <c r="W53" s="612"/>
      <c r="X53" s="611"/>
      <c r="Y53" s="613"/>
      <c r="Z53" s="611"/>
      <c r="AA53" s="611"/>
    </row>
    <row r="54" spans="1:27" s="81" customFormat="1" ht="15">
      <c r="A54" s="600">
        <f t="shared" si="8"/>
        <v>204</v>
      </c>
      <c r="B54" s="36" t="s">
        <v>2558</v>
      </c>
      <c r="C54" s="171" t="s">
        <v>3161</v>
      </c>
      <c r="D54" s="601" t="str">
        <f>LOWER(IF($A54="","",VLOOKUP($C54,'CPOS178-D'!$A$2:$G$11000,3,0)))</f>
        <v>armadura em barra de aço ca-50 (a ou b) fyk = 500 mpa</v>
      </c>
      <c r="E54" s="602" t="str">
        <f>LOWER(IF($A54="","",VLOOKUP($C54,'CPOS178-D'!$A$2:$G$11000,4,0)))</f>
        <v>kg</v>
      </c>
      <c r="F54" s="603">
        <f>Tabelas!G19</f>
        <v>2763.5668800000003</v>
      </c>
      <c r="G54" s="604">
        <v>6.24</v>
      </c>
      <c r="H54" s="620">
        <v>8.1</v>
      </c>
      <c r="I54" s="621">
        <f t="shared" si="7"/>
        <v>22384.89</v>
      </c>
      <c r="J54" s="607"/>
      <c r="K54" s="608"/>
      <c r="L54" s="568"/>
      <c r="M54" s="609"/>
      <c r="N54" s="609"/>
      <c r="O54" s="609"/>
      <c r="P54" s="609"/>
      <c r="Q54" s="609"/>
      <c r="R54" s="609"/>
      <c r="S54" s="609"/>
      <c r="T54" s="609"/>
      <c r="U54" s="610"/>
      <c r="V54" s="611"/>
      <c r="W54" s="612"/>
      <c r="X54" s="611"/>
      <c r="Y54" s="613"/>
      <c r="Z54" s="611"/>
      <c r="AA54" s="611"/>
    </row>
    <row r="55" spans="1:27" s="81" customFormat="1" ht="15">
      <c r="A55" s="600">
        <f t="shared" si="8"/>
        <v>205</v>
      </c>
      <c r="B55" s="36" t="s">
        <v>2558</v>
      </c>
      <c r="C55" s="171" t="s">
        <v>3182</v>
      </c>
      <c r="D55" s="601" t="str">
        <f>LOWER(IF($A55="","",VLOOKUP($C55,'CPOS178-D'!$A$2:$G$11000,3,0)))</f>
        <v>concreto usinado não estrutural mínimo 200 kg cimento / m³</v>
      </c>
      <c r="E55" s="602" t="str">
        <f>LOWER(IF($A55="","",VLOOKUP($C55,'CPOS178-D'!$A$2:$G$11000,4,0)))</f>
        <v>m³</v>
      </c>
      <c r="F55" s="603">
        <f>Tabelas!J13</f>
        <v>4.4060000000000006</v>
      </c>
      <c r="G55" s="604">
        <v>309.80174830699775</v>
      </c>
      <c r="H55" s="620">
        <f t="shared" ref="H55:H57" si="9">G55*1.2977</f>
        <v>402.02972877799101</v>
      </c>
      <c r="I55" s="621">
        <f t="shared" si="7"/>
        <v>1771.34</v>
      </c>
      <c r="J55" s="607"/>
      <c r="K55" s="608"/>
      <c r="L55" s="568"/>
      <c r="M55" s="609"/>
      <c r="N55" s="609"/>
      <c r="O55" s="609"/>
      <c r="P55" s="609"/>
      <c r="Q55" s="609"/>
      <c r="R55" s="609"/>
      <c r="S55" s="609"/>
      <c r="T55" s="609"/>
      <c r="U55" s="610"/>
      <c r="V55" s="611"/>
      <c r="W55" s="612"/>
      <c r="X55" s="611"/>
      <c r="Y55" s="613"/>
      <c r="Z55" s="611"/>
      <c r="AA55" s="611"/>
    </row>
    <row r="56" spans="1:27" s="81" customFormat="1" ht="15">
      <c r="A56" s="600">
        <f t="shared" si="8"/>
        <v>206</v>
      </c>
      <c r="B56" s="36" t="s">
        <v>2558</v>
      </c>
      <c r="C56" s="171" t="s">
        <v>3198</v>
      </c>
      <c r="D56" s="601" t="str">
        <f>LOWER(IF($A56="","",VLOOKUP($C56,'CPOS178-D'!$A$2:$G$11000,3,0)))</f>
        <v>lançamento, espalhamento e adensamento de concreto ou massa em lastro e/ou enchimento</v>
      </c>
      <c r="E56" s="602" t="str">
        <f>LOWER(IF($A56="","",VLOOKUP($C56,'CPOS178-D'!$A$2:$G$11000,4,0)))</f>
        <v>m³</v>
      </c>
      <c r="F56" s="603">
        <f>F55</f>
        <v>4.4060000000000006</v>
      </c>
      <c r="G56" s="604">
        <v>57.44</v>
      </c>
      <c r="H56" s="620">
        <v>74.680000000000007</v>
      </c>
      <c r="I56" s="621">
        <f t="shared" si="7"/>
        <v>329.04</v>
      </c>
      <c r="J56" s="607"/>
      <c r="K56" s="608"/>
      <c r="L56" s="568"/>
      <c r="M56" s="609"/>
      <c r="N56" s="609"/>
      <c r="O56" s="609"/>
      <c r="P56" s="609"/>
      <c r="Q56" s="609"/>
      <c r="R56" s="609"/>
      <c r="S56" s="609"/>
      <c r="T56" s="609"/>
      <c r="U56" s="610"/>
      <c r="V56" s="611"/>
      <c r="W56" s="612"/>
      <c r="X56" s="611"/>
      <c r="Y56" s="613"/>
      <c r="Z56" s="611"/>
      <c r="AA56" s="611"/>
    </row>
    <row r="57" spans="1:27" s="81" customFormat="1" ht="15">
      <c r="A57" s="600">
        <f t="shared" si="8"/>
        <v>207</v>
      </c>
      <c r="B57" s="36" t="s">
        <v>2558</v>
      </c>
      <c r="C57" s="171" t="s">
        <v>3174</v>
      </c>
      <c r="D57" s="601" t="str">
        <f>LOWER(IF($A57="","",VLOOKUP($C57,'CPOS178-D'!$A$2:$G$11000,3,0)))</f>
        <v>concreto usinado, fck = 25 mpa - para bombeamento</v>
      </c>
      <c r="E57" s="602" t="str">
        <f>LOWER(IF($A57="","",VLOOKUP($C57,'CPOS178-D'!$A$2:$G$11000,4,0)))</f>
        <v>m³</v>
      </c>
      <c r="F57" s="603">
        <f>Tabelas!J12</f>
        <v>78.11099999999999</v>
      </c>
      <c r="G57" s="604">
        <v>326.01</v>
      </c>
      <c r="H57" s="620">
        <f t="shared" si="9"/>
        <v>423.063177</v>
      </c>
      <c r="I57" s="621">
        <f t="shared" si="7"/>
        <v>33045.89</v>
      </c>
      <c r="J57" s="607"/>
      <c r="K57" s="608"/>
      <c r="L57" s="568"/>
      <c r="M57" s="609"/>
      <c r="N57" s="609"/>
      <c r="O57" s="609"/>
      <c r="P57" s="609"/>
      <c r="Q57" s="609"/>
      <c r="R57" s="609"/>
      <c r="S57" s="609"/>
      <c r="T57" s="609"/>
      <c r="U57" s="610"/>
      <c r="V57" s="611"/>
      <c r="W57" s="612"/>
      <c r="X57" s="611"/>
      <c r="Y57" s="613"/>
      <c r="Z57" s="611"/>
      <c r="AA57" s="611"/>
    </row>
    <row r="58" spans="1:27" s="81" customFormat="1" ht="15">
      <c r="A58" s="600">
        <f t="shared" si="8"/>
        <v>208</v>
      </c>
      <c r="B58" s="36" t="s">
        <v>2558</v>
      </c>
      <c r="C58" s="171" t="s">
        <v>3199</v>
      </c>
      <c r="D58" s="601" t="str">
        <f>LOWER(IF($A58="","",VLOOKUP($C58,'CPOS178-D'!$A$2:$G$11000,3,0)))</f>
        <v>lançamento e adensamento de concreto ou massa em fundação</v>
      </c>
      <c r="E58" s="602" t="str">
        <f>LOWER(IF($A58="","",VLOOKUP($C58,'CPOS178-D'!$A$2:$G$11000,4,0)))</f>
        <v>m³</v>
      </c>
      <c r="F58" s="603">
        <f>F57</f>
        <v>78.11099999999999</v>
      </c>
      <c r="G58" s="604">
        <v>114.88</v>
      </c>
      <c r="H58" s="620">
        <v>149.37</v>
      </c>
      <c r="I58" s="621">
        <f t="shared" si="7"/>
        <v>11667.44</v>
      </c>
      <c r="J58" s="607"/>
      <c r="K58" s="608"/>
      <c r="L58" s="568"/>
      <c r="M58" s="609"/>
      <c r="N58" s="609"/>
      <c r="O58" s="609"/>
      <c r="P58" s="609"/>
      <c r="Q58" s="609"/>
      <c r="R58" s="609"/>
      <c r="S58" s="609"/>
      <c r="T58" s="609"/>
      <c r="U58" s="610"/>
      <c r="V58" s="611"/>
      <c r="W58" s="612"/>
      <c r="X58" s="611"/>
      <c r="Y58" s="613"/>
      <c r="Z58" s="611"/>
      <c r="AA58" s="611"/>
    </row>
    <row r="59" spans="1:27" s="81" customFormat="1" ht="15">
      <c r="A59" s="600">
        <f t="shared" si="8"/>
        <v>209</v>
      </c>
      <c r="B59" s="36" t="s">
        <v>2558</v>
      </c>
      <c r="C59" s="171" t="s">
        <v>3086</v>
      </c>
      <c r="D59" s="601" t="str">
        <f>LOWER(IF($A59="","",VLOOKUP($C59,'CPOS178-D'!$A$2:$G$11000,3,0)))</f>
        <v>reaterro compactado mecanizado de vala ou cava com rolo, mínimo de 95% pn</v>
      </c>
      <c r="E59" s="602" t="str">
        <f>LOWER(IF($A59="","",VLOOKUP($C59,'CPOS178-D'!$A$2:$G$11000,4,0)))</f>
        <v>m³</v>
      </c>
      <c r="F59" s="603">
        <f>F51-F57-F56</f>
        <v>162.28299999999999</v>
      </c>
      <c r="G59" s="604">
        <v>13.67</v>
      </c>
      <c r="H59" s="620">
        <v>17.739999999999998</v>
      </c>
      <c r="I59" s="621">
        <f t="shared" si="7"/>
        <v>2878.9</v>
      </c>
      <c r="J59" s="607"/>
      <c r="K59" s="608"/>
      <c r="L59" s="568"/>
      <c r="M59" s="609"/>
      <c r="N59" s="609"/>
      <c r="O59" s="609"/>
      <c r="P59" s="609"/>
      <c r="Q59" s="609"/>
      <c r="R59" s="609"/>
      <c r="S59" s="609"/>
      <c r="T59" s="609"/>
      <c r="U59" s="610"/>
      <c r="V59" s="611"/>
      <c r="W59" s="612"/>
      <c r="X59" s="611"/>
      <c r="Y59" s="613"/>
      <c r="Z59" s="611"/>
      <c r="AA59" s="611"/>
    </row>
    <row r="60" spans="1:27" s="81" customFormat="1" ht="15">
      <c r="A60" s="600">
        <f t="shared" si="8"/>
        <v>210</v>
      </c>
      <c r="B60" s="36" t="s">
        <v>2558</v>
      </c>
      <c r="C60" s="171" t="s">
        <v>4310</v>
      </c>
      <c r="D60" s="601" t="str">
        <f>LOWER(IF($A60="","",VLOOKUP($C60,'CPOS178-D'!$A$2:$G$11000,3,0)))</f>
        <v>impermeabilização em membrana de asfalto modificado com elastômeros, na cor preta</v>
      </c>
      <c r="E60" s="602" t="str">
        <f>LOWER(IF($A60="","",VLOOKUP($C60,'CPOS178-D'!$A$2:$G$11000,4,0)))</f>
        <v>m²</v>
      </c>
      <c r="F60" s="603">
        <f>170*(1.1*2+0.3)</f>
        <v>425</v>
      </c>
      <c r="G60" s="604">
        <v>31.83</v>
      </c>
      <c r="H60" s="620">
        <v>41.32</v>
      </c>
      <c r="I60" s="621">
        <f>ROUND(F60*H60,2)</f>
        <v>17561</v>
      </c>
      <c r="J60" s="607"/>
      <c r="K60" s="608"/>
      <c r="L60" s="568"/>
      <c r="M60" s="609"/>
      <c r="N60" s="609"/>
      <c r="O60" s="609"/>
      <c r="P60" s="609"/>
      <c r="Q60" s="609"/>
      <c r="R60" s="609"/>
      <c r="S60" s="609"/>
      <c r="T60" s="609"/>
      <c r="U60" s="610"/>
      <c r="V60" s="611"/>
      <c r="W60" s="612"/>
      <c r="X60" s="611"/>
      <c r="Y60" s="613"/>
      <c r="Z60" s="611"/>
      <c r="AA60" s="611"/>
    </row>
    <row r="61" spans="1:27" ht="12" customHeight="1">
      <c r="A61" s="142"/>
      <c r="B61" s="36"/>
      <c r="C61" s="171"/>
      <c r="D61" s="211"/>
      <c r="E61" s="32"/>
      <c r="F61" s="551"/>
      <c r="G61" s="582"/>
      <c r="H61" s="577"/>
      <c r="I61" s="594"/>
      <c r="J61" s="13"/>
      <c r="K61" s="121"/>
      <c r="L61" s="66"/>
      <c r="M61" s="63"/>
      <c r="N61" s="63"/>
      <c r="O61" s="63"/>
      <c r="P61" s="63"/>
      <c r="Q61" s="63"/>
      <c r="R61" s="63"/>
      <c r="S61" s="63"/>
      <c r="T61" s="63"/>
      <c r="U61" s="16"/>
      <c r="V61" s="17"/>
      <c r="W61" s="18"/>
      <c r="X61" s="17"/>
      <c r="Y61" s="19"/>
      <c r="Z61" s="17"/>
      <c r="AA61" s="17"/>
    </row>
    <row r="62" spans="1:27" ht="12" customHeight="1">
      <c r="A62" s="240"/>
      <c r="B62" s="241"/>
      <c r="C62" s="242"/>
      <c r="D62" s="323" t="s">
        <v>8114</v>
      </c>
      <c r="E62" s="241"/>
      <c r="F62" s="550"/>
      <c r="G62" s="573"/>
      <c r="H62" s="550"/>
      <c r="I62" s="593"/>
      <c r="J62" s="10"/>
      <c r="K62" s="116"/>
      <c r="L62" s="24"/>
      <c r="M62" s="24"/>
      <c r="N62" s="25"/>
      <c r="O62" s="24"/>
      <c r="P62" s="25"/>
      <c r="S62" s="4"/>
      <c r="T62" s="3"/>
      <c r="U62" s="16"/>
      <c r="V62" s="16"/>
      <c r="W62" s="16"/>
      <c r="X62" s="17"/>
      <c r="Y62" s="19"/>
      <c r="Z62" s="16"/>
      <c r="AA62" s="17"/>
    </row>
    <row r="63" spans="1:27" ht="15">
      <c r="A63" s="142">
        <f>A60+1</f>
        <v>211</v>
      </c>
      <c r="B63" s="36" t="s">
        <v>2558</v>
      </c>
      <c r="C63" s="171" t="s">
        <v>6738</v>
      </c>
      <c r="D63" s="143" t="str">
        <f>LOWER(IF($A63="","",VLOOKUP($C63,'CPOS178-D'!$A$2:$G$11000,3,0)))</f>
        <v>alvenaria de bloco de concreto estrutural 19 x 19 x 39 cm - classe a</v>
      </c>
      <c r="E63" s="32" t="str">
        <f>LOWER(IF($A63="","",VLOOKUP($C63,'CPOS178-D'!$A$2:$G$11000,4,0)))</f>
        <v>m²</v>
      </c>
      <c r="F63" s="551">
        <f>170*1.4</f>
        <v>237.99999999999997</v>
      </c>
      <c r="G63" s="582">
        <v>87.43</v>
      </c>
      <c r="H63" s="620">
        <v>113.55</v>
      </c>
      <c r="I63" s="621">
        <f t="shared" ref="I63" si="10">ROUND(F63*H63,2)</f>
        <v>27024.9</v>
      </c>
      <c r="J63" s="13"/>
      <c r="K63" s="121"/>
      <c r="L63" s="66"/>
      <c r="M63" s="63"/>
      <c r="N63" s="63"/>
      <c r="O63" s="63"/>
      <c r="P63" s="63"/>
      <c r="Q63" s="63"/>
      <c r="R63" s="63"/>
      <c r="S63" s="63"/>
      <c r="T63" s="63"/>
      <c r="U63" s="16"/>
      <c r="V63" s="17"/>
      <c r="W63" s="18"/>
      <c r="X63" s="17"/>
      <c r="Y63" s="19"/>
      <c r="Z63" s="17"/>
      <c r="AA63" s="17"/>
    </row>
    <row r="64" spans="1:27" ht="15">
      <c r="A64" s="142">
        <f>A63+1</f>
        <v>212</v>
      </c>
      <c r="B64" s="36" t="s">
        <v>2558</v>
      </c>
      <c r="C64" s="171" t="s">
        <v>3193</v>
      </c>
      <c r="D64" s="143" t="str">
        <f>LOWER(IF($A64="","",VLOOKUP($C64,'CPOS178-D'!$A$2:$G$11000,3,0)))</f>
        <v>argamassa graute expansiva autonivelante de alta resistência</v>
      </c>
      <c r="E64" s="32" t="str">
        <f>LOWER(IF($A64="","",VLOOKUP($C64,'CPOS178-D'!$A$2:$G$11000,4,0)))</f>
        <v>m³</v>
      </c>
      <c r="F64" s="551">
        <f>(0.16*0.16*1.4*170/0.8)+(170*0.16*0.18)</f>
        <v>12.511999999999999</v>
      </c>
      <c r="G64" s="582">
        <v>2607.9899999999998</v>
      </c>
      <c r="H64" s="620">
        <v>3384.49</v>
      </c>
      <c r="I64" s="621">
        <f>ROUND(F64*H64,2)</f>
        <v>42346.74</v>
      </c>
      <c r="J64" s="13"/>
      <c r="K64" s="121"/>
      <c r="L64" s="66"/>
      <c r="M64" s="63"/>
      <c r="N64" s="63"/>
      <c r="O64" s="63"/>
      <c r="P64" s="63"/>
      <c r="Q64" s="63"/>
      <c r="R64" s="63"/>
      <c r="S64" s="63"/>
      <c r="T64" s="63"/>
      <c r="U64" s="16"/>
      <c r="V64" s="17"/>
      <c r="W64" s="18"/>
      <c r="X64" s="17"/>
      <c r="Y64" s="19"/>
      <c r="Z64" s="17"/>
      <c r="AA64" s="17"/>
    </row>
    <row r="65" spans="1:27" ht="15">
      <c r="A65" s="142">
        <f>A64+1</f>
        <v>213</v>
      </c>
      <c r="B65" s="36" t="s">
        <v>2558</v>
      </c>
      <c r="C65" s="171" t="s">
        <v>3161</v>
      </c>
      <c r="D65" s="143" t="str">
        <f>LOWER(IF($A65="","",VLOOKUP($C65,'CPOS178-D'!$A$2:$G$11000,3,0)))</f>
        <v>armadura em barra de aço ca-50 (a ou b) fyk = 500 mpa</v>
      </c>
      <c r="E65" s="32" t="str">
        <f>LOWER(IF($A65="","",VLOOKUP($C65,'CPOS178-D'!$A$2:$G$11000,4,0)))</f>
        <v>kg</v>
      </c>
      <c r="F65" s="551">
        <f>12.51*100</f>
        <v>1251</v>
      </c>
      <c r="G65" s="582">
        <v>6.24</v>
      </c>
      <c r="H65" s="620">
        <f>G65*1.2977</f>
        <v>8.0976480000000013</v>
      </c>
      <c r="I65" s="621">
        <f>ROUND(F65*H65,2)</f>
        <v>10130.16</v>
      </c>
      <c r="J65" s="13"/>
      <c r="K65" s="121"/>
      <c r="L65" s="66"/>
      <c r="M65" s="63"/>
      <c r="N65" s="63"/>
      <c r="O65" s="63"/>
      <c r="P65" s="63"/>
      <c r="Q65" s="63"/>
      <c r="R65" s="63"/>
      <c r="S65" s="63"/>
      <c r="T65" s="63"/>
      <c r="U65" s="16"/>
      <c r="V65" s="17"/>
      <c r="W65" s="18"/>
      <c r="X65" s="17"/>
      <c r="Y65" s="19"/>
      <c r="Z65" s="17"/>
      <c r="AA65" s="17"/>
    </row>
    <row r="66" spans="1:27" ht="12" customHeight="1">
      <c r="A66" s="142"/>
      <c r="B66" s="36"/>
      <c r="C66" s="171"/>
      <c r="D66" s="211"/>
      <c r="E66" s="32"/>
      <c r="F66" s="551"/>
      <c r="G66" s="582"/>
      <c r="H66" s="577"/>
      <c r="I66" s="594"/>
      <c r="J66" s="13"/>
      <c r="K66" s="121"/>
      <c r="L66" s="66"/>
      <c r="M66" s="63"/>
      <c r="N66" s="63"/>
      <c r="O66" s="63"/>
      <c r="P66" s="63"/>
      <c r="Q66" s="63"/>
      <c r="R66" s="63"/>
      <c r="S66" s="63"/>
      <c r="T66" s="63"/>
      <c r="U66" s="16"/>
      <c r="V66" s="17"/>
      <c r="W66" s="18"/>
      <c r="X66" s="17"/>
      <c r="Y66" s="19"/>
      <c r="Z66" s="17"/>
      <c r="AA66" s="17"/>
    </row>
    <row r="67" spans="1:27" ht="12" customHeight="1">
      <c r="A67" s="240"/>
      <c r="B67" s="241"/>
      <c r="C67" s="242"/>
      <c r="D67" s="323" t="s">
        <v>999</v>
      </c>
      <c r="E67" s="241"/>
      <c r="F67" s="550"/>
      <c r="G67" s="573"/>
      <c r="H67" s="550"/>
      <c r="I67" s="593"/>
      <c r="J67" s="10"/>
      <c r="K67" s="116"/>
      <c r="L67" s="24"/>
      <c r="M67" s="24"/>
      <c r="N67" s="25"/>
      <c r="O67" s="24"/>
      <c r="P67" s="25"/>
      <c r="S67" s="4"/>
      <c r="T67" s="3"/>
      <c r="U67" s="16"/>
      <c r="V67" s="16"/>
      <c r="W67" s="16"/>
      <c r="X67" s="17"/>
      <c r="Y67" s="19"/>
      <c r="Z67" s="16"/>
      <c r="AA67" s="17"/>
    </row>
    <row r="68" spans="1:27" ht="12" customHeight="1">
      <c r="A68" s="240"/>
      <c r="B68" s="241"/>
      <c r="C68" s="242"/>
      <c r="D68" s="323" t="s">
        <v>8116</v>
      </c>
      <c r="E68" s="241"/>
      <c r="F68" s="550"/>
      <c r="G68" s="573"/>
      <c r="H68" s="550"/>
      <c r="I68" s="593"/>
      <c r="J68" s="10"/>
      <c r="K68" s="116"/>
      <c r="L68" s="24"/>
      <c r="M68" s="24"/>
      <c r="N68" s="25"/>
      <c r="O68" s="24"/>
      <c r="P68" s="25"/>
      <c r="S68" s="4"/>
      <c r="T68" s="3"/>
      <c r="U68" s="16"/>
      <c r="V68" s="16"/>
      <c r="W68" s="16"/>
      <c r="X68" s="17"/>
      <c r="Y68" s="19"/>
      <c r="Z68" s="16"/>
      <c r="AA68" s="17"/>
    </row>
    <row r="69" spans="1:27" ht="15">
      <c r="A69" s="142">
        <f>A65+1</f>
        <v>214</v>
      </c>
      <c r="B69" s="36" t="s">
        <v>2558</v>
      </c>
      <c r="C69" s="171" t="s">
        <v>3513</v>
      </c>
      <c r="D69" s="143" t="str">
        <f>LOWER(IF($A69="","",VLOOKUP($C69,'CPOS178-D'!$A$2:$G$11000,3,0)))</f>
        <v>chapisco</v>
      </c>
      <c r="E69" s="32" t="str">
        <f>LOWER(IF($A69="","",VLOOKUP($C69,'CPOS178-D'!$A$2:$G$11000,4,0)))</f>
        <v>m²</v>
      </c>
      <c r="F69" s="551">
        <f>170*(2.4+0.2)</f>
        <v>442</v>
      </c>
      <c r="G69" s="582">
        <v>4.6100000000000003</v>
      </c>
      <c r="H69" s="620">
        <v>5.98</v>
      </c>
      <c r="I69" s="621">
        <f>ROUND(F69*H69,2)</f>
        <v>2643.16</v>
      </c>
      <c r="J69" s="13"/>
      <c r="K69" s="121"/>
      <c r="L69" s="66"/>
      <c r="M69" s="63"/>
      <c r="N69" s="63"/>
      <c r="O69" s="63"/>
      <c r="P69" s="63"/>
      <c r="Q69" s="63"/>
      <c r="R69" s="63"/>
      <c r="S69" s="63"/>
      <c r="T69" s="63"/>
      <c r="U69" s="16"/>
      <c r="V69" s="17"/>
      <c r="W69" s="18"/>
      <c r="X69" s="17"/>
      <c r="Y69" s="19"/>
      <c r="Z69" s="17"/>
      <c r="AA69" s="17"/>
    </row>
    <row r="70" spans="1:27" ht="15">
      <c r="A70" s="142">
        <f>A69+1</f>
        <v>215</v>
      </c>
      <c r="B70" s="36" t="s">
        <v>2558</v>
      </c>
      <c r="C70" s="171" t="s">
        <v>7774</v>
      </c>
      <c r="D70" s="143" t="str">
        <f>LOWER(IF($A70="","",VLOOKUP($C70,'CPOS178-D'!$A$2:$G$11000,3,0)))</f>
        <v>emboço desempenado com argamassa industrializada</v>
      </c>
      <c r="E70" s="32" t="str">
        <f>LOWER(IF($A70="","",VLOOKUP($C70,'CPOS178-D'!$A$2:$G$11000,4,0)))</f>
        <v>m²</v>
      </c>
      <c r="F70" s="551">
        <f>170*(2.4+0.2)</f>
        <v>442</v>
      </c>
      <c r="G70" s="582">
        <v>30.5</v>
      </c>
      <c r="H70" s="620">
        <f>G70*1.2977</f>
        <v>39.57985</v>
      </c>
      <c r="I70" s="621">
        <f>ROUND(F70*H70,2)</f>
        <v>17494.29</v>
      </c>
      <c r="J70" s="13"/>
      <c r="K70" s="121"/>
      <c r="L70" s="66"/>
      <c r="M70" s="63"/>
      <c r="N70" s="63"/>
      <c r="O70" s="63"/>
      <c r="P70" s="63"/>
      <c r="Q70" s="63"/>
      <c r="R70" s="63"/>
      <c r="S70" s="63"/>
      <c r="T70" s="63"/>
      <c r="U70" s="16"/>
      <c r="V70" s="17"/>
      <c r="W70" s="18"/>
      <c r="X70" s="17"/>
      <c r="Y70" s="19"/>
      <c r="Z70" s="17"/>
      <c r="AA70" s="17"/>
    </row>
    <row r="71" spans="1:27" ht="15">
      <c r="A71" s="142">
        <f>A70+1</f>
        <v>216</v>
      </c>
      <c r="B71" s="36" t="s">
        <v>2558</v>
      </c>
      <c r="C71" s="171" t="s">
        <v>3519</v>
      </c>
      <c r="D71" s="143" t="str">
        <f>LOWER(IF($A71="","",VLOOKUP($C71,'CPOS178-D'!$A$2:$G$11000,3,0)))</f>
        <v>reboco</v>
      </c>
      <c r="E71" s="32" t="str">
        <f>LOWER(IF($A71="","",VLOOKUP($C71,'CPOS178-D'!$A$2:$G$11000,4,0)))</f>
        <v>m²</v>
      </c>
      <c r="F71" s="551">
        <f>F69</f>
        <v>442</v>
      </c>
      <c r="G71" s="582">
        <v>8.8699999999999992</v>
      </c>
      <c r="H71" s="620">
        <v>11.52</v>
      </c>
      <c r="I71" s="621">
        <f t="shared" ref="I71:I73" si="11">ROUND(F71*H71,2)</f>
        <v>5091.84</v>
      </c>
      <c r="J71" s="13"/>
      <c r="K71" s="121"/>
      <c r="L71" s="66"/>
      <c r="M71" s="63"/>
      <c r="N71" s="63"/>
      <c r="O71" s="63"/>
      <c r="P71" s="63"/>
      <c r="Q71" s="63"/>
      <c r="R71" s="63"/>
      <c r="S71" s="63"/>
      <c r="T71" s="63"/>
      <c r="U71" s="16"/>
      <c r="V71" s="17"/>
      <c r="W71" s="18"/>
      <c r="X71" s="17"/>
      <c r="Y71" s="19"/>
      <c r="Z71" s="17"/>
      <c r="AA71" s="17"/>
    </row>
    <row r="72" spans="1:27" s="682" customFormat="1" ht="36" customHeight="1">
      <c r="A72" s="671">
        <f t="shared" ref="A72:A73" si="12">A71+1</f>
        <v>217</v>
      </c>
      <c r="B72" s="171" t="s">
        <v>2558</v>
      </c>
      <c r="C72" s="171" t="s">
        <v>3612</v>
      </c>
      <c r="D72" s="693" t="s">
        <v>702</v>
      </c>
      <c r="E72" s="602" t="s">
        <v>2</v>
      </c>
      <c r="F72" s="603">
        <f>F69</f>
        <v>442</v>
      </c>
      <c r="G72" s="639">
        <v>153.80000000000001</v>
      </c>
      <c r="H72" s="618">
        <f>G72*1.2977</f>
        <v>199.58626000000004</v>
      </c>
      <c r="I72" s="673">
        <f t="shared" si="11"/>
        <v>88217.13</v>
      </c>
      <c r="J72" s="674"/>
      <c r="K72" s="675"/>
      <c r="L72" s="676"/>
      <c r="M72" s="677"/>
      <c r="N72" s="677"/>
      <c r="O72" s="677"/>
      <c r="P72" s="677"/>
      <c r="Q72" s="677"/>
      <c r="R72" s="677"/>
      <c r="S72" s="677"/>
      <c r="T72" s="677"/>
      <c r="U72" s="678"/>
      <c r="V72" s="679"/>
      <c r="W72" s="680"/>
      <c r="X72" s="679"/>
      <c r="Y72" s="681"/>
      <c r="Z72" s="679"/>
      <c r="AA72" s="679"/>
    </row>
    <row r="73" spans="1:27" s="175" customFormat="1" ht="24">
      <c r="A73" s="648">
        <f t="shared" si="12"/>
        <v>218</v>
      </c>
      <c r="B73" s="171" t="s">
        <v>2558</v>
      </c>
      <c r="C73" s="171" t="s">
        <v>3581</v>
      </c>
      <c r="D73" s="649" t="str">
        <f>LOWER(IF($A73="","",VLOOKUP($C73,'CPOS178-D'!$A$2:$G$11000,3,0)))</f>
        <v>rejuntamento em placas cerâmicas com argamassa industrializada para rejunte, juntas acima de 5 até 10 mm</v>
      </c>
      <c r="E73" s="172" t="str">
        <f>LOWER(IF($A73="","",VLOOKUP($C73,'CPOS178-D'!$A$2:$G$11000,4,0)))</f>
        <v>m²</v>
      </c>
      <c r="F73" s="551">
        <f>F69</f>
        <v>442</v>
      </c>
      <c r="G73" s="554">
        <v>10.54</v>
      </c>
      <c r="H73" s="618">
        <v>13.7</v>
      </c>
      <c r="I73" s="673">
        <f t="shared" si="11"/>
        <v>6055.4</v>
      </c>
      <c r="J73" s="650"/>
      <c r="K73" s="651"/>
      <c r="L73" s="652"/>
      <c r="M73" s="653"/>
      <c r="N73" s="653"/>
      <c r="O73" s="653"/>
      <c r="P73" s="653"/>
      <c r="Q73" s="653"/>
      <c r="R73" s="653"/>
      <c r="S73" s="653"/>
      <c r="T73" s="653"/>
      <c r="U73" s="654"/>
      <c r="V73" s="655"/>
      <c r="W73" s="656"/>
      <c r="X73" s="655"/>
      <c r="Y73" s="657"/>
      <c r="Z73" s="655"/>
      <c r="AA73" s="655"/>
    </row>
    <row r="74" spans="1:27" ht="12" customHeight="1">
      <c r="A74" s="240"/>
      <c r="B74" s="241"/>
      <c r="C74" s="242"/>
      <c r="D74" s="323" t="s">
        <v>8117</v>
      </c>
      <c r="E74" s="241"/>
      <c r="F74" s="550"/>
      <c r="G74" s="573"/>
      <c r="H74" s="550"/>
      <c r="I74" s="593"/>
      <c r="J74" s="10"/>
      <c r="K74" s="116"/>
      <c r="L74" s="24"/>
      <c r="M74" s="24"/>
      <c r="N74" s="25"/>
      <c r="O74" s="24"/>
      <c r="P74" s="25"/>
      <c r="S74" s="4"/>
      <c r="T74" s="3"/>
      <c r="U74" s="16"/>
      <c r="V74" s="16"/>
      <c r="W74" s="16"/>
      <c r="X74" s="17"/>
      <c r="Y74" s="19"/>
      <c r="Z74" s="16"/>
      <c r="AA74" s="17"/>
    </row>
    <row r="75" spans="1:27" s="81" customFormat="1" ht="15">
      <c r="A75" s="600">
        <f>A73+1</f>
        <v>219</v>
      </c>
      <c r="B75" s="36" t="s">
        <v>2558</v>
      </c>
      <c r="C75" s="171" t="s">
        <v>3513</v>
      </c>
      <c r="D75" s="601" t="str">
        <f>LOWER(IF($A75="","",VLOOKUP($C75,'CPOS178-D'!$A$2:$G$11000,3,0)))</f>
        <v>chapisco</v>
      </c>
      <c r="E75" s="602" t="str">
        <f>LOWER(IF($A75="","",VLOOKUP($C75,'CPOS178-D'!$A$2:$G$11000,4,0)))</f>
        <v>m²</v>
      </c>
      <c r="F75" s="603">
        <f>170*1.8</f>
        <v>306</v>
      </c>
      <c r="G75" s="604">
        <v>4.6100000000000003</v>
      </c>
      <c r="H75" s="620">
        <v>5.98</v>
      </c>
      <c r="I75" s="621">
        <f t="shared" ref="I75" si="13">ROUND(F75*H75,2)</f>
        <v>1829.88</v>
      </c>
      <c r="J75" s="607"/>
      <c r="K75" s="608"/>
      <c r="L75" s="568"/>
      <c r="M75" s="609"/>
      <c r="N75" s="609"/>
      <c r="O75" s="609"/>
      <c r="P75" s="609"/>
      <c r="Q75" s="609"/>
      <c r="R75" s="609"/>
      <c r="S75" s="609"/>
      <c r="T75" s="609"/>
      <c r="U75" s="610"/>
      <c r="V75" s="611"/>
      <c r="W75" s="612"/>
      <c r="X75" s="611"/>
      <c r="Y75" s="613"/>
      <c r="Z75" s="611"/>
      <c r="AA75" s="611"/>
    </row>
    <row r="76" spans="1:27" s="81" customFormat="1" ht="15">
      <c r="A76" s="600">
        <f>A75+1</f>
        <v>220</v>
      </c>
      <c r="B76" s="36" t="s">
        <v>2558</v>
      </c>
      <c r="C76" s="171" t="s">
        <v>7774</v>
      </c>
      <c r="D76" s="601" t="str">
        <f>LOWER(IF($A76="","",VLOOKUP($C76,'CPOS178-D'!$A$2:$G$11000,3,0)))</f>
        <v>emboço desempenado com argamassa industrializada</v>
      </c>
      <c r="E76" s="602" t="str">
        <f>LOWER(IF($A76="","",VLOOKUP($C76,'CPOS178-D'!$A$2:$G$11000,4,0)))</f>
        <v>m²</v>
      </c>
      <c r="F76" s="603">
        <f>170*1.8</f>
        <v>306</v>
      </c>
      <c r="G76" s="604">
        <v>30.5</v>
      </c>
      <c r="H76" s="620">
        <f t="shared" ref="H76" si="14">G76*1.2977</f>
        <v>39.57985</v>
      </c>
      <c r="I76" s="621">
        <f t="shared" ref="I76" si="15">ROUND(F76*H76,2)</f>
        <v>12111.43</v>
      </c>
      <c r="J76" s="607"/>
      <c r="K76" s="608"/>
      <c r="L76" s="568"/>
      <c r="M76" s="609"/>
      <c r="N76" s="609"/>
      <c r="O76" s="609"/>
      <c r="P76" s="609"/>
      <c r="Q76" s="609"/>
      <c r="R76" s="609"/>
      <c r="S76" s="609"/>
      <c r="T76" s="609"/>
      <c r="U76" s="610"/>
      <c r="V76" s="611"/>
      <c r="W76" s="612"/>
      <c r="X76" s="611"/>
      <c r="Y76" s="613"/>
      <c r="Z76" s="611"/>
      <c r="AA76" s="611"/>
    </row>
    <row r="77" spans="1:27" s="81" customFormat="1" ht="15">
      <c r="A77" s="600">
        <f>A76+1</f>
        <v>221</v>
      </c>
      <c r="B77" s="36" t="s">
        <v>2558</v>
      </c>
      <c r="C77" s="171" t="s">
        <v>3519</v>
      </c>
      <c r="D77" s="601" t="str">
        <f>LOWER(IF($A77="","",VLOOKUP($C77,'CPOS178-D'!$A$2:$G$11000,3,0)))</f>
        <v>reboco</v>
      </c>
      <c r="E77" s="602" t="str">
        <f>LOWER(IF($A77="","",VLOOKUP($C77,'CPOS178-D'!$A$2:$G$11000,4,0)))</f>
        <v>m²</v>
      </c>
      <c r="F77" s="603">
        <f>F75</f>
        <v>306</v>
      </c>
      <c r="G77" s="604">
        <v>8.8699999999999992</v>
      </c>
      <c r="H77" s="620">
        <v>11.52</v>
      </c>
      <c r="I77" s="621">
        <f t="shared" ref="I77:I78" si="16">ROUND(F77*H77,2)</f>
        <v>3525.12</v>
      </c>
      <c r="J77" s="607"/>
      <c r="K77" s="608"/>
      <c r="L77" s="568"/>
      <c r="M77" s="609"/>
      <c r="N77" s="609"/>
      <c r="O77" s="609"/>
      <c r="P77" s="609"/>
      <c r="Q77" s="609"/>
      <c r="R77" s="609"/>
      <c r="S77" s="609"/>
      <c r="T77" s="609"/>
      <c r="U77" s="610"/>
      <c r="V77" s="611"/>
      <c r="W77" s="612"/>
      <c r="X77" s="611"/>
      <c r="Y77" s="613"/>
      <c r="Z77" s="611"/>
      <c r="AA77" s="611"/>
    </row>
    <row r="78" spans="1:27" s="682" customFormat="1" ht="36" customHeight="1">
      <c r="A78" s="671">
        <f t="shared" ref="A78:A79" si="17">A77+1</f>
        <v>222</v>
      </c>
      <c r="B78" s="171" t="s">
        <v>2558</v>
      </c>
      <c r="C78" s="171" t="s">
        <v>3612</v>
      </c>
      <c r="D78" s="693" t="s">
        <v>702</v>
      </c>
      <c r="E78" s="602" t="s">
        <v>2</v>
      </c>
      <c r="F78" s="603">
        <f>F75</f>
        <v>306</v>
      </c>
      <c r="G78" s="639">
        <v>153.80000000000001</v>
      </c>
      <c r="H78" s="618">
        <f t="shared" ref="H78" si="18">G78*1.2977</f>
        <v>199.58626000000004</v>
      </c>
      <c r="I78" s="673">
        <f t="shared" si="16"/>
        <v>61073.4</v>
      </c>
      <c r="J78" s="674"/>
      <c r="K78" s="675"/>
      <c r="L78" s="676"/>
      <c r="M78" s="677"/>
      <c r="N78" s="677"/>
      <c r="O78" s="677"/>
      <c r="P78" s="677"/>
      <c r="Q78" s="677"/>
      <c r="R78" s="677"/>
      <c r="S78" s="677"/>
      <c r="T78" s="677"/>
      <c r="U78" s="678"/>
      <c r="V78" s="679"/>
      <c r="W78" s="680"/>
      <c r="X78" s="679"/>
      <c r="Y78" s="681"/>
      <c r="Z78" s="679"/>
      <c r="AA78" s="679"/>
    </row>
    <row r="79" spans="1:27" s="81" customFormat="1" ht="24">
      <c r="A79" s="600">
        <f t="shared" si="17"/>
        <v>223</v>
      </c>
      <c r="B79" s="36" t="s">
        <v>2558</v>
      </c>
      <c r="C79" s="171" t="s">
        <v>3581</v>
      </c>
      <c r="D79" s="670" t="str">
        <f>LOWER(IF($A79="","",VLOOKUP($C79,'CPOS178-D'!$A$2:$G$11000,3,0)))</f>
        <v>rejuntamento em placas cerâmicas com argamassa industrializada para rejunte, juntas acima de 5 até 10 mm</v>
      </c>
      <c r="E79" s="602" t="str">
        <f>LOWER(IF($A79="","",VLOOKUP($C79,'CPOS178-D'!$A$2:$G$11000,4,0)))</f>
        <v>m²</v>
      </c>
      <c r="F79" s="603">
        <f>F75</f>
        <v>306</v>
      </c>
      <c r="G79" s="604">
        <v>10.54</v>
      </c>
      <c r="H79" s="620">
        <v>13.7</v>
      </c>
      <c r="I79" s="621">
        <f>ROUND(F79*H79,2)</f>
        <v>4192.2</v>
      </c>
      <c r="J79" s="607"/>
      <c r="K79" s="608"/>
      <c r="L79" s="568"/>
      <c r="M79" s="609"/>
      <c r="N79" s="609"/>
      <c r="O79" s="609"/>
      <c r="P79" s="609"/>
      <c r="Q79" s="609"/>
      <c r="R79" s="609"/>
      <c r="S79" s="609"/>
      <c r="T79" s="609"/>
      <c r="U79" s="610"/>
      <c r="V79" s="611"/>
      <c r="W79" s="612"/>
      <c r="X79" s="611"/>
      <c r="Y79" s="613"/>
      <c r="Z79" s="611"/>
      <c r="AA79" s="611"/>
    </row>
    <row r="80" spans="1:27" s="81" customFormat="1">
      <c r="A80" s="240"/>
      <c r="B80" s="662"/>
      <c r="C80" s="615"/>
      <c r="D80" s="323" t="s">
        <v>36955</v>
      </c>
      <c r="E80" s="662"/>
      <c r="F80" s="663"/>
      <c r="G80" s="664"/>
      <c r="H80" s="663"/>
      <c r="I80" s="665"/>
      <c r="J80" s="666"/>
      <c r="K80" s="667"/>
      <c r="L80" s="569"/>
      <c r="M80" s="569"/>
      <c r="N80" s="570"/>
      <c r="O80" s="569"/>
      <c r="P80" s="570"/>
      <c r="S80" s="668"/>
      <c r="T80" s="669"/>
      <c r="U80" s="610"/>
      <c r="V80" s="610"/>
      <c r="W80" s="610"/>
      <c r="X80" s="611"/>
      <c r="Y80" s="613"/>
      <c r="Z80" s="610"/>
      <c r="AA80" s="611"/>
    </row>
    <row r="81" spans="1:27" s="81" customFormat="1" ht="24">
      <c r="A81" s="600">
        <f>A79+1</f>
        <v>224</v>
      </c>
      <c r="B81" s="36"/>
      <c r="C81" s="171" t="s">
        <v>8119</v>
      </c>
      <c r="D81" s="601" t="s">
        <v>36959</v>
      </c>
      <c r="E81" s="602" t="s">
        <v>34</v>
      </c>
      <c r="F81" s="603">
        <v>170</v>
      </c>
      <c r="G81" s="604">
        <v>512.13</v>
      </c>
      <c r="H81" s="620">
        <f>G81*1.2977</f>
        <v>664.59110099999998</v>
      </c>
      <c r="I81" s="621">
        <f>ROUND(F81*H81,2)</f>
        <v>112980.49</v>
      </c>
      <c r="J81" s="607"/>
      <c r="K81" s="608"/>
      <c r="L81" s="568"/>
      <c r="M81" s="609"/>
      <c r="N81" s="609"/>
      <c r="O81" s="609"/>
      <c r="P81" s="609"/>
      <c r="Q81" s="609"/>
      <c r="R81" s="609"/>
      <c r="S81" s="609"/>
      <c r="T81" s="609"/>
      <c r="U81" s="610"/>
      <c r="V81" s="611"/>
      <c r="W81" s="612"/>
      <c r="X81" s="611"/>
      <c r="Y81" s="613"/>
      <c r="Z81" s="611"/>
      <c r="AA81" s="611"/>
    </row>
    <row r="82" spans="1:27" s="81" customFormat="1" ht="15">
      <c r="A82" s="600">
        <f>A81+1</f>
        <v>225</v>
      </c>
      <c r="B82" s="36"/>
      <c r="C82" s="171" t="s">
        <v>8119</v>
      </c>
      <c r="D82" s="601" t="s">
        <v>36960</v>
      </c>
      <c r="E82" s="602" t="s">
        <v>34</v>
      </c>
      <c r="F82" s="603">
        <v>170</v>
      </c>
      <c r="G82" s="604">
        <v>234.97999999999996</v>
      </c>
      <c r="H82" s="620">
        <f t="shared" ref="H82:H84" si="19">G82*1.2977</f>
        <v>304.93354599999998</v>
      </c>
      <c r="I82" s="621">
        <f t="shared" ref="I82:I84" si="20">ROUND(F82*H82,2)</f>
        <v>51838.7</v>
      </c>
      <c r="J82" s="607"/>
      <c r="K82" s="608"/>
      <c r="L82" s="568"/>
      <c r="M82" s="609"/>
      <c r="N82" s="609"/>
      <c r="O82" s="609"/>
      <c r="P82" s="609"/>
      <c r="Q82" s="609"/>
      <c r="R82" s="609"/>
      <c r="S82" s="609"/>
      <c r="T82" s="609"/>
      <c r="U82" s="610"/>
      <c r="V82" s="611"/>
      <c r="W82" s="612"/>
      <c r="X82" s="611"/>
      <c r="Y82" s="613"/>
      <c r="Z82" s="611"/>
      <c r="AA82" s="611"/>
    </row>
    <row r="83" spans="1:27" s="81" customFormat="1" ht="36">
      <c r="A83" s="600">
        <f t="shared" ref="A83:A84" si="21">A82+1</f>
        <v>226</v>
      </c>
      <c r="B83" s="36"/>
      <c r="C83" s="171" t="s">
        <v>8119</v>
      </c>
      <c r="D83" s="601" t="s">
        <v>36961</v>
      </c>
      <c r="E83" s="602" t="s">
        <v>34</v>
      </c>
      <c r="F83" s="603">
        <v>8.75</v>
      </c>
      <c r="G83" s="604">
        <v>1374.66</v>
      </c>
      <c r="H83" s="620">
        <f t="shared" si="19"/>
        <v>1783.8962820000002</v>
      </c>
      <c r="I83" s="621">
        <f t="shared" si="20"/>
        <v>15609.09</v>
      </c>
      <c r="J83" s="607"/>
      <c r="K83" s="608"/>
      <c r="L83" s="568"/>
      <c r="M83" s="609"/>
      <c r="N83" s="609"/>
      <c r="O83" s="609"/>
      <c r="P83" s="609"/>
      <c r="Q83" s="609"/>
      <c r="R83" s="609"/>
      <c r="S83" s="609"/>
      <c r="T83" s="609"/>
      <c r="U83" s="610"/>
      <c r="V83" s="611"/>
      <c r="W83" s="612"/>
      <c r="X83" s="611"/>
      <c r="Y83" s="613"/>
      <c r="Z83" s="611"/>
      <c r="AA83" s="611"/>
    </row>
    <row r="84" spans="1:27" s="81" customFormat="1" ht="24">
      <c r="A84" s="600">
        <f t="shared" si="21"/>
        <v>227</v>
      </c>
      <c r="B84" s="36"/>
      <c r="C84" s="171" t="s">
        <v>8119</v>
      </c>
      <c r="D84" s="601" t="s">
        <v>36962</v>
      </c>
      <c r="E84" s="602" t="s">
        <v>34</v>
      </c>
      <c r="F84" s="603">
        <v>8.75</v>
      </c>
      <c r="G84" s="604">
        <v>732.07</v>
      </c>
      <c r="H84" s="620">
        <f t="shared" si="19"/>
        <v>950.00723900000014</v>
      </c>
      <c r="I84" s="621">
        <f t="shared" si="20"/>
        <v>8312.56</v>
      </c>
      <c r="J84" s="607"/>
      <c r="K84" s="608"/>
      <c r="L84" s="568"/>
      <c r="M84" s="609"/>
      <c r="N84" s="609"/>
      <c r="O84" s="609"/>
      <c r="P84" s="609"/>
      <c r="Q84" s="609"/>
      <c r="R84" s="609"/>
      <c r="S84" s="609"/>
      <c r="T84" s="609"/>
      <c r="U84" s="610"/>
      <c r="V84" s="611"/>
      <c r="W84" s="612"/>
      <c r="X84" s="611"/>
      <c r="Y84" s="613"/>
      <c r="Z84" s="611"/>
      <c r="AA84" s="611"/>
    </row>
    <row r="85" spans="1:27" ht="12" customHeight="1">
      <c r="A85" s="142"/>
      <c r="B85" s="36"/>
      <c r="C85" s="171"/>
      <c r="D85" s="143"/>
      <c r="E85" s="32"/>
      <c r="F85" s="551"/>
      <c r="G85" s="582"/>
      <c r="H85" s="577"/>
      <c r="I85" s="594"/>
      <c r="J85" s="13"/>
      <c r="K85" s="121"/>
      <c r="L85" s="66"/>
      <c r="M85" s="63"/>
      <c r="N85" s="63"/>
      <c r="O85" s="63"/>
      <c r="P85" s="63"/>
      <c r="Q85" s="63"/>
      <c r="R85" s="63"/>
      <c r="S85" s="63"/>
      <c r="T85" s="63"/>
      <c r="U85" s="16"/>
      <c r="V85" s="17"/>
      <c r="W85" s="18"/>
      <c r="X85" s="17"/>
      <c r="Y85" s="19"/>
      <c r="Z85" s="17"/>
      <c r="AA85" s="17"/>
    </row>
    <row r="86" spans="1:27" ht="12" customHeight="1">
      <c r="A86" s="240"/>
      <c r="B86" s="241"/>
      <c r="C86" s="242"/>
      <c r="D86" s="323" t="s">
        <v>8284</v>
      </c>
      <c r="E86" s="241" t="str">
        <f>LOWER(IF($A86="","",VLOOKUP($D86,'CPOS178-D'!$A$2:$G$11000,4,0)))</f>
        <v/>
      </c>
      <c r="F86" s="550"/>
      <c r="G86" s="573"/>
      <c r="H86" s="550"/>
      <c r="I86" s="593"/>
      <c r="J86" s="10"/>
      <c r="K86" s="116"/>
      <c r="L86" s="24"/>
      <c r="M86" s="24"/>
      <c r="N86" s="25"/>
      <c r="O86" s="24"/>
      <c r="P86" s="25"/>
      <c r="S86" s="4"/>
      <c r="T86" s="3"/>
      <c r="U86" s="16"/>
      <c r="V86" s="16"/>
      <c r="W86" s="16"/>
      <c r="X86" s="17"/>
      <c r="Y86" s="19"/>
      <c r="Z86" s="16"/>
      <c r="AA86" s="17"/>
    </row>
    <row r="87" spans="1:27" ht="12" customHeight="1">
      <c r="A87" s="142"/>
      <c r="B87" s="36"/>
      <c r="C87" s="171"/>
      <c r="D87" s="143"/>
      <c r="E87" s="32"/>
      <c r="F87" s="551"/>
      <c r="G87" s="582"/>
      <c r="H87" s="577"/>
      <c r="I87" s="594"/>
      <c r="J87" s="13"/>
      <c r="K87" s="121"/>
      <c r="L87" s="66"/>
      <c r="M87" s="63"/>
      <c r="N87" s="63"/>
      <c r="O87" s="63"/>
      <c r="P87" s="63"/>
      <c r="Q87" s="63"/>
      <c r="R87" s="63"/>
      <c r="S87" s="63"/>
      <c r="T87" s="63"/>
      <c r="U87" s="16"/>
      <c r="V87" s="17"/>
      <c r="W87" s="18"/>
      <c r="X87" s="17"/>
      <c r="Y87" s="19"/>
      <c r="Z87" s="17"/>
      <c r="AA87" s="17"/>
    </row>
    <row r="88" spans="1:27" ht="12" customHeight="1">
      <c r="A88" s="240"/>
      <c r="B88" s="241"/>
      <c r="C88" s="242"/>
      <c r="D88" s="323" t="s">
        <v>36954</v>
      </c>
      <c r="E88" s="241" t="str">
        <f>LOWER(IF($A88="","",VLOOKUP($D88,'CPOS178-D'!$A$2:$G$11000,4,0)))</f>
        <v/>
      </c>
      <c r="F88" s="550"/>
      <c r="G88" s="573"/>
      <c r="H88" s="550"/>
      <c r="I88" s="593"/>
      <c r="J88" s="10"/>
      <c r="K88" s="116"/>
      <c r="L88" s="24"/>
      <c r="M88" s="24"/>
      <c r="N88" s="25"/>
      <c r="O88" s="24"/>
      <c r="P88" s="25"/>
      <c r="S88" s="4"/>
      <c r="T88" s="3"/>
      <c r="U88" s="16"/>
      <c r="V88" s="16"/>
      <c r="W88" s="16"/>
      <c r="X88" s="17"/>
      <c r="Y88" s="19"/>
      <c r="Z88" s="16"/>
      <c r="AA88" s="17"/>
    </row>
    <row r="89" spans="1:27" ht="12" customHeight="1">
      <c r="A89" s="240"/>
      <c r="B89" s="241"/>
      <c r="C89" s="242"/>
      <c r="D89" s="323" t="s">
        <v>8306</v>
      </c>
      <c r="E89" s="241"/>
      <c r="F89" s="550"/>
      <c r="G89" s="573"/>
      <c r="H89" s="550"/>
      <c r="I89" s="593"/>
      <c r="J89" s="10"/>
      <c r="K89" s="116"/>
      <c r="L89" s="24"/>
      <c r="M89" s="24"/>
      <c r="N89" s="25"/>
      <c r="O89" s="24"/>
      <c r="P89" s="25"/>
      <c r="S89" s="4"/>
      <c r="T89" s="3"/>
      <c r="U89" s="16"/>
      <c r="V89" s="16"/>
      <c r="W89" s="16"/>
      <c r="X89" s="17"/>
      <c r="Y89" s="19"/>
      <c r="Z89" s="16"/>
      <c r="AA89" s="17"/>
    </row>
    <row r="90" spans="1:27" ht="15">
      <c r="A90" s="142">
        <f>A84+1</f>
        <v>228</v>
      </c>
      <c r="B90" s="36" t="s">
        <v>2558</v>
      </c>
      <c r="C90" s="171" t="s">
        <v>3050</v>
      </c>
      <c r="D90" s="143" t="str">
        <f>LOWER(IF($A90="","",VLOOKUP($C90,'CPOS178-D'!$A$2:$G$11000,3,0)))</f>
        <v>escavação manual em solo de 1ª e 2ª categoria em campo aberto</v>
      </c>
      <c r="E90" s="32" t="str">
        <f>LOWER(IF($A90="","",VLOOKUP($C90,'CPOS178-D'!$A$2:$G$11000,4,0)))</f>
        <v>m³</v>
      </c>
      <c r="F90" s="551">
        <f>0.6*0.6*40</f>
        <v>14.399999999999999</v>
      </c>
      <c r="G90" s="582">
        <v>34.06</v>
      </c>
      <c r="H90" s="620">
        <v>44.29</v>
      </c>
      <c r="I90" s="621">
        <f t="shared" ref="I90" si="22">ROUND(F90*H90,2)</f>
        <v>637.78</v>
      </c>
      <c r="J90" s="13"/>
      <c r="K90" s="121"/>
      <c r="L90" s="66"/>
      <c r="M90" s="63"/>
      <c r="N90" s="63"/>
      <c r="O90" s="63"/>
      <c r="P90" s="63"/>
      <c r="Q90" s="63"/>
      <c r="R90" s="63"/>
      <c r="S90" s="63"/>
      <c r="T90" s="63"/>
      <c r="U90" s="16"/>
      <c r="V90" s="17"/>
      <c r="W90" s="18"/>
      <c r="X90" s="17"/>
      <c r="Y90" s="19"/>
      <c r="Z90" s="17"/>
      <c r="AA90" s="17"/>
    </row>
    <row r="91" spans="1:27" ht="15">
      <c r="A91" s="142">
        <f>A90+1</f>
        <v>229</v>
      </c>
      <c r="B91" s="36" t="s">
        <v>2558</v>
      </c>
      <c r="C91" s="171" t="s">
        <v>6337</v>
      </c>
      <c r="D91" s="143" t="str">
        <f>LOWER(IF($A91="","",VLOOKUP($C91,'CPOS178-D'!$A$2:$G$11000,3,0)))</f>
        <v>base de bica corrida</v>
      </c>
      <c r="E91" s="32" t="str">
        <f>LOWER(IF($A91="","",VLOOKUP($C91,'CPOS178-D'!$A$2:$G$11000,4,0)))</f>
        <v>m³</v>
      </c>
      <c r="F91" s="551">
        <f>0.3*40*0.1</f>
        <v>1.2000000000000002</v>
      </c>
      <c r="G91" s="582">
        <v>113.8</v>
      </c>
      <c r="H91" s="620">
        <v>147.68</v>
      </c>
      <c r="I91" s="621">
        <f t="shared" ref="I91:I98" si="23">ROUND(F91*H91,2)</f>
        <v>177.22</v>
      </c>
      <c r="J91" s="13"/>
      <c r="K91" s="121"/>
      <c r="L91" s="66"/>
      <c r="M91" s="63"/>
      <c r="N91" s="63"/>
      <c r="O91" s="63"/>
      <c r="P91" s="63"/>
      <c r="Q91" s="63"/>
      <c r="R91" s="63"/>
      <c r="S91" s="63"/>
      <c r="T91" s="63"/>
      <c r="U91" s="16"/>
      <c r="V91" s="17"/>
      <c r="W91" s="18"/>
      <c r="X91" s="17"/>
      <c r="Y91" s="19"/>
      <c r="Z91" s="17"/>
      <c r="AA91" s="17"/>
    </row>
    <row r="92" spans="1:27" ht="15">
      <c r="A92" s="142">
        <f>A91+1</f>
        <v>230</v>
      </c>
      <c r="B92" s="36" t="s">
        <v>2558</v>
      </c>
      <c r="C92" s="171" t="s">
        <v>3225</v>
      </c>
      <c r="D92" s="143" t="str">
        <f>LOWER(IF($A92="","",VLOOKUP($C92,'CPOS178-D'!$A$2:$G$11000,3,0)))</f>
        <v>broca em concreto armado diâmetro de 20 cm - completa</v>
      </c>
      <c r="E92" s="32" t="str">
        <f>LOWER(IF($A92="","",VLOOKUP($C92,'CPOS178-D'!$A$2:$G$11000,4,0)))</f>
        <v>m</v>
      </c>
      <c r="F92" s="551">
        <f>40/2*3</f>
        <v>60</v>
      </c>
      <c r="G92" s="582">
        <v>44.45</v>
      </c>
      <c r="H92" s="620">
        <v>57.77</v>
      </c>
      <c r="I92" s="621">
        <f t="shared" si="23"/>
        <v>3466.2</v>
      </c>
      <c r="J92" s="13"/>
      <c r="K92" s="121"/>
      <c r="L92" s="66"/>
      <c r="M92" s="63"/>
      <c r="N92" s="63"/>
      <c r="O92" s="63"/>
      <c r="P92" s="63"/>
      <c r="Q92" s="63"/>
      <c r="R92" s="63"/>
      <c r="S92" s="63"/>
      <c r="T92" s="63"/>
      <c r="U92" s="16"/>
      <c r="V92" s="17"/>
      <c r="W92" s="18"/>
      <c r="X92" s="17"/>
      <c r="Y92" s="19"/>
      <c r="Z92" s="17"/>
      <c r="AA92" s="17"/>
    </row>
    <row r="93" spans="1:27" ht="15">
      <c r="A93" s="142">
        <f>A92+1</f>
        <v>231</v>
      </c>
      <c r="B93" s="36" t="s">
        <v>2558</v>
      </c>
      <c r="C93" s="171" t="s">
        <v>3137</v>
      </c>
      <c r="D93" s="143" t="str">
        <f>LOWER(IF($A93="","",VLOOKUP($C93,'CPOS178-D'!$A$2:$G$11000,3,0)))</f>
        <v>forma plana em compensado para estrutura convencional</v>
      </c>
      <c r="E93" s="32" t="str">
        <f>LOWER(IF($A93="","",VLOOKUP($C93,'CPOS178-D'!$A$2:$G$11000,4,0)))</f>
        <v>m²</v>
      </c>
      <c r="F93" s="551">
        <f>(0.5*3*40)</f>
        <v>60</v>
      </c>
      <c r="G93" s="582">
        <v>109.39</v>
      </c>
      <c r="H93" s="620">
        <v>142.06</v>
      </c>
      <c r="I93" s="621">
        <f t="shared" si="23"/>
        <v>8523.6</v>
      </c>
      <c r="J93" s="13"/>
      <c r="K93" s="121"/>
      <c r="L93" s="66"/>
      <c r="M93" s="63"/>
      <c r="N93" s="63"/>
      <c r="O93" s="63"/>
      <c r="P93" s="63"/>
      <c r="Q93" s="63"/>
      <c r="R93" s="63"/>
      <c r="S93" s="63"/>
      <c r="T93" s="63"/>
      <c r="U93" s="16"/>
      <c r="V93" s="17"/>
      <c r="W93" s="18"/>
      <c r="X93" s="17"/>
      <c r="Y93" s="19"/>
      <c r="Z93" s="17"/>
      <c r="AA93" s="17"/>
    </row>
    <row r="94" spans="1:27" ht="15">
      <c r="A94" s="142">
        <f t="shared" ref="A94:A98" si="24">A93+1</f>
        <v>232</v>
      </c>
      <c r="B94" s="36" t="s">
        <v>2558</v>
      </c>
      <c r="C94" s="171" t="s">
        <v>3161</v>
      </c>
      <c r="D94" s="143" t="str">
        <f>LOWER(IF($A94="","",VLOOKUP($C94,'CPOS178-D'!$A$2:$G$11000,3,0)))</f>
        <v>armadura em barra de aço ca-50 (a ou b) fyk = 500 mpa</v>
      </c>
      <c r="E94" s="32" t="str">
        <f>LOWER(IF($A94="","",VLOOKUP($C94,'CPOS178-D'!$A$2:$G$11000,4,0)))</f>
        <v>kg</v>
      </c>
      <c r="F94" s="551">
        <f>F95*70</f>
        <v>420</v>
      </c>
      <c r="G94" s="582">
        <v>6.24</v>
      </c>
      <c r="H94" s="620">
        <v>8.1</v>
      </c>
      <c r="I94" s="621">
        <f t="shared" si="23"/>
        <v>3402</v>
      </c>
      <c r="J94" s="13"/>
      <c r="K94" s="121"/>
      <c r="L94" s="66"/>
      <c r="M94" s="63"/>
      <c r="N94" s="63"/>
      <c r="O94" s="63"/>
      <c r="P94" s="63"/>
      <c r="Q94" s="63"/>
      <c r="R94" s="63"/>
      <c r="S94" s="63"/>
      <c r="T94" s="63"/>
      <c r="U94" s="16"/>
      <c r="V94" s="17"/>
      <c r="W94" s="18"/>
      <c r="X94" s="17"/>
      <c r="Y94" s="19"/>
      <c r="Z94" s="17"/>
      <c r="AA94" s="17"/>
    </row>
    <row r="95" spans="1:27" ht="15">
      <c r="A95" s="142">
        <f t="shared" si="24"/>
        <v>233</v>
      </c>
      <c r="B95" s="36" t="s">
        <v>2558</v>
      </c>
      <c r="C95" s="171" t="s">
        <v>3174</v>
      </c>
      <c r="D95" s="143" t="str">
        <f>LOWER(IF($A95="","",VLOOKUP($C95,'CPOS178-D'!$A$2:$G$11000,3,0)))</f>
        <v>concreto usinado, fck = 25 mpa - para bombeamento</v>
      </c>
      <c r="E95" s="32" t="str">
        <f>LOWER(IF($A95="","",VLOOKUP($C95,'CPOS178-D'!$A$2:$G$11000,4,0)))</f>
        <v>m³</v>
      </c>
      <c r="F95" s="551">
        <f>40*0.3*0.5</f>
        <v>6</v>
      </c>
      <c r="G95" s="582">
        <v>326.01</v>
      </c>
      <c r="H95" s="620">
        <v>423.06</v>
      </c>
      <c r="I95" s="621">
        <f t="shared" si="23"/>
        <v>2538.36</v>
      </c>
      <c r="J95" s="13"/>
      <c r="K95" s="121"/>
      <c r="L95" s="66"/>
      <c r="M95" s="63"/>
      <c r="N95" s="63"/>
      <c r="O95" s="63"/>
      <c r="P95" s="63"/>
      <c r="Q95" s="63"/>
      <c r="R95" s="63"/>
      <c r="S95" s="63"/>
      <c r="T95" s="63"/>
      <c r="U95" s="16"/>
      <c r="V95" s="17"/>
      <c r="W95" s="18"/>
      <c r="X95" s="17"/>
      <c r="Y95" s="19"/>
      <c r="Z95" s="17"/>
      <c r="AA95" s="17"/>
    </row>
    <row r="96" spans="1:27" s="81" customFormat="1" ht="15">
      <c r="A96" s="600">
        <f t="shared" si="24"/>
        <v>234</v>
      </c>
      <c r="B96" s="36" t="s">
        <v>2558</v>
      </c>
      <c r="C96" s="171" t="s">
        <v>3198</v>
      </c>
      <c r="D96" s="601" t="str">
        <f>LOWER(IF($A96="","",VLOOKUP($C96,'CPOS178-D'!$A$2:$G$11000,3,0)))</f>
        <v>lançamento, espalhamento e adensamento de concreto ou massa em lastro e/ou enchimento</v>
      </c>
      <c r="E96" s="602" t="str">
        <f>LOWER(IF($A96="","",VLOOKUP($C96,'CPOS178-D'!$A$2:$G$11000,4,0)))</f>
        <v>m³</v>
      </c>
      <c r="F96" s="603">
        <f>F95</f>
        <v>6</v>
      </c>
      <c r="G96" s="604">
        <v>57.44</v>
      </c>
      <c r="H96" s="620">
        <v>74.680000000000007</v>
      </c>
      <c r="I96" s="621">
        <f t="shared" si="23"/>
        <v>448.08</v>
      </c>
      <c r="J96" s="607"/>
      <c r="K96" s="608"/>
      <c r="L96" s="568"/>
      <c r="M96" s="609"/>
      <c r="N96" s="609"/>
      <c r="O96" s="609"/>
      <c r="P96" s="609"/>
      <c r="Q96" s="609"/>
      <c r="R96" s="609"/>
      <c r="S96" s="609"/>
      <c r="T96" s="609"/>
      <c r="U96" s="610"/>
      <c r="V96" s="611"/>
      <c r="W96" s="612"/>
      <c r="X96" s="611"/>
      <c r="Y96" s="613"/>
      <c r="Z96" s="611"/>
      <c r="AA96" s="611"/>
    </row>
    <row r="97" spans="1:27" ht="15">
      <c r="A97" s="142">
        <f t="shared" si="24"/>
        <v>235</v>
      </c>
      <c r="B97" s="36" t="s">
        <v>2558</v>
      </c>
      <c r="C97" s="171" t="s">
        <v>3086</v>
      </c>
      <c r="D97" s="143" t="str">
        <f>LOWER(IF($A97="","",VLOOKUP($C97,'CPOS178-D'!$A$2:$G$11000,3,0)))</f>
        <v>reaterro compactado mecanizado de vala ou cava com rolo, mínimo de 95% pn</v>
      </c>
      <c r="E97" s="32" t="str">
        <f>LOWER(IF($A97="","",VLOOKUP($C97,'CPOS178-D'!$A$2:$G$11000,4,0)))</f>
        <v>m³</v>
      </c>
      <c r="F97" s="551">
        <f>F90-F91-F95</f>
        <v>7.1999999999999993</v>
      </c>
      <c r="G97" s="582">
        <v>13.67</v>
      </c>
      <c r="H97" s="620">
        <v>17.739999999999998</v>
      </c>
      <c r="I97" s="621">
        <f t="shared" si="23"/>
        <v>127.73</v>
      </c>
      <c r="J97" s="13"/>
      <c r="K97" s="121"/>
      <c r="L97" s="66"/>
      <c r="M97" s="63"/>
      <c r="N97" s="63"/>
      <c r="O97" s="63"/>
      <c r="P97" s="63"/>
      <c r="Q97" s="63"/>
      <c r="R97" s="63"/>
      <c r="S97" s="63"/>
      <c r="T97" s="63"/>
      <c r="U97" s="16"/>
      <c r="V97" s="17"/>
      <c r="W97" s="18"/>
      <c r="X97" s="17"/>
      <c r="Y97" s="19"/>
      <c r="Z97" s="17"/>
      <c r="AA97" s="17"/>
    </row>
    <row r="98" spans="1:27" ht="15">
      <c r="A98" s="142">
        <f t="shared" si="24"/>
        <v>236</v>
      </c>
      <c r="B98" s="36" t="s">
        <v>2558</v>
      </c>
      <c r="C98" s="171" t="s">
        <v>4310</v>
      </c>
      <c r="D98" s="143" t="str">
        <f>LOWER(IF($A98="","",VLOOKUP($C98,'CPOS178-D'!$A$2:$G$11000,3,0)))</f>
        <v>impermeabilização em membrana de asfalto modificado com elastômeros, na cor preta</v>
      </c>
      <c r="E98" s="32" t="str">
        <f>LOWER(IF($A98="","",VLOOKUP($C98,'CPOS178-D'!$A$2:$G$11000,4,0)))</f>
        <v>m²</v>
      </c>
      <c r="F98" s="551">
        <f>(0.5*2+0.3)*40</f>
        <v>52</v>
      </c>
      <c r="G98" s="582">
        <v>31.83</v>
      </c>
      <c r="H98" s="620">
        <v>41.32</v>
      </c>
      <c r="I98" s="621">
        <f t="shared" si="23"/>
        <v>2148.64</v>
      </c>
      <c r="J98" s="13"/>
      <c r="K98" s="121"/>
      <c r="L98" s="66"/>
      <c r="M98" s="63"/>
      <c r="N98" s="63"/>
      <c r="O98" s="63"/>
      <c r="P98" s="63"/>
      <c r="Q98" s="63"/>
      <c r="R98" s="63"/>
      <c r="S98" s="63"/>
      <c r="T98" s="63"/>
      <c r="U98" s="16"/>
      <c r="V98" s="17"/>
      <c r="W98" s="18"/>
      <c r="X98" s="17"/>
      <c r="Y98" s="19"/>
      <c r="Z98" s="17"/>
      <c r="AA98" s="17"/>
    </row>
    <row r="99" spans="1:27" ht="12" customHeight="1">
      <c r="A99" s="240"/>
      <c r="B99" s="241"/>
      <c r="C99" s="242"/>
      <c r="D99" s="323" t="s">
        <v>36955</v>
      </c>
      <c r="E99" s="241"/>
      <c r="F99" s="550"/>
      <c r="G99" s="573"/>
      <c r="H99" s="550"/>
      <c r="I99" s="593"/>
      <c r="J99" s="10"/>
      <c r="K99" s="116"/>
      <c r="L99" s="24"/>
      <c r="M99" s="24"/>
      <c r="N99" s="25"/>
      <c r="O99" s="24"/>
      <c r="P99" s="25"/>
      <c r="S99" s="4"/>
      <c r="T99" s="3"/>
      <c r="U99" s="16"/>
      <c r="V99" s="16"/>
      <c r="W99" s="16"/>
      <c r="X99" s="17"/>
      <c r="Y99" s="19"/>
      <c r="Z99" s="16"/>
      <c r="AA99" s="17"/>
    </row>
    <row r="100" spans="1:27" s="81" customFormat="1" ht="24">
      <c r="A100" s="600">
        <f>A98+1</f>
        <v>237</v>
      </c>
      <c r="B100" s="36"/>
      <c r="C100" s="171" t="s">
        <v>8119</v>
      </c>
      <c r="D100" s="601" t="s">
        <v>36948</v>
      </c>
      <c r="E100" s="602" t="s">
        <v>34</v>
      </c>
      <c r="F100" s="603">
        <v>40</v>
      </c>
      <c r="G100" s="604">
        <v>671.36</v>
      </c>
      <c r="H100" s="620">
        <v>871.22374997847851</v>
      </c>
      <c r="I100" s="621">
        <f>ROUND(F100*H100,2)</f>
        <v>34848.949999999997</v>
      </c>
      <c r="J100" s="607"/>
      <c r="K100" s="608"/>
      <c r="L100" s="568"/>
      <c r="M100" s="609"/>
      <c r="N100" s="609"/>
      <c r="O100" s="609"/>
      <c r="P100" s="609"/>
      <c r="Q100" s="609"/>
      <c r="R100" s="609"/>
      <c r="S100" s="609"/>
      <c r="T100" s="609"/>
      <c r="U100" s="610"/>
      <c r="V100" s="611"/>
      <c r="W100" s="612"/>
      <c r="X100" s="611"/>
      <c r="Y100" s="613"/>
      <c r="Z100" s="611"/>
      <c r="AA100" s="611"/>
    </row>
    <row r="101" spans="1:27" s="81" customFormat="1" ht="15">
      <c r="A101" s="600">
        <f>A100+1</f>
        <v>238</v>
      </c>
      <c r="B101" s="36"/>
      <c r="C101" s="171" t="s">
        <v>8119</v>
      </c>
      <c r="D101" s="601" t="s">
        <v>36951</v>
      </c>
      <c r="E101" s="602" t="s">
        <v>34</v>
      </c>
      <c r="F101" s="603">
        <f>F100</f>
        <v>40</v>
      </c>
      <c r="G101" s="604">
        <v>234.97999999999996</v>
      </c>
      <c r="H101" s="620">
        <f t="shared" ref="H101:H105" si="25">G101*1.2977</f>
        <v>304.93354599999998</v>
      </c>
      <c r="I101" s="621">
        <f>ROUND(F101*H101,2)</f>
        <v>12197.34</v>
      </c>
      <c r="J101" s="607"/>
      <c r="K101" s="608"/>
      <c r="L101" s="568"/>
      <c r="M101" s="609"/>
      <c r="N101" s="609"/>
      <c r="O101" s="609"/>
      <c r="P101" s="609"/>
      <c r="Q101" s="609"/>
      <c r="R101" s="609"/>
      <c r="S101" s="609"/>
      <c r="T101" s="609"/>
      <c r="U101" s="610"/>
      <c r="V101" s="611"/>
      <c r="W101" s="612"/>
      <c r="X101" s="611"/>
      <c r="Y101" s="613"/>
      <c r="Z101" s="611"/>
      <c r="AA101" s="611"/>
    </row>
    <row r="102" spans="1:27" s="81" customFormat="1" ht="36">
      <c r="A102" s="600">
        <f t="shared" ref="A102:A105" si="26">A101+1</f>
        <v>239</v>
      </c>
      <c r="B102" s="36"/>
      <c r="C102" s="171" t="s">
        <v>8119</v>
      </c>
      <c r="D102" s="601" t="s">
        <v>36949</v>
      </c>
      <c r="E102" s="602" t="s">
        <v>8127</v>
      </c>
      <c r="F102" s="603">
        <v>1</v>
      </c>
      <c r="G102" s="604">
        <v>2632.39</v>
      </c>
      <c r="H102" s="620">
        <f t="shared" si="25"/>
        <v>3416.0525029999999</v>
      </c>
      <c r="I102" s="621">
        <f t="shared" ref="I102" si="27">ROUND(F102*H102,2)</f>
        <v>3416.05</v>
      </c>
      <c r="J102" s="607"/>
      <c r="K102" s="608"/>
      <c r="L102" s="568"/>
      <c r="M102" s="609"/>
      <c r="N102" s="609"/>
      <c r="O102" s="609"/>
      <c r="P102" s="609"/>
      <c r="Q102" s="609"/>
      <c r="R102" s="609"/>
      <c r="S102" s="609"/>
      <c r="T102" s="609"/>
      <c r="U102" s="610"/>
      <c r="V102" s="611"/>
      <c r="W102" s="612"/>
      <c r="X102" s="611"/>
      <c r="Y102" s="613"/>
      <c r="Z102" s="611"/>
      <c r="AA102" s="611"/>
    </row>
    <row r="103" spans="1:27" s="81" customFormat="1" ht="24">
      <c r="A103" s="600">
        <f t="shared" si="26"/>
        <v>240</v>
      </c>
      <c r="B103" s="36"/>
      <c r="C103" s="171" t="s">
        <v>8119</v>
      </c>
      <c r="D103" s="601" t="s">
        <v>36952</v>
      </c>
      <c r="E103" s="602" t="s">
        <v>8127</v>
      </c>
      <c r="F103" s="603">
        <f>F102</f>
        <v>1</v>
      </c>
      <c r="G103" s="604">
        <v>1579.2000000000003</v>
      </c>
      <c r="H103" s="620">
        <f t="shared" si="25"/>
        <v>2049.3278400000004</v>
      </c>
      <c r="I103" s="621">
        <f>ROUND(F103*H103,2)</f>
        <v>2049.33</v>
      </c>
      <c r="J103" s="607"/>
      <c r="K103" s="608"/>
      <c r="L103" s="568"/>
      <c r="M103" s="609"/>
      <c r="N103" s="609"/>
      <c r="O103" s="609"/>
      <c r="P103" s="609"/>
      <c r="Q103" s="609"/>
      <c r="R103" s="609"/>
      <c r="S103" s="609"/>
      <c r="T103" s="609"/>
      <c r="U103" s="610"/>
      <c r="V103" s="611"/>
      <c r="W103" s="612"/>
      <c r="X103" s="611"/>
      <c r="Y103" s="613"/>
      <c r="Z103" s="611"/>
      <c r="AA103" s="611"/>
    </row>
    <row r="104" spans="1:27" s="81" customFormat="1" ht="36">
      <c r="A104" s="600">
        <f t="shared" si="26"/>
        <v>241</v>
      </c>
      <c r="B104" s="36"/>
      <c r="C104" s="171" t="s">
        <v>8119</v>
      </c>
      <c r="D104" s="601" t="s">
        <v>36950</v>
      </c>
      <c r="E104" s="602" t="s">
        <v>8127</v>
      </c>
      <c r="F104" s="603">
        <v>1</v>
      </c>
      <c r="G104" s="604">
        <v>6314.78</v>
      </c>
      <c r="H104" s="620">
        <f t="shared" si="25"/>
        <v>8194.6900060000007</v>
      </c>
      <c r="I104" s="621">
        <f>ROUND(F104*H104,2)</f>
        <v>8194.69</v>
      </c>
      <c r="J104" s="607"/>
      <c r="K104" s="608"/>
      <c r="L104" s="568"/>
      <c r="M104" s="609"/>
      <c r="N104" s="609"/>
      <c r="O104" s="609"/>
      <c r="P104" s="609"/>
      <c r="Q104" s="609"/>
      <c r="R104" s="609"/>
      <c r="S104" s="609"/>
      <c r="T104" s="609"/>
      <c r="U104" s="610"/>
      <c r="V104" s="611"/>
      <c r="W104" s="612"/>
      <c r="X104" s="611"/>
      <c r="Y104" s="613"/>
      <c r="Z104" s="611"/>
      <c r="AA104" s="611"/>
    </row>
    <row r="105" spans="1:27" s="81" customFormat="1" ht="24">
      <c r="A105" s="600">
        <f t="shared" si="26"/>
        <v>242</v>
      </c>
      <c r="B105" s="36"/>
      <c r="C105" s="171" t="s">
        <v>8119</v>
      </c>
      <c r="D105" s="601" t="s">
        <v>36953</v>
      </c>
      <c r="E105" s="602" t="s">
        <v>8127</v>
      </c>
      <c r="F105" s="603">
        <f>F104</f>
        <v>1</v>
      </c>
      <c r="G105" s="604">
        <v>3788.4</v>
      </c>
      <c r="H105" s="620">
        <f t="shared" si="25"/>
        <v>4916.2066800000002</v>
      </c>
      <c r="I105" s="621">
        <f>ROUND(F105*H105,2)</f>
        <v>4916.21</v>
      </c>
      <c r="J105" s="607"/>
      <c r="K105" s="608"/>
      <c r="L105" s="568"/>
      <c r="M105" s="609"/>
      <c r="N105" s="609"/>
      <c r="O105" s="609"/>
      <c r="P105" s="609"/>
      <c r="Q105" s="609"/>
      <c r="R105" s="609"/>
      <c r="S105" s="609"/>
      <c r="T105" s="609"/>
      <c r="U105" s="610"/>
      <c r="V105" s="611"/>
      <c r="W105" s="612"/>
      <c r="X105" s="611"/>
      <c r="Y105" s="613"/>
      <c r="Z105" s="611"/>
      <c r="AA105" s="611"/>
    </row>
    <row r="106" spans="1:27" ht="12" customHeight="1">
      <c r="A106" s="240"/>
      <c r="B106" s="241"/>
      <c r="C106" s="242"/>
      <c r="D106" s="323" t="s">
        <v>999</v>
      </c>
      <c r="E106" s="241"/>
      <c r="F106" s="550"/>
      <c r="G106" s="573"/>
      <c r="H106" s="550"/>
      <c r="I106" s="593"/>
      <c r="J106" s="10"/>
      <c r="K106" s="116"/>
      <c r="L106" s="24"/>
      <c r="M106" s="24"/>
      <c r="N106" s="25"/>
      <c r="O106" s="24"/>
      <c r="P106" s="25"/>
      <c r="S106" s="4"/>
      <c r="T106" s="3"/>
      <c r="U106" s="16"/>
      <c r="V106" s="16"/>
      <c r="W106" s="16"/>
      <c r="X106" s="17"/>
      <c r="Y106" s="19"/>
      <c r="Z106" s="16"/>
      <c r="AA106" s="17"/>
    </row>
    <row r="107" spans="1:27" ht="15">
      <c r="A107" s="142">
        <f>A105+1</f>
        <v>243</v>
      </c>
      <c r="B107" s="36" t="s">
        <v>2558</v>
      </c>
      <c r="C107" s="171" t="s">
        <v>3513</v>
      </c>
      <c r="D107" s="143" t="str">
        <f>LOWER(IF($A107="","",VLOOKUP($C107,'CPOS178-D'!$A$2:$G$11000,3,0)))</f>
        <v>chapisco</v>
      </c>
      <c r="E107" s="32" t="str">
        <f>LOWER(IF($A107="","",VLOOKUP($C107,'CPOS178-D'!$A$2:$G$11000,4,0)))</f>
        <v>m²</v>
      </c>
      <c r="F107" s="551">
        <f>(2*0.4+0.3)*40</f>
        <v>44</v>
      </c>
      <c r="G107" s="582">
        <v>4.6100000000000003</v>
      </c>
      <c r="H107" s="620">
        <v>5.98</v>
      </c>
      <c r="I107" s="621">
        <f t="shared" ref="I107" si="28">ROUND(F107*H107,2)</f>
        <v>263.12</v>
      </c>
      <c r="J107" s="13"/>
      <c r="K107" s="121"/>
      <c r="L107" s="66"/>
      <c r="M107" s="63"/>
      <c r="N107" s="63"/>
      <c r="O107" s="63"/>
      <c r="P107" s="63"/>
      <c r="Q107" s="63"/>
      <c r="R107" s="63"/>
      <c r="S107" s="63"/>
      <c r="T107" s="63"/>
      <c r="U107" s="16"/>
      <c r="V107" s="17"/>
      <c r="W107" s="18"/>
      <c r="X107" s="17"/>
      <c r="Y107" s="19"/>
      <c r="Z107" s="17"/>
      <c r="AA107" s="17"/>
    </row>
    <row r="108" spans="1:27" ht="15">
      <c r="A108" s="142">
        <f>A107+1</f>
        <v>244</v>
      </c>
      <c r="B108" s="36" t="s">
        <v>2558</v>
      </c>
      <c r="C108" s="171" t="s">
        <v>7774</v>
      </c>
      <c r="D108" s="143" t="str">
        <f>LOWER(IF($A108="","",VLOOKUP($C108,'CPOS178-D'!$A$2:$G$11000,3,0)))</f>
        <v>emboço desempenado com argamassa industrializada</v>
      </c>
      <c r="E108" s="32" t="str">
        <f>LOWER(IF($A108="","",VLOOKUP($C108,'CPOS178-D'!$A$2:$G$11000,4,0)))</f>
        <v>m²</v>
      </c>
      <c r="F108" s="551">
        <f>(2*0.4+0.3)*40</f>
        <v>44</v>
      </c>
      <c r="G108" s="582">
        <v>30.5</v>
      </c>
      <c r="H108" s="620">
        <f t="shared" ref="H108" si="29">G108*1.2977</f>
        <v>39.57985</v>
      </c>
      <c r="I108" s="621">
        <f t="shared" ref="I108" si="30">ROUND(F108*H108,2)</f>
        <v>1741.51</v>
      </c>
      <c r="J108" s="13"/>
      <c r="K108" s="121"/>
      <c r="L108" s="66"/>
      <c r="M108" s="63"/>
      <c r="N108" s="63"/>
      <c r="O108" s="63"/>
      <c r="P108" s="63"/>
      <c r="Q108" s="63"/>
      <c r="R108" s="63"/>
      <c r="S108" s="63"/>
      <c r="T108" s="63"/>
      <c r="U108" s="16"/>
      <c r="V108" s="17"/>
      <c r="W108" s="18"/>
      <c r="X108" s="17"/>
      <c r="Y108" s="19"/>
      <c r="Z108" s="17"/>
      <c r="AA108" s="17"/>
    </row>
    <row r="109" spans="1:27" ht="15">
      <c r="A109" s="142">
        <f>A108+1</f>
        <v>245</v>
      </c>
      <c r="B109" s="36" t="s">
        <v>2558</v>
      </c>
      <c r="C109" s="171" t="s">
        <v>3519</v>
      </c>
      <c r="D109" s="143" t="str">
        <f>LOWER(IF($A109="","",VLOOKUP($C109,'CPOS178-D'!$A$2:$G$11000,3,0)))</f>
        <v>reboco</v>
      </c>
      <c r="E109" s="32" t="str">
        <f>LOWER(IF($A109="","",VLOOKUP($C109,'CPOS178-D'!$A$2:$G$11000,4,0)))</f>
        <v>m²</v>
      </c>
      <c r="F109" s="551">
        <f>F107</f>
        <v>44</v>
      </c>
      <c r="G109" s="582">
        <v>8.8699999999999992</v>
      </c>
      <c r="H109" s="620">
        <v>11.52</v>
      </c>
      <c r="I109" s="621">
        <f t="shared" ref="I109:I111" si="31">ROUND(F109*H109,2)</f>
        <v>506.88</v>
      </c>
      <c r="J109" s="13"/>
      <c r="K109" s="121"/>
      <c r="L109" s="66"/>
      <c r="M109" s="63"/>
      <c r="N109" s="63"/>
      <c r="O109" s="63"/>
      <c r="P109" s="63"/>
      <c r="Q109" s="63"/>
      <c r="R109" s="63"/>
      <c r="S109" s="63"/>
      <c r="T109" s="63"/>
      <c r="U109" s="16"/>
      <c r="V109" s="17"/>
      <c r="W109" s="18"/>
      <c r="X109" s="17"/>
      <c r="Y109" s="19"/>
      <c r="Z109" s="17"/>
      <c r="AA109" s="17"/>
    </row>
    <row r="110" spans="1:27" s="682" customFormat="1" ht="36" customHeight="1">
      <c r="A110" s="671">
        <f t="shared" ref="A110:A111" si="32">A109+1</f>
        <v>246</v>
      </c>
      <c r="B110" s="171" t="s">
        <v>2558</v>
      </c>
      <c r="C110" s="171" t="s">
        <v>3612</v>
      </c>
      <c r="D110" s="693" t="s">
        <v>702</v>
      </c>
      <c r="E110" s="602" t="s">
        <v>2</v>
      </c>
      <c r="F110" s="603">
        <f>F107</f>
        <v>44</v>
      </c>
      <c r="G110" s="639">
        <v>153.80000000000001</v>
      </c>
      <c r="H110" s="618">
        <f t="shared" ref="H110" si="33">G110*1.2977</f>
        <v>199.58626000000004</v>
      </c>
      <c r="I110" s="673">
        <f t="shared" si="31"/>
        <v>8781.7999999999993</v>
      </c>
      <c r="J110" s="674"/>
      <c r="K110" s="675"/>
      <c r="L110" s="676"/>
      <c r="M110" s="677"/>
      <c r="N110" s="677"/>
      <c r="O110" s="677"/>
      <c r="P110" s="677"/>
      <c r="Q110" s="677"/>
      <c r="R110" s="677"/>
      <c r="S110" s="677"/>
      <c r="T110" s="677"/>
      <c r="U110" s="678"/>
      <c r="V110" s="679"/>
      <c r="W110" s="680"/>
      <c r="X110" s="679"/>
      <c r="Y110" s="681"/>
      <c r="Z110" s="679"/>
      <c r="AA110" s="679"/>
    </row>
    <row r="111" spans="1:27" ht="24">
      <c r="A111" s="142">
        <f t="shared" si="32"/>
        <v>247</v>
      </c>
      <c r="B111" s="36" t="s">
        <v>2558</v>
      </c>
      <c r="C111" s="171" t="s">
        <v>3581</v>
      </c>
      <c r="D111" s="143" t="str">
        <f>LOWER(IF($A111="","",VLOOKUP($C111,'CPOS178-D'!$A$2:$G$11000,3,0)))</f>
        <v>rejuntamento em placas cerâmicas com argamassa industrializada para rejunte, juntas acima de 5 até 10 mm</v>
      </c>
      <c r="E111" s="32" t="str">
        <f>LOWER(IF($A111="","",VLOOKUP($C111,'CPOS178-D'!$A$2:$G$11000,4,0)))</f>
        <v>m²</v>
      </c>
      <c r="F111" s="551">
        <f>F107</f>
        <v>44</v>
      </c>
      <c r="G111" s="582">
        <v>10.54</v>
      </c>
      <c r="H111" s="620">
        <v>13.7</v>
      </c>
      <c r="I111" s="621">
        <f t="shared" si="31"/>
        <v>602.79999999999995</v>
      </c>
      <c r="J111" s="13"/>
      <c r="K111" s="121"/>
      <c r="L111" s="66"/>
      <c r="M111" s="63"/>
      <c r="N111" s="63"/>
      <c r="O111" s="63"/>
      <c r="P111" s="63"/>
      <c r="Q111" s="63"/>
      <c r="R111" s="63"/>
      <c r="S111" s="63"/>
      <c r="T111" s="63"/>
      <c r="U111" s="16"/>
      <c r="V111" s="17"/>
      <c r="W111" s="18"/>
      <c r="X111" s="17"/>
      <c r="Y111" s="19"/>
      <c r="Z111" s="17"/>
      <c r="AA111" s="17"/>
    </row>
    <row r="112" spans="1:27" ht="12" customHeight="1">
      <c r="A112" s="142"/>
      <c r="B112" s="36"/>
      <c r="C112" s="171"/>
      <c r="D112" s="143"/>
      <c r="E112" s="32"/>
      <c r="F112" s="551"/>
      <c r="G112" s="582"/>
      <c r="H112" s="577"/>
      <c r="I112" s="594"/>
      <c r="J112" s="13"/>
      <c r="K112" s="121"/>
      <c r="L112" s="66"/>
      <c r="M112" s="63"/>
      <c r="N112" s="63"/>
      <c r="O112" s="63"/>
      <c r="P112" s="63"/>
      <c r="Q112" s="63"/>
      <c r="R112" s="63"/>
      <c r="S112" s="63"/>
      <c r="T112" s="63"/>
      <c r="U112" s="16"/>
      <c r="V112" s="17"/>
      <c r="W112" s="18"/>
      <c r="X112" s="17"/>
      <c r="Y112" s="19"/>
      <c r="Z112" s="17"/>
      <c r="AA112" s="17"/>
    </row>
    <row r="113" spans="1:27" ht="12" customHeight="1">
      <c r="A113" s="240"/>
      <c r="B113" s="241"/>
      <c r="C113" s="242"/>
      <c r="D113" s="323" t="s">
        <v>8303</v>
      </c>
      <c r="E113" s="241" t="str">
        <f>LOWER(IF($A113="","",VLOOKUP($D113,'CPOS178-D'!$A$2:$G$11000,4,0)))</f>
        <v/>
      </c>
      <c r="F113" s="550"/>
      <c r="G113" s="573"/>
      <c r="H113" s="550"/>
      <c r="I113" s="593"/>
      <c r="J113" s="10"/>
      <c r="K113" s="116"/>
      <c r="L113" s="24"/>
      <c r="M113" s="24"/>
      <c r="N113" s="25"/>
      <c r="O113" s="24"/>
      <c r="P113" s="25"/>
      <c r="S113" s="4"/>
      <c r="T113" s="3"/>
      <c r="U113" s="16"/>
      <c r="V113" s="16"/>
      <c r="W113" s="16"/>
      <c r="X113" s="17"/>
      <c r="Y113" s="19"/>
      <c r="Z113" s="16"/>
      <c r="AA113" s="17"/>
    </row>
    <row r="114" spans="1:27" ht="12" customHeight="1">
      <c r="A114" s="142"/>
      <c r="B114" s="36"/>
      <c r="C114" s="171"/>
      <c r="D114" s="143"/>
      <c r="E114" s="32"/>
      <c r="F114" s="551"/>
      <c r="G114" s="582"/>
      <c r="H114" s="577"/>
      <c r="I114" s="594"/>
      <c r="J114" s="13"/>
      <c r="K114" s="121"/>
      <c r="L114" s="66"/>
      <c r="M114" s="63"/>
      <c r="N114" s="63"/>
      <c r="O114" s="63"/>
      <c r="P114" s="63"/>
      <c r="Q114" s="63"/>
      <c r="R114" s="63"/>
      <c r="S114" s="63"/>
      <c r="T114" s="63"/>
      <c r="U114" s="16"/>
      <c r="V114" s="17"/>
      <c r="W114" s="18"/>
      <c r="X114" s="17"/>
      <c r="Y114" s="19"/>
      <c r="Z114" s="17"/>
      <c r="AA114" s="17"/>
    </row>
    <row r="115" spans="1:27" ht="12" customHeight="1">
      <c r="A115" s="240"/>
      <c r="B115" s="241"/>
      <c r="C115" s="242"/>
      <c r="D115" s="323" t="s">
        <v>8307</v>
      </c>
      <c r="E115" s="241" t="str">
        <f>LOWER(IF($A115="","",VLOOKUP($D115,'CPOS178-D'!$A$2:$G$11000,4,0)))</f>
        <v/>
      </c>
      <c r="F115" s="550"/>
      <c r="G115" s="573"/>
      <c r="H115" s="550"/>
      <c r="I115" s="593"/>
      <c r="J115" s="10"/>
      <c r="K115" s="116"/>
      <c r="L115" s="24"/>
      <c r="M115" s="24"/>
      <c r="N115" s="25"/>
      <c r="O115" s="24"/>
      <c r="P115" s="25"/>
      <c r="S115" s="4"/>
      <c r="T115" s="3"/>
      <c r="U115" s="16"/>
      <c r="V115" s="16"/>
      <c r="W115" s="16"/>
      <c r="X115" s="17"/>
      <c r="Y115" s="19"/>
      <c r="Z115" s="16"/>
      <c r="AA115" s="17"/>
    </row>
    <row r="116" spans="1:27" s="81" customFormat="1" ht="15">
      <c r="A116" s="600">
        <f>A111+1</f>
        <v>248</v>
      </c>
      <c r="B116" s="36" t="s">
        <v>2558</v>
      </c>
      <c r="C116" s="171" t="s">
        <v>3050</v>
      </c>
      <c r="D116" s="601" t="str">
        <f>LOWER(IF($A116="","",VLOOKUP($C116,'CPOS178-D'!$A$2:$G$11000,3,0)))</f>
        <v>escavação manual em solo de 1ª e 2ª categoria em campo aberto</v>
      </c>
      <c r="E116" s="602" t="str">
        <f>LOWER(IF($A116="","",VLOOKUP($C116,'CPOS178-D'!$A$2:$G$11000,4,0)))</f>
        <v>m³</v>
      </c>
      <c r="F116" s="603">
        <f>0.6*0.4*86</f>
        <v>20.64</v>
      </c>
      <c r="G116" s="604">
        <v>34.06</v>
      </c>
      <c r="H116" s="620">
        <v>44.29</v>
      </c>
      <c r="I116" s="621">
        <f t="shared" ref="I116" si="34">ROUND(F116*H116,2)</f>
        <v>914.15</v>
      </c>
      <c r="J116" s="607"/>
      <c r="K116" s="608"/>
      <c r="L116" s="568"/>
      <c r="M116" s="609"/>
      <c r="N116" s="609"/>
      <c r="O116" s="609"/>
      <c r="P116" s="609"/>
      <c r="Q116" s="609"/>
      <c r="R116" s="609"/>
      <c r="S116" s="609"/>
      <c r="T116" s="609"/>
      <c r="U116" s="610"/>
      <c r="V116" s="611"/>
      <c r="W116" s="612"/>
      <c r="X116" s="611"/>
      <c r="Y116" s="613"/>
      <c r="Z116" s="611"/>
      <c r="AA116" s="611"/>
    </row>
    <row r="117" spans="1:27" s="81" customFormat="1" ht="15">
      <c r="A117" s="600">
        <f>A116+1</f>
        <v>249</v>
      </c>
      <c r="B117" s="36" t="s">
        <v>2558</v>
      </c>
      <c r="C117" s="171" t="s">
        <v>6337</v>
      </c>
      <c r="D117" s="601" t="str">
        <f>LOWER(IF($A117="","",VLOOKUP($C117,'CPOS178-D'!$A$2:$G$11000,3,0)))</f>
        <v>base de bica corrida</v>
      </c>
      <c r="E117" s="602" t="str">
        <f>LOWER(IF($A117="","",VLOOKUP($C117,'CPOS178-D'!$A$2:$G$11000,4,0)))</f>
        <v>m³</v>
      </c>
      <c r="F117" s="603">
        <f>0.3*86*0.1</f>
        <v>2.58</v>
      </c>
      <c r="G117" s="604">
        <v>113.8</v>
      </c>
      <c r="H117" s="620">
        <v>147.68</v>
      </c>
      <c r="I117" s="621">
        <f t="shared" ref="I117:I124" si="35">ROUND(F117*H117,2)</f>
        <v>381.01</v>
      </c>
      <c r="J117" s="607"/>
      <c r="K117" s="608"/>
      <c r="L117" s="568"/>
      <c r="M117" s="609"/>
      <c r="N117" s="609"/>
      <c r="O117" s="609"/>
      <c r="P117" s="609"/>
      <c r="Q117" s="609"/>
      <c r="R117" s="609"/>
      <c r="S117" s="609"/>
      <c r="T117" s="609"/>
      <c r="U117" s="610"/>
      <c r="V117" s="611"/>
      <c r="W117" s="612"/>
      <c r="X117" s="611"/>
      <c r="Y117" s="613"/>
      <c r="Z117" s="611"/>
      <c r="AA117" s="611"/>
    </row>
    <row r="118" spans="1:27" s="81" customFormat="1" ht="15">
      <c r="A118" s="600">
        <f>A117+1</f>
        <v>250</v>
      </c>
      <c r="B118" s="36" t="s">
        <v>2558</v>
      </c>
      <c r="C118" s="171" t="s">
        <v>3225</v>
      </c>
      <c r="D118" s="601" t="str">
        <f>LOWER(IF($A118="","",VLOOKUP($C118,'CPOS178-D'!$A$2:$G$11000,3,0)))</f>
        <v>broca em concreto armado diâmetro de 20 cm - completa</v>
      </c>
      <c r="E118" s="602" t="str">
        <f>LOWER(IF($A118="","",VLOOKUP($C118,'CPOS178-D'!$A$2:$G$11000,4,0)))</f>
        <v>m</v>
      </c>
      <c r="F118" s="603">
        <f>86/2*3</f>
        <v>129</v>
      </c>
      <c r="G118" s="604">
        <v>44.45</v>
      </c>
      <c r="H118" s="620">
        <v>57.77</v>
      </c>
      <c r="I118" s="621">
        <f t="shared" si="35"/>
        <v>7452.33</v>
      </c>
      <c r="J118" s="607"/>
      <c r="K118" s="608"/>
      <c r="L118" s="568"/>
      <c r="M118" s="609"/>
      <c r="N118" s="609"/>
      <c r="O118" s="609"/>
      <c r="P118" s="609"/>
      <c r="Q118" s="609"/>
      <c r="R118" s="609"/>
      <c r="S118" s="609"/>
      <c r="T118" s="609"/>
      <c r="U118" s="610"/>
      <c r="V118" s="611"/>
      <c r="W118" s="612"/>
      <c r="X118" s="611"/>
      <c r="Y118" s="613"/>
      <c r="Z118" s="611"/>
      <c r="AA118" s="611"/>
    </row>
    <row r="119" spans="1:27" s="81" customFormat="1" ht="15">
      <c r="A119" s="600">
        <f>A118+1</f>
        <v>251</v>
      </c>
      <c r="B119" s="36" t="s">
        <v>2558</v>
      </c>
      <c r="C119" s="171" t="s">
        <v>3137</v>
      </c>
      <c r="D119" s="601" t="str">
        <f>LOWER(IF($A119="","",VLOOKUP($C119,'CPOS178-D'!$A$2:$G$11000,3,0)))</f>
        <v>forma plana em compensado para estrutura convencional</v>
      </c>
      <c r="E119" s="602" t="str">
        <f>LOWER(IF($A119="","",VLOOKUP($C119,'CPOS178-D'!$A$2:$G$11000,4,0)))</f>
        <v>m²</v>
      </c>
      <c r="F119" s="603">
        <f>(0.3*3*86)</f>
        <v>77.399999999999991</v>
      </c>
      <c r="G119" s="604">
        <v>109.39</v>
      </c>
      <c r="H119" s="620">
        <v>142.06</v>
      </c>
      <c r="I119" s="621">
        <f t="shared" si="35"/>
        <v>10995.44</v>
      </c>
      <c r="J119" s="607"/>
      <c r="K119" s="608"/>
      <c r="L119" s="568"/>
      <c r="M119" s="609"/>
      <c r="N119" s="609"/>
      <c r="O119" s="609"/>
      <c r="P119" s="609"/>
      <c r="Q119" s="609"/>
      <c r="R119" s="609"/>
      <c r="S119" s="609"/>
      <c r="T119" s="609"/>
      <c r="U119" s="610"/>
      <c r="V119" s="611"/>
      <c r="W119" s="612"/>
      <c r="X119" s="611"/>
      <c r="Y119" s="613"/>
      <c r="Z119" s="611"/>
      <c r="AA119" s="611"/>
    </row>
    <row r="120" spans="1:27" s="81" customFormat="1" ht="15">
      <c r="A120" s="600">
        <f t="shared" ref="A120:A124" si="36">A119+1</f>
        <v>252</v>
      </c>
      <c r="B120" s="36" t="s">
        <v>2558</v>
      </c>
      <c r="C120" s="171" t="s">
        <v>3161</v>
      </c>
      <c r="D120" s="601" t="str">
        <f>LOWER(IF($A120="","",VLOOKUP($C120,'CPOS178-D'!$A$2:$G$11000,3,0)))</f>
        <v>armadura em barra de aço ca-50 (a ou b) fyk = 500 mpa</v>
      </c>
      <c r="E120" s="602" t="str">
        <f>LOWER(IF($A120="","",VLOOKUP($C120,'CPOS178-D'!$A$2:$G$11000,4,0)))</f>
        <v>kg</v>
      </c>
      <c r="F120" s="603">
        <f>F121*120</f>
        <v>928.80000000000007</v>
      </c>
      <c r="G120" s="604">
        <v>6.24</v>
      </c>
      <c r="H120" s="620">
        <v>8.1</v>
      </c>
      <c r="I120" s="621">
        <f t="shared" si="35"/>
        <v>7523.28</v>
      </c>
      <c r="J120" s="607"/>
      <c r="K120" s="608"/>
      <c r="L120" s="568"/>
      <c r="M120" s="609"/>
      <c r="N120" s="609"/>
      <c r="O120" s="609"/>
      <c r="P120" s="609"/>
      <c r="Q120" s="609"/>
      <c r="R120" s="609"/>
      <c r="S120" s="609"/>
      <c r="T120" s="609"/>
      <c r="U120" s="610"/>
      <c r="V120" s="611"/>
      <c r="W120" s="612"/>
      <c r="X120" s="611"/>
      <c r="Y120" s="613"/>
      <c r="Z120" s="611"/>
      <c r="AA120" s="611"/>
    </row>
    <row r="121" spans="1:27" s="81" customFormat="1" ht="15">
      <c r="A121" s="600">
        <f t="shared" si="36"/>
        <v>253</v>
      </c>
      <c r="B121" s="36" t="s">
        <v>2558</v>
      </c>
      <c r="C121" s="171" t="s">
        <v>3174</v>
      </c>
      <c r="D121" s="601" t="str">
        <f>LOWER(IF($A121="","",VLOOKUP($C121,'CPOS178-D'!$A$2:$G$11000,3,0)))</f>
        <v>concreto usinado, fck = 25 mpa - para bombeamento</v>
      </c>
      <c r="E121" s="602" t="str">
        <f>LOWER(IF($A121="","",VLOOKUP($C121,'CPOS178-D'!$A$2:$G$11000,4,0)))</f>
        <v>m³</v>
      </c>
      <c r="F121" s="603">
        <f>86*0.3*0.3</f>
        <v>7.74</v>
      </c>
      <c r="G121" s="639">
        <v>326.01</v>
      </c>
      <c r="H121" s="620">
        <v>409.63</v>
      </c>
      <c r="I121" s="621">
        <f>ROUND(F121*H121,2)</f>
        <v>3170.54</v>
      </c>
      <c r="J121" s="607"/>
      <c r="K121" s="608"/>
      <c r="L121" s="568"/>
      <c r="M121" s="609"/>
      <c r="N121" s="609"/>
      <c r="O121" s="609"/>
      <c r="P121" s="609"/>
      <c r="Q121" s="609"/>
      <c r="R121" s="609"/>
      <c r="S121" s="609"/>
      <c r="T121" s="609"/>
      <c r="U121" s="610"/>
      <c r="V121" s="611"/>
      <c r="W121" s="612"/>
      <c r="X121" s="611"/>
      <c r="Y121" s="613"/>
      <c r="Z121" s="611"/>
      <c r="AA121" s="611"/>
    </row>
    <row r="122" spans="1:27" s="81" customFormat="1" ht="17.25" customHeight="1">
      <c r="A122" s="600">
        <f t="shared" si="36"/>
        <v>254</v>
      </c>
      <c r="B122" s="36" t="s">
        <v>2558</v>
      </c>
      <c r="C122" s="171" t="s">
        <v>3198</v>
      </c>
      <c r="D122" s="601" t="str">
        <f>LOWER(IF($A122="","",VLOOKUP($C122,'CPOS178-D'!$A$2:$G$11000,3,0)))</f>
        <v>lançamento, espalhamento e adensamento de concreto ou massa em lastro e/ou enchimento</v>
      </c>
      <c r="E122" s="602" t="str">
        <f>LOWER(IF($A122="","",VLOOKUP($C122,'CPOS178-D'!$A$2:$G$11000,4,0)))</f>
        <v>m³</v>
      </c>
      <c r="F122" s="603">
        <f>F121</f>
        <v>7.74</v>
      </c>
      <c r="G122" s="604">
        <v>57.44</v>
      </c>
      <c r="H122" s="620">
        <v>74.680000000000007</v>
      </c>
      <c r="I122" s="621">
        <f t="shared" si="35"/>
        <v>578.02</v>
      </c>
      <c r="J122" s="607"/>
      <c r="K122" s="608"/>
      <c r="L122" s="568"/>
      <c r="M122" s="609"/>
      <c r="N122" s="609"/>
      <c r="O122" s="609"/>
      <c r="P122" s="609"/>
      <c r="Q122" s="609"/>
      <c r="R122" s="609"/>
      <c r="S122" s="609"/>
      <c r="T122" s="609"/>
      <c r="U122" s="610"/>
      <c r="V122" s="611"/>
      <c r="W122" s="612"/>
      <c r="X122" s="611"/>
      <c r="Y122" s="613"/>
      <c r="Z122" s="611"/>
      <c r="AA122" s="611"/>
    </row>
    <row r="123" spans="1:27" s="81" customFormat="1" ht="15">
      <c r="A123" s="600">
        <f t="shared" si="36"/>
        <v>255</v>
      </c>
      <c r="B123" s="36" t="s">
        <v>2558</v>
      </c>
      <c r="C123" s="171" t="s">
        <v>3086</v>
      </c>
      <c r="D123" s="601" t="str">
        <f>LOWER(IF($A123="","",VLOOKUP($C123,'CPOS178-D'!$A$2:$G$11000,3,0)))</f>
        <v>reaterro compactado mecanizado de vala ou cava com rolo, mínimo de 95% pn</v>
      </c>
      <c r="E123" s="602" t="str">
        <f>LOWER(IF($A123="","",VLOOKUP($C123,'CPOS178-D'!$A$2:$G$11000,4,0)))</f>
        <v>m³</v>
      </c>
      <c r="F123" s="603">
        <f>F116-F117-F121</f>
        <v>10.320000000000002</v>
      </c>
      <c r="G123" s="604">
        <v>13.67</v>
      </c>
      <c r="H123" s="620">
        <v>17.739999999999998</v>
      </c>
      <c r="I123" s="621">
        <f t="shared" si="35"/>
        <v>183.08</v>
      </c>
      <c r="J123" s="607"/>
      <c r="K123" s="608"/>
      <c r="L123" s="568"/>
      <c r="M123" s="609"/>
      <c r="N123" s="609"/>
      <c r="O123" s="609"/>
      <c r="P123" s="609"/>
      <c r="Q123" s="609"/>
      <c r="R123" s="609"/>
      <c r="S123" s="609"/>
      <c r="T123" s="609"/>
      <c r="U123" s="610"/>
      <c r="V123" s="611"/>
      <c r="W123" s="612"/>
      <c r="X123" s="611"/>
      <c r="Y123" s="613"/>
      <c r="Z123" s="611"/>
      <c r="AA123" s="611"/>
    </row>
    <row r="124" spans="1:27" s="81" customFormat="1" ht="15">
      <c r="A124" s="600">
        <f t="shared" si="36"/>
        <v>256</v>
      </c>
      <c r="B124" s="36" t="s">
        <v>2558</v>
      </c>
      <c r="C124" s="171" t="s">
        <v>4310</v>
      </c>
      <c r="D124" s="601" t="str">
        <f>LOWER(IF($A124="","",VLOOKUP($C124,'CPOS178-D'!$A$2:$G$11000,3,0)))</f>
        <v>impermeabilização em membrana de asfalto modificado com elastômeros, na cor preta</v>
      </c>
      <c r="E124" s="602" t="str">
        <f>LOWER(IF($A124="","",VLOOKUP($C124,'CPOS178-D'!$A$2:$G$11000,4,0)))</f>
        <v>m²</v>
      </c>
      <c r="F124" s="603">
        <f>(0.3*3*86)</f>
        <v>77.399999999999991</v>
      </c>
      <c r="G124" s="604">
        <v>31.83</v>
      </c>
      <c r="H124" s="620">
        <v>41.32</v>
      </c>
      <c r="I124" s="621">
        <f t="shared" si="35"/>
        <v>3198.17</v>
      </c>
      <c r="J124" s="607"/>
      <c r="K124" s="608"/>
      <c r="L124" s="568"/>
      <c r="M124" s="609"/>
      <c r="N124" s="609"/>
      <c r="O124" s="609"/>
      <c r="P124" s="609"/>
      <c r="Q124" s="609"/>
      <c r="R124" s="609"/>
      <c r="S124" s="609"/>
      <c r="T124" s="609"/>
      <c r="U124" s="610"/>
      <c r="V124" s="611"/>
      <c r="W124" s="612"/>
      <c r="X124" s="611"/>
      <c r="Y124" s="613"/>
      <c r="Z124" s="611"/>
      <c r="AA124" s="611"/>
    </row>
    <row r="125" spans="1:27" ht="15">
      <c r="A125" s="142"/>
      <c r="B125" s="36"/>
      <c r="C125" s="171"/>
      <c r="D125" s="143"/>
      <c r="E125" s="32"/>
      <c r="F125" s="551"/>
      <c r="G125" s="582"/>
      <c r="H125" s="577"/>
      <c r="I125" s="594"/>
      <c r="J125" s="13"/>
      <c r="K125" s="121"/>
      <c r="L125" s="66"/>
      <c r="M125" s="63"/>
      <c r="N125" s="63"/>
      <c r="O125" s="63"/>
      <c r="P125" s="63"/>
      <c r="Q125" s="63"/>
      <c r="R125" s="63"/>
      <c r="S125" s="63"/>
      <c r="T125" s="63"/>
      <c r="U125" s="16"/>
      <c r="V125" s="17"/>
      <c r="W125" s="18"/>
      <c r="X125" s="17"/>
      <c r="Y125" s="19"/>
      <c r="Z125" s="17"/>
      <c r="AA125" s="17"/>
    </row>
    <row r="126" spans="1:27">
      <c r="A126" s="240"/>
      <c r="B126" s="241"/>
      <c r="C126" s="242"/>
      <c r="D126" s="323" t="s">
        <v>8114</v>
      </c>
      <c r="E126" s="241"/>
      <c r="F126" s="550"/>
      <c r="G126" s="573"/>
      <c r="H126" s="550"/>
      <c r="I126" s="593"/>
      <c r="J126" s="10"/>
      <c r="K126" s="116"/>
      <c r="L126" s="24"/>
      <c r="M126" s="24"/>
      <c r="N126" s="25"/>
      <c r="O126" s="24"/>
      <c r="P126" s="25"/>
      <c r="S126" s="4"/>
      <c r="T126" s="3"/>
      <c r="U126" s="16"/>
      <c r="V126" s="16"/>
      <c r="W126" s="16"/>
      <c r="X126" s="17"/>
      <c r="Y126" s="19"/>
      <c r="Z126" s="16"/>
      <c r="AA126" s="17"/>
    </row>
    <row r="127" spans="1:27" ht="15">
      <c r="A127" s="142">
        <f>A124+1</f>
        <v>257</v>
      </c>
      <c r="B127" s="36" t="s">
        <v>2558</v>
      </c>
      <c r="C127" s="171" t="s">
        <v>6738</v>
      </c>
      <c r="D127" s="143" t="str">
        <f>LOWER(IF($A127="","",VLOOKUP($C127,'CPOS178-D'!$A$2:$G$11000,3,0)))</f>
        <v>alvenaria de bloco de concreto estrutural 19 x 19 x 39 cm - classe a</v>
      </c>
      <c r="E127" s="32" t="str">
        <f>LOWER(IF($A127="","",VLOOKUP($C127,'CPOS178-D'!$A$2:$G$11000,4,0)))</f>
        <v>m²</v>
      </c>
      <c r="F127" s="551">
        <f>86*1.8</f>
        <v>154.80000000000001</v>
      </c>
      <c r="G127" s="582">
        <v>87.43</v>
      </c>
      <c r="H127" s="620">
        <v>113.55</v>
      </c>
      <c r="I127" s="621">
        <f t="shared" ref="I127" si="37">ROUND(F127*H127,2)</f>
        <v>17577.54</v>
      </c>
      <c r="J127" s="13"/>
      <c r="K127" s="121"/>
      <c r="L127" s="66"/>
      <c r="M127" s="63"/>
      <c r="N127" s="63"/>
      <c r="O127" s="63"/>
      <c r="P127" s="63"/>
      <c r="Q127" s="63"/>
      <c r="R127" s="63"/>
      <c r="S127" s="63"/>
      <c r="T127" s="63"/>
      <c r="U127" s="16"/>
      <c r="V127" s="17"/>
      <c r="W127" s="18"/>
      <c r="X127" s="17"/>
      <c r="Y127" s="19"/>
      <c r="Z127" s="17"/>
      <c r="AA127" s="17"/>
    </row>
    <row r="128" spans="1:27" ht="15">
      <c r="A128" s="142">
        <f>A127+1</f>
        <v>258</v>
      </c>
      <c r="B128" s="36" t="s">
        <v>2558</v>
      </c>
      <c r="C128" s="171" t="s">
        <v>3193</v>
      </c>
      <c r="D128" s="143" t="str">
        <f>LOWER(IF($A128="","",VLOOKUP($C128,'CPOS178-D'!$A$2:$G$11000,3,0)))</f>
        <v>argamassa graute expansiva autonivelante de alta resistência</v>
      </c>
      <c r="E128" s="32" t="str">
        <f>LOWER(IF($A128="","",VLOOKUP($C128,'CPOS178-D'!$A$2:$G$11000,4,0)))</f>
        <v>m³</v>
      </c>
      <c r="F128" s="551">
        <f>(0.16*0.16*1.8*86/0.8)+(86*0.16*0.18)</f>
        <v>7.4303999999999997</v>
      </c>
      <c r="G128" s="582">
        <v>2607.9899999999998</v>
      </c>
      <c r="H128" s="620">
        <v>3384.49</v>
      </c>
      <c r="I128" s="621">
        <f t="shared" ref="I128" si="38">ROUND(F128*H128,2)</f>
        <v>25148.11</v>
      </c>
      <c r="J128" s="13"/>
      <c r="K128" s="121"/>
      <c r="L128" s="66"/>
      <c r="M128" s="63"/>
      <c r="N128" s="63"/>
      <c r="O128" s="63"/>
      <c r="P128" s="63"/>
      <c r="Q128" s="63"/>
      <c r="R128" s="63"/>
      <c r="S128" s="63"/>
      <c r="T128" s="63"/>
      <c r="U128" s="16"/>
      <c r="V128" s="17"/>
      <c r="W128" s="18"/>
      <c r="X128" s="17"/>
      <c r="Y128" s="19"/>
      <c r="Z128" s="17"/>
      <c r="AA128" s="17"/>
    </row>
    <row r="129" spans="1:27" ht="15">
      <c r="A129" s="142">
        <f>A128+1</f>
        <v>259</v>
      </c>
      <c r="B129" s="36" t="s">
        <v>2558</v>
      </c>
      <c r="C129" s="171" t="s">
        <v>3161</v>
      </c>
      <c r="D129" s="143" t="str">
        <f>LOWER(IF($A129="","",VLOOKUP($C129,'CPOS178-D'!$A$2:$G$11000,3,0)))</f>
        <v>armadura em barra de aço ca-50 (a ou b) fyk = 500 mpa</v>
      </c>
      <c r="E129" s="32" t="str">
        <f>LOWER(IF($A129="","",VLOOKUP($C129,'CPOS178-D'!$A$2:$G$11000,4,0)))</f>
        <v>kg</v>
      </c>
      <c r="F129" s="551">
        <f>7.43*100</f>
        <v>743</v>
      </c>
      <c r="G129" s="582">
        <v>6.24</v>
      </c>
      <c r="H129" s="620">
        <f t="shared" ref="H129" si="39">G129*1.2977</f>
        <v>8.0976480000000013</v>
      </c>
      <c r="I129" s="621">
        <f t="shared" ref="I129" si="40">ROUND(F129*H129,2)</f>
        <v>6016.55</v>
      </c>
      <c r="J129" s="13"/>
      <c r="K129" s="121"/>
      <c r="L129" s="66"/>
      <c r="M129" s="63"/>
      <c r="N129" s="63"/>
      <c r="O129" s="63"/>
      <c r="P129" s="63"/>
      <c r="Q129" s="63"/>
      <c r="R129" s="63"/>
      <c r="S129" s="63"/>
      <c r="T129" s="63"/>
      <c r="U129" s="16"/>
      <c r="V129" s="17"/>
      <c r="W129" s="18"/>
      <c r="X129" s="17"/>
      <c r="Y129" s="19"/>
      <c r="Z129" s="17"/>
      <c r="AA129" s="17"/>
    </row>
    <row r="130" spans="1:27" ht="15">
      <c r="A130" s="142"/>
      <c r="B130" s="36"/>
      <c r="C130" s="171"/>
      <c r="D130" s="143"/>
      <c r="E130" s="32"/>
      <c r="F130" s="551"/>
      <c r="G130" s="582"/>
      <c r="H130" s="577"/>
      <c r="I130" s="594"/>
      <c r="J130" s="13"/>
      <c r="K130" s="121"/>
      <c r="L130" s="66"/>
      <c r="M130" s="63"/>
      <c r="N130" s="63"/>
      <c r="O130" s="63"/>
      <c r="P130" s="63"/>
      <c r="Q130" s="63"/>
      <c r="R130" s="63"/>
      <c r="S130" s="63"/>
      <c r="T130" s="63"/>
      <c r="U130" s="16"/>
      <c r="V130" s="17"/>
      <c r="W130" s="18"/>
      <c r="X130" s="17"/>
      <c r="Y130" s="19"/>
      <c r="Z130" s="17"/>
      <c r="AA130" s="17"/>
    </row>
    <row r="131" spans="1:27">
      <c r="A131" s="240"/>
      <c r="B131" s="241"/>
      <c r="C131" s="242"/>
      <c r="D131" s="323" t="s">
        <v>8285</v>
      </c>
      <c r="E131" s="241"/>
      <c r="F131" s="550"/>
      <c r="G131" s="573"/>
      <c r="H131" s="550"/>
      <c r="I131" s="593"/>
      <c r="J131" s="10"/>
      <c r="K131" s="116"/>
      <c r="L131" s="24"/>
      <c r="M131" s="24"/>
      <c r="N131" s="25"/>
      <c r="O131" s="24"/>
      <c r="P131" s="25"/>
      <c r="S131" s="4"/>
      <c r="T131" s="3"/>
      <c r="U131" s="16"/>
      <c r="V131" s="16"/>
      <c r="W131" s="16"/>
      <c r="X131" s="17"/>
      <c r="Y131" s="19"/>
      <c r="Z131" s="16"/>
      <c r="AA131" s="17"/>
    </row>
    <row r="132" spans="1:27">
      <c r="A132" s="240"/>
      <c r="B132" s="241"/>
      <c r="C132" s="242"/>
      <c r="D132" s="323" t="s">
        <v>8116</v>
      </c>
      <c r="E132" s="241"/>
      <c r="F132" s="550"/>
      <c r="G132" s="573"/>
      <c r="H132" s="550"/>
      <c r="I132" s="593"/>
      <c r="J132" s="10"/>
      <c r="K132" s="116"/>
      <c r="L132" s="24"/>
      <c r="M132" s="24"/>
      <c r="N132" s="25"/>
      <c r="O132" s="24"/>
      <c r="P132" s="25"/>
      <c r="S132" s="4"/>
      <c r="T132" s="3"/>
      <c r="U132" s="16"/>
      <c r="V132" s="16"/>
      <c r="W132" s="16"/>
      <c r="X132" s="17"/>
      <c r="Y132" s="19"/>
      <c r="Z132" s="16"/>
      <c r="AA132" s="17"/>
    </row>
    <row r="133" spans="1:27" ht="15">
      <c r="A133" s="142">
        <f>A129+1</f>
        <v>260</v>
      </c>
      <c r="B133" s="36" t="s">
        <v>2558</v>
      </c>
      <c r="C133" s="171" t="s">
        <v>3513</v>
      </c>
      <c r="D133" s="143" t="str">
        <f>LOWER(IF($A133="","",VLOOKUP($C133,'CPOS178-D'!$A$2:$G$11000,3,0)))</f>
        <v>chapisco</v>
      </c>
      <c r="E133" s="32" t="str">
        <f>LOWER(IF($A133="","",VLOOKUP($C133,'CPOS178-D'!$A$2:$G$11000,4,0)))</f>
        <v>m²</v>
      </c>
      <c r="F133" s="551">
        <f>86*1.8</f>
        <v>154.80000000000001</v>
      </c>
      <c r="G133" s="582">
        <v>4.6100000000000003</v>
      </c>
      <c r="H133" s="620">
        <v>5.98</v>
      </c>
      <c r="I133" s="621">
        <f t="shared" ref="I133" si="41">ROUND(F133*H133,2)</f>
        <v>925.7</v>
      </c>
      <c r="J133" s="13"/>
      <c r="K133" s="121"/>
      <c r="L133" s="66"/>
      <c r="M133" s="63"/>
      <c r="N133" s="63"/>
      <c r="O133" s="63"/>
      <c r="P133" s="63"/>
      <c r="Q133" s="63"/>
      <c r="R133" s="63"/>
      <c r="S133" s="63"/>
      <c r="T133" s="63"/>
      <c r="U133" s="16"/>
      <c r="V133" s="17"/>
      <c r="W133" s="18"/>
      <c r="X133" s="17"/>
      <c r="Y133" s="19"/>
      <c r="Z133" s="17"/>
      <c r="AA133" s="17"/>
    </row>
    <row r="134" spans="1:27" ht="15">
      <c r="A134" s="142">
        <f t="shared" ref="A134:A136" si="42">A133+1</f>
        <v>261</v>
      </c>
      <c r="B134" s="36" t="s">
        <v>2558</v>
      </c>
      <c r="C134" s="171" t="s">
        <v>3519</v>
      </c>
      <c r="D134" s="143" t="str">
        <f>LOWER(IF($A134="","",VLOOKUP($C134,'CPOS178-D'!$A$2:$G$11000,3,0)))</f>
        <v>reboco</v>
      </c>
      <c r="E134" s="32" t="str">
        <f>LOWER(IF($A134="","",VLOOKUP($C134,'CPOS178-D'!$A$2:$G$11000,4,0)))</f>
        <v>m²</v>
      </c>
      <c r="F134" s="551">
        <f>F133</f>
        <v>154.80000000000001</v>
      </c>
      <c r="G134" s="582">
        <v>8.8699999999999992</v>
      </c>
      <c r="H134" s="620">
        <v>11.52</v>
      </c>
      <c r="I134" s="621">
        <f t="shared" ref="I134" si="43">ROUND(F134*H134,2)</f>
        <v>1783.3</v>
      </c>
      <c r="J134" s="13"/>
      <c r="K134" s="121"/>
      <c r="L134" s="66"/>
      <c r="M134" s="63"/>
      <c r="N134" s="63"/>
      <c r="O134" s="63"/>
      <c r="P134" s="63"/>
      <c r="Q134" s="63"/>
      <c r="R134" s="63"/>
      <c r="S134" s="63"/>
      <c r="T134" s="63"/>
      <c r="U134" s="16"/>
      <c r="V134" s="17"/>
      <c r="W134" s="18"/>
      <c r="X134" s="17"/>
      <c r="Y134" s="19"/>
      <c r="Z134" s="17"/>
      <c r="AA134" s="17"/>
    </row>
    <row r="135" spans="1:27" ht="15">
      <c r="A135" s="142">
        <f t="shared" si="42"/>
        <v>262</v>
      </c>
      <c r="B135" s="36" t="s">
        <v>2558</v>
      </c>
      <c r="C135" s="171" t="s">
        <v>7774</v>
      </c>
      <c r="D135" s="143" t="str">
        <f>LOWER(IF($A135="","",VLOOKUP($C135,'CPOS178-D'!$A$2:$G$11000,3,0)))</f>
        <v>emboço desempenado com argamassa industrializada</v>
      </c>
      <c r="E135" s="32" t="str">
        <f>LOWER(IF($A135="","",VLOOKUP($C135,'CPOS178-D'!$A$2:$G$11000,4,0)))</f>
        <v>m²</v>
      </c>
      <c r="F135" s="551">
        <f>F134</f>
        <v>154.80000000000001</v>
      </c>
      <c r="G135" s="582">
        <v>30.5</v>
      </c>
      <c r="H135" s="620">
        <f>G135*1.2977</f>
        <v>39.57985</v>
      </c>
      <c r="I135" s="621">
        <f>ROUND(F135*H135,2)</f>
        <v>6126.96</v>
      </c>
      <c r="J135" s="13"/>
      <c r="K135" s="121"/>
      <c r="L135" s="66"/>
      <c r="M135" s="63"/>
      <c r="N135" s="63"/>
      <c r="O135" s="63"/>
      <c r="P135" s="63"/>
      <c r="Q135" s="63"/>
      <c r="R135" s="63"/>
      <c r="S135" s="63"/>
      <c r="T135" s="63"/>
      <c r="U135" s="16"/>
      <c r="V135" s="17"/>
      <c r="W135" s="18"/>
      <c r="X135" s="17"/>
      <c r="Y135" s="19"/>
      <c r="Z135" s="17"/>
      <c r="AA135" s="17"/>
    </row>
    <row r="136" spans="1:27" ht="15">
      <c r="A136" s="142">
        <f t="shared" si="42"/>
        <v>263</v>
      </c>
      <c r="B136" s="36" t="s">
        <v>2558</v>
      </c>
      <c r="C136" s="171" t="s">
        <v>4364</v>
      </c>
      <c r="D136" s="143" t="str">
        <f>LOWER(IF($A136="","",VLOOKUP($C136,'CPOS178-D'!$A$2:$G$11000,3,0)))</f>
        <v>tinta acrílica em massa, inclusive preparo</v>
      </c>
      <c r="E136" s="32" t="str">
        <f>LOWER(IF($A136="","",VLOOKUP($C136,'CPOS178-D'!$A$2:$G$11000,4,0)))</f>
        <v>m²</v>
      </c>
      <c r="F136" s="551">
        <f>F133</f>
        <v>154.80000000000001</v>
      </c>
      <c r="G136" s="582">
        <v>19.89</v>
      </c>
      <c r="H136" s="620">
        <v>25.84</v>
      </c>
      <c r="I136" s="621">
        <f>ROUND(F136*H136,2)</f>
        <v>4000.03</v>
      </c>
      <c r="J136" s="13"/>
      <c r="K136" s="121"/>
      <c r="L136" s="66"/>
      <c r="M136" s="63"/>
      <c r="N136" s="63"/>
      <c r="O136" s="63"/>
      <c r="P136" s="63"/>
      <c r="Q136" s="63"/>
      <c r="R136" s="63"/>
      <c r="S136" s="63"/>
      <c r="T136" s="63"/>
      <c r="U136" s="16"/>
      <c r="V136" s="17"/>
      <c r="W136" s="18"/>
      <c r="X136" s="17"/>
      <c r="Y136" s="19"/>
      <c r="Z136" s="17"/>
      <c r="AA136" s="17"/>
    </row>
    <row r="137" spans="1:27">
      <c r="A137" s="240"/>
      <c r="B137" s="241"/>
      <c r="C137" s="242"/>
      <c r="D137" s="323" t="s">
        <v>8117</v>
      </c>
      <c r="E137" s="241"/>
      <c r="F137" s="550"/>
      <c r="G137" s="573"/>
      <c r="H137" s="550"/>
      <c r="I137" s="593"/>
      <c r="J137" s="10"/>
      <c r="K137" s="116"/>
      <c r="L137" s="24"/>
      <c r="M137" s="24"/>
      <c r="N137" s="25"/>
      <c r="O137" s="24"/>
      <c r="P137" s="25"/>
      <c r="S137" s="4"/>
      <c r="T137" s="3"/>
      <c r="U137" s="16"/>
      <c r="V137" s="16"/>
      <c r="W137" s="16"/>
      <c r="X137" s="17"/>
      <c r="Y137" s="19"/>
      <c r="Z137" s="16"/>
      <c r="AA137" s="17"/>
    </row>
    <row r="138" spans="1:27" ht="15">
      <c r="A138" s="142">
        <f>A136+1</f>
        <v>264</v>
      </c>
      <c r="B138" s="36" t="s">
        <v>2558</v>
      </c>
      <c r="C138" s="171" t="s">
        <v>3513</v>
      </c>
      <c r="D138" s="143" t="str">
        <f>LOWER(IF($A138="","",VLOOKUP($C138,'CPOS178-D'!$A$2:$G$11000,3,0)))</f>
        <v>chapisco</v>
      </c>
      <c r="E138" s="32" t="str">
        <f>LOWER(IF($A138="","",VLOOKUP($C138,'CPOS178-D'!$A$2:$G$11000,4,0)))</f>
        <v>m²</v>
      </c>
      <c r="F138" s="551">
        <f>86*(1.8+0.2)</f>
        <v>172</v>
      </c>
      <c r="G138" s="582">
        <v>4.6100000000000003</v>
      </c>
      <c r="H138" s="620">
        <v>5.98</v>
      </c>
      <c r="I138" s="621">
        <f t="shared" ref="I138" si="44">ROUND(F138*H138,2)</f>
        <v>1028.56</v>
      </c>
      <c r="J138" s="13"/>
      <c r="K138" s="121"/>
      <c r="L138" s="66"/>
      <c r="M138" s="63"/>
      <c r="N138" s="63"/>
      <c r="O138" s="63"/>
      <c r="P138" s="63"/>
      <c r="Q138" s="63"/>
      <c r="R138" s="63"/>
      <c r="S138" s="63"/>
      <c r="T138" s="63"/>
      <c r="U138" s="16"/>
      <c r="V138" s="17"/>
      <c r="W138" s="18"/>
      <c r="X138" s="17"/>
      <c r="Y138" s="19"/>
      <c r="Z138" s="17"/>
      <c r="AA138" s="17"/>
    </row>
    <row r="139" spans="1:27" ht="15">
      <c r="A139" s="142">
        <f>A138+1</f>
        <v>265</v>
      </c>
      <c r="B139" s="36" t="s">
        <v>2558</v>
      </c>
      <c r="C139" s="171" t="s">
        <v>7774</v>
      </c>
      <c r="D139" s="143" t="str">
        <f>LOWER(IF($A139="","",VLOOKUP($C139,'CPOS178-D'!$A$2:$G$11000,3,0)))</f>
        <v>emboço desempenado com argamassa industrializada</v>
      </c>
      <c r="E139" s="32" t="str">
        <f>LOWER(IF($A139="","",VLOOKUP($C139,'CPOS178-D'!$A$2:$G$11000,4,0)))</f>
        <v>m²</v>
      </c>
      <c r="F139" s="551">
        <f>86*(1.8+0.2)</f>
        <v>172</v>
      </c>
      <c r="G139" s="582">
        <v>30.5</v>
      </c>
      <c r="H139" s="620">
        <f>G139*1.2977</f>
        <v>39.57985</v>
      </c>
      <c r="I139" s="621">
        <f t="shared" ref="I139" si="45">ROUND(F139*H139,2)</f>
        <v>6807.73</v>
      </c>
      <c r="J139" s="13"/>
      <c r="K139" s="121"/>
      <c r="L139" s="66"/>
      <c r="M139" s="63"/>
      <c r="N139" s="63"/>
      <c r="O139" s="63"/>
      <c r="P139" s="63"/>
      <c r="Q139" s="63"/>
      <c r="R139" s="63"/>
      <c r="S139" s="63"/>
      <c r="T139" s="63"/>
      <c r="U139" s="16"/>
      <c r="V139" s="17"/>
      <c r="W139" s="18"/>
      <c r="X139" s="17"/>
      <c r="Y139" s="19"/>
      <c r="Z139" s="17"/>
      <c r="AA139" s="17"/>
    </row>
    <row r="140" spans="1:27" ht="15">
      <c r="A140" s="142">
        <f>A139+1</f>
        <v>266</v>
      </c>
      <c r="B140" s="36" t="s">
        <v>2558</v>
      </c>
      <c r="C140" s="171" t="s">
        <v>3519</v>
      </c>
      <c r="D140" s="143" t="str">
        <f>LOWER(IF($A140="","",VLOOKUP($C140,'CPOS178-D'!$A$2:$G$11000,3,0)))</f>
        <v>reboco</v>
      </c>
      <c r="E140" s="32" t="str">
        <f>LOWER(IF($A140="","",VLOOKUP($C140,'CPOS178-D'!$A$2:$G$11000,4,0)))</f>
        <v>m²</v>
      </c>
      <c r="F140" s="551">
        <f>F138</f>
        <v>172</v>
      </c>
      <c r="G140" s="582">
        <v>8.8699999999999992</v>
      </c>
      <c r="H140" s="620">
        <v>11.52</v>
      </c>
      <c r="I140" s="621">
        <f t="shared" ref="I140" si="46">ROUND(F140*H140,2)</f>
        <v>1981.44</v>
      </c>
      <c r="J140" s="13"/>
      <c r="K140" s="121"/>
      <c r="L140" s="66"/>
      <c r="M140" s="63"/>
      <c r="N140" s="63"/>
      <c r="O140" s="63"/>
      <c r="P140" s="63"/>
      <c r="Q140" s="63"/>
      <c r="R140" s="63"/>
      <c r="S140" s="63"/>
      <c r="T140" s="63"/>
      <c r="U140" s="16"/>
      <c r="V140" s="17"/>
      <c r="W140" s="18"/>
      <c r="X140" s="17"/>
      <c r="Y140" s="19"/>
      <c r="Z140" s="17"/>
      <c r="AA140" s="17"/>
    </row>
    <row r="141" spans="1:27" s="682" customFormat="1" ht="36" customHeight="1">
      <c r="A141" s="671">
        <f t="shared" ref="A141:A142" si="47">A140+1</f>
        <v>267</v>
      </c>
      <c r="B141" s="171" t="s">
        <v>2558</v>
      </c>
      <c r="C141" s="171" t="s">
        <v>3612</v>
      </c>
      <c r="D141" s="693" t="s">
        <v>702</v>
      </c>
      <c r="E141" s="602" t="s">
        <v>2</v>
      </c>
      <c r="F141" s="603">
        <f>F138</f>
        <v>172</v>
      </c>
      <c r="G141" s="639">
        <v>153.80000000000001</v>
      </c>
      <c r="H141" s="618">
        <f t="shared" ref="H141" si="48">G141*1.2977</f>
        <v>199.58626000000004</v>
      </c>
      <c r="I141" s="673">
        <f>ROUND(F141*H141,2)</f>
        <v>34328.839999999997</v>
      </c>
      <c r="J141" s="674"/>
      <c r="K141" s="675"/>
      <c r="L141" s="676"/>
      <c r="M141" s="677"/>
      <c r="N141" s="677"/>
      <c r="O141" s="677"/>
      <c r="P141" s="677"/>
      <c r="Q141" s="677"/>
      <c r="R141" s="677"/>
      <c r="S141" s="677"/>
      <c r="T141" s="677"/>
      <c r="U141" s="678"/>
      <c r="V141" s="679"/>
      <c r="W141" s="680"/>
      <c r="X141" s="679"/>
      <c r="Y141" s="681"/>
      <c r="Z141" s="679"/>
      <c r="AA141" s="679"/>
    </row>
    <row r="142" spans="1:27" ht="24">
      <c r="A142" s="142">
        <f t="shared" si="47"/>
        <v>268</v>
      </c>
      <c r="B142" s="36" t="s">
        <v>2558</v>
      </c>
      <c r="C142" s="171" t="s">
        <v>3581</v>
      </c>
      <c r="D142" s="143" t="str">
        <f>LOWER(IF($A142="","",VLOOKUP($C142,'CPOS178-D'!$A$2:$G$11000,3,0)))</f>
        <v>rejuntamento em placas cerâmicas com argamassa industrializada para rejunte, juntas acima de 5 até 10 mm</v>
      </c>
      <c r="E142" s="32" t="str">
        <f>LOWER(IF($A142="","",VLOOKUP($C142,'CPOS178-D'!$A$2:$G$11000,4,0)))</f>
        <v>m²</v>
      </c>
      <c r="F142" s="551">
        <f>F138</f>
        <v>172</v>
      </c>
      <c r="G142" s="582">
        <v>10.54</v>
      </c>
      <c r="H142" s="620">
        <v>13.7</v>
      </c>
      <c r="I142" s="621">
        <f>ROUND(F142*H142,2)</f>
        <v>2356.4</v>
      </c>
      <c r="J142" s="13"/>
      <c r="K142" s="121"/>
      <c r="L142" s="66"/>
      <c r="M142" s="63"/>
      <c r="N142" s="63"/>
      <c r="O142" s="63"/>
      <c r="P142" s="63"/>
      <c r="Q142" s="63"/>
      <c r="R142" s="63"/>
      <c r="S142" s="63"/>
      <c r="T142" s="63"/>
      <c r="U142" s="16"/>
      <c r="V142" s="17"/>
      <c r="W142" s="18"/>
      <c r="X142" s="17"/>
      <c r="Y142" s="19"/>
      <c r="Z142" s="17"/>
      <c r="AA142" s="17"/>
    </row>
    <row r="143" spans="1:27" ht="15">
      <c r="A143" s="142"/>
      <c r="B143" s="36"/>
      <c r="C143" s="171"/>
      <c r="D143" s="143"/>
      <c r="E143" s="32"/>
      <c r="F143" s="551"/>
      <c r="G143" s="582"/>
      <c r="H143" s="577"/>
      <c r="I143" s="594"/>
      <c r="J143" s="13"/>
      <c r="K143" s="121"/>
      <c r="L143" s="66"/>
      <c r="M143" s="63"/>
      <c r="N143" s="63"/>
      <c r="O143" s="63"/>
      <c r="P143" s="63"/>
      <c r="Q143" s="63"/>
      <c r="R143" s="63"/>
      <c r="S143" s="63"/>
      <c r="T143" s="63"/>
      <c r="U143" s="16"/>
      <c r="V143" s="17"/>
      <c r="W143" s="18"/>
      <c r="X143" s="17"/>
      <c r="Y143" s="19"/>
      <c r="Z143" s="17"/>
      <c r="AA143" s="17"/>
    </row>
    <row r="144" spans="1:27">
      <c r="A144" s="240"/>
      <c r="B144" s="241"/>
      <c r="C144" s="242"/>
      <c r="D144" s="323" t="s">
        <v>36956</v>
      </c>
      <c r="E144" s="241"/>
      <c r="F144" s="550"/>
      <c r="G144" s="573"/>
      <c r="H144" s="550"/>
      <c r="I144" s="593"/>
      <c r="J144" s="10"/>
      <c r="K144" s="116"/>
      <c r="L144" s="24"/>
      <c r="M144" s="24"/>
      <c r="N144" s="25"/>
      <c r="O144" s="24"/>
      <c r="P144" s="25"/>
      <c r="S144" s="4"/>
      <c r="T144" s="3"/>
      <c r="U144" s="16"/>
      <c r="V144" s="16"/>
      <c r="W144" s="16"/>
      <c r="X144" s="17"/>
      <c r="Y144" s="19"/>
      <c r="Z144" s="16"/>
      <c r="AA144" s="17"/>
    </row>
    <row r="145" spans="1:27">
      <c r="A145" s="240"/>
      <c r="B145" s="241"/>
      <c r="C145" s="242"/>
      <c r="D145" s="323" t="s">
        <v>36955</v>
      </c>
      <c r="E145" s="241"/>
      <c r="F145" s="550"/>
      <c r="G145" s="573"/>
      <c r="H145" s="550"/>
      <c r="I145" s="593"/>
      <c r="J145" s="10"/>
      <c r="K145" s="116"/>
      <c r="L145" s="24"/>
      <c r="M145" s="24"/>
      <c r="N145" s="25"/>
      <c r="O145" s="24"/>
      <c r="P145" s="25"/>
      <c r="S145" s="4"/>
      <c r="T145" s="3"/>
      <c r="U145" s="16"/>
      <c r="V145" s="16"/>
      <c r="W145" s="16"/>
      <c r="X145" s="17"/>
      <c r="Y145" s="19"/>
      <c r="Z145" s="16"/>
      <c r="AA145" s="17"/>
    </row>
    <row r="146" spans="1:27" ht="24">
      <c r="A146" s="142">
        <f>A142+1</f>
        <v>269</v>
      </c>
      <c r="B146" s="36"/>
      <c r="C146" s="171" t="s">
        <v>8119</v>
      </c>
      <c r="D146" s="143" t="s">
        <v>36957</v>
      </c>
      <c r="E146" s="32" t="s">
        <v>34</v>
      </c>
      <c r="F146" s="551">
        <v>14.8</v>
      </c>
      <c r="G146" s="582">
        <v>545.12</v>
      </c>
      <c r="H146" s="620">
        <f>G146*1.2977</f>
        <v>707.40222400000005</v>
      </c>
      <c r="I146" s="621">
        <f>ROUND(F146*H146,2)</f>
        <v>10469.549999999999</v>
      </c>
      <c r="J146" s="13"/>
      <c r="K146" s="121"/>
      <c r="L146" s="66"/>
      <c r="M146" s="63"/>
      <c r="N146" s="63"/>
      <c r="O146" s="63"/>
      <c r="P146" s="63"/>
      <c r="Q146" s="63"/>
      <c r="R146" s="63"/>
      <c r="S146" s="63"/>
      <c r="T146" s="63"/>
      <c r="U146" s="16"/>
      <c r="V146" s="17"/>
      <c r="W146" s="18"/>
      <c r="X146" s="17"/>
      <c r="Y146" s="19"/>
      <c r="Z146" s="17"/>
      <c r="AA146" s="17"/>
    </row>
    <row r="147" spans="1:27" ht="24">
      <c r="A147" s="142">
        <f>A146+1</f>
        <v>270</v>
      </c>
      <c r="B147" s="36"/>
      <c r="C147" s="171" t="s">
        <v>8119</v>
      </c>
      <c r="D147" s="143" t="s">
        <v>36958</v>
      </c>
      <c r="E147" s="32" t="s">
        <v>34</v>
      </c>
      <c r="F147" s="551">
        <f>F146</f>
        <v>14.8</v>
      </c>
      <c r="G147" s="582">
        <v>234.97999999999996</v>
      </c>
      <c r="H147" s="620">
        <f>G147*1.2977</f>
        <v>304.93354599999998</v>
      </c>
      <c r="I147" s="621">
        <f>ROUND(F147*H147,2)</f>
        <v>4513.0200000000004</v>
      </c>
      <c r="J147" s="13"/>
      <c r="K147" s="121"/>
      <c r="L147" s="66"/>
      <c r="M147" s="63"/>
      <c r="N147" s="63"/>
      <c r="O147" s="63"/>
      <c r="P147" s="63"/>
      <c r="Q147" s="63"/>
      <c r="R147" s="63"/>
      <c r="S147" s="63"/>
      <c r="T147" s="63"/>
      <c r="U147" s="16"/>
      <c r="V147" s="17"/>
      <c r="W147" s="18"/>
      <c r="X147" s="17"/>
      <c r="Y147" s="19"/>
      <c r="Z147" s="17"/>
      <c r="AA147" s="17"/>
    </row>
    <row r="148" spans="1:27" ht="12" customHeight="1">
      <c r="A148" s="144"/>
      <c r="B148" s="36"/>
      <c r="C148" s="171"/>
      <c r="D148" s="143"/>
      <c r="E148" s="32"/>
      <c r="F148" s="551"/>
      <c r="G148" s="582"/>
      <c r="H148" s="577"/>
      <c r="I148" s="594"/>
      <c r="J148" s="13"/>
      <c r="K148" s="121"/>
      <c r="L148" s="66"/>
      <c r="M148" s="63"/>
      <c r="N148" s="63"/>
      <c r="O148" s="63"/>
      <c r="P148" s="63"/>
      <c r="Q148" s="63"/>
      <c r="R148" s="63"/>
      <c r="S148" s="63"/>
      <c r="T148" s="63"/>
      <c r="U148" s="16"/>
      <c r="V148" s="17"/>
      <c r="W148" s="18"/>
      <c r="X148" s="17"/>
      <c r="Y148" s="19"/>
      <c r="Z148" s="17"/>
      <c r="AA148" s="17"/>
    </row>
    <row r="149" spans="1:27" ht="12" customHeight="1">
      <c r="A149" s="243"/>
      <c r="B149" s="244"/>
      <c r="C149" s="244"/>
      <c r="D149" s="617" t="s">
        <v>2568</v>
      </c>
      <c r="E149" s="245">
        <f>A46</f>
        <v>200</v>
      </c>
      <c r="F149" s="552"/>
      <c r="G149" s="583" t="s">
        <v>57</v>
      </c>
      <c r="H149" s="578" t="s">
        <v>57</v>
      </c>
      <c r="I149" s="595">
        <f>SUM(I48:I148)</f>
        <v>903583.55999999994</v>
      </c>
      <c r="J149" s="10"/>
      <c r="K149" s="119"/>
      <c r="L149" s="63"/>
      <c r="M149" s="63"/>
      <c r="N149" s="63"/>
      <c r="O149" s="63"/>
      <c r="P149" s="63"/>
      <c r="Q149" s="63"/>
      <c r="R149" s="63"/>
      <c r="S149" s="63"/>
      <c r="T149" s="63"/>
      <c r="U149" s="63"/>
      <c r="V149" s="63"/>
      <c r="W149" s="16"/>
      <c r="X149" s="17"/>
      <c r="Y149" s="19"/>
      <c r="Z149" s="16"/>
      <c r="AA149" s="17"/>
    </row>
    <row r="150" spans="1:27" ht="12" customHeight="1">
      <c r="A150" s="144"/>
      <c r="B150" s="36"/>
      <c r="C150" s="163"/>
      <c r="D150" s="211"/>
      <c r="E150" s="32"/>
      <c r="F150" s="553"/>
      <c r="G150" s="574"/>
      <c r="H150" s="553"/>
      <c r="I150" s="594"/>
      <c r="J150" s="13"/>
      <c r="K150" s="121"/>
      <c r="L150" s="66"/>
      <c r="M150" s="63"/>
      <c r="N150" s="63"/>
      <c r="O150" s="63"/>
      <c r="P150" s="63"/>
      <c r="Q150" s="63"/>
      <c r="R150" s="63"/>
      <c r="S150" s="63"/>
      <c r="T150" s="63"/>
      <c r="U150" s="16"/>
      <c r="V150" s="17"/>
      <c r="W150" s="18"/>
      <c r="X150" s="17"/>
      <c r="Y150" s="19"/>
      <c r="Z150" s="17"/>
      <c r="AA150" s="17"/>
    </row>
    <row r="151" spans="1:27" s="1" customFormat="1" ht="12" customHeight="1">
      <c r="A151" s="145">
        <v>300</v>
      </c>
      <c r="B151" s="202"/>
      <c r="C151" s="201"/>
      <c r="D151" s="325" t="s">
        <v>8111</v>
      </c>
      <c r="E151" s="30"/>
      <c r="F151" s="549"/>
      <c r="G151" s="572"/>
      <c r="H151" s="549"/>
      <c r="I151" s="592"/>
      <c r="J151" s="34"/>
      <c r="K151" s="203"/>
      <c r="L151" s="204"/>
      <c r="M151" s="205"/>
      <c r="N151" s="205"/>
      <c r="O151" s="205"/>
      <c r="P151" s="205"/>
      <c r="Q151" s="205"/>
      <c r="R151" s="205"/>
      <c r="S151" s="205"/>
      <c r="T151" s="205"/>
      <c r="U151" s="206"/>
      <c r="V151" s="134"/>
      <c r="W151" s="207"/>
      <c r="X151" s="134"/>
      <c r="Y151" s="19"/>
      <c r="Z151" s="134"/>
      <c r="AA151" s="134"/>
    </row>
    <row r="152" spans="1:27" ht="12" customHeight="1">
      <c r="A152" s="144"/>
      <c r="B152" s="36"/>
      <c r="C152" s="163"/>
      <c r="D152" s="211"/>
      <c r="E152" s="32"/>
      <c r="F152" s="553"/>
      <c r="G152" s="574"/>
      <c r="H152" s="553"/>
      <c r="I152" s="594"/>
      <c r="J152" s="13"/>
      <c r="K152" s="121"/>
      <c r="L152" s="66"/>
      <c r="M152" s="63"/>
      <c r="N152" s="63"/>
      <c r="O152" s="63"/>
      <c r="P152" s="63"/>
      <c r="Q152" s="63"/>
      <c r="R152" s="63"/>
      <c r="S152" s="63"/>
      <c r="T152" s="63"/>
      <c r="U152" s="16"/>
      <c r="V152" s="17"/>
      <c r="W152" s="18"/>
      <c r="X152" s="17"/>
      <c r="Y152" s="19"/>
      <c r="Z152" s="17"/>
      <c r="AA152" s="17"/>
    </row>
    <row r="153" spans="1:27">
      <c r="A153" s="240"/>
      <c r="B153" s="241"/>
      <c r="C153" s="242"/>
      <c r="D153" s="323" t="s">
        <v>8313</v>
      </c>
      <c r="E153" s="241"/>
      <c r="F153" s="550"/>
      <c r="G153" s="573"/>
      <c r="H153" s="550"/>
      <c r="I153" s="593"/>
      <c r="J153" s="10"/>
      <c r="K153" s="116"/>
      <c r="L153" s="24"/>
      <c r="M153" s="24"/>
      <c r="N153" s="25"/>
      <c r="O153" s="24"/>
      <c r="P153" s="25"/>
      <c r="S153" s="4"/>
      <c r="T153" s="3"/>
      <c r="U153" s="16"/>
      <c r="V153" s="16"/>
      <c r="W153" s="16"/>
      <c r="X153" s="17"/>
      <c r="Y153" s="19"/>
      <c r="Z153" s="16"/>
      <c r="AA153" s="17"/>
    </row>
    <row r="154" spans="1:27" ht="15">
      <c r="A154" s="142">
        <f>A151+1</f>
        <v>301</v>
      </c>
      <c r="B154" s="36" t="s">
        <v>2558</v>
      </c>
      <c r="C154" s="171" t="s">
        <v>2842</v>
      </c>
      <c r="D154" s="143" t="str">
        <f>LOWER(IF($A154="","",VLOOKUP($C154,'CPOS178-D'!$A$2:$G$11000,3,0)))</f>
        <v>retirada de telhamento perfil e material qualquer, exceto barro</v>
      </c>
      <c r="E154" s="32" t="str">
        <f>LOWER(IF($A154="","",VLOOKUP($C154,'CPOS178-D'!$A$2:$G$11000,4,0)))</f>
        <v>m²</v>
      </c>
      <c r="F154" s="551">
        <f>395</f>
        <v>395</v>
      </c>
      <c r="G154" s="582">
        <v>5.45</v>
      </c>
      <c r="H154" s="577">
        <f>ROUND(IF($A154="","",VLOOKUP($C154,'CPOS178-D'!$A$2:$G$11000,7,0))*(1+$I$4),2)</f>
        <v>7.09</v>
      </c>
      <c r="I154" s="594">
        <f>ROUND(F154*H154,2)</f>
        <v>2800.55</v>
      </c>
      <c r="J154" s="13"/>
      <c r="K154" s="121"/>
      <c r="L154" s="66"/>
      <c r="M154" s="63"/>
      <c r="N154" s="63"/>
      <c r="O154" s="63"/>
      <c r="P154" s="63"/>
      <c r="Q154" s="63"/>
      <c r="R154" s="63"/>
      <c r="S154" s="63"/>
      <c r="T154" s="63"/>
      <c r="U154" s="16"/>
      <c r="V154" s="17"/>
      <c r="W154" s="18"/>
      <c r="X154" s="17"/>
      <c r="Y154" s="19"/>
      <c r="Z154" s="17"/>
      <c r="AA154" s="17"/>
    </row>
    <row r="155" spans="1:27" ht="15">
      <c r="A155" s="142">
        <f>A154+1</f>
        <v>302</v>
      </c>
      <c r="B155" s="36" t="s">
        <v>2558</v>
      </c>
      <c r="C155" s="171" t="s">
        <v>3000</v>
      </c>
      <c r="D155" s="143" t="str">
        <f>LOWER(IF($A155="","",VLOOKUP($C155,'CPOS178-D'!$A$2:$G$11000,3,0)))</f>
        <v>remoção de calha ou rufo</v>
      </c>
      <c r="E155" s="32" t="str">
        <f>LOWER(IF($A155="","",VLOOKUP($C155,'CPOS178-D'!$A$2:$G$11000,4,0)))</f>
        <v>m</v>
      </c>
      <c r="F155" s="551">
        <f>29.5*4+13.5*2</f>
        <v>145</v>
      </c>
      <c r="G155" s="582">
        <v>3.13</v>
      </c>
      <c r="H155" s="577">
        <f>ROUND(IF($A155="","",VLOOKUP($C155,'CPOS178-D'!$A$2:$G$11000,7,0))*(1+$I$4),2)</f>
        <v>4.07</v>
      </c>
      <c r="I155" s="594">
        <f t="shared" ref="I155:I159" si="49">ROUND(F155*H155,2)</f>
        <v>590.15</v>
      </c>
      <c r="J155" s="13"/>
      <c r="K155" s="121"/>
      <c r="L155" s="66"/>
      <c r="M155" s="63"/>
      <c r="N155" s="63"/>
      <c r="O155" s="63"/>
      <c r="P155" s="63"/>
      <c r="Q155" s="63"/>
      <c r="R155" s="63"/>
      <c r="S155" s="63"/>
      <c r="T155" s="63"/>
      <c r="U155" s="16"/>
      <c r="V155" s="17"/>
      <c r="W155" s="18"/>
      <c r="X155" s="17"/>
      <c r="Y155" s="19"/>
      <c r="Z155" s="17"/>
      <c r="AA155" s="17"/>
    </row>
    <row r="156" spans="1:27" ht="15">
      <c r="A156" s="142">
        <f t="shared" ref="A156:A162" si="50">A155+1</f>
        <v>303</v>
      </c>
      <c r="B156" s="36" t="s">
        <v>2558</v>
      </c>
      <c r="C156" s="171" t="s">
        <v>2836</v>
      </c>
      <c r="D156" s="143" t="str">
        <f>LOWER(IF($A156="","",VLOOKUP($C156,'CPOS178-D'!$A$2:$G$11000,3,0)))</f>
        <v>retirada de estrutura em madeira tesoura - telhas perfil qualquer</v>
      </c>
      <c r="E156" s="32" t="str">
        <f>LOWER(IF($A156="","",VLOOKUP($C156,'CPOS178-D'!$A$2:$G$11000,4,0)))</f>
        <v>m²</v>
      </c>
      <c r="F156" s="551">
        <f>F154</f>
        <v>395</v>
      </c>
      <c r="G156" s="582">
        <v>13.59</v>
      </c>
      <c r="H156" s="577">
        <f>ROUND(IF($A156="","",VLOOKUP($C156,'CPOS178-D'!$A$2:$G$11000,7,0))*(1+$I$4),2)</f>
        <v>17.670000000000002</v>
      </c>
      <c r="I156" s="594">
        <f t="shared" si="49"/>
        <v>6979.65</v>
      </c>
      <c r="J156" s="13"/>
      <c r="K156" s="121"/>
      <c r="L156" s="66"/>
      <c r="M156" s="63"/>
      <c r="N156" s="63"/>
      <c r="O156" s="63"/>
      <c r="P156" s="63"/>
      <c r="Q156" s="63"/>
      <c r="R156" s="63"/>
      <c r="S156" s="63"/>
      <c r="T156" s="63"/>
      <c r="U156" s="16"/>
      <c r="V156" s="17"/>
      <c r="W156" s="18"/>
      <c r="X156" s="17"/>
      <c r="Y156" s="19"/>
      <c r="Z156" s="17"/>
      <c r="AA156" s="17"/>
    </row>
    <row r="157" spans="1:27" ht="15">
      <c r="A157" s="142">
        <f t="shared" si="50"/>
        <v>304</v>
      </c>
      <c r="B157" s="36" t="s">
        <v>2558</v>
      </c>
      <c r="C157" s="171" t="s">
        <v>3417</v>
      </c>
      <c r="D157" s="143" t="str">
        <f>LOWER(IF($A157="","",VLOOKUP($C157,'CPOS178-D'!$A$2:$G$11000,3,0)))</f>
        <v>estrutura pontaletada para telhas onduladas</v>
      </c>
      <c r="E157" s="32" t="str">
        <f>LOWER(IF($A157="","",VLOOKUP($C157,'CPOS178-D'!$A$2:$G$11000,4,0)))</f>
        <v>m²</v>
      </c>
      <c r="F157" s="551">
        <f>F154</f>
        <v>395</v>
      </c>
      <c r="G157" s="582">
        <v>59.94</v>
      </c>
      <c r="H157" s="577">
        <f>ROUND(IF($A157="","",VLOOKUP($C157,'CPOS178-D'!$A$2:$G$11000,7,0))*(1+$I$4),2)</f>
        <v>77.84</v>
      </c>
      <c r="I157" s="594">
        <f t="shared" si="49"/>
        <v>30746.799999999999</v>
      </c>
      <c r="J157" s="13"/>
      <c r="K157" s="121"/>
      <c r="L157" s="66"/>
      <c r="M157" s="63"/>
      <c r="N157" s="63"/>
      <c r="O157" s="63"/>
      <c r="P157" s="63"/>
      <c r="Q157" s="63"/>
      <c r="R157" s="63"/>
      <c r="S157" s="63"/>
      <c r="T157" s="63"/>
      <c r="U157" s="16"/>
      <c r="V157" s="17"/>
      <c r="W157" s="18"/>
      <c r="X157" s="17"/>
      <c r="Y157" s="19"/>
      <c r="Z157" s="17"/>
      <c r="AA157" s="17"/>
    </row>
    <row r="158" spans="1:27" ht="15">
      <c r="A158" s="142">
        <f t="shared" si="50"/>
        <v>305</v>
      </c>
      <c r="B158" s="36" t="s">
        <v>2558</v>
      </c>
      <c r="C158" s="171" t="s">
        <v>3452</v>
      </c>
      <c r="D158" s="143" t="str">
        <f>LOWER(IF($A158="","",VLOOKUP($C158,'CPOS178-D'!$A$2:$G$11000,3,0)))</f>
        <v>telhamento em cimento reforçado com fio sintético crfs - perfil ondulado de 8 mm</v>
      </c>
      <c r="E158" s="32" t="str">
        <f>LOWER(IF($A158="","",VLOOKUP($C158,'CPOS178-D'!$A$2:$G$11000,4,0)))</f>
        <v>m²</v>
      </c>
      <c r="F158" s="551">
        <f>F154</f>
        <v>395</v>
      </c>
      <c r="G158" s="582">
        <v>49.82</v>
      </c>
      <c r="H158" s="577">
        <f>ROUND(IF($A158="","",VLOOKUP($C158,'CPOS178-D'!$A$2:$G$11000,7,0))*(1+$I$4),2)</f>
        <v>64.680000000000007</v>
      </c>
      <c r="I158" s="594">
        <f t="shared" si="49"/>
        <v>25548.6</v>
      </c>
      <c r="J158" s="13"/>
      <c r="K158" s="121"/>
      <c r="L158" s="66"/>
      <c r="M158" s="63"/>
      <c r="N158" s="63"/>
      <c r="O158" s="63"/>
      <c r="P158" s="63"/>
      <c r="Q158" s="63"/>
      <c r="R158" s="63"/>
      <c r="S158" s="63"/>
      <c r="T158" s="63"/>
      <c r="U158" s="16"/>
      <c r="V158" s="17"/>
      <c r="W158" s="18"/>
      <c r="X158" s="17"/>
      <c r="Y158" s="19"/>
      <c r="Z158" s="17"/>
      <c r="AA158" s="17"/>
    </row>
    <row r="159" spans="1:27" ht="15">
      <c r="A159" s="142">
        <f t="shared" si="50"/>
        <v>306</v>
      </c>
      <c r="B159" s="36" t="s">
        <v>2558</v>
      </c>
      <c r="C159" s="171" t="s">
        <v>7565</v>
      </c>
      <c r="D159" s="143" t="str">
        <f>LOWER(IF($A159="","",VLOOKUP($C159,'CPOS178-D'!$A$2:$G$11000,3,0)))</f>
        <v>calha, rufo, afins em chapa galvanizada nº 24 - corte 0,50 m</v>
      </c>
      <c r="E159" s="32" t="str">
        <f>LOWER(IF($A159="","",VLOOKUP($C159,'CPOS178-D'!$A$2:$G$11000,4,0)))</f>
        <v>m</v>
      </c>
      <c r="F159" s="551">
        <f>F155</f>
        <v>145</v>
      </c>
      <c r="G159" s="582">
        <v>83.33</v>
      </c>
      <c r="H159" s="577">
        <f>ROUND(IF($A159="","",VLOOKUP($C159,'CPOS178-D'!$A$2:$G$11000,7,0))*(1+$I$4),2)</f>
        <v>108.24</v>
      </c>
      <c r="I159" s="594">
        <f t="shared" si="49"/>
        <v>15694.8</v>
      </c>
      <c r="J159" s="13"/>
      <c r="K159" s="121"/>
      <c r="L159" s="66"/>
      <c r="M159" s="63"/>
      <c r="N159" s="63"/>
      <c r="O159" s="63"/>
      <c r="P159" s="63"/>
      <c r="Q159" s="63"/>
      <c r="R159" s="63"/>
      <c r="S159" s="63"/>
      <c r="T159" s="63"/>
      <c r="U159" s="16"/>
      <c r="V159" s="17"/>
      <c r="W159" s="18"/>
      <c r="X159" s="17"/>
      <c r="Y159" s="19"/>
      <c r="Z159" s="17"/>
      <c r="AA159" s="17"/>
    </row>
    <row r="160" spans="1:27" ht="24">
      <c r="A160" s="142">
        <f t="shared" si="50"/>
        <v>307</v>
      </c>
      <c r="B160" s="36" t="s">
        <v>2558</v>
      </c>
      <c r="C160" s="171" t="s">
        <v>3021</v>
      </c>
      <c r="D160" s="143" t="str">
        <f>LOWER(IF($A160="","",VLOOKUP($C160,'CPOS178-D'!$A$2:$G$11000,3,0)))</f>
        <v>remoção de entulho de obra com caçamba metálica - material volumoso e misturado por alvenaria, terra, madeira, papel, plástico e metal</v>
      </c>
      <c r="E160" s="32" t="str">
        <f>LOWER(IF($A160="","",VLOOKUP($C160,'CPOS178-D'!$A$2:$G$11000,4,0)))</f>
        <v>m³</v>
      </c>
      <c r="F160" s="551">
        <f>((F154*0.1)+(F155*0.05*1)+(F156*0.15))*1.3</f>
        <v>137.80000000000001</v>
      </c>
      <c r="G160" s="582">
        <v>88.57</v>
      </c>
      <c r="H160" s="577">
        <f>ROUND(IF($A160="","",VLOOKUP($C160,'CPOS178-D'!$A$2:$G$11000,7,0))*(1+$I$4),2)</f>
        <v>114.96</v>
      </c>
      <c r="I160" s="594">
        <f t="shared" ref="I160:I162" si="51">ROUND(F160*H160,2)</f>
        <v>15841.49</v>
      </c>
      <c r="J160" s="13"/>
      <c r="K160" s="121"/>
      <c r="L160" s="66"/>
      <c r="M160" s="63"/>
      <c r="N160" s="63"/>
      <c r="O160" s="63"/>
      <c r="P160" s="63"/>
      <c r="Q160" s="63"/>
      <c r="R160" s="63"/>
      <c r="S160" s="63"/>
      <c r="T160" s="63"/>
      <c r="U160" s="16"/>
      <c r="V160" s="17"/>
      <c r="W160" s="18"/>
      <c r="X160" s="17"/>
      <c r="Y160" s="19"/>
      <c r="Z160" s="17"/>
      <c r="AA160" s="17"/>
    </row>
    <row r="161" spans="1:44" ht="15">
      <c r="A161" s="142">
        <f t="shared" si="50"/>
        <v>308</v>
      </c>
      <c r="B161" s="36" t="s">
        <v>2558</v>
      </c>
      <c r="C161" s="171" t="s">
        <v>3018</v>
      </c>
      <c r="D161" s="143" t="str">
        <f>LOWER(IF($A161="","",VLOOKUP($C161,'CPOS178-D'!$A$2:$G$11000,3,0)))</f>
        <v>transporte manual horizontal e/ou vertical de entulho até o local de despejo - ensacado</v>
      </c>
      <c r="E161" s="32" t="str">
        <f>LOWER(IF($A161="","",VLOOKUP($C161,'CPOS178-D'!$A$2:$G$11000,4,0)))</f>
        <v>m³</v>
      </c>
      <c r="F161" s="551">
        <f>F160</f>
        <v>137.80000000000001</v>
      </c>
      <c r="G161" s="582">
        <v>87.51</v>
      </c>
      <c r="H161" s="577">
        <f>ROUND(IF($A161="","",VLOOKUP($C161,'CPOS178-D'!$A$2:$G$11000,7,0))*(1+$I$4),2)</f>
        <v>113.76</v>
      </c>
      <c r="I161" s="594">
        <f>ROUND(F161*H161,2)</f>
        <v>15676.13</v>
      </c>
      <c r="J161" s="13"/>
      <c r="K161" s="121"/>
      <c r="L161" s="66"/>
      <c r="M161" s="63"/>
      <c r="N161" s="63"/>
      <c r="O161" s="63"/>
      <c r="P161" s="63"/>
      <c r="Q161" s="63"/>
      <c r="R161" s="63"/>
      <c r="S161" s="63"/>
      <c r="T161" s="63"/>
      <c r="U161" s="16"/>
      <c r="V161" s="17"/>
      <c r="W161" s="18"/>
      <c r="X161" s="17"/>
      <c r="Y161" s="19"/>
      <c r="Z161" s="17"/>
      <c r="AA161" s="17"/>
    </row>
    <row r="162" spans="1:44" ht="15">
      <c r="A162" s="142">
        <f t="shared" si="50"/>
        <v>309</v>
      </c>
      <c r="B162" s="36" t="s">
        <v>2558</v>
      </c>
      <c r="C162" s="171" t="s">
        <v>6391</v>
      </c>
      <c r="D162" s="143" t="str">
        <f>LOWER(IF($A162="","",VLOOKUP($C162,'CPOS178-D'!$A$2:$G$11000,3,0)))</f>
        <v>limpeza complementar com hidrojateamento</v>
      </c>
      <c r="E162" s="32" t="str">
        <f>LOWER(IF($A162="","",VLOOKUP($C162,'CPOS178-D'!$A$2:$G$11000,4,0)))</f>
        <v>m²</v>
      </c>
      <c r="F162" s="551">
        <v>395</v>
      </c>
      <c r="G162" s="582">
        <v>5.75</v>
      </c>
      <c r="H162" s="577">
        <f>ROUND(IF($A162="","",VLOOKUP($C162,'CPOS178-D'!$A$2:$G$11000,7,0))*(1+$I$4),2)</f>
        <v>7.49</v>
      </c>
      <c r="I162" s="594">
        <f t="shared" si="51"/>
        <v>2958.55</v>
      </c>
      <c r="J162" s="13"/>
      <c r="K162" s="121"/>
      <c r="L162" s="66"/>
      <c r="M162" s="63"/>
      <c r="N162" s="63"/>
      <c r="O162" s="63"/>
      <c r="P162" s="63"/>
      <c r="Q162" s="63"/>
      <c r="R162" s="63"/>
      <c r="S162" s="63"/>
      <c r="T162" s="63"/>
      <c r="U162" s="16"/>
      <c r="V162" s="17"/>
      <c r="W162" s="18"/>
      <c r="X162" s="17"/>
      <c r="Y162" s="19"/>
      <c r="Z162" s="17"/>
      <c r="AA162" s="17"/>
    </row>
    <row r="163" spans="1:44">
      <c r="A163" s="170"/>
      <c r="B163" s="171"/>
      <c r="C163" s="163"/>
      <c r="D163" s="174"/>
      <c r="E163" s="172"/>
      <c r="F163" s="551"/>
      <c r="G163" s="554"/>
      <c r="H163" s="551"/>
      <c r="I163" s="575"/>
      <c r="J163" s="165"/>
      <c r="K163" s="165"/>
      <c r="L163" s="165"/>
      <c r="M163" s="165"/>
      <c r="N163" s="166"/>
      <c r="O163" s="167"/>
      <c r="P163" s="168"/>
      <c r="Q163" s="167"/>
      <c r="R163" s="167"/>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row>
    <row r="164" spans="1:44" ht="12" customHeight="1">
      <c r="A164" s="243"/>
      <c r="B164" s="244"/>
      <c r="C164" s="244"/>
      <c r="D164" s="324" t="s">
        <v>2568</v>
      </c>
      <c r="E164" s="245">
        <f>A151</f>
        <v>300</v>
      </c>
      <c r="F164" s="552"/>
      <c r="G164" s="583" t="s">
        <v>57</v>
      </c>
      <c r="H164" s="578" t="s">
        <v>57</v>
      </c>
      <c r="I164" s="595">
        <f>SUM(I154:I163)</f>
        <v>116836.72000000002</v>
      </c>
      <c r="J164" s="10"/>
      <c r="K164" s="119"/>
      <c r="L164" s="63"/>
      <c r="M164" s="63"/>
      <c r="N164" s="63"/>
      <c r="O164" s="63"/>
      <c r="P164" s="63"/>
      <c r="Q164" s="63"/>
      <c r="R164" s="63"/>
      <c r="S164" s="63"/>
      <c r="T164" s="63"/>
      <c r="U164" s="63"/>
      <c r="V164" s="63"/>
      <c r="W164" s="16"/>
      <c r="X164" s="17"/>
      <c r="Y164" s="19"/>
      <c r="Z164" s="16"/>
      <c r="AA164" s="17"/>
    </row>
    <row r="165" spans="1:44" ht="12" customHeight="1">
      <c r="A165" s="170"/>
      <c r="B165" s="171"/>
      <c r="C165" s="163"/>
      <c r="D165" s="174"/>
      <c r="E165" s="172"/>
      <c r="F165" s="551"/>
      <c r="G165" s="554"/>
      <c r="H165" s="551"/>
      <c r="I165" s="575"/>
      <c r="J165" s="165"/>
      <c r="K165" s="165"/>
      <c r="L165" s="165"/>
      <c r="M165" s="165"/>
      <c r="N165" s="166"/>
      <c r="O165" s="167"/>
      <c r="P165" s="168"/>
      <c r="Q165" s="167"/>
      <c r="R165" s="167"/>
      <c r="S165" s="169"/>
      <c r="T165" s="169"/>
      <c r="U165" s="169"/>
      <c r="V165" s="169"/>
      <c r="W165" s="169"/>
      <c r="X165" s="169"/>
      <c r="Y165" s="169"/>
      <c r="Z165" s="169"/>
      <c r="AA165" s="169"/>
      <c r="AB165" s="169"/>
      <c r="AC165" s="169"/>
      <c r="AD165" s="169"/>
      <c r="AE165" s="169"/>
      <c r="AF165" s="169"/>
      <c r="AG165" s="169"/>
      <c r="AH165" s="169"/>
      <c r="AI165" s="169"/>
      <c r="AJ165" s="169"/>
      <c r="AK165" s="169"/>
      <c r="AL165" s="169"/>
      <c r="AM165" s="169"/>
      <c r="AN165" s="169"/>
      <c r="AO165" s="169"/>
      <c r="AP165" s="169"/>
      <c r="AQ165" s="169"/>
      <c r="AR165" s="169"/>
    </row>
    <row r="166" spans="1:44" s="1" customFormat="1" ht="12" customHeight="1">
      <c r="A166" s="162">
        <v>400</v>
      </c>
      <c r="B166" s="200"/>
      <c r="C166" s="201"/>
      <c r="D166" s="173" t="s">
        <v>8109</v>
      </c>
      <c r="E166" s="164"/>
      <c r="F166" s="555"/>
      <c r="G166" s="556"/>
      <c r="H166" s="555"/>
      <c r="I166" s="576"/>
      <c r="J166" s="208"/>
      <c r="K166" s="208"/>
      <c r="L166" s="208"/>
      <c r="M166" s="208"/>
      <c r="N166" s="209"/>
      <c r="O166" s="199"/>
      <c r="P166" s="168"/>
      <c r="Q166" s="199"/>
      <c r="R166" s="199"/>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row>
    <row r="167" spans="1:44" ht="12" customHeight="1">
      <c r="A167" s="142"/>
      <c r="B167" s="36"/>
      <c r="C167" s="171"/>
      <c r="D167" s="143"/>
      <c r="E167" s="32"/>
      <c r="F167" s="551"/>
      <c r="G167" s="582"/>
      <c r="H167" s="577"/>
      <c r="I167" s="594"/>
      <c r="J167" s="13"/>
      <c r="K167" s="121"/>
      <c r="L167" s="66"/>
      <c r="M167" s="63"/>
      <c r="N167" s="63"/>
      <c r="O167" s="63"/>
      <c r="P167" s="63"/>
      <c r="Q167" s="63"/>
      <c r="R167" s="63"/>
      <c r="S167" s="63"/>
      <c r="T167" s="63"/>
      <c r="U167" s="16"/>
      <c r="V167" s="17"/>
      <c r="W167" s="18"/>
      <c r="X167" s="17"/>
      <c r="Y167" s="19"/>
      <c r="Z167" s="17"/>
      <c r="AA167" s="17"/>
    </row>
    <row r="168" spans="1:44" ht="12" customHeight="1">
      <c r="A168" s="240"/>
      <c r="B168" s="241"/>
      <c r="C168" s="242"/>
      <c r="D168" s="323" t="s">
        <v>3574</v>
      </c>
      <c r="E168" s="241"/>
      <c r="F168" s="550"/>
      <c r="G168" s="573"/>
      <c r="H168" s="550"/>
      <c r="I168" s="593"/>
      <c r="J168" s="10"/>
      <c r="K168" s="116"/>
      <c r="L168" s="24"/>
      <c r="M168" s="24"/>
      <c r="N168" s="25"/>
      <c r="O168" s="24"/>
      <c r="P168" s="25"/>
      <c r="S168" s="4"/>
      <c r="T168" s="3"/>
      <c r="U168" s="16"/>
      <c r="V168" s="16"/>
      <c r="W168" s="16"/>
      <c r="X168" s="17"/>
      <c r="Y168" s="19"/>
      <c r="Z168" s="16"/>
      <c r="AA168" s="17"/>
    </row>
    <row r="169" spans="1:44" ht="12" customHeight="1">
      <c r="A169" s="240"/>
      <c r="B169" s="241"/>
      <c r="C169" s="242"/>
      <c r="D169" s="323" t="s">
        <v>8304</v>
      </c>
      <c r="E169" s="241"/>
      <c r="F169" s="550"/>
      <c r="G169" s="573"/>
      <c r="H169" s="550"/>
      <c r="I169" s="593"/>
      <c r="J169" s="10"/>
      <c r="K169" s="116"/>
      <c r="L169" s="24"/>
      <c r="M169" s="24"/>
      <c r="N169" s="25"/>
      <c r="O169" s="24"/>
      <c r="P169" s="25"/>
      <c r="S169" s="4"/>
      <c r="T169" s="3"/>
      <c r="U169" s="16"/>
      <c r="V169" s="16"/>
      <c r="W169" s="16"/>
      <c r="X169" s="17"/>
      <c r="Y169" s="19"/>
      <c r="Z169" s="16"/>
      <c r="AA169" s="17"/>
    </row>
    <row r="170" spans="1:44" ht="12" customHeight="1">
      <c r="A170" s="142">
        <f>A166+1</f>
        <v>401</v>
      </c>
      <c r="B170" s="36" t="s">
        <v>2558</v>
      </c>
      <c r="C170" s="171" t="s">
        <v>2787</v>
      </c>
      <c r="D170" s="143" t="str">
        <f>LOWER(IF($A170="","",VLOOKUP($C170,'CPOS178-D'!$A$2:$G$11000,3,0)))</f>
        <v>apicoamento manual de piso, parede ou teto</v>
      </c>
      <c r="E170" s="32" t="str">
        <f>LOWER(IF($A170="","",VLOOKUP($C170,'CPOS178-D'!$A$2:$G$11000,4,0)))</f>
        <v>m²</v>
      </c>
      <c r="F170" s="551">
        <f>(2*29.5+4*4.2+4*2.2)*9.1+1*29.5*2.6+(2*29.5+4*4.2+4*2.2)*7.9-F208</f>
        <v>1355.6000000000001</v>
      </c>
      <c r="G170" s="582">
        <v>2.04</v>
      </c>
      <c r="H170" s="577">
        <f>ROUND(IF($A170="","",VLOOKUP($C170,'CPOS178-D'!$A$2:$G$11000,7,0))*(1+$I$4),2)</f>
        <v>2.66</v>
      </c>
      <c r="I170" s="594">
        <f>ROUND(F170*H170,2)</f>
        <v>3605.9</v>
      </c>
      <c r="J170" s="13"/>
      <c r="K170" s="121"/>
      <c r="L170" s="66"/>
      <c r="M170" s="63"/>
      <c r="N170" s="63"/>
      <c r="O170" s="63"/>
      <c r="P170" s="63"/>
      <c r="Q170" s="63"/>
      <c r="R170" s="63"/>
      <c r="S170" s="63"/>
      <c r="T170" s="63"/>
      <c r="U170" s="16"/>
      <c r="V170" s="17"/>
      <c r="W170" s="18"/>
      <c r="X170" s="17"/>
      <c r="Y170" s="19"/>
      <c r="Z170" s="17"/>
      <c r="AA170" s="17"/>
    </row>
    <row r="171" spans="1:44" ht="12" customHeight="1">
      <c r="A171" s="142">
        <f>A170+1</f>
        <v>402</v>
      </c>
      <c r="B171" s="36" t="s">
        <v>2558</v>
      </c>
      <c r="C171" s="171" t="s">
        <v>3514</v>
      </c>
      <c r="D171" s="143" t="str">
        <f>LOWER(IF($A171="","",VLOOKUP($C171,'CPOS178-D'!$A$2:$G$11000,3,0)))</f>
        <v>chapisco com bianco</v>
      </c>
      <c r="E171" s="32" t="str">
        <f>LOWER(IF($A171="","",VLOOKUP($C171,'CPOS178-D'!$A$2:$G$11000,4,0)))</f>
        <v>m²</v>
      </c>
      <c r="F171" s="551">
        <f>F170</f>
        <v>1355.6000000000001</v>
      </c>
      <c r="G171" s="582">
        <f>ROUND(IF($A171="","",VLOOKUP($C171,'CPOS178-D'!$A$2:$G$11000,7,0))*(1+$I$4),2)</f>
        <v>9.9700000000000006</v>
      </c>
      <c r="H171" s="577">
        <f>ROUND(IF($A171="","",VLOOKUP($C171,'CPOS178-D'!$A$2:$G$11000,7,0))*(1+$I$4),2)</f>
        <v>9.9700000000000006</v>
      </c>
      <c r="I171" s="594">
        <f t="shared" ref="I171:I172" si="52">ROUND(F171*H171,2)</f>
        <v>13515.33</v>
      </c>
      <c r="J171" s="13"/>
      <c r="K171" s="121"/>
      <c r="L171" s="66"/>
      <c r="M171" s="63"/>
      <c r="N171" s="63"/>
      <c r="O171" s="63"/>
      <c r="P171" s="63"/>
      <c r="Q171" s="63"/>
      <c r="R171" s="63"/>
      <c r="S171" s="63"/>
      <c r="T171" s="63"/>
      <c r="U171" s="16"/>
      <c r="V171" s="17"/>
      <c r="W171" s="18"/>
      <c r="X171" s="17"/>
      <c r="Y171" s="19"/>
      <c r="Z171" s="17"/>
      <c r="AA171" s="17"/>
    </row>
    <row r="172" spans="1:44" ht="12" customHeight="1">
      <c r="A172" s="142">
        <f t="shared" ref="A172:A218" si="53">A171+1</f>
        <v>403</v>
      </c>
      <c r="B172" s="36" t="s">
        <v>2558</v>
      </c>
      <c r="C172" s="171" t="s">
        <v>7774</v>
      </c>
      <c r="D172" s="143" t="str">
        <f>LOWER(IF($A172="","",VLOOKUP($C172,'CPOS178-D'!$A$2:$G$11000,3,0)))</f>
        <v>emboço desempenado com argamassa industrializada</v>
      </c>
      <c r="E172" s="32" t="str">
        <f>LOWER(IF($A172="","",VLOOKUP($C172,'CPOS178-D'!$A$2:$G$11000,4,0)))</f>
        <v>m²</v>
      </c>
      <c r="F172" s="551">
        <f>F170</f>
        <v>1355.6000000000001</v>
      </c>
      <c r="G172" s="582">
        <f>ROUND(IF($A172="","",VLOOKUP($C172,'CPOS178-D'!$A$2:$G$11000,7,0))*(1+$I$4),2)</f>
        <v>39.590000000000003</v>
      </c>
      <c r="H172" s="577">
        <f>ROUND(IF($A172="","",VLOOKUP($C172,'CPOS178-D'!$A$2:$G$11000,7,0))*(1+$I$4),2)</f>
        <v>39.590000000000003</v>
      </c>
      <c r="I172" s="594">
        <f t="shared" si="52"/>
        <v>53668.2</v>
      </c>
      <c r="J172" s="13"/>
      <c r="K172" s="121"/>
      <c r="L172" s="66"/>
      <c r="M172" s="63"/>
      <c r="N172" s="63"/>
      <c r="O172" s="63"/>
      <c r="P172" s="63"/>
      <c r="Q172" s="63"/>
      <c r="R172" s="63"/>
      <c r="S172" s="63"/>
      <c r="T172" s="63"/>
      <c r="U172" s="16"/>
      <c r="V172" s="17"/>
      <c r="W172" s="18"/>
      <c r="X172" s="17"/>
      <c r="Y172" s="19"/>
      <c r="Z172" s="17"/>
      <c r="AA172" s="17"/>
    </row>
    <row r="173" spans="1:44" s="682" customFormat="1" ht="36" customHeight="1">
      <c r="A173" s="671">
        <f>A172+1</f>
        <v>404</v>
      </c>
      <c r="B173" s="171" t="s">
        <v>2558</v>
      </c>
      <c r="C173" s="171" t="s">
        <v>3612</v>
      </c>
      <c r="D173" s="693" t="s">
        <v>702</v>
      </c>
      <c r="E173" s="602" t="s">
        <v>2</v>
      </c>
      <c r="F173" s="603">
        <f>F170</f>
        <v>1355.6000000000001</v>
      </c>
      <c r="G173" s="639">
        <v>127.45</v>
      </c>
      <c r="H173" s="603">
        <f>G173*1.2977</f>
        <v>165.39186500000002</v>
      </c>
      <c r="I173" s="683">
        <f>ROUND(F173*H173,2)</f>
        <v>224205.21</v>
      </c>
      <c r="J173" s="674"/>
      <c r="K173" s="675"/>
      <c r="L173" s="676"/>
      <c r="M173" s="677"/>
      <c r="N173" s="677"/>
      <c r="O173" s="677"/>
      <c r="P173" s="677"/>
      <c r="Q173" s="677"/>
      <c r="R173" s="677"/>
      <c r="S173" s="677"/>
      <c r="T173" s="677"/>
      <c r="U173" s="678"/>
      <c r="V173" s="679"/>
      <c r="W173" s="680"/>
      <c r="X173" s="679"/>
      <c r="Y173" s="681"/>
      <c r="Z173" s="679"/>
      <c r="AA173" s="679"/>
    </row>
    <row r="174" spans="1:44" s="81" customFormat="1" ht="24">
      <c r="A174" s="600">
        <f>A173+1</f>
        <v>405</v>
      </c>
      <c r="B174" s="36" t="s">
        <v>2558</v>
      </c>
      <c r="C174" s="171" t="s">
        <v>3581</v>
      </c>
      <c r="D174" s="601" t="str">
        <f>LOWER(IF($A174="","",VLOOKUP($C174,'CPOS178-D'!$A$2:$G$11000,3,0)))</f>
        <v>rejuntamento em placas cerâmicas com argamassa industrializada para rejunte, juntas acima de 5 até 10 mm</v>
      </c>
      <c r="E174" s="602" t="str">
        <f>LOWER(IF($A174="","",VLOOKUP($C174,'CPOS178-D'!$A$2:$G$11000,4,0)))</f>
        <v>m²</v>
      </c>
      <c r="F174" s="603">
        <f>F170</f>
        <v>1355.6000000000001</v>
      </c>
      <c r="G174" s="604">
        <v>153.80000000000001</v>
      </c>
      <c r="H174" s="605">
        <f>ROUND(IF($A174="","",VLOOKUP($C174,'CPOS178-D'!$A$2:$G$11000,7,0))*(1+$I$4),2)</f>
        <v>13.7</v>
      </c>
      <c r="I174" s="606">
        <f>ROUND(F174*H174,2)</f>
        <v>18571.72</v>
      </c>
      <c r="J174" s="607"/>
      <c r="K174" s="608"/>
      <c r="L174" s="568"/>
      <c r="M174" s="609"/>
      <c r="N174" s="609"/>
      <c r="O174" s="609"/>
      <c r="P174" s="609"/>
      <c r="Q174" s="609"/>
      <c r="R174" s="609"/>
      <c r="S174" s="609"/>
      <c r="T174" s="609"/>
      <c r="U174" s="610"/>
      <c r="V174" s="611"/>
      <c r="W174" s="612"/>
      <c r="X174" s="611"/>
      <c r="Y174" s="613"/>
      <c r="Z174" s="611"/>
      <c r="AA174" s="611"/>
    </row>
    <row r="175" spans="1:44" ht="12" customHeight="1">
      <c r="A175" s="240"/>
      <c r="B175" s="241"/>
      <c r="C175" s="242"/>
      <c r="D175" s="323" t="s">
        <v>8305</v>
      </c>
      <c r="E175" s="241"/>
      <c r="F175" s="550"/>
      <c r="G175" s="573"/>
      <c r="H175" s="550"/>
      <c r="I175" s="593"/>
      <c r="J175" s="10"/>
      <c r="K175" s="116"/>
      <c r="L175" s="24"/>
      <c r="M175" s="24"/>
      <c r="N175" s="25"/>
      <c r="O175" s="24"/>
      <c r="P175" s="25"/>
      <c r="S175" s="4"/>
      <c r="T175" s="3"/>
      <c r="U175" s="16"/>
      <c r="V175" s="16"/>
      <c r="W175" s="16"/>
      <c r="X175" s="17"/>
      <c r="Y175" s="19"/>
      <c r="Z175" s="16"/>
      <c r="AA175" s="17"/>
    </row>
    <row r="176" spans="1:44" ht="12" customHeight="1">
      <c r="A176" s="142">
        <f>A174+1</f>
        <v>406</v>
      </c>
      <c r="B176" s="36" t="s">
        <v>2558</v>
      </c>
      <c r="C176" s="171" t="s">
        <v>2787</v>
      </c>
      <c r="D176" s="143" t="str">
        <f>LOWER(IF($A176="","",VLOOKUP($C176,'CPOS178-D'!$A$2:$G$11000,3,0)))</f>
        <v>apicoamento manual de piso, parede ou teto</v>
      </c>
      <c r="E176" s="32" t="str">
        <f>LOWER(IF($A176="","",VLOOKUP($C176,'CPOS178-D'!$A$2:$G$11000,4,0)))</f>
        <v>m²</v>
      </c>
      <c r="F176" s="551">
        <f>(11.3*2+3.4+25.75+38.25+3+16.07+0.5+3.2+6.25+3.34)*0.9</f>
        <v>110.124</v>
      </c>
      <c r="G176" s="582">
        <f>ROUND(IF($A176="","",VLOOKUP($C176,'CPOS178-D'!$A$2:$G$11000,7,0))*(1+$I$4),2)</f>
        <v>2.66</v>
      </c>
      <c r="H176" s="577">
        <f>G176*1.2977</f>
        <v>3.4518820000000003</v>
      </c>
      <c r="I176" s="594">
        <f>ROUND(F176*H176,2)</f>
        <v>380.14</v>
      </c>
      <c r="J176" s="13"/>
      <c r="K176" s="121"/>
      <c r="L176" s="66"/>
      <c r="M176" s="63"/>
      <c r="N176" s="63"/>
      <c r="O176" s="63"/>
      <c r="P176" s="63"/>
      <c r="Q176" s="63"/>
      <c r="R176" s="63"/>
      <c r="S176" s="63"/>
      <c r="T176" s="63"/>
      <c r="U176" s="16"/>
      <c r="V176" s="17"/>
      <c r="W176" s="18"/>
      <c r="X176" s="17"/>
      <c r="Y176" s="19"/>
      <c r="Z176" s="17"/>
      <c r="AA176" s="17"/>
    </row>
    <row r="177" spans="1:27" ht="12" customHeight="1">
      <c r="A177" s="142">
        <f>A176+1</f>
        <v>407</v>
      </c>
      <c r="B177" s="36" t="s">
        <v>2558</v>
      </c>
      <c r="C177" s="171" t="s">
        <v>3514</v>
      </c>
      <c r="D177" s="143" t="str">
        <f>LOWER(IF($A177="","",VLOOKUP($C177,'CPOS178-D'!$A$2:$G$11000,3,0)))</f>
        <v>chapisco com bianco</v>
      </c>
      <c r="E177" s="32" t="str">
        <f>LOWER(IF($A177="","",VLOOKUP($C177,'CPOS178-D'!$A$2:$G$11000,4,0)))</f>
        <v>m²</v>
      </c>
      <c r="F177" s="551">
        <f>F176</f>
        <v>110.124</v>
      </c>
      <c r="G177" s="582">
        <f>ROUND(IF($A177="","",VLOOKUP($C177,'CPOS178-D'!$A$2:$G$11000,7,0))*(1+$I$4),2)</f>
        <v>9.9700000000000006</v>
      </c>
      <c r="H177" s="577">
        <f t="shared" ref="H177:H180" si="54">G177*1.2977</f>
        <v>12.938069000000002</v>
      </c>
      <c r="I177" s="594">
        <f t="shared" ref="I177:I180" si="55">ROUND(F177*H177,2)</f>
        <v>1424.79</v>
      </c>
      <c r="J177" s="13"/>
      <c r="K177" s="121"/>
      <c r="L177" s="66"/>
      <c r="M177" s="63"/>
      <c r="N177" s="63"/>
      <c r="O177" s="63"/>
      <c r="P177" s="63"/>
      <c r="Q177" s="63"/>
      <c r="R177" s="63"/>
      <c r="S177" s="63"/>
      <c r="T177" s="63"/>
      <c r="U177" s="16"/>
      <c r="V177" s="17"/>
      <c r="W177" s="18"/>
      <c r="X177" s="17"/>
      <c r="Y177" s="19"/>
      <c r="Z177" s="17"/>
      <c r="AA177" s="17"/>
    </row>
    <row r="178" spans="1:27" ht="12" customHeight="1">
      <c r="A178" s="142">
        <f t="shared" si="53"/>
        <v>408</v>
      </c>
      <c r="B178" s="36" t="s">
        <v>2558</v>
      </c>
      <c r="C178" s="171" t="s">
        <v>7774</v>
      </c>
      <c r="D178" s="143" t="str">
        <f>LOWER(IF($A178="","",VLOOKUP($C178,'CPOS178-D'!$A$2:$G$11000,3,0)))</f>
        <v>emboço desempenado com argamassa industrializada</v>
      </c>
      <c r="E178" s="32" t="str">
        <f>LOWER(IF($A178="","",VLOOKUP($C178,'CPOS178-D'!$A$2:$G$11000,4,0)))</f>
        <v>m²</v>
      </c>
      <c r="F178" s="551">
        <f>F176</f>
        <v>110.124</v>
      </c>
      <c r="G178" s="582">
        <f>ROUND(IF($A178="","",VLOOKUP($C178,'CPOS178-D'!$A$2:$G$11000,7,0))*(1+$I$4),2)</f>
        <v>39.590000000000003</v>
      </c>
      <c r="H178" s="577">
        <f t="shared" si="54"/>
        <v>51.375943000000007</v>
      </c>
      <c r="I178" s="594">
        <f t="shared" si="55"/>
        <v>5657.72</v>
      </c>
      <c r="J178" s="13"/>
      <c r="K178" s="121"/>
      <c r="L178" s="66"/>
      <c r="M178" s="63"/>
      <c r="N178" s="63"/>
      <c r="O178" s="63"/>
      <c r="P178" s="63"/>
      <c r="Q178" s="63"/>
      <c r="R178" s="63"/>
      <c r="S178" s="63"/>
      <c r="T178" s="63"/>
      <c r="U178" s="16"/>
      <c r="V178" s="17"/>
      <c r="W178" s="18"/>
      <c r="X178" s="17"/>
      <c r="Y178" s="19"/>
      <c r="Z178" s="17"/>
      <c r="AA178" s="17"/>
    </row>
    <row r="179" spans="1:27" s="682" customFormat="1" ht="36" customHeight="1">
      <c r="A179" s="671">
        <f t="shared" si="53"/>
        <v>409</v>
      </c>
      <c r="B179" s="171" t="s">
        <v>2558</v>
      </c>
      <c r="C179" s="171" t="s">
        <v>6783</v>
      </c>
      <c r="D179" s="670" t="str">
        <f>LOWER(IF($A179="","",VLOOKUP($C179,'CPOS178-D'!$A$2:$G$11000,3,0)))</f>
        <v>revestimento em porcelanato técnico natural para área interna e ambiente com acesso ao exterior, grupo de absorção bia, assentado com argamassa colante industrializada, rejuntado</v>
      </c>
      <c r="E179" s="672" t="str">
        <f>LOWER(IF($A179="","",VLOOKUP($C179,'CPOS178-D'!$A$2:$G$11000,4,0)))</f>
        <v>m²</v>
      </c>
      <c r="F179" s="603">
        <f>F176</f>
        <v>110.124</v>
      </c>
      <c r="G179" s="639">
        <v>127.45</v>
      </c>
      <c r="H179" s="577">
        <f t="shared" si="54"/>
        <v>165.39186500000002</v>
      </c>
      <c r="I179" s="683">
        <f>ROUND(F179*H179,2)</f>
        <v>18213.61</v>
      </c>
      <c r="J179" s="674"/>
      <c r="K179" s="675"/>
      <c r="L179" s="676"/>
      <c r="M179" s="677"/>
      <c r="N179" s="677"/>
      <c r="O179" s="677"/>
      <c r="P179" s="677"/>
      <c r="Q179" s="677"/>
      <c r="R179" s="677"/>
      <c r="S179" s="677"/>
      <c r="T179" s="677"/>
      <c r="U179" s="678"/>
      <c r="V179" s="679"/>
      <c r="W179" s="680"/>
      <c r="X179" s="679"/>
      <c r="Y179" s="681"/>
      <c r="Z179" s="679"/>
      <c r="AA179" s="679"/>
    </row>
    <row r="180" spans="1:27" s="81" customFormat="1" ht="24">
      <c r="A180" s="600">
        <f>A179+1</f>
        <v>410</v>
      </c>
      <c r="B180" s="36" t="s">
        <v>2558</v>
      </c>
      <c r="C180" s="171" t="s">
        <v>3581</v>
      </c>
      <c r="D180" s="601" t="str">
        <f>LOWER(IF($A180="","",VLOOKUP($C180,'CPOS178-D'!$A$2:$G$11000,3,0)))</f>
        <v>rejuntamento em placas cerâmicas com argamassa industrializada para rejunte, juntas acima de 5 até 10 mm</v>
      </c>
      <c r="E180" s="602" t="str">
        <f>LOWER(IF($A180="","",VLOOKUP($C180,'CPOS178-D'!$A$2:$G$11000,4,0)))</f>
        <v>m²</v>
      </c>
      <c r="F180" s="603">
        <f>F176</f>
        <v>110.124</v>
      </c>
      <c r="G180" s="604">
        <f>ROUND(IF($A180="","",VLOOKUP($C180,'CPOS178-D'!$A$2:$G$11000,7,0))*(1+$I$4),2)</f>
        <v>13.7</v>
      </c>
      <c r="H180" s="577">
        <f t="shared" si="54"/>
        <v>17.778490000000001</v>
      </c>
      <c r="I180" s="606">
        <f t="shared" si="55"/>
        <v>1957.84</v>
      </c>
      <c r="J180" s="607"/>
      <c r="K180" s="608"/>
      <c r="L180" s="568"/>
      <c r="M180" s="609"/>
      <c r="N180" s="609"/>
      <c r="O180" s="609"/>
      <c r="P180" s="609"/>
      <c r="Q180" s="609"/>
      <c r="R180" s="609"/>
      <c r="S180" s="609"/>
      <c r="T180" s="609"/>
      <c r="U180" s="610"/>
      <c r="V180" s="611"/>
      <c r="W180" s="612"/>
      <c r="X180" s="611"/>
      <c r="Y180" s="613"/>
      <c r="Z180" s="611"/>
      <c r="AA180" s="611"/>
    </row>
    <row r="181" spans="1:27" ht="12" customHeight="1">
      <c r="A181" s="142"/>
      <c r="B181" s="36"/>
      <c r="C181" s="171"/>
      <c r="D181" s="211"/>
      <c r="E181" s="32"/>
      <c r="F181" s="551"/>
      <c r="G181" s="582"/>
      <c r="H181" s="577"/>
      <c r="I181" s="594"/>
      <c r="J181" s="13"/>
      <c r="K181" s="121"/>
      <c r="L181" s="66"/>
      <c r="M181" s="63"/>
      <c r="N181" s="63"/>
      <c r="O181" s="63"/>
      <c r="P181" s="63"/>
      <c r="Q181" s="63"/>
      <c r="R181" s="63"/>
      <c r="S181" s="63"/>
      <c r="T181" s="63"/>
      <c r="U181" s="16"/>
      <c r="V181" s="17"/>
      <c r="W181" s="18"/>
      <c r="X181" s="17"/>
      <c r="Y181" s="19"/>
      <c r="Z181" s="17"/>
      <c r="AA181" s="17"/>
    </row>
    <row r="182" spans="1:27" ht="12" customHeight="1">
      <c r="A182" s="240"/>
      <c r="B182" s="241"/>
      <c r="C182" s="242"/>
      <c r="D182" s="323" t="s">
        <v>36947</v>
      </c>
      <c r="E182" s="241" t="str">
        <f>LOWER(IF($A182="","",VLOOKUP($D182,'CPOS178-D'!$A$2:$G$11000,4,0)))</f>
        <v/>
      </c>
      <c r="F182" s="550"/>
      <c r="G182" s="573"/>
      <c r="H182" s="550"/>
      <c r="I182" s="593"/>
      <c r="J182" s="10"/>
      <c r="K182" s="116"/>
      <c r="L182" s="24"/>
      <c r="M182" s="24"/>
      <c r="N182" s="25"/>
      <c r="O182" s="24"/>
      <c r="P182" s="25"/>
      <c r="S182" s="4"/>
      <c r="T182" s="3"/>
      <c r="U182" s="16"/>
      <c r="V182" s="16"/>
      <c r="W182" s="16"/>
      <c r="X182" s="17"/>
      <c r="Y182" s="19"/>
      <c r="Z182" s="16"/>
      <c r="AA182" s="17"/>
    </row>
    <row r="183" spans="1:27" ht="12" customHeight="1">
      <c r="A183" s="142">
        <f>A180+1</f>
        <v>411</v>
      </c>
      <c r="B183" s="36" t="s">
        <v>2558</v>
      </c>
      <c r="C183" s="171" t="s">
        <v>2787</v>
      </c>
      <c r="D183" s="143" t="str">
        <f>LOWER(IF($A183="","",VLOOKUP($C183,'CPOS178-D'!$A$2:$G$11000,3,0)))</f>
        <v>apicoamento manual de piso, parede ou teto</v>
      </c>
      <c r="E183" s="32" t="str">
        <f>LOWER(IF($A183="","",VLOOKUP($C183,'CPOS178-D'!$A$2:$G$11000,4,0)))</f>
        <v>m²</v>
      </c>
      <c r="F183" s="551">
        <f>29.5*1.2*3</f>
        <v>106.19999999999999</v>
      </c>
      <c r="G183" s="582">
        <f>ROUND(IF($A183="","",VLOOKUP($C183,'CPOS178-D'!$A$2:$G$11000,7,0))*(1+$I$4),2)</f>
        <v>2.66</v>
      </c>
      <c r="H183" s="577">
        <f>G183*1.2977</f>
        <v>3.4518820000000003</v>
      </c>
      <c r="I183" s="594">
        <f>ROUND(F183*H183,2)</f>
        <v>366.59</v>
      </c>
      <c r="J183" s="13"/>
      <c r="K183" s="121"/>
      <c r="L183" s="66"/>
      <c r="M183" s="63"/>
      <c r="N183" s="63"/>
      <c r="O183" s="63"/>
      <c r="P183" s="63"/>
      <c r="Q183" s="63"/>
      <c r="R183" s="63"/>
      <c r="S183" s="63"/>
      <c r="T183" s="63"/>
      <c r="U183" s="16"/>
      <c r="V183" s="17"/>
      <c r="W183" s="18"/>
      <c r="X183" s="17"/>
      <c r="Y183" s="19"/>
      <c r="Z183" s="17"/>
      <c r="AA183" s="17"/>
    </row>
    <row r="184" spans="1:27" ht="12" customHeight="1">
      <c r="A184" s="142">
        <f>A183+1</f>
        <v>412</v>
      </c>
      <c r="B184" s="36" t="s">
        <v>2558</v>
      </c>
      <c r="C184" s="171" t="s">
        <v>3514</v>
      </c>
      <c r="D184" s="143" t="str">
        <f>LOWER(IF($A184="","",VLOOKUP($C184,'CPOS178-D'!$A$2:$G$11000,3,0)))</f>
        <v>chapisco com bianco</v>
      </c>
      <c r="E184" s="32" t="str">
        <f>LOWER(IF($A184="","",VLOOKUP($C184,'CPOS178-D'!$A$2:$G$11000,4,0)))</f>
        <v>m²</v>
      </c>
      <c r="F184" s="551">
        <f>F183</f>
        <v>106.19999999999999</v>
      </c>
      <c r="G184" s="582">
        <f>ROUND(IF($A184="","",VLOOKUP($C184,'CPOS178-D'!$A$2:$G$11000,7,0))*(1+$I$4),2)</f>
        <v>9.9700000000000006</v>
      </c>
      <c r="H184" s="577">
        <f t="shared" ref="H184:H187" si="56">G184*1.2977</f>
        <v>12.938069000000002</v>
      </c>
      <c r="I184" s="594">
        <f t="shared" ref="I184:I187" si="57">ROUND(F184*H184,2)</f>
        <v>1374.02</v>
      </c>
      <c r="J184" s="13"/>
      <c r="K184" s="121"/>
      <c r="L184" s="66"/>
      <c r="M184" s="63"/>
      <c r="N184" s="63"/>
      <c r="O184" s="63"/>
      <c r="P184" s="63"/>
      <c r="Q184" s="63"/>
      <c r="R184" s="63"/>
      <c r="S184" s="63"/>
      <c r="T184" s="63"/>
      <c r="U184" s="16"/>
      <c r="V184" s="17"/>
      <c r="W184" s="18"/>
      <c r="X184" s="17"/>
      <c r="Y184" s="19"/>
      <c r="Z184" s="17"/>
      <c r="AA184" s="17"/>
    </row>
    <row r="185" spans="1:27" ht="12" customHeight="1">
      <c r="A185" s="142">
        <f t="shared" si="53"/>
        <v>413</v>
      </c>
      <c r="B185" s="36" t="s">
        <v>2558</v>
      </c>
      <c r="C185" s="171" t="s">
        <v>7774</v>
      </c>
      <c r="D185" s="143" t="str">
        <f>LOWER(IF($A185="","",VLOOKUP($C185,'CPOS178-D'!$A$2:$G$11000,3,0)))</f>
        <v>emboço desempenado com argamassa industrializada</v>
      </c>
      <c r="E185" s="32" t="str">
        <f>LOWER(IF($A185="","",VLOOKUP($C185,'CPOS178-D'!$A$2:$G$11000,4,0)))</f>
        <v>m²</v>
      </c>
      <c r="F185" s="551">
        <f>F183</f>
        <v>106.19999999999999</v>
      </c>
      <c r="G185" s="582">
        <f>ROUND(IF($A185="","",VLOOKUP($C185,'CPOS178-D'!$A$2:$G$11000,7,0))*(1+$I$4),2)</f>
        <v>39.590000000000003</v>
      </c>
      <c r="H185" s="577">
        <f t="shared" si="56"/>
        <v>51.375943000000007</v>
      </c>
      <c r="I185" s="594">
        <f t="shared" si="57"/>
        <v>5456.13</v>
      </c>
      <c r="J185" s="13"/>
      <c r="K185" s="121"/>
      <c r="L185" s="66"/>
      <c r="M185" s="63"/>
      <c r="N185" s="63"/>
      <c r="O185" s="63"/>
      <c r="P185" s="63"/>
      <c r="Q185" s="63"/>
      <c r="R185" s="63"/>
      <c r="S185" s="63"/>
      <c r="T185" s="63"/>
      <c r="U185" s="16"/>
      <c r="V185" s="17"/>
      <c r="W185" s="18"/>
      <c r="X185" s="17"/>
      <c r="Y185" s="19"/>
      <c r="Z185" s="17"/>
      <c r="AA185" s="17"/>
    </row>
    <row r="186" spans="1:27" s="682" customFormat="1" ht="36" customHeight="1">
      <c r="A186" s="671">
        <f t="shared" si="53"/>
        <v>414</v>
      </c>
      <c r="B186" s="171" t="s">
        <v>2558</v>
      </c>
      <c r="C186" s="171" t="s">
        <v>3612</v>
      </c>
      <c r="D186" s="693" t="s">
        <v>702</v>
      </c>
      <c r="E186" s="602" t="s">
        <v>2</v>
      </c>
      <c r="F186" s="603">
        <f>F183</f>
        <v>106.19999999999999</v>
      </c>
      <c r="G186" s="639">
        <v>153.80000000000001</v>
      </c>
      <c r="H186" s="577">
        <f t="shared" si="56"/>
        <v>199.58626000000004</v>
      </c>
      <c r="I186" s="683">
        <f>ROUND(F186*H186,2)</f>
        <v>21196.06</v>
      </c>
      <c r="J186" s="674"/>
      <c r="K186" s="675"/>
      <c r="L186" s="676"/>
      <c r="M186" s="677"/>
      <c r="N186" s="677"/>
      <c r="O186" s="677"/>
      <c r="P186" s="677"/>
      <c r="Q186" s="677"/>
      <c r="R186" s="677"/>
      <c r="S186" s="677"/>
      <c r="T186" s="677"/>
      <c r="U186" s="678"/>
      <c r="V186" s="679"/>
      <c r="W186" s="680"/>
      <c r="X186" s="679"/>
      <c r="Y186" s="681"/>
      <c r="Z186" s="679"/>
      <c r="AA186" s="679"/>
    </row>
    <row r="187" spans="1:27" s="81" customFormat="1" ht="24">
      <c r="A187" s="600">
        <f>A186+1</f>
        <v>415</v>
      </c>
      <c r="B187" s="36" t="s">
        <v>2558</v>
      </c>
      <c r="C187" s="171" t="s">
        <v>3581</v>
      </c>
      <c r="D187" s="601" t="str">
        <f>LOWER(IF($A187="","",VLOOKUP($C187,'CPOS178-D'!$A$2:$G$11000,3,0)))</f>
        <v>rejuntamento em placas cerâmicas com argamassa industrializada para rejunte, juntas acima de 5 até 10 mm</v>
      </c>
      <c r="E187" s="602" t="str">
        <f>LOWER(IF($A187="","",VLOOKUP($C187,'CPOS178-D'!$A$2:$G$11000,4,0)))</f>
        <v>m²</v>
      </c>
      <c r="F187" s="603">
        <f>F183</f>
        <v>106.19999999999999</v>
      </c>
      <c r="G187" s="604">
        <f>ROUND(IF($A187="","",VLOOKUP($C187,'CPOS178-D'!$A$2:$G$11000,7,0))*(1+$I$4),2)</f>
        <v>13.7</v>
      </c>
      <c r="H187" s="577">
        <f t="shared" si="56"/>
        <v>17.778490000000001</v>
      </c>
      <c r="I187" s="606">
        <f t="shared" si="57"/>
        <v>1888.08</v>
      </c>
      <c r="J187" s="607"/>
      <c r="K187" s="608"/>
      <c r="L187" s="568"/>
      <c r="M187" s="609"/>
      <c r="N187" s="609"/>
      <c r="O187" s="609"/>
      <c r="P187" s="609"/>
      <c r="Q187" s="609"/>
      <c r="R187" s="609"/>
      <c r="S187" s="609"/>
      <c r="T187" s="609"/>
      <c r="U187" s="610"/>
      <c r="V187" s="611"/>
      <c r="W187" s="612"/>
      <c r="X187" s="611"/>
      <c r="Y187" s="613"/>
      <c r="Z187" s="611"/>
      <c r="AA187" s="611"/>
    </row>
    <row r="188" spans="1:27" ht="12" customHeight="1">
      <c r="A188" s="142"/>
      <c r="B188" s="36"/>
      <c r="C188" s="171"/>
      <c r="D188" s="211"/>
      <c r="E188" s="32"/>
      <c r="F188" s="551"/>
      <c r="G188" s="582"/>
      <c r="H188" s="577"/>
      <c r="I188" s="594"/>
      <c r="J188" s="13"/>
      <c r="K188" s="121"/>
      <c r="L188" s="66"/>
      <c r="M188" s="63"/>
      <c r="N188" s="63"/>
      <c r="O188" s="63"/>
      <c r="P188" s="63"/>
      <c r="Q188" s="63"/>
      <c r="R188" s="63"/>
      <c r="S188" s="63"/>
      <c r="T188" s="63"/>
      <c r="U188" s="16"/>
      <c r="V188" s="17"/>
      <c r="W188" s="18"/>
      <c r="X188" s="17"/>
      <c r="Y188" s="19"/>
      <c r="Z188" s="17"/>
      <c r="AA188" s="17"/>
    </row>
    <row r="189" spans="1:27" ht="12" customHeight="1">
      <c r="A189" s="240"/>
      <c r="B189" s="241"/>
      <c r="C189" s="242"/>
      <c r="D189" s="323" t="s">
        <v>36942</v>
      </c>
      <c r="E189" s="241" t="str">
        <f>LOWER(IF($A189="","",VLOOKUP($D189,'CPOS178-D'!$A$2:$G$11000,4,0)))</f>
        <v/>
      </c>
      <c r="F189" s="550"/>
      <c r="G189" s="573"/>
      <c r="H189" s="550"/>
      <c r="I189" s="593"/>
      <c r="J189" s="10"/>
      <c r="K189" s="116"/>
      <c r="L189" s="24"/>
      <c r="M189" s="24"/>
      <c r="N189" s="25"/>
      <c r="O189" s="24"/>
      <c r="P189" s="25"/>
      <c r="S189" s="4"/>
      <c r="T189" s="3"/>
      <c r="U189" s="16"/>
      <c r="V189" s="16"/>
      <c r="W189" s="16"/>
      <c r="X189" s="17"/>
      <c r="Y189" s="19"/>
      <c r="Z189" s="16"/>
      <c r="AA189" s="17"/>
    </row>
    <row r="190" spans="1:27" ht="12" customHeight="1">
      <c r="A190" s="240"/>
      <c r="B190" s="241"/>
      <c r="C190" s="242"/>
      <c r="D190" s="323" t="s">
        <v>36940</v>
      </c>
      <c r="E190" s="241" t="str">
        <f>LOWER(IF($A190="","",VLOOKUP($D190,'CPOS178-D'!$A$2:$G$11000,4,0)))</f>
        <v/>
      </c>
      <c r="F190" s="550"/>
      <c r="G190" s="573"/>
      <c r="H190" s="550"/>
      <c r="I190" s="593"/>
      <c r="J190" s="10"/>
      <c r="K190" s="116"/>
      <c r="L190" s="24"/>
      <c r="M190" s="24"/>
      <c r="N190" s="25"/>
      <c r="O190" s="24"/>
      <c r="P190" s="25"/>
      <c r="S190" s="4"/>
      <c r="T190" s="3"/>
      <c r="U190" s="16"/>
      <c r="V190" s="16"/>
      <c r="W190" s="16"/>
      <c r="X190" s="17"/>
      <c r="Y190" s="19"/>
      <c r="Z190" s="16"/>
      <c r="AA190" s="17"/>
    </row>
    <row r="191" spans="1:27" ht="12" customHeight="1">
      <c r="A191" s="142"/>
      <c r="B191" s="36"/>
      <c r="C191" s="171"/>
      <c r="D191" s="382" t="s">
        <v>36979</v>
      </c>
      <c r="E191" s="32"/>
      <c r="F191" s="551"/>
      <c r="G191" s="582"/>
      <c r="H191" s="577"/>
      <c r="I191" s="594"/>
      <c r="J191" s="13"/>
      <c r="K191" s="121"/>
      <c r="L191" s="66"/>
      <c r="M191" s="63"/>
      <c r="N191" s="63"/>
      <c r="O191" s="63"/>
      <c r="P191" s="63"/>
      <c r="Q191" s="63"/>
      <c r="R191" s="63"/>
      <c r="S191" s="63"/>
      <c r="T191" s="63"/>
      <c r="U191" s="16"/>
      <c r="V191" s="17"/>
      <c r="W191" s="18"/>
      <c r="X191" s="17"/>
      <c r="Y191" s="19"/>
      <c r="Z191" s="17"/>
      <c r="AA191" s="17"/>
    </row>
    <row r="192" spans="1:27" ht="12" customHeight="1">
      <c r="A192" s="142">
        <f>A187+1</f>
        <v>416</v>
      </c>
      <c r="B192" s="36" t="s">
        <v>2558</v>
      </c>
      <c r="C192" s="171" t="s">
        <v>2822</v>
      </c>
      <c r="D192" s="143" t="str">
        <f>LOWER(IF($A192="","",VLOOKUP($C192,'CPOS178-D'!$A$2:$G$11000,3,0)))</f>
        <v>remoção de pintura em massa com lixamento</v>
      </c>
      <c r="E192" s="32" t="str">
        <f>LOWER(IF($A192="","",VLOOKUP($C192,'CPOS178-D'!$A$2:$G$11000,4,0)))</f>
        <v>m²</v>
      </c>
      <c r="F192" s="551">
        <f>((20.1*12+83.26+11.22)*3)*2+(4.8+28.94)*2*3</f>
        <v>2216.5200000000004</v>
      </c>
      <c r="G192" s="582">
        <f>ROUND(IF($A192="","",VLOOKUP($C192,'CPOS178-D'!$A$2:$G$11000,7,0))*(1+$I$4),2)</f>
        <v>4.83</v>
      </c>
      <c r="H192" s="577">
        <f>G192*1.2977</f>
        <v>6.2678910000000005</v>
      </c>
      <c r="I192" s="594">
        <f t="shared" ref="I192:I201" si="58">ROUND(F192*H192,2)</f>
        <v>13892.91</v>
      </c>
      <c r="J192" s="13"/>
      <c r="K192" s="121"/>
      <c r="L192" s="66"/>
      <c r="M192" s="63"/>
      <c r="N192" s="63"/>
      <c r="O192" s="63"/>
      <c r="P192" s="63"/>
      <c r="Q192" s="63"/>
      <c r="R192" s="63"/>
      <c r="S192" s="63"/>
      <c r="T192" s="63"/>
      <c r="U192" s="16"/>
      <c r="V192" s="17"/>
      <c r="W192" s="18"/>
      <c r="X192" s="17"/>
      <c r="Y192" s="19"/>
      <c r="Z192" s="17"/>
      <c r="AA192" s="17"/>
    </row>
    <row r="193" spans="1:27" ht="12" customHeight="1">
      <c r="A193" s="142">
        <f t="shared" si="53"/>
        <v>417</v>
      </c>
      <c r="B193" s="36" t="s">
        <v>2558</v>
      </c>
      <c r="C193" s="171" t="s">
        <v>4337</v>
      </c>
      <c r="D193" s="143" t="str">
        <f>LOWER(IF($A193="","",VLOOKUP($C193,'CPOS178-D'!$A$2:$G$11000,3,0)))</f>
        <v>massa corrida a base de pva</v>
      </c>
      <c r="E193" s="32" t="str">
        <f>LOWER(IF($A193="","",VLOOKUP($C193,'CPOS178-D'!$A$2:$G$11000,4,0)))</f>
        <v>m²</v>
      </c>
      <c r="F193" s="551">
        <f>F192*0.3</f>
        <v>664.95600000000013</v>
      </c>
      <c r="G193" s="582">
        <f>ROUND(IF($A193="","",VLOOKUP($C193,'CPOS178-D'!$A$2:$G$11000,7,0))*(1+$I$4),2)</f>
        <v>12.32</v>
      </c>
      <c r="H193" s="577">
        <f t="shared" ref="H193:H218" si="59">G193*1.2977</f>
        <v>15.987664000000001</v>
      </c>
      <c r="I193" s="594">
        <f t="shared" si="58"/>
        <v>10631.09</v>
      </c>
      <c r="J193" s="13"/>
      <c r="K193" s="121"/>
      <c r="L193" s="66"/>
      <c r="M193" s="63"/>
      <c r="N193" s="63"/>
      <c r="O193" s="63"/>
      <c r="P193" s="63"/>
      <c r="Q193" s="63"/>
      <c r="R193" s="63"/>
      <c r="S193" s="63"/>
      <c r="T193" s="63"/>
      <c r="U193" s="16"/>
      <c r="V193" s="17"/>
      <c r="W193" s="18"/>
      <c r="X193" s="17"/>
      <c r="Y193" s="19"/>
      <c r="Z193" s="17"/>
      <c r="AA193" s="17"/>
    </row>
    <row r="194" spans="1:27" ht="12" customHeight="1">
      <c r="A194" s="142">
        <f t="shared" si="53"/>
        <v>418</v>
      </c>
      <c r="B194" s="36" t="s">
        <v>2558</v>
      </c>
      <c r="C194" s="171" t="s">
        <v>4364</v>
      </c>
      <c r="D194" s="143" t="str">
        <f>LOWER(IF($A194="","",VLOOKUP($C194,'CPOS178-D'!$A$2:$G$11000,3,0)))</f>
        <v>tinta acrílica em massa, inclusive preparo</v>
      </c>
      <c r="E194" s="32" t="str">
        <f>LOWER(IF($A194="","",VLOOKUP($C194,'CPOS178-D'!$A$2:$G$11000,4,0)))</f>
        <v>m²</v>
      </c>
      <c r="F194" s="551">
        <f>F192</f>
        <v>2216.5200000000004</v>
      </c>
      <c r="G194" s="582">
        <f>ROUND(IF($A194="","",VLOOKUP($C194,'CPOS178-D'!$A$2:$G$11000,7,0))*(1+$I$4),2)</f>
        <v>25.84</v>
      </c>
      <c r="H194" s="577">
        <f t="shared" si="59"/>
        <v>33.532568000000005</v>
      </c>
      <c r="I194" s="594">
        <f t="shared" si="58"/>
        <v>74325.61</v>
      </c>
      <c r="J194" s="13"/>
      <c r="K194" s="121"/>
      <c r="L194" s="66"/>
      <c r="M194" s="63"/>
      <c r="N194" s="63"/>
      <c r="O194" s="63"/>
      <c r="P194" s="63"/>
      <c r="Q194" s="63"/>
      <c r="R194" s="63"/>
      <c r="S194" s="63"/>
      <c r="T194" s="63"/>
      <c r="U194" s="16"/>
      <c r="V194" s="17"/>
      <c r="W194" s="18"/>
      <c r="X194" s="17"/>
      <c r="Y194" s="19"/>
      <c r="Z194" s="17"/>
      <c r="AA194" s="17"/>
    </row>
    <row r="195" spans="1:27" ht="12" customHeight="1">
      <c r="A195" s="142"/>
      <c r="B195" s="36"/>
      <c r="C195" s="171"/>
      <c r="D195" s="382" t="s">
        <v>36980</v>
      </c>
      <c r="E195" s="32"/>
      <c r="F195" s="551"/>
      <c r="G195" s="582"/>
      <c r="H195" s="577">
        <f t="shared" si="59"/>
        <v>0</v>
      </c>
      <c r="I195" s="594"/>
      <c r="J195" s="13"/>
      <c r="K195" s="121"/>
      <c r="L195" s="66"/>
      <c r="M195" s="63"/>
      <c r="N195" s="63"/>
      <c r="O195" s="63"/>
      <c r="P195" s="63"/>
      <c r="Q195" s="63"/>
      <c r="R195" s="63"/>
      <c r="S195" s="63"/>
      <c r="T195" s="63"/>
      <c r="U195" s="16"/>
      <c r="V195" s="17"/>
      <c r="W195" s="18"/>
      <c r="X195" s="17"/>
      <c r="Y195" s="19"/>
      <c r="Z195" s="17"/>
      <c r="AA195" s="17"/>
    </row>
    <row r="196" spans="1:27" ht="12" customHeight="1">
      <c r="A196" s="142">
        <f>A194+1</f>
        <v>419</v>
      </c>
      <c r="B196" s="36" t="s">
        <v>2558</v>
      </c>
      <c r="C196" s="171" t="s">
        <v>4337</v>
      </c>
      <c r="D196" s="143" t="str">
        <f>LOWER(IF($A196="","",VLOOKUP($C196,'CPOS178-D'!$A$2:$G$11000,3,0)))</f>
        <v>massa corrida a base de pva</v>
      </c>
      <c r="E196" s="32" t="str">
        <f>LOWER(IF($A196="","",VLOOKUP($C196,'CPOS178-D'!$A$2:$G$11000,4,0)))</f>
        <v>m²</v>
      </c>
      <c r="F196" s="551">
        <f>F197*0.3</f>
        <v>264.37919999999997</v>
      </c>
      <c r="G196" s="582">
        <f>ROUND(IF($A196="","",VLOOKUP($C196,'CPOS178-D'!$A$2:$G$11000,7,0))*(1+$I$4),2)</f>
        <v>12.32</v>
      </c>
      <c r="H196" s="577">
        <f t="shared" si="59"/>
        <v>15.987664000000001</v>
      </c>
      <c r="I196" s="594">
        <f t="shared" si="58"/>
        <v>4226.8100000000004</v>
      </c>
      <c r="J196" s="13"/>
      <c r="K196" s="121"/>
      <c r="L196" s="66"/>
      <c r="M196" s="63"/>
      <c r="N196" s="63"/>
      <c r="O196" s="63"/>
      <c r="P196" s="63"/>
      <c r="Q196" s="63"/>
      <c r="R196" s="63"/>
      <c r="S196" s="63"/>
      <c r="T196" s="63"/>
      <c r="U196" s="16"/>
      <c r="V196" s="17"/>
      <c r="W196" s="18"/>
      <c r="X196" s="17"/>
      <c r="Y196" s="19"/>
      <c r="Z196" s="17"/>
      <c r="AA196" s="17"/>
    </row>
    <row r="197" spans="1:27" ht="12" customHeight="1">
      <c r="A197" s="142">
        <f t="shared" si="53"/>
        <v>420</v>
      </c>
      <c r="B197" s="36" t="s">
        <v>2558</v>
      </c>
      <c r="C197" s="171" t="s">
        <v>4361</v>
      </c>
      <c r="D197" s="143" t="str">
        <f>LOWER(IF($A197="","",VLOOKUP($C197,'CPOS178-D'!$A$2:$G$11000,3,0)))</f>
        <v>tinta látex antimofo em massa, inclusive preparo</v>
      </c>
      <c r="E197" s="32" t="str">
        <f>LOWER(IF($A197="","",VLOOKUP($C197,'CPOS178-D'!$A$2:$G$11000,4,0)))</f>
        <v>m²</v>
      </c>
      <c r="F197" s="551">
        <f>((18.12+2.52)*12+7.66+144.16)*2-(2.9*19.04)+137.48</f>
        <v>881.26400000000001</v>
      </c>
      <c r="G197" s="582">
        <f>ROUND(IF($A197="","",VLOOKUP($C197,'CPOS178-D'!$A$2:$G$11000,7,0))*(1+$I$4),2)</f>
        <v>23.06</v>
      </c>
      <c r="H197" s="577">
        <f t="shared" si="59"/>
        <v>29.924962000000001</v>
      </c>
      <c r="I197" s="594">
        <f t="shared" si="58"/>
        <v>26371.79</v>
      </c>
      <c r="J197" s="13"/>
      <c r="K197" s="121"/>
      <c r="L197" s="66"/>
      <c r="M197" s="63"/>
      <c r="N197" s="63"/>
      <c r="O197" s="63"/>
      <c r="P197" s="63"/>
      <c r="Q197" s="63"/>
      <c r="R197" s="63"/>
      <c r="S197" s="63"/>
      <c r="T197" s="63"/>
      <c r="U197" s="16"/>
      <c r="V197" s="17"/>
      <c r="W197" s="18"/>
      <c r="X197" s="17"/>
      <c r="Y197" s="19"/>
      <c r="Z197" s="17"/>
      <c r="AA197" s="17"/>
    </row>
    <row r="198" spans="1:27" ht="12" customHeight="1">
      <c r="A198" s="142"/>
      <c r="B198" s="36"/>
      <c r="C198" s="171"/>
      <c r="D198" s="382" t="s">
        <v>36981</v>
      </c>
      <c r="E198" s="32"/>
      <c r="F198" s="551"/>
      <c r="G198" s="582"/>
      <c r="H198" s="577">
        <f t="shared" si="59"/>
        <v>0</v>
      </c>
      <c r="I198" s="594"/>
      <c r="J198" s="13"/>
      <c r="K198" s="121"/>
      <c r="L198" s="66"/>
      <c r="M198" s="63"/>
      <c r="N198" s="63"/>
      <c r="O198" s="63"/>
      <c r="P198" s="63"/>
      <c r="Q198" s="63"/>
      <c r="R198" s="63"/>
      <c r="S198" s="63"/>
      <c r="T198" s="63"/>
      <c r="U198" s="16"/>
      <c r="V198" s="17"/>
      <c r="W198" s="18"/>
      <c r="X198" s="17"/>
      <c r="Y198" s="19"/>
      <c r="Z198" s="17"/>
      <c r="AA198" s="17"/>
    </row>
    <row r="199" spans="1:27" ht="12" customHeight="1">
      <c r="A199" s="142">
        <f t="shared" ref="A199" si="60">A197+1</f>
        <v>421</v>
      </c>
      <c r="B199" s="36" t="s">
        <v>2558</v>
      </c>
      <c r="C199" s="171" t="s">
        <v>2820</v>
      </c>
      <c r="D199" s="143" t="str">
        <f>LOWER(IF($A199="","",VLOOKUP($C199,'CPOS178-D'!$A$2:$G$11000,3,0)))</f>
        <v>remoção de pintura em superfícies de madeira e/ou metálicas com lixamento</v>
      </c>
      <c r="E199" s="32" t="str">
        <f>LOWER(IF($A199="","",VLOOKUP($C199,'CPOS178-D'!$A$2:$G$11000,4,0)))</f>
        <v>m²</v>
      </c>
      <c r="F199" s="551">
        <f>((2.9+19.04)*2*1.2)*2</f>
        <v>105.31199999999998</v>
      </c>
      <c r="G199" s="582">
        <f>ROUND(IF($A199="","",VLOOKUP($C199,'CPOS178-D'!$A$2:$G$11000,7,0))*(1+$I$4),2)</f>
        <v>7.05</v>
      </c>
      <c r="H199" s="577">
        <f t="shared" si="59"/>
        <v>9.1487850000000002</v>
      </c>
      <c r="I199" s="594">
        <f t="shared" si="58"/>
        <v>963.48</v>
      </c>
      <c r="J199" s="13"/>
      <c r="K199" s="121"/>
      <c r="L199" s="66"/>
      <c r="M199" s="63"/>
      <c r="N199" s="63"/>
      <c r="O199" s="63"/>
      <c r="P199" s="63"/>
      <c r="Q199" s="63"/>
      <c r="R199" s="63"/>
      <c r="S199" s="63"/>
      <c r="T199" s="63"/>
      <c r="U199" s="16"/>
      <c r="V199" s="17"/>
      <c r="W199" s="18"/>
      <c r="X199" s="17"/>
      <c r="Y199" s="19"/>
      <c r="Z199" s="17"/>
      <c r="AA199" s="17"/>
    </row>
    <row r="200" spans="1:27" ht="12" customHeight="1">
      <c r="A200" s="142">
        <f>A199+1</f>
        <v>422</v>
      </c>
      <c r="B200" s="36" t="s">
        <v>2558</v>
      </c>
      <c r="C200" s="171" t="s">
        <v>4334</v>
      </c>
      <c r="D200" s="143" t="str">
        <f>LOWER(IF($A200="","",VLOOKUP($C200,'CPOS178-D'!$A$2:$G$11000,3,0)))</f>
        <v>preparo de base para superfície metálica com fundo antioxidante</v>
      </c>
      <c r="E200" s="32" t="str">
        <f>LOWER(IF($A200="","",VLOOKUP($C200,'CPOS178-D'!$A$2:$G$11000,4,0)))</f>
        <v>m²</v>
      </c>
      <c r="F200" s="551">
        <f>F199</f>
        <v>105.31199999999998</v>
      </c>
      <c r="G200" s="582">
        <f>ROUND(IF($A200="","",VLOOKUP($C200,'CPOS178-D'!$A$2:$G$11000,7,0))*(1+$I$4),2)</f>
        <v>14.34</v>
      </c>
      <c r="H200" s="577">
        <f t="shared" si="59"/>
        <v>18.609018000000003</v>
      </c>
      <c r="I200" s="594">
        <f t="shared" si="58"/>
        <v>1959.75</v>
      </c>
      <c r="J200" s="13"/>
      <c r="K200" s="121"/>
      <c r="L200" s="66"/>
      <c r="M200" s="63"/>
      <c r="N200" s="63"/>
      <c r="O200" s="63"/>
      <c r="P200" s="63"/>
      <c r="Q200" s="63"/>
      <c r="R200" s="63"/>
      <c r="S200" s="63"/>
      <c r="T200" s="63"/>
      <c r="U200" s="16"/>
      <c r="V200" s="17"/>
      <c r="W200" s="18"/>
      <c r="X200" s="17"/>
      <c r="Y200" s="19"/>
      <c r="Z200" s="17"/>
      <c r="AA200" s="17"/>
    </row>
    <row r="201" spans="1:27" ht="12" customHeight="1">
      <c r="A201" s="142">
        <f>A200+1</f>
        <v>423</v>
      </c>
      <c r="B201" s="36" t="s">
        <v>2558</v>
      </c>
      <c r="C201" s="171" t="s">
        <v>6837</v>
      </c>
      <c r="D201" s="143" t="str">
        <f>LOWER(IF($A201="","",VLOOKUP($C201,'CPOS178-D'!$A$2:$G$11000,3,0)))</f>
        <v>esmalte a base de água em estrutura metálica</v>
      </c>
      <c r="E201" s="32" t="str">
        <f>LOWER(IF($A201="","",VLOOKUP($C201,'CPOS178-D'!$A$2:$G$11000,4,0)))</f>
        <v>m²</v>
      </c>
      <c r="F201" s="551">
        <f>F199</f>
        <v>105.31199999999998</v>
      </c>
      <c r="G201" s="582">
        <f>ROUND(IF($A201="","",VLOOKUP($C201,'CPOS178-D'!$A$2:$G$11000,7,0))*(1+$I$4),2)</f>
        <v>41.32</v>
      </c>
      <c r="H201" s="577">
        <f t="shared" si="59"/>
        <v>53.620964000000001</v>
      </c>
      <c r="I201" s="594">
        <f t="shared" si="58"/>
        <v>5646.93</v>
      </c>
      <c r="J201" s="13"/>
      <c r="K201" s="121"/>
      <c r="L201" s="66"/>
      <c r="M201" s="63"/>
      <c r="N201" s="63"/>
      <c r="O201" s="63"/>
      <c r="P201" s="63"/>
      <c r="Q201" s="63"/>
      <c r="R201" s="63"/>
      <c r="S201" s="63"/>
      <c r="T201" s="63"/>
      <c r="U201" s="16"/>
      <c r="V201" s="17"/>
      <c r="W201" s="18"/>
      <c r="X201" s="17"/>
      <c r="Y201" s="19"/>
      <c r="Z201" s="17"/>
      <c r="AA201" s="17"/>
    </row>
    <row r="202" spans="1:27" ht="12" customHeight="1">
      <c r="A202" s="142"/>
      <c r="B202" s="36"/>
      <c r="C202" s="171"/>
      <c r="D202" s="382"/>
      <c r="E202" s="32"/>
      <c r="F202" s="551"/>
      <c r="G202" s="582"/>
      <c r="H202" s="577">
        <f t="shared" si="59"/>
        <v>0</v>
      </c>
      <c r="I202" s="594"/>
      <c r="J202" s="13"/>
      <c r="K202" s="121"/>
      <c r="L202" s="66"/>
      <c r="M202" s="63"/>
      <c r="N202" s="63"/>
      <c r="O202" s="63"/>
      <c r="P202" s="63"/>
      <c r="Q202" s="63"/>
      <c r="R202" s="63"/>
      <c r="S202" s="63"/>
      <c r="T202" s="63"/>
      <c r="U202" s="16"/>
      <c r="V202" s="17"/>
      <c r="W202" s="18"/>
      <c r="X202" s="17"/>
      <c r="Y202" s="19"/>
      <c r="Z202" s="17"/>
      <c r="AA202" s="17"/>
    </row>
    <row r="203" spans="1:27" ht="12" customHeight="1">
      <c r="A203" s="240"/>
      <c r="B203" s="241"/>
      <c r="C203" s="242"/>
      <c r="D203" s="323" t="s">
        <v>36945</v>
      </c>
      <c r="E203" s="241" t="str">
        <f>LOWER(IF($A203="","",VLOOKUP($D203,'CPOS178-D'!$A$2:$G$11000,4,0)))</f>
        <v/>
      </c>
      <c r="F203" s="550"/>
      <c r="G203" s="573"/>
      <c r="H203" s="573"/>
      <c r="I203" s="593"/>
      <c r="J203" s="10"/>
      <c r="K203" s="116"/>
      <c r="L203" s="24"/>
      <c r="M203" s="24"/>
      <c r="N203" s="25"/>
      <c r="O203" s="24"/>
      <c r="P203" s="25"/>
      <c r="S203" s="4"/>
      <c r="T203" s="3"/>
      <c r="U203" s="16"/>
      <c r="V203" s="16"/>
      <c r="W203" s="16"/>
      <c r="X203" s="17"/>
      <c r="Y203" s="19"/>
      <c r="Z203" s="16"/>
      <c r="AA203" s="17"/>
    </row>
    <row r="204" spans="1:27" ht="12" customHeight="1">
      <c r="A204" s="142">
        <f>A201+1</f>
        <v>424</v>
      </c>
      <c r="B204" s="36" t="s">
        <v>2558</v>
      </c>
      <c r="C204" s="171" t="s">
        <v>2822</v>
      </c>
      <c r="D204" s="143" t="str">
        <f>LOWER(IF($A204="","",VLOOKUP($C204,'CPOS178-D'!$A$2:$G$11000,3,0)))</f>
        <v>remoção de pintura em massa com lixamento</v>
      </c>
      <c r="E204" s="32" t="str">
        <f>LOWER(IF($A204="","",VLOOKUP($C204,'CPOS178-D'!$A$2:$G$11000,4,0)))</f>
        <v>m²</v>
      </c>
      <c r="F204" s="551">
        <f>(0.25*0.7*22)*9.1+(0.25*0.7*22)*7.9</f>
        <v>65.449999999999989</v>
      </c>
      <c r="G204" s="582">
        <f>ROUND(IF($A204="","",VLOOKUP($C204,'CPOS178-D'!$A$2:$G$11000,7,0))*(1+$I$4),2)</f>
        <v>4.83</v>
      </c>
      <c r="H204" s="577">
        <f t="shared" si="59"/>
        <v>6.2678910000000005</v>
      </c>
      <c r="I204" s="594">
        <f t="shared" ref="I204:I214" si="61">ROUND(F204*H204,2)</f>
        <v>410.23</v>
      </c>
      <c r="J204" s="13"/>
      <c r="K204" s="121"/>
      <c r="L204" s="66"/>
      <c r="M204" s="63"/>
      <c r="N204" s="63"/>
      <c r="O204" s="63"/>
      <c r="P204" s="63"/>
      <c r="Q204" s="63"/>
      <c r="R204" s="63"/>
      <c r="S204" s="63"/>
      <c r="T204" s="63"/>
      <c r="U204" s="16"/>
      <c r="V204" s="17"/>
      <c r="W204" s="18"/>
      <c r="X204" s="17"/>
      <c r="Y204" s="19"/>
      <c r="Z204" s="17"/>
      <c r="AA204" s="17"/>
    </row>
    <row r="205" spans="1:27" ht="12" customHeight="1">
      <c r="A205" s="142">
        <f t="shared" si="53"/>
        <v>425</v>
      </c>
      <c r="B205" s="36" t="s">
        <v>2558</v>
      </c>
      <c r="C205" s="171" t="s">
        <v>4333</v>
      </c>
      <c r="D205" s="143" t="str">
        <f>LOWER(IF($A205="","",VLOOKUP($C205,'CPOS178-D'!$A$2:$G$11000,3,0)))</f>
        <v>reparo de trincas rasas até 5 mm de largura, na massa</v>
      </c>
      <c r="E205" s="32" t="str">
        <f>LOWER(IF($A205="","",VLOOKUP($C205,'CPOS178-D'!$A$2:$G$11000,4,0)))</f>
        <v>m</v>
      </c>
      <c r="F205" s="551">
        <f>22*(9.1+7.9)*0.2</f>
        <v>74.8</v>
      </c>
      <c r="G205" s="582">
        <f>ROUND(IF($A205="","",VLOOKUP($C205,'CPOS178-D'!$A$2:$G$11000,7,0))*(1+$I$4),2)</f>
        <v>42.12</v>
      </c>
      <c r="H205" s="577">
        <f t="shared" si="59"/>
        <v>54.659123999999998</v>
      </c>
      <c r="I205" s="594">
        <f t="shared" si="61"/>
        <v>4088.5</v>
      </c>
      <c r="J205" s="13"/>
      <c r="K205" s="121"/>
      <c r="L205" s="66"/>
      <c r="M205" s="63"/>
      <c r="N205" s="63"/>
      <c r="O205" s="63"/>
      <c r="P205" s="63"/>
      <c r="Q205" s="63"/>
      <c r="R205" s="63"/>
      <c r="S205" s="63"/>
      <c r="T205" s="63"/>
      <c r="U205" s="16"/>
      <c r="V205" s="17"/>
      <c r="W205" s="18"/>
      <c r="X205" s="17"/>
      <c r="Y205" s="19"/>
      <c r="Z205" s="17"/>
      <c r="AA205" s="17"/>
    </row>
    <row r="206" spans="1:27" ht="12" customHeight="1">
      <c r="A206" s="142">
        <f t="shared" si="53"/>
        <v>426</v>
      </c>
      <c r="B206" s="36" t="s">
        <v>2558</v>
      </c>
      <c r="C206" s="171" t="s">
        <v>4364</v>
      </c>
      <c r="D206" s="143" t="str">
        <f>LOWER(IF($A206="","",VLOOKUP($C206,'CPOS178-D'!$A$2:$G$11000,3,0)))</f>
        <v>tinta acrílica em massa, inclusive preparo</v>
      </c>
      <c r="E206" s="32" t="str">
        <f>LOWER(IF($A206="","",VLOOKUP($C206,'CPOS178-D'!$A$2:$G$11000,4,0)))</f>
        <v>m²</v>
      </c>
      <c r="F206" s="551">
        <f>F204</f>
        <v>65.449999999999989</v>
      </c>
      <c r="G206" s="582">
        <f>ROUND(IF($A206="","",VLOOKUP($C206,'CPOS178-D'!$A$2:$G$11000,7,0))*(1+$I$4),2)</f>
        <v>25.84</v>
      </c>
      <c r="H206" s="577">
        <f t="shared" si="59"/>
        <v>33.532568000000005</v>
      </c>
      <c r="I206" s="594">
        <f t="shared" si="61"/>
        <v>2194.71</v>
      </c>
      <c r="J206" s="13"/>
      <c r="K206" s="121"/>
      <c r="L206" s="66"/>
      <c r="M206" s="63"/>
      <c r="N206" s="63"/>
      <c r="O206" s="63"/>
      <c r="P206" s="63"/>
      <c r="Q206" s="63"/>
      <c r="R206" s="63"/>
      <c r="S206" s="63"/>
      <c r="T206" s="63"/>
      <c r="U206" s="16"/>
      <c r="V206" s="17"/>
      <c r="W206" s="18"/>
      <c r="X206" s="17"/>
      <c r="Y206" s="19"/>
      <c r="Z206" s="17"/>
      <c r="AA206" s="17"/>
    </row>
    <row r="207" spans="1:27" ht="12" customHeight="1">
      <c r="A207" s="240"/>
      <c r="B207" s="241"/>
      <c r="C207" s="242"/>
      <c r="D207" s="323" t="s">
        <v>36946</v>
      </c>
      <c r="E207" s="241" t="str">
        <f>LOWER(IF($A207="","",VLOOKUP($D207,'CPOS178-D'!$A$2:$G$11000,4,0)))</f>
        <v/>
      </c>
      <c r="F207" s="550"/>
      <c r="G207" s="573"/>
      <c r="H207" s="573"/>
      <c r="I207" s="593"/>
      <c r="J207" s="10"/>
      <c r="K207" s="116"/>
      <c r="L207" s="24"/>
      <c r="M207" s="24"/>
      <c r="N207" s="25"/>
      <c r="O207" s="24"/>
      <c r="P207" s="25"/>
      <c r="S207" s="4"/>
      <c r="T207" s="3"/>
      <c r="U207" s="16"/>
      <c r="V207" s="16"/>
      <c r="W207" s="16"/>
      <c r="X207" s="17"/>
      <c r="Y207" s="19"/>
      <c r="Z207" s="16"/>
      <c r="AA207" s="17"/>
    </row>
    <row r="208" spans="1:27" ht="12" customHeight="1">
      <c r="A208" s="142">
        <f>A206+1</f>
        <v>427</v>
      </c>
      <c r="B208" s="36" t="s">
        <v>2558</v>
      </c>
      <c r="C208" s="171" t="s">
        <v>2822</v>
      </c>
      <c r="D208" s="143" t="str">
        <f>LOWER(IF($A208="","",VLOOKUP($C208,'CPOS178-D'!$A$2:$G$11000,3,0)))</f>
        <v>remoção de pintura em massa com lixamento</v>
      </c>
      <c r="E208" s="32" t="str">
        <f>LOWER(IF($A208="","",VLOOKUP($C208,'CPOS178-D'!$A$2:$G$11000,4,0)))</f>
        <v>m²</v>
      </c>
      <c r="F208" s="551">
        <f>29.5*1.8*3</f>
        <v>159.30000000000001</v>
      </c>
      <c r="G208" s="582">
        <f>ROUND(IF($A208="","",VLOOKUP($C208,'CPOS178-D'!$A$2:$G$11000,7,0))*(1+$I$4),2)</f>
        <v>4.83</v>
      </c>
      <c r="H208" s="577">
        <f t="shared" si="59"/>
        <v>6.2678910000000005</v>
      </c>
      <c r="I208" s="594">
        <f t="shared" si="61"/>
        <v>998.48</v>
      </c>
      <c r="J208" s="13"/>
      <c r="K208" s="121"/>
      <c r="L208" s="66"/>
      <c r="M208" s="63"/>
      <c r="N208" s="63"/>
      <c r="O208" s="63"/>
      <c r="P208" s="63"/>
      <c r="Q208" s="63"/>
      <c r="R208" s="63"/>
      <c r="S208" s="63"/>
      <c r="T208" s="63"/>
      <c r="U208" s="16"/>
      <c r="V208" s="17"/>
      <c r="W208" s="18"/>
      <c r="X208" s="17"/>
      <c r="Y208" s="19"/>
      <c r="Z208" s="17"/>
      <c r="AA208" s="17"/>
    </row>
    <row r="209" spans="1:44" ht="12" customHeight="1">
      <c r="A209" s="142">
        <f>A208+1</f>
        <v>428</v>
      </c>
      <c r="B209" s="36" t="s">
        <v>2558</v>
      </c>
      <c r="C209" s="171" t="s">
        <v>4364</v>
      </c>
      <c r="D209" s="143" t="str">
        <f>LOWER(IF($A209="","",VLOOKUP($C209,'CPOS178-D'!$A$2:$G$11000,3,0)))</f>
        <v>tinta acrílica em massa, inclusive preparo</v>
      </c>
      <c r="E209" s="32" t="str">
        <f>LOWER(IF($A209="","",VLOOKUP($C209,'CPOS178-D'!$A$2:$G$11000,4,0)))</f>
        <v>m²</v>
      </c>
      <c r="F209" s="551">
        <f>F208</f>
        <v>159.30000000000001</v>
      </c>
      <c r="G209" s="582">
        <f>ROUND(IF($A209="","",VLOOKUP($C209,'CPOS178-D'!$A$2:$G$11000,7,0))*(1+$I$4),2)</f>
        <v>25.84</v>
      </c>
      <c r="H209" s="577">
        <f t="shared" si="59"/>
        <v>33.532568000000005</v>
      </c>
      <c r="I209" s="594">
        <f t="shared" si="61"/>
        <v>5341.74</v>
      </c>
      <c r="J209" s="13"/>
      <c r="K209" s="121"/>
      <c r="L209" s="66"/>
      <c r="M209" s="63"/>
      <c r="N209" s="63"/>
      <c r="O209" s="63"/>
      <c r="P209" s="63"/>
      <c r="Q209" s="63"/>
      <c r="R209" s="63"/>
      <c r="S209" s="63"/>
      <c r="T209" s="63"/>
      <c r="U209" s="16"/>
      <c r="V209" s="17"/>
      <c r="W209" s="18"/>
      <c r="X209" s="17"/>
      <c r="Y209" s="19"/>
      <c r="Z209" s="17"/>
      <c r="AA209" s="17"/>
    </row>
    <row r="210" spans="1:44" ht="12" customHeight="1">
      <c r="A210" s="142">
        <f t="shared" si="53"/>
        <v>429</v>
      </c>
      <c r="B210" s="36" t="s">
        <v>2558</v>
      </c>
      <c r="C210" s="171" t="s">
        <v>4337</v>
      </c>
      <c r="D210" s="143" t="str">
        <f>LOWER(IF($A210="","",VLOOKUP($C210,'CPOS178-D'!$A$2:$G$11000,3,0)))</f>
        <v>massa corrida a base de pva</v>
      </c>
      <c r="E210" s="32" t="str">
        <f>LOWER(IF($A210="","",VLOOKUP($C210,'CPOS178-D'!$A$2:$G$11000,4,0)))</f>
        <v>m²</v>
      </c>
      <c r="F210" s="551">
        <f>F209*0.2</f>
        <v>31.860000000000003</v>
      </c>
      <c r="G210" s="582">
        <f>ROUND(IF($A210="","",VLOOKUP($C210,'CPOS178-D'!$A$2:$G$11000,7,0))*(1+$I$4),2)</f>
        <v>12.32</v>
      </c>
      <c r="H210" s="577">
        <f t="shared" si="59"/>
        <v>15.987664000000001</v>
      </c>
      <c r="I210" s="594">
        <f t="shared" si="61"/>
        <v>509.37</v>
      </c>
      <c r="J210" s="13"/>
      <c r="K210" s="121"/>
      <c r="L210" s="66"/>
      <c r="M210" s="63"/>
      <c r="N210" s="63"/>
      <c r="O210" s="63"/>
      <c r="P210" s="63"/>
      <c r="Q210" s="63"/>
      <c r="R210" s="63"/>
      <c r="S210" s="63"/>
      <c r="T210" s="63"/>
      <c r="U210" s="16"/>
      <c r="V210" s="17"/>
      <c r="W210" s="18"/>
      <c r="X210" s="17"/>
      <c r="Y210" s="19"/>
      <c r="Z210" s="17"/>
      <c r="AA210" s="17"/>
    </row>
    <row r="211" spans="1:44" ht="12" customHeight="1">
      <c r="A211" s="142">
        <f>A210+1</f>
        <v>430</v>
      </c>
      <c r="B211" s="36" t="s">
        <v>2558</v>
      </c>
      <c r="C211" s="171" t="s">
        <v>4341</v>
      </c>
      <c r="D211" s="143" t="str">
        <f>LOWER(IF($A211="","",VLOOKUP($C211,'CPOS178-D'!$A$2:$G$11000,3,0)))</f>
        <v>tinta látex em elemento vazado</v>
      </c>
      <c r="E211" s="32" t="str">
        <f>LOWER(IF($A211="","",VLOOKUP($C211,'CPOS178-D'!$A$2:$G$11000,4,0)))</f>
        <v>m²</v>
      </c>
      <c r="F211" s="551">
        <f>(3.93+6.23+1.2*2+8.6+15.9+3)*2.2+(3.93+6.25+1.2)*2.4</f>
        <v>115.44400000000002</v>
      </c>
      <c r="G211" s="582">
        <f>ROUND(IF($A211="","",VLOOKUP($C211,'CPOS178-D'!$A$2:$G$11000,7,0))*(1+$I$4),2)</f>
        <v>25.98</v>
      </c>
      <c r="H211" s="577">
        <f t="shared" si="59"/>
        <v>33.714246000000003</v>
      </c>
      <c r="I211" s="594">
        <f t="shared" si="61"/>
        <v>3892.11</v>
      </c>
      <c r="J211" s="13"/>
      <c r="K211" s="121"/>
      <c r="L211" s="66"/>
      <c r="M211" s="63"/>
      <c r="N211" s="63"/>
      <c r="O211" s="63"/>
      <c r="P211" s="63"/>
      <c r="Q211" s="63"/>
      <c r="R211" s="63"/>
      <c r="S211" s="63"/>
      <c r="T211" s="63"/>
      <c r="U211" s="16"/>
      <c r="V211" s="17"/>
      <c r="W211" s="18"/>
      <c r="X211" s="17"/>
      <c r="Y211" s="19"/>
      <c r="Z211" s="17"/>
      <c r="AA211" s="17"/>
    </row>
    <row r="212" spans="1:44" ht="12" customHeight="1">
      <c r="A212" s="240"/>
      <c r="B212" s="241"/>
      <c r="C212" s="242"/>
      <c r="D212" s="323" t="s">
        <v>36943</v>
      </c>
      <c r="E212" s="241"/>
      <c r="F212" s="550"/>
      <c r="G212" s="573"/>
      <c r="H212" s="573"/>
      <c r="I212" s="593"/>
      <c r="J212" s="10"/>
      <c r="K212" s="116"/>
      <c r="L212" s="24"/>
      <c r="M212" s="24"/>
      <c r="N212" s="25"/>
      <c r="O212" s="24"/>
      <c r="P212" s="25"/>
      <c r="S212" s="4"/>
      <c r="T212" s="3"/>
      <c r="U212" s="16"/>
      <c r="V212" s="16"/>
      <c r="W212" s="16"/>
      <c r="X212" s="17"/>
      <c r="Y212" s="19"/>
      <c r="Z212" s="16"/>
      <c r="AA212" s="17"/>
    </row>
    <row r="213" spans="1:44" ht="12" customHeight="1">
      <c r="A213" s="142">
        <f>A211+1</f>
        <v>431</v>
      </c>
      <c r="B213" s="36" t="s">
        <v>2558</v>
      </c>
      <c r="C213" s="171" t="s">
        <v>6395</v>
      </c>
      <c r="D213" s="143" t="str">
        <f>LOWER(IF($A213="","",VLOOKUP($C213,'CPOS178-D'!$A$2:$G$11000,3,0)))</f>
        <v>limpeza e lavagem de superfície revestida com material cerâmico ou pastilhas por hidrojateamento com rejuntamento</v>
      </c>
      <c r="E213" s="32" t="str">
        <f>LOWER(IF($A213="","",VLOOKUP($C213,'CPOS178-D'!$A$2:$G$11000,4,0)))</f>
        <v>m²</v>
      </c>
      <c r="F213" s="551">
        <f>(5.45*2+2.7)*12.37+(6.15*2+2.7)*12.37+(5.45*2+2.7)*9.27+(6.15*2+2.7)*9.27</f>
        <v>618.904</v>
      </c>
      <c r="G213" s="582">
        <f>ROUND(IF($A213="","",VLOOKUP($C213,'CPOS178-D'!$A$2:$G$11000,7,0))*(1+$I$4),2)</f>
        <v>11.17</v>
      </c>
      <c r="H213" s="577">
        <f t="shared" si="59"/>
        <v>14.495309000000001</v>
      </c>
      <c r="I213" s="594">
        <f t="shared" si="61"/>
        <v>8971.2000000000007</v>
      </c>
      <c r="J213" s="13"/>
      <c r="K213" s="121"/>
      <c r="L213" s="66"/>
      <c r="M213" s="63"/>
      <c r="N213" s="63"/>
      <c r="O213" s="63"/>
      <c r="P213" s="63"/>
      <c r="Q213" s="63"/>
      <c r="R213" s="63"/>
      <c r="S213" s="63"/>
      <c r="T213" s="63"/>
      <c r="U213" s="16"/>
      <c r="V213" s="17"/>
      <c r="W213" s="18"/>
      <c r="X213" s="17"/>
      <c r="Y213" s="19"/>
      <c r="Z213" s="17"/>
      <c r="AA213" s="17"/>
    </row>
    <row r="214" spans="1:44" ht="12" customHeight="1">
      <c r="A214" s="142">
        <f>A213+1</f>
        <v>432</v>
      </c>
      <c r="B214" s="36" t="s">
        <v>2558</v>
      </c>
      <c r="C214" s="171" t="s">
        <v>4346</v>
      </c>
      <c r="D214" s="143" t="str">
        <f>LOWER(IF($A214="","",VLOOKUP($C214,'CPOS178-D'!$A$2:$G$11000,3,0)))</f>
        <v>hidrorepelente incolor para fachada à base de silano-siloxano oligomérico disperso em solvente</v>
      </c>
      <c r="E214" s="32" t="str">
        <f>LOWER(IF($A214="","",VLOOKUP($C214,'CPOS178-D'!$A$2:$G$11000,4,0)))</f>
        <v>m²</v>
      </c>
      <c r="F214" s="551">
        <f>F213</f>
        <v>618.904</v>
      </c>
      <c r="G214" s="582">
        <f>ROUND(IF($A214="","",VLOOKUP($C214,'CPOS178-D'!$A$2:$G$11000,7,0))*(1+$I$4),2)</f>
        <v>41.82</v>
      </c>
      <c r="H214" s="577">
        <f t="shared" si="59"/>
        <v>54.269814000000004</v>
      </c>
      <c r="I214" s="594">
        <f t="shared" si="61"/>
        <v>33587.800000000003</v>
      </c>
      <c r="J214" s="13"/>
      <c r="K214" s="121"/>
      <c r="L214" s="66"/>
      <c r="M214" s="63"/>
      <c r="N214" s="63"/>
      <c r="O214" s="63"/>
      <c r="P214" s="63"/>
      <c r="Q214" s="63"/>
      <c r="R214" s="63"/>
      <c r="S214" s="63"/>
      <c r="T214" s="63"/>
      <c r="U214" s="16"/>
      <c r="V214" s="17"/>
      <c r="W214" s="18"/>
      <c r="X214" s="17"/>
      <c r="Y214" s="19"/>
      <c r="Z214" s="17"/>
      <c r="AA214" s="17"/>
    </row>
    <row r="215" spans="1:44" ht="12" customHeight="1">
      <c r="A215" s="240"/>
      <c r="B215" s="241"/>
      <c r="C215" s="242"/>
      <c r="D215" s="323" t="s">
        <v>36944</v>
      </c>
      <c r="E215" s="241"/>
      <c r="F215" s="550"/>
      <c r="G215" s="573"/>
      <c r="H215" s="573"/>
      <c r="I215" s="593"/>
      <c r="J215" s="10"/>
      <c r="K215" s="116"/>
      <c r="L215" s="24"/>
      <c r="M215" s="24"/>
      <c r="N215" s="25"/>
      <c r="O215" s="24"/>
      <c r="P215" s="25"/>
      <c r="S215" s="4"/>
      <c r="T215" s="3"/>
      <c r="U215" s="16"/>
      <c r="V215" s="16"/>
      <c r="W215" s="16"/>
      <c r="X215" s="17"/>
      <c r="Y215" s="19"/>
      <c r="Z215" s="16"/>
      <c r="AA215" s="17"/>
    </row>
    <row r="216" spans="1:44" ht="12" customHeight="1">
      <c r="A216" s="142">
        <f>A214+1</f>
        <v>433</v>
      </c>
      <c r="B216" s="36" t="s">
        <v>2558</v>
      </c>
      <c r="C216" s="171" t="s">
        <v>2822</v>
      </c>
      <c r="D216" s="143" t="str">
        <f>LOWER(IF($A216="","",VLOOKUP($C216,'CPOS178-D'!$A$2:$G$11000,3,0)))</f>
        <v>remoção de pintura em massa com lixamento</v>
      </c>
      <c r="E216" s="32" t="str">
        <f>LOWER(IF($A216="","",VLOOKUP($C216,'CPOS178-D'!$A$2:$G$11000,4,0)))</f>
        <v>m²</v>
      </c>
      <c r="F216" s="551">
        <f>(29.5*3)*2+(4.3*3*2)+(4.3*2*2)+(29.5*2)*2+10.35+(4.3*2*2)+(4.3*3*2)</f>
        <v>391.35</v>
      </c>
      <c r="G216" s="582">
        <f>ROUND(IF($A216="","",VLOOKUP($C216,'CPOS178-D'!$A$2:$G$11000,7,0))*(1+$I$4),2)</f>
        <v>4.83</v>
      </c>
      <c r="H216" s="577">
        <f t="shared" si="59"/>
        <v>6.2678910000000005</v>
      </c>
      <c r="I216" s="594">
        <f>ROUND(F216*H216,2)</f>
        <v>2452.94</v>
      </c>
      <c r="J216" s="13"/>
      <c r="K216" s="121"/>
      <c r="L216" s="66"/>
      <c r="M216" s="63"/>
      <c r="N216" s="63"/>
      <c r="O216" s="63"/>
      <c r="P216" s="63"/>
      <c r="Q216" s="63"/>
      <c r="R216" s="63"/>
      <c r="S216" s="63"/>
      <c r="T216" s="63"/>
      <c r="U216" s="16"/>
      <c r="V216" s="17"/>
      <c r="W216" s="18"/>
      <c r="X216" s="17"/>
      <c r="Y216" s="19"/>
      <c r="Z216" s="17"/>
      <c r="AA216" s="17"/>
    </row>
    <row r="217" spans="1:44" ht="12" customHeight="1">
      <c r="A217" s="142">
        <f t="shared" si="53"/>
        <v>434</v>
      </c>
      <c r="B217" s="36" t="s">
        <v>2558</v>
      </c>
      <c r="C217" s="171" t="s">
        <v>7199</v>
      </c>
      <c r="D217" s="143" t="str">
        <f>LOWER(IF($A217="","",VLOOKUP($C217,'CPOS178-D'!$A$2:$G$11000,3,0)))</f>
        <v>esmalte à base de água em massa, inclusive preparo</v>
      </c>
      <c r="E217" s="32" t="str">
        <f>LOWER(IF($A217="","",VLOOKUP($C217,'CPOS178-D'!$A$2:$G$11000,4,0)))</f>
        <v>m²</v>
      </c>
      <c r="F217" s="551">
        <f>F216</f>
        <v>391.35</v>
      </c>
      <c r="G217" s="582">
        <f>ROUND(IF($A217="","",VLOOKUP($C217,'CPOS178-D'!$A$2:$G$11000,7,0))*(1+$I$4),2)</f>
        <v>28.45</v>
      </c>
      <c r="H217" s="577">
        <f t="shared" si="59"/>
        <v>36.919564999999999</v>
      </c>
      <c r="I217" s="594">
        <f t="shared" ref="I217:I218" si="62">ROUND(F217*H217,2)</f>
        <v>14448.47</v>
      </c>
      <c r="J217" s="13"/>
      <c r="K217" s="121"/>
      <c r="L217" s="66"/>
      <c r="M217" s="63"/>
      <c r="N217" s="63"/>
      <c r="O217" s="63"/>
      <c r="P217" s="63"/>
      <c r="Q217" s="63"/>
      <c r="R217" s="63"/>
      <c r="S217" s="63"/>
      <c r="T217" s="63"/>
      <c r="U217" s="16"/>
      <c r="V217" s="17"/>
      <c r="W217" s="18"/>
      <c r="X217" s="17"/>
      <c r="Y217" s="19"/>
      <c r="Z217" s="17"/>
      <c r="AA217" s="17"/>
    </row>
    <row r="218" spans="1:44" ht="12" customHeight="1">
      <c r="A218" s="142">
        <f t="shared" si="53"/>
        <v>435</v>
      </c>
      <c r="B218" s="36" t="s">
        <v>2558</v>
      </c>
      <c r="C218" s="171" t="s">
        <v>4337</v>
      </c>
      <c r="D218" s="143" t="str">
        <f>LOWER(IF($A218="","",VLOOKUP($C218,'CPOS178-D'!$A$2:$G$11000,3,0)))</f>
        <v>massa corrida a base de pva</v>
      </c>
      <c r="E218" s="32" t="str">
        <f>LOWER(IF($A218="","",VLOOKUP($C218,'CPOS178-D'!$A$2:$G$11000,4,0)))</f>
        <v>m²</v>
      </c>
      <c r="F218" s="551">
        <f>F216*0.2</f>
        <v>78.27000000000001</v>
      </c>
      <c r="G218" s="582">
        <f>ROUND(IF($A218="","",VLOOKUP($C218,'CPOS178-D'!$A$2:$G$11000,7,0))*(1+$I$4),2)</f>
        <v>12.32</v>
      </c>
      <c r="H218" s="577">
        <f t="shared" si="59"/>
        <v>15.987664000000001</v>
      </c>
      <c r="I218" s="594">
        <f t="shared" si="62"/>
        <v>1251.3499999999999</v>
      </c>
      <c r="J218" s="13"/>
      <c r="K218" s="121"/>
      <c r="L218" s="66"/>
      <c r="M218" s="63"/>
      <c r="N218" s="63"/>
      <c r="O218" s="63"/>
      <c r="P218" s="63"/>
      <c r="Q218" s="63"/>
      <c r="R218" s="63"/>
      <c r="S218" s="63"/>
      <c r="T218" s="63"/>
      <c r="U218" s="16"/>
      <c r="V218" s="17"/>
      <c r="W218" s="18"/>
      <c r="X218" s="17"/>
      <c r="Y218" s="19"/>
      <c r="Z218" s="17"/>
      <c r="AA218" s="17"/>
    </row>
    <row r="219" spans="1:44" ht="12" customHeight="1">
      <c r="A219" s="170"/>
      <c r="B219" s="171"/>
      <c r="C219" s="163"/>
      <c r="D219" s="174"/>
      <c r="E219" s="172"/>
      <c r="F219" s="551"/>
      <c r="G219" s="554"/>
      <c r="H219" s="551"/>
      <c r="I219" s="575"/>
      <c r="J219" s="165"/>
      <c r="K219" s="165"/>
      <c r="L219" s="165"/>
      <c r="M219" s="165"/>
      <c r="N219" s="166"/>
      <c r="O219" s="167"/>
      <c r="P219" s="168"/>
      <c r="Q219" s="167"/>
      <c r="R219" s="167"/>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row>
    <row r="220" spans="1:44" ht="12" customHeight="1">
      <c r="A220" s="243"/>
      <c r="B220" s="244"/>
      <c r="C220" s="244"/>
      <c r="D220" s="324" t="s">
        <v>2568</v>
      </c>
      <c r="E220" s="245">
        <f>A166</f>
        <v>400</v>
      </c>
      <c r="F220" s="552"/>
      <c r="G220" s="583" t="s">
        <v>57</v>
      </c>
      <c r="H220" s="578" t="s">
        <v>57</v>
      </c>
      <c r="I220" s="595">
        <f>SUM(I167:I219)</f>
        <v>587646.60999999987</v>
      </c>
      <c r="J220" s="10"/>
      <c r="K220" s="119"/>
      <c r="L220" s="63"/>
      <c r="M220" s="63"/>
      <c r="N220" s="63"/>
      <c r="O220" s="63"/>
      <c r="P220" s="63"/>
      <c r="Q220" s="63"/>
      <c r="R220" s="63"/>
      <c r="S220" s="63"/>
      <c r="T220" s="63"/>
      <c r="U220" s="63"/>
      <c r="V220" s="63"/>
      <c r="W220" s="16"/>
      <c r="X220" s="17"/>
      <c r="Y220" s="19"/>
      <c r="Z220" s="16"/>
      <c r="AA220" s="17"/>
    </row>
    <row r="221" spans="1:44" ht="12" customHeight="1">
      <c r="A221" s="170"/>
      <c r="B221" s="171"/>
      <c r="C221" s="163"/>
      <c r="D221" s="174"/>
      <c r="E221" s="172"/>
      <c r="F221" s="551"/>
      <c r="G221" s="554"/>
      <c r="H221" s="551"/>
      <c r="I221" s="575"/>
      <c r="J221" s="165"/>
      <c r="K221" s="165"/>
      <c r="L221" s="165"/>
      <c r="M221" s="165"/>
      <c r="N221" s="166"/>
      <c r="O221" s="167"/>
      <c r="P221" s="168"/>
      <c r="Q221" s="167"/>
      <c r="R221" s="167"/>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row>
    <row r="222" spans="1:44" ht="12" customHeight="1">
      <c r="A222" s="162">
        <v>500</v>
      </c>
      <c r="B222" s="200"/>
      <c r="C222" s="201"/>
      <c r="D222" s="173" t="s">
        <v>8309</v>
      </c>
      <c r="E222" s="164"/>
      <c r="F222" s="555"/>
      <c r="G222" s="556"/>
      <c r="H222" s="555"/>
      <c r="I222" s="576"/>
      <c r="J222" s="165"/>
      <c r="K222" s="165"/>
      <c r="L222" s="165"/>
      <c r="M222" s="165"/>
      <c r="N222" s="166"/>
      <c r="O222" s="167"/>
      <c r="P222" s="168"/>
      <c r="Q222" s="167"/>
      <c r="R222" s="167"/>
      <c r="S222" s="169"/>
      <c r="T222" s="169"/>
      <c r="U222" s="169"/>
      <c r="V222" s="169"/>
      <c r="W222" s="169"/>
      <c r="X222" s="169"/>
      <c r="Y222" s="169"/>
      <c r="Z222" s="169"/>
      <c r="AA222" s="169"/>
      <c r="AB222" s="169"/>
      <c r="AC222" s="169"/>
      <c r="AD222" s="169"/>
      <c r="AE222" s="169"/>
      <c r="AF222" s="169"/>
      <c r="AG222" s="169"/>
      <c r="AH222" s="169"/>
      <c r="AI222" s="169"/>
      <c r="AJ222" s="169"/>
      <c r="AK222" s="169"/>
      <c r="AL222" s="169"/>
      <c r="AM222" s="169"/>
      <c r="AN222" s="169"/>
      <c r="AO222" s="169"/>
      <c r="AP222" s="169"/>
      <c r="AQ222" s="169"/>
      <c r="AR222" s="169"/>
    </row>
    <row r="223" spans="1:44" ht="12" customHeight="1">
      <c r="A223" s="170"/>
      <c r="B223" s="171"/>
      <c r="C223" s="163"/>
      <c r="D223" s="174"/>
      <c r="E223" s="172"/>
      <c r="F223" s="551"/>
      <c r="G223" s="554"/>
      <c r="H223" s="551"/>
      <c r="I223" s="575"/>
      <c r="J223" s="165"/>
      <c r="K223" s="165"/>
      <c r="L223" s="165"/>
      <c r="M223" s="165"/>
      <c r="N223" s="166"/>
      <c r="O223" s="167"/>
      <c r="P223" s="168"/>
      <c r="Q223" s="167"/>
      <c r="R223" s="167"/>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169"/>
      <c r="AR223" s="169"/>
    </row>
    <row r="224" spans="1:44" ht="12" customHeight="1">
      <c r="A224" s="240"/>
      <c r="B224" s="241"/>
      <c r="C224" s="242"/>
      <c r="D224" s="323" t="s">
        <v>7637</v>
      </c>
      <c r="E224" s="241"/>
      <c r="F224" s="550"/>
      <c r="G224" s="573"/>
      <c r="H224" s="550"/>
      <c r="I224" s="593"/>
      <c r="J224" s="10"/>
      <c r="K224" s="116"/>
      <c r="L224" s="24"/>
      <c r="M224" s="24"/>
      <c r="N224" s="25"/>
      <c r="O224" s="24"/>
      <c r="P224" s="25"/>
      <c r="S224" s="4"/>
      <c r="T224" s="3"/>
      <c r="U224" s="16"/>
      <c r="V224" s="16"/>
      <c r="W224" s="16"/>
      <c r="X224" s="17"/>
      <c r="Y224" s="19"/>
      <c r="Z224" s="16"/>
      <c r="AA224" s="17"/>
    </row>
    <row r="225" spans="1:44" ht="12" customHeight="1">
      <c r="A225" s="142">
        <f>A222+1</f>
        <v>501</v>
      </c>
      <c r="B225" s="36" t="s">
        <v>2558</v>
      </c>
      <c r="C225" s="171" t="s">
        <v>4070</v>
      </c>
      <c r="D225" s="143" t="str">
        <f>LOWER(IF($A225="","",VLOOKUP($C225,'CPOS178-D'!$A$2:$G$11000,3,0)))</f>
        <v>massa para vidro</v>
      </c>
      <c r="E225" s="32" t="str">
        <f>LOWER(IF($A225="","",VLOOKUP($C225,'CPOS178-D'!$A$2:$G$11000,4,0)))</f>
        <v>m</v>
      </c>
      <c r="F225" s="551">
        <f>F226*2</f>
        <v>98.436000000000007</v>
      </c>
      <c r="G225" s="582">
        <f>ROUND(IF($A225="","",VLOOKUP($C225,'CPOS178-D'!$A$2:$G$11000,7,0))*(1+$I$4),2)</f>
        <v>5.23</v>
      </c>
      <c r="H225" s="577">
        <f>G225*1.2977</f>
        <v>6.7869710000000012</v>
      </c>
      <c r="I225" s="594">
        <f>ROUND(F225*H225,2)</f>
        <v>668.08</v>
      </c>
      <c r="J225" s="13"/>
      <c r="K225" s="121"/>
      <c r="L225" s="66"/>
      <c r="M225" s="63"/>
      <c r="N225" s="63"/>
      <c r="O225" s="63"/>
      <c r="P225" s="63"/>
      <c r="Q225" s="63"/>
      <c r="R225" s="63"/>
      <c r="S225" s="63"/>
      <c r="T225" s="63"/>
      <c r="U225" s="16"/>
      <c r="V225" s="17"/>
      <c r="W225" s="18"/>
      <c r="X225" s="17"/>
      <c r="Y225" s="19"/>
      <c r="Z225" s="17"/>
      <c r="AA225" s="17"/>
    </row>
    <row r="226" spans="1:44" ht="12" customHeight="1">
      <c r="A226" s="142">
        <f t="shared" ref="A226:A227" si="63">A225+1</f>
        <v>502</v>
      </c>
      <c r="B226" s="36" t="s">
        <v>2558</v>
      </c>
      <c r="C226" s="171" t="s">
        <v>4071</v>
      </c>
      <c r="D226" s="143" t="str">
        <f>LOWER(IF($A226="","",VLOOKUP($C226,'CPOS178-D'!$A$2:$G$11000,3,0)))</f>
        <v>recolocação de vidro inclusive emassamento ou recolocação de baguetes</v>
      </c>
      <c r="E226" s="32" t="str">
        <f>LOWER(IF($A226="","",VLOOKUP($C226,'CPOS178-D'!$A$2:$G$11000,4,0)))</f>
        <v>m²</v>
      </c>
      <c r="F226" s="551">
        <f>((0.9*4.5*12*2)+(2.1*4.5*11)+(4.5*1.4*5)+(0.6*1.4*16))*0.2</f>
        <v>49.218000000000004</v>
      </c>
      <c r="G226" s="582">
        <f>ROUND(IF($A226="","",VLOOKUP($C226,'CPOS178-D'!$A$2:$G$11000,7,0))*(1+$I$4),2)</f>
        <v>58.47</v>
      </c>
      <c r="H226" s="577">
        <f t="shared" ref="H226:H227" si="64">G226*1.2977</f>
        <v>75.876519000000002</v>
      </c>
      <c r="I226" s="594">
        <f t="shared" ref="I226:I227" si="65">ROUND(F226*H226,2)</f>
        <v>3734.49</v>
      </c>
      <c r="J226" s="13"/>
      <c r="K226" s="121"/>
      <c r="L226" s="66"/>
      <c r="M226" s="63"/>
      <c r="N226" s="63"/>
      <c r="O226" s="63"/>
      <c r="P226" s="63"/>
      <c r="Q226" s="63"/>
      <c r="R226" s="63"/>
      <c r="S226" s="63"/>
      <c r="T226" s="63"/>
      <c r="U226" s="16"/>
      <c r="V226" s="17"/>
      <c r="W226" s="18"/>
      <c r="X226" s="17"/>
      <c r="Y226" s="19"/>
      <c r="Z226" s="17"/>
      <c r="AA226" s="17"/>
    </row>
    <row r="227" spans="1:44" ht="12" customHeight="1">
      <c r="A227" s="142">
        <f t="shared" si="63"/>
        <v>503</v>
      </c>
      <c r="B227" s="36" t="s">
        <v>2558</v>
      </c>
      <c r="C227" s="171" t="s">
        <v>4173</v>
      </c>
      <c r="D227" s="143" t="str">
        <f>LOWER(IF($A227="","",VLOOKUP($C227,'CPOS178-D'!$A$2:$G$11000,3,0)))</f>
        <v>alumínio liso para complementos e reparos</v>
      </c>
      <c r="E227" s="32" t="str">
        <f>LOWER(IF($A227="","",VLOOKUP($C227,'CPOS178-D'!$A$2:$G$11000,4,0)))</f>
        <v>kg</v>
      </c>
      <c r="F227" s="551">
        <f>F226*2.7</f>
        <v>132.88860000000003</v>
      </c>
      <c r="G227" s="582">
        <f>ROUND(IF($A227="","",VLOOKUP($C227,'CPOS178-D'!$A$2:$G$11000,7,0))*(1+$I$4),2)</f>
        <v>56.05</v>
      </c>
      <c r="H227" s="577">
        <f t="shared" si="64"/>
        <v>72.736085000000003</v>
      </c>
      <c r="I227" s="594">
        <f t="shared" si="65"/>
        <v>9665.7999999999993</v>
      </c>
      <c r="J227" s="13"/>
      <c r="K227" s="121"/>
      <c r="L227" s="66"/>
      <c r="M227" s="63"/>
      <c r="N227" s="63"/>
      <c r="O227" s="63"/>
      <c r="P227" s="63"/>
      <c r="Q227" s="63"/>
      <c r="R227" s="63"/>
      <c r="S227" s="63"/>
      <c r="T227" s="63"/>
      <c r="U227" s="16"/>
      <c r="V227" s="17"/>
      <c r="W227" s="18"/>
      <c r="X227" s="17"/>
      <c r="Y227" s="19"/>
      <c r="Z227" s="17"/>
      <c r="AA227" s="17"/>
    </row>
    <row r="228" spans="1:44" ht="12" customHeight="1">
      <c r="A228" s="142"/>
      <c r="B228" s="36"/>
      <c r="C228" s="171"/>
      <c r="D228" s="143"/>
      <c r="E228" s="32"/>
      <c r="F228" s="551"/>
      <c r="G228" s="582"/>
      <c r="H228" s="582"/>
      <c r="I228" s="594"/>
      <c r="J228" s="13"/>
      <c r="K228" s="121"/>
      <c r="L228" s="66"/>
      <c r="M228" s="63"/>
      <c r="N228" s="63"/>
      <c r="O228" s="63"/>
      <c r="P228" s="63"/>
      <c r="Q228" s="63"/>
      <c r="R228" s="63"/>
      <c r="S228" s="63"/>
      <c r="T228" s="63"/>
      <c r="U228" s="16"/>
      <c r="V228" s="17"/>
      <c r="W228" s="18"/>
      <c r="X228" s="17"/>
      <c r="Y228" s="19"/>
      <c r="Z228" s="17"/>
      <c r="AA228" s="17"/>
    </row>
    <row r="229" spans="1:44" ht="12" customHeight="1">
      <c r="A229" s="240"/>
      <c r="B229" s="241"/>
      <c r="C229" s="242"/>
      <c r="D229" s="323" t="s">
        <v>37349</v>
      </c>
      <c r="E229" s="241"/>
      <c r="F229" s="550"/>
      <c r="G229" s="573"/>
      <c r="H229" s="573"/>
      <c r="I229" s="593"/>
      <c r="J229" s="10"/>
      <c r="K229" s="116"/>
      <c r="L229" s="24"/>
      <c r="M229" s="24"/>
      <c r="N229" s="25"/>
      <c r="O229" s="24"/>
      <c r="P229" s="25"/>
      <c r="S229" s="4"/>
      <c r="T229" s="3"/>
      <c r="U229" s="16"/>
      <c r="V229" s="16"/>
      <c r="W229" s="16"/>
      <c r="X229" s="17"/>
      <c r="Y229" s="19"/>
      <c r="Z229" s="16"/>
      <c r="AA229" s="17"/>
    </row>
    <row r="230" spans="1:44" ht="12" customHeight="1">
      <c r="A230" s="142">
        <f>A227+1</f>
        <v>504</v>
      </c>
      <c r="B230" s="36" t="s">
        <v>2558</v>
      </c>
      <c r="C230" s="171" t="s">
        <v>3422</v>
      </c>
      <c r="D230" s="143" t="str">
        <f>LOWER(IF($A230="","",VLOOKUP($C230,'CPOS178-D'!$A$2:$G$11000,3,0)))</f>
        <v>fornecimento e montagem de estrutura em aço astm-a36, sem pintura</v>
      </c>
      <c r="E230" s="32" t="str">
        <f>LOWER(IF($A230="","",VLOOKUP($C230,'CPOS178-D'!$A$2:$G$11000,4,0)))</f>
        <v>kg</v>
      </c>
      <c r="F230" s="551">
        <v>0</v>
      </c>
      <c r="G230" s="582">
        <f>ROUND(IF($A230="","",VLOOKUP($C230,'CPOS178-D'!$A$2:$G$11000,7,0))*(1+$I$4),2)</f>
        <v>18.739999999999998</v>
      </c>
      <c r="H230" s="577">
        <f t="shared" ref="H230:H232" si="66">G230*1.2977</f>
        <v>24.318898000000001</v>
      </c>
      <c r="I230" s="594">
        <f>ROUND(F230*H230,2)</f>
        <v>0</v>
      </c>
      <c r="J230" s="13"/>
      <c r="K230" s="121"/>
      <c r="L230" s="66"/>
      <c r="M230" s="63"/>
      <c r="N230" s="63"/>
      <c r="O230" s="63"/>
      <c r="P230" s="63"/>
      <c r="Q230" s="63"/>
      <c r="R230" s="63"/>
      <c r="S230" s="63"/>
      <c r="T230" s="63"/>
      <c r="U230" s="16"/>
      <c r="V230" s="17"/>
      <c r="W230" s="18"/>
      <c r="X230" s="17"/>
      <c r="Y230" s="19"/>
      <c r="Z230" s="17"/>
      <c r="AA230" s="17"/>
    </row>
    <row r="231" spans="1:44" ht="12" customHeight="1">
      <c r="A231" s="142">
        <f>A230+1</f>
        <v>505</v>
      </c>
      <c r="B231" s="36" t="s">
        <v>2558</v>
      </c>
      <c r="C231" s="171" t="s">
        <v>7864</v>
      </c>
      <c r="D231" s="143" t="str">
        <f>LOWER(IF($A231="","",VLOOKUP($C231,'CPOS178-D'!$A$2:$G$11000,3,0)))</f>
        <v>proteção passiva contra incêndio com tinta intumescente, com tempo requerido de resistência ao fogo trrf = 60 min - aplicação em estrutura metálica</v>
      </c>
      <c r="E231" s="32" t="str">
        <f>LOWER(IF($A231="","",VLOOKUP($C231,'CPOS178-D'!$A$2:$G$11000,4,0)))</f>
        <v>m²</v>
      </c>
      <c r="F231" s="551">
        <v>0</v>
      </c>
      <c r="G231" s="582">
        <f>ROUND(IF($A231="","",VLOOKUP($C231,'CPOS178-D'!$A$2:$G$11000,7,0))*(1+$I$4),2)</f>
        <v>248.9</v>
      </c>
      <c r="H231" s="577">
        <f t="shared" si="66"/>
        <v>322.99753000000004</v>
      </c>
      <c r="I231" s="594">
        <f t="shared" ref="I231:I232" si="67">ROUND(F231*H231,2)</f>
        <v>0</v>
      </c>
      <c r="J231" s="13"/>
      <c r="K231" s="121"/>
      <c r="L231" s="66"/>
      <c r="M231" s="63"/>
      <c r="N231" s="63"/>
      <c r="O231" s="63"/>
      <c r="P231" s="63"/>
      <c r="Q231" s="63"/>
      <c r="R231" s="63"/>
      <c r="S231" s="63"/>
      <c r="T231" s="63"/>
      <c r="U231" s="16"/>
      <c r="V231" s="17"/>
      <c r="W231" s="18"/>
      <c r="X231" s="17"/>
      <c r="Y231" s="19"/>
      <c r="Z231" s="17"/>
      <c r="AA231" s="17"/>
    </row>
    <row r="232" spans="1:44" ht="12" customHeight="1">
      <c r="A232" s="142">
        <f>A231+1</f>
        <v>506</v>
      </c>
      <c r="B232" s="36" t="s">
        <v>2558</v>
      </c>
      <c r="C232" s="171" t="s">
        <v>6837</v>
      </c>
      <c r="D232" s="143" t="str">
        <f>LOWER(IF($A232="","",VLOOKUP($C232,'CPOS178-D'!$A$2:$G$11000,3,0)))</f>
        <v>esmalte a base de água em estrutura metálica</v>
      </c>
      <c r="E232" s="32" t="str">
        <f>LOWER(IF($A232="","",VLOOKUP($C232,'CPOS178-D'!$A$2:$G$11000,4,0)))</f>
        <v>m²</v>
      </c>
      <c r="F232" s="551">
        <f>F231</f>
        <v>0</v>
      </c>
      <c r="G232" s="582">
        <f>ROUND(IF($A232="","",VLOOKUP($C232,'CPOS178-D'!$A$2:$G$11000,7,0))*(1+$I$4),2)</f>
        <v>41.32</v>
      </c>
      <c r="H232" s="577">
        <f t="shared" si="66"/>
        <v>53.620964000000001</v>
      </c>
      <c r="I232" s="594">
        <f t="shared" si="67"/>
        <v>0</v>
      </c>
      <c r="J232" s="13"/>
      <c r="K232" s="121"/>
      <c r="L232" s="66"/>
      <c r="M232" s="63"/>
      <c r="N232" s="63"/>
      <c r="O232" s="63"/>
      <c r="P232" s="63"/>
      <c r="Q232" s="63"/>
      <c r="R232" s="63"/>
      <c r="S232" s="63"/>
      <c r="T232" s="63"/>
      <c r="U232" s="16"/>
      <c r="V232" s="17"/>
      <c r="W232" s="18"/>
      <c r="X232" s="17"/>
      <c r="Y232" s="19"/>
      <c r="Z232" s="17"/>
      <c r="AA232" s="17"/>
    </row>
    <row r="233" spans="1:44" ht="12" customHeight="1">
      <c r="A233" s="142"/>
      <c r="B233" s="36"/>
      <c r="C233" s="171"/>
      <c r="D233" s="211"/>
      <c r="E233" s="32"/>
      <c r="F233" s="551"/>
      <c r="G233" s="582"/>
      <c r="H233" s="577"/>
      <c r="I233" s="594"/>
      <c r="J233" s="13"/>
      <c r="K233" s="121"/>
      <c r="L233" s="66"/>
      <c r="M233" s="63"/>
      <c r="N233" s="63"/>
      <c r="O233" s="63"/>
      <c r="P233" s="63"/>
      <c r="Q233" s="63"/>
      <c r="R233" s="63"/>
      <c r="S233" s="63"/>
      <c r="T233" s="63"/>
      <c r="U233" s="16"/>
      <c r="V233" s="17"/>
      <c r="W233" s="18"/>
      <c r="X233" s="17"/>
      <c r="Y233" s="19"/>
      <c r="Z233" s="17"/>
      <c r="AA233" s="17"/>
    </row>
    <row r="234" spans="1:44" ht="12" customHeight="1">
      <c r="A234" s="243"/>
      <c r="B234" s="244"/>
      <c r="C234" s="244"/>
      <c r="D234" s="324" t="s">
        <v>2568</v>
      </c>
      <c r="E234" s="245">
        <f>A222</f>
        <v>500</v>
      </c>
      <c r="F234" s="552"/>
      <c r="G234" s="583" t="s">
        <v>57</v>
      </c>
      <c r="H234" s="578" t="s">
        <v>57</v>
      </c>
      <c r="I234" s="595">
        <f>SUM(I222:I233)</f>
        <v>14068.369999999999</v>
      </c>
      <c r="J234" s="10"/>
      <c r="K234" s="119"/>
      <c r="L234" s="63"/>
      <c r="M234" s="63"/>
      <c r="N234" s="63"/>
      <c r="O234" s="63"/>
      <c r="P234" s="63"/>
      <c r="Q234" s="63"/>
      <c r="R234" s="63"/>
      <c r="S234" s="63"/>
      <c r="T234" s="63"/>
      <c r="U234" s="63"/>
      <c r="V234" s="63"/>
      <c r="W234" s="16"/>
      <c r="X234" s="17"/>
      <c r="Y234" s="19"/>
      <c r="Z234" s="16"/>
      <c r="AA234" s="17"/>
    </row>
    <row r="235" spans="1:44" ht="12" customHeight="1">
      <c r="A235" s="170"/>
      <c r="B235" s="171"/>
      <c r="C235" s="163"/>
      <c r="D235" s="174"/>
      <c r="E235" s="172"/>
      <c r="F235" s="551"/>
      <c r="G235" s="554"/>
      <c r="H235" s="551"/>
      <c r="I235" s="575"/>
      <c r="J235" s="165"/>
      <c r="K235" s="165"/>
      <c r="L235" s="165"/>
      <c r="M235" s="165"/>
      <c r="N235" s="166"/>
      <c r="O235" s="167"/>
      <c r="P235" s="168"/>
      <c r="Q235" s="167"/>
      <c r="R235" s="167"/>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row>
    <row r="236" spans="1:44" ht="12" customHeight="1">
      <c r="A236" s="162">
        <v>600</v>
      </c>
      <c r="B236" s="200"/>
      <c r="C236" s="201"/>
      <c r="D236" s="173" t="s">
        <v>8129</v>
      </c>
      <c r="E236" s="164"/>
      <c r="F236" s="555"/>
      <c r="G236" s="556"/>
      <c r="H236" s="555"/>
      <c r="I236" s="576"/>
      <c r="J236" s="165"/>
      <c r="K236" s="165"/>
      <c r="L236" s="165"/>
      <c r="M236" s="165"/>
      <c r="N236" s="166"/>
      <c r="O236" s="167"/>
      <c r="P236" s="168"/>
      <c r="Q236" s="167"/>
      <c r="R236" s="167"/>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row>
    <row r="237" spans="1:44" ht="12" customHeight="1">
      <c r="A237" s="170"/>
      <c r="B237" s="171"/>
      <c r="C237" s="163"/>
      <c r="D237" s="174"/>
      <c r="E237" s="172"/>
      <c r="F237" s="551"/>
      <c r="G237" s="554"/>
      <c r="H237" s="551"/>
      <c r="I237" s="575"/>
      <c r="J237" s="165"/>
      <c r="K237" s="165"/>
      <c r="L237" s="165"/>
      <c r="M237" s="165"/>
      <c r="N237" s="166"/>
      <c r="O237" s="167"/>
      <c r="P237" s="168"/>
      <c r="Q237" s="167"/>
      <c r="R237" s="167"/>
      <c r="S237" s="169"/>
      <c r="T237" s="169"/>
      <c r="U237" s="169"/>
      <c r="V237" s="169"/>
      <c r="W237" s="169"/>
      <c r="X237" s="169"/>
      <c r="Y237" s="169"/>
      <c r="Z237" s="169"/>
      <c r="AA237" s="169"/>
      <c r="AB237" s="169"/>
      <c r="AC237" s="169"/>
      <c r="AD237" s="169"/>
      <c r="AE237" s="169"/>
      <c r="AF237" s="169"/>
      <c r="AG237" s="169"/>
      <c r="AH237" s="169"/>
      <c r="AI237" s="169"/>
      <c r="AJ237" s="169"/>
      <c r="AK237" s="169"/>
      <c r="AL237" s="169"/>
      <c r="AM237" s="169"/>
      <c r="AN237" s="169"/>
      <c r="AO237" s="169"/>
      <c r="AP237" s="169"/>
      <c r="AQ237" s="169"/>
      <c r="AR237" s="169"/>
    </row>
    <row r="238" spans="1:44" s="81" customFormat="1">
      <c r="A238" s="240"/>
      <c r="B238" s="662"/>
      <c r="C238" s="615"/>
      <c r="D238" s="323" t="s">
        <v>8130</v>
      </c>
      <c r="E238" s="662" t="s">
        <v>57</v>
      </c>
      <c r="F238" s="663"/>
      <c r="G238" s="664"/>
      <c r="H238" s="663"/>
      <c r="I238" s="665"/>
      <c r="J238" s="666"/>
      <c r="K238" s="667"/>
      <c r="L238" s="569"/>
      <c r="M238" s="569"/>
      <c r="N238" s="570"/>
      <c r="O238" s="569"/>
      <c r="P238" s="570"/>
      <c r="S238" s="668"/>
      <c r="T238" s="669"/>
      <c r="U238" s="610"/>
      <c r="V238" s="610"/>
      <c r="W238" s="610"/>
      <c r="X238" s="611"/>
      <c r="Y238" s="613"/>
      <c r="Z238" s="610"/>
      <c r="AA238" s="611"/>
    </row>
    <row r="239" spans="1:44" s="81" customFormat="1" ht="24">
      <c r="A239" s="600">
        <v>601</v>
      </c>
      <c r="B239" s="36" t="s">
        <v>2558</v>
      </c>
      <c r="C239" s="171" t="s">
        <v>6333</v>
      </c>
      <c r="D239" s="601" t="s">
        <v>37160</v>
      </c>
      <c r="E239" s="602" t="s">
        <v>2</v>
      </c>
      <c r="F239" s="603">
        <v>1678.81</v>
      </c>
      <c r="G239" s="604">
        <v>21.33</v>
      </c>
      <c r="H239" s="605">
        <f t="shared" ref="H239:H252" si="68">G239*1.2977</f>
        <v>27.679940999999999</v>
      </c>
      <c r="I239" s="606">
        <f>F239*H239</f>
        <v>46469.361750209995</v>
      </c>
      <c r="J239" s="607"/>
      <c r="K239" s="608"/>
      <c r="L239" s="568"/>
      <c r="M239" s="609"/>
      <c r="N239" s="609"/>
      <c r="O239" s="609"/>
      <c r="P239" s="609"/>
      <c r="Q239" s="609"/>
      <c r="R239" s="609"/>
      <c r="S239" s="609"/>
      <c r="T239" s="609"/>
      <c r="U239" s="610"/>
      <c r="V239" s="611"/>
      <c r="W239" s="612"/>
      <c r="X239" s="611"/>
      <c r="Y239" s="613"/>
      <c r="Z239" s="611"/>
      <c r="AA239" s="611"/>
    </row>
    <row r="240" spans="1:44" s="81" customFormat="1" ht="15">
      <c r="A240" s="600">
        <v>602</v>
      </c>
      <c r="B240" s="36" t="s">
        <v>2558</v>
      </c>
      <c r="C240" s="171" t="s">
        <v>3060</v>
      </c>
      <c r="D240" s="601" t="s">
        <v>37161</v>
      </c>
      <c r="E240" s="602" t="s">
        <v>4</v>
      </c>
      <c r="F240" s="603">
        <v>371.01700999999997</v>
      </c>
      <c r="G240" s="604">
        <v>54.71</v>
      </c>
      <c r="H240" s="605">
        <f t="shared" si="68"/>
        <v>70.997167000000005</v>
      </c>
      <c r="I240" s="606">
        <f t="shared" ref="I240:I252" si="69">F240*H240</f>
        <v>26341.15661881067</v>
      </c>
      <c r="J240" s="607"/>
      <c r="K240" s="608"/>
      <c r="L240" s="568"/>
      <c r="M240" s="609"/>
      <c r="N240" s="609"/>
      <c r="O240" s="609"/>
      <c r="P240" s="609"/>
      <c r="Q240" s="609"/>
      <c r="R240" s="609"/>
      <c r="S240" s="609"/>
      <c r="T240" s="609"/>
      <c r="U240" s="610"/>
      <c r="V240" s="611"/>
      <c r="W240" s="612"/>
      <c r="X240" s="611"/>
      <c r="Y240" s="613"/>
      <c r="Z240" s="611"/>
      <c r="AA240" s="611"/>
    </row>
    <row r="241" spans="1:27" s="81" customFormat="1" ht="15">
      <c r="A241" s="600">
        <v>603</v>
      </c>
      <c r="B241" s="36" t="s">
        <v>2558</v>
      </c>
      <c r="C241" s="171" t="s">
        <v>3062</v>
      </c>
      <c r="D241" s="601" t="s">
        <v>37162</v>
      </c>
      <c r="E241" s="602" t="s">
        <v>4</v>
      </c>
      <c r="F241" s="603">
        <v>371.01700999999997</v>
      </c>
      <c r="G241" s="604">
        <v>10.63</v>
      </c>
      <c r="H241" s="605">
        <f t="shared" si="68"/>
        <v>13.794551000000002</v>
      </c>
      <c r="I241" s="606">
        <f t="shared" si="69"/>
        <v>5118.0130663125101</v>
      </c>
      <c r="J241" s="607"/>
      <c r="K241" s="608"/>
      <c r="L241" s="568"/>
      <c r="M241" s="609"/>
      <c r="N241" s="609"/>
      <c r="O241" s="609"/>
      <c r="P241" s="609"/>
      <c r="Q241" s="609"/>
      <c r="R241" s="609"/>
      <c r="S241" s="609"/>
      <c r="T241" s="609"/>
      <c r="U241" s="610"/>
      <c r="V241" s="611"/>
      <c r="W241" s="612"/>
      <c r="X241" s="611"/>
      <c r="Y241" s="613"/>
      <c r="Z241" s="611"/>
      <c r="AA241" s="611"/>
    </row>
    <row r="242" spans="1:27" s="81" customFormat="1" ht="15">
      <c r="A242" s="600">
        <v>604</v>
      </c>
      <c r="B242" s="36" t="s">
        <v>36939</v>
      </c>
      <c r="C242" s="171">
        <v>368</v>
      </c>
      <c r="D242" s="601" t="s">
        <v>36938</v>
      </c>
      <c r="E242" s="602" t="s">
        <v>4</v>
      </c>
      <c r="F242" s="603">
        <v>371.01700999999997</v>
      </c>
      <c r="G242" s="604">
        <v>60.823199000000002</v>
      </c>
      <c r="H242" s="605">
        <f t="shared" si="68"/>
        <v>78.930265342300004</v>
      </c>
      <c r="I242" s="606">
        <f t="shared" si="69"/>
        <v>29284.471045806771</v>
      </c>
      <c r="J242" s="607"/>
      <c r="K242" s="608"/>
      <c r="L242" s="568"/>
      <c r="M242" s="609"/>
      <c r="N242" s="609"/>
      <c r="O242" s="609"/>
      <c r="P242" s="609"/>
      <c r="Q242" s="609"/>
      <c r="R242" s="609"/>
      <c r="S242" s="609"/>
      <c r="T242" s="609"/>
      <c r="U242" s="610"/>
      <c r="V242" s="611"/>
      <c r="W242" s="612"/>
      <c r="X242" s="611"/>
      <c r="Y242" s="613"/>
      <c r="Z242" s="611"/>
      <c r="AA242" s="611"/>
    </row>
    <row r="243" spans="1:27" s="81" customFormat="1" ht="15">
      <c r="A243" s="600">
        <v>605</v>
      </c>
      <c r="B243" s="36" t="s">
        <v>2558</v>
      </c>
      <c r="C243" s="171" t="s">
        <v>6334</v>
      </c>
      <c r="D243" s="601" t="s">
        <v>37163</v>
      </c>
      <c r="E243" s="602" t="s">
        <v>4</v>
      </c>
      <c r="F243" s="603">
        <v>251.82149999999999</v>
      </c>
      <c r="G243" s="604">
        <v>15.7</v>
      </c>
      <c r="H243" s="605">
        <f t="shared" si="68"/>
        <v>20.373889999999999</v>
      </c>
      <c r="I243" s="606">
        <f t="shared" si="69"/>
        <v>5130.5835406349997</v>
      </c>
      <c r="J243" s="607"/>
      <c r="K243" s="608"/>
      <c r="L243" s="568"/>
      <c r="M243" s="609"/>
      <c r="N243" s="609"/>
      <c r="O243" s="609"/>
      <c r="P243" s="609"/>
      <c r="Q243" s="609"/>
      <c r="R243" s="609"/>
      <c r="S243" s="609"/>
      <c r="T243" s="609"/>
      <c r="U243" s="610"/>
      <c r="V243" s="611"/>
      <c r="W243" s="612"/>
      <c r="X243" s="611"/>
      <c r="Y243" s="613"/>
      <c r="Z243" s="611"/>
      <c r="AA243" s="611"/>
    </row>
    <row r="244" spans="1:27" s="81" customFormat="1" ht="15">
      <c r="A244" s="600">
        <v>606</v>
      </c>
      <c r="B244" s="36" t="s">
        <v>2558</v>
      </c>
      <c r="C244" s="171" t="s">
        <v>6336</v>
      </c>
      <c r="D244" s="601" t="s">
        <v>37164</v>
      </c>
      <c r="E244" s="602" t="s">
        <v>4</v>
      </c>
      <c r="F244" s="603">
        <v>134.3048</v>
      </c>
      <c r="G244" s="604">
        <v>173.92</v>
      </c>
      <c r="H244" s="605">
        <f t="shared" si="68"/>
        <v>225.69598400000001</v>
      </c>
      <c r="I244" s="606">
        <f t="shared" si="69"/>
        <v>30312.0539919232</v>
      </c>
      <c r="J244" s="607"/>
      <c r="K244" s="608"/>
      <c r="L244" s="568"/>
      <c r="M244" s="609"/>
      <c r="N244" s="609"/>
      <c r="O244" s="609"/>
      <c r="P244" s="609"/>
      <c r="Q244" s="609"/>
      <c r="R244" s="609"/>
      <c r="S244" s="609"/>
      <c r="T244" s="609"/>
      <c r="U244" s="610"/>
      <c r="V244" s="611"/>
      <c r="W244" s="612"/>
      <c r="X244" s="611"/>
      <c r="Y244" s="613"/>
      <c r="Z244" s="611"/>
      <c r="AA244" s="611"/>
    </row>
    <row r="245" spans="1:27" s="81" customFormat="1" ht="15">
      <c r="A245" s="600">
        <v>607</v>
      </c>
      <c r="B245" s="36" t="s">
        <v>2558</v>
      </c>
      <c r="C245" s="171" t="s">
        <v>6337</v>
      </c>
      <c r="D245" s="601" t="s">
        <v>37119</v>
      </c>
      <c r="E245" s="602" t="s">
        <v>4</v>
      </c>
      <c r="F245" s="603">
        <v>83.9405</v>
      </c>
      <c r="G245" s="604">
        <v>147.68</v>
      </c>
      <c r="H245" s="605">
        <f t="shared" si="68"/>
        <v>191.64433600000001</v>
      </c>
      <c r="I245" s="606">
        <f t="shared" si="69"/>
        <v>16086.721386008001</v>
      </c>
      <c r="J245" s="607"/>
      <c r="K245" s="608"/>
      <c r="L245" s="568"/>
      <c r="M245" s="609"/>
      <c r="N245" s="609"/>
      <c r="O245" s="609"/>
      <c r="P245" s="609"/>
      <c r="Q245" s="609"/>
      <c r="R245" s="609"/>
      <c r="S245" s="609"/>
      <c r="T245" s="609"/>
      <c r="U245" s="610"/>
      <c r="V245" s="611"/>
      <c r="W245" s="612"/>
      <c r="X245" s="611"/>
      <c r="Y245" s="613"/>
      <c r="Z245" s="611"/>
      <c r="AA245" s="611"/>
    </row>
    <row r="246" spans="1:27" s="81" customFormat="1" ht="15">
      <c r="A246" s="600">
        <v>608</v>
      </c>
      <c r="B246" s="36" t="s">
        <v>2558</v>
      </c>
      <c r="C246" s="171" t="s">
        <v>3204</v>
      </c>
      <c r="D246" s="601" t="s">
        <v>37165</v>
      </c>
      <c r="E246" s="602" t="s">
        <v>4</v>
      </c>
      <c r="F246" s="603">
        <v>167.881</v>
      </c>
      <c r="G246" s="604">
        <v>206.13</v>
      </c>
      <c r="H246" s="605">
        <f t="shared" si="68"/>
        <v>267.49490100000003</v>
      </c>
      <c r="I246" s="606">
        <f t="shared" si="69"/>
        <v>44907.311474781003</v>
      </c>
      <c r="J246" s="607"/>
      <c r="K246" s="608"/>
      <c r="L246" s="568"/>
      <c r="M246" s="609"/>
      <c r="N246" s="609"/>
      <c r="O246" s="609"/>
      <c r="P246" s="609"/>
      <c r="Q246" s="609"/>
      <c r="R246" s="609"/>
      <c r="S246" s="609"/>
      <c r="T246" s="609"/>
      <c r="U246" s="610"/>
      <c r="V246" s="611"/>
      <c r="W246" s="612"/>
      <c r="X246" s="611"/>
      <c r="Y246" s="613"/>
      <c r="Z246" s="611"/>
      <c r="AA246" s="611"/>
    </row>
    <row r="247" spans="1:27" s="81" customFormat="1" ht="24">
      <c r="A247" s="600">
        <v>609</v>
      </c>
      <c r="B247" s="36" t="s">
        <v>2558</v>
      </c>
      <c r="C247" s="171" t="s">
        <v>6361</v>
      </c>
      <c r="D247" s="601" t="s">
        <v>37166</v>
      </c>
      <c r="E247" s="602" t="s">
        <v>2</v>
      </c>
      <c r="F247" s="603">
        <v>1678.81</v>
      </c>
      <c r="G247" s="604">
        <v>90.31</v>
      </c>
      <c r="H247" s="605">
        <f t="shared" si="68"/>
        <v>117.19528700000001</v>
      </c>
      <c r="I247" s="606">
        <f t="shared" si="69"/>
        <v>196748.61976847</v>
      </c>
      <c r="J247" s="607">
        <f>F247*78</f>
        <v>130947.18</v>
      </c>
      <c r="K247" s="608"/>
      <c r="L247" s="568"/>
      <c r="M247" s="609"/>
      <c r="N247" s="609"/>
      <c r="O247" s="609"/>
      <c r="P247" s="609"/>
      <c r="Q247" s="609"/>
      <c r="R247" s="609"/>
      <c r="S247" s="609"/>
      <c r="T247" s="609"/>
      <c r="U247" s="610"/>
      <c r="V247" s="611"/>
      <c r="W247" s="612"/>
      <c r="X247" s="611"/>
      <c r="Y247" s="613"/>
      <c r="Z247" s="611"/>
      <c r="AA247" s="611"/>
    </row>
    <row r="248" spans="1:27" s="81" customFormat="1" ht="15">
      <c r="A248" s="600">
        <v>610</v>
      </c>
      <c r="B248" s="36" t="s">
        <v>2558</v>
      </c>
      <c r="C248" s="171" t="s">
        <v>5806</v>
      </c>
      <c r="D248" s="601" t="s">
        <v>37167</v>
      </c>
      <c r="E248" s="602" t="s">
        <v>34</v>
      </c>
      <c r="F248" s="603">
        <v>144</v>
      </c>
      <c r="G248" s="604">
        <v>57.27</v>
      </c>
      <c r="H248" s="605">
        <f t="shared" si="68"/>
        <v>74.319279000000009</v>
      </c>
      <c r="I248" s="606">
        <f t="shared" si="69"/>
        <v>10701.976176000002</v>
      </c>
      <c r="J248" s="607"/>
      <c r="K248" s="608"/>
      <c r="L248" s="568"/>
      <c r="M248" s="609"/>
      <c r="N248" s="609"/>
      <c r="O248" s="609"/>
      <c r="P248" s="609"/>
      <c r="Q248" s="609"/>
      <c r="R248" s="609"/>
      <c r="S248" s="609"/>
      <c r="T248" s="609"/>
      <c r="U248" s="610"/>
      <c r="V248" s="611"/>
      <c r="W248" s="612"/>
      <c r="X248" s="611"/>
      <c r="Y248" s="613"/>
      <c r="Z248" s="611"/>
      <c r="AA248" s="611"/>
    </row>
    <row r="249" spans="1:27" s="81" customFormat="1" ht="15">
      <c r="A249" s="600">
        <v>611</v>
      </c>
      <c r="B249" s="36" t="s">
        <v>2558</v>
      </c>
      <c r="C249" s="171" t="s">
        <v>6975</v>
      </c>
      <c r="D249" s="601" t="s">
        <v>37168</v>
      </c>
      <c r="E249" s="602" t="s">
        <v>0</v>
      </c>
      <c r="F249" s="603">
        <v>8</v>
      </c>
      <c r="G249" s="604">
        <v>2482.14</v>
      </c>
      <c r="H249" s="605">
        <f t="shared" si="68"/>
        <v>3221.0730779999999</v>
      </c>
      <c r="I249" s="606">
        <f t="shared" si="69"/>
        <v>25768.584623999999</v>
      </c>
      <c r="J249" s="607"/>
      <c r="K249" s="608"/>
      <c r="L249" s="568"/>
      <c r="M249" s="609"/>
      <c r="N249" s="609"/>
      <c r="O249" s="609"/>
      <c r="P249" s="609"/>
      <c r="Q249" s="609"/>
      <c r="R249" s="609"/>
      <c r="S249" s="609"/>
      <c r="T249" s="609"/>
      <c r="U249" s="610"/>
      <c r="V249" s="611"/>
      <c r="W249" s="612"/>
      <c r="X249" s="611"/>
      <c r="Y249" s="613"/>
      <c r="Z249" s="611"/>
      <c r="AA249" s="611"/>
    </row>
    <row r="250" spans="1:27" s="81" customFormat="1" ht="15">
      <c r="A250" s="600">
        <v>612</v>
      </c>
      <c r="B250" s="36" t="s">
        <v>2558</v>
      </c>
      <c r="C250" s="171" t="s">
        <v>5709</v>
      </c>
      <c r="D250" s="601" t="s">
        <v>37169</v>
      </c>
      <c r="E250" s="602" t="s">
        <v>34</v>
      </c>
      <c r="F250" s="603">
        <v>160</v>
      </c>
      <c r="G250" s="604">
        <v>171.45</v>
      </c>
      <c r="H250" s="605">
        <f t="shared" si="68"/>
        <v>222.49066500000001</v>
      </c>
      <c r="I250" s="606">
        <f t="shared" si="69"/>
        <v>35598.506399999998</v>
      </c>
      <c r="J250" s="607"/>
      <c r="K250" s="608"/>
      <c r="L250" s="568"/>
      <c r="M250" s="609"/>
      <c r="N250" s="609"/>
      <c r="O250" s="609"/>
      <c r="P250" s="609"/>
      <c r="Q250" s="609"/>
      <c r="R250" s="609"/>
      <c r="S250" s="609"/>
      <c r="T250" s="609"/>
      <c r="U250" s="610"/>
      <c r="V250" s="611"/>
      <c r="W250" s="612"/>
      <c r="X250" s="611"/>
      <c r="Y250" s="613"/>
      <c r="Z250" s="611"/>
      <c r="AA250" s="611"/>
    </row>
    <row r="251" spans="1:27" s="81" customFormat="1" ht="15">
      <c r="A251" s="600">
        <v>613</v>
      </c>
      <c r="B251" s="36" t="s">
        <v>2558</v>
      </c>
      <c r="C251" s="171" t="s">
        <v>6381</v>
      </c>
      <c r="D251" s="601" t="s">
        <v>37170</v>
      </c>
      <c r="E251" s="602" t="s">
        <v>34</v>
      </c>
      <c r="F251" s="603">
        <v>118</v>
      </c>
      <c r="G251" s="604">
        <v>61</v>
      </c>
      <c r="H251" s="605">
        <f t="shared" si="68"/>
        <v>79.159700000000001</v>
      </c>
      <c r="I251" s="606">
        <f t="shared" si="69"/>
        <v>9340.8446000000004</v>
      </c>
      <c r="J251" s="607"/>
      <c r="K251" s="608"/>
      <c r="L251" s="568"/>
      <c r="M251" s="609"/>
      <c r="N251" s="609"/>
      <c r="O251" s="609"/>
      <c r="P251" s="609"/>
      <c r="Q251" s="609"/>
      <c r="R251" s="609"/>
      <c r="S251" s="609"/>
      <c r="T251" s="609"/>
      <c r="U251" s="610"/>
      <c r="V251" s="611"/>
      <c r="W251" s="612"/>
      <c r="X251" s="611"/>
      <c r="Y251" s="613"/>
      <c r="Z251" s="611"/>
      <c r="AA251" s="611"/>
    </row>
    <row r="252" spans="1:27" s="81" customFormat="1" ht="15">
      <c r="A252" s="600">
        <v>614</v>
      </c>
      <c r="B252" s="36" t="s">
        <v>2558</v>
      </c>
      <c r="C252" s="171" t="s">
        <v>4197</v>
      </c>
      <c r="D252" s="601" t="s">
        <v>37171</v>
      </c>
      <c r="E252" s="602" t="s">
        <v>2</v>
      </c>
      <c r="F252" s="603">
        <v>59</v>
      </c>
      <c r="G252" s="604">
        <v>97.29</v>
      </c>
      <c r="H252" s="605">
        <f t="shared" si="68"/>
        <v>126.25323300000001</v>
      </c>
      <c r="I252" s="606">
        <f t="shared" si="69"/>
        <v>7448.9407470000006</v>
      </c>
      <c r="J252" s="607"/>
      <c r="K252" s="608"/>
      <c r="L252" s="568"/>
      <c r="M252" s="609"/>
      <c r="N252" s="609"/>
      <c r="O252" s="609"/>
      <c r="P252" s="609"/>
      <c r="Q252" s="609"/>
      <c r="R252" s="609"/>
      <c r="S252" s="609"/>
      <c r="T252" s="609"/>
      <c r="U252" s="610"/>
      <c r="V252" s="611"/>
      <c r="W252" s="612"/>
      <c r="X252" s="611"/>
      <c r="Y252" s="613"/>
      <c r="Z252" s="611"/>
      <c r="AA252" s="611"/>
    </row>
    <row r="253" spans="1:27" s="81" customFormat="1" ht="15">
      <c r="A253" s="600"/>
      <c r="B253" s="36"/>
      <c r="C253" s="171"/>
      <c r="D253" s="614"/>
      <c r="E253" s="602"/>
      <c r="F253" s="603"/>
      <c r="G253" s="604"/>
      <c r="H253" s="605"/>
      <c r="I253" s="606"/>
      <c r="J253" s="607"/>
      <c r="K253" s="608"/>
      <c r="L253" s="568"/>
      <c r="M253" s="609"/>
      <c r="N253" s="609"/>
      <c r="O253" s="609"/>
      <c r="P253" s="609"/>
      <c r="Q253" s="609"/>
      <c r="R253" s="609"/>
      <c r="S253" s="609"/>
      <c r="T253" s="609"/>
      <c r="U253" s="610"/>
      <c r="V253" s="611"/>
      <c r="W253" s="612"/>
      <c r="X253" s="611"/>
      <c r="Y253" s="613"/>
      <c r="Z253" s="611"/>
      <c r="AA253" s="611"/>
    </row>
    <row r="254" spans="1:27" s="81" customFormat="1">
      <c r="A254" s="240"/>
      <c r="B254" s="662"/>
      <c r="C254" s="615"/>
      <c r="D254" s="323" t="s">
        <v>8282</v>
      </c>
      <c r="E254" s="662"/>
      <c r="F254" s="663"/>
      <c r="G254" s="664"/>
      <c r="H254" s="663"/>
      <c r="I254" s="665"/>
      <c r="J254" s="666"/>
      <c r="K254" s="667"/>
      <c r="L254" s="569"/>
      <c r="M254" s="569"/>
      <c r="N254" s="570"/>
      <c r="O254" s="569"/>
      <c r="P254" s="570"/>
      <c r="S254" s="668"/>
      <c r="T254" s="669"/>
      <c r="U254" s="610"/>
      <c r="V254" s="610"/>
      <c r="W254" s="610"/>
      <c r="X254" s="611"/>
      <c r="Y254" s="613"/>
      <c r="Z254" s="610"/>
      <c r="AA254" s="611"/>
    </row>
    <row r="255" spans="1:27" s="81" customFormat="1" ht="15">
      <c r="A255" s="600">
        <f>A252+1</f>
        <v>615</v>
      </c>
      <c r="B255" s="36" t="s">
        <v>2558</v>
      </c>
      <c r="C255" s="171" t="s">
        <v>6341</v>
      </c>
      <c r="D255" s="601" t="str">
        <f>LOWER(IF($A255="","",VLOOKUP($C255,'CPOS178-D'!$A$2:$G$11000,3,0)))</f>
        <v>abertura de caixa até 25 cm, inclui escavação, compactação, transporte e preparo do sub-leito</v>
      </c>
      <c r="E255" s="602" t="str">
        <f>LOWER(IF($A255="","",VLOOKUP($C255,'CPOS178-D'!$A$2:$G$11000,4,0)))</f>
        <v>m²</v>
      </c>
      <c r="F255" s="603">
        <v>1049</v>
      </c>
      <c r="G255" s="604">
        <f>ROUND(IF($A255="","",VLOOKUP($C255,'CPOS178-D'!$A$2:$G$11000,7,0))*(1+$I$4),2)</f>
        <v>17.88</v>
      </c>
      <c r="H255" s="605">
        <f t="shared" ref="H255:H260" si="70">G255*1.2977</f>
        <v>23.202876</v>
      </c>
      <c r="I255" s="606">
        <f t="shared" ref="I255:I260" si="71">F255*H255</f>
        <v>24339.816923999999</v>
      </c>
      <c r="J255" s="607"/>
      <c r="K255" s="608"/>
      <c r="L255" s="568"/>
      <c r="M255" s="609"/>
      <c r="N255" s="609"/>
      <c r="O255" s="609"/>
      <c r="P255" s="609"/>
      <c r="Q255" s="609"/>
      <c r="R255" s="609"/>
      <c r="S255" s="609"/>
      <c r="T255" s="609"/>
      <c r="U255" s="610"/>
      <c r="V255" s="611"/>
      <c r="W255" s="612"/>
      <c r="X255" s="611"/>
      <c r="Y255" s="613"/>
      <c r="Z255" s="611"/>
      <c r="AA255" s="611"/>
    </row>
    <row r="256" spans="1:27" s="81" customFormat="1" ht="15">
      <c r="A256" s="600">
        <f t="shared" ref="A256:A258" si="72">A255+1</f>
        <v>616</v>
      </c>
      <c r="B256" s="36" t="s">
        <v>2558</v>
      </c>
      <c r="C256" s="171" t="s">
        <v>6334</v>
      </c>
      <c r="D256" s="601" t="str">
        <f>LOWER(IF($A256="","",VLOOKUP($C256,'CPOS178-D'!$A$2:$G$11000,3,0)))</f>
        <v>compactação do subleito mínimo de 95% do pn</v>
      </c>
      <c r="E256" s="602" t="str">
        <f>LOWER(IF($A256="","",VLOOKUP($C256,'CPOS178-D'!$A$2:$G$11000,4,0)))</f>
        <v>m³</v>
      </c>
      <c r="F256" s="603">
        <f>F255*0.15</f>
        <v>157.35</v>
      </c>
      <c r="G256" s="604">
        <f>ROUND(IF($A256="","",VLOOKUP($C256,'CPOS178-D'!$A$2:$G$11000,7,0))*(1+$I$4),2)</f>
        <v>15.7</v>
      </c>
      <c r="H256" s="605">
        <f t="shared" si="70"/>
        <v>20.373889999999999</v>
      </c>
      <c r="I256" s="606">
        <f t="shared" si="71"/>
        <v>3205.8315914999998</v>
      </c>
      <c r="J256" s="607"/>
      <c r="K256" s="608"/>
      <c r="L256" s="568"/>
      <c r="M256" s="609"/>
      <c r="N256" s="609"/>
      <c r="O256" s="609"/>
      <c r="P256" s="609"/>
      <c r="Q256" s="609"/>
      <c r="R256" s="609"/>
      <c r="S256" s="609"/>
      <c r="T256" s="609"/>
      <c r="U256" s="610"/>
      <c r="V256" s="611"/>
      <c r="W256" s="612"/>
      <c r="X256" s="611"/>
      <c r="Y256" s="613"/>
      <c r="Z256" s="611"/>
      <c r="AA256" s="611"/>
    </row>
    <row r="257" spans="1:27" s="81" customFormat="1" ht="15">
      <c r="A257" s="600">
        <f t="shared" si="72"/>
        <v>617</v>
      </c>
      <c r="B257" s="36" t="s">
        <v>2558</v>
      </c>
      <c r="C257" s="171" t="s">
        <v>6336</v>
      </c>
      <c r="D257" s="601" t="str">
        <f>LOWER(IF($A257="","",VLOOKUP($C257,'CPOS178-D'!$A$2:$G$11000,3,0)))</f>
        <v>base de brita graduada</v>
      </c>
      <c r="E257" s="602" t="str">
        <f>LOWER(IF($A257="","",VLOOKUP($C257,'CPOS178-D'!$A$2:$G$11000,4,0)))</f>
        <v>m³</v>
      </c>
      <c r="F257" s="603">
        <f>F255*0.08</f>
        <v>83.92</v>
      </c>
      <c r="G257" s="604">
        <f>ROUND(IF($A257="","",VLOOKUP($C257,'CPOS178-D'!$A$2:$G$11000,7,0))*(1+$I$4),2)</f>
        <v>173.92</v>
      </c>
      <c r="H257" s="605">
        <f t="shared" si="70"/>
        <v>225.69598400000001</v>
      </c>
      <c r="I257" s="606">
        <f t="shared" si="71"/>
        <v>18940.406977279999</v>
      </c>
      <c r="J257" s="607"/>
      <c r="K257" s="608"/>
      <c r="L257" s="568"/>
      <c r="M257" s="609"/>
      <c r="N257" s="609"/>
      <c r="O257" s="609"/>
      <c r="P257" s="609"/>
      <c r="Q257" s="609"/>
      <c r="R257" s="609"/>
      <c r="S257" s="609"/>
      <c r="T257" s="609"/>
      <c r="U257" s="610"/>
      <c r="V257" s="611"/>
      <c r="W257" s="612"/>
      <c r="X257" s="611"/>
      <c r="Y257" s="613"/>
      <c r="Z257" s="611"/>
      <c r="AA257" s="611"/>
    </row>
    <row r="258" spans="1:27" s="81" customFormat="1" ht="15">
      <c r="A258" s="600">
        <f t="shared" si="72"/>
        <v>618</v>
      </c>
      <c r="B258" s="36" t="s">
        <v>2558</v>
      </c>
      <c r="C258" s="171" t="s">
        <v>6337</v>
      </c>
      <c r="D258" s="601" t="str">
        <f>LOWER(IF($A258="","",VLOOKUP($C258,'CPOS178-D'!$A$2:$G$11000,3,0)))</f>
        <v>base de bica corrida</v>
      </c>
      <c r="E258" s="602" t="str">
        <f>LOWER(IF($A258="","",VLOOKUP($C258,'CPOS178-D'!$A$2:$G$11000,4,0)))</f>
        <v>m³</v>
      </c>
      <c r="F258" s="603">
        <f>F255*0.05</f>
        <v>52.45</v>
      </c>
      <c r="G258" s="604">
        <f>ROUND(IF($A258="","",VLOOKUP($C258,'CPOS178-D'!$A$2:$G$11000,7,0))*(1+$I$4),2)</f>
        <v>147.68</v>
      </c>
      <c r="H258" s="605">
        <f t="shared" si="70"/>
        <v>191.64433600000001</v>
      </c>
      <c r="I258" s="606">
        <f t="shared" si="71"/>
        <v>10051.745423200002</v>
      </c>
      <c r="J258" s="607"/>
      <c r="K258" s="608"/>
      <c r="L258" s="568"/>
      <c r="M258" s="609"/>
      <c r="N258" s="609"/>
      <c r="O258" s="609"/>
      <c r="P258" s="609"/>
      <c r="Q258" s="609"/>
      <c r="R258" s="609"/>
      <c r="S258" s="609"/>
      <c r="T258" s="609"/>
      <c r="U258" s="610"/>
      <c r="V258" s="611"/>
      <c r="W258" s="612"/>
      <c r="X258" s="611"/>
      <c r="Y258" s="613"/>
      <c r="Z258" s="611"/>
      <c r="AA258" s="611"/>
    </row>
    <row r="259" spans="1:27" s="81" customFormat="1" ht="15">
      <c r="A259" s="600">
        <f>A258+1</f>
        <v>619</v>
      </c>
      <c r="B259" s="36" t="s">
        <v>2558</v>
      </c>
      <c r="C259" s="171" t="s">
        <v>3182</v>
      </c>
      <c r="D259" s="601" t="str">
        <f>LOWER(IF($A259="","",VLOOKUP($C259,'CPOS178-D'!$A$2:$G$11000,3,0)))</f>
        <v>concreto usinado não estrutural mínimo 200 kg cimento / m³</v>
      </c>
      <c r="E259" s="602" t="str">
        <f>LOWER(IF($A259="","",VLOOKUP($C259,'CPOS178-D'!$A$2:$G$11000,4,0)))</f>
        <v>m³</v>
      </c>
      <c r="F259" s="603">
        <f>F255*0.1</f>
        <v>104.9</v>
      </c>
      <c r="G259" s="604">
        <f>ROUND(IF($A259="","",VLOOKUP($C259,'CPOS178-D'!$A$2:$G$11000,7,0))*(1+$I$4),2)</f>
        <v>402.03</v>
      </c>
      <c r="H259" s="605">
        <f t="shared" si="70"/>
        <v>521.71433100000002</v>
      </c>
      <c r="I259" s="606">
        <f t="shared" si="71"/>
        <v>54727.833321900005</v>
      </c>
      <c r="J259" s="607"/>
      <c r="K259" s="608"/>
      <c r="L259" s="568"/>
      <c r="M259" s="609"/>
      <c r="N259" s="609"/>
      <c r="O259" s="609"/>
      <c r="P259" s="609"/>
      <c r="Q259" s="609"/>
      <c r="R259" s="609"/>
      <c r="S259" s="609"/>
      <c r="T259" s="609"/>
      <c r="U259" s="610"/>
      <c r="V259" s="611"/>
      <c r="W259" s="612"/>
      <c r="X259" s="611"/>
      <c r="Y259" s="613"/>
      <c r="Z259" s="611"/>
      <c r="AA259" s="611"/>
    </row>
    <row r="260" spans="1:27" s="81" customFormat="1" ht="15">
      <c r="A260" s="600">
        <f>A259+1</f>
        <v>620</v>
      </c>
      <c r="B260" s="36" t="s">
        <v>2558</v>
      </c>
      <c r="C260" s="171" t="s">
        <v>3202</v>
      </c>
      <c r="D260" s="601" t="str">
        <f>LOWER(IF($A260="","",VLOOKUP($C260,'CPOS178-D'!$A$2:$G$11000,3,0)))</f>
        <v>nivelamento de piso em concreto com acabadora de superfície</v>
      </c>
      <c r="E260" s="602" t="str">
        <f>LOWER(IF($A260="","",VLOOKUP($C260,'CPOS178-D'!$A$2:$G$11000,4,0)))</f>
        <v>m²</v>
      </c>
      <c r="F260" s="603">
        <f>F255</f>
        <v>1049</v>
      </c>
      <c r="G260" s="604">
        <f>ROUND(IF($A260="","",VLOOKUP($C260,'CPOS178-D'!$A$2:$G$11000,7,0))*(1+$I$4),2)</f>
        <v>15.01</v>
      </c>
      <c r="H260" s="605">
        <f t="shared" si="70"/>
        <v>19.478477000000002</v>
      </c>
      <c r="I260" s="606">
        <f t="shared" si="71"/>
        <v>20432.922373000001</v>
      </c>
      <c r="J260" s="607"/>
      <c r="K260" s="608"/>
      <c r="L260" s="568"/>
      <c r="M260" s="609"/>
      <c r="N260" s="609"/>
      <c r="O260" s="609"/>
      <c r="P260" s="609"/>
      <c r="Q260" s="609"/>
      <c r="R260" s="609"/>
      <c r="S260" s="609"/>
      <c r="T260" s="609"/>
      <c r="U260" s="610"/>
      <c r="V260" s="611"/>
      <c r="W260" s="612"/>
      <c r="X260" s="611"/>
      <c r="Y260" s="613"/>
      <c r="Z260" s="611"/>
      <c r="AA260" s="611"/>
    </row>
    <row r="261" spans="1:27" ht="12" customHeight="1">
      <c r="A261" s="142"/>
      <c r="B261" s="36"/>
      <c r="C261" s="171"/>
      <c r="D261" s="211"/>
      <c r="E261" s="32"/>
      <c r="F261" s="551"/>
      <c r="G261" s="582"/>
      <c r="H261" s="577"/>
      <c r="I261" s="594"/>
      <c r="J261" s="13"/>
      <c r="K261" s="121"/>
      <c r="L261" s="66"/>
      <c r="M261" s="63"/>
      <c r="N261" s="63"/>
      <c r="O261" s="63"/>
      <c r="P261" s="63"/>
      <c r="Q261" s="63"/>
      <c r="R261" s="63"/>
      <c r="S261" s="63"/>
      <c r="T261" s="63"/>
      <c r="U261" s="16"/>
      <c r="V261" s="17"/>
      <c r="W261" s="18"/>
      <c r="X261" s="17"/>
      <c r="Y261" s="19"/>
      <c r="Z261" s="17"/>
      <c r="AA261" s="17"/>
    </row>
    <row r="262" spans="1:27" ht="12" customHeight="1">
      <c r="A262" s="240"/>
      <c r="B262" s="241"/>
      <c r="C262" s="242"/>
      <c r="D262" s="323" t="s">
        <v>8131</v>
      </c>
      <c r="E262" s="241" t="str">
        <f>LOWER(IF($A262="","",VLOOKUP($D262,'CPOS178-D'!$A$2:$G$11000,4,0)))</f>
        <v/>
      </c>
      <c r="F262" s="550"/>
      <c r="G262" s="573"/>
      <c r="H262" s="550"/>
      <c r="I262" s="593"/>
      <c r="J262" s="10"/>
      <c r="K262" s="116"/>
      <c r="L262" s="24"/>
      <c r="M262" s="24"/>
      <c r="N262" s="25"/>
      <c r="O262" s="24"/>
      <c r="P262" s="25"/>
      <c r="S262" s="4"/>
      <c r="T262" s="3"/>
      <c r="U262" s="16"/>
      <c r="V262" s="16"/>
      <c r="W262" s="16"/>
      <c r="X262" s="17"/>
      <c r="Y262" s="19"/>
      <c r="Z262" s="16"/>
      <c r="AA262" s="17"/>
    </row>
    <row r="263" spans="1:27" ht="12" customHeight="1">
      <c r="A263" s="142">
        <f>A260+1</f>
        <v>621</v>
      </c>
      <c r="B263" s="36" t="s">
        <v>2558</v>
      </c>
      <c r="C263" s="171" t="s">
        <v>6341</v>
      </c>
      <c r="D263" s="143" t="str">
        <f>LOWER(IF($A263="","",VLOOKUP($C263,'CPOS178-D'!$A$2:$G$11000,3,0)))</f>
        <v>abertura de caixa até 25 cm, inclui escavação, compactação, transporte e preparo do sub-leito</v>
      </c>
      <c r="E263" s="32" t="str">
        <f>LOWER(IF($A263="","",VLOOKUP($C263,'CPOS178-D'!$A$2:$G$11000,4,0)))</f>
        <v>m²</v>
      </c>
      <c r="F263" s="551">
        <f>(7.93+10.9+2.55+3+49.88+36.32+30.63+26+14)*3+(1*7.93)</f>
        <v>551.55999999999995</v>
      </c>
      <c r="G263" s="582">
        <f>ROUND(IF($A263="","",VLOOKUP($C263,'CPOS178-D'!$A$2:$G$11000,7,0))*(1+$I$4),2)</f>
        <v>17.88</v>
      </c>
      <c r="H263" s="605">
        <f t="shared" ref="H263:H273" si="73">G263*1.2977</f>
        <v>23.202876</v>
      </c>
      <c r="I263" s="606">
        <f t="shared" ref="I263:I273" si="74">F263*H263</f>
        <v>12797.778286559998</v>
      </c>
      <c r="J263" s="13"/>
      <c r="K263" s="121"/>
      <c r="L263" s="66"/>
      <c r="M263" s="63"/>
      <c r="N263" s="63"/>
      <c r="O263" s="63"/>
      <c r="P263" s="63"/>
      <c r="Q263" s="63"/>
      <c r="R263" s="63"/>
      <c r="S263" s="63"/>
      <c r="T263" s="63"/>
      <c r="U263" s="16"/>
      <c r="V263" s="17"/>
      <c r="W263" s="18"/>
      <c r="X263" s="17"/>
      <c r="Y263" s="19"/>
      <c r="Z263" s="17"/>
      <c r="AA263" s="17"/>
    </row>
    <row r="264" spans="1:27" ht="12" customHeight="1">
      <c r="A264" s="142">
        <f t="shared" ref="A264:A273" si="75">A263+1</f>
        <v>622</v>
      </c>
      <c r="B264" s="36" t="s">
        <v>2558</v>
      </c>
      <c r="C264" s="171" t="s">
        <v>6366</v>
      </c>
      <c r="D264" s="143" t="str">
        <f>LOWER(IF($A264="","",VLOOKUP($C264,'CPOS178-D'!$A$2:$G$11000,3,0)))</f>
        <v>base em concreto com fck de 20 mpa, para guias, sarjetas ou sarjetões</v>
      </c>
      <c r="E264" s="32" t="str">
        <f>LOWER(IF($A264="","",VLOOKUP($C264,'CPOS178-D'!$A$2:$G$11000,4,0)))</f>
        <v>m³</v>
      </c>
      <c r="F264" s="551">
        <f>($F$266+$F$265)*0.4*0.1</f>
        <v>7.4483999999999995</v>
      </c>
      <c r="G264" s="582">
        <f>ROUND(IF($A264="","",VLOOKUP($C264,'CPOS178-D'!$A$2:$G$11000,7,0))*(1+$I$4),2)</f>
        <v>435.98</v>
      </c>
      <c r="H264" s="605">
        <f t="shared" si="73"/>
        <v>565.77124600000002</v>
      </c>
      <c r="I264" s="606">
        <f t="shared" si="74"/>
        <v>4214.0905487064001</v>
      </c>
      <c r="J264" s="13"/>
      <c r="K264" s="121"/>
      <c r="L264" s="66"/>
      <c r="M264" s="63"/>
      <c r="N264" s="63"/>
      <c r="O264" s="63"/>
      <c r="P264" s="63"/>
      <c r="Q264" s="63"/>
      <c r="R264" s="63"/>
      <c r="S264" s="63"/>
      <c r="T264" s="63"/>
      <c r="U264" s="16"/>
      <c r="V264" s="17"/>
      <c r="W264" s="18"/>
      <c r="X264" s="17"/>
      <c r="Y264" s="19"/>
      <c r="Z264" s="17"/>
      <c r="AA264" s="17"/>
    </row>
    <row r="265" spans="1:27" ht="12" customHeight="1">
      <c r="A265" s="142">
        <f t="shared" si="75"/>
        <v>623</v>
      </c>
      <c r="B265" s="36" t="s">
        <v>2558</v>
      </c>
      <c r="C265" s="171" t="s">
        <v>6364</v>
      </c>
      <c r="D265" s="143" t="str">
        <f>LOWER(IF($A265="","",VLOOKUP($C265,'CPOS178-D'!$A$2:$G$11000,3,0)))</f>
        <v>guia pré-moldada curva tipo pmsp 100 - fck 25 mpa</v>
      </c>
      <c r="E265" s="32" t="str">
        <f>LOWER(IF($A265="","",VLOOKUP($C265,'CPOS178-D'!$A$2:$G$11000,4,0)))</f>
        <v>m</v>
      </c>
      <c r="F265" s="551">
        <f>28.75+15.86</f>
        <v>44.61</v>
      </c>
      <c r="G265" s="582">
        <f>ROUND(IF($A265="","",VLOOKUP($C265,'CPOS178-D'!$A$2:$G$11000,7,0))*(1+$I$4),2)</f>
        <v>51.16</v>
      </c>
      <c r="H265" s="605">
        <f t="shared" si="73"/>
        <v>66.390332000000001</v>
      </c>
      <c r="I265" s="606">
        <f t="shared" si="74"/>
        <v>2961.6727105199998</v>
      </c>
      <c r="J265" s="13"/>
      <c r="K265" s="121"/>
      <c r="L265" s="66"/>
      <c r="M265" s="63"/>
      <c r="N265" s="63"/>
      <c r="O265" s="63"/>
      <c r="P265" s="63"/>
      <c r="Q265" s="63"/>
      <c r="R265" s="63"/>
      <c r="S265" s="63"/>
      <c r="T265" s="63"/>
      <c r="U265" s="16"/>
      <c r="V265" s="17"/>
      <c r="W265" s="18"/>
      <c r="X265" s="17"/>
      <c r="Y265" s="19"/>
      <c r="Z265" s="17"/>
      <c r="AA265" s="17"/>
    </row>
    <row r="266" spans="1:27" ht="12" customHeight="1">
      <c r="A266" s="142">
        <f t="shared" si="75"/>
        <v>624</v>
      </c>
      <c r="B266" s="36" t="s">
        <v>2558</v>
      </c>
      <c r="C266" s="171" t="s">
        <v>6365</v>
      </c>
      <c r="D266" s="143" t="str">
        <f>LOWER(IF($A266="","",VLOOKUP($C266,'CPOS178-D'!$A$2:$G$11000,3,0)))</f>
        <v>guia pré-moldada reta tipo pmsp 100 - fck 25 mpa</v>
      </c>
      <c r="E266" s="32" t="str">
        <f>LOWER(IF($A266="","",VLOOKUP($C266,'CPOS178-D'!$A$2:$G$11000,4,0)))</f>
        <v>m</v>
      </c>
      <c r="F266" s="551">
        <f>74.65+30.63+36.32</f>
        <v>141.6</v>
      </c>
      <c r="G266" s="582">
        <f>ROUND(IF($A266="","",VLOOKUP($C266,'CPOS178-D'!$A$2:$G$11000,7,0))*(1+$I$4),2)</f>
        <v>48.59</v>
      </c>
      <c r="H266" s="605">
        <f t="shared" si="73"/>
        <v>63.055243000000011</v>
      </c>
      <c r="I266" s="606">
        <f t="shared" si="74"/>
        <v>8928.6224088000017</v>
      </c>
      <c r="J266" s="13"/>
      <c r="K266" s="121"/>
      <c r="L266" s="66"/>
      <c r="M266" s="63"/>
      <c r="N266" s="63"/>
      <c r="O266" s="63"/>
      <c r="P266" s="63"/>
      <c r="Q266" s="63"/>
      <c r="R266" s="63"/>
      <c r="S266" s="63"/>
      <c r="T266" s="63"/>
      <c r="U266" s="16"/>
      <c r="V266" s="17"/>
      <c r="W266" s="18"/>
      <c r="X266" s="17"/>
      <c r="Y266" s="19"/>
      <c r="Z266" s="17"/>
      <c r="AA266" s="17"/>
    </row>
    <row r="267" spans="1:27" ht="12" customHeight="1">
      <c r="A267" s="142">
        <f t="shared" si="75"/>
        <v>625</v>
      </c>
      <c r="B267" s="36" t="s">
        <v>2558</v>
      </c>
      <c r="C267" s="171" t="s">
        <v>6334</v>
      </c>
      <c r="D267" s="143" t="str">
        <f>LOWER(IF($A267="","",VLOOKUP($C267,'CPOS178-D'!$A$2:$G$11000,3,0)))</f>
        <v>compactação do subleito mínimo de 95% do pn</v>
      </c>
      <c r="E267" s="32" t="str">
        <f>LOWER(IF($A267="","",VLOOKUP($C267,'CPOS178-D'!$A$2:$G$11000,4,0)))</f>
        <v>m³</v>
      </c>
      <c r="F267" s="551">
        <f>F263*0.05</f>
        <v>27.577999999999999</v>
      </c>
      <c r="G267" s="582">
        <f>ROUND(IF($A267="","",VLOOKUP($C267,'CPOS178-D'!$A$2:$G$11000,7,0))*(1+$I$4),2)</f>
        <v>15.7</v>
      </c>
      <c r="H267" s="605">
        <f t="shared" si="73"/>
        <v>20.373889999999999</v>
      </c>
      <c r="I267" s="606">
        <f t="shared" si="74"/>
        <v>561.87113841999997</v>
      </c>
      <c r="J267" s="13"/>
      <c r="K267" s="121"/>
      <c r="L267" s="66"/>
      <c r="M267" s="63"/>
      <c r="N267" s="63"/>
      <c r="O267" s="63"/>
      <c r="P267" s="63"/>
      <c r="Q267" s="63"/>
      <c r="R267" s="63"/>
      <c r="S267" s="63"/>
      <c r="T267" s="63"/>
      <c r="U267" s="16"/>
      <c r="V267" s="17"/>
      <c r="W267" s="18"/>
      <c r="X267" s="17"/>
      <c r="Y267" s="19"/>
      <c r="Z267" s="17"/>
      <c r="AA267" s="17"/>
    </row>
    <row r="268" spans="1:27" ht="12" customHeight="1">
      <c r="A268" s="142">
        <f t="shared" si="75"/>
        <v>626</v>
      </c>
      <c r="B268" s="36" t="s">
        <v>2558</v>
      </c>
      <c r="C268" s="171" t="s">
        <v>6336</v>
      </c>
      <c r="D268" s="143" t="str">
        <f>LOWER(IF($A268="","",VLOOKUP($C268,'CPOS178-D'!$A$2:$G$11000,3,0)))</f>
        <v>base de brita graduada</v>
      </c>
      <c r="E268" s="32" t="str">
        <f>LOWER(IF($A268="","",VLOOKUP($C268,'CPOS178-D'!$A$2:$G$11000,4,0)))</f>
        <v>m³</v>
      </c>
      <c r="F268" s="551">
        <f>F263*0.08</f>
        <v>44.124799999999993</v>
      </c>
      <c r="G268" s="582">
        <f>ROUND(IF($A268="","",VLOOKUP($C268,'CPOS178-D'!$A$2:$G$11000,7,0))*(1+$I$4),2)</f>
        <v>173.92</v>
      </c>
      <c r="H268" s="605">
        <f t="shared" si="73"/>
        <v>225.69598400000001</v>
      </c>
      <c r="I268" s="606">
        <f t="shared" si="74"/>
        <v>9958.7901548031987</v>
      </c>
      <c r="J268" s="13"/>
      <c r="K268" s="121"/>
      <c r="L268" s="66"/>
      <c r="M268" s="63"/>
      <c r="N268" s="63"/>
      <c r="O268" s="63"/>
      <c r="P268" s="63"/>
      <c r="Q268" s="63"/>
      <c r="R268" s="63"/>
      <c r="S268" s="63"/>
      <c r="T268" s="63"/>
      <c r="U268" s="16"/>
      <c r="V268" s="17"/>
      <c r="W268" s="18"/>
      <c r="X268" s="17"/>
      <c r="Y268" s="19"/>
      <c r="Z268" s="17"/>
      <c r="AA268" s="17"/>
    </row>
    <row r="269" spans="1:27" ht="12" customHeight="1">
      <c r="A269" s="142">
        <f t="shared" si="75"/>
        <v>627</v>
      </c>
      <c r="B269" s="36" t="s">
        <v>2558</v>
      </c>
      <c r="C269" s="171" t="s">
        <v>6337</v>
      </c>
      <c r="D269" s="143" t="str">
        <f>LOWER(IF($A269="","",VLOOKUP($C269,'CPOS178-D'!$A$2:$G$11000,3,0)))</f>
        <v>base de bica corrida</v>
      </c>
      <c r="E269" s="32" t="str">
        <f>LOWER(IF($A269="","",VLOOKUP($C269,'CPOS178-D'!$A$2:$G$11000,4,0)))</f>
        <v>m³</v>
      </c>
      <c r="F269" s="551">
        <f>F263*0.05</f>
        <v>27.577999999999999</v>
      </c>
      <c r="G269" s="582">
        <f>ROUND(IF($A269="","",VLOOKUP($C269,'CPOS178-D'!$A$2:$G$11000,7,0))*(1+$I$4),2)</f>
        <v>147.68</v>
      </c>
      <c r="H269" s="605">
        <f t="shared" si="73"/>
        <v>191.64433600000001</v>
      </c>
      <c r="I269" s="606">
        <f t="shared" si="74"/>
        <v>5285.1674982080003</v>
      </c>
      <c r="J269" s="13"/>
      <c r="K269" s="121"/>
      <c r="L269" s="66"/>
      <c r="M269" s="63"/>
      <c r="N269" s="63"/>
      <c r="O269" s="63"/>
      <c r="P269" s="63"/>
      <c r="Q269" s="63"/>
      <c r="R269" s="63"/>
      <c r="S269" s="63"/>
      <c r="T269" s="63"/>
      <c r="U269" s="16"/>
      <c r="V269" s="17"/>
      <c r="W269" s="18"/>
      <c r="X269" s="17"/>
      <c r="Y269" s="19"/>
      <c r="Z269" s="17"/>
      <c r="AA269" s="17"/>
    </row>
    <row r="270" spans="1:27" ht="12" customHeight="1">
      <c r="A270" s="142">
        <f t="shared" si="75"/>
        <v>628</v>
      </c>
      <c r="B270" s="36" t="s">
        <v>2558</v>
      </c>
      <c r="C270" s="171" t="s">
        <v>3173</v>
      </c>
      <c r="D270" s="143" t="str">
        <f>LOWER(IF($A270="","",VLOOKUP($C270,'CPOS178-D'!$A$2:$G$11000,3,0)))</f>
        <v>concreto usinado, fck = 20 mpa - para bombeamento</v>
      </c>
      <c r="E270" s="32" t="str">
        <f>LOWER(IF($A270="","",VLOOKUP($C270,'CPOS178-D'!$A$2:$G$11000,4,0)))</f>
        <v>m³</v>
      </c>
      <c r="F270" s="551">
        <f>F263*0.1</f>
        <v>55.155999999999999</v>
      </c>
      <c r="G270" s="582">
        <f>ROUND(IF($A270="","",VLOOKUP($C270,'CPOS178-D'!$A$2:$G$11000,7,0))*(1+$I$4),2)</f>
        <v>409.63</v>
      </c>
      <c r="H270" s="605">
        <f t="shared" si="73"/>
        <v>531.57685100000003</v>
      </c>
      <c r="I270" s="606">
        <f t="shared" si="74"/>
        <v>29319.652793756002</v>
      </c>
      <c r="J270" s="13"/>
      <c r="K270" s="121"/>
      <c r="L270" s="66"/>
      <c r="M270" s="63"/>
      <c r="N270" s="63"/>
      <c r="O270" s="63"/>
      <c r="P270" s="63"/>
      <c r="Q270" s="63"/>
      <c r="R270" s="63"/>
      <c r="S270" s="63"/>
      <c r="T270" s="63"/>
      <c r="U270" s="16"/>
      <c r="V270" s="17"/>
      <c r="W270" s="18"/>
      <c r="X270" s="17"/>
      <c r="Y270" s="19"/>
      <c r="Z270" s="17"/>
      <c r="AA270" s="17"/>
    </row>
    <row r="271" spans="1:27" ht="12" customHeight="1">
      <c r="A271" s="142">
        <f t="shared" si="75"/>
        <v>629</v>
      </c>
      <c r="B271" s="36" t="s">
        <v>2558</v>
      </c>
      <c r="C271" s="171" t="s">
        <v>3198</v>
      </c>
      <c r="D271" s="143" t="str">
        <f>LOWER(IF($A271="","",VLOOKUP($C271,'CPOS178-D'!$A$2:$G$11000,3,0)))</f>
        <v>lançamento, espalhamento e adensamento de concreto ou massa em lastro e/ou enchimento</v>
      </c>
      <c r="E271" s="32" t="str">
        <f>LOWER(IF($A271="","",VLOOKUP($C271,'CPOS178-D'!$A$2:$G$11000,4,0)))</f>
        <v>m³</v>
      </c>
      <c r="F271" s="551">
        <f>F270</f>
        <v>55.155999999999999</v>
      </c>
      <c r="G271" s="582">
        <f>ROUND(IF($A271="","",VLOOKUP($C271,'CPOS178-D'!$A$2:$G$11000,7,0))*(1+$I$4),2)</f>
        <v>74.680000000000007</v>
      </c>
      <c r="H271" s="605">
        <f t="shared" si="73"/>
        <v>96.912236000000021</v>
      </c>
      <c r="I271" s="606">
        <f t="shared" si="74"/>
        <v>5345.2912888160008</v>
      </c>
      <c r="J271" s="13"/>
      <c r="K271" s="121"/>
      <c r="L271" s="66"/>
      <c r="M271" s="63"/>
      <c r="N271" s="63"/>
      <c r="O271" s="63"/>
      <c r="P271" s="63"/>
      <c r="Q271" s="63"/>
      <c r="R271" s="63"/>
      <c r="S271" s="63"/>
      <c r="T271" s="63"/>
      <c r="U271" s="16"/>
      <c r="V271" s="17"/>
      <c r="W271" s="18"/>
      <c r="X271" s="17"/>
      <c r="Y271" s="19"/>
      <c r="Z271" s="17"/>
      <c r="AA271" s="17"/>
    </row>
    <row r="272" spans="1:27" ht="12" customHeight="1">
      <c r="A272" s="142">
        <f t="shared" si="75"/>
        <v>630</v>
      </c>
      <c r="B272" s="36" t="s">
        <v>2558</v>
      </c>
      <c r="C272" s="171" t="s">
        <v>3202</v>
      </c>
      <c r="D272" s="143" t="str">
        <f>LOWER(IF($A272="","",VLOOKUP($C272,'CPOS178-D'!$A$2:$G$11000,3,0)))</f>
        <v>nivelamento de piso em concreto com acabadora de superfície</v>
      </c>
      <c r="E272" s="32" t="str">
        <f>LOWER(IF($A272="","",VLOOKUP($C272,'CPOS178-D'!$A$2:$G$11000,4,0)))</f>
        <v>m²</v>
      </c>
      <c r="F272" s="551">
        <f>F263</f>
        <v>551.55999999999995</v>
      </c>
      <c r="G272" s="582">
        <f>ROUND(IF($A272="","",VLOOKUP($C272,'CPOS178-D'!$A$2:$G$11000,7,0))*(1+$I$4),2)</f>
        <v>15.01</v>
      </c>
      <c r="H272" s="605">
        <f t="shared" si="73"/>
        <v>19.478477000000002</v>
      </c>
      <c r="I272" s="606">
        <f t="shared" si="74"/>
        <v>10743.54877412</v>
      </c>
      <c r="J272" s="13"/>
      <c r="K272" s="121"/>
      <c r="L272" s="66"/>
      <c r="M272" s="63"/>
      <c r="N272" s="63"/>
      <c r="O272" s="63"/>
      <c r="P272" s="63"/>
      <c r="Q272" s="63"/>
      <c r="R272" s="63"/>
      <c r="S272" s="63"/>
      <c r="T272" s="63"/>
      <c r="U272" s="16"/>
      <c r="V272" s="17"/>
      <c r="W272" s="18"/>
      <c r="X272" s="17"/>
      <c r="Y272" s="19"/>
      <c r="Z272" s="17"/>
      <c r="AA272" s="17"/>
    </row>
    <row r="273" spans="1:44" ht="12" customHeight="1">
      <c r="A273" s="142">
        <f t="shared" si="75"/>
        <v>631</v>
      </c>
      <c r="B273" s="36" t="s">
        <v>2558</v>
      </c>
      <c r="C273" s="171" t="s">
        <v>4197</v>
      </c>
      <c r="D273" s="143" t="str">
        <f>LOWER(IF($A273="","",VLOOKUP($C273,'CPOS178-D'!$A$2:$G$11000,3,0)))</f>
        <v>piso tátil de concreto, alerta / direcional, intertravado, espessura de 6 cm, com rejunte em areia</v>
      </c>
      <c r="E273" s="32" t="str">
        <f>LOWER(IF($A273="","",VLOOKUP($C273,'CPOS178-D'!$A$2:$G$11000,4,0)))</f>
        <v>m²</v>
      </c>
      <c r="F273" s="551">
        <f>(F266+F265)*0.2</f>
        <v>37.241999999999997</v>
      </c>
      <c r="G273" s="582">
        <f>ROUND(IF($A273="","",VLOOKUP($C273,'CPOS178-D'!$A$2:$G$11000,7,0))*(1+$I$4),2)</f>
        <v>97.29</v>
      </c>
      <c r="H273" s="605">
        <f t="shared" si="73"/>
        <v>126.25323300000001</v>
      </c>
      <c r="I273" s="606">
        <f t="shared" si="74"/>
        <v>4701.9229033860001</v>
      </c>
      <c r="J273" s="13"/>
      <c r="K273" s="121"/>
      <c r="L273" s="66"/>
      <c r="M273" s="63"/>
      <c r="N273" s="63"/>
      <c r="O273" s="63"/>
      <c r="P273" s="63"/>
      <c r="Q273" s="63"/>
      <c r="R273" s="63"/>
      <c r="S273" s="63"/>
      <c r="T273" s="63"/>
      <c r="U273" s="16"/>
      <c r="V273" s="17"/>
      <c r="W273" s="18"/>
      <c r="X273" s="17"/>
      <c r="Y273" s="19"/>
      <c r="Z273" s="17"/>
      <c r="AA273" s="17"/>
    </row>
    <row r="274" spans="1:44" ht="12" customHeight="1">
      <c r="A274" s="170"/>
      <c r="B274" s="171"/>
      <c r="C274" s="163"/>
      <c r="D274" s="174"/>
      <c r="E274" s="172"/>
      <c r="F274" s="551"/>
      <c r="G274" s="554"/>
      <c r="H274" s="551"/>
      <c r="I274" s="575"/>
      <c r="J274" s="165"/>
      <c r="K274" s="165"/>
      <c r="L274" s="165"/>
      <c r="M274" s="165"/>
      <c r="N274" s="166"/>
      <c r="O274" s="167"/>
      <c r="P274" s="168"/>
      <c r="Q274" s="167"/>
      <c r="R274" s="167"/>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row>
    <row r="275" spans="1:44" ht="12" customHeight="1">
      <c r="A275" s="243"/>
      <c r="B275" s="244"/>
      <c r="C275" s="244"/>
      <c r="D275" s="324" t="s">
        <v>2568</v>
      </c>
      <c r="E275" s="245">
        <f>A236</f>
        <v>600</v>
      </c>
      <c r="F275" s="552"/>
      <c r="G275" s="583" t="s">
        <v>57</v>
      </c>
      <c r="H275" s="578" t="s">
        <v>57</v>
      </c>
      <c r="I275" s="595">
        <f>SUM(I238:I274)</f>
        <v>715774.11030693259</v>
      </c>
      <c r="J275" s="10"/>
      <c r="K275" s="119"/>
      <c r="L275" s="63"/>
      <c r="M275" s="63"/>
      <c r="N275" s="63"/>
      <c r="O275" s="63"/>
      <c r="P275" s="63"/>
      <c r="Q275" s="63"/>
      <c r="R275" s="63"/>
      <c r="S275" s="63"/>
      <c r="T275" s="63"/>
      <c r="U275" s="63"/>
      <c r="V275" s="63"/>
      <c r="W275" s="16"/>
      <c r="X275" s="17"/>
      <c r="Y275" s="19"/>
      <c r="Z275" s="16"/>
      <c r="AA275" s="17"/>
    </row>
    <row r="276" spans="1:44" ht="12" customHeight="1">
      <c r="A276" s="170"/>
      <c r="B276" s="171"/>
      <c r="C276" s="163"/>
      <c r="D276" s="174"/>
      <c r="E276" s="172"/>
      <c r="F276" s="551"/>
      <c r="G276" s="554"/>
      <c r="H276" s="551"/>
      <c r="I276" s="575"/>
      <c r="J276" s="165"/>
      <c r="K276" s="165"/>
      <c r="L276" s="165"/>
      <c r="M276" s="165"/>
      <c r="N276" s="166"/>
      <c r="O276" s="167"/>
      <c r="P276" s="168"/>
      <c r="Q276" s="167"/>
      <c r="R276" s="167"/>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row>
    <row r="277" spans="1:44" s="1" customFormat="1" ht="12" customHeight="1">
      <c r="A277" s="162">
        <v>700</v>
      </c>
      <c r="B277" s="200"/>
      <c r="C277" s="201"/>
      <c r="D277" s="173" t="s">
        <v>8132</v>
      </c>
      <c r="E277" s="164"/>
      <c r="F277" s="555"/>
      <c r="G277" s="556"/>
      <c r="H277" s="555"/>
      <c r="I277" s="576"/>
      <c r="J277" s="208"/>
      <c r="K277" s="208"/>
      <c r="L277" s="208"/>
      <c r="M277" s="208"/>
      <c r="N277" s="209"/>
      <c r="O277" s="199"/>
      <c r="P277" s="168"/>
      <c r="Q277" s="199"/>
      <c r="R277" s="199"/>
      <c r="S277" s="210"/>
      <c r="T277" s="210"/>
      <c r="U277" s="210"/>
      <c r="V277" s="210"/>
      <c r="W277" s="210"/>
      <c r="X277" s="210"/>
      <c r="Y277" s="210"/>
      <c r="Z277" s="210"/>
      <c r="AA277" s="210"/>
      <c r="AB277" s="210"/>
      <c r="AC277" s="210"/>
      <c r="AD277" s="210"/>
      <c r="AE277" s="210"/>
      <c r="AF277" s="210"/>
      <c r="AG277" s="210"/>
      <c r="AH277" s="210"/>
      <c r="AI277" s="210"/>
      <c r="AJ277" s="210"/>
      <c r="AK277" s="210"/>
      <c r="AL277" s="210"/>
      <c r="AM277" s="210"/>
      <c r="AN277" s="210"/>
      <c r="AO277" s="210"/>
      <c r="AP277" s="210"/>
      <c r="AQ277" s="210"/>
      <c r="AR277" s="210"/>
    </row>
    <row r="278" spans="1:44" ht="12" customHeight="1">
      <c r="A278" s="170"/>
      <c r="B278" s="171"/>
      <c r="C278" s="163"/>
      <c r="D278" s="174"/>
      <c r="E278" s="172"/>
      <c r="F278" s="551"/>
      <c r="G278" s="554"/>
      <c r="H278" s="551"/>
      <c r="I278" s="575"/>
      <c r="J278" s="165"/>
      <c r="K278" s="165"/>
      <c r="L278" s="165"/>
      <c r="M278" s="165"/>
      <c r="N278" s="166"/>
      <c r="O278" s="167"/>
      <c r="P278" s="168"/>
      <c r="Q278" s="167"/>
      <c r="R278" s="167"/>
      <c r="S278" s="169"/>
      <c r="T278" s="169"/>
      <c r="U278" s="169"/>
      <c r="V278" s="169"/>
      <c r="W278" s="169"/>
      <c r="X278" s="169"/>
      <c r="Y278" s="169"/>
      <c r="Z278" s="169"/>
      <c r="AA278" s="169"/>
      <c r="AB278" s="169"/>
      <c r="AC278" s="169"/>
      <c r="AD278" s="169"/>
      <c r="AE278" s="169"/>
      <c r="AF278" s="169"/>
      <c r="AG278" s="169"/>
      <c r="AH278" s="169"/>
      <c r="AI278" s="169"/>
      <c r="AJ278" s="169"/>
      <c r="AK278" s="169"/>
      <c r="AL278" s="169"/>
      <c r="AM278" s="169"/>
      <c r="AN278" s="169"/>
      <c r="AO278" s="169"/>
      <c r="AP278" s="169"/>
      <c r="AQ278" s="169"/>
      <c r="AR278" s="169"/>
    </row>
    <row r="279" spans="1:44" ht="12" customHeight="1">
      <c r="A279" s="142">
        <f>A277+1</f>
        <v>701</v>
      </c>
      <c r="B279" s="36"/>
      <c r="C279" s="171" t="s">
        <v>8119</v>
      </c>
      <c r="D279" s="143" t="s">
        <v>37089</v>
      </c>
      <c r="E279" s="32" t="s">
        <v>8121</v>
      </c>
      <c r="F279" s="551">
        <v>0</v>
      </c>
      <c r="G279" s="582">
        <f>159.21*(1+$I$4)</f>
        <v>206.60681700000004</v>
      </c>
      <c r="H279" s="605">
        <f t="shared" ref="H279:H284" si="76">G279*1.2977</f>
        <v>268.11366642090007</v>
      </c>
      <c r="I279" s="594">
        <f>ROUND(F279*H279,2)</f>
        <v>0</v>
      </c>
      <c r="J279" s="13"/>
      <c r="K279" s="121"/>
      <c r="L279" s="66"/>
      <c r="M279" s="63"/>
      <c r="N279" s="63"/>
      <c r="O279" s="63"/>
      <c r="P279" s="63"/>
      <c r="Q279" s="63"/>
      <c r="R279" s="63"/>
      <c r="S279" s="63"/>
      <c r="T279" s="63"/>
      <c r="U279" s="16"/>
      <c r="V279" s="17"/>
      <c r="W279" s="18"/>
      <c r="X279" s="17"/>
      <c r="Y279" s="19"/>
      <c r="Z279" s="17"/>
      <c r="AA279" s="17"/>
    </row>
    <row r="280" spans="1:44" ht="12" customHeight="1">
      <c r="A280" s="142">
        <f>A279+1</f>
        <v>702</v>
      </c>
      <c r="B280" s="36"/>
      <c r="C280" s="171" t="s">
        <v>8115</v>
      </c>
      <c r="D280" s="143" t="s">
        <v>8122</v>
      </c>
      <c r="E280" s="32" t="s">
        <v>8123</v>
      </c>
      <c r="F280" s="551">
        <v>0</v>
      </c>
      <c r="G280" s="582">
        <f>130.11*(1+$I$4)</f>
        <v>168.84374700000004</v>
      </c>
      <c r="H280" s="605">
        <f t="shared" si="76"/>
        <v>219.10853048190006</v>
      </c>
      <c r="I280" s="594">
        <f t="shared" ref="I280:I284" si="77">ROUND(F280*H280,2)</f>
        <v>0</v>
      </c>
      <c r="J280" s="13"/>
      <c r="K280" s="121"/>
      <c r="L280" s="66"/>
      <c r="M280" s="63"/>
      <c r="N280" s="63"/>
      <c r="O280" s="63"/>
      <c r="P280" s="63"/>
      <c r="Q280" s="63"/>
      <c r="R280" s="63"/>
      <c r="S280" s="63"/>
      <c r="T280" s="63"/>
      <c r="U280" s="16"/>
      <c r="V280" s="17"/>
      <c r="W280" s="18"/>
      <c r="X280" s="17"/>
      <c r="Y280" s="19"/>
      <c r="Z280" s="17"/>
      <c r="AA280" s="17"/>
    </row>
    <row r="281" spans="1:44" ht="12" customHeight="1">
      <c r="A281" s="142">
        <f t="shared" ref="A281:A284" si="78">A280+1</f>
        <v>703</v>
      </c>
      <c r="B281" s="36"/>
      <c r="C281" s="171" t="s">
        <v>8115</v>
      </c>
      <c r="D281" s="143" t="s">
        <v>37087</v>
      </c>
      <c r="E281" s="32" t="s">
        <v>8121</v>
      </c>
      <c r="F281" s="551">
        <f>F279</f>
        <v>0</v>
      </c>
      <c r="G281" s="582">
        <f>160*(1+$I$4)</f>
        <v>207.63200000000001</v>
      </c>
      <c r="H281" s="605">
        <f t="shared" si="76"/>
        <v>269.44404640000005</v>
      </c>
      <c r="I281" s="594">
        <f t="shared" si="77"/>
        <v>0</v>
      </c>
      <c r="J281" s="13" t="e">
        <f>82105/F279</f>
        <v>#DIV/0!</v>
      </c>
      <c r="K281" s="121"/>
      <c r="L281" s="66"/>
      <c r="M281" s="63"/>
      <c r="N281" s="63"/>
      <c r="O281" s="63"/>
      <c r="P281" s="63"/>
      <c r="Q281" s="63"/>
      <c r="R281" s="63"/>
      <c r="S281" s="63"/>
      <c r="T281" s="63"/>
      <c r="U281" s="16"/>
      <c r="V281" s="17"/>
      <c r="W281" s="18"/>
      <c r="X281" s="17"/>
      <c r="Y281" s="19"/>
      <c r="Z281" s="17"/>
      <c r="AA281" s="17"/>
    </row>
    <row r="282" spans="1:44" ht="12" customHeight="1">
      <c r="A282" s="142">
        <f t="shared" si="78"/>
        <v>704</v>
      </c>
      <c r="B282" s="36"/>
      <c r="C282" s="171" t="s">
        <v>8115</v>
      </c>
      <c r="D282" s="143" t="s">
        <v>8124</v>
      </c>
      <c r="E282" s="32" t="s">
        <v>8127</v>
      </c>
      <c r="F282" s="551">
        <v>0</v>
      </c>
      <c r="G282" s="582">
        <f>592.92*(1+$I$4)</f>
        <v>769.43228399999998</v>
      </c>
      <c r="H282" s="605">
        <f t="shared" si="76"/>
        <v>998.49227494680008</v>
      </c>
      <c r="I282" s="594">
        <f t="shared" si="77"/>
        <v>0</v>
      </c>
      <c r="J282" s="13"/>
      <c r="K282" s="121"/>
      <c r="L282" s="66"/>
      <c r="M282" s="63"/>
      <c r="N282" s="63"/>
      <c r="O282" s="63"/>
      <c r="P282" s="63"/>
      <c r="Q282" s="63"/>
      <c r="R282" s="63"/>
      <c r="S282" s="63"/>
      <c r="T282" s="63"/>
      <c r="U282" s="16"/>
      <c r="V282" s="17"/>
      <c r="W282" s="18"/>
      <c r="X282" s="17"/>
      <c r="Y282" s="19"/>
      <c r="Z282" s="17"/>
      <c r="AA282" s="17"/>
    </row>
    <row r="283" spans="1:44" ht="12" customHeight="1">
      <c r="A283" s="142">
        <f t="shared" si="78"/>
        <v>705</v>
      </c>
      <c r="B283" s="36"/>
      <c r="C283" s="171" t="s">
        <v>8115</v>
      </c>
      <c r="D283" s="143" t="s">
        <v>8125</v>
      </c>
      <c r="E283" s="32" t="s">
        <v>8127</v>
      </c>
      <c r="F283" s="551">
        <v>0</v>
      </c>
      <c r="G283" s="582">
        <f>625*(1+$I$4)</f>
        <v>811.0625</v>
      </c>
      <c r="H283" s="605">
        <f t="shared" si="76"/>
        <v>1052.51580625</v>
      </c>
      <c r="I283" s="594">
        <f t="shared" si="77"/>
        <v>0</v>
      </c>
      <c r="J283" s="13"/>
      <c r="K283" s="121"/>
      <c r="L283" s="66"/>
      <c r="M283" s="63"/>
      <c r="N283" s="63"/>
      <c r="O283" s="63"/>
      <c r="P283" s="63"/>
      <c r="Q283" s="63"/>
      <c r="R283" s="63"/>
      <c r="S283" s="63"/>
      <c r="T283" s="63"/>
      <c r="U283" s="16"/>
      <c r="V283" s="17"/>
      <c r="W283" s="18"/>
      <c r="X283" s="17"/>
      <c r="Y283" s="19"/>
      <c r="Z283" s="17"/>
      <c r="AA283" s="17"/>
    </row>
    <row r="284" spans="1:44" ht="12" customHeight="1">
      <c r="A284" s="142">
        <f t="shared" si="78"/>
        <v>706</v>
      </c>
      <c r="B284" s="36"/>
      <c r="C284" s="171" t="s">
        <v>8115</v>
      </c>
      <c r="D284" s="143" t="s">
        <v>37090</v>
      </c>
      <c r="E284" s="32" t="s">
        <v>8127</v>
      </c>
      <c r="F284" s="551">
        <v>0</v>
      </c>
      <c r="G284" s="582">
        <f>862.92*(1+$I$4)</f>
        <v>1119.8112840000001</v>
      </c>
      <c r="H284" s="605">
        <f t="shared" si="76"/>
        <v>1453.1791032468002</v>
      </c>
      <c r="I284" s="594">
        <f t="shared" si="77"/>
        <v>0</v>
      </c>
      <c r="J284" s="13"/>
      <c r="K284" s="121"/>
      <c r="L284" s="66"/>
      <c r="M284" s="63"/>
      <c r="N284" s="63"/>
      <c r="O284" s="63"/>
      <c r="P284" s="63"/>
      <c r="Q284" s="63"/>
      <c r="R284" s="63"/>
      <c r="S284" s="63"/>
      <c r="T284" s="63"/>
      <c r="U284" s="16"/>
      <c r="V284" s="17"/>
      <c r="W284" s="18"/>
      <c r="X284" s="17"/>
      <c r="Y284" s="19"/>
      <c r="Z284" s="17"/>
      <c r="AA284" s="17"/>
    </row>
    <row r="285" spans="1:44" ht="12" customHeight="1">
      <c r="A285" s="170"/>
      <c r="B285" s="171"/>
      <c r="C285" s="163"/>
      <c r="D285" s="174"/>
      <c r="E285" s="172"/>
      <c r="F285" s="551"/>
      <c r="G285" s="554"/>
      <c r="H285" s="551"/>
      <c r="I285" s="575"/>
      <c r="J285" s="165"/>
      <c r="K285" s="165"/>
      <c r="L285" s="165"/>
      <c r="M285" s="165"/>
      <c r="N285" s="166"/>
      <c r="O285" s="167"/>
      <c r="P285" s="168"/>
      <c r="Q285" s="167"/>
      <c r="R285" s="167"/>
      <c r="S285" s="169"/>
      <c r="T285" s="169"/>
      <c r="U285" s="169"/>
      <c r="V285" s="169"/>
      <c r="W285" s="169"/>
      <c r="X285" s="169"/>
      <c r="Y285" s="169"/>
      <c r="Z285" s="169"/>
      <c r="AA285" s="169"/>
      <c r="AB285" s="169"/>
      <c r="AC285" s="169"/>
      <c r="AD285" s="169"/>
      <c r="AE285" s="169"/>
      <c r="AF285" s="169"/>
      <c r="AG285" s="169"/>
      <c r="AH285" s="169"/>
      <c r="AI285" s="169"/>
      <c r="AJ285" s="169"/>
      <c r="AK285" s="169"/>
      <c r="AL285" s="169"/>
      <c r="AM285" s="169"/>
      <c r="AN285" s="169"/>
      <c r="AO285" s="169"/>
      <c r="AP285" s="169"/>
      <c r="AQ285" s="169"/>
      <c r="AR285" s="169"/>
    </row>
    <row r="286" spans="1:44" ht="12" customHeight="1">
      <c r="A286" s="243"/>
      <c r="B286" s="244"/>
      <c r="C286" s="244"/>
      <c r="D286" s="324" t="s">
        <v>2568</v>
      </c>
      <c r="E286" s="245">
        <f>A277</f>
        <v>700</v>
      </c>
      <c r="F286" s="552"/>
      <c r="G286" s="583" t="s">
        <v>57</v>
      </c>
      <c r="H286" s="578" t="s">
        <v>57</v>
      </c>
      <c r="I286" s="595">
        <f>SUM(I279:I285)</f>
        <v>0</v>
      </c>
      <c r="J286" s="10" t="e">
        <f>I286/F279</f>
        <v>#DIV/0!</v>
      </c>
      <c r="K286" s="119"/>
      <c r="L286" s="63"/>
      <c r="M286" s="63"/>
      <c r="N286" s="63"/>
      <c r="O286" s="63"/>
      <c r="P286" s="63"/>
      <c r="Q286" s="63"/>
      <c r="R286" s="63"/>
      <c r="S286" s="63"/>
      <c r="T286" s="63"/>
      <c r="U286" s="63"/>
      <c r="V286" s="63"/>
      <c r="W286" s="16"/>
      <c r="X286" s="17"/>
      <c r="Y286" s="19"/>
      <c r="Z286" s="16"/>
      <c r="AA286" s="17"/>
    </row>
    <row r="287" spans="1:44" ht="12" customHeight="1">
      <c r="A287" s="170"/>
      <c r="B287" s="171"/>
      <c r="C287" s="163"/>
      <c r="D287" s="174"/>
      <c r="E287" s="172"/>
      <c r="F287" s="551"/>
      <c r="G287" s="554"/>
      <c r="H287" s="551"/>
      <c r="I287" s="575"/>
      <c r="J287" s="165"/>
      <c r="K287" s="165"/>
      <c r="L287" s="165"/>
      <c r="M287" s="165"/>
      <c r="N287" s="166"/>
      <c r="O287" s="167"/>
      <c r="P287" s="168"/>
      <c r="Q287" s="167"/>
      <c r="R287" s="167"/>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row>
    <row r="288" spans="1:44" s="1" customFormat="1" ht="12" customHeight="1">
      <c r="A288" s="162">
        <v>800</v>
      </c>
      <c r="B288" s="200"/>
      <c r="C288" s="201"/>
      <c r="D288" s="173" t="s">
        <v>8133</v>
      </c>
      <c r="E288" s="164"/>
      <c r="F288" s="555"/>
      <c r="G288" s="556"/>
      <c r="H288" s="555"/>
      <c r="I288" s="576"/>
      <c r="J288" s="208"/>
      <c r="K288" s="208"/>
      <c r="L288" s="208"/>
      <c r="M288" s="208"/>
      <c r="N288" s="209"/>
      <c r="O288" s="199"/>
      <c r="P288" s="168"/>
      <c r="Q288" s="199"/>
      <c r="R288" s="199"/>
      <c r="S288" s="210"/>
      <c r="T288" s="21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s="210"/>
      <c r="AP288" s="210"/>
      <c r="AQ288" s="210"/>
      <c r="AR288" s="210"/>
    </row>
    <row r="289" spans="1:44" ht="12" customHeight="1">
      <c r="A289" s="170"/>
      <c r="B289" s="171"/>
      <c r="C289" s="163"/>
      <c r="D289" s="173"/>
      <c r="E289" s="172"/>
      <c r="F289" s="551"/>
      <c r="G289" s="554"/>
      <c r="H289" s="551"/>
      <c r="I289" s="575"/>
      <c r="J289" s="165"/>
      <c r="K289" s="165"/>
      <c r="L289" s="165"/>
      <c r="M289" s="165"/>
      <c r="N289" s="166"/>
      <c r="O289" s="167"/>
      <c r="P289" s="168"/>
      <c r="Q289" s="167"/>
      <c r="R289" s="167"/>
      <c r="S289" s="169"/>
      <c r="T289" s="169"/>
      <c r="U289" s="169"/>
      <c r="V289" s="169"/>
      <c r="W289" s="169"/>
      <c r="X289" s="169"/>
      <c r="Y289" s="169"/>
      <c r="Z289" s="169"/>
      <c r="AA289" s="169"/>
      <c r="AB289" s="169"/>
      <c r="AC289" s="169"/>
      <c r="AD289" s="169"/>
      <c r="AE289" s="169"/>
      <c r="AF289" s="169"/>
      <c r="AG289" s="169"/>
      <c r="AH289" s="169"/>
      <c r="AI289" s="169"/>
      <c r="AJ289" s="169"/>
      <c r="AK289" s="169"/>
      <c r="AL289" s="169"/>
      <c r="AM289" s="169"/>
      <c r="AN289" s="169"/>
      <c r="AO289" s="169"/>
      <c r="AP289" s="169"/>
      <c r="AQ289" s="169"/>
      <c r="AR289" s="169"/>
    </row>
    <row r="290" spans="1:44" ht="12" customHeight="1">
      <c r="A290" s="240"/>
      <c r="B290" s="241"/>
      <c r="C290" s="242"/>
      <c r="D290" s="323" t="s">
        <v>8118</v>
      </c>
      <c r="E290" s="241" t="str">
        <f>LOWER(IF($A290="","",VLOOKUP($D290,'CPOS178-D'!$A$2:$G$11000,4,0)))</f>
        <v/>
      </c>
      <c r="F290" s="550"/>
      <c r="G290" s="573"/>
      <c r="H290" s="550"/>
      <c r="I290" s="593"/>
      <c r="J290" s="10"/>
      <c r="K290" s="116"/>
      <c r="L290" s="24"/>
      <c r="M290" s="24"/>
      <c r="N290" s="25"/>
      <c r="O290" s="24"/>
      <c r="P290" s="25"/>
      <c r="S290" s="4"/>
      <c r="T290" s="3"/>
      <c r="U290" s="16"/>
      <c r="V290" s="16"/>
      <c r="W290" s="16"/>
      <c r="X290" s="17"/>
      <c r="Y290" s="19"/>
      <c r="Z290" s="16"/>
      <c r="AA290" s="17"/>
    </row>
    <row r="291" spans="1:44" ht="15">
      <c r="A291" s="142">
        <f>A288+1</f>
        <v>801</v>
      </c>
      <c r="B291" s="36" t="s">
        <v>2558</v>
      </c>
      <c r="C291" s="171" t="s">
        <v>2791</v>
      </c>
      <c r="D291" s="649" t="str">
        <f>LOWER(IF($A291="","",VLOOKUP($C291,'CPOS178-D'!$A$2:$G$11000,3,0)))</f>
        <v>demolição manual de revestimento cerâmico, incluindo a base</v>
      </c>
      <c r="E291" s="32" t="str">
        <f>LOWER(IF($A291="","",VLOOKUP($C291,'CPOS178-D'!$A$2:$G$11000,4,0)))</f>
        <v>m²</v>
      </c>
      <c r="F291" s="551">
        <v>299.86</v>
      </c>
      <c r="G291" s="582">
        <f>ROUND(IF($A291="","",VLOOKUP($C291,'CPOS178-D'!$A$2:$G$11000,7,0))*(1+$I$4),2)</f>
        <v>10.63</v>
      </c>
      <c r="H291" s="605">
        <f t="shared" ref="H291:H296" si="79">G291*1.2977</f>
        <v>13.794551000000002</v>
      </c>
      <c r="I291" s="594">
        <f t="shared" ref="I291:I296" si="80">ROUND(F291*H291,2)</f>
        <v>4136.43</v>
      </c>
      <c r="J291" s="13"/>
      <c r="K291" s="121"/>
      <c r="L291" s="66"/>
      <c r="M291" s="63"/>
      <c r="N291" s="63"/>
      <c r="O291" s="63"/>
      <c r="P291" s="63"/>
      <c r="Q291" s="63"/>
      <c r="R291" s="63"/>
      <c r="S291" s="63"/>
      <c r="T291" s="63"/>
      <c r="U291" s="16"/>
      <c r="V291" s="17"/>
      <c r="W291" s="18"/>
      <c r="X291" s="17"/>
      <c r="Y291" s="19"/>
      <c r="Z291" s="17"/>
      <c r="AA291" s="17"/>
    </row>
    <row r="292" spans="1:44" ht="15">
      <c r="A292" s="142">
        <f t="shared" ref="A292:A309" si="81">A291+1</f>
        <v>802</v>
      </c>
      <c r="B292" s="36" t="s">
        <v>2558</v>
      </c>
      <c r="C292" s="171" t="s">
        <v>3506</v>
      </c>
      <c r="D292" s="143" t="str">
        <f>LOWER(IF($A292="","",VLOOKUP($C292,'CPOS178-D'!$A$2:$G$11000,3,0)))</f>
        <v>argamassa de proteção com argila expandida</v>
      </c>
      <c r="E292" s="32" t="str">
        <f>LOWER(IF($A292="","",VLOOKUP($C292,'CPOS178-D'!$A$2:$G$11000,4,0)))</f>
        <v>m³</v>
      </c>
      <c r="F292" s="551">
        <f>F291*0.04</f>
        <v>11.994400000000001</v>
      </c>
      <c r="G292" s="582">
        <f>ROUND(IF($A292="","",VLOOKUP($C292,'CPOS178-D'!$A$2:$G$11000,7,0))*(1+$I$4),2)</f>
        <v>1080.1500000000001</v>
      </c>
      <c r="H292" s="605">
        <f t="shared" si="79"/>
        <v>1401.7106550000001</v>
      </c>
      <c r="I292" s="594">
        <f t="shared" si="80"/>
        <v>16812.68</v>
      </c>
      <c r="J292" s="13"/>
      <c r="K292" s="121"/>
      <c r="L292" s="66"/>
      <c r="M292" s="63"/>
      <c r="N292" s="63"/>
      <c r="O292" s="63"/>
      <c r="P292" s="63"/>
      <c r="Q292" s="63"/>
      <c r="R292" s="63"/>
      <c r="S292" s="63"/>
      <c r="T292" s="63"/>
      <c r="U292" s="16"/>
      <c r="V292" s="17"/>
      <c r="W292" s="18"/>
      <c r="X292" s="17"/>
      <c r="Y292" s="19"/>
      <c r="Z292" s="17"/>
      <c r="AA292" s="17"/>
    </row>
    <row r="293" spans="1:44" ht="15">
      <c r="A293" s="142">
        <f t="shared" si="81"/>
        <v>803</v>
      </c>
      <c r="B293" s="36" t="s">
        <v>2558</v>
      </c>
      <c r="C293" s="171" t="s">
        <v>3507</v>
      </c>
      <c r="D293" s="143" t="str">
        <f>LOWER(IF($A293="","",VLOOKUP($C293,'CPOS178-D'!$A$2:$G$11000,3,0)))</f>
        <v>argamassa de regularização e/ou proteção</v>
      </c>
      <c r="E293" s="32" t="str">
        <f>LOWER(IF($A293="","",VLOOKUP($C293,'CPOS178-D'!$A$2:$G$11000,4,0)))</f>
        <v>m³</v>
      </c>
      <c r="F293" s="551">
        <f>F291*0.03</f>
        <v>8.9958000000000009</v>
      </c>
      <c r="G293" s="582">
        <f>ROUND(IF($A293="","",VLOOKUP($C293,'CPOS178-D'!$A$2:$G$11000,7,0))*(1+$I$4),2)</f>
        <v>650.16</v>
      </c>
      <c r="H293" s="605">
        <f t="shared" si="79"/>
        <v>843.71263199999999</v>
      </c>
      <c r="I293" s="594">
        <f t="shared" si="80"/>
        <v>7589.87</v>
      </c>
      <c r="J293" s="13"/>
      <c r="K293" s="121"/>
      <c r="L293" s="66"/>
      <c r="M293" s="63"/>
      <c r="N293" s="63"/>
      <c r="O293" s="63"/>
      <c r="P293" s="63"/>
      <c r="Q293" s="63"/>
      <c r="R293" s="63"/>
      <c r="S293" s="63"/>
      <c r="T293" s="63"/>
      <c r="U293" s="16"/>
      <c r="V293" s="17"/>
      <c r="W293" s="18"/>
      <c r="X293" s="17"/>
      <c r="Y293" s="19"/>
      <c r="Z293" s="17"/>
      <c r="AA293" s="17"/>
    </row>
    <row r="294" spans="1:44" ht="24">
      <c r="A294" s="142">
        <f t="shared" si="81"/>
        <v>804</v>
      </c>
      <c r="B294" s="36" t="s">
        <v>2558</v>
      </c>
      <c r="C294" s="171" t="s">
        <v>6764</v>
      </c>
      <c r="D294" s="143" t="str">
        <f>LOWER(IF($A294="","",VLOOKUP($C294,'CPOS178-D'!$A$2:$G$11000,3,0)))</f>
        <v>placa cerâmica esmaltada pei-5 para área externa, grupo de absorção biib, resistência química b, assentado com argamassa colante industrializada</v>
      </c>
      <c r="E294" s="32" t="str">
        <f>LOWER(IF($A294="","",VLOOKUP($C294,'CPOS178-D'!$A$2:$G$11000,4,0)))</f>
        <v>m²</v>
      </c>
      <c r="F294" s="551">
        <f>F291</f>
        <v>299.86</v>
      </c>
      <c r="G294" s="582">
        <f>ROUND(IF($A294="","",VLOOKUP($C294,'CPOS178-D'!$A$2:$G$11000,7,0))*(1+$I$4),2)</f>
        <v>81.790000000000006</v>
      </c>
      <c r="H294" s="605">
        <f t="shared" si="79"/>
        <v>106.13888300000002</v>
      </c>
      <c r="I294" s="594">
        <f t="shared" si="80"/>
        <v>31826.81</v>
      </c>
      <c r="J294" s="13"/>
      <c r="K294" s="121"/>
      <c r="L294" s="66"/>
      <c r="M294" s="63"/>
      <c r="N294" s="63"/>
      <c r="O294" s="63"/>
      <c r="P294" s="63"/>
      <c r="Q294" s="63"/>
      <c r="R294" s="63"/>
      <c r="S294" s="63"/>
      <c r="T294" s="63"/>
      <c r="U294" s="16"/>
      <c r="V294" s="17"/>
      <c r="W294" s="18"/>
      <c r="X294" s="17"/>
      <c r="Y294" s="19"/>
      <c r="Z294" s="17"/>
      <c r="AA294" s="17"/>
    </row>
    <row r="295" spans="1:44" s="81" customFormat="1" ht="15">
      <c r="A295" s="600">
        <f t="shared" si="81"/>
        <v>805</v>
      </c>
      <c r="B295" s="36" t="s">
        <v>2558</v>
      </c>
      <c r="C295" s="171" t="s">
        <v>4197</v>
      </c>
      <c r="D295" s="601" t="str">
        <f>LOWER(IF($A295="","",VLOOKUP($C295,'CPOS178-D'!$A$2:$G$11000,3,0)))</f>
        <v>piso tátil de concreto, alerta / direcional, intertravado, espessura de 6 cm, com rejunte em areia</v>
      </c>
      <c r="E295" s="602" t="str">
        <f>LOWER(IF($A295="","",VLOOKUP($C295,'CPOS178-D'!$A$2:$G$11000,4,0)))</f>
        <v>m²</v>
      </c>
      <c r="F295" s="603">
        <f>38.26+3+16.07+25.75+11.3</f>
        <v>94.38</v>
      </c>
      <c r="G295" s="604">
        <f>ROUND(IF($A295="","",VLOOKUP($C295,'CPOS178-D'!$A$2:$G$11000,7,0))*(1+$I$4),2)</f>
        <v>97.29</v>
      </c>
      <c r="H295" s="605">
        <f t="shared" si="79"/>
        <v>126.25323300000001</v>
      </c>
      <c r="I295" s="594">
        <f t="shared" si="80"/>
        <v>11915.78</v>
      </c>
      <c r="J295" s="607"/>
      <c r="K295" s="608"/>
      <c r="L295" s="568"/>
      <c r="M295" s="609"/>
      <c r="N295" s="609"/>
      <c r="O295" s="609"/>
      <c r="P295" s="609"/>
      <c r="Q295" s="609"/>
      <c r="R295" s="609"/>
      <c r="S295" s="609"/>
      <c r="T295" s="609"/>
      <c r="U295" s="610"/>
      <c r="V295" s="611"/>
      <c r="W295" s="612"/>
      <c r="X295" s="611"/>
      <c r="Y295" s="613"/>
      <c r="Z295" s="611"/>
      <c r="AA295" s="611"/>
    </row>
    <row r="296" spans="1:44" ht="24">
      <c r="A296" s="142">
        <f>A293+1</f>
        <v>804</v>
      </c>
      <c r="B296" s="36" t="s">
        <v>2558</v>
      </c>
      <c r="C296" s="171" t="s">
        <v>3020</v>
      </c>
      <c r="D296" s="649" t="str">
        <f>LOWER(IF($A296="","",VLOOKUP($C296,'CPOS178-D'!$A$2:$G$11000,3,0)))</f>
        <v>remoção de entulho separado de obra com caçamba metálica - terra, alvenaria, concreto, argamassa, madeira, papel, plástico ou metal</v>
      </c>
      <c r="E296" s="32" t="str">
        <f>LOWER(IF($A296="","",VLOOKUP($C296,'CPOS178-D'!$A$2:$G$11000,4,0)))</f>
        <v>m³</v>
      </c>
      <c r="F296" s="551">
        <f>F291*0.05*1.3</f>
        <v>19.490900000000003</v>
      </c>
      <c r="G296" s="582">
        <v>87.99</v>
      </c>
      <c r="H296" s="605">
        <f t="shared" si="79"/>
        <v>114.184623</v>
      </c>
      <c r="I296" s="594">
        <f t="shared" si="80"/>
        <v>2225.56</v>
      </c>
      <c r="J296" s="13"/>
      <c r="K296" s="121"/>
      <c r="L296" s="66"/>
      <c r="M296" s="63"/>
      <c r="N296" s="63"/>
      <c r="O296" s="63"/>
      <c r="P296" s="63"/>
      <c r="Q296" s="63"/>
      <c r="R296" s="63"/>
      <c r="S296" s="63"/>
      <c r="T296" s="63"/>
      <c r="U296" s="16"/>
      <c r="V296" s="17"/>
      <c r="W296" s="18"/>
      <c r="X296" s="17"/>
      <c r="Y296" s="19"/>
      <c r="Z296" s="17"/>
      <c r="AA296" s="17"/>
    </row>
    <row r="297" spans="1:44" ht="12" customHeight="1">
      <c r="A297" s="142"/>
      <c r="B297" s="36"/>
      <c r="C297" s="171"/>
      <c r="D297" s="211"/>
      <c r="E297" s="32"/>
      <c r="F297" s="551"/>
      <c r="G297" s="582"/>
      <c r="H297" s="577"/>
      <c r="I297" s="594"/>
      <c r="J297" s="13"/>
      <c r="K297" s="121"/>
      <c r="L297" s="66"/>
      <c r="M297" s="63"/>
      <c r="N297" s="63"/>
      <c r="O297" s="63"/>
      <c r="P297" s="63"/>
      <c r="Q297" s="63"/>
      <c r="R297" s="63"/>
      <c r="S297" s="63"/>
      <c r="T297" s="63"/>
      <c r="U297" s="16"/>
      <c r="V297" s="17"/>
      <c r="W297" s="18"/>
      <c r="X297" s="17"/>
      <c r="Y297" s="19"/>
      <c r="Z297" s="17"/>
      <c r="AA297" s="17"/>
    </row>
    <row r="298" spans="1:44" ht="12" customHeight="1">
      <c r="A298" s="240"/>
      <c r="B298" s="241"/>
      <c r="C298" s="242"/>
      <c r="D298" s="323" t="s">
        <v>8139</v>
      </c>
      <c r="E298" s="241" t="str">
        <f>LOWER(IF($A298="","",VLOOKUP($D298,'CPOS178-D'!$A$2:$G$11000,4,0)))</f>
        <v/>
      </c>
      <c r="F298" s="550"/>
      <c r="G298" s="573"/>
      <c r="H298" s="550"/>
      <c r="I298" s="593"/>
      <c r="J298" s="10"/>
      <c r="K298" s="116"/>
      <c r="L298" s="24"/>
      <c r="M298" s="24"/>
      <c r="N298" s="25"/>
      <c r="O298" s="24"/>
      <c r="P298" s="25"/>
      <c r="S298" s="4"/>
      <c r="T298" s="3"/>
      <c r="U298" s="16"/>
      <c r="V298" s="16"/>
      <c r="W298" s="16"/>
      <c r="X298" s="17"/>
      <c r="Y298" s="19"/>
      <c r="Z298" s="16"/>
      <c r="AA298" s="17"/>
    </row>
    <row r="299" spans="1:44" ht="12" customHeight="1">
      <c r="A299" s="142">
        <f>A295+1</f>
        <v>806</v>
      </c>
      <c r="B299" s="36" t="s">
        <v>2558</v>
      </c>
      <c r="C299" s="171" t="s">
        <v>3488</v>
      </c>
      <c r="D299" s="143" t="str">
        <f>LOWER(IF($A299="","",VLOOKUP($C299,'CPOS178-D'!$A$2:$G$11000,3,0)))</f>
        <v>cobertura plana em chapa de policarbonato alveolar de 10 mm</v>
      </c>
      <c r="E299" s="32" t="str">
        <f>LOWER(IF($A299="","",VLOOKUP($C299,'CPOS178-D'!$A$2:$G$11000,4,0)))</f>
        <v>m²</v>
      </c>
      <c r="F299" s="551">
        <v>0</v>
      </c>
      <c r="G299" s="582">
        <f>ROUND(IF($A299="","",VLOOKUP($C299,'CPOS178-D'!$A$2:$G$11000,7,0))*(1+$I$4),2)</f>
        <v>261.66000000000003</v>
      </c>
      <c r="H299" s="605">
        <f t="shared" ref="H299:H301" si="82">G299*1.2977</f>
        <v>339.55618200000004</v>
      </c>
      <c r="I299" s="594">
        <f t="shared" ref="I299:I301" si="83">ROUND(F299*H299,2)</f>
        <v>0</v>
      </c>
      <c r="J299" s="13"/>
      <c r="K299" s="121"/>
      <c r="L299" s="66"/>
      <c r="M299" s="63"/>
      <c r="N299" s="63"/>
      <c r="O299" s="63"/>
      <c r="P299" s="63"/>
      <c r="Q299" s="63"/>
      <c r="R299" s="63"/>
      <c r="S299" s="63"/>
      <c r="T299" s="63"/>
      <c r="U299" s="16"/>
      <c r="V299" s="17"/>
      <c r="W299" s="18"/>
      <c r="X299" s="17"/>
      <c r="Y299" s="19"/>
      <c r="Z299" s="17"/>
      <c r="AA299" s="17"/>
    </row>
    <row r="300" spans="1:44" ht="12" customHeight="1">
      <c r="A300" s="142">
        <f>A299+1</f>
        <v>807</v>
      </c>
      <c r="B300" s="36"/>
      <c r="C300" s="171" t="s">
        <v>8115</v>
      </c>
      <c r="D300" s="143" t="s">
        <v>36964</v>
      </c>
      <c r="E300" s="32" t="s">
        <v>3</v>
      </c>
      <c r="F300" s="551">
        <v>0</v>
      </c>
      <c r="G300" s="582">
        <f>37360.31*(1+$I$4)</f>
        <v>48482.474286999997</v>
      </c>
      <c r="H300" s="605">
        <f t="shared" si="82"/>
        <v>62915.706882239901</v>
      </c>
      <c r="I300" s="594">
        <f t="shared" si="83"/>
        <v>0</v>
      </c>
      <c r="J300" s="13"/>
      <c r="K300" s="121"/>
      <c r="L300" s="66"/>
      <c r="M300" s="63"/>
      <c r="N300" s="63"/>
      <c r="O300" s="63"/>
      <c r="P300" s="63"/>
      <c r="Q300" s="63"/>
      <c r="R300" s="63"/>
      <c r="S300" s="63"/>
      <c r="T300" s="63"/>
      <c r="U300" s="16"/>
      <c r="V300" s="17"/>
      <c r="W300" s="18"/>
      <c r="X300" s="17"/>
      <c r="Y300" s="19"/>
      <c r="Z300" s="17"/>
      <c r="AA300" s="17"/>
    </row>
    <row r="301" spans="1:44" ht="12" customHeight="1">
      <c r="A301" s="142">
        <f>A300+1</f>
        <v>808</v>
      </c>
      <c r="B301" s="36"/>
      <c r="C301" s="171" t="s">
        <v>8115</v>
      </c>
      <c r="D301" s="143" t="s">
        <v>36965</v>
      </c>
      <c r="E301" s="32" t="s">
        <v>3</v>
      </c>
      <c r="F301" s="551">
        <v>0</v>
      </c>
      <c r="G301" s="582">
        <f>23483.63*(1+$I$4)</f>
        <v>30474.706651000004</v>
      </c>
      <c r="H301" s="605">
        <f t="shared" si="82"/>
        <v>39547.026821002706</v>
      </c>
      <c r="I301" s="594">
        <f t="shared" si="83"/>
        <v>0</v>
      </c>
      <c r="J301" s="13"/>
      <c r="K301" s="121"/>
      <c r="L301" s="66"/>
      <c r="M301" s="63"/>
      <c r="N301" s="63"/>
      <c r="O301" s="63"/>
      <c r="P301" s="63"/>
      <c r="Q301" s="63"/>
      <c r="R301" s="63"/>
      <c r="S301" s="63"/>
      <c r="T301" s="63"/>
      <c r="U301" s="16"/>
      <c r="V301" s="17"/>
      <c r="W301" s="18"/>
      <c r="X301" s="17"/>
      <c r="Y301" s="19"/>
      <c r="Z301" s="17"/>
      <c r="AA301" s="17"/>
    </row>
    <row r="302" spans="1:44" ht="12" customHeight="1">
      <c r="A302" s="142"/>
      <c r="B302" s="36"/>
      <c r="C302" s="171"/>
      <c r="D302" s="211"/>
      <c r="E302" s="32"/>
      <c r="F302" s="551"/>
      <c r="G302" s="582"/>
      <c r="H302" s="577"/>
      <c r="I302" s="594"/>
      <c r="J302" s="13"/>
      <c r="K302" s="121"/>
      <c r="L302" s="66"/>
      <c r="M302" s="63"/>
      <c r="N302" s="63"/>
      <c r="O302" s="63"/>
      <c r="P302" s="63"/>
      <c r="Q302" s="63"/>
      <c r="R302" s="63"/>
      <c r="S302" s="63"/>
      <c r="T302" s="63"/>
      <c r="U302" s="16"/>
      <c r="V302" s="17"/>
      <c r="W302" s="18"/>
      <c r="X302" s="17"/>
      <c r="Y302" s="19"/>
      <c r="Z302" s="17"/>
      <c r="AA302" s="17"/>
    </row>
    <row r="303" spans="1:44" ht="12" customHeight="1">
      <c r="A303" s="240"/>
      <c r="B303" s="241"/>
      <c r="C303" s="242"/>
      <c r="D303" s="323" t="s">
        <v>36963</v>
      </c>
      <c r="E303" s="241" t="str">
        <f>LOWER(IF($A303="","",VLOOKUP($D303,'CPOS178-D'!$A$2:$G$11000,4,0)))</f>
        <v/>
      </c>
      <c r="F303" s="550"/>
      <c r="G303" s="573"/>
      <c r="H303" s="550"/>
      <c r="I303" s="593"/>
      <c r="J303" s="10"/>
      <c r="K303" s="116"/>
      <c r="L303" s="24"/>
      <c r="M303" s="24"/>
      <c r="N303" s="25"/>
      <c r="O303" s="24"/>
      <c r="P303" s="25"/>
      <c r="S303" s="4"/>
      <c r="T303" s="3"/>
      <c r="U303" s="16"/>
      <c r="V303" s="16"/>
      <c r="W303" s="16"/>
      <c r="X303" s="17"/>
      <c r="Y303" s="19"/>
      <c r="Z303" s="16"/>
      <c r="AA303" s="17"/>
    </row>
    <row r="304" spans="1:44" ht="12" customHeight="1">
      <c r="A304" s="142">
        <f>A301+1</f>
        <v>809</v>
      </c>
      <c r="B304" s="36"/>
      <c r="C304" s="171" t="s">
        <v>8115</v>
      </c>
      <c r="D304" s="143" t="s">
        <v>36966</v>
      </c>
      <c r="E304" s="32" t="s">
        <v>34</v>
      </c>
      <c r="F304" s="551">
        <v>66.5</v>
      </c>
      <c r="G304" s="582">
        <f>545.12*(1+$I$4)</f>
        <v>707.40222400000005</v>
      </c>
      <c r="H304" s="605">
        <f t="shared" ref="H304:H305" si="84">G304*1.2977</f>
        <v>917.99586608480013</v>
      </c>
      <c r="I304" s="594">
        <f t="shared" ref="I304:I305" si="85">ROUND(F304*H304,2)</f>
        <v>61046.73</v>
      </c>
      <c r="J304" s="13"/>
      <c r="K304" s="121"/>
      <c r="L304" s="66"/>
      <c r="M304" s="63"/>
      <c r="N304" s="63"/>
      <c r="O304" s="63"/>
      <c r="P304" s="63"/>
      <c r="Q304" s="63"/>
      <c r="R304" s="63"/>
      <c r="S304" s="63"/>
      <c r="T304" s="63"/>
      <c r="U304" s="16"/>
      <c r="V304" s="17"/>
      <c r="W304" s="18"/>
      <c r="X304" s="17"/>
      <c r="Y304" s="19"/>
      <c r="Z304" s="17"/>
      <c r="AA304" s="17"/>
    </row>
    <row r="305" spans="1:44" ht="12" customHeight="1">
      <c r="A305" s="142">
        <f>A304+1</f>
        <v>810</v>
      </c>
      <c r="B305" s="36"/>
      <c r="C305" s="171" t="s">
        <v>8115</v>
      </c>
      <c r="D305" s="143" t="s">
        <v>36967</v>
      </c>
      <c r="E305" s="32" t="s">
        <v>34</v>
      </c>
      <c r="F305" s="551">
        <f>F304</f>
        <v>66.5</v>
      </c>
      <c r="G305" s="582">
        <f>234.98*(1+$I$4)</f>
        <v>304.93354599999998</v>
      </c>
      <c r="H305" s="605">
        <f t="shared" si="84"/>
        <v>395.7122626442</v>
      </c>
      <c r="I305" s="594">
        <f t="shared" si="85"/>
        <v>26314.87</v>
      </c>
      <c r="J305" s="13"/>
      <c r="K305" s="121"/>
      <c r="L305" s="66"/>
      <c r="M305" s="63"/>
      <c r="N305" s="63"/>
      <c r="O305" s="63"/>
      <c r="P305" s="63"/>
      <c r="Q305" s="63"/>
      <c r="R305" s="63"/>
      <c r="S305" s="63"/>
      <c r="T305" s="63"/>
      <c r="U305" s="16"/>
      <c r="V305" s="17"/>
      <c r="W305" s="18"/>
      <c r="X305" s="17"/>
      <c r="Y305" s="19"/>
      <c r="Z305" s="17"/>
      <c r="AA305" s="17"/>
    </row>
    <row r="306" spans="1:44" ht="12" customHeight="1">
      <c r="A306" s="142"/>
      <c r="B306" s="36"/>
      <c r="C306" s="171"/>
      <c r="D306" s="143"/>
      <c r="E306" s="32"/>
      <c r="F306" s="551"/>
      <c r="G306" s="582"/>
      <c r="H306" s="577"/>
      <c r="I306" s="594"/>
      <c r="J306" s="13"/>
      <c r="K306" s="121"/>
      <c r="L306" s="66"/>
      <c r="M306" s="63"/>
      <c r="N306" s="63"/>
      <c r="O306" s="63"/>
      <c r="P306" s="63"/>
      <c r="Q306" s="63"/>
      <c r="R306" s="63"/>
      <c r="S306" s="63"/>
      <c r="T306" s="63"/>
      <c r="U306" s="16"/>
      <c r="V306" s="17"/>
      <c r="W306" s="18"/>
      <c r="X306" s="17"/>
      <c r="Y306" s="19"/>
      <c r="Z306" s="17"/>
      <c r="AA306" s="17"/>
    </row>
    <row r="307" spans="1:44" ht="12" customHeight="1">
      <c r="A307" s="240"/>
      <c r="B307" s="241"/>
      <c r="C307" s="242"/>
      <c r="D307" s="323" t="s">
        <v>8308</v>
      </c>
      <c r="E307" s="241" t="str">
        <f>LOWER(IF($A307="","",VLOOKUP($D307,'CPOS178-D'!$A$2:$G$11000,4,0)))</f>
        <v/>
      </c>
      <c r="F307" s="550"/>
      <c r="G307" s="573"/>
      <c r="H307" s="550"/>
      <c r="I307" s="593"/>
      <c r="J307" s="10"/>
      <c r="K307" s="116"/>
      <c r="L307" s="24"/>
      <c r="M307" s="24"/>
      <c r="N307" s="25"/>
      <c r="O307" s="24"/>
      <c r="P307" s="25"/>
      <c r="S307" s="4"/>
      <c r="T307" s="3"/>
      <c r="U307" s="16"/>
      <c r="V307" s="16"/>
      <c r="W307" s="16"/>
      <c r="X307" s="17"/>
      <c r="Y307" s="19"/>
      <c r="Z307" s="16"/>
      <c r="AA307" s="17"/>
    </row>
    <row r="308" spans="1:44" ht="12" customHeight="1">
      <c r="A308" s="142">
        <f>A305+1</f>
        <v>811</v>
      </c>
      <c r="B308" s="36" t="s">
        <v>2558</v>
      </c>
      <c r="C308" s="171" t="s">
        <v>7864</v>
      </c>
      <c r="D308" s="143" t="str">
        <f>LOWER(IF($A308="","",VLOOKUP($C308,'CPOS178-D'!$A$2:$G$11000,3,0)))</f>
        <v>proteção passiva contra incêndio com tinta intumescente, com tempo requerido de resistência ao fogo trrf = 60 min - aplicação em estrutura metálica</v>
      </c>
      <c r="E308" s="32" t="str">
        <f>LOWER(IF($A308="","",VLOOKUP($C308,'CPOS178-D'!$A$2:$G$11000,4,0)))</f>
        <v>m²</v>
      </c>
      <c r="F308" s="551">
        <f>(2*11.3+25.75+3.4)*0.9</f>
        <v>46.575000000000003</v>
      </c>
      <c r="G308" s="582">
        <f>ROUND(IF($A308="","",VLOOKUP($C308,'CPOS178-D'!$A$2:$G$11000,7,0))*(1+$I$4),2)</f>
        <v>248.9</v>
      </c>
      <c r="H308" s="605">
        <f t="shared" ref="H308:H309" si="86">G308*1.2977</f>
        <v>322.99753000000004</v>
      </c>
      <c r="I308" s="594">
        <f t="shared" ref="I308:I309" si="87">ROUND(F308*H308,2)</f>
        <v>15043.61</v>
      </c>
      <c r="J308" s="13"/>
      <c r="K308" s="121"/>
      <c r="L308" s="66"/>
      <c r="M308" s="63"/>
      <c r="N308" s="63"/>
      <c r="O308" s="63"/>
      <c r="P308" s="63"/>
      <c r="Q308" s="63"/>
      <c r="R308" s="63"/>
      <c r="S308" s="63"/>
      <c r="T308" s="63"/>
      <c r="U308" s="16"/>
      <c r="V308" s="17"/>
      <c r="W308" s="18"/>
      <c r="X308" s="17"/>
      <c r="Y308" s="19"/>
      <c r="Z308" s="17"/>
      <c r="AA308" s="17"/>
    </row>
    <row r="309" spans="1:44" ht="12" customHeight="1">
      <c r="A309" s="142">
        <f t="shared" si="81"/>
        <v>812</v>
      </c>
      <c r="B309" s="36" t="s">
        <v>2558</v>
      </c>
      <c r="C309" s="171" t="s">
        <v>6837</v>
      </c>
      <c r="D309" s="143" t="str">
        <f>LOWER(IF($A309="","",VLOOKUP($C309,'CPOS178-D'!$A$2:$G$11000,3,0)))</f>
        <v>esmalte a base de água em estrutura metálica</v>
      </c>
      <c r="E309" s="32" t="str">
        <f>LOWER(IF($A309="","",VLOOKUP($C309,'CPOS178-D'!$A$2:$G$11000,4,0)))</f>
        <v>m²</v>
      </c>
      <c r="F309" s="551">
        <f>F308</f>
        <v>46.575000000000003</v>
      </c>
      <c r="G309" s="582">
        <f>ROUND(IF($A309="","",VLOOKUP($C309,'CPOS178-D'!$A$2:$G$11000,7,0))*(1+$I$4),2)</f>
        <v>41.32</v>
      </c>
      <c r="H309" s="605">
        <f t="shared" si="86"/>
        <v>53.620964000000001</v>
      </c>
      <c r="I309" s="594">
        <f t="shared" si="87"/>
        <v>2497.4</v>
      </c>
      <c r="J309" s="13"/>
      <c r="K309" s="121"/>
      <c r="L309" s="66"/>
      <c r="M309" s="63"/>
      <c r="N309" s="63"/>
      <c r="O309" s="63"/>
      <c r="P309" s="63"/>
      <c r="Q309" s="63"/>
      <c r="R309" s="63"/>
      <c r="S309" s="63"/>
      <c r="T309" s="63"/>
      <c r="U309" s="16"/>
      <c r="V309" s="17"/>
      <c r="W309" s="18"/>
      <c r="X309" s="17"/>
      <c r="Y309" s="19"/>
      <c r="Z309" s="17"/>
      <c r="AA309" s="17"/>
    </row>
    <row r="310" spans="1:44" ht="12" customHeight="1">
      <c r="A310" s="170"/>
      <c r="B310" s="171"/>
      <c r="C310" s="163"/>
      <c r="D310" s="174"/>
      <c r="E310" s="172"/>
      <c r="F310" s="551"/>
      <c r="G310" s="554"/>
      <c r="H310" s="551"/>
      <c r="I310" s="575"/>
      <c r="J310" s="165"/>
      <c r="K310" s="165"/>
      <c r="L310" s="165"/>
      <c r="M310" s="165"/>
      <c r="N310" s="166"/>
      <c r="O310" s="167"/>
      <c r="P310" s="168"/>
      <c r="Q310" s="167"/>
      <c r="R310" s="167"/>
      <c r="S310" s="169"/>
      <c r="T310" s="169"/>
      <c r="U310" s="169"/>
      <c r="V310" s="169"/>
      <c r="W310" s="169"/>
      <c r="X310" s="169"/>
      <c r="Y310" s="169"/>
      <c r="Z310" s="169"/>
      <c r="AA310" s="169"/>
      <c r="AB310" s="169"/>
      <c r="AC310" s="169"/>
      <c r="AD310" s="169"/>
      <c r="AE310" s="169"/>
      <c r="AF310" s="169"/>
      <c r="AG310" s="169"/>
      <c r="AH310" s="169"/>
      <c r="AI310" s="169"/>
      <c r="AJ310" s="169"/>
      <c r="AK310" s="169"/>
      <c r="AL310" s="169"/>
      <c r="AM310" s="169"/>
      <c r="AN310" s="169"/>
      <c r="AO310" s="169"/>
      <c r="AP310" s="169"/>
      <c r="AQ310" s="169"/>
      <c r="AR310" s="169"/>
    </row>
    <row r="311" spans="1:44" ht="12" customHeight="1">
      <c r="A311" s="243"/>
      <c r="B311" s="244"/>
      <c r="C311" s="244"/>
      <c r="D311" s="324" t="s">
        <v>2568</v>
      </c>
      <c r="E311" s="245">
        <f>A288</f>
        <v>800</v>
      </c>
      <c r="F311" s="552"/>
      <c r="G311" s="583" t="s">
        <v>57</v>
      </c>
      <c r="H311" s="578" t="s">
        <v>57</v>
      </c>
      <c r="I311" s="595">
        <f>SUM(I289:I310)</f>
        <v>179409.74000000002</v>
      </c>
      <c r="J311" s="10"/>
      <c r="K311" s="119"/>
      <c r="L311" s="63"/>
      <c r="M311" s="63"/>
      <c r="N311" s="63"/>
      <c r="O311" s="63"/>
      <c r="P311" s="63"/>
      <c r="Q311" s="63"/>
      <c r="R311" s="63"/>
      <c r="S311" s="63"/>
      <c r="T311" s="63"/>
      <c r="U311" s="63"/>
      <c r="V311" s="63"/>
      <c r="W311" s="16"/>
      <c r="X311" s="17"/>
      <c r="Y311" s="19"/>
      <c r="Z311" s="16"/>
      <c r="AA311" s="17"/>
    </row>
    <row r="312" spans="1:44" ht="12" customHeight="1">
      <c r="A312" s="170"/>
      <c r="B312" s="171"/>
      <c r="C312" s="163"/>
      <c r="D312" s="174"/>
      <c r="E312" s="172"/>
      <c r="F312" s="551"/>
      <c r="G312" s="554"/>
      <c r="H312" s="551"/>
      <c r="I312" s="575"/>
      <c r="J312" s="165"/>
      <c r="K312" s="165"/>
      <c r="L312" s="165"/>
      <c r="M312" s="165"/>
      <c r="N312" s="166"/>
      <c r="O312" s="167"/>
      <c r="P312" s="168"/>
      <c r="Q312" s="167"/>
      <c r="R312" s="167"/>
      <c r="S312" s="169"/>
      <c r="T312" s="169"/>
      <c r="U312" s="169"/>
      <c r="V312" s="169"/>
      <c r="W312" s="169"/>
      <c r="X312" s="169"/>
      <c r="Y312" s="169"/>
      <c r="Z312" s="169"/>
      <c r="AA312" s="169"/>
      <c r="AB312" s="169"/>
      <c r="AC312" s="169"/>
      <c r="AD312" s="169"/>
      <c r="AE312" s="169"/>
      <c r="AF312" s="169"/>
      <c r="AG312" s="169"/>
      <c r="AH312" s="169"/>
      <c r="AI312" s="169"/>
      <c r="AJ312" s="169"/>
      <c r="AK312" s="169"/>
      <c r="AL312" s="169"/>
      <c r="AM312" s="169"/>
      <c r="AN312" s="169"/>
      <c r="AO312" s="169"/>
      <c r="AP312" s="169"/>
      <c r="AQ312" s="169"/>
      <c r="AR312" s="169"/>
    </row>
    <row r="313" spans="1:44" s="1" customFormat="1" ht="12" customHeight="1">
      <c r="A313" s="162">
        <v>900</v>
      </c>
      <c r="B313" s="200"/>
      <c r="C313" s="201"/>
      <c r="D313" s="173" t="s">
        <v>8110</v>
      </c>
      <c r="E313" s="164"/>
      <c r="F313" s="555"/>
      <c r="G313" s="556"/>
      <c r="H313" s="555"/>
      <c r="I313" s="576"/>
      <c r="J313" s="208"/>
      <c r="K313" s="208"/>
      <c r="L313" s="208"/>
      <c r="M313" s="208"/>
      <c r="N313" s="209"/>
      <c r="O313" s="199"/>
      <c r="P313" s="168"/>
      <c r="Q313" s="199"/>
      <c r="R313" s="199"/>
      <c r="S313" s="210"/>
      <c r="T313" s="210"/>
      <c r="U313" s="210"/>
      <c r="V313" s="210"/>
      <c r="W313" s="210"/>
      <c r="X313" s="210"/>
      <c r="Y313" s="210"/>
      <c r="Z313" s="210"/>
      <c r="AA313" s="210"/>
      <c r="AB313" s="210"/>
      <c r="AC313" s="210"/>
      <c r="AD313" s="210"/>
      <c r="AE313" s="210"/>
      <c r="AF313" s="210"/>
      <c r="AG313" s="210"/>
      <c r="AH313" s="210"/>
      <c r="AI313" s="210"/>
      <c r="AJ313" s="210"/>
      <c r="AK313" s="210"/>
      <c r="AL313" s="210"/>
      <c r="AM313" s="210"/>
      <c r="AN313" s="210"/>
      <c r="AO313" s="210"/>
      <c r="AP313" s="210"/>
      <c r="AQ313" s="210"/>
      <c r="AR313" s="210"/>
    </row>
    <row r="314" spans="1:44" ht="12" customHeight="1">
      <c r="A314" s="170"/>
      <c r="B314" s="171"/>
      <c r="C314" s="163"/>
      <c r="D314" s="173"/>
      <c r="E314" s="172"/>
      <c r="F314" s="551"/>
      <c r="G314" s="554"/>
      <c r="H314" s="551"/>
      <c r="I314" s="575"/>
      <c r="J314" s="165"/>
      <c r="K314" s="165"/>
      <c r="L314" s="165"/>
      <c r="M314" s="165"/>
      <c r="N314" s="166"/>
      <c r="O314" s="167"/>
      <c r="P314" s="168"/>
      <c r="Q314" s="167"/>
      <c r="R314" s="167"/>
      <c r="S314" s="169"/>
      <c r="T314" s="169"/>
      <c r="U314" s="169"/>
      <c r="V314" s="169"/>
      <c r="W314" s="169"/>
      <c r="X314" s="169"/>
      <c r="Y314" s="169"/>
      <c r="Z314" s="169"/>
      <c r="AA314" s="169"/>
      <c r="AB314" s="169"/>
      <c r="AC314" s="169"/>
      <c r="AD314" s="169"/>
      <c r="AE314" s="169"/>
      <c r="AF314" s="169"/>
      <c r="AG314" s="169"/>
      <c r="AH314" s="169"/>
      <c r="AI314" s="169"/>
      <c r="AJ314" s="169"/>
      <c r="AK314" s="169"/>
      <c r="AL314" s="169"/>
      <c r="AM314" s="169"/>
      <c r="AN314" s="169"/>
      <c r="AO314" s="169"/>
      <c r="AP314" s="169"/>
      <c r="AQ314" s="169"/>
      <c r="AR314" s="169"/>
    </row>
    <row r="315" spans="1:44" ht="12" customHeight="1">
      <c r="A315" s="240"/>
      <c r="B315" s="241"/>
      <c r="C315" s="242"/>
      <c r="D315" s="323" t="s">
        <v>8310</v>
      </c>
      <c r="E315" s="241"/>
      <c r="F315" s="550"/>
      <c r="G315" s="573"/>
      <c r="H315" s="550"/>
      <c r="I315" s="593"/>
      <c r="J315" s="10"/>
      <c r="K315" s="116"/>
      <c r="L315" s="24"/>
      <c r="M315" s="24"/>
      <c r="N315" s="25"/>
      <c r="O315" s="24"/>
      <c r="P315" s="25"/>
      <c r="S315" s="4"/>
      <c r="T315" s="3"/>
      <c r="U315" s="16"/>
      <c r="V315" s="16"/>
      <c r="W315" s="16"/>
      <c r="X315" s="17"/>
      <c r="Y315" s="19"/>
      <c r="Z315" s="16"/>
      <c r="AA315" s="17"/>
    </row>
    <row r="316" spans="1:44" ht="12" customHeight="1">
      <c r="A316" s="142">
        <f>A313+1</f>
        <v>901</v>
      </c>
      <c r="B316" s="36" t="s">
        <v>2558</v>
      </c>
      <c r="C316" s="37" t="s">
        <v>4592</v>
      </c>
      <c r="D316" s="143" t="str">
        <f>LOWER(IF($A316="","",VLOOKUP($C316,'CPOS178-D'!$A$2:$G$11000,3,0)))</f>
        <v>quadro de distribuição universal de embutir, para disjuntores 16 din / 12 bolt-on - 150 a - sem componentes</v>
      </c>
      <c r="E316" s="32" t="str">
        <f>LOWER(IF($A316="","",VLOOKUP($C316,'CPOS178-D'!$A$2:$G$11000,4,0)))</f>
        <v>un</v>
      </c>
      <c r="F316" s="551">
        <v>1</v>
      </c>
      <c r="G316" s="582">
        <f>ROUND(IF($A316="","",VLOOKUP($C316,'CPOS178-D'!$A$2:$G$11000,7,0))*(1+$I$4),2)</f>
        <v>529.63</v>
      </c>
      <c r="H316" s="605">
        <f t="shared" ref="H316:H322" si="88">G316*1.2977</f>
        <v>687.30085100000008</v>
      </c>
      <c r="I316" s="594">
        <f>ROUND(F316*H316,2)</f>
        <v>687.3</v>
      </c>
      <c r="J316" s="13"/>
      <c r="K316" s="121"/>
      <c r="L316" s="66"/>
      <c r="M316" s="63"/>
      <c r="N316" s="63"/>
      <c r="O316" s="63"/>
      <c r="P316" s="63"/>
      <c r="Q316" s="63"/>
      <c r="R316" s="63"/>
      <c r="S316" s="63"/>
      <c r="T316" s="63"/>
      <c r="U316" s="16"/>
      <c r="V316" s="17"/>
      <c r="W316" s="18"/>
      <c r="X316" s="17"/>
      <c r="Y316" s="19"/>
      <c r="Z316" s="17"/>
      <c r="AA316" s="17"/>
    </row>
    <row r="317" spans="1:44" ht="12" customHeight="1">
      <c r="A317" s="142">
        <f t="shared" ref="A317:A321" si="89">A316+1</f>
        <v>902</v>
      </c>
      <c r="B317" s="36" t="s">
        <v>2558</v>
      </c>
      <c r="C317" s="37" t="s">
        <v>4611</v>
      </c>
      <c r="D317" s="143" t="str">
        <f>LOWER(IF($A317="","",VLOOKUP($C317,'CPOS178-D'!$A$2:$G$11000,3,0)))</f>
        <v>base de fusível diazed completa para 63 a</v>
      </c>
      <c r="E317" s="32" t="str">
        <f>LOWER(IF($A317="","",VLOOKUP($C317,'CPOS178-D'!$A$2:$G$11000,4,0)))</f>
        <v>un</v>
      </c>
      <c r="F317" s="551">
        <f>F316</f>
        <v>1</v>
      </c>
      <c r="G317" s="582">
        <f>ROUND(IF($A317="","",VLOOKUP($C317,'CPOS178-D'!$A$2:$G$11000,7,0))*(1+$I$4),2)</f>
        <v>62.58</v>
      </c>
      <c r="H317" s="605">
        <f t="shared" si="88"/>
        <v>81.210065999999998</v>
      </c>
      <c r="I317" s="594">
        <f t="shared" ref="I317:I322" si="90">ROUND(F317*H317,2)</f>
        <v>81.209999999999994</v>
      </c>
      <c r="J317" s="13"/>
      <c r="K317" s="121"/>
      <c r="L317" s="66"/>
      <c r="M317" s="63"/>
      <c r="N317" s="63"/>
      <c r="O317" s="63"/>
      <c r="P317" s="63"/>
      <c r="Q317" s="63"/>
      <c r="R317" s="63"/>
      <c r="S317" s="63"/>
      <c r="T317" s="63"/>
      <c r="U317" s="16"/>
      <c r="V317" s="17"/>
      <c r="W317" s="18"/>
      <c r="X317" s="17"/>
      <c r="Y317" s="19"/>
      <c r="Z317" s="17"/>
      <c r="AA317" s="17"/>
    </row>
    <row r="318" spans="1:44" ht="12" customHeight="1">
      <c r="A318" s="142">
        <f t="shared" si="89"/>
        <v>903</v>
      </c>
      <c r="B318" s="36" t="s">
        <v>2558</v>
      </c>
      <c r="C318" s="37" t="s">
        <v>4619</v>
      </c>
      <c r="D318" s="143" t="str">
        <f>LOWER(IF($A318="","",VLOOKUP($C318,'CPOS178-D'!$A$2:$G$11000,3,0)))</f>
        <v>fusível tipo nh 1 de 36 a até 250 a</v>
      </c>
      <c r="E318" s="32" t="str">
        <f>LOWER(IF($A318="","",VLOOKUP($C318,'CPOS178-D'!$A$2:$G$11000,4,0)))</f>
        <v>un</v>
      </c>
      <c r="F318" s="551">
        <f>F316</f>
        <v>1</v>
      </c>
      <c r="G318" s="582">
        <f>ROUND(IF($A318="","",VLOOKUP($C318,'CPOS178-D'!$A$2:$G$11000,7,0))*(1+$I$4),2)</f>
        <v>50.96</v>
      </c>
      <c r="H318" s="605">
        <f t="shared" si="88"/>
        <v>66.130792</v>
      </c>
      <c r="I318" s="594">
        <f t="shared" si="90"/>
        <v>66.13</v>
      </c>
      <c r="J318" s="13"/>
      <c r="K318" s="121"/>
      <c r="L318" s="66"/>
      <c r="M318" s="63"/>
      <c r="N318" s="63"/>
      <c r="O318" s="63"/>
      <c r="P318" s="63"/>
      <c r="Q318" s="63"/>
      <c r="R318" s="63"/>
      <c r="S318" s="63"/>
      <c r="T318" s="63"/>
      <c r="U318" s="16"/>
      <c r="V318" s="17"/>
      <c r="W318" s="18"/>
      <c r="X318" s="17"/>
      <c r="Y318" s="19"/>
      <c r="Z318" s="17"/>
      <c r="AA318" s="17"/>
    </row>
    <row r="319" spans="1:44" ht="12" customHeight="1">
      <c r="A319" s="142">
        <f t="shared" si="89"/>
        <v>904</v>
      </c>
      <c r="B319" s="36" t="s">
        <v>2558</v>
      </c>
      <c r="C319" s="37" t="s">
        <v>4633</v>
      </c>
      <c r="D319" s="143" t="str">
        <f>LOWER(IF($A319="","",VLOOKUP($C319,'CPOS178-D'!$A$2:$G$11000,3,0)))</f>
        <v>disjuntor termomagnético, unipolar 127/220 v, corrente de 10 a até 30 a</v>
      </c>
      <c r="E319" s="32" t="str">
        <f>LOWER(IF($A319="","",VLOOKUP($C319,'CPOS178-D'!$A$2:$G$11000,4,0)))</f>
        <v>un</v>
      </c>
      <c r="F319" s="551">
        <v>2</v>
      </c>
      <c r="G319" s="582">
        <f>ROUND(IF($A319="","",VLOOKUP($C319,'CPOS178-D'!$A$2:$G$11000,7,0))*(1+$I$4),2)</f>
        <v>29.41</v>
      </c>
      <c r="H319" s="605">
        <f t="shared" si="88"/>
        <v>38.165357</v>
      </c>
      <c r="I319" s="594">
        <f t="shared" si="90"/>
        <v>76.33</v>
      </c>
      <c r="J319" s="13"/>
      <c r="K319" s="121"/>
      <c r="L319" s="66"/>
      <c r="M319" s="63"/>
      <c r="N319" s="63"/>
      <c r="O319" s="63"/>
      <c r="P319" s="63"/>
      <c r="Q319" s="63"/>
      <c r="R319" s="63"/>
      <c r="S319" s="63"/>
      <c r="T319" s="63"/>
      <c r="U319" s="16"/>
      <c r="V319" s="17"/>
      <c r="W319" s="18"/>
      <c r="X319" s="17"/>
      <c r="Y319" s="19"/>
      <c r="Z319" s="17"/>
      <c r="AA319" s="17"/>
    </row>
    <row r="320" spans="1:44" ht="12" customHeight="1">
      <c r="A320" s="142">
        <f t="shared" si="89"/>
        <v>905</v>
      </c>
      <c r="B320" s="36" t="s">
        <v>2558</v>
      </c>
      <c r="C320" s="37" t="s">
        <v>4637</v>
      </c>
      <c r="D320" s="143" t="str">
        <f>LOWER(IF($A320="","",VLOOKUP($C320,'CPOS178-D'!$A$2:$G$11000,3,0)))</f>
        <v>disjuntor termomagnético, tripolar 220/380 v, corrente de 10 a até 50 a</v>
      </c>
      <c r="E320" s="32" t="str">
        <f>LOWER(IF($A320="","",VLOOKUP($C320,'CPOS178-D'!$A$2:$G$11000,4,0)))</f>
        <v>un</v>
      </c>
      <c r="F320" s="551">
        <v>4</v>
      </c>
      <c r="G320" s="582">
        <f>ROUND(IF($A320="","",VLOOKUP($C320,'CPOS178-D'!$A$2:$G$11000,7,0))*(1+$I$4),2)</f>
        <v>156.33000000000001</v>
      </c>
      <c r="H320" s="605">
        <f t="shared" si="88"/>
        <v>202.86944100000002</v>
      </c>
      <c r="I320" s="594">
        <f t="shared" si="90"/>
        <v>811.48</v>
      </c>
      <c r="J320" s="13"/>
      <c r="K320" s="121"/>
      <c r="L320" s="66"/>
      <c r="M320" s="63"/>
      <c r="N320" s="63"/>
      <c r="O320" s="63"/>
      <c r="P320" s="63"/>
      <c r="Q320" s="63"/>
      <c r="R320" s="63"/>
      <c r="S320" s="63"/>
      <c r="T320" s="63"/>
      <c r="U320" s="16"/>
      <c r="V320" s="17"/>
      <c r="W320" s="18"/>
      <c r="X320" s="17"/>
      <c r="Y320" s="19"/>
      <c r="Z320" s="17"/>
      <c r="AA320" s="17"/>
    </row>
    <row r="321" spans="1:27" ht="12" customHeight="1">
      <c r="A321" s="142">
        <f t="shared" si="89"/>
        <v>906</v>
      </c>
      <c r="B321" s="36" t="s">
        <v>2558</v>
      </c>
      <c r="C321" s="37" t="s">
        <v>4768</v>
      </c>
      <c r="D321" s="143" t="str">
        <f>LOWER(IF($A321="","",VLOOKUP($C321,'CPOS178-D'!$A$2:$G$11000,3,0)))</f>
        <v>eletroduto de pvc rígido roscável de 4´ - com acessórios</v>
      </c>
      <c r="E321" s="32" t="str">
        <f>LOWER(IF($A321="","",VLOOKUP($C321,'CPOS178-D'!$A$2:$G$11000,4,0)))</f>
        <v>m</v>
      </c>
      <c r="F321" s="551">
        <f>15*2</f>
        <v>30</v>
      </c>
      <c r="G321" s="582">
        <f>ROUND(IF($A321="","",VLOOKUP($C321,'CPOS178-D'!$A$2:$G$11000,7,0))*(1+$I$4),2)</f>
        <v>111.84</v>
      </c>
      <c r="H321" s="605">
        <f t="shared" si="88"/>
        <v>145.13476800000001</v>
      </c>
      <c r="I321" s="594">
        <f t="shared" si="90"/>
        <v>4354.04</v>
      </c>
      <c r="J321" s="13"/>
      <c r="K321" s="121"/>
      <c r="L321" s="66"/>
      <c r="M321" s="63"/>
      <c r="N321" s="63"/>
      <c r="O321" s="63"/>
      <c r="P321" s="63"/>
      <c r="Q321" s="63"/>
      <c r="R321" s="63"/>
      <c r="S321" s="63"/>
      <c r="T321" s="63"/>
      <c r="U321" s="16"/>
      <c r="V321" s="17"/>
      <c r="W321" s="18"/>
      <c r="X321" s="17"/>
      <c r="Y321" s="19"/>
      <c r="Z321" s="17"/>
      <c r="AA321" s="17"/>
    </row>
    <row r="322" spans="1:27" ht="12" customHeight="1">
      <c r="A322" s="142">
        <f>A321+1</f>
        <v>907</v>
      </c>
      <c r="B322" s="36" t="s">
        <v>2558</v>
      </c>
      <c r="C322" s="37" t="s">
        <v>4954</v>
      </c>
      <c r="D322" s="143" t="str">
        <f>LOWER(IF($A322="","",VLOOKUP($C322,'CPOS178-D'!$A$2:$G$11000,3,0)))</f>
        <v>cabo de cobre de 25 mm², isolamento 8,7/15 kv - isolação epr 90°c</v>
      </c>
      <c r="E322" s="32" t="str">
        <f>LOWER(IF($A322="","",VLOOKUP($C322,'CPOS178-D'!$A$2:$G$11000,4,0)))</f>
        <v>m</v>
      </c>
      <c r="F322" s="551">
        <f>F321*3</f>
        <v>90</v>
      </c>
      <c r="G322" s="582">
        <f>ROUND(IF($A322="","",VLOOKUP($C322,'CPOS178-D'!$A$2:$G$11000,7,0))*(1+$I$4),2)</f>
        <v>60.08</v>
      </c>
      <c r="H322" s="605">
        <f t="shared" si="88"/>
        <v>77.965816000000004</v>
      </c>
      <c r="I322" s="594">
        <f t="shared" si="90"/>
        <v>7016.92</v>
      </c>
      <c r="J322" s="13"/>
      <c r="K322" s="121"/>
      <c r="L322" s="66"/>
      <c r="M322" s="63"/>
      <c r="N322" s="63"/>
      <c r="O322" s="63"/>
      <c r="P322" s="63"/>
      <c r="Q322" s="63"/>
      <c r="R322" s="63"/>
      <c r="S322" s="63"/>
      <c r="T322" s="63"/>
      <c r="U322" s="16"/>
      <c r="V322" s="17"/>
      <c r="W322" s="18"/>
      <c r="X322" s="17"/>
      <c r="Y322" s="19"/>
      <c r="Z322" s="17"/>
      <c r="AA322" s="17"/>
    </row>
    <row r="323" spans="1:27" ht="12" customHeight="1">
      <c r="A323" s="142"/>
      <c r="B323" s="36"/>
      <c r="C323" s="37"/>
      <c r="D323" s="143"/>
      <c r="E323" s="32"/>
      <c r="F323" s="551"/>
      <c r="G323" s="582"/>
      <c r="H323" s="577"/>
      <c r="I323" s="594"/>
      <c r="J323" s="13"/>
      <c r="K323" s="121"/>
      <c r="L323" s="66"/>
      <c r="M323" s="63"/>
      <c r="N323" s="63"/>
      <c r="O323" s="63"/>
      <c r="P323" s="63"/>
      <c r="Q323" s="63"/>
      <c r="R323" s="63"/>
      <c r="S323" s="63"/>
      <c r="T323" s="63"/>
      <c r="U323" s="16"/>
      <c r="V323" s="17"/>
      <c r="W323" s="18"/>
      <c r="X323" s="17"/>
      <c r="Y323" s="19"/>
      <c r="Z323" s="17"/>
      <c r="AA323" s="17"/>
    </row>
    <row r="324" spans="1:27" ht="12" customHeight="1">
      <c r="A324" s="240"/>
      <c r="B324" s="241"/>
      <c r="C324" s="242"/>
      <c r="D324" s="323" t="s">
        <v>8311</v>
      </c>
      <c r="E324" s="241"/>
      <c r="F324" s="550"/>
      <c r="G324" s="573"/>
      <c r="H324" s="550"/>
      <c r="I324" s="593"/>
      <c r="J324" s="10"/>
      <c r="K324" s="116"/>
      <c r="L324" s="24"/>
      <c r="M324" s="24"/>
      <c r="N324" s="25"/>
      <c r="O324" s="24"/>
      <c r="P324" s="25"/>
      <c r="S324" s="4"/>
      <c r="T324" s="3"/>
      <c r="U324" s="16"/>
      <c r="V324" s="16"/>
      <c r="W324" s="16"/>
      <c r="X324" s="17"/>
      <c r="Y324" s="19"/>
      <c r="Z324" s="16"/>
      <c r="AA324" s="17"/>
    </row>
    <row r="325" spans="1:27" ht="12" customHeight="1">
      <c r="A325" s="142">
        <f>A322+1</f>
        <v>908</v>
      </c>
      <c r="B325" s="36" t="s">
        <v>2558</v>
      </c>
      <c r="C325" s="37" t="s">
        <v>5245</v>
      </c>
      <c r="D325" s="143" t="str">
        <f>LOWER(IF($A325="","",VLOOKUP($C325,'CPOS178-D'!$A$2:$G$11000,3,0)))</f>
        <v>poste telecônico reto em aço sae 1010/1020 galvanizado a fogo, altura de 6,00 m</v>
      </c>
      <c r="E325" s="32" t="str">
        <f>LOWER(IF($A325="","",VLOOKUP($C325,'CPOS178-D'!$A$2:$G$11000,4,0)))</f>
        <v>un</v>
      </c>
      <c r="F325" s="551">
        <v>0</v>
      </c>
      <c r="G325" s="582">
        <f>ROUND(IF($A325="","",VLOOKUP($C325,'CPOS178-D'!$A$2:$G$11000,7,0))*(1+$I$4),2)</f>
        <v>1200.2</v>
      </c>
      <c r="H325" s="605">
        <f t="shared" ref="H325:H332" si="91">G325*1.2977</f>
        <v>1557.4995400000003</v>
      </c>
      <c r="I325" s="594">
        <f>ROUND(F325*H325,2)</f>
        <v>0</v>
      </c>
      <c r="J325" s="13"/>
      <c r="K325" s="121"/>
      <c r="L325" s="66"/>
      <c r="M325" s="63"/>
      <c r="N325" s="63"/>
      <c r="O325" s="63"/>
      <c r="P325" s="63"/>
      <c r="Q325" s="63"/>
      <c r="R325" s="63"/>
      <c r="S325" s="63"/>
      <c r="T325" s="63"/>
      <c r="U325" s="16"/>
      <c r="V325" s="17"/>
      <c r="W325" s="18"/>
      <c r="X325" s="17"/>
      <c r="Y325" s="19"/>
      <c r="Z325" s="17"/>
      <c r="AA325" s="17"/>
    </row>
    <row r="326" spans="1:27" ht="12" customHeight="1">
      <c r="A326" s="142">
        <f>A325+1</f>
        <v>909</v>
      </c>
      <c r="B326" s="36" t="s">
        <v>2558</v>
      </c>
      <c r="C326" s="37" t="s">
        <v>5239</v>
      </c>
      <c r="D326" s="143" t="str">
        <f>LOWER(IF($A326="","",VLOOKUP($C326,'CPOS178-D'!$A$2:$G$11000,3,0)))</f>
        <v>cruzeta reforçada em ferro galvanizado para fixação de duas luminárias</v>
      </c>
      <c r="E326" s="32" t="str">
        <f>LOWER(IF($A326="","",VLOOKUP($C326,'CPOS178-D'!$A$2:$G$11000,4,0)))</f>
        <v>un</v>
      </c>
      <c r="F326" s="551">
        <v>0</v>
      </c>
      <c r="G326" s="582">
        <f>ROUND(IF($A326="","",VLOOKUP($C326,'CPOS178-D'!$A$2:$G$11000,7,0))*(1+$I$4),2)</f>
        <v>285.16000000000003</v>
      </c>
      <c r="H326" s="605">
        <f t="shared" si="91"/>
        <v>370.05213200000003</v>
      </c>
      <c r="I326" s="594">
        <f t="shared" ref="I326:I332" si="92">ROUND(F326*H326,2)</f>
        <v>0</v>
      </c>
      <c r="J326" s="13"/>
      <c r="K326" s="121"/>
      <c r="L326" s="66"/>
      <c r="M326" s="63"/>
      <c r="N326" s="63"/>
      <c r="O326" s="63"/>
      <c r="P326" s="63"/>
      <c r="Q326" s="63"/>
      <c r="R326" s="63"/>
      <c r="S326" s="63"/>
      <c r="T326" s="63"/>
      <c r="U326" s="16"/>
      <c r="V326" s="17"/>
      <c r="W326" s="18"/>
      <c r="X326" s="17"/>
      <c r="Y326" s="19"/>
      <c r="Z326" s="17"/>
      <c r="AA326" s="17"/>
    </row>
    <row r="327" spans="1:27" ht="12" customHeight="1">
      <c r="A327" s="142">
        <f t="shared" ref="A327:A331" si="93">A326+1</f>
        <v>910</v>
      </c>
      <c r="B327" s="36" t="s">
        <v>2558</v>
      </c>
      <c r="C327" s="37" t="s">
        <v>5237</v>
      </c>
      <c r="D327" s="143" t="str">
        <f>LOWER(IF($A327="","",VLOOKUP($C327,'CPOS178-D'!$A$2:$G$11000,3,0)))</f>
        <v>braço em tubo de ferro galvanizado de 1´ x 1,00 m para fixação de uma luminária</v>
      </c>
      <c r="E327" s="32" t="str">
        <f>LOWER(IF($A327="","",VLOOKUP($C327,'CPOS178-D'!$A$2:$G$11000,4,0)))</f>
        <v>un</v>
      </c>
      <c r="F327" s="551">
        <v>0</v>
      </c>
      <c r="G327" s="582">
        <f>ROUND(IF($A327="","",VLOOKUP($C327,'CPOS178-D'!$A$2:$G$11000,7,0))*(1+$I$4),2)</f>
        <v>106.57</v>
      </c>
      <c r="H327" s="605">
        <f t="shared" si="91"/>
        <v>138.29588899999999</v>
      </c>
      <c r="I327" s="594">
        <f t="shared" si="92"/>
        <v>0</v>
      </c>
      <c r="J327" s="13"/>
      <c r="K327" s="121"/>
      <c r="L327" s="66"/>
      <c r="M327" s="63"/>
      <c r="N327" s="63"/>
      <c r="O327" s="63"/>
      <c r="P327" s="63"/>
      <c r="Q327" s="63"/>
      <c r="R327" s="63"/>
      <c r="S327" s="63"/>
      <c r="T327" s="63"/>
      <c r="U327" s="16"/>
      <c r="V327" s="17"/>
      <c r="W327" s="18"/>
      <c r="X327" s="17"/>
      <c r="Y327" s="19"/>
      <c r="Z327" s="17"/>
      <c r="AA327" s="17"/>
    </row>
    <row r="328" spans="1:27" ht="12" customHeight="1">
      <c r="A328" s="142">
        <f>A327+1</f>
        <v>911</v>
      </c>
      <c r="B328" s="36" t="s">
        <v>2558</v>
      </c>
      <c r="C328" s="37" t="s">
        <v>5226</v>
      </c>
      <c r="D328" s="143" t="str">
        <f>LOWER(IF($A328="","",VLOOKUP($C328,'CPOS178-D'!$A$2:$G$11000,3,0)))</f>
        <v>reator eletromagnético de alto fator de potência, para lâmpada vapor metálico 400 w / 220 v</v>
      </c>
      <c r="E328" s="32" t="str">
        <f>LOWER(IF($A328="","",VLOOKUP($C328,'CPOS178-D'!$A$2:$G$11000,4,0)))</f>
        <v>un</v>
      </c>
      <c r="F328" s="551">
        <v>0</v>
      </c>
      <c r="G328" s="582">
        <f>ROUND(IF($A328="","",VLOOKUP($C328,'CPOS178-D'!$A$2:$G$11000,7,0))*(1+$I$4),2)</f>
        <v>137.69</v>
      </c>
      <c r="H328" s="605">
        <f t="shared" si="91"/>
        <v>178.68031300000001</v>
      </c>
      <c r="I328" s="594">
        <f t="shared" si="92"/>
        <v>0</v>
      </c>
      <c r="J328" s="13"/>
      <c r="K328" s="121"/>
      <c r="L328" s="66"/>
      <c r="M328" s="63"/>
      <c r="N328" s="63"/>
      <c r="O328" s="63"/>
      <c r="P328" s="63"/>
      <c r="Q328" s="63"/>
      <c r="R328" s="63"/>
      <c r="S328" s="63"/>
      <c r="T328" s="63"/>
      <c r="U328" s="16"/>
      <c r="V328" s="17"/>
      <c r="W328" s="18"/>
      <c r="X328" s="17"/>
      <c r="Y328" s="19"/>
      <c r="Z328" s="17"/>
      <c r="AA328" s="17"/>
    </row>
    <row r="329" spans="1:27" ht="12" customHeight="1">
      <c r="A329" s="142">
        <f t="shared" si="93"/>
        <v>912</v>
      </c>
      <c r="B329" s="36"/>
      <c r="C329" s="37" t="s">
        <v>8115</v>
      </c>
      <c r="D329" s="143" t="s">
        <v>37088</v>
      </c>
      <c r="E329" s="32" t="s">
        <v>8127</v>
      </c>
      <c r="F329" s="551">
        <v>0</v>
      </c>
      <c r="G329" s="582">
        <f>625.3*(1+$I$4)</f>
        <v>811.45181000000002</v>
      </c>
      <c r="H329" s="605">
        <f t="shared" si="91"/>
        <v>1053.0210138370001</v>
      </c>
      <c r="I329" s="594">
        <f t="shared" si="92"/>
        <v>0</v>
      </c>
      <c r="J329" s="13"/>
      <c r="K329" s="121"/>
      <c r="L329" s="66"/>
      <c r="M329" s="63"/>
      <c r="N329" s="63"/>
      <c r="O329" s="63"/>
      <c r="P329" s="63"/>
      <c r="Q329" s="63"/>
      <c r="R329" s="63"/>
      <c r="S329" s="63"/>
      <c r="T329" s="63"/>
      <c r="U329" s="16"/>
      <c r="V329" s="17"/>
      <c r="W329" s="18"/>
      <c r="X329" s="17"/>
      <c r="Y329" s="19"/>
      <c r="Z329" s="17"/>
      <c r="AA329" s="17"/>
    </row>
    <row r="330" spans="1:27" ht="12" customHeight="1">
      <c r="A330" s="142">
        <f>A329+1</f>
        <v>913</v>
      </c>
      <c r="B330" s="36" t="s">
        <v>2558</v>
      </c>
      <c r="C330" s="37" t="s">
        <v>4768</v>
      </c>
      <c r="D330" s="143" t="str">
        <f>LOWER(IF($A330="","",VLOOKUP($C330,'CPOS178-D'!$A$2:$G$11000,3,0)))</f>
        <v>eletroduto de pvc rígido roscável de 4´ - com acessórios</v>
      </c>
      <c r="E330" s="32" t="str">
        <f>LOWER(IF($A330="","",VLOOKUP($C330,'CPOS178-D'!$A$2:$G$11000,4,0)))</f>
        <v>m</v>
      </c>
      <c r="F330" s="551">
        <v>0</v>
      </c>
      <c r="G330" s="582">
        <f>ROUND(IF($A330="","",VLOOKUP($C330,'CPOS178-D'!$A$2:$G$11000,7,0))*(1+$I$4),2)</f>
        <v>111.84</v>
      </c>
      <c r="H330" s="605">
        <f t="shared" si="91"/>
        <v>145.13476800000001</v>
      </c>
      <c r="I330" s="594">
        <f t="shared" si="92"/>
        <v>0</v>
      </c>
      <c r="J330" s="13"/>
      <c r="K330" s="121"/>
      <c r="L330" s="66"/>
      <c r="M330" s="63"/>
      <c r="N330" s="63"/>
      <c r="O330" s="63"/>
      <c r="P330" s="63"/>
      <c r="Q330" s="63"/>
      <c r="R330" s="63"/>
      <c r="S330" s="63"/>
      <c r="T330" s="63"/>
      <c r="U330" s="16"/>
      <c r="V330" s="17"/>
      <c r="W330" s="18"/>
      <c r="X330" s="17"/>
      <c r="Y330" s="19"/>
      <c r="Z330" s="17"/>
      <c r="AA330" s="17"/>
    </row>
    <row r="331" spans="1:27" ht="12" customHeight="1">
      <c r="A331" s="142">
        <f t="shared" si="93"/>
        <v>914</v>
      </c>
      <c r="B331" s="36" t="s">
        <v>2558</v>
      </c>
      <c r="C331" s="37" t="s">
        <v>6896</v>
      </c>
      <c r="D331" s="143" t="str">
        <f>LOWER(IF($A331="","",VLOOKUP($C331,'CPOS178-D'!$A$2:$G$11000,3,0)))</f>
        <v>cabo de cobre flexível de 16 mm², isolamento 0,6/1kv - isolação hepr 90°c</v>
      </c>
      <c r="E331" s="32" t="str">
        <f>LOWER(IF($A331="","",VLOOKUP($C331,'CPOS178-D'!$A$2:$G$11000,4,0)))</f>
        <v>m</v>
      </c>
      <c r="F331" s="551">
        <f>F330*3</f>
        <v>0</v>
      </c>
      <c r="G331" s="582">
        <f>ROUND(IF($A331="","",VLOOKUP($C331,'CPOS178-D'!$A$2:$G$11000,7,0))*(1+$I$4),2)</f>
        <v>13.16</v>
      </c>
      <c r="H331" s="605">
        <f t="shared" si="91"/>
        <v>17.077732000000001</v>
      </c>
      <c r="I331" s="594">
        <f t="shared" si="92"/>
        <v>0</v>
      </c>
      <c r="J331" s="13"/>
      <c r="K331" s="121"/>
      <c r="L331" s="66"/>
      <c r="M331" s="63"/>
      <c r="N331" s="63"/>
      <c r="O331" s="63"/>
      <c r="P331" s="63"/>
      <c r="Q331" s="63"/>
      <c r="R331" s="63"/>
      <c r="S331" s="63"/>
      <c r="T331" s="63"/>
      <c r="U331" s="16"/>
      <c r="V331" s="17"/>
      <c r="W331" s="18"/>
      <c r="X331" s="17"/>
      <c r="Y331" s="19"/>
      <c r="Z331" s="17"/>
      <c r="AA331" s="17"/>
    </row>
    <row r="332" spans="1:27" ht="12" customHeight="1">
      <c r="A332" s="142">
        <f>A331+1</f>
        <v>915</v>
      </c>
      <c r="B332" s="36" t="s">
        <v>2558</v>
      </c>
      <c r="C332" s="37" t="s">
        <v>4942</v>
      </c>
      <c r="D332" s="143" t="str">
        <f>LOWER(IF($A332="","",VLOOKUP($C332,'CPOS178-D'!$A$2:$G$11000,3,0)))</f>
        <v>cabo de cobre de 2,5 mm², isolamento 0,6/1 kv - isolação em pvc 70°c</v>
      </c>
      <c r="E332" s="32" t="str">
        <f>LOWER(IF($A332="","",VLOOKUP($C332,'CPOS178-D'!$A$2:$G$11000,4,0)))</f>
        <v>m</v>
      </c>
      <c r="F332" s="551">
        <f>F325*4*6</f>
        <v>0</v>
      </c>
      <c r="G332" s="582">
        <f>ROUND(IF($A332="","",VLOOKUP($C332,'CPOS178-D'!$A$2:$G$11000,7,0))*(1+$I$4),2)</f>
        <v>4.05</v>
      </c>
      <c r="H332" s="605">
        <f t="shared" si="91"/>
        <v>5.2556849999999997</v>
      </c>
      <c r="I332" s="594">
        <f t="shared" si="92"/>
        <v>0</v>
      </c>
      <c r="J332" s="13"/>
      <c r="K332" s="121"/>
      <c r="L332" s="66"/>
      <c r="M332" s="63"/>
      <c r="N332" s="63"/>
      <c r="O332" s="63"/>
      <c r="P332" s="63"/>
      <c r="Q332" s="63"/>
      <c r="R332" s="63"/>
      <c r="S332" s="63"/>
      <c r="T332" s="63"/>
      <c r="U332" s="16"/>
      <c r="V332" s="17"/>
      <c r="W332" s="18"/>
      <c r="X332" s="17"/>
      <c r="Y332" s="19"/>
      <c r="Z332" s="17"/>
      <c r="AA332" s="17"/>
    </row>
    <row r="333" spans="1:27" ht="12" customHeight="1">
      <c r="A333" s="142"/>
      <c r="B333" s="36"/>
      <c r="C333" s="37"/>
      <c r="D333" s="143"/>
      <c r="E333" s="32"/>
      <c r="F333" s="551"/>
      <c r="G333" s="582"/>
      <c r="H333" s="577"/>
      <c r="I333" s="594"/>
      <c r="J333" s="13"/>
      <c r="K333" s="121"/>
      <c r="L333" s="66"/>
      <c r="M333" s="63"/>
      <c r="N333" s="63"/>
      <c r="O333" s="63"/>
      <c r="P333" s="63"/>
      <c r="Q333" s="63"/>
      <c r="R333" s="63"/>
      <c r="S333" s="63"/>
      <c r="T333" s="63"/>
      <c r="U333" s="16"/>
      <c r="V333" s="17"/>
      <c r="W333" s="18"/>
      <c r="X333" s="17"/>
      <c r="Y333" s="19"/>
      <c r="Z333" s="17"/>
      <c r="AA333" s="17"/>
    </row>
    <row r="334" spans="1:27" ht="12" customHeight="1">
      <c r="A334" s="240"/>
      <c r="B334" s="241"/>
      <c r="C334" s="242"/>
      <c r="D334" s="323" t="s">
        <v>8312</v>
      </c>
      <c r="E334" s="241"/>
      <c r="F334" s="550"/>
      <c r="G334" s="573"/>
      <c r="H334" s="550"/>
      <c r="I334" s="593"/>
      <c r="J334" s="10"/>
      <c r="K334" s="116"/>
      <c r="L334" s="24"/>
      <c r="M334" s="24"/>
      <c r="N334" s="25"/>
      <c r="O334" s="24"/>
      <c r="P334" s="25"/>
      <c r="S334" s="4"/>
      <c r="T334" s="3"/>
      <c r="U334" s="16"/>
      <c r="V334" s="16"/>
      <c r="W334" s="16"/>
      <c r="X334" s="17"/>
      <c r="Y334" s="19"/>
      <c r="Z334" s="16"/>
      <c r="AA334" s="17"/>
    </row>
    <row r="335" spans="1:27" ht="12" customHeight="1">
      <c r="A335" s="142">
        <f>A332+1</f>
        <v>916</v>
      </c>
      <c r="B335" s="36"/>
      <c r="C335" s="37" t="s">
        <v>8115</v>
      </c>
      <c r="D335" s="143" t="s">
        <v>36933</v>
      </c>
      <c r="E335" s="32" t="s">
        <v>8127</v>
      </c>
      <c r="F335" s="551">
        <v>0</v>
      </c>
      <c r="G335" s="582">
        <f>66500*(1+$I$4)</f>
        <v>86297.05</v>
      </c>
      <c r="H335" s="605">
        <f t="shared" ref="H335:H338" si="94">G335*1.2977</f>
        <v>111987.68178500001</v>
      </c>
      <c r="I335" s="594">
        <f t="shared" ref="I335:I338" si="95">ROUND(F335*H335,2)</f>
        <v>0</v>
      </c>
      <c r="J335" s="13"/>
      <c r="K335" s="121"/>
      <c r="L335" s="66"/>
      <c r="M335" s="63"/>
      <c r="N335" s="63"/>
      <c r="O335" s="63"/>
      <c r="P335" s="63"/>
      <c r="Q335" s="63"/>
      <c r="R335" s="63"/>
      <c r="S335" s="63"/>
      <c r="T335" s="63"/>
      <c r="U335" s="16"/>
      <c r="V335" s="17"/>
      <c r="W335" s="18"/>
      <c r="X335" s="17"/>
      <c r="Y335" s="19"/>
      <c r="Z335" s="17"/>
      <c r="AA335" s="17"/>
    </row>
    <row r="336" spans="1:27" ht="12" customHeight="1">
      <c r="A336" s="142">
        <f>A335+1</f>
        <v>917</v>
      </c>
      <c r="B336" s="36"/>
      <c r="C336" s="37" t="s">
        <v>8115</v>
      </c>
      <c r="D336" s="143" t="s">
        <v>36934</v>
      </c>
      <c r="E336" s="32" t="s">
        <v>8127</v>
      </c>
      <c r="F336" s="551">
        <v>0</v>
      </c>
      <c r="G336" s="582">
        <f>6732*(1+$I$4)</f>
        <v>8736.1164000000008</v>
      </c>
      <c r="H336" s="605">
        <f t="shared" si="94"/>
        <v>11336.858252280002</v>
      </c>
      <c r="I336" s="594">
        <f t="shared" si="95"/>
        <v>0</v>
      </c>
      <c r="J336" s="13"/>
      <c r="K336" s="121"/>
      <c r="L336" s="66"/>
      <c r="M336" s="63"/>
      <c r="N336" s="63"/>
      <c r="O336" s="63"/>
      <c r="P336" s="63"/>
      <c r="Q336" s="63"/>
      <c r="R336" s="63"/>
      <c r="S336" s="63"/>
      <c r="T336" s="63"/>
      <c r="U336" s="16"/>
      <c r="V336" s="17"/>
      <c r="W336" s="18"/>
      <c r="X336" s="17"/>
      <c r="Y336" s="19"/>
      <c r="Z336" s="17"/>
      <c r="AA336" s="17"/>
    </row>
    <row r="337" spans="1:44" ht="12" customHeight="1">
      <c r="A337" s="142">
        <f t="shared" ref="A337:A338" si="96">A336+1</f>
        <v>918</v>
      </c>
      <c r="B337" s="36"/>
      <c r="C337" s="37" t="s">
        <v>8115</v>
      </c>
      <c r="D337" s="143" t="s">
        <v>36935</v>
      </c>
      <c r="E337" s="32" t="s">
        <v>8127</v>
      </c>
      <c r="F337" s="551">
        <v>0</v>
      </c>
      <c r="G337" s="582">
        <f>6732*(1+$I$4)</f>
        <v>8736.1164000000008</v>
      </c>
      <c r="H337" s="605">
        <f t="shared" si="94"/>
        <v>11336.858252280002</v>
      </c>
      <c r="I337" s="594">
        <f t="shared" si="95"/>
        <v>0</v>
      </c>
      <c r="J337" s="13"/>
      <c r="K337" s="121"/>
      <c r="L337" s="66"/>
      <c r="M337" s="63"/>
      <c r="N337" s="63"/>
      <c r="O337" s="63"/>
      <c r="P337" s="63"/>
      <c r="Q337" s="63"/>
      <c r="R337" s="63"/>
      <c r="S337" s="63"/>
      <c r="T337" s="63"/>
      <c r="U337" s="16"/>
      <c r="V337" s="17"/>
      <c r="W337" s="18"/>
      <c r="X337" s="17"/>
      <c r="Y337" s="19"/>
      <c r="Z337" s="17"/>
      <c r="AA337" s="17"/>
    </row>
    <row r="338" spans="1:44" ht="12" customHeight="1">
      <c r="A338" s="142">
        <f t="shared" si="96"/>
        <v>919</v>
      </c>
      <c r="B338" s="36"/>
      <c r="C338" s="37" t="s">
        <v>8115</v>
      </c>
      <c r="D338" s="143" t="s">
        <v>36932</v>
      </c>
      <c r="E338" s="32" t="s">
        <v>8127</v>
      </c>
      <c r="F338" s="551">
        <v>0</v>
      </c>
      <c r="G338" s="582">
        <f>21995*(1+$I$4)</f>
        <v>28542.911500000002</v>
      </c>
      <c r="H338" s="605">
        <f t="shared" si="94"/>
        <v>37040.136253550001</v>
      </c>
      <c r="I338" s="594">
        <f t="shared" si="95"/>
        <v>0</v>
      </c>
      <c r="J338" s="13"/>
      <c r="K338" s="121"/>
      <c r="L338" s="66"/>
      <c r="M338" s="63"/>
      <c r="N338" s="63"/>
      <c r="O338" s="63"/>
      <c r="P338" s="63"/>
      <c r="Q338" s="63"/>
      <c r="R338" s="63"/>
      <c r="S338" s="63"/>
      <c r="T338" s="63"/>
      <c r="U338" s="16"/>
      <c r="V338" s="17"/>
      <c r="W338" s="18"/>
      <c r="X338" s="17"/>
      <c r="Y338" s="19"/>
      <c r="Z338" s="17"/>
      <c r="AA338" s="17"/>
    </row>
    <row r="339" spans="1:44" ht="12" customHeight="1">
      <c r="A339" s="142"/>
      <c r="B339" s="36"/>
      <c r="C339" s="171"/>
      <c r="D339" s="143"/>
      <c r="E339" s="32"/>
      <c r="F339" s="551"/>
      <c r="G339" s="582"/>
      <c r="H339" s="577"/>
      <c r="I339" s="594"/>
      <c r="J339" s="13"/>
      <c r="K339" s="121"/>
      <c r="L339" s="66"/>
      <c r="M339" s="63"/>
      <c r="N339" s="63"/>
      <c r="O339" s="63"/>
      <c r="P339" s="63"/>
      <c r="Q339" s="63"/>
      <c r="R339" s="63"/>
      <c r="S339" s="63"/>
      <c r="T339" s="63"/>
      <c r="U339" s="16"/>
      <c r="V339" s="17"/>
      <c r="W339" s="18"/>
      <c r="X339" s="17"/>
      <c r="Y339" s="19"/>
      <c r="Z339" s="17"/>
      <c r="AA339" s="17"/>
    </row>
    <row r="340" spans="1:44" ht="12" customHeight="1">
      <c r="A340" s="240"/>
      <c r="B340" s="241"/>
      <c r="C340" s="242"/>
      <c r="D340" s="323" t="s">
        <v>37350</v>
      </c>
      <c r="E340" s="241"/>
      <c r="F340" s="550"/>
      <c r="G340" s="573"/>
      <c r="H340" s="550"/>
      <c r="I340" s="593"/>
      <c r="J340" s="13"/>
      <c r="K340" s="121"/>
      <c r="L340" s="66"/>
      <c r="M340" s="63"/>
      <c r="N340" s="63"/>
      <c r="O340" s="63"/>
      <c r="P340" s="63"/>
      <c r="Q340" s="63"/>
      <c r="R340" s="63"/>
      <c r="S340" s="63"/>
      <c r="T340" s="63"/>
      <c r="U340" s="16"/>
      <c r="V340" s="17"/>
      <c r="W340" s="18"/>
      <c r="X340" s="17"/>
      <c r="Y340" s="19"/>
      <c r="Z340" s="17"/>
      <c r="AA340" s="17"/>
    </row>
    <row r="341" spans="1:44" ht="12" customHeight="1">
      <c r="A341" s="142" t="s">
        <v>37351</v>
      </c>
      <c r="B341" s="36"/>
      <c r="C341" s="171" t="s">
        <v>8115</v>
      </c>
      <c r="D341" s="211" t="s">
        <v>37352</v>
      </c>
      <c r="E341" s="32" t="s">
        <v>8127</v>
      </c>
      <c r="F341" s="551">
        <v>0</v>
      </c>
      <c r="G341" s="582">
        <v>415264</v>
      </c>
      <c r="H341" s="605">
        <f t="shared" ref="H341" si="97">G341*1.2977</f>
        <v>538888.09279999998</v>
      </c>
      <c r="I341" s="594">
        <f t="shared" ref="I341" si="98">ROUND(F341*H341,2)</f>
        <v>0</v>
      </c>
      <c r="J341" s="13"/>
      <c r="K341" s="121"/>
      <c r="L341" s="66"/>
      <c r="M341" s="63"/>
      <c r="N341" s="63"/>
      <c r="O341" s="63"/>
      <c r="P341" s="63"/>
      <c r="Q341" s="63"/>
      <c r="R341" s="63"/>
      <c r="S341" s="63"/>
      <c r="T341" s="63"/>
      <c r="U341" s="16"/>
      <c r="V341" s="17"/>
      <c r="W341" s="18"/>
      <c r="X341" s="17"/>
      <c r="Y341" s="19"/>
      <c r="Z341" s="17"/>
      <c r="AA341" s="17"/>
    </row>
    <row r="342" spans="1:44" ht="12" customHeight="1">
      <c r="A342" s="142"/>
      <c r="B342" s="36"/>
      <c r="C342" s="171"/>
      <c r="D342" s="211"/>
      <c r="E342" s="32"/>
      <c r="F342" s="551"/>
      <c r="G342" s="582"/>
      <c r="H342" s="577"/>
      <c r="I342" s="594"/>
      <c r="J342" s="13"/>
      <c r="K342" s="121"/>
      <c r="L342" s="66"/>
      <c r="M342" s="63"/>
      <c r="N342" s="63"/>
      <c r="O342" s="63"/>
      <c r="P342" s="63"/>
      <c r="Q342" s="63"/>
      <c r="R342" s="63"/>
      <c r="S342" s="63"/>
      <c r="T342" s="63"/>
      <c r="U342" s="16"/>
      <c r="V342" s="17"/>
      <c r="W342" s="18"/>
      <c r="X342" s="17"/>
      <c r="Y342" s="19"/>
      <c r="Z342" s="17"/>
      <c r="AA342" s="17"/>
    </row>
    <row r="343" spans="1:44" ht="12" customHeight="1">
      <c r="A343" s="243"/>
      <c r="B343" s="244"/>
      <c r="C343" s="244"/>
      <c r="D343" s="324" t="s">
        <v>2568</v>
      </c>
      <c r="E343" s="245">
        <f>A313</f>
        <v>900</v>
      </c>
      <c r="F343" s="552"/>
      <c r="G343" s="583"/>
      <c r="H343" s="578"/>
      <c r="I343" s="595">
        <f>SUM(I316:I341)</f>
        <v>13093.41</v>
      </c>
      <c r="J343" s="10"/>
      <c r="K343" s="119"/>
      <c r="L343" s="63"/>
      <c r="M343" s="63"/>
      <c r="N343" s="63"/>
      <c r="O343" s="63"/>
      <c r="P343" s="63"/>
      <c r="Q343" s="63"/>
      <c r="R343" s="63"/>
      <c r="S343" s="63"/>
      <c r="T343" s="63"/>
      <c r="U343" s="63"/>
      <c r="V343" s="63"/>
      <c r="W343" s="16"/>
      <c r="X343" s="17"/>
      <c r="Y343" s="19"/>
      <c r="Z343" s="16"/>
      <c r="AA343" s="17"/>
    </row>
    <row r="344" spans="1:44" ht="12" customHeight="1">
      <c r="A344" s="146"/>
      <c r="B344" s="37"/>
      <c r="C344" s="163"/>
      <c r="D344" s="326"/>
      <c r="E344" s="30"/>
      <c r="F344" s="549"/>
      <c r="G344" s="572"/>
      <c r="H344" s="549"/>
      <c r="I344" s="592"/>
      <c r="J344" s="10"/>
      <c r="K344" s="119"/>
      <c r="L344" s="63"/>
      <c r="M344" s="63"/>
      <c r="N344" s="63"/>
      <c r="O344" s="63"/>
      <c r="P344" s="63"/>
      <c r="Q344" s="63"/>
      <c r="R344" s="63"/>
      <c r="S344" s="63"/>
      <c r="T344" s="63"/>
      <c r="U344" s="63"/>
      <c r="V344" s="63"/>
      <c r="W344" s="18"/>
      <c r="X344" s="17"/>
      <c r="Y344" s="19"/>
      <c r="Z344" s="17"/>
      <c r="AA344" s="17"/>
    </row>
    <row r="345" spans="1:44" s="1" customFormat="1" ht="12" customHeight="1">
      <c r="A345" s="162">
        <v>1000</v>
      </c>
      <c r="B345" s="200"/>
      <c r="C345" s="201"/>
      <c r="D345" s="173" t="s">
        <v>8134</v>
      </c>
      <c r="E345" s="164"/>
      <c r="F345" s="555"/>
      <c r="G345" s="556"/>
      <c r="H345" s="555"/>
      <c r="I345" s="576"/>
      <c r="J345" s="208"/>
      <c r="K345" s="208"/>
      <c r="L345" s="208"/>
      <c r="M345" s="208"/>
      <c r="N345" s="209"/>
      <c r="O345" s="199"/>
      <c r="P345" s="168"/>
      <c r="Q345" s="199"/>
      <c r="R345" s="199"/>
      <c r="S345" s="210"/>
      <c r="T345" s="210"/>
      <c r="U345" s="210"/>
      <c r="V345" s="210"/>
      <c r="W345" s="210"/>
      <c r="X345" s="210"/>
      <c r="Y345" s="210"/>
      <c r="Z345" s="210"/>
      <c r="AA345" s="210"/>
      <c r="AB345" s="210"/>
      <c r="AC345" s="210"/>
      <c r="AD345" s="210"/>
      <c r="AE345" s="210"/>
      <c r="AF345" s="210"/>
      <c r="AG345" s="210"/>
      <c r="AH345" s="210"/>
      <c r="AI345" s="210"/>
      <c r="AJ345" s="210"/>
      <c r="AK345" s="210"/>
      <c r="AL345" s="210"/>
      <c r="AM345" s="210"/>
      <c r="AN345" s="210"/>
      <c r="AO345" s="210"/>
      <c r="AP345" s="210"/>
      <c r="AQ345" s="210"/>
      <c r="AR345" s="210"/>
    </row>
    <row r="346" spans="1:44" ht="12" customHeight="1">
      <c r="A346" s="145"/>
      <c r="B346" s="30"/>
      <c r="C346" s="214"/>
      <c r="D346" s="322"/>
      <c r="E346" s="30"/>
      <c r="F346" s="549"/>
      <c r="G346" s="572"/>
      <c r="H346" s="549"/>
      <c r="I346" s="592"/>
      <c r="J346" s="10"/>
      <c r="K346" s="116"/>
      <c r="L346" s="24"/>
      <c r="M346" s="24"/>
      <c r="N346" s="25"/>
      <c r="O346" s="24"/>
      <c r="P346" s="25"/>
      <c r="S346" s="4"/>
      <c r="T346" s="3"/>
      <c r="U346" s="16"/>
      <c r="V346" s="16"/>
      <c r="W346" s="16"/>
      <c r="X346" s="17"/>
      <c r="Y346" s="19"/>
      <c r="Z346" s="16"/>
      <c r="AA346" s="17"/>
    </row>
    <row r="347" spans="1:44" ht="12" customHeight="1">
      <c r="A347" s="240"/>
      <c r="B347" s="241"/>
      <c r="C347" s="242"/>
      <c r="D347" s="323" t="s">
        <v>8323</v>
      </c>
      <c r="E347" s="241"/>
      <c r="F347" s="550"/>
      <c r="G347" s="573"/>
      <c r="H347" s="550"/>
      <c r="I347" s="593"/>
      <c r="J347" s="10"/>
      <c r="K347" s="116"/>
      <c r="L347" s="24"/>
      <c r="M347" s="24"/>
      <c r="N347" s="25"/>
      <c r="O347" s="24"/>
      <c r="P347" s="25"/>
      <c r="S347" s="4"/>
      <c r="T347" s="3"/>
      <c r="U347" s="16"/>
      <c r="V347" s="16"/>
      <c r="W347" s="16"/>
      <c r="X347" s="17"/>
      <c r="Y347" s="19"/>
      <c r="Z347" s="16"/>
      <c r="AA347" s="17"/>
    </row>
    <row r="348" spans="1:44" s="175" customFormat="1" ht="12" customHeight="1">
      <c r="A348" s="648">
        <f>A345+1</f>
        <v>1001</v>
      </c>
      <c r="B348" s="171" t="s">
        <v>2558</v>
      </c>
      <c r="C348" s="171" t="s">
        <v>4419</v>
      </c>
      <c r="D348" s="649" t="str">
        <f>LOWER(IF($A348="","",VLOOKUP($C348,'CPOS178-D'!$A$2:$G$11000,3,0)))</f>
        <v>corte, recorte e remoção de árvore  inclusive as raízes - diâmetro (dap)&gt;5cm&lt;15cm</v>
      </c>
      <c r="E348" s="172" t="str">
        <f>LOWER(IF($A348="","",VLOOKUP($C348,'CPOS178-D'!$A$2:$G$11000,4,0)))</f>
        <v>un</v>
      </c>
      <c r="F348" s="551">
        <v>0</v>
      </c>
      <c r="G348" s="554">
        <f>ROUND(IF($A348="","",VLOOKUP($C348,'CPOS178-D'!$A$2:$G$11000,7,0))*(1+$I$4),2)</f>
        <v>285.79000000000002</v>
      </c>
      <c r="H348" s="605">
        <f t="shared" ref="H348" si="99">G348*1.2977</f>
        <v>370.86968300000007</v>
      </c>
      <c r="I348" s="594">
        <f t="shared" ref="I348" si="100">ROUND(F348*H348,2)</f>
        <v>0</v>
      </c>
      <c r="J348" s="650"/>
      <c r="K348" s="651"/>
      <c r="L348" s="652"/>
      <c r="M348" s="653"/>
      <c r="N348" s="653"/>
      <c r="O348" s="653"/>
      <c r="P348" s="653"/>
      <c r="Q348" s="653"/>
      <c r="R348" s="653"/>
      <c r="S348" s="653"/>
      <c r="T348" s="653"/>
      <c r="U348" s="654"/>
      <c r="V348" s="655"/>
      <c r="W348" s="656"/>
      <c r="X348" s="655"/>
      <c r="Y348" s="657"/>
      <c r="Z348" s="655"/>
      <c r="AA348" s="655"/>
    </row>
    <row r="349" spans="1:44" ht="12" customHeight="1">
      <c r="A349" s="145"/>
      <c r="B349" s="30"/>
      <c r="C349" s="214"/>
      <c r="D349" s="322"/>
      <c r="E349" s="30"/>
      <c r="F349" s="549"/>
      <c r="G349" s="572"/>
      <c r="H349" s="549"/>
      <c r="I349" s="592"/>
      <c r="J349" s="10"/>
      <c r="K349" s="116"/>
      <c r="L349" s="24"/>
      <c r="M349" s="24"/>
      <c r="N349" s="25"/>
      <c r="O349" s="24"/>
      <c r="P349" s="25"/>
      <c r="S349" s="4"/>
      <c r="T349" s="3"/>
      <c r="U349" s="16"/>
      <c r="V349" s="16"/>
      <c r="W349" s="16"/>
      <c r="X349" s="17"/>
      <c r="Y349" s="19"/>
      <c r="Z349" s="16"/>
      <c r="AA349" s="17"/>
    </row>
    <row r="350" spans="1:44" ht="12" customHeight="1">
      <c r="A350" s="240"/>
      <c r="B350" s="241"/>
      <c r="C350" s="242"/>
      <c r="D350" s="323" t="s">
        <v>8135</v>
      </c>
      <c r="E350" s="241"/>
      <c r="F350" s="550"/>
      <c r="G350" s="573"/>
      <c r="H350" s="550"/>
      <c r="I350" s="593"/>
      <c r="J350" s="10"/>
      <c r="K350" s="116"/>
      <c r="L350" s="24"/>
      <c r="M350" s="24"/>
      <c r="N350" s="25"/>
      <c r="O350" s="24"/>
      <c r="P350" s="25"/>
      <c r="S350" s="4"/>
      <c r="T350" s="3"/>
      <c r="U350" s="16"/>
      <c r="V350" s="16"/>
      <c r="W350" s="16"/>
      <c r="X350" s="17"/>
      <c r="Y350" s="19"/>
      <c r="Z350" s="16"/>
      <c r="AA350" s="17"/>
    </row>
    <row r="351" spans="1:44" ht="12" customHeight="1">
      <c r="A351" s="142">
        <f>A348+1</f>
        <v>1002</v>
      </c>
      <c r="B351" s="36" t="s">
        <v>2558</v>
      </c>
      <c r="C351" s="171" t="s">
        <v>4375</v>
      </c>
      <c r="D351" s="143" t="str">
        <f>LOWER(IF($A351="","",VLOOKUP($C351,'CPOS178-D'!$A$2:$G$11000,3,0)))</f>
        <v>terra vegetal orgânica comum</v>
      </c>
      <c r="E351" s="32" t="str">
        <f>LOWER(IF($A351="","",VLOOKUP($C351,'CPOS178-D'!$A$2:$G$11000,4,0)))</f>
        <v>m³</v>
      </c>
      <c r="F351" s="551">
        <v>0</v>
      </c>
      <c r="G351" s="582">
        <f>ROUND(IF($A351="","",VLOOKUP($C351,'CPOS178-D'!$A$2:$G$11000,7,0))*(1+$I$4),2)</f>
        <v>171.53</v>
      </c>
      <c r="H351" s="605">
        <f t="shared" ref="H351:H356" si="101">G351*1.2977</f>
        <v>222.594481</v>
      </c>
      <c r="I351" s="594">
        <f t="shared" ref="I351:I356" si="102">ROUND(F351*H351,2)</f>
        <v>0</v>
      </c>
      <c r="J351" s="13"/>
      <c r="K351" s="121"/>
      <c r="L351" s="66"/>
      <c r="M351" s="63"/>
      <c r="N351" s="63"/>
      <c r="O351" s="63"/>
      <c r="P351" s="63"/>
      <c r="Q351" s="63"/>
      <c r="R351" s="63"/>
      <c r="S351" s="63"/>
      <c r="T351" s="63"/>
      <c r="U351" s="16"/>
      <c r="V351" s="17"/>
      <c r="W351" s="18"/>
      <c r="X351" s="17"/>
      <c r="Y351" s="19"/>
      <c r="Z351" s="17"/>
      <c r="AA351" s="17"/>
    </row>
    <row r="352" spans="1:44" ht="12" customHeight="1">
      <c r="A352" s="142">
        <f>A351+1</f>
        <v>1003</v>
      </c>
      <c r="B352" s="36" t="s">
        <v>2558</v>
      </c>
      <c r="C352" s="171" t="s">
        <v>4381</v>
      </c>
      <c r="D352" s="143" t="str">
        <f>LOWER(IF($A352="","",VLOOKUP($C352,'CPOS178-D'!$A$2:$G$11000,3,0)))</f>
        <v>plantio de grama são carlos em placas (jardins e canteiros)</v>
      </c>
      <c r="E352" s="32" t="str">
        <f>LOWER(IF($A352="","",VLOOKUP($C352,'CPOS178-D'!$A$2:$G$11000,4,0)))</f>
        <v>m²</v>
      </c>
      <c r="F352" s="551">
        <v>0</v>
      </c>
      <c r="G352" s="582">
        <f>ROUND(IF($A352="","",VLOOKUP($C352,'CPOS178-D'!$A$2:$G$11000,7,0))*(1+$I$4),2)</f>
        <v>14.94</v>
      </c>
      <c r="H352" s="605">
        <f t="shared" si="101"/>
        <v>19.387637999999999</v>
      </c>
      <c r="I352" s="594">
        <f t="shared" si="102"/>
        <v>0</v>
      </c>
      <c r="J352" s="13"/>
      <c r="K352" s="121"/>
      <c r="L352" s="66"/>
      <c r="M352" s="63"/>
      <c r="N352" s="63"/>
      <c r="O352" s="63"/>
      <c r="P352" s="63"/>
      <c r="Q352" s="63"/>
      <c r="R352" s="63"/>
      <c r="S352" s="63"/>
      <c r="T352" s="63"/>
      <c r="U352" s="16"/>
      <c r="V352" s="17"/>
      <c r="W352" s="18"/>
      <c r="X352" s="17"/>
      <c r="Y352" s="19"/>
      <c r="Z352" s="17"/>
      <c r="AA352" s="17"/>
    </row>
    <row r="353" spans="1:27" ht="12" customHeight="1">
      <c r="A353" s="142">
        <f t="shared" ref="A353:A361" si="103">A352+1</f>
        <v>1004</v>
      </c>
      <c r="B353" s="36" t="s">
        <v>2558</v>
      </c>
      <c r="C353" s="171" t="s">
        <v>4439</v>
      </c>
      <c r="D353" s="143" t="str">
        <f>LOWER(IF($A353="","",VLOOKUP($C353,'CPOS178-D'!$A$2:$G$11000,3,0)))</f>
        <v>grelha arvoreira em ferro fundido</v>
      </c>
      <c r="E353" s="32" t="str">
        <f>LOWER(IF($A353="","",VLOOKUP($C353,'CPOS178-D'!$A$2:$G$11000,4,0)))</f>
        <v>m²</v>
      </c>
      <c r="F353" s="551">
        <v>0</v>
      </c>
      <c r="G353" s="582">
        <f>ROUND(IF($A353="","",VLOOKUP($C353,'CPOS178-D'!$A$2:$G$11000,7,0))*(1+$I$4),2)</f>
        <v>656.18</v>
      </c>
      <c r="H353" s="605">
        <f t="shared" si="101"/>
        <v>851.52478599999995</v>
      </c>
      <c r="I353" s="594">
        <f t="shared" si="102"/>
        <v>0</v>
      </c>
      <c r="J353" s="13"/>
      <c r="K353" s="121"/>
      <c r="L353" s="66"/>
      <c r="M353" s="63"/>
      <c r="N353" s="63"/>
      <c r="O353" s="63"/>
      <c r="P353" s="63"/>
      <c r="Q353" s="63"/>
      <c r="R353" s="63"/>
      <c r="S353" s="63"/>
      <c r="T353" s="63"/>
      <c r="U353" s="16"/>
      <c r="V353" s="17"/>
      <c r="W353" s="18"/>
      <c r="X353" s="17"/>
      <c r="Y353" s="19"/>
      <c r="Z353" s="17"/>
      <c r="AA353" s="17"/>
    </row>
    <row r="354" spans="1:27" ht="12" customHeight="1">
      <c r="A354" s="142">
        <f t="shared" si="103"/>
        <v>1005</v>
      </c>
      <c r="B354" s="36" t="s">
        <v>2558</v>
      </c>
      <c r="C354" s="171" t="s">
        <v>4398</v>
      </c>
      <c r="D354" s="143" t="str">
        <f>LOWER(IF($A354="","",VLOOKUP($C354,'CPOS178-D'!$A$2:$G$11000,3,0)))</f>
        <v>árvore ornamental tipo quaresmeira (tibouchina granulosa) - h= 1,50 / 2,00 m</v>
      </c>
      <c r="E354" s="32" t="str">
        <f>LOWER(IF($A354="","",VLOOKUP($C354,'CPOS178-D'!$A$2:$G$11000,4,0)))</f>
        <v>un</v>
      </c>
      <c r="F354" s="551">
        <v>0</v>
      </c>
      <c r="G354" s="582">
        <f>ROUND(IF($A354="","",VLOOKUP($C354,'CPOS178-D'!$A$2:$G$11000,7,0))*(1+$I$4),2)</f>
        <v>79.7</v>
      </c>
      <c r="H354" s="605">
        <f t="shared" si="101"/>
        <v>103.42669000000001</v>
      </c>
      <c r="I354" s="594">
        <f t="shared" si="102"/>
        <v>0</v>
      </c>
      <c r="J354" s="13"/>
      <c r="K354" s="121"/>
      <c r="L354" s="66"/>
      <c r="M354" s="63"/>
      <c r="N354" s="63"/>
      <c r="O354" s="63"/>
      <c r="P354" s="63"/>
      <c r="Q354" s="63"/>
      <c r="R354" s="63"/>
      <c r="S354" s="63"/>
      <c r="T354" s="63"/>
      <c r="U354" s="16"/>
      <c r="V354" s="17"/>
      <c r="W354" s="18"/>
      <c r="X354" s="17"/>
      <c r="Y354" s="19"/>
      <c r="Z354" s="17"/>
      <c r="AA354" s="17"/>
    </row>
    <row r="355" spans="1:27" ht="12" customHeight="1">
      <c r="A355" s="142">
        <f t="shared" si="103"/>
        <v>1006</v>
      </c>
      <c r="B355" s="36" t="s">
        <v>2558</v>
      </c>
      <c r="C355" s="171" t="s">
        <v>4387</v>
      </c>
      <c r="D355" s="143" t="str">
        <f>LOWER(IF($A355="","",VLOOKUP($C355,'CPOS178-D'!$A$2:$G$11000,3,0)))</f>
        <v>arbusto azaléa - h= 0,60 a 0,80 m</v>
      </c>
      <c r="E355" s="32" t="str">
        <f>LOWER(IF($A355="","",VLOOKUP($C355,'CPOS178-D'!$A$2:$G$11000,4,0)))</f>
        <v>un</v>
      </c>
      <c r="F355" s="551">
        <v>0</v>
      </c>
      <c r="G355" s="582">
        <f>ROUND(IF($A355="","",VLOOKUP($C355,'CPOS178-D'!$A$2:$G$11000,7,0))*(1+$I$4),2)</f>
        <v>41.73</v>
      </c>
      <c r="H355" s="605">
        <f t="shared" si="101"/>
        <v>54.153021000000003</v>
      </c>
      <c r="I355" s="594">
        <f t="shared" si="102"/>
        <v>0</v>
      </c>
      <c r="J355" s="13"/>
      <c r="K355" s="121"/>
      <c r="L355" s="66"/>
      <c r="M355" s="63"/>
      <c r="N355" s="63"/>
      <c r="O355" s="63"/>
      <c r="P355" s="63"/>
      <c r="Q355" s="63"/>
      <c r="R355" s="63"/>
      <c r="S355" s="63"/>
      <c r="T355" s="63"/>
      <c r="U355" s="16"/>
      <c r="V355" s="17"/>
      <c r="W355" s="18"/>
      <c r="X355" s="17"/>
      <c r="Y355" s="19"/>
      <c r="Z355" s="17"/>
      <c r="AA355" s="17"/>
    </row>
    <row r="356" spans="1:27" ht="12" customHeight="1">
      <c r="A356" s="142">
        <f t="shared" si="103"/>
        <v>1007</v>
      </c>
      <c r="B356" s="36" t="s">
        <v>2558</v>
      </c>
      <c r="C356" s="171" t="s">
        <v>4388</v>
      </c>
      <c r="D356" s="143" t="str">
        <f>LOWER(IF($A356="","",VLOOKUP($C356,'CPOS178-D'!$A$2:$G$11000,3,0)))</f>
        <v>arbusto moréia - h= 0,50 m</v>
      </c>
      <c r="E356" s="32" t="str">
        <f>LOWER(IF($A356="","",VLOOKUP($C356,'CPOS178-D'!$A$2:$G$11000,4,0)))</f>
        <v>un</v>
      </c>
      <c r="F356" s="551">
        <v>0</v>
      </c>
      <c r="G356" s="582">
        <f>ROUND(IF($A356="","",VLOOKUP($C356,'CPOS178-D'!$A$2:$G$11000,7,0))*(1+$I$4),2)</f>
        <v>32.4</v>
      </c>
      <c r="H356" s="605">
        <f t="shared" si="101"/>
        <v>42.045479999999998</v>
      </c>
      <c r="I356" s="594">
        <f t="shared" si="102"/>
        <v>0</v>
      </c>
      <c r="J356" s="13"/>
      <c r="K356" s="121"/>
      <c r="L356" s="66"/>
      <c r="M356" s="63"/>
      <c r="N356" s="63"/>
      <c r="O356" s="63"/>
      <c r="P356" s="63"/>
      <c r="Q356" s="63"/>
      <c r="R356" s="63"/>
      <c r="S356" s="63"/>
      <c r="T356" s="63"/>
      <c r="U356" s="16"/>
      <c r="V356" s="17"/>
      <c r="W356" s="18"/>
      <c r="X356" s="17"/>
      <c r="Y356" s="19"/>
      <c r="Z356" s="17"/>
      <c r="AA356" s="17"/>
    </row>
    <row r="357" spans="1:27" ht="12" customHeight="1">
      <c r="A357" s="142"/>
      <c r="B357" s="36"/>
      <c r="C357" s="171"/>
      <c r="D357" s="143"/>
      <c r="E357" s="32"/>
      <c r="F357" s="551"/>
      <c r="G357" s="582"/>
      <c r="H357" s="577"/>
      <c r="I357" s="594"/>
      <c r="J357" s="13"/>
      <c r="K357" s="121"/>
      <c r="L357" s="66"/>
      <c r="M357" s="63"/>
      <c r="N357" s="63"/>
      <c r="O357" s="63"/>
      <c r="P357" s="63"/>
      <c r="Q357" s="63"/>
      <c r="R357" s="63"/>
      <c r="S357" s="63"/>
      <c r="T357" s="63"/>
      <c r="U357" s="16"/>
      <c r="V357" s="17"/>
      <c r="W357" s="18"/>
      <c r="X357" s="17"/>
      <c r="Y357" s="19"/>
      <c r="Z357" s="17"/>
      <c r="AA357" s="17"/>
    </row>
    <row r="358" spans="1:27" ht="12" customHeight="1">
      <c r="A358" s="240"/>
      <c r="B358" s="241"/>
      <c r="C358" s="242"/>
      <c r="D358" s="323" t="s">
        <v>2556</v>
      </c>
      <c r="E358" s="241" t="str">
        <f>LOWER(IF($A358="","",VLOOKUP($D358,'CPOS178-D'!$A$2:$G$11000,4,0)))</f>
        <v/>
      </c>
      <c r="F358" s="550"/>
      <c r="G358" s="573"/>
      <c r="H358" s="550"/>
      <c r="I358" s="593"/>
      <c r="J358" s="10"/>
      <c r="K358" s="116"/>
      <c r="L358" s="24"/>
      <c r="M358" s="24"/>
      <c r="N358" s="25"/>
      <c r="O358" s="24"/>
      <c r="P358" s="25"/>
      <c r="S358" s="4"/>
      <c r="T358" s="3"/>
      <c r="U358" s="16"/>
      <c r="V358" s="16"/>
      <c r="W358" s="16"/>
      <c r="X358" s="17"/>
      <c r="Y358" s="19"/>
      <c r="Z358" s="16"/>
      <c r="AA358" s="17"/>
    </row>
    <row r="359" spans="1:27" ht="12" customHeight="1">
      <c r="A359" s="142">
        <f>A356+1</f>
        <v>1008</v>
      </c>
      <c r="B359" s="36"/>
      <c r="C359" s="171" t="s">
        <v>8115</v>
      </c>
      <c r="D359" s="143" t="s">
        <v>37090</v>
      </c>
      <c r="E359" s="32" t="s">
        <v>8127</v>
      </c>
      <c r="F359" s="551">
        <v>0</v>
      </c>
      <c r="G359" s="582">
        <f>863*(1+$I$4)</f>
        <v>1119.9151000000002</v>
      </c>
      <c r="H359" s="605">
        <f t="shared" ref="H359:H361" si="104">G359*1.2977</f>
        <v>1453.3138252700003</v>
      </c>
      <c r="I359" s="594">
        <f t="shared" ref="I359:I361" si="105">ROUND(F359*H359,2)</f>
        <v>0</v>
      </c>
      <c r="J359" s="13"/>
      <c r="K359" s="121"/>
      <c r="L359" s="66"/>
      <c r="M359" s="63"/>
      <c r="N359" s="63"/>
      <c r="O359" s="63"/>
      <c r="P359" s="63"/>
      <c r="Q359" s="63"/>
      <c r="R359" s="63"/>
      <c r="S359" s="63"/>
      <c r="T359" s="63"/>
      <c r="U359" s="16"/>
      <c r="V359" s="17"/>
      <c r="W359" s="18"/>
      <c r="X359" s="17"/>
      <c r="Y359" s="19"/>
      <c r="Z359" s="17"/>
      <c r="AA359" s="17"/>
    </row>
    <row r="360" spans="1:27" ht="12" customHeight="1">
      <c r="A360" s="142">
        <f t="shared" si="103"/>
        <v>1009</v>
      </c>
      <c r="B360" s="36"/>
      <c r="C360" s="171" t="s">
        <v>8115</v>
      </c>
      <c r="D360" s="143" t="s">
        <v>37091</v>
      </c>
      <c r="E360" s="32" t="s">
        <v>8127</v>
      </c>
      <c r="F360" s="551">
        <v>0</v>
      </c>
      <c r="G360" s="582">
        <f>1074.4*(1+$I$4)</f>
        <v>1394.2488800000001</v>
      </c>
      <c r="H360" s="605">
        <f t="shared" si="104"/>
        <v>1809.3167715760003</v>
      </c>
      <c r="I360" s="594">
        <f t="shared" si="105"/>
        <v>0</v>
      </c>
      <c r="J360" s="13"/>
      <c r="K360" s="121"/>
      <c r="L360" s="66"/>
      <c r="M360" s="63"/>
      <c r="N360" s="63"/>
      <c r="O360" s="63"/>
      <c r="P360" s="63"/>
      <c r="Q360" s="63"/>
      <c r="R360" s="63"/>
      <c r="S360" s="63"/>
      <c r="T360" s="63"/>
      <c r="U360" s="16"/>
      <c r="V360" s="17"/>
      <c r="W360" s="18"/>
      <c r="X360" s="17"/>
      <c r="Y360" s="19"/>
      <c r="Z360" s="17"/>
      <c r="AA360" s="17"/>
    </row>
    <row r="361" spans="1:27" ht="12" customHeight="1">
      <c r="A361" s="142">
        <f t="shared" si="103"/>
        <v>1010</v>
      </c>
      <c r="B361" s="36"/>
      <c r="C361" s="171" t="s">
        <v>8115</v>
      </c>
      <c r="D361" s="143" t="s">
        <v>8126</v>
      </c>
      <c r="E361" s="32" t="s">
        <v>8127</v>
      </c>
      <c r="F361" s="551">
        <v>0</v>
      </c>
      <c r="G361" s="582">
        <f>340*(1+$I$4)</f>
        <v>441.21800000000002</v>
      </c>
      <c r="H361" s="605">
        <f t="shared" si="104"/>
        <v>572.56859860000009</v>
      </c>
      <c r="I361" s="594">
        <f t="shared" si="105"/>
        <v>0</v>
      </c>
      <c r="J361" s="13"/>
      <c r="K361" s="121"/>
      <c r="L361" s="66"/>
      <c r="M361" s="63"/>
      <c r="N361" s="63"/>
      <c r="O361" s="63"/>
      <c r="P361" s="63"/>
      <c r="Q361" s="63"/>
      <c r="R361" s="63"/>
      <c r="S361" s="63"/>
      <c r="T361" s="63"/>
      <c r="U361" s="16"/>
      <c r="V361" s="17"/>
      <c r="W361" s="18"/>
      <c r="X361" s="17"/>
      <c r="Y361" s="19"/>
      <c r="Z361" s="17"/>
      <c r="AA361" s="17"/>
    </row>
    <row r="362" spans="1:27" ht="12" customHeight="1">
      <c r="A362" s="144"/>
      <c r="B362" s="36"/>
      <c r="C362" s="171"/>
      <c r="D362" s="143"/>
      <c r="E362" s="32"/>
      <c r="F362" s="551"/>
      <c r="G362" s="582"/>
      <c r="H362" s="577"/>
      <c r="I362" s="594"/>
      <c r="J362" s="13"/>
      <c r="K362" s="121"/>
      <c r="L362" s="66"/>
      <c r="M362" s="63"/>
      <c r="N362" s="63"/>
      <c r="O362" s="63"/>
      <c r="P362" s="63"/>
      <c r="Q362" s="63"/>
      <c r="R362" s="63"/>
      <c r="S362" s="63"/>
      <c r="T362" s="63"/>
      <c r="U362" s="16"/>
      <c r="V362" s="17"/>
      <c r="W362" s="18"/>
      <c r="X362" s="17"/>
      <c r="Y362" s="19"/>
      <c r="Z362" s="17"/>
      <c r="AA362" s="17"/>
    </row>
    <row r="363" spans="1:27" ht="12" customHeight="1">
      <c r="A363" s="243"/>
      <c r="B363" s="244"/>
      <c r="C363" s="244"/>
      <c r="D363" s="324" t="s">
        <v>2568</v>
      </c>
      <c r="E363" s="245">
        <f>A345</f>
        <v>1000</v>
      </c>
      <c r="F363" s="552"/>
      <c r="G363" s="583" t="s">
        <v>57</v>
      </c>
      <c r="H363" s="578" t="s">
        <v>57</v>
      </c>
      <c r="I363" s="595">
        <f>SUM(I347:I362)</f>
        <v>0</v>
      </c>
      <c r="J363" s="10"/>
      <c r="K363" s="119"/>
      <c r="L363" s="63"/>
      <c r="M363" s="63"/>
      <c r="N363" s="63"/>
      <c r="O363" s="63"/>
      <c r="P363" s="63"/>
      <c r="Q363" s="63"/>
      <c r="R363" s="63"/>
      <c r="S363" s="63"/>
      <c r="T363" s="63"/>
      <c r="U363" s="63"/>
      <c r="V363" s="63"/>
      <c r="W363" s="16"/>
      <c r="X363" s="17"/>
      <c r="Y363" s="19"/>
      <c r="Z363" s="16"/>
      <c r="AA363" s="17"/>
    </row>
    <row r="364" spans="1:27" ht="12" customHeight="1">
      <c r="A364" s="144"/>
      <c r="B364" s="36"/>
      <c r="C364" s="163"/>
      <c r="D364" s="211"/>
      <c r="E364" s="32"/>
      <c r="F364" s="553"/>
      <c r="G364" s="574"/>
      <c r="H364" s="553"/>
      <c r="I364" s="594"/>
      <c r="J364" s="13"/>
      <c r="K364" s="121"/>
      <c r="L364" s="66"/>
      <c r="M364" s="63"/>
      <c r="N364" s="63"/>
      <c r="O364" s="63"/>
      <c r="P364" s="63"/>
      <c r="Q364" s="63"/>
      <c r="R364" s="63"/>
      <c r="S364" s="63"/>
      <c r="T364" s="63"/>
      <c r="U364" s="16"/>
      <c r="V364" s="17"/>
      <c r="W364" s="18"/>
      <c r="X364" s="17"/>
      <c r="Y364" s="19"/>
      <c r="Z364" s="17"/>
      <c r="AA364" s="17"/>
    </row>
    <row r="365" spans="1:27" ht="12" customHeight="1">
      <c r="A365" s="162">
        <v>1100</v>
      </c>
      <c r="B365" s="200"/>
      <c r="C365" s="201"/>
      <c r="D365" s="173" t="s">
        <v>37347</v>
      </c>
      <c r="E365" s="122"/>
      <c r="F365" s="553"/>
      <c r="G365" s="574"/>
      <c r="H365" s="553"/>
      <c r="I365" s="594"/>
      <c r="J365" s="13"/>
      <c r="K365" s="121"/>
      <c r="L365" s="66"/>
      <c r="M365" s="63"/>
      <c r="N365" s="63"/>
      <c r="O365" s="63"/>
      <c r="P365" s="63"/>
      <c r="Q365" s="63"/>
      <c r="R365" s="63"/>
      <c r="S365" s="63"/>
      <c r="T365" s="63"/>
      <c r="U365" s="16"/>
      <c r="V365" s="17"/>
      <c r="W365" s="18"/>
      <c r="X365" s="17"/>
      <c r="Y365" s="19"/>
      <c r="Z365" s="17"/>
      <c r="AA365" s="17"/>
    </row>
    <row r="366" spans="1:27" s="81" customFormat="1" ht="12" customHeight="1">
      <c r="A366" s="600">
        <f t="shared" ref="A366:A369" si="106">A365+1</f>
        <v>1101</v>
      </c>
      <c r="B366" s="36" t="s">
        <v>2558</v>
      </c>
      <c r="C366" s="171" t="s">
        <v>6391</v>
      </c>
      <c r="D366" s="601" t="str">
        <f>LOWER(IF($A366="","",VLOOKUP($C366,'CPOS178-D'!$A$2:$G$11000,3,0)))</f>
        <v>limpeza complementar com hidrojateamento</v>
      </c>
      <c r="E366" s="602" t="str">
        <f>LOWER(IF($A366="","",VLOOKUP($C366,'CPOS178-D'!$A$2:$G$11000,4,0)))</f>
        <v>m²</v>
      </c>
      <c r="F366" s="603">
        <f>154.8+65.45</f>
        <v>220.25</v>
      </c>
      <c r="G366" s="604">
        <v>5.75</v>
      </c>
      <c r="H366" s="605">
        <f t="shared" ref="H366:H369" si="107">G366*1.2977</f>
        <v>7.4617750000000003</v>
      </c>
      <c r="I366" s="594">
        <f t="shared" ref="I366:I369" si="108">ROUND(F366*H366,2)</f>
        <v>1643.46</v>
      </c>
      <c r="J366" s="607"/>
      <c r="K366" s="608"/>
      <c r="L366" s="568"/>
      <c r="M366" s="609"/>
      <c r="N366" s="609"/>
      <c r="O366" s="609"/>
      <c r="P366" s="609"/>
      <c r="Q366" s="609"/>
      <c r="R366" s="609"/>
      <c r="S366" s="609"/>
      <c r="T366" s="609"/>
      <c r="U366" s="610"/>
      <c r="V366" s="611"/>
      <c r="W366" s="612"/>
      <c r="X366" s="611"/>
      <c r="Y366" s="613"/>
      <c r="Z366" s="611"/>
      <c r="AA366" s="611"/>
    </row>
    <row r="367" spans="1:27" s="81" customFormat="1" ht="24">
      <c r="A367" s="600">
        <f t="shared" si="106"/>
        <v>1102</v>
      </c>
      <c r="B367" s="36" t="s">
        <v>2558</v>
      </c>
      <c r="C367" s="171" t="s">
        <v>6395</v>
      </c>
      <c r="D367" s="601" t="str">
        <f>LOWER(IF($A367="","",VLOOKUP($C367,'CPOS178-D'!$A$2:$G$11000,3,0)))</f>
        <v>limpeza e lavagem de superfície revestida com material cerâmico ou pastilhas por hidrojateamento com rejuntamento</v>
      </c>
      <c r="E367" s="602" t="str">
        <f>LOWER(IF($A367="","",VLOOKUP($C367,'CPOS178-D'!$A$2:$G$11000,4,0)))</f>
        <v>m²</v>
      </c>
      <c r="F367" s="603">
        <f>F366</f>
        <v>220.25</v>
      </c>
      <c r="G367" s="604">
        <v>8.59</v>
      </c>
      <c r="H367" s="605">
        <f t="shared" si="107"/>
        <v>11.147243000000001</v>
      </c>
      <c r="I367" s="594">
        <f t="shared" si="108"/>
        <v>2455.1799999999998</v>
      </c>
      <c r="J367" s="607"/>
      <c r="K367" s="608"/>
      <c r="L367" s="568"/>
      <c r="M367" s="609"/>
      <c r="N367" s="609"/>
      <c r="O367" s="609"/>
      <c r="P367" s="609"/>
      <c r="Q367" s="609"/>
      <c r="R367" s="609"/>
      <c r="S367" s="609"/>
      <c r="T367" s="609"/>
      <c r="U367" s="610"/>
      <c r="V367" s="611"/>
      <c r="W367" s="612"/>
      <c r="X367" s="611"/>
      <c r="Y367" s="613"/>
      <c r="Z367" s="611"/>
      <c r="AA367" s="611"/>
    </row>
    <row r="368" spans="1:27" s="81" customFormat="1" ht="12" customHeight="1">
      <c r="A368" s="600">
        <f t="shared" si="106"/>
        <v>1103</v>
      </c>
      <c r="B368" s="36" t="s">
        <v>2558</v>
      </c>
      <c r="C368" s="171" t="s">
        <v>6390</v>
      </c>
      <c r="D368" s="601" t="str">
        <f>LOWER(IF($A368="","",VLOOKUP($C368,'CPOS178-D'!$A$2:$G$11000,3,0)))</f>
        <v>limpeza final da obra</v>
      </c>
      <c r="E368" s="602" t="str">
        <f>LOWER(IF($A368="","",VLOOKUP($C368,'CPOS178-D'!$A$2:$G$11000,4,0)))</f>
        <v>m²</v>
      </c>
      <c r="F368" s="603">
        <f>F367</f>
        <v>220.25</v>
      </c>
      <c r="G368" s="604">
        <v>9.5399999999999991</v>
      </c>
      <c r="H368" s="605">
        <f t="shared" si="107"/>
        <v>12.380058</v>
      </c>
      <c r="I368" s="594">
        <f t="shared" si="108"/>
        <v>2726.71</v>
      </c>
      <c r="J368" s="607"/>
      <c r="K368" s="608"/>
      <c r="L368" s="568"/>
      <c r="M368" s="609"/>
      <c r="N368" s="609"/>
      <c r="O368" s="609"/>
      <c r="P368" s="609"/>
      <c r="Q368" s="609"/>
      <c r="R368" s="609"/>
      <c r="S368" s="609"/>
      <c r="T368" s="609"/>
      <c r="U368" s="610"/>
      <c r="V368" s="611"/>
      <c r="W368" s="612"/>
      <c r="X368" s="611"/>
      <c r="Y368" s="613"/>
      <c r="Z368" s="611"/>
      <c r="AA368" s="611"/>
    </row>
    <row r="369" spans="1:27" s="81" customFormat="1" ht="24">
      <c r="A369" s="600">
        <f t="shared" si="106"/>
        <v>1104</v>
      </c>
      <c r="B369" s="36" t="s">
        <v>2558</v>
      </c>
      <c r="C369" s="171" t="s">
        <v>3020</v>
      </c>
      <c r="D369" s="670" t="str">
        <f>LOWER(IF($A369="","",VLOOKUP($C369,'CPOS178-D'!$A$2:$G$11000,3,0)))</f>
        <v>remoção de entulho separado de obra com caçamba metálica - terra, alvenaria, concreto, argamassa, madeira, papel, plástico ou metal</v>
      </c>
      <c r="E369" s="602" t="str">
        <f>LOWER(IF($A369="","",VLOOKUP($C369,'CPOS178-D'!$A$2:$G$11000,4,0)))</f>
        <v>m³</v>
      </c>
      <c r="F369" s="603">
        <v>6</v>
      </c>
      <c r="G369" s="604">
        <v>87.99</v>
      </c>
      <c r="H369" s="605">
        <f t="shared" si="107"/>
        <v>114.184623</v>
      </c>
      <c r="I369" s="594">
        <f t="shared" si="108"/>
        <v>685.11</v>
      </c>
      <c r="J369" s="607"/>
      <c r="K369" s="608"/>
      <c r="L369" s="568"/>
      <c r="M369" s="609"/>
      <c r="N369" s="609"/>
      <c r="O369" s="609"/>
      <c r="P369" s="609"/>
      <c r="Q369" s="609"/>
      <c r="R369" s="609"/>
      <c r="S369" s="609"/>
      <c r="T369" s="609"/>
      <c r="U369" s="610"/>
      <c r="V369" s="611"/>
      <c r="W369" s="612"/>
      <c r="X369" s="611"/>
      <c r="Y369" s="613"/>
      <c r="Z369" s="611"/>
      <c r="AA369" s="611"/>
    </row>
    <row r="370" spans="1:27" ht="12" customHeight="1">
      <c r="A370" s="144"/>
      <c r="B370" s="36"/>
      <c r="C370" s="163"/>
      <c r="D370" s="211"/>
      <c r="E370" s="122"/>
      <c r="F370" s="553"/>
      <c r="G370" s="574"/>
      <c r="H370" s="553"/>
      <c r="I370" s="594"/>
      <c r="J370" s="13"/>
      <c r="K370" s="121"/>
      <c r="L370" s="66"/>
      <c r="M370" s="63"/>
      <c r="N370" s="63"/>
      <c r="O370" s="63"/>
      <c r="P370" s="63"/>
      <c r="Q370" s="63"/>
      <c r="R370" s="63"/>
      <c r="S370" s="63"/>
      <c r="T370" s="63"/>
      <c r="U370" s="16"/>
      <c r="V370" s="17"/>
      <c r="W370" s="18"/>
      <c r="X370" s="17"/>
      <c r="Y370" s="19"/>
      <c r="Z370" s="17"/>
      <c r="AA370" s="17"/>
    </row>
    <row r="371" spans="1:27" ht="12" customHeight="1">
      <c r="A371" s="243"/>
      <c r="B371" s="244"/>
      <c r="C371" s="244"/>
      <c r="D371" s="324" t="s">
        <v>2568</v>
      </c>
      <c r="E371" s="245" t="s">
        <v>37348</v>
      </c>
      <c r="F371" s="552"/>
      <c r="G371" s="583" t="s">
        <v>57</v>
      </c>
      <c r="H371" s="578" t="s">
        <v>57</v>
      </c>
      <c r="I371" s="595">
        <f>SUM(I366:I370)</f>
        <v>7510.4599999999991</v>
      </c>
      <c r="J371" s="10"/>
      <c r="K371" s="119"/>
      <c r="L371" s="63"/>
      <c r="M371" s="63"/>
      <c r="N371" s="63"/>
      <c r="O371" s="63"/>
      <c r="P371" s="63"/>
      <c r="Q371" s="63"/>
      <c r="R371" s="63"/>
      <c r="S371" s="63"/>
      <c r="T371" s="63"/>
      <c r="U371" s="63"/>
      <c r="V371" s="63"/>
      <c r="W371" s="16"/>
      <c r="X371" s="17"/>
      <c r="Y371" s="19"/>
      <c r="Z371" s="16"/>
      <c r="AA371" s="17"/>
    </row>
    <row r="372" spans="1:27" ht="12" customHeight="1">
      <c r="A372" s="146"/>
      <c r="B372" s="37"/>
      <c r="C372" s="163"/>
      <c r="D372" s="326"/>
      <c r="E372" s="122"/>
      <c r="F372" s="553"/>
      <c r="G372" s="557"/>
      <c r="H372" s="579"/>
      <c r="I372" s="592"/>
      <c r="J372" s="10"/>
      <c r="K372" s="119"/>
      <c r="L372" s="63"/>
      <c r="M372" s="63"/>
      <c r="N372" s="63"/>
      <c r="O372" s="63"/>
      <c r="P372" s="63"/>
      <c r="Q372" s="63"/>
      <c r="R372" s="63"/>
      <c r="S372" s="63"/>
      <c r="T372" s="63"/>
      <c r="U372" s="63"/>
      <c r="V372" s="63"/>
      <c r="W372" s="18"/>
      <c r="X372" s="17"/>
      <c r="Y372" s="19"/>
      <c r="Z372" s="17"/>
      <c r="AA372" s="17"/>
    </row>
    <row r="373" spans="1:27" ht="12" customHeight="1">
      <c r="A373" s="243"/>
      <c r="B373" s="244"/>
      <c r="C373" s="244"/>
      <c r="D373" s="324" t="s">
        <v>8112</v>
      </c>
      <c r="E373" s="245"/>
      <c r="F373" s="552"/>
      <c r="G373" s="583"/>
      <c r="H373" s="578"/>
      <c r="I373" s="595">
        <f>I44+I149+I164+I220+I234+I275+I286+I311+I343+I363+I371</f>
        <v>2850184.0703069326</v>
      </c>
      <c r="J373" s="581"/>
      <c r="K373" s="581"/>
      <c r="L373" s="63"/>
      <c r="M373" s="63"/>
      <c r="N373" s="63"/>
      <c r="O373" s="63"/>
      <c r="P373" s="63"/>
      <c r="Q373" s="63"/>
      <c r="R373" s="63"/>
      <c r="S373" s="63"/>
      <c r="T373" s="63"/>
      <c r="U373" s="63"/>
      <c r="V373" s="63"/>
      <c r="W373" s="16"/>
      <c r="X373" s="17"/>
      <c r="Y373" s="19"/>
      <c r="Z373" s="16"/>
      <c r="AA373" s="17"/>
    </row>
    <row r="374" spans="1:27" ht="12" customHeight="1">
      <c r="A374" s="146"/>
      <c r="B374" s="37"/>
      <c r="C374" s="163"/>
      <c r="D374" s="326"/>
      <c r="E374" s="122"/>
      <c r="F374" s="558"/>
      <c r="G374" s="559"/>
      <c r="H374" s="579"/>
      <c r="I374" s="592"/>
      <c r="J374" s="10"/>
      <c r="K374" s="119"/>
      <c r="L374" s="63"/>
      <c r="M374" s="63"/>
      <c r="N374" s="63"/>
      <c r="O374" s="63"/>
      <c r="P374" s="63"/>
      <c r="Q374" s="63"/>
      <c r="R374" s="63"/>
      <c r="S374" s="63"/>
      <c r="T374" s="63"/>
      <c r="U374" s="63"/>
      <c r="V374" s="63"/>
      <c r="W374" s="18"/>
      <c r="X374" s="17"/>
      <c r="Y374" s="19"/>
      <c r="Z374" s="17"/>
      <c r="AA374" s="17"/>
    </row>
    <row r="375" spans="1:27" ht="12" customHeight="1">
      <c r="A375" s="146"/>
      <c r="B375" s="148"/>
      <c r="C375" s="215"/>
      <c r="D375" s="327"/>
      <c r="E375" s="122"/>
      <c r="F375" s="558"/>
      <c r="G375" s="559"/>
      <c r="H375" s="579"/>
      <c r="I375" s="592"/>
      <c r="J375" s="63"/>
      <c r="K375" s="119"/>
      <c r="L375" s="63"/>
      <c r="M375" s="63"/>
      <c r="N375" s="63"/>
      <c r="O375" s="63"/>
      <c r="P375" s="63"/>
      <c r="Q375" s="63"/>
      <c r="R375" s="63"/>
      <c r="S375" s="63"/>
      <c r="T375" s="63"/>
      <c r="U375" s="63"/>
      <c r="V375" s="63"/>
      <c r="W375" s="18"/>
      <c r="X375" s="17"/>
      <c r="Y375" s="19"/>
      <c r="Z375" s="17"/>
      <c r="AA375" s="17"/>
    </row>
    <row r="376" spans="1:27" ht="12" customHeight="1" thickBot="1">
      <c r="A376" s="147"/>
      <c r="B376" s="130"/>
      <c r="C376" s="661"/>
      <c r="D376" s="133"/>
      <c r="E376" s="135"/>
      <c r="F376" s="560"/>
      <c r="G376" s="560"/>
      <c r="H376" s="580"/>
      <c r="I376" s="596"/>
      <c r="J376" s="15"/>
      <c r="K376" s="119"/>
      <c r="L376" s="63"/>
      <c r="M376" s="63"/>
      <c r="N376" s="63"/>
      <c r="O376" s="63"/>
      <c r="P376" s="63"/>
      <c r="Q376" s="63"/>
      <c r="R376" s="63"/>
      <c r="S376" s="63"/>
      <c r="T376" s="63"/>
      <c r="U376" s="63"/>
      <c r="V376" s="63"/>
      <c r="W376" s="18"/>
      <c r="X376" s="17"/>
      <c r="Y376" s="19"/>
      <c r="Z376" s="17"/>
      <c r="AA376" s="17"/>
    </row>
    <row r="377" spans="1:27" ht="12" customHeight="1" thickBot="1">
      <c r="A377" s="126"/>
      <c r="B377" s="71"/>
      <c r="C377" s="217"/>
      <c r="D377" s="72"/>
      <c r="E377" s="137"/>
      <c r="F377" s="561"/>
      <c r="G377" s="562"/>
      <c r="H377" s="562"/>
      <c r="I377" s="597"/>
      <c r="J377" s="9"/>
      <c r="K377" s="119"/>
      <c r="L377" s="63"/>
      <c r="M377" s="63"/>
      <c r="N377" s="63"/>
      <c r="O377" s="63"/>
      <c r="P377" s="63"/>
      <c r="Q377" s="63"/>
      <c r="R377" s="63"/>
      <c r="S377" s="63"/>
      <c r="T377" s="63"/>
    </row>
    <row r="378" spans="1:27" ht="12" customHeight="1">
      <c r="K378" s="116"/>
      <c r="L378" s="23"/>
      <c r="M378" s="23"/>
      <c r="N378" s="23"/>
      <c r="O378" s="23"/>
      <c r="P378" s="23"/>
    </row>
    <row r="379" spans="1:27" ht="12" customHeight="1">
      <c r="K379" s="116"/>
      <c r="L379" s="23"/>
      <c r="M379" s="23"/>
      <c r="N379" s="23"/>
      <c r="O379" s="23"/>
      <c r="P379" s="23"/>
    </row>
  </sheetData>
  <mergeCells count="1">
    <mergeCell ref="B9:I9"/>
  </mergeCells>
  <phoneticPr fontId="0" type="noConversion"/>
  <printOptions horizontalCentered="1" verticalCentered="1"/>
  <pageMargins left="0.31496062992125984" right="0.19685039370078741" top="0.39370078740157483" bottom="0.59055118110236227" header="0.51181102362204722" footer="0.51181102362204722"/>
  <pageSetup scale="64" fitToHeight="0" orientation="portrait" horizontalDpi="360" verticalDpi="36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103"/>
  <sheetViews>
    <sheetView view="pageBreakPreview" zoomScale="80" zoomScaleNormal="100" zoomScaleSheetLayoutView="80" workbookViewId="0">
      <selection activeCell="O43" sqref="O43"/>
    </sheetView>
  </sheetViews>
  <sheetFormatPr defaultRowHeight="12.75"/>
  <cols>
    <col min="1" max="1" width="6.7109375" customWidth="1"/>
    <col min="2" max="2" width="30.7109375" customWidth="1"/>
    <col min="3" max="12" width="13.7109375" customWidth="1"/>
    <col min="13" max="13" width="15.7109375" style="1" customWidth="1"/>
    <col min="14" max="14" width="13.42578125" bestFit="1" customWidth="1"/>
    <col min="15" max="15" width="13.7109375" customWidth="1"/>
  </cols>
  <sheetData>
    <row r="1" spans="1:15" ht="45.75">
      <c r="A1" s="41"/>
      <c r="B1" s="42"/>
      <c r="C1" s="42"/>
      <c r="D1" s="42"/>
      <c r="E1" s="700" t="s">
        <v>8146</v>
      </c>
      <c r="F1" s="42"/>
      <c r="G1" s="43"/>
      <c r="H1" s="721" t="s">
        <v>8149</v>
      </c>
      <c r="I1" s="721"/>
      <c r="J1" s="721"/>
      <c r="K1" s="721"/>
      <c r="L1" s="721"/>
      <c r="M1" s="722"/>
    </row>
    <row r="2" spans="1:15" ht="12.75" customHeight="1">
      <c r="A2" s="44"/>
      <c r="B2" s="222"/>
      <c r="C2" s="288"/>
      <c r="D2" s="288"/>
      <c r="E2" s="210"/>
      <c r="F2" s="288"/>
      <c r="G2" s="290"/>
      <c r="H2" s="434"/>
      <c r="I2" s="346"/>
      <c r="J2" s="347"/>
      <c r="K2" s="348"/>
      <c r="L2" s="349"/>
      <c r="M2" s="350"/>
    </row>
    <row r="3" spans="1:15" ht="12.75" customHeight="1" thickBot="1">
      <c r="A3" s="47"/>
      <c r="B3" s="222"/>
      <c r="C3" s="291"/>
      <c r="D3" s="291"/>
      <c r="E3" s="701" t="s">
        <v>8140</v>
      </c>
      <c r="F3" s="291"/>
      <c r="G3" s="280"/>
      <c r="H3" s="435"/>
      <c r="I3" s="351"/>
      <c r="J3" s="351"/>
      <c r="K3" s="348"/>
      <c r="L3" s="352"/>
      <c r="M3" s="353"/>
    </row>
    <row r="4" spans="1:15" ht="33" customHeight="1">
      <c r="A4" s="48"/>
      <c r="B4" s="222"/>
      <c r="C4" s="288"/>
      <c r="D4" s="288"/>
      <c r="E4" s="702" t="s">
        <v>8147</v>
      </c>
      <c r="F4" s="288"/>
      <c r="G4" s="290"/>
      <c r="H4" s="436" t="s">
        <v>8141</v>
      </c>
      <c r="I4" s="718" t="str">
        <f>ORC!B9</f>
        <v>CONTRATAÇÃO DE EMPRESA ESPECIALIZADA PARA EXECUÇÃO DE REFORMA E ADEQUAÇÃO DO PRÉDIO DA CÂMARA</v>
      </c>
      <c r="J4" s="719"/>
      <c r="K4" s="719"/>
      <c r="L4" s="719"/>
      <c r="M4" s="720"/>
    </row>
    <row r="5" spans="1:15" ht="12.75" customHeight="1" thickBot="1">
      <c r="A5" s="433"/>
      <c r="B5" s="440"/>
      <c r="C5" s="292"/>
      <c r="D5" s="292"/>
      <c r="E5" s="292"/>
      <c r="F5" s="292"/>
      <c r="G5" s="293"/>
      <c r="H5" s="437" t="s">
        <v>8142</v>
      </c>
      <c r="I5" s="298" t="str">
        <f>ORC!B10</f>
        <v>Rua Vereador Augusto Paes D'Ávila, n.º 374 - Jd. Rio da Praia - Bertioga - SP</v>
      </c>
      <c r="J5" s="294"/>
      <c r="K5" s="295"/>
      <c r="L5" s="296"/>
      <c r="M5" s="297"/>
    </row>
    <row r="6" spans="1:15" ht="12.75" customHeight="1" thickBot="1">
      <c r="A6" s="438"/>
      <c r="B6" s="439"/>
      <c r="C6" s="687" t="s">
        <v>8148</v>
      </c>
      <c r="D6" s="688" t="s">
        <v>8148</v>
      </c>
      <c r="E6" s="688" t="s">
        <v>8148</v>
      </c>
      <c r="F6" s="688" t="s">
        <v>8148</v>
      </c>
      <c r="G6" s="688" t="s">
        <v>8148</v>
      </c>
      <c r="H6" s="688" t="s">
        <v>8148</v>
      </c>
      <c r="I6" s="688" t="s">
        <v>8148</v>
      </c>
      <c r="J6" s="688" t="s">
        <v>8148</v>
      </c>
      <c r="K6" s="688" t="s">
        <v>8148</v>
      </c>
      <c r="L6" s="689" t="s">
        <v>8148</v>
      </c>
      <c r="M6" s="51"/>
    </row>
    <row r="7" spans="1:15" ht="12.75" customHeight="1">
      <c r="A7" s="431" t="s">
        <v>30</v>
      </c>
      <c r="B7" s="429" t="s">
        <v>49</v>
      </c>
      <c r="C7" s="268">
        <v>1</v>
      </c>
      <c r="D7" s="269">
        <v>2</v>
      </c>
      <c r="E7" s="270">
        <v>3</v>
      </c>
      <c r="F7" s="269">
        <v>4</v>
      </c>
      <c r="G7" s="269">
        <v>5</v>
      </c>
      <c r="H7" s="269">
        <v>6</v>
      </c>
      <c r="I7" s="269">
        <v>7</v>
      </c>
      <c r="J7" s="270">
        <v>8</v>
      </c>
      <c r="K7" s="269">
        <v>9</v>
      </c>
      <c r="L7" s="271">
        <v>10</v>
      </c>
      <c r="M7" s="52" t="s">
        <v>50</v>
      </c>
    </row>
    <row r="8" spans="1:15" ht="12.75" customHeight="1" thickBot="1">
      <c r="A8" s="432"/>
      <c r="B8" s="430"/>
      <c r="C8" s="272">
        <v>30</v>
      </c>
      <c r="D8" s="54">
        <v>30</v>
      </c>
      <c r="E8" s="53">
        <v>30</v>
      </c>
      <c r="F8" s="54">
        <v>30</v>
      </c>
      <c r="G8" s="54">
        <v>30</v>
      </c>
      <c r="H8" s="76">
        <v>30</v>
      </c>
      <c r="I8" s="54">
        <v>30</v>
      </c>
      <c r="J8" s="53">
        <v>30</v>
      </c>
      <c r="K8" s="54">
        <v>30</v>
      </c>
      <c r="L8" s="273">
        <v>30</v>
      </c>
      <c r="M8" s="55" t="s">
        <v>33</v>
      </c>
    </row>
    <row r="9" spans="1:15">
      <c r="A9" s="332"/>
      <c r="B9" s="684"/>
      <c r="C9" s="169"/>
      <c r="D9" s="73"/>
      <c r="E9" s="73"/>
      <c r="F9" s="73"/>
      <c r="G9" s="73"/>
      <c r="H9" s="73"/>
      <c r="I9" s="73"/>
      <c r="J9" s="77"/>
      <c r="K9" s="74"/>
      <c r="L9" s="75"/>
      <c r="M9" s="31"/>
    </row>
    <row r="10" spans="1:15" ht="15">
      <c r="A10" s="333">
        <v>1</v>
      </c>
      <c r="B10" s="686" t="str">
        <f>ORC!D13</f>
        <v>SERVIÇOS PRELIMINARES</v>
      </c>
      <c r="C10" s="274">
        <v>0.23</v>
      </c>
      <c r="D10" s="266">
        <v>0.21</v>
      </c>
      <c r="E10" s="266">
        <v>0.19</v>
      </c>
      <c r="F10" s="266">
        <v>0.17</v>
      </c>
      <c r="G10" s="266">
        <v>0.04</v>
      </c>
      <c r="H10" s="266">
        <v>0.04</v>
      </c>
      <c r="I10" s="266">
        <v>0.04</v>
      </c>
      <c r="J10" s="267">
        <v>0.04</v>
      </c>
      <c r="K10" s="267">
        <v>0.04</v>
      </c>
      <c r="L10" s="260"/>
      <c r="M10" s="281">
        <f>SUM(C10:L10)</f>
        <v>1.0000000000000002</v>
      </c>
    </row>
    <row r="11" spans="1:15" ht="15">
      <c r="A11" s="333"/>
      <c r="B11" s="686"/>
      <c r="C11" s="275">
        <f>M11*C10</f>
        <v>71820.050700000007</v>
      </c>
      <c r="D11" s="261">
        <f>$M11*D10</f>
        <v>65574.828900000008</v>
      </c>
      <c r="E11" s="261">
        <f t="shared" ref="E11:H11" si="0">$M11*E10</f>
        <v>59329.607100000008</v>
      </c>
      <c r="F11" s="261">
        <f t="shared" si="0"/>
        <v>53084.385300000009</v>
      </c>
      <c r="G11" s="261">
        <f t="shared" si="0"/>
        <v>12490.443600000001</v>
      </c>
      <c r="H11" s="261">
        <f t="shared" si="0"/>
        <v>12490.443600000001</v>
      </c>
      <c r="I11" s="261">
        <f>$M11*I10</f>
        <v>12490.443600000001</v>
      </c>
      <c r="J11" s="261">
        <f>M11*J10</f>
        <v>12490.443600000001</v>
      </c>
      <c r="K11" s="261">
        <f>M11*K10</f>
        <v>12490.443600000001</v>
      </c>
      <c r="L11" s="261"/>
      <c r="M11" s="112">
        <f>' ORÇRED'!I44</f>
        <v>312261.09000000003</v>
      </c>
      <c r="O11" s="114"/>
    </row>
    <row r="12" spans="1:15" ht="15">
      <c r="A12" s="333"/>
      <c r="B12" s="686"/>
      <c r="C12" s="275"/>
      <c r="D12" s="261"/>
      <c r="E12" s="261"/>
      <c r="F12" s="261"/>
      <c r="G12" s="261"/>
      <c r="H12" s="261"/>
      <c r="I12" s="261"/>
      <c r="J12" s="261"/>
      <c r="K12" s="261"/>
      <c r="L12" s="261"/>
      <c r="M12" s="112"/>
      <c r="O12" s="114"/>
    </row>
    <row r="13" spans="1:15" ht="15">
      <c r="A13" s="333">
        <v>2</v>
      </c>
      <c r="B13" s="686" t="str">
        <f>ORC!D46</f>
        <v>MUROS DE DIVISA</v>
      </c>
      <c r="C13" s="276"/>
      <c r="D13" s="266">
        <v>0.11</v>
      </c>
      <c r="E13" s="266">
        <v>0.11</v>
      </c>
      <c r="F13" s="266">
        <v>0.11</v>
      </c>
      <c r="G13" s="266">
        <v>0.11</v>
      </c>
      <c r="H13" s="266">
        <v>0.11</v>
      </c>
      <c r="I13" s="266">
        <v>0.11</v>
      </c>
      <c r="J13" s="266">
        <v>0.11</v>
      </c>
      <c r="K13" s="266">
        <v>0.11</v>
      </c>
      <c r="L13" s="266">
        <v>0.12</v>
      </c>
      <c r="M13" s="281">
        <f>SUM(C13:L13)</f>
        <v>1</v>
      </c>
      <c r="O13" s="114"/>
    </row>
    <row r="14" spans="1:15" ht="15">
      <c r="A14" s="333"/>
      <c r="B14" s="686"/>
      <c r="C14" s="275"/>
      <c r="D14" s="261">
        <f>$M14*D13</f>
        <v>87775.825188700022</v>
      </c>
      <c r="E14" s="261">
        <f t="shared" ref="E14:L14" si="1">$M14*E13</f>
        <v>87775.825188700022</v>
      </c>
      <c r="F14" s="261">
        <f t="shared" si="1"/>
        <v>87775.825188700022</v>
      </c>
      <c r="G14" s="261">
        <f t="shared" si="1"/>
        <v>87775.825188700022</v>
      </c>
      <c r="H14" s="261">
        <f t="shared" si="1"/>
        <v>87775.825188700022</v>
      </c>
      <c r="I14" s="261">
        <f t="shared" si="1"/>
        <v>87775.825188700022</v>
      </c>
      <c r="J14" s="261">
        <f t="shared" si="1"/>
        <v>87775.825188700022</v>
      </c>
      <c r="K14" s="261">
        <f t="shared" si="1"/>
        <v>87775.825188700022</v>
      </c>
      <c r="L14" s="261">
        <f t="shared" si="1"/>
        <v>95755.445660400015</v>
      </c>
      <c r="M14" s="112">
        <f>' ORÇRED'!I147</f>
        <v>797962.04717000015</v>
      </c>
      <c r="O14" s="114"/>
    </row>
    <row r="15" spans="1:15" ht="15">
      <c r="A15" s="333"/>
      <c r="B15" s="686"/>
      <c r="C15" s="277"/>
      <c r="D15" s="263"/>
      <c r="E15" s="263"/>
      <c r="F15" s="263"/>
      <c r="G15" s="263"/>
      <c r="H15" s="263"/>
      <c r="I15" s="263"/>
      <c r="J15" s="264"/>
      <c r="K15" s="261"/>
      <c r="L15" s="261"/>
      <c r="M15" s="112"/>
      <c r="O15" s="114"/>
    </row>
    <row r="16" spans="1:15" ht="15">
      <c r="A16" s="333">
        <v>3</v>
      </c>
      <c r="B16" s="686" t="str">
        <f>ORC!D151</f>
        <v>COBERTURA</v>
      </c>
      <c r="C16" s="276"/>
      <c r="D16" s="266">
        <v>1</v>
      </c>
      <c r="E16" s="259"/>
      <c r="F16" s="259"/>
      <c r="G16" s="259"/>
      <c r="H16" s="259"/>
      <c r="I16" s="259"/>
      <c r="J16" s="260"/>
      <c r="K16" s="261"/>
      <c r="L16" s="261"/>
      <c r="M16" s="281">
        <f>SUM(C16:L16)</f>
        <v>1</v>
      </c>
      <c r="O16" s="114"/>
    </row>
    <row r="17" spans="1:15" ht="15">
      <c r="A17" s="333"/>
      <c r="B17" s="686"/>
      <c r="C17" s="275"/>
      <c r="D17" s="261">
        <f>$M17*D16</f>
        <v>116836.72000000002</v>
      </c>
      <c r="E17" s="261"/>
      <c r="F17" s="261"/>
      <c r="G17" s="261"/>
      <c r="H17" s="261"/>
      <c r="I17" s="261"/>
      <c r="J17" s="261"/>
      <c r="K17" s="261"/>
      <c r="L17" s="261"/>
      <c r="M17" s="112">
        <f>' ORÇRED'!I162</f>
        <v>116836.72000000002</v>
      </c>
      <c r="O17" s="114"/>
    </row>
    <row r="18" spans="1:15" ht="15">
      <c r="A18" s="333"/>
      <c r="B18" s="686"/>
      <c r="C18" s="278"/>
      <c r="D18" s="264"/>
      <c r="E18" s="264"/>
      <c r="F18" s="264"/>
      <c r="G18" s="264"/>
      <c r="H18" s="264"/>
      <c r="I18" s="264"/>
      <c r="J18" s="265"/>
      <c r="K18" s="264"/>
      <c r="L18" s="264"/>
      <c r="M18" s="112"/>
    </row>
    <row r="19" spans="1:15" ht="15">
      <c r="A19" s="333">
        <v>4</v>
      </c>
      <c r="B19" s="686" t="str">
        <f>ORC!D166</f>
        <v>REVESTIMENTOS</v>
      </c>
      <c r="C19" s="274">
        <v>0.05</v>
      </c>
      <c r="D19" s="266">
        <v>0.1</v>
      </c>
      <c r="E19" s="266">
        <v>0.15</v>
      </c>
      <c r="F19" s="266">
        <v>0.15</v>
      </c>
      <c r="G19" s="266">
        <v>0.15</v>
      </c>
      <c r="H19" s="266">
        <v>0.15</v>
      </c>
      <c r="I19" s="266">
        <v>0.15</v>
      </c>
      <c r="J19" s="267">
        <v>0.1</v>
      </c>
      <c r="K19" s="260"/>
      <c r="L19" s="264"/>
      <c r="M19" s="281">
        <f>SUM(C19:L19)</f>
        <v>1.0000000000000002</v>
      </c>
    </row>
    <row r="20" spans="1:15" ht="15">
      <c r="A20" s="333"/>
      <c r="B20" s="686"/>
      <c r="C20" s="275">
        <f>M20*C19</f>
        <v>28261.448499999995</v>
      </c>
      <c r="D20" s="261">
        <f>$M20*D19</f>
        <v>56522.89699999999</v>
      </c>
      <c r="E20" s="261">
        <f t="shared" ref="E20:H20" si="2">$M20*E19</f>
        <v>84784.345499999981</v>
      </c>
      <c r="F20" s="261">
        <f t="shared" si="2"/>
        <v>84784.345499999981</v>
      </c>
      <c r="G20" s="261">
        <f t="shared" si="2"/>
        <v>84784.345499999981</v>
      </c>
      <c r="H20" s="261">
        <f t="shared" si="2"/>
        <v>84784.345499999981</v>
      </c>
      <c r="I20" s="261">
        <f>$M20*I19</f>
        <v>84784.345499999981</v>
      </c>
      <c r="J20" s="261">
        <f>M20*J19</f>
        <v>56522.89699999999</v>
      </c>
      <c r="K20" s="261"/>
      <c r="L20" s="261"/>
      <c r="M20" s="112">
        <f>' ORÇRED'!I218</f>
        <v>565228.96999999986</v>
      </c>
    </row>
    <row r="21" spans="1:15" ht="15">
      <c r="A21" s="333"/>
      <c r="B21" s="686"/>
      <c r="C21" s="278"/>
      <c r="D21" s="264"/>
      <c r="E21" s="264"/>
      <c r="F21" s="264"/>
      <c r="G21" s="264"/>
      <c r="H21" s="264"/>
      <c r="I21" s="264"/>
      <c r="J21" s="262"/>
      <c r="K21" s="263"/>
      <c r="L21" s="264"/>
      <c r="M21" s="282"/>
      <c r="O21" s="35"/>
    </row>
    <row r="22" spans="1:15" ht="25.5">
      <c r="A22" s="333">
        <v>5</v>
      </c>
      <c r="B22" s="686" t="str">
        <f>ORC!D222</f>
        <v>ESQUADRIAS E ELEMENTOS METÁLICOS</v>
      </c>
      <c r="C22" s="278"/>
      <c r="D22" s="264"/>
      <c r="E22" s="266">
        <v>1</v>
      </c>
      <c r="F22" s="264"/>
      <c r="G22" s="264"/>
      <c r="H22" s="264"/>
      <c r="I22" s="259"/>
      <c r="J22" s="260"/>
      <c r="K22" s="260"/>
      <c r="L22" s="261"/>
      <c r="M22" s="281">
        <f>SUM(C22:L22)</f>
        <v>1</v>
      </c>
    </row>
    <row r="23" spans="1:15" ht="15">
      <c r="A23" s="333"/>
      <c r="B23" s="686"/>
      <c r="C23" s="278"/>
      <c r="D23" s="264"/>
      <c r="E23" s="261">
        <f t="shared" ref="E23" si="3">$M23*E22</f>
        <v>14068.369999999999</v>
      </c>
      <c r="F23" s="264"/>
      <c r="G23" s="264"/>
      <c r="H23" s="264"/>
      <c r="I23" s="264"/>
      <c r="J23" s="261"/>
      <c r="K23" s="261"/>
      <c r="L23" s="261"/>
      <c r="M23" s="112">
        <f>' ORÇRED'!I232</f>
        <v>14068.369999999999</v>
      </c>
    </row>
    <row r="24" spans="1:15" ht="15">
      <c r="A24" s="333"/>
      <c r="B24" s="686"/>
      <c r="C24" s="278"/>
      <c r="D24" s="264"/>
      <c r="E24" s="264"/>
      <c r="F24" s="264"/>
      <c r="G24" s="264"/>
      <c r="H24" s="264"/>
      <c r="I24" s="264"/>
      <c r="J24" s="261"/>
      <c r="K24" s="261"/>
      <c r="L24" s="261"/>
      <c r="M24" s="112"/>
    </row>
    <row r="25" spans="1:15" ht="15">
      <c r="A25" s="333">
        <v>6</v>
      </c>
      <c r="B25" s="686" t="str">
        <f>ORC!D236</f>
        <v>PAVIMENTAÇÃO</v>
      </c>
      <c r="C25" s="278"/>
      <c r="D25" s="264"/>
      <c r="E25" s="266">
        <v>0.2</v>
      </c>
      <c r="F25" s="266">
        <v>0.2</v>
      </c>
      <c r="G25" s="266">
        <v>0.2</v>
      </c>
      <c r="H25" s="266">
        <v>0.2</v>
      </c>
      <c r="I25" s="266">
        <v>0.1</v>
      </c>
      <c r="J25" s="267">
        <v>0.1</v>
      </c>
      <c r="K25" s="261"/>
      <c r="L25" s="261"/>
      <c r="M25" s="281">
        <f>SUM(C25:L25)</f>
        <v>1</v>
      </c>
    </row>
    <row r="26" spans="1:15" ht="15">
      <c r="A26" s="333"/>
      <c r="B26" s="686"/>
      <c r="C26" s="278"/>
      <c r="D26" s="264"/>
      <c r="E26" s="261">
        <f t="shared" ref="E26:H26" si="4">$M26*E25</f>
        <v>128854.54589971853</v>
      </c>
      <c r="F26" s="261">
        <f t="shared" si="4"/>
        <v>128854.54589971853</v>
      </c>
      <c r="G26" s="261">
        <f t="shared" si="4"/>
        <v>128854.54589971853</v>
      </c>
      <c r="H26" s="261">
        <f t="shared" si="4"/>
        <v>128854.54589971853</v>
      </c>
      <c r="I26" s="261">
        <f>$M26*I25</f>
        <v>64427.272949859267</v>
      </c>
      <c r="J26" s="261">
        <f>M26*J25</f>
        <v>64427.272949859267</v>
      </c>
      <c r="K26" s="261"/>
      <c r="L26" s="261"/>
      <c r="M26" s="112">
        <f>' ORÇRED'!I273</f>
        <v>644272.72949859267</v>
      </c>
    </row>
    <row r="27" spans="1:15" ht="15">
      <c r="A27" s="333"/>
      <c r="B27" s="686"/>
      <c r="C27" s="278"/>
      <c r="D27" s="264"/>
      <c r="E27" s="264"/>
      <c r="F27" s="264"/>
      <c r="G27" s="264"/>
      <c r="H27" s="264"/>
      <c r="I27" s="264"/>
      <c r="J27" s="261"/>
      <c r="K27" s="261"/>
      <c r="L27" s="261"/>
      <c r="M27" s="112"/>
    </row>
    <row r="28" spans="1:15" ht="15" hidden="1">
      <c r="A28" s="333">
        <v>7</v>
      </c>
      <c r="B28" s="686" t="str">
        <f>ORC!D277</f>
        <v>DECK</v>
      </c>
      <c r="C28" s="278"/>
      <c r="D28" s="264"/>
      <c r="E28" s="264"/>
      <c r="F28" s="264"/>
      <c r="G28" s="264"/>
      <c r="H28" s="264"/>
      <c r="I28" s="264"/>
      <c r="J28" s="266">
        <v>0.45</v>
      </c>
      <c r="K28" s="266">
        <v>0.45</v>
      </c>
      <c r="L28" s="266">
        <v>0.1</v>
      </c>
      <c r="M28" s="281">
        <f>SUM(C28:L28)</f>
        <v>1</v>
      </c>
    </row>
    <row r="29" spans="1:15" ht="15" hidden="1">
      <c r="A29" s="333"/>
      <c r="B29" s="686"/>
      <c r="C29" s="278"/>
      <c r="D29" s="264"/>
      <c r="E29" s="264"/>
      <c r="F29" s="264"/>
      <c r="G29" s="264"/>
      <c r="H29" s="264"/>
      <c r="I29" s="264"/>
      <c r="J29" s="261">
        <f t="shared" ref="J29:L29" si="5">$M29*J28</f>
        <v>0</v>
      </c>
      <c r="K29" s="261">
        <f t="shared" si="5"/>
        <v>0</v>
      </c>
      <c r="L29" s="261">
        <f t="shared" si="5"/>
        <v>0</v>
      </c>
      <c r="M29" s="112">
        <f>ORC!I286</f>
        <v>0</v>
      </c>
    </row>
    <row r="30" spans="1:15" ht="15" hidden="1">
      <c r="A30" s="333"/>
      <c r="B30" s="686"/>
      <c r="C30" s="278"/>
      <c r="D30" s="264"/>
      <c r="E30" s="264"/>
      <c r="F30" s="264"/>
      <c r="G30" s="264"/>
      <c r="H30" s="264"/>
      <c r="I30" s="264"/>
      <c r="J30" s="261"/>
      <c r="K30" s="261"/>
      <c r="L30" s="261"/>
      <c r="M30" s="112"/>
    </row>
    <row r="31" spans="1:15" ht="15">
      <c r="A31" s="333">
        <v>7</v>
      </c>
      <c r="B31" s="686" t="str">
        <f>ORC!D288</f>
        <v>PASSARELA</v>
      </c>
      <c r="C31" s="274">
        <v>0.1</v>
      </c>
      <c r="D31" s="266">
        <v>0.2</v>
      </c>
      <c r="E31" s="266">
        <v>0.15</v>
      </c>
      <c r="F31" s="266">
        <v>0.15</v>
      </c>
      <c r="G31" s="266">
        <v>0.15</v>
      </c>
      <c r="H31" s="264"/>
      <c r="I31" s="264"/>
      <c r="J31" s="266">
        <v>0.15</v>
      </c>
      <c r="K31" s="266">
        <v>0.1</v>
      </c>
      <c r="L31" s="261"/>
      <c r="M31" s="281">
        <f>SUM(C31:L31)</f>
        <v>1.0000000000000002</v>
      </c>
    </row>
    <row r="32" spans="1:15" ht="15">
      <c r="A32" s="333"/>
      <c r="B32" s="686"/>
      <c r="C32" s="275">
        <f>M32*C31</f>
        <v>27378.385000000006</v>
      </c>
      <c r="D32" s="261">
        <f>$M32*D31</f>
        <v>54756.770000000011</v>
      </c>
      <c r="E32" s="261">
        <f t="shared" ref="E32:G32" si="6">$M32*E31</f>
        <v>41067.577500000007</v>
      </c>
      <c r="F32" s="261">
        <f t="shared" si="6"/>
        <v>41067.577500000007</v>
      </c>
      <c r="G32" s="261">
        <f t="shared" si="6"/>
        <v>41067.577500000007</v>
      </c>
      <c r="H32" s="264"/>
      <c r="I32" s="264"/>
      <c r="J32" s="261">
        <f t="shared" ref="J32:K32" si="7">$M32*J31</f>
        <v>41067.577500000007</v>
      </c>
      <c r="K32" s="261">
        <f t="shared" si="7"/>
        <v>27378.385000000006</v>
      </c>
      <c r="L32" s="261"/>
      <c r="M32" s="112">
        <f>' ORÇRED'!I308</f>
        <v>273783.85000000003</v>
      </c>
    </row>
    <row r="33" spans="1:15" ht="15">
      <c r="A33" s="333"/>
      <c r="B33" s="686"/>
      <c r="C33" s="278"/>
      <c r="D33" s="264"/>
      <c r="E33" s="264"/>
      <c r="F33" s="264"/>
      <c r="G33" s="264"/>
      <c r="H33" s="264"/>
      <c r="I33" s="264"/>
      <c r="J33" s="261"/>
      <c r="K33" s="261"/>
      <c r="L33" s="261"/>
      <c r="M33" s="112"/>
    </row>
    <row r="34" spans="1:15" ht="15">
      <c r="A34" s="333">
        <v>8</v>
      </c>
      <c r="B34" s="686" t="str">
        <f>ORC!D313</f>
        <v>INSTALAÇÕES ELÉTRICAS</v>
      </c>
      <c r="C34" s="278"/>
      <c r="D34" s="264"/>
      <c r="E34" s="264"/>
      <c r="F34" s="264"/>
      <c r="G34" s="264"/>
      <c r="H34" s="264"/>
      <c r="I34" s="266">
        <v>0.25</v>
      </c>
      <c r="J34" s="266">
        <v>0.25</v>
      </c>
      <c r="K34" s="266">
        <v>0.25</v>
      </c>
      <c r="L34" s="266">
        <v>0.25</v>
      </c>
      <c r="M34" s="281">
        <f>SUM(C34:L34)</f>
        <v>1</v>
      </c>
    </row>
    <row r="35" spans="1:15" ht="15">
      <c r="A35" s="333"/>
      <c r="B35" s="686"/>
      <c r="C35" s="278"/>
      <c r="D35" s="264"/>
      <c r="E35" s="264"/>
      <c r="F35" s="264"/>
      <c r="G35" s="264"/>
      <c r="H35" s="264"/>
      <c r="I35" s="261">
        <f t="shared" ref="I35:L35" si="8">$M35*I34</f>
        <v>50281.597500000003</v>
      </c>
      <c r="J35" s="261">
        <f t="shared" si="8"/>
        <v>50281.597500000003</v>
      </c>
      <c r="K35" s="261">
        <f t="shared" si="8"/>
        <v>50281.597500000003</v>
      </c>
      <c r="L35" s="261">
        <f t="shared" si="8"/>
        <v>50281.597500000003</v>
      </c>
      <c r="M35" s="112">
        <f>' ORÇRED'!I340</f>
        <v>201126.39</v>
      </c>
    </row>
    <row r="36" spans="1:15" ht="15">
      <c r="A36" s="333"/>
      <c r="B36" s="686"/>
      <c r="C36" s="278"/>
      <c r="D36" s="264"/>
      <c r="E36" s="264"/>
      <c r="F36" s="264"/>
      <c r="G36" s="264"/>
      <c r="H36" s="264"/>
      <c r="I36" s="264"/>
      <c r="J36" s="261"/>
      <c r="K36" s="261"/>
      <c r="L36" s="261"/>
      <c r="M36" s="112"/>
    </row>
    <row r="37" spans="1:15" ht="25.5" hidden="1">
      <c r="A37" s="333">
        <v>9</v>
      </c>
      <c r="B37" s="686" t="str">
        <f>ORC!D345</f>
        <v>PAISAGISMO E MOBILIÁRIO URBANO</v>
      </c>
      <c r="C37" s="276"/>
      <c r="D37" s="259"/>
      <c r="E37" s="259"/>
      <c r="F37" s="259"/>
      <c r="G37" s="259"/>
      <c r="H37" s="259"/>
      <c r="I37" s="259"/>
      <c r="J37" s="261"/>
      <c r="K37" s="266">
        <v>0.5</v>
      </c>
      <c r="L37" s="266">
        <v>0.5</v>
      </c>
      <c r="M37" s="281">
        <f>SUM(C37:L37)</f>
        <v>1</v>
      </c>
    </row>
    <row r="38" spans="1:15" ht="15" hidden="1">
      <c r="A38" s="333"/>
      <c r="B38" s="686"/>
      <c r="C38" s="275"/>
      <c r="D38" s="261"/>
      <c r="E38" s="261"/>
      <c r="F38" s="261"/>
      <c r="G38" s="261"/>
      <c r="H38" s="261"/>
      <c r="I38" s="261"/>
      <c r="J38" s="261"/>
      <c r="K38" s="261">
        <f t="shared" ref="K38:L38" si="9">$M38*K37</f>
        <v>0</v>
      </c>
      <c r="L38" s="261">
        <f t="shared" si="9"/>
        <v>0</v>
      </c>
      <c r="M38" s="112">
        <f>ORC!I363</f>
        <v>0</v>
      </c>
    </row>
    <row r="39" spans="1:15" ht="15" hidden="1">
      <c r="A39" s="333"/>
      <c r="B39" s="686"/>
      <c r="C39" s="279"/>
      <c r="D39" s="79"/>
      <c r="E39" s="79"/>
      <c r="F39" s="79"/>
      <c r="G39" s="79"/>
      <c r="H39" s="79"/>
      <c r="I39" s="79"/>
      <c r="J39" s="78"/>
      <c r="K39" s="78"/>
      <c r="L39" s="78"/>
      <c r="M39" s="112"/>
    </row>
    <row r="40" spans="1:15" ht="24" customHeight="1">
      <c r="A40" s="333">
        <v>9</v>
      </c>
      <c r="B40" s="686" t="str">
        <f>ORC!D365</f>
        <v>LIMPEZA FINAL</v>
      </c>
      <c r="C40" s="276"/>
      <c r="D40" s="259"/>
      <c r="E40" s="259"/>
      <c r="F40" s="259"/>
      <c r="G40" s="259"/>
      <c r="H40" s="259"/>
      <c r="I40" s="259"/>
      <c r="J40" s="261"/>
      <c r="K40" s="266">
        <v>0.5</v>
      </c>
      <c r="L40" s="266">
        <v>0.5</v>
      </c>
      <c r="M40" s="281">
        <f>SUM(C40:L40)</f>
        <v>1</v>
      </c>
    </row>
    <row r="41" spans="1:15" ht="15.75" thickBot="1">
      <c r="A41" s="333"/>
      <c r="B41" s="685"/>
      <c r="C41" s="275"/>
      <c r="D41" s="261"/>
      <c r="E41" s="261"/>
      <c r="F41" s="261"/>
      <c r="G41" s="261"/>
      <c r="H41" s="261"/>
      <c r="I41" s="261"/>
      <c r="J41" s="261"/>
      <c r="K41" s="261">
        <f>$M41*K40</f>
        <v>3755.2299999999996</v>
      </c>
      <c r="L41" s="261">
        <f t="shared" ref="L41" si="10">$M41*L40</f>
        <v>3755.2299999999996</v>
      </c>
      <c r="M41" s="112">
        <f>' ORÇRED'!I368</f>
        <v>7510.4599999999991</v>
      </c>
    </row>
    <row r="42" spans="1:15" ht="12.75" customHeight="1">
      <c r="A42" s="336"/>
      <c r="B42" s="337"/>
      <c r="C42" s="80"/>
      <c r="D42" s="80"/>
      <c r="E42" s="80"/>
      <c r="F42" s="80"/>
      <c r="G42" s="80"/>
      <c r="H42" s="80"/>
      <c r="I42" s="80"/>
      <c r="J42" s="80"/>
      <c r="K42" s="80"/>
      <c r="L42" s="80"/>
      <c r="M42" s="283"/>
      <c r="O42" s="9"/>
    </row>
    <row r="43" spans="1:15" ht="12.75" customHeight="1">
      <c r="A43" s="338"/>
      <c r="B43" s="441" t="s">
        <v>54</v>
      </c>
      <c r="C43" s="339">
        <f>C11+C20+C32</f>
        <v>127459.88420000001</v>
      </c>
      <c r="D43" s="339">
        <f>D11+D14+D17+D20+D32</f>
        <v>381467.04108870006</v>
      </c>
      <c r="E43" s="339">
        <f>E11+E14+E20+E23+E26+E32</f>
        <v>415880.27118841856</v>
      </c>
      <c r="F43" s="339">
        <f>F11+F14+F20+F26+F32</f>
        <v>395566.67938841856</v>
      </c>
      <c r="G43" s="339">
        <f>G11+G14+G20+G26+G32</f>
        <v>354972.73768841854</v>
      </c>
      <c r="H43" s="339">
        <f>H11+H14+H20+H26</f>
        <v>313905.16018841852</v>
      </c>
      <c r="I43" s="339">
        <f>I11+I14+I20+I26+I35</f>
        <v>299759.48473855923</v>
      </c>
      <c r="J43" s="339">
        <f>J11+J14+J20+J26+J29+J32+J35</f>
        <v>312565.6137385593</v>
      </c>
      <c r="K43" s="339">
        <f>K11+K14+K32+K35+K41</f>
        <v>181681.48128870004</v>
      </c>
      <c r="L43" s="339">
        <f>L14+L35+L41</f>
        <v>149792.27316040001</v>
      </c>
      <c r="M43" s="340">
        <f>SUM(C43:L43)</f>
        <v>2933050.6266685924</v>
      </c>
      <c r="N43" s="694"/>
      <c r="O43" s="9"/>
    </row>
    <row r="44" spans="1:15" ht="12.75" customHeight="1" thickBot="1">
      <c r="A44" s="338"/>
      <c r="B44" s="441"/>
      <c r="C44" s="78"/>
      <c r="D44" s="78"/>
      <c r="E44" s="78"/>
      <c r="F44" s="78"/>
      <c r="G44" s="78"/>
      <c r="H44" s="78"/>
      <c r="I44" s="78"/>
      <c r="J44" s="78"/>
      <c r="K44" s="78"/>
      <c r="L44" s="78"/>
      <c r="M44" s="112"/>
      <c r="O44" s="9"/>
    </row>
    <row r="45" spans="1:15" ht="12.75" customHeight="1">
      <c r="A45" s="341"/>
      <c r="B45" s="342"/>
      <c r="C45" s="80"/>
      <c r="D45" s="80"/>
      <c r="E45" s="80"/>
      <c r="F45" s="80"/>
      <c r="G45" s="80"/>
      <c r="H45" s="80"/>
      <c r="I45" s="80"/>
      <c r="J45" s="80"/>
      <c r="K45" s="80"/>
      <c r="L45" s="80"/>
      <c r="M45" s="283"/>
      <c r="O45" s="9"/>
    </row>
    <row r="46" spans="1:15" ht="12.75" customHeight="1">
      <c r="A46" s="343"/>
      <c r="B46" s="442" t="s">
        <v>55</v>
      </c>
      <c r="C46" s="334">
        <f>C43/$M$43</f>
        <v>4.3456421461354408E-2</v>
      </c>
      <c r="D46" s="334">
        <f t="shared" ref="D46:L46" si="11">D43/$M$43</f>
        <v>0.13005811683584087</v>
      </c>
      <c r="E46" s="334">
        <f t="shared" si="11"/>
        <v>0.1417910306106043</v>
      </c>
      <c r="F46" s="334">
        <f t="shared" si="11"/>
        <v>0.13486527501153628</v>
      </c>
      <c r="G46" s="334">
        <f t="shared" si="11"/>
        <v>0.12102509737160673</v>
      </c>
      <c r="H46" s="334">
        <f t="shared" si="11"/>
        <v>0.10702343741845234</v>
      </c>
      <c r="I46" s="334">
        <f t="shared" si="11"/>
        <v>0.10220058324701713</v>
      </c>
      <c r="J46" s="334">
        <f t="shared" si="11"/>
        <v>0.10656672983976977</v>
      </c>
      <c r="K46" s="334">
        <f t="shared" si="11"/>
        <v>6.1942838502946976E-2</v>
      </c>
      <c r="L46" s="334">
        <f t="shared" si="11"/>
        <v>5.1070469700871327E-2</v>
      </c>
      <c r="M46" s="335">
        <f>SUM(C46:L46)</f>
        <v>1.0000000000000002</v>
      </c>
      <c r="O46" s="9"/>
    </row>
    <row r="47" spans="1:15" ht="12.75" customHeight="1" thickBot="1">
      <c r="A47" s="344"/>
      <c r="B47" s="345"/>
      <c r="C47" s="111"/>
      <c r="D47" s="111"/>
      <c r="E47" s="111"/>
      <c r="F47" s="111"/>
      <c r="G47" s="111"/>
      <c r="H47" s="111"/>
      <c r="I47" s="111"/>
      <c r="J47" s="111"/>
      <c r="K47" s="111"/>
      <c r="L47" s="111"/>
      <c r="M47" s="284"/>
      <c r="O47" s="9"/>
    </row>
    <row r="48" spans="1:15" ht="15">
      <c r="A48" s="46"/>
      <c r="M48" s="92"/>
    </row>
    <row r="49" spans="1:13">
      <c r="A49" s="50"/>
      <c r="M49" s="39"/>
    </row>
    <row r="50" spans="1:13" ht="15">
      <c r="A50" s="49"/>
      <c r="B50" s="39"/>
      <c r="C50" s="45"/>
      <c r="D50" s="45"/>
      <c r="E50" s="45"/>
      <c r="F50" s="45"/>
      <c r="G50" s="45"/>
      <c r="H50" s="45"/>
      <c r="I50" s="49"/>
      <c r="J50" s="49"/>
      <c r="K50" s="93"/>
      <c r="L50" s="46"/>
      <c r="M50" s="94"/>
    </row>
    <row r="51" spans="1:13">
      <c r="A51" s="50"/>
      <c r="B51" s="40"/>
      <c r="C51" s="40"/>
      <c r="D51" s="40"/>
      <c r="E51" s="40"/>
      <c r="F51" s="40"/>
      <c r="G51" s="40"/>
      <c r="H51" s="40"/>
      <c r="I51" s="50"/>
      <c r="J51" s="50"/>
      <c r="K51" s="50"/>
      <c r="L51" s="46"/>
      <c r="M51" s="39"/>
    </row>
    <row r="52" spans="1:13" ht="15">
      <c r="A52" s="46"/>
      <c r="B52" s="39"/>
      <c r="C52" s="45"/>
      <c r="D52" s="45"/>
      <c r="E52" s="45"/>
      <c r="F52" s="45"/>
      <c r="G52" s="45"/>
      <c r="H52" s="45"/>
      <c r="I52" s="49"/>
      <c r="J52" s="49"/>
      <c r="K52" s="49"/>
      <c r="L52" s="50"/>
      <c r="M52" s="46"/>
    </row>
    <row r="53" spans="1:13" ht="15">
      <c r="A53" s="46"/>
      <c r="B53" s="45"/>
      <c r="C53" s="45"/>
      <c r="D53" s="45"/>
      <c r="E53" s="45"/>
      <c r="F53" s="45"/>
      <c r="G53" s="45"/>
      <c r="H53" s="45"/>
      <c r="I53" s="49"/>
      <c r="J53" s="49"/>
      <c r="K53" s="49"/>
      <c r="L53" s="50"/>
      <c r="M53" s="46"/>
    </row>
    <row r="54" spans="1:13" ht="15">
      <c r="A54" s="46"/>
      <c r="B54" s="39"/>
      <c r="C54" s="45"/>
      <c r="D54" s="45"/>
      <c r="E54" s="45"/>
      <c r="F54" s="45"/>
      <c r="G54" s="45"/>
      <c r="H54" s="45"/>
      <c r="I54" s="49"/>
      <c r="J54" s="49"/>
      <c r="K54" s="49"/>
      <c r="L54" s="50"/>
      <c r="M54" s="46"/>
    </row>
    <row r="55" spans="1:13" ht="15">
      <c r="A55" s="46"/>
      <c r="B55" s="45"/>
      <c r="C55" s="45"/>
      <c r="D55" s="45"/>
      <c r="E55" s="45"/>
      <c r="F55" s="45"/>
      <c r="G55" s="45"/>
      <c r="H55" s="45"/>
      <c r="I55" s="49"/>
      <c r="J55" s="49"/>
      <c r="K55" s="49"/>
      <c r="L55" s="50"/>
      <c r="M55" s="46"/>
    </row>
    <row r="56" spans="1:13" ht="15">
      <c r="A56" s="46"/>
      <c r="B56" s="39"/>
      <c r="C56" s="45"/>
      <c r="D56" s="45"/>
      <c r="E56" s="45"/>
      <c r="F56" s="45"/>
      <c r="G56" s="45"/>
      <c r="H56" s="45"/>
      <c r="I56" s="49"/>
      <c r="J56" s="49"/>
      <c r="K56" s="49"/>
      <c r="L56" s="50"/>
      <c r="M56" s="46"/>
    </row>
    <row r="57" spans="1:13" ht="15.75">
      <c r="A57" s="50"/>
      <c r="B57" s="81"/>
      <c r="C57" s="95"/>
      <c r="D57" s="95"/>
      <c r="E57" s="95"/>
      <c r="F57" s="95"/>
      <c r="G57" s="95"/>
      <c r="H57" s="95"/>
      <c r="I57" s="46"/>
      <c r="J57" s="96"/>
      <c r="K57" s="49"/>
      <c r="L57" s="50"/>
      <c r="M57" s="46"/>
    </row>
    <row r="58" spans="1:13">
      <c r="A58" s="28"/>
      <c r="C58" s="29"/>
      <c r="D58" s="29"/>
      <c r="E58" s="29"/>
      <c r="F58" s="29"/>
      <c r="G58" s="29"/>
      <c r="H58" s="29"/>
      <c r="I58" s="6"/>
      <c r="J58" s="6"/>
      <c r="K58" s="28"/>
      <c r="L58" s="5"/>
      <c r="M58" s="8"/>
    </row>
    <row r="59" spans="1:13">
      <c r="A59" s="97"/>
      <c r="B59" s="33"/>
      <c r="C59" s="33"/>
      <c r="D59" s="33"/>
      <c r="E59" s="33"/>
      <c r="F59" s="33"/>
      <c r="G59" s="33"/>
      <c r="H59" s="33"/>
      <c r="I59" s="33"/>
      <c r="J59" s="98"/>
      <c r="K59" s="98"/>
      <c r="L59" s="33"/>
      <c r="M59" s="33"/>
    </row>
    <row r="60" spans="1:13">
      <c r="A60" s="98"/>
      <c r="B60" s="98"/>
      <c r="C60" s="98"/>
      <c r="D60" s="98"/>
      <c r="E60" s="98"/>
      <c r="F60" s="98"/>
      <c r="G60" s="98"/>
      <c r="H60" s="98"/>
      <c r="I60" s="98"/>
      <c r="J60" s="98"/>
      <c r="K60" s="98"/>
      <c r="L60" s="98"/>
      <c r="M60" s="98"/>
    </row>
    <row r="61" spans="1:13">
      <c r="A61" s="33"/>
      <c r="B61" s="99"/>
      <c r="C61" s="98"/>
      <c r="D61" s="98"/>
      <c r="E61" s="98"/>
      <c r="F61" s="98"/>
      <c r="G61" s="98"/>
      <c r="H61" s="98"/>
      <c r="I61" s="33"/>
      <c r="J61" s="33"/>
      <c r="K61" s="33"/>
      <c r="L61" s="33"/>
      <c r="M61" s="98"/>
    </row>
    <row r="62" spans="1:13">
      <c r="A62" s="59"/>
      <c r="B62" s="60"/>
      <c r="C62" s="61"/>
      <c r="D62" s="61"/>
      <c r="E62" s="61"/>
      <c r="F62" s="61"/>
      <c r="G62" s="61"/>
      <c r="H62" s="61"/>
      <c r="I62" s="61"/>
      <c r="J62" s="61"/>
      <c r="K62" s="61"/>
      <c r="L62" s="61"/>
      <c r="M62" s="285"/>
    </row>
    <row r="63" spans="1:13" ht="15" customHeight="1">
      <c r="A63" s="82"/>
      <c r="B63" s="38"/>
      <c r="C63" s="83"/>
      <c r="D63" s="83"/>
      <c r="E63" s="83"/>
      <c r="F63" s="83"/>
      <c r="G63" s="83"/>
      <c r="H63" s="83"/>
      <c r="I63" s="83"/>
      <c r="J63" s="83"/>
      <c r="K63" s="83"/>
      <c r="L63" s="100"/>
      <c r="M63" s="286"/>
    </row>
    <row r="64" spans="1:13" ht="15" customHeight="1">
      <c r="A64" s="82"/>
      <c r="B64" s="38"/>
      <c r="C64" s="84"/>
      <c r="D64" s="84"/>
      <c r="E64" s="84"/>
      <c r="F64" s="84"/>
      <c r="G64" s="84"/>
      <c r="H64" s="84"/>
      <c r="I64" s="84"/>
      <c r="J64" s="84"/>
      <c r="K64" s="84"/>
      <c r="L64" s="84"/>
      <c r="M64" s="89"/>
    </row>
    <row r="65" spans="1:13" ht="15" customHeight="1">
      <c r="A65" s="82"/>
      <c r="B65" s="38"/>
      <c r="C65" s="85"/>
      <c r="D65" s="85"/>
      <c r="E65" s="85"/>
      <c r="F65" s="85"/>
      <c r="G65" s="85"/>
      <c r="H65" s="85"/>
      <c r="I65" s="85"/>
      <c r="J65" s="85"/>
      <c r="K65" s="85"/>
      <c r="L65" s="85"/>
      <c r="M65" s="89"/>
    </row>
    <row r="66" spans="1:13" ht="15" customHeight="1">
      <c r="A66" s="82"/>
      <c r="B66" s="38"/>
      <c r="C66" s="83"/>
      <c r="D66" s="83"/>
      <c r="E66" s="83"/>
      <c r="F66" s="83"/>
      <c r="G66" s="83"/>
      <c r="H66" s="83"/>
      <c r="I66" s="83"/>
      <c r="J66" s="100"/>
      <c r="K66" s="100"/>
      <c r="L66" s="100"/>
      <c r="M66" s="286"/>
    </row>
    <row r="67" spans="1:13" ht="15" customHeight="1">
      <c r="A67" s="82"/>
      <c r="B67" s="38"/>
      <c r="C67" s="84"/>
      <c r="D67" s="84"/>
      <c r="E67" s="84"/>
      <c r="F67" s="84"/>
      <c r="G67" s="84"/>
      <c r="H67" s="84"/>
      <c r="I67" s="84"/>
      <c r="J67" s="84"/>
      <c r="K67" s="84"/>
      <c r="L67" s="84"/>
      <c r="M67" s="89"/>
    </row>
    <row r="68" spans="1:13" ht="15" customHeight="1">
      <c r="A68" s="82"/>
      <c r="B68" s="38"/>
      <c r="C68" s="85"/>
      <c r="D68" s="85"/>
      <c r="E68" s="85"/>
      <c r="F68" s="85"/>
      <c r="G68" s="85"/>
      <c r="H68" s="85"/>
      <c r="I68" s="85"/>
      <c r="J68" s="85"/>
      <c r="K68" s="85"/>
      <c r="L68" s="85"/>
      <c r="M68" s="89"/>
    </row>
    <row r="69" spans="1:13" ht="15" customHeight="1">
      <c r="A69" s="82"/>
      <c r="B69" s="38"/>
      <c r="C69" s="83"/>
      <c r="D69" s="83"/>
      <c r="E69" s="83"/>
      <c r="F69" s="83"/>
      <c r="G69" s="83"/>
      <c r="H69" s="83"/>
      <c r="I69" s="83"/>
      <c r="J69" s="83"/>
      <c r="K69" s="100"/>
      <c r="L69" s="100"/>
      <c r="M69" s="286"/>
    </row>
    <row r="70" spans="1:13" ht="15" customHeight="1">
      <c r="A70" s="82"/>
      <c r="B70" s="101"/>
      <c r="C70" s="84"/>
      <c r="D70" s="84"/>
      <c r="E70" s="84"/>
      <c r="F70" s="84"/>
      <c r="G70" s="84"/>
      <c r="H70" s="84"/>
      <c r="I70" s="84"/>
      <c r="J70" s="84"/>
      <c r="K70" s="84"/>
      <c r="L70" s="84"/>
      <c r="M70" s="89"/>
    </row>
    <row r="71" spans="1:13" ht="15" customHeight="1">
      <c r="A71" s="82"/>
      <c r="B71" s="101"/>
      <c r="C71" s="85"/>
      <c r="D71" s="85"/>
      <c r="E71" s="85"/>
      <c r="F71" s="85"/>
      <c r="G71" s="85"/>
      <c r="H71" s="85"/>
      <c r="I71" s="85"/>
      <c r="J71" s="85"/>
      <c r="K71" s="85"/>
      <c r="L71" s="85"/>
      <c r="M71" s="89"/>
    </row>
    <row r="72" spans="1:13" ht="15" customHeight="1">
      <c r="A72" s="86"/>
      <c r="B72" s="56"/>
      <c r="C72" s="84"/>
      <c r="D72" s="84"/>
      <c r="E72" s="84"/>
      <c r="F72" s="84"/>
      <c r="G72" s="84"/>
      <c r="H72" s="84"/>
      <c r="I72" s="87"/>
      <c r="J72" s="87"/>
      <c r="K72" s="84"/>
      <c r="L72" s="84"/>
      <c r="M72" s="89"/>
    </row>
    <row r="73" spans="1:13" ht="15" customHeight="1">
      <c r="A73" s="88"/>
      <c r="B73" s="102"/>
      <c r="C73" s="84"/>
      <c r="D73" s="84"/>
      <c r="E73" s="84"/>
      <c r="F73" s="84"/>
      <c r="G73" s="84"/>
      <c r="H73" s="84"/>
      <c r="I73" s="84"/>
      <c r="J73" s="84"/>
      <c r="K73" s="84"/>
      <c r="L73" s="84"/>
      <c r="M73" s="89"/>
    </row>
    <row r="74" spans="1:13" ht="15" customHeight="1">
      <c r="A74" s="88"/>
      <c r="B74" s="27"/>
      <c r="C74" s="89"/>
      <c r="D74" s="89"/>
      <c r="E74" s="89"/>
      <c r="F74" s="89"/>
      <c r="G74" s="89"/>
      <c r="H74" s="89"/>
      <c r="I74" s="89"/>
      <c r="J74" s="89"/>
      <c r="K74" s="89"/>
      <c r="L74" s="89"/>
      <c r="M74" s="89"/>
    </row>
    <row r="75" spans="1:13" ht="15" customHeight="1">
      <c r="A75" s="88"/>
      <c r="B75" s="38"/>
      <c r="C75" s="84"/>
      <c r="D75" s="84"/>
      <c r="E75" s="84"/>
      <c r="F75" s="84"/>
      <c r="G75" s="84"/>
      <c r="H75" s="84"/>
      <c r="I75" s="103"/>
      <c r="J75" s="103"/>
      <c r="K75" s="103"/>
      <c r="L75" s="104"/>
      <c r="M75" s="89"/>
    </row>
    <row r="76" spans="1:13" ht="15" customHeight="1">
      <c r="A76" s="88"/>
      <c r="B76" s="27"/>
      <c r="C76" s="84"/>
      <c r="D76" s="84"/>
      <c r="E76" s="84"/>
      <c r="F76" s="84"/>
      <c r="G76" s="84"/>
      <c r="H76" s="84"/>
      <c r="I76" s="84"/>
      <c r="J76" s="84"/>
      <c r="K76" s="84"/>
      <c r="L76" s="84"/>
      <c r="M76" s="89"/>
    </row>
    <row r="77" spans="1:13" ht="15" customHeight="1">
      <c r="A77" s="105"/>
      <c r="B77" s="102"/>
      <c r="C77" s="104"/>
      <c r="D77" s="104"/>
      <c r="E77" s="104"/>
      <c r="F77" s="104"/>
      <c r="G77" s="104"/>
      <c r="H77" s="104"/>
      <c r="I77" s="104"/>
      <c r="J77" s="104"/>
      <c r="K77" s="106"/>
      <c r="L77" s="104"/>
      <c r="M77" s="104"/>
    </row>
    <row r="78" spans="1:13" ht="15" customHeight="1">
      <c r="A78" s="107"/>
      <c r="B78" s="27"/>
      <c r="C78" s="89"/>
      <c r="D78" s="89"/>
      <c r="E78" s="89"/>
      <c r="F78" s="89"/>
      <c r="G78" s="89"/>
      <c r="H78" s="89"/>
      <c r="I78" s="89"/>
      <c r="J78" s="89"/>
      <c r="K78" s="89"/>
      <c r="L78" s="89"/>
      <c r="M78" s="108"/>
    </row>
    <row r="79" spans="1:13" ht="15" customHeight="1">
      <c r="A79" s="67"/>
      <c r="B79" s="109"/>
      <c r="C79" s="102"/>
      <c r="D79" s="102"/>
      <c r="E79" s="102"/>
      <c r="F79" s="102"/>
      <c r="G79" s="102"/>
      <c r="H79" s="102"/>
      <c r="I79" s="110"/>
      <c r="J79" s="110"/>
      <c r="K79" s="110"/>
      <c r="L79" s="110"/>
      <c r="M79" s="110"/>
    </row>
    <row r="80" spans="1:13" ht="15">
      <c r="A80" s="67"/>
      <c r="B80" s="27"/>
      <c r="C80" s="83"/>
      <c r="D80" s="83"/>
      <c r="E80" s="83"/>
      <c r="F80" s="83"/>
      <c r="G80" s="83"/>
      <c r="H80" s="83"/>
      <c r="I80" s="83"/>
      <c r="J80" s="83"/>
      <c r="K80" s="83"/>
      <c r="L80" s="83"/>
      <c r="M80" s="100"/>
    </row>
    <row r="81" spans="1:13">
      <c r="A81" s="7"/>
      <c r="B81" s="11"/>
      <c r="C81" s="69"/>
      <c r="D81" s="69"/>
      <c r="E81" s="69"/>
      <c r="F81" s="69"/>
      <c r="G81" s="69"/>
      <c r="H81" s="69"/>
      <c r="I81" s="57"/>
      <c r="J81" s="57"/>
      <c r="K81" s="57"/>
      <c r="L81" s="57"/>
      <c r="M81" s="57"/>
    </row>
    <row r="82" spans="1:13">
      <c r="A82" s="7"/>
      <c r="B82" s="11"/>
      <c r="C82" s="64"/>
      <c r="D82" s="64"/>
      <c r="E82" s="64"/>
      <c r="F82" s="64"/>
      <c r="G82" s="64"/>
      <c r="H82" s="64"/>
      <c r="I82" s="65"/>
      <c r="J82" s="65"/>
      <c r="K82" s="65"/>
      <c r="L82" s="65"/>
      <c r="M82" s="57"/>
    </row>
    <row r="83" spans="1:13">
      <c r="A83" s="7"/>
      <c r="B83" s="11"/>
      <c r="C83" s="64"/>
      <c r="D83" s="64"/>
      <c r="E83" s="64"/>
      <c r="F83" s="64"/>
      <c r="G83" s="64"/>
      <c r="H83" s="64"/>
      <c r="I83" s="65"/>
      <c r="J83" s="65"/>
      <c r="K83" s="65"/>
      <c r="L83" s="65"/>
      <c r="M83" s="57"/>
    </row>
    <row r="84" spans="1:13">
      <c r="A84" s="7"/>
      <c r="M84" s="57"/>
    </row>
    <row r="85" spans="1:13">
      <c r="A85" s="7"/>
      <c r="M85" s="57"/>
    </row>
    <row r="86" spans="1:13">
      <c r="A86" s="7"/>
      <c r="B86" s="40"/>
      <c r="C86" s="38"/>
      <c r="D86" s="38"/>
      <c r="E86" s="38"/>
      <c r="F86" s="38"/>
      <c r="G86" s="38"/>
      <c r="H86" s="38"/>
      <c r="I86" s="40"/>
      <c r="J86" s="57"/>
      <c r="K86" s="57"/>
      <c r="L86" s="57"/>
      <c r="M86" s="57"/>
    </row>
    <row r="87" spans="1:13">
      <c r="A87" s="7"/>
      <c r="B87" s="40"/>
      <c r="C87" s="38"/>
      <c r="D87" s="38"/>
      <c r="E87" s="38"/>
      <c r="F87" s="38"/>
      <c r="G87" s="38"/>
      <c r="H87" s="38"/>
      <c r="I87" s="40"/>
      <c r="J87" s="57"/>
      <c r="K87" s="57"/>
      <c r="L87" s="57"/>
      <c r="M87" s="57"/>
    </row>
    <row r="88" spans="1:13">
      <c r="A88" s="7"/>
      <c r="B88" s="40"/>
      <c r="C88" s="38"/>
      <c r="D88" s="38"/>
      <c r="E88" s="38"/>
      <c r="F88" s="38"/>
      <c r="G88" s="38"/>
      <c r="H88" s="38"/>
      <c r="I88" s="40"/>
      <c r="J88" s="57"/>
      <c r="K88" s="57"/>
      <c r="L88" s="57"/>
      <c r="M88" s="57"/>
    </row>
    <row r="89" spans="1:13">
      <c r="A89" s="7"/>
      <c r="B89" s="40"/>
      <c r="C89" s="38"/>
      <c r="D89" s="38"/>
      <c r="E89" s="38"/>
      <c r="F89" s="38"/>
      <c r="G89" s="38"/>
      <c r="H89" s="38"/>
      <c r="I89" s="40"/>
      <c r="J89" s="57"/>
      <c r="K89" s="57"/>
      <c r="L89" s="57"/>
      <c r="M89" s="57"/>
    </row>
    <row r="90" spans="1:13">
      <c r="A90" s="7"/>
      <c r="C90" s="39"/>
      <c r="D90" s="39"/>
      <c r="E90" s="39"/>
      <c r="F90" s="39"/>
      <c r="G90" s="39"/>
      <c r="H90" s="39"/>
      <c r="I90" s="39"/>
      <c r="J90" s="65"/>
      <c r="L90" s="39"/>
      <c r="M90" s="57"/>
    </row>
    <row r="91" spans="1:13">
      <c r="A91" s="7"/>
      <c r="C91" s="40"/>
      <c r="D91" s="40"/>
      <c r="E91" s="40"/>
      <c r="F91" s="40"/>
      <c r="G91" s="40"/>
      <c r="H91" s="40"/>
      <c r="I91" s="40"/>
      <c r="J91" s="57"/>
      <c r="L91" s="40"/>
      <c r="M91" s="57"/>
    </row>
    <row r="92" spans="1:13">
      <c r="A92" s="7"/>
      <c r="B92" s="40"/>
      <c r="C92" s="38"/>
      <c r="D92" s="38"/>
      <c r="E92" s="38"/>
      <c r="F92" s="38"/>
      <c r="G92" s="38"/>
      <c r="H92" s="38"/>
      <c r="I92" s="40"/>
      <c r="J92" s="57"/>
      <c r="K92" s="57"/>
      <c r="L92" s="57"/>
      <c r="M92" s="57"/>
    </row>
    <row r="93" spans="1:13">
      <c r="A93" s="14"/>
      <c r="B93" s="70"/>
      <c r="C93" s="90"/>
      <c r="D93" s="90"/>
      <c r="E93" s="90"/>
      <c r="F93" s="90"/>
      <c r="G93" s="90"/>
      <c r="H93" s="90"/>
      <c r="I93" s="90"/>
      <c r="J93" s="90"/>
      <c r="K93" s="90"/>
      <c r="L93" s="90"/>
      <c r="M93" s="91"/>
    </row>
    <row r="96" spans="1:13">
      <c r="C96" s="12"/>
      <c r="D96" s="12"/>
      <c r="E96" s="12"/>
      <c r="F96" s="12"/>
      <c r="G96" s="12"/>
      <c r="H96" s="12"/>
      <c r="I96" s="12"/>
      <c r="J96" s="12"/>
      <c r="K96" s="12"/>
      <c r="L96" s="12"/>
      <c r="M96" s="287"/>
    </row>
    <row r="98" spans="3:24">
      <c r="C98" s="62"/>
      <c r="D98" s="62"/>
      <c r="E98" s="62"/>
      <c r="F98" s="62"/>
      <c r="G98" s="62"/>
      <c r="H98" s="62"/>
      <c r="I98" s="62"/>
      <c r="J98" s="62"/>
      <c r="K98" s="62"/>
      <c r="L98" s="62"/>
    </row>
    <row r="103" spans="3:24">
      <c r="P103" s="58"/>
      <c r="Q103" s="58"/>
      <c r="R103" s="58"/>
      <c r="S103" s="58"/>
      <c r="T103" s="58"/>
      <c r="U103" s="58"/>
      <c r="V103" s="58"/>
      <c r="W103" s="58"/>
      <c r="X103" s="58"/>
    </row>
  </sheetData>
  <sheetProtection algorithmName="SHA-512" hashValue="NQmZT2ZWo+vs4srJjF7fB5fB5PT+3yBgVdUaFGFgjbH4aMlE7CZUGNTNY3Nk5KzA5EAWlbhE59RU+l2IPhgT/w==" saltValue="xX2qRkvfsd9zOdxES9IZHg==" spinCount="100000" sheet="1" objects="1" scenarios="1" selectLockedCells="1" selectUnlockedCells="1"/>
  <mergeCells count="2">
    <mergeCell ref="H1:M1"/>
    <mergeCell ref="I4:M4"/>
  </mergeCells>
  <printOptions horizontalCentered="1" verticalCentered="1"/>
  <pageMargins left="0.19685039370078741" right="0.19685039370078741" top="0.27559055118110237" bottom="7.874015748031496E-2" header="0.31496062992125984" footer="0.31496062992125984"/>
  <pageSetup paperSize="9" scale="72" orientation="landscape" horizontalDpi="1200" verticalDpi="1200"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X103"/>
  <sheetViews>
    <sheetView view="pageBreakPreview" topLeftCell="A22" zoomScale="120" zoomScaleNormal="100" zoomScaleSheetLayoutView="120" workbookViewId="0">
      <selection activeCell="B53" sqref="B53"/>
    </sheetView>
  </sheetViews>
  <sheetFormatPr defaultRowHeight="12.75"/>
  <cols>
    <col min="1" max="1" width="6.7109375" customWidth="1"/>
    <col min="2" max="2" width="30.7109375" customWidth="1"/>
    <col min="3" max="12" width="13.7109375" customWidth="1"/>
    <col min="13" max="13" width="15.7109375" style="1" customWidth="1"/>
    <col min="14" max="14" width="13.42578125" bestFit="1" customWidth="1"/>
    <col min="15" max="15" width="13.7109375" customWidth="1"/>
  </cols>
  <sheetData>
    <row r="1" spans="1:15" ht="45.75">
      <c r="A1" s="41"/>
      <c r="B1" s="42"/>
      <c r="C1" s="42"/>
      <c r="D1" s="42"/>
      <c r="E1" s="369" t="s">
        <v>8146</v>
      </c>
      <c r="F1" s="42"/>
      <c r="G1" s="43"/>
      <c r="H1" s="721" t="s">
        <v>8149</v>
      </c>
      <c r="I1" s="721"/>
      <c r="J1" s="721"/>
      <c r="K1" s="721"/>
      <c r="L1" s="721"/>
      <c r="M1" s="722"/>
    </row>
    <row r="2" spans="1:15" ht="12.75" customHeight="1">
      <c r="A2" s="44"/>
      <c r="B2" s="222"/>
      <c r="C2" s="288"/>
      <c r="D2" s="288"/>
      <c r="E2" s="210"/>
      <c r="F2" s="288"/>
      <c r="G2" s="290"/>
      <c r="H2" s="434"/>
      <c r="I2" s="346"/>
      <c r="J2" s="347"/>
      <c r="K2" s="348"/>
      <c r="L2" s="349"/>
      <c r="M2" s="350"/>
    </row>
    <row r="3" spans="1:15" ht="12.75" customHeight="1" thickBot="1">
      <c r="A3" s="47"/>
      <c r="B3" s="222"/>
      <c r="C3" s="291"/>
      <c r="D3" s="291"/>
      <c r="E3" s="371" t="s">
        <v>8140</v>
      </c>
      <c r="F3" s="291"/>
      <c r="G3" s="280"/>
      <c r="H3" s="435"/>
      <c r="I3" s="351"/>
      <c r="J3" s="351"/>
      <c r="K3" s="348"/>
      <c r="L3" s="352"/>
      <c r="M3" s="353"/>
    </row>
    <row r="4" spans="1:15" ht="33" customHeight="1">
      <c r="A4" s="48"/>
      <c r="B4" s="222"/>
      <c r="C4" s="288"/>
      <c r="D4" s="288"/>
      <c r="E4" s="370" t="s">
        <v>8147</v>
      </c>
      <c r="F4" s="288"/>
      <c r="G4" s="290"/>
      <c r="H4" s="436" t="s">
        <v>8141</v>
      </c>
      <c r="I4" s="718" t="str">
        <f>ORC!B9</f>
        <v>CONTRATAÇÃO DE EMPRESA ESPECIALIZADA PARA EXECUÇÃO DE REFORMA E ADEQUAÇÃO DO PRÉDIO DA CÂMARA</v>
      </c>
      <c r="J4" s="719"/>
      <c r="K4" s="719"/>
      <c r="L4" s="719"/>
      <c r="M4" s="720"/>
    </row>
    <row r="5" spans="1:15" ht="12.75" customHeight="1" thickBot="1">
      <c r="A5" s="433"/>
      <c r="B5" s="440"/>
      <c r="C5" s="292"/>
      <c r="D5" s="292"/>
      <c r="E5" s="292"/>
      <c r="F5" s="292"/>
      <c r="G5" s="293"/>
      <c r="H5" s="437" t="s">
        <v>8142</v>
      </c>
      <c r="I5" s="298" t="str">
        <f>ORC!B10</f>
        <v>Rua Vereador Augusto Paes D'Ávila, n.º 374 - Jd. Rio da Praia - Bertioga - SP</v>
      </c>
      <c r="J5" s="294"/>
      <c r="K5" s="295"/>
      <c r="L5" s="296"/>
      <c r="M5" s="297"/>
    </row>
    <row r="6" spans="1:15" ht="12.75" customHeight="1" thickBot="1">
      <c r="A6" s="438"/>
      <c r="B6" s="439"/>
      <c r="C6" s="687" t="s">
        <v>8148</v>
      </c>
      <c r="D6" s="688" t="s">
        <v>8148</v>
      </c>
      <c r="E6" s="688" t="s">
        <v>8148</v>
      </c>
      <c r="F6" s="688" t="s">
        <v>8148</v>
      </c>
      <c r="G6" s="688" t="s">
        <v>8148</v>
      </c>
      <c r="H6" s="688" t="s">
        <v>8148</v>
      </c>
      <c r="I6" s="688" t="s">
        <v>8148</v>
      </c>
      <c r="J6" s="688" t="s">
        <v>8148</v>
      </c>
      <c r="K6" s="688" t="s">
        <v>8148</v>
      </c>
      <c r="L6" s="689" t="s">
        <v>8148</v>
      </c>
      <c r="M6" s="51"/>
    </row>
    <row r="7" spans="1:15" ht="12.75" customHeight="1">
      <c r="A7" s="431" t="s">
        <v>30</v>
      </c>
      <c r="B7" s="429" t="s">
        <v>49</v>
      </c>
      <c r="C7" s="268">
        <v>1</v>
      </c>
      <c r="D7" s="269">
        <v>2</v>
      </c>
      <c r="E7" s="270">
        <v>3</v>
      </c>
      <c r="F7" s="269">
        <v>4</v>
      </c>
      <c r="G7" s="269">
        <v>5</v>
      </c>
      <c r="H7" s="269">
        <v>6</v>
      </c>
      <c r="I7" s="269">
        <v>7</v>
      </c>
      <c r="J7" s="270">
        <v>8</v>
      </c>
      <c r="K7" s="269">
        <v>9</v>
      </c>
      <c r="L7" s="271">
        <v>10</v>
      </c>
      <c r="M7" s="52" t="s">
        <v>50</v>
      </c>
    </row>
    <row r="8" spans="1:15" ht="12.75" customHeight="1" thickBot="1">
      <c r="A8" s="432"/>
      <c r="B8" s="430"/>
      <c r="C8" s="272">
        <v>30</v>
      </c>
      <c r="D8" s="54">
        <v>30</v>
      </c>
      <c r="E8" s="53">
        <v>30</v>
      </c>
      <c r="F8" s="54">
        <v>30</v>
      </c>
      <c r="G8" s="54">
        <v>30</v>
      </c>
      <c r="H8" s="76">
        <v>30</v>
      </c>
      <c r="I8" s="54">
        <v>30</v>
      </c>
      <c r="J8" s="53">
        <v>30</v>
      </c>
      <c r="K8" s="54">
        <v>30</v>
      </c>
      <c r="L8" s="273">
        <v>30</v>
      </c>
      <c r="M8" s="55" t="s">
        <v>33</v>
      </c>
    </row>
    <row r="9" spans="1:15">
      <c r="A9" s="332"/>
      <c r="B9" s="684"/>
      <c r="C9" s="169"/>
      <c r="D9" s="73"/>
      <c r="E9" s="73"/>
      <c r="F9" s="73"/>
      <c r="G9" s="73"/>
      <c r="H9" s="73"/>
      <c r="I9" s="73"/>
      <c r="J9" s="77"/>
      <c r="K9" s="74"/>
      <c r="L9" s="75"/>
      <c r="M9" s="31"/>
    </row>
    <row r="10" spans="1:15" ht="15">
      <c r="A10" s="333">
        <v>1</v>
      </c>
      <c r="B10" s="686" t="str">
        <f>ORC!D13</f>
        <v>SERVIÇOS PRELIMINARES</v>
      </c>
      <c r="C10" s="274">
        <v>0.23</v>
      </c>
      <c r="D10" s="266">
        <v>0.21</v>
      </c>
      <c r="E10" s="266">
        <v>0.19</v>
      </c>
      <c r="F10" s="266">
        <v>0.17</v>
      </c>
      <c r="G10" s="266">
        <v>0.04</v>
      </c>
      <c r="H10" s="266">
        <v>0.04</v>
      </c>
      <c r="I10" s="266">
        <v>0.04</v>
      </c>
      <c r="J10" s="267">
        <v>0.04</v>
      </c>
      <c r="K10" s="267">
        <v>0.04</v>
      </c>
      <c r="L10" s="260"/>
      <c r="M10" s="281">
        <f>SUM(C10:L10)</f>
        <v>1.0000000000000002</v>
      </c>
    </row>
    <row r="11" spans="1:15" ht="15">
      <c r="A11" s="333"/>
      <c r="B11" s="686"/>
      <c r="C11" s="275">
        <f>M11*C10</f>
        <v>71820.050700000007</v>
      </c>
      <c r="D11" s="261">
        <f>$M11*D10</f>
        <v>65574.828900000008</v>
      </c>
      <c r="E11" s="261">
        <f t="shared" ref="E11:H11" si="0">$M11*E10</f>
        <v>59329.607100000008</v>
      </c>
      <c r="F11" s="261">
        <f t="shared" si="0"/>
        <v>53084.385300000009</v>
      </c>
      <c r="G11" s="261">
        <f t="shared" si="0"/>
        <v>12490.443600000001</v>
      </c>
      <c r="H11" s="261">
        <f t="shared" si="0"/>
        <v>12490.443600000001</v>
      </c>
      <c r="I11" s="261">
        <f>$M11*I10</f>
        <v>12490.443600000001</v>
      </c>
      <c r="J11" s="261">
        <f>M11*J10</f>
        <v>12490.443600000001</v>
      </c>
      <c r="K11" s="261">
        <f>M11*K10</f>
        <v>12490.443600000001</v>
      </c>
      <c r="L11" s="261"/>
      <c r="M11" s="112">
        <f>ORC!I44</f>
        <v>312261.09000000003</v>
      </c>
      <c r="O11" s="114"/>
    </row>
    <row r="12" spans="1:15" ht="15">
      <c r="A12" s="333"/>
      <c r="B12" s="686"/>
      <c r="C12" s="275"/>
      <c r="D12" s="261"/>
      <c r="E12" s="261"/>
      <c r="F12" s="261"/>
      <c r="G12" s="261"/>
      <c r="H12" s="261"/>
      <c r="I12" s="261"/>
      <c r="J12" s="261"/>
      <c r="K12" s="261"/>
      <c r="L12" s="261"/>
      <c r="M12" s="112"/>
      <c r="O12" s="114"/>
    </row>
    <row r="13" spans="1:15" ht="15">
      <c r="A13" s="333">
        <v>2</v>
      </c>
      <c r="B13" s="686" t="str">
        <f>ORC!D46</f>
        <v>MUROS DE DIVISA</v>
      </c>
      <c r="C13" s="276"/>
      <c r="D13" s="266">
        <v>0.11</v>
      </c>
      <c r="E13" s="266">
        <v>0.11</v>
      </c>
      <c r="F13" s="266">
        <v>0.11</v>
      </c>
      <c r="G13" s="266">
        <v>0.11</v>
      </c>
      <c r="H13" s="266">
        <v>0.11</v>
      </c>
      <c r="I13" s="266">
        <v>0.11</v>
      </c>
      <c r="J13" s="266">
        <v>0.11</v>
      </c>
      <c r="K13" s="266">
        <v>0.11</v>
      </c>
      <c r="L13" s="266">
        <v>0.12</v>
      </c>
      <c r="M13" s="281">
        <f>SUM(C13:L13)</f>
        <v>1</v>
      </c>
      <c r="O13" s="114"/>
    </row>
    <row r="14" spans="1:15" ht="15">
      <c r="A14" s="333"/>
      <c r="B14" s="686"/>
      <c r="C14" s="275"/>
      <c r="D14" s="261">
        <f>$M14*D13</f>
        <v>99394.191599999991</v>
      </c>
      <c r="E14" s="261">
        <f t="shared" ref="E14:L14" si="1">$M14*E13</f>
        <v>99394.191599999991</v>
      </c>
      <c r="F14" s="261">
        <f t="shared" si="1"/>
        <v>99394.191599999991</v>
      </c>
      <c r="G14" s="261">
        <f t="shared" si="1"/>
        <v>99394.191599999991</v>
      </c>
      <c r="H14" s="261">
        <f t="shared" si="1"/>
        <v>99394.191599999991</v>
      </c>
      <c r="I14" s="261">
        <f t="shared" si="1"/>
        <v>99394.191599999991</v>
      </c>
      <c r="J14" s="261">
        <f t="shared" si="1"/>
        <v>99394.191599999991</v>
      </c>
      <c r="K14" s="261">
        <f t="shared" si="1"/>
        <v>99394.191599999991</v>
      </c>
      <c r="L14" s="261">
        <f t="shared" si="1"/>
        <v>108430.02719999998</v>
      </c>
      <c r="M14" s="112">
        <f>ORC!I149</f>
        <v>903583.55999999994</v>
      </c>
      <c r="O14" s="114"/>
    </row>
    <row r="15" spans="1:15" ht="15">
      <c r="A15" s="333"/>
      <c r="B15" s="686"/>
      <c r="C15" s="277"/>
      <c r="D15" s="263"/>
      <c r="E15" s="263"/>
      <c r="F15" s="263"/>
      <c r="G15" s="263"/>
      <c r="H15" s="263"/>
      <c r="I15" s="263"/>
      <c r="J15" s="264"/>
      <c r="K15" s="261"/>
      <c r="L15" s="261"/>
      <c r="M15" s="112"/>
      <c r="O15" s="114"/>
    </row>
    <row r="16" spans="1:15" ht="15">
      <c r="A16" s="333">
        <v>3</v>
      </c>
      <c r="B16" s="686" t="str">
        <f>ORC!D151</f>
        <v>COBERTURA</v>
      </c>
      <c r="C16" s="276"/>
      <c r="D16" s="266">
        <v>1</v>
      </c>
      <c r="E16" s="259"/>
      <c r="F16" s="259"/>
      <c r="G16" s="259"/>
      <c r="H16" s="259"/>
      <c r="I16" s="259"/>
      <c r="J16" s="260"/>
      <c r="K16" s="261"/>
      <c r="L16" s="261"/>
      <c r="M16" s="281">
        <f>SUM(C16:L16)</f>
        <v>1</v>
      </c>
      <c r="O16" s="114"/>
    </row>
    <row r="17" spans="1:15" ht="15">
      <c r="A17" s="333"/>
      <c r="B17" s="686"/>
      <c r="C17" s="275"/>
      <c r="D17" s="261">
        <f>$M17*D16</f>
        <v>116836.72000000002</v>
      </c>
      <c r="E17" s="261"/>
      <c r="F17" s="261"/>
      <c r="G17" s="261"/>
      <c r="H17" s="261"/>
      <c r="I17" s="261"/>
      <c r="J17" s="261"/>
      <c r="K17" s="261"/>
      <c r="L17" s="261"/>
      <c r="M17" s="112">
        <f>ORC!I164</f>
        <v>116836.72000000002</v>
      </c>
      <c r="O17" s="114"/>
    </row>
    <row r="18" spans="1:15" ht="15">
      <c r="A18" s="333"/>
      <c r="B18" s="686"/>
      <c r="C18" s="278"/>
      <c r="D18" s="264"/>
      <c r="E18" s="264"/>
      <c r="F18" s="264"/>
      <c r="G18" s="264"/>
      <c r="H18" s="264"/>
      <c r="I18" s="264"/>
      <c r="J18" s="265"/>
      <c r="K18" s="264"/>
      <c r="L18" s="264"/>
      <c r="M18" s="112"/>
    </row>
    <row r="19" spans="1:15" ht="15">
      <c r="A19" s="333">
        <v>4</v>
      </c>
      <c r="B19" s="686" t="str">
        <f>ORC!D166</f>
        <v>REVESTIMENTOS</v>
      </c>
      <c r="C19" s="274">
        <v>0.05</v>
      </c>
      <c r="D19" s="266">
        <v>0.1</v>
      </c>
      <c r="E19" s="266">
        <v>0.15</v>
      </c>
      <c r="F19" s="266">
        <v>0.15</v>
      </c>
      <c r="G19" s="266">
        <v>0.15</v>
      </c>
      <c r="H19" s="266">
        <v>0.15</v>
      </c>
      <c r="I19" s="266">
        <v>0.15</v>
      </c>
      <c r="J19" s="267">
        <v>0.1</v>
      </c>
      <c r="K19" s="260"/>
      <c r="L19" s="264"/>
      <c r="M19" s="281">
        <f>SUM(C19:L19)</f>
        <v>1.0000000000000002</v>
      </c>
    </row>
    <row r="20" spans="1:15" ht="15">
      <c r="A20" s="333"/>
      <c r="B20" s="686"/>
      <c r="C20" s="275">
        <f>M20*C19</f>
        <v>29382.330499999996</v>
      </c>
      <c r="D20" s="261">
        <f>$M20*D19</f>
        <v>58764.660999999993</v>
      </c>
      <c r="E20" s="261">
        <f t="shared" ref="E20" si="2">$M20*E19</f>
        <v>88146.991499999975</v>
      </c>
      <c r="F20" s="261">
        <f t="shared" ref="F20" si="3">$M20*F19</f>
        <v>88146.991499999975</v>
      </c>
      <c r="G20" s="261">
        <f t="shared" ref="G20" si="4">$M20*G19</f>
        <v>88146.991499999975</v>
      </c>
      <c r="H20" s="261">
        <f t="shared" ref="H20" si="5">$M20*H19</f>
        <v>88146.991499999975</v>
      </c>
      <c r="I20" s="261">
        <f>$M20*I19</f>
        <v>88146.991499999975</v>
      </c>
      <c r="J20" s="261">
        <f>M20*J19</f>
        <v>58764.660999999993</v>
      </c>
      <c r="K20" s="261"/>
      <c r="L20" s="261"/>
      <c r="M20" s="112">
        <f>ORC!I220</f>
        <v>587646.60999999987</v>
      </c>
    </row>
    <row r="21" spans="1:15" ht="15">
      <c r="A21" s="333"/>
      <c r="B21" s="686"/>
      <c r="C21" s="278"/>
      <c r="D21" s="264"/>
      <c r="E21" s="264"/>
      <c r="F21" s="264"/>
      <c r="G21" s="264"/>
      <c r="H21" s="264"/>
      <c r="I21" s="264"/>
      <c r="J21" s="262"/>
      <c r="K21" s="263"/>
      <c r="L21" s="264"/>
      <c r="M21" s="282"/>
      <c r="O21" s="35"/>
    </row>
    <row r="22" spans="1:15" ht="25.5">
      <c r="A22" s="333">
        <v>5</v>
      </c>
      <c r="B22" s="686" t="str">
        <f>ORC!D222</f>
        <v>ESQUADRIAS E ELEMENTOS METÁLICOS</v>
      </c>
      <c r="C22" s="278"/>
      <c r="D22" s="264"/>
      <c r="E22" s="266">
        <v>1</v>
      </c>
      <c r="F22" s="264"/>
      <c r="G22" s="264"/>
      <c r="H22" s="264"/>
      <c r="I22" s="259"/>
      <c r="J22" s="260"/>
      <c r="K22" s="260"/>
      <c r="L22" s="261"/>
      <c r="M22" s="281">
        <f>SUM(C22:L22)</f>
        <v>1</v>
      </c>
    </row>
    <row r="23" spans="1:15" ht="15">
      <c r="A23" s="333"/>
      <c r="B23" s="686"/>
      <c r="C23" s="278"/>
      <c r="D23" s="264"/>
      <c r="E23" s="261">
        <f t="shared" ref="E23" si="6">$M23*E22</f>
        <v>14068.369999999999</v>
      </c>
      <c r="F23" s="264"/>
      <c r="G23" s="264"/>
      <c r="H23" s="264"/>
      <c r="I23" s="264"/>
      <c r="J23" s="261"/>
      <c r="K23" s="261"/>
      <c r="L23" s="261"/>
      <c r="M23" s="112">
        <f>ORC!I234</f>
        <v>14068.369999999999</v>
      </c>
    </row>
    <row r="24" spans="1:15" ht="15">
      <c r="A24" s="333"/>
      <c r="B24" s="686"/>
      <c r="C24" s="278"/>
      <c r="D24" s="264"/>
      <c r="E24" s="264"/>
      <c r="F24" s="264"/>
      <c r="G24" s="264"/>
      <c r="H24" s="264"/>
      <c r="I24" s="264"/>
      <c r="J24" s="261"/>
      <c r="K24" s="261"/>
      <c r="L24" s="261"/>
      <c r="M24" s="112"/>
    </row>
    <row r="25" spans="1:15" ht="15">
      <c r="A25" s="333">
        <v>6</v>
      </c>
      <c r="B25" s="686" t="str">
        <f>ORC!D236</f>
        <v>PAVIMENTAÇÃO</v>
      </c>
      <c r="C25" s="278"/>
      <c r="D25" s="264"/>
      <c r="E25" s="266">
        <v>0.2</v>
      </c>
      <c r="F25" s="266">
        <v>0.2</v>
      </c>
      <c r="G25" s="266">
        <v>0.2</v>
      </c>
      <c r="H25" s="266">
        <v>0.2</v>
      </c>
      <c r="I25" s="266">
        <v>0.1</v>
      </c>
      <c r="J25" s="267">
        <v>0.1</v>
      </c>
      <c r="K25" s="261"/>
      <c r="L25" s="261"/>
      <c r="M25" s="281">
        <f>SUM(C25:L25)</f>
        <v>1</v>
      </c>
    </row>
    <row r="26" spans="1:15" ht="15">
      <c r="A26" s="333"/>
      <c r="B26" s="686"/>
      <c r="C26" s="278"/>
      <c r="D26" s="264"/>
      <c r="E26" s="261">
        <f t="shared" ref="E26" si="7">$M26*E25</f>
        <v>143154.82206138651</v>
      </c>
      <c r="F26" s="261">
        <f t="shared" ref="F26" si="8">$M26*F25</f>
        <v>143154.82206138651</v>
      </c>
      <c r="G26" s="261">
        <f t="shared" ref="G26" si="9">$M26*G25</f>
        <v>143154.82206138651</v>
      </c>
      <c r="H26" s="261">
        <f t="shared" ref="H26" si="10">$M26*H25</f>
        <v>143154.82206138651</v>
      </c>
      <c r="I26" s="261">
        <f>$M26*I25</f>
        <v>71577.411030693256</v>
      </c>
      <c r="J26" s="261">
        <f>M26*J25</f>
        <v>71577.411030693256</v>
      </c>
      <c r="K26" s="261"/>
      <c r="L26" s="261"/>
      <c r="M26" s="112">
        <f>ORC!I275</f>
        <v>715774.11030693259</v>
      </c>
    </row>
    <row r="27" spans="1:15" ht="15">
      <c r="A27" s="333"/>
      <c r="B27" s="686"/>
      <c r="C27" s="278"/>
      <c r="D27" s="264"/>
      <c r="E27" s="264"/>
      <c r="F27" s="264"/>
      <c r="G27" s="264"/>
      <c r="H27" s="264"/>
      <c r="I27" s="264"/>
      <c r="J27" s="261"/>
      <c r="K27" s="261"/>
      <c r="L27" s="261"/>
      <c r="M27" s="112"/>
    </row>
    <row r="28" spans="1:15" ht="15">
      <c r="A28" s="333">
        <v>7</v>
      </c>
      <c r="B28" s="686" t="str">
        <f>ORC!D277</f>
        <v>DECK</v>
      </c>
      <c r="C28" s="278"/>
      <c r="D28" s="264"/>
      <c r="E28" s="264"/>
      <c r="F28" s="264"/>
      <c r="G28" s="264"/>
      <c r="H28" s="264"/>
      <c r="I28" s="264"/>
      <c r="J28" s="266">
        <v>0.45</v>
      </c>
      <c r="K28" s="266">
        <v>0.45</v>
      </c>
      <c r="L28" s="266">
        <v>0.1</v>
      </c>
      <c r="M28" s="281">
        <f>SUM(C28:L28)</f>
        <v>1</v>
      </c>
    </row>
    <row r="29" spans="1:15" ht="15">
      <c r="A29" s="333"/>
      <c r="B29" s="686"/>
      <c r="C29" s="278"/>
      <c r="D29" s="264"/>
      <c r="E29" s="264"/>
      <c r="F29" s="264"/>
      <c r="G29" s="264"/>
      <c r="H29" s="264"/>
      <c r="I29" s="264"/>
      <c r="J29" s="261">
        <f t="shared" ref="J29" si="11">$M29*J28</f>
        <v>0</v>
      </c>
      <c r="K29" s="261">
        <f t="shared" ref="K29" si="12">$M29*K28</f>
        <v>0</v>
      </c>
      <c r="L29" s="261">
        <f t="shared" ref="L29" si="13">$M29*L28</f>
        <v>0</v>
      </c>
      <c r="M29" s="112">
        <f>ORC!I286</f>
        <v>0</v>
      </c>
    </row>
    <row r="30" spans="1:15" ht="15">
      <c r="A30" s="333"/>
      <c r="B30" s="686"/>
      <c r="C30" s="278"/>
      <c r="D30" s="264"/>
      <c r="E30" s="264"/>
      <c r="F30" s="264"/>
      <c r="G30" s="264"/>
      <c r="H30" s="264"/>
      <c r="I30" s="264"/>
      <c r="J30" s="261"/>
      <c r="K30" s="261"/>
      <c r="L30" s="261"/>
      <c r="M30" s="112"/>
    </row>
    <row r="31" spans="1:15" ht="15">
      <c r="A31" s="333">
        <v>8</v>
      </c>
      <c r="B31" s="686" t="str">
        <f>ORC!D288</f>
        <v>PASSARELA</v>
      </c>
      <c r="C31" s="274">
        <v>0.1</v>
      </c>
      <c r="D31" s="266">
        <v>0.2</v>
      </c>
      <c r="E31" s="266">
        <v>0.15</v>
      </c>
      <c r="F31" s="266">
        <v>0.15</v>
      </c>
      <c r="G31" s="266">
        <v>0.15</v>
      </c>
      <c r="H31" s="264"/>
      <c r="I31" s="264"/>
      <c r="J31" s="266">
        <v>0.15</v>
      </c>
      <c r="K31" s="266">
        <v>0.1</v>
      </c>
      <c r="L31" s="261"/>
      <c r="M31" s="281">
        <f>SUM(C31:L31)</f>
        <v>1.0000000000000002</v>
      </c>
    </row>
    <row r="32" spans="1:15" ht="15">
      <c r="A32" s="333"/>
      <c r="B32" s="686"/>
      <c r="C32" s="275">
        <f>M32*C31</f>
        <v>17940.974000000002</v>
      </c>
      <c r="D32" s="261">
        <f>$M32*D31</f>
        <v>35881.948000000004</v>
      </c>
      <c r="E32" s="261">
        <f t="shared" ref="E32" si="14">$M32*E31</f>
        <v>26911.461000000003</v>
      </c>
      <c r="F32" s="261">
        <f t="shared" ref="F32" si="15">$M32*F31</f>
        <v>26911.461000000003</v>
      </c>
      <c r="G32" s="261">
        <f t="shared" ref="G32" si="16">$M32*G31</f>
        <v>26911.461000000003</v>
      </c>
      <c r="H32" s="264"/>
      <c r="I32" s="264"/>
      <c r="J32" s="261">
        <f t="shared" ref="J32" si="17">$M32*J31</f>
        <v>26911.461000000003</v>
      </c>
      <c r="K32" s="261">
        <f t="shared" ref="K32" si="18">$M32*K31</f>
        <v>17940.974000000002</v>
      </c>
      <c r="L32" s="261"/>
      <c r="M32" s="112">
        <f>ORC!I311</f>
        <v>179409.74000000002</v>
      </c>
    </row>
    <row r="33" spans="1:15" ht="15">
      <c r="A33" s="333"/>
      <c r="B33" s="686"/>
      <c r="C33" s="278"/>
      <c r="D33" s="264"/>
      <c r="E33" s="264"/>
      <c r="F33" s="264"/>
      <c r="G33" s="264"/>
      <c r="H33" s="264"/>
      <c r="I33" s="264"/>
      <c r="J33" s="261"/>
      <c r="K33" s="261"/>
      <c r="L33" s="261"/>
      <c r="M33" s="112"/>
    </row>
    <row r="34" spans="1:15" ht="15">
      <c r="A34" s="333">
        <v>9</v>
      </c>
      <c r="B34" s="686" t="str">
        <f>ORC!D313</f>
        <v>INSTALAÇÕES ELÉTRICAS</v>
      </c>
      <c r="C34" s="278"/>
      <c r="D34" s="264"/>
      <c r="E34" s="264"/>
      <c r="F34" s="264"/>
      <c r="G34" s="264"/>
      <c r="H34" s="264"/>
      <c r="I34" s="266">
        <v>0.25</v>
      </c>
      <c r="J34" s="266">
        <v>0.25</v>
      </c>
      <c r="K34" s="266">
        <v>0.25</v>
      </c>
      <c r="L34" s="266">
        <v>0.25</v>
      </c>
      <c r="M34" s="281">
        <f>SUM(C34:L34)</f>
        <v>1</v>
      </c>
    </row>
    <row r="35" spans="1:15" ht="15">
      <c r="A35" s="333"/>
      <c r="B35" s="686"/>
      <c r="C35" s="278"/>
      <c r="D35" s="264"/>
      <c r="E35" s="264"/>
      <c r="F35" s="264"/>
      <c r="G35" s="264"/>
      <c r="H35" s="264"/>
      <c r="I35" s="261">
        <f t="shared" ref="I35" si="19">$M35*I34</f>
        <v>3273.3525</v>
      </c>
      <c r="J35" s="261">
        <f t="shared" ref="J35" si="20">$M35*J34</f>
        <v>3273.3525</v>
      </c>
      <c r="K35" s="261">
        <f t="shared" ref="K35" si="21">$M35*K34</f>
        <v>3273.3525</v>
      </c>
      <c r="L35" s="261">
        <f t="shared" ref="L35" si="22">$M35*L34</f>
        <v>3273.3525</v>
      </c>
      <c r="M35" s="112">
        <f>ORC!I343</f>
        <v>13093.41</v>
      </c>
    </row>
    <row r="36" spans="1:15" ht="15">
      <c r="A36" s="333"/>
      <c r="B36" s="686"/>
      <c r="C36" s="278"/>
      <c r="D36" s="264"/>
      <c r="E36" s="264"/>
      <c r="F36" s="264"/>
      <c r="G36" s="264"/>
      <c r="H36" s="264"/>
      <c r="I36" s="264"/>
      <c r="J36" s="261"/>
      <c r="K36" s="261"/>
      <c r="L36" s="261"/>
      <c r="M36" s="112"/>
    </row>
    <row r="37" spans="1:15" ht="25.5">
      <c r="A37" s="333">
        <v>10</v>
      </c>
      <c r="B37" s="686" t="str">
        <f>ORC!D345</f>
        <v>PAISAGISMO E MOBILIÁRIO URBANO</v>
      </c>
      <c r="C37" s="276"/>
      <c r="D37" s="259"/>
      <c r="E37" s="259"/>
      <c r="F37" s="259"/>
      <c r="G37" s="259"/>
      <c r="H37" s="259"/>
      <c r="I37" s="259"/>
      <c r="J37" s="261"/>
      <c r="K37" s="266">
        <v>0.5</v>
      </c>
      <c r="L37" s="266">
        <v>0.5</v>
      </c>
      <c r="M37" s="281">
        <f>SUM(C37:L37)</f>
        <v>1</v>
      </c>
    </row>
    <row r="38" spans="1:15" ht="15">
      <c r="A38" s="333"/>
      <c r="B38" s="686"/>
      <c r="C38" s="275"/>
      <c r="D38" s="261"/>
      <c r="E38" s="261"/>
      <c r="F38" s="261"/>
      <c r="G38" s="261"/>
      <c r="H38" s="261"/>
      <c r="I38" s="261"/>
      <c r="J38" s="261"/>
      <c r="K38" s="261">
        <f t="shared" ref="K38" si="23">$M38*K37</f>
        <v>0</v>
      </c>
      <c r="L38" s="261">
        <f t="shared" ref="L38" si="24">$M38*L37</f>
        <v>0</v>
      </c>
      <c r="M38" s="112">
        <f>ORC!I363</f>
        <v>0</v>
      </c>
    </row>
    <row r="39" spans="1:15" ht="15">
      <c r="A39" s="333"/>
      <c r="B39" s="686"/>
      <c r="C39" s="279"/>
      <c r="D39" s="79"/>
      <c r="E39" s="79"/>
      <c r="F39" s="79"/>
      <c r="G39" s="79"/>
      <c r="H39" s="79"/>
      <c r="I39" s="79"/>
      <c r="J39" s="78"/>
      <c r="K39" s="78"/>
      <c r="L39" s="78"/>
      <c r="M39" s="112"/>
    </row>
    <row r="40" spans="1:15" ht="24" customHeight="1">
      <c r="A40" s="333">
        <v>11</v>
      </c>
      <c r="B40" s="686" t="str">
        <f>ORC!D365</f>
        <v>LIMPEZA FINAL</v>
      </c>
      <c r="C40" s="276"/>
      <c r="D40" s="259"/>
      <c r="E40" s="259"/>
      <c r="F40" s="259"/>
      <c r="G40" s="259"/>
      <c r="H40" s="259"/>
      <c r="I40" s="259"/>
      <c r="J40" s="261"/>
      <c r="K40" s="266">
        <v>0.5</v>
      </c>
      <c r="L40" s="266">
        <v>0.5</v>
      </c>
      <c r="M40" s="281">
        <f>SUM(C40:L40)</f>
        <v>1</v>
      </c>
    </row>
    <row r="41" spans="1:15" ht="15.75" thickBot="1">
      <c r="A41" s="333"/>
      <c r="B41" s="685"/>
      <c r="C41" s="275"/>
      <c r="D41" s="261"/>
      <c r="E41" s="261"/>
      <c r="F41" s="261"/>
      <c r="G41" s="261"/>
      <c r="H41" s="261"/>
      <c r="I41" s="261"/>
      <c r="J41" s="261"/>
      <c r="K41" s="261">
        <f>$M41*K40</f>
        <v>3755.2299999999996</v>
      </c>
      <c r="L41" s="261">
        <f t="shared" ref="L41" si="25">$M41*L40</f>
        <v>3755.2299999999996</v>
      </c>
      <c r="M41" s="112">
        <f>ORC!I371</f>
        <v>7510.4599999999991</v>
      </c>
    </row>
    <row r="42" spans="1:15" ht="12.75" customHeight="1">
      <c r="A42" s="336"/>
      <c r="B42" s="337"/>
      <c r="C42" s="80"/>
      <c r="D42" s="80"/>
      <c r="E42" s="80"/>
      <c r="F42" s="80"/>
      <c r="G42" s="80"/>
      <c r="H42" s="80"/>
      <c r="I42" s="80"/>
      <c r="J42" s="80"/>
      <c r="K42" s="80"/>
      <c r="L42" s="80"/>
      <c r="M42" s="283"/>
      <c r="O42" s="9"/>
    </row>
    <row r="43" spans="1:15" ht="12.75" customHeight="1">
      <c r="A43" s="338"/>
      <c r="B43" s="441" t="s">
        <v>54</v>
      </c>
      <c r="C43" s="339">
        <f>C11+C20+C32</f>
        <v>119143.35520000001</v>
      </c>
      <c r="D43" s="339">
        <f>D11+D14+D17+D20+D32</f>
        <v>376452.34950000001</v>
      </c>
      <c r="E43" s="339">
        <f>E11+E14+E20+E23+E26+E32</f>
        <v>431005.44326138648</v>
      </c>
      <c r="F43" s="339">
        <f>F11+F14+F20+F26+F32</f>
        <v>410691.85146138648</v>
      </c>
      <c r="G43" s="339">
        <f>G11+G14+G20+G26+G32</f>
        <v>370097.90976138646</v>
      </c>
      <c r="H43" s="339">
        <f>H11+H14+H20+H26</f>
        <v>343186.44876138645</v>
      </c>
      <c r="I43" s="339">
        <f>I11+I14+I20+I26+I35</f>
        <v>274882.39023069321</v>
      </c>
      <c r="J43" s="339">
        <f>J11+J14+J20+J26+J29+J32+J35</f>
        <v>272411.52073069324</v>
      </c>
      <c r="K43" s="339">
        <f>K11+K14+K29+K32+K35+K38+K41</f>
        <v>136854.1917</v>
      </c>
      <c r="L43" s="339">
        <f>L14+L29+L35+L38+L41</f>
        <v>115458.60969999997</v>
      </c>
      <c r="M43" s="340">
        <f>SUM(C43:L43)</f>
        <v>2850184.0703069326</v>
      </c>
      <c r="N43" s="694">
        <f>M11+M14+M17+M20+M23+M26+M29+M32+M35+M38+M41</f>
        <v>2850184.0703069326</v>
      </c>
      <c r="O43" s="9"/>
    </row>
    <row r="44" spans="1:15" ht="12.75" customHeight="1" thickBot="1">
      <c r="A44" s="338"/>
      <c r="B44" s="441"/>
      <c r="C44" s="78"/>
      <c r="D44" s="78"/>
      <c r="E44" s="78"/>
      <c r="F44" s="78"/>
      <c r="G44" s="78"/>
      <c r="H44" s="78"/>
      <c r="I44" s="78"/>
      <c r="J44" s="78"/>
      <c r="K44" s="78"/>
      <c r="L44" s="78"/>
      <c r="M44" s="112"/>
      <c r="O44" s="9"/>
    </row>
    <row r="45" spans="1:15" ht="12.75" customHeight="1">
      <c r="A45" s="341"/>
      <c r="B45" s="342"/>
      <c r="C45" s="80"/>
      <c r="D45" s="80"/>
      <c r="E45" s="80"/>
      <c r="F45" s="80"/>
      <c r="G45" s="80"/>
      <c r="H45" s="80"/>
      <c r="I45" s="80"/>
      <c r="J45" s="80"/>
      <c r="K45" s="80"/>
      <c r="L45" s="80"/>
      <c r="M45" s="283"/>
      <c r="O45" s="9"/>
    </row>
    <row r="46" spans="1:15" ht="12.75" customHeight="1">
      <c r="A46" s="343"/>
      <c r="B46" s="442" t="s">
        <v>55</v>
      </c>
      <c r="C46" s="334">
        <f>C43/$M$43</f>
        <v>4.180198620897127E-2</v>
      </c>
      <c r="D46" s="334">
        <f t="shared" ref="D46:L46" si="26">D43/$M$43</f>
        <v>0.13208001315489085</v>
      </c>
      <c r="E46" s="334">
        <f t="shared" si="26"/>
        <v>0.15122021337203392</v>
      </c>
      <c r="F46" s="334">
        <f t="shared" si="26"/>
        <v>0.1440930976142743</v>
      </c>
      <c r="G46" s="334">
        <f t="shared" si="26"/>
        <v>0.12985052917004447</v>
      </c>
      <c r="H46" s="334">
        <f t="shared" si="26"/>
        <v>0.12040852109752657</v>
      </c>
      <c r="I46" s="334">
        <f t="shared" si="26"/>
        <v>9.6443732562539894E-2</v>
      </c>
      <c r="J46" s="334">
        <f t="shared" si="26"/>
        <v>9.5576816798838407E-2</v>
      </c>
      <c r="K46" s="334">
        <f t="shared" si="26"/>
        <v>4.8015913472305091E-2</v>
      </c>
      <c r="L46" s="334">
        <f t="shared" si="26"/>
        <v>4.0509176548575117E-2</v>
      </c>
      <c r="M46" s="335">
        <f>SUM(C46:L46)</f>
        <v>0.99999999999999978</v>
      </c>
      <c r="O46" s="9"/>
    </row>
    <row r="47" spans="1:15" ht="12.75" customHeight="1" thickBot="1">
      <c r="A47" s="344"/>
      <c r="B47" s="345"/>
      <c r="C47" s="111"/>
      <c r="D47" s="111"/>
      <c r="E47" s="111"/>
      <c r="F47" s="111"/>
      <c r="G47" s="111"/>
      <c r="H47" s="111"/>
      <c r="I47" s="111"/>
      <c r="J47" s="111"/>
      <c r="K47" s="111"/>
      <c r="L47" s="111"/>
      <c r="M47" s="284"/>
      <c r="O47" s="9"/>
    </row>
    <row r="48" spans="1:15" ht="15">
      <c r="A48" s="46"/>
      <c r="M48" s="92"/>
    </row>
    <row r="49" spans="1:13">
      <c r="A49" s="50"/>
      <c r="M49" s="39"/>
    </row>
    <row r="50" spans="1:13" ht="15">
      <c r="A50" s="49"/>
      <c r="B50" s="39"/>
      <c r="C50" s="45"/>
      <c r="D50" s="45"/>
      <c r="E50" s="45"/>
      <c r="F50" s="45"/>
      <c r="G50" s="45"/>
      <c r="H50" s="45"/>
      <c r="I50" s="49"/>
      <c r="J50" s="49"/>
      <c r="K50" s="93"/>
      <c r="L50" s="46"/>
      <c r="M50" s="94"/>
    </row>
    <row r="51" spans="1:13">
      <c r="A51" s="50"/>
      <c r="B51" s="40"/>
      <c r="C51" s="40"/>
      <c r="D51" s="40"/>
      <c r="E51" s="40"/>
      <c r="F51" s="40"/>
      <c r="G51" s="40"/>
      <c r="H51" s="40"/>
      <c r="I51" s="50"/>
      <c r="J51" s="50"/>
      <c r="K51" s="50"/>
      <c r="L51" s="46"/>
      <c r="M51" s="39"/>
    </row>
    <row r="52" spans="1:13" ht="15">
      <c r="A52" s="46"/>
      <c r="B52" s="39"/>
      <c r="C52" s="45"/>
      <c r="D52" s="45"/>
      <c r="E52" s="45"/>
      <c r="F52" s="45"/>
      <c r="G52" s="45"/>
      <c r="H52" s="45"/>
      <c r="I52" s="49"/>
      <c r="J52" s="49"/>
      <c r="K52" s="49"/>
      <c r="L52" s="50"/>
      <c r="M52" s="46"/>
    </row>
    <row r="53" spans="1:13" ht="15">
      <c r="A53" s="46"/>
      <c r="B53" s="45"/>
      <c r="C53" s="45"/>
      <c r="D53" s="45"/>
      <c r="E53" s="45"/>
      <c r="F53" s="45"/>
      <c r="G53" s="45"/>
      <c r="H53" s="45"/>
      <c r="I53" s="49"/>
      <c r="J53" s="49"/>
      <c r="K53" s="49"/>
      <c r="L53" s="50"/>
      <c r="M53" s="46"/>
    </row>
    <row r="54" spans="1:13" ht="15">
      <c r="A54" s="46"/>
      <c r="B54" s="39"/>
      <c r="C54" s="45"/>
      <c r="D54" s="45"/>
      <c r="E54" s="45"/>
      <c r="F54" s="45"/>
      <c r="G54" s="45"/>
      <c r="H54" s="45"/>
      <c r="I54" s="49"/>
      <c r="J54" s="49"/>
      <c r="K54" s="49"/>
      <c r="L54" s="50"/>
      <c r="M54" s="46"/>
    </row>
    <row r="55" spans="1:13" ht="15">
      <c r="A55" s="46"/>
      <c r="B55" s="45"/>
      <c r="C55" s="45"/>
      <c r="D55" s="45"/>
      <c r="E55" s="45"/>
      <c r="F55" s="45"/>
      <c r="G55" s="45"/>
      <c r="H55" s="45"/>
      <c r="I55" s="49"/>
      <c r="J55" s="49"/>
      <c r="K55" s="49"/>
      <c r="L55" s="50"/>
      <c r="M55" s="46"/>
    </row>
    <row r="56" spans="1:13" ht="15">
      <c r="A56" s="46"/>
      <c r="B56" s="39"/>
      <c r="C56" s="45"/>
      <c r="D56" s="45"/>
      <c r="E56" s="45"/>
      <c r="F56" s="45"/>
      <c r="G56" s="45"/>
      <c r="H56" s="45"/>
      <c r="I56" s="49"/>
      <c r="J56" s="49"/>
      <c r="K56" s="49"/>
      <c r="L56" s="50"/>
      <c r="M56" s="46"/>
    </row>
    <row r="57" spans="1:13" ht="15.75">
      <c r="A57" s="50"/>
      <c r="B57" s="81"/>
      <c r="C57" s="95"/>
      <c r="D57" s="95"/>
      <c r="E57" s="95"/>
      <c r="F57" s="95"/>
      <c r="G57" s="95"/>
      <c r="H57" s="95"/>
      <c r="I57" s="46"/>
      <c r="J57" s="96"/>
      <c r="K57" s="49"/>
      <c r="L57" s="50"/>
      <c r="M57" s="46"/>
    </row>
    <row r="58" spans="1:13">
      <c r="A58" s="28"/>
      <c r="C58" s="29"/>
      <c r="D58" s="29"/>
      <c r="E58" s="29"/>
      <c r="F58" s="29"/>
      <c r="G58" s="29"/>
      <c r="H58" s="29"/>
      <c r="I58" s="6"/>
      <c r="J58" s="6"/>
      <c r="K58" s="28"/>
      <c r="L58" s="5"/>
      <c r="M58" s="8"/>
    </row>
    <row r="59" spans="1:13">
      <c r="A59" s="97"/>
      <c r="B59" s="33"/>
      <c r="C59" s="33"/>
      <c r="D59" s="33"/>
      <c r="E59" s="33"/>
      <c r="F59" s="33"/>
      <c r="G59" s="33"/>
      <c r="H59" s="33"/>
      <c r="I59" s="33"/>
      <c r="J59" s="98"/>
      <c r="K59" s="98"/>
      <c r="L59" s="33"/>
      <c r="M59" s="33"/>
    </row>
    <row r="60" spans="1:13">
      <c r="A60" s="98"/>
      <c r="B60" s="98"/>
      <c r="C60" s="98"/>
      <c r="D60" s="98"/>
      <c r="E60" s="98"/>
      <c r="F60" s="98"/>
      <c r="G60" s="98"/>
      <c r="H60" s="98"/>
      <c r="I60" s="98"/>
      <c r="J60" s="98"/>
      <c r="K60" s="98"/>
      <c r="L60" s="98"/>
      <c r="M60" s="98"/>
    </row>
    <row r="61" spans="1:13">
      <c r="A61" s="33"/>
      <c r="B61" s="99"/>
      <c r="C61" s="98"/>
      <c r="D61" s="98"/>
      <c r="E61" s="98"/>
      <c r="F61" s="98"/>
      <c r="G61" s="98"/>
      <c r="H61" s="98"/>
      <c r="I61" s="33"/>
      <c r="J61" s="33"/>
      <c r="K61" s="33"/>
      <c r="L61" s="33"/>
      <c r="M61" s="98"/>
    </row>
    <row r="62" spans="1:13">
      <c r="A62" s="59"/>
      <c r="B62" s="60"/>
      <c r="C62" s="61"/>
      <c r="D62" s="61"/>
      <c r="E62" s="61"/>
      <c r="F62" s="61"/>
      <c r="G62" s="61"/>
      <c r="H62" s="61"/>
      <c r="I62" s="61"/>
      <c r="J62" s="61"/>
      <c r="K62" s="61"/>
      <c r="L62" s="61"/>
      <c r="M62" s="285"/>
    </row>
    <row r="63" spans="1:13" ht="15" customHeight="1">
      <c r="A63" s="82"/>
      <c r="B63" s="38"/>
      <c r="C63" s="83"/>
      <c r="D63" s="83"/>
      <c r="E63" s="83"/>
      <c r="F63" s="83"/>
      <c r="G63" s="83"/>
      <c r="H63" s="83"/>
      <c r="I63" s="83"/>
      <c r="J63" s="83"/>
      <c r="K63" s="83"/>
      <c r="L63" s="100"/>
      <c r="M63" s="286"/>
    </row>
    <row r="64" spans="1:13" ht="15" customHeight="1">
      <c r="A64" s="82"/>
      <c r="B64" s="38"/>
      <c r="C64" s="84"/>
      <c r="D64" s="84"/>
      <c r="E64" s="84"/>
      <c r="F64" s="84"/>
      <c r="G64" s="84"/>
      <c r="H64" s="84"/>
      <c r="I64" s="84"/>
      <c r="J64" s="84"/>
      <c r="K64" s="84"/>
      <c r="L64" s="84"/>
      <c r="M64" s="89"/>
    </row>
    <row r="65" spans="1:13" ht="15" customHeight="1">
      <c r="A65" s="82"/>
      <c r="B65" s="38"/>
      <c r="C65" s="85"/>
      <c r="D65" s="85"/>
      <c r="E65" s="85"/>
      <c r="F65" s="85"/>
      <c r="G65" s="85"/>
      <c r="H65" s="85"/>
      <c r="I65" s="85"/>
      <c r="J65" s="85"/>
      <c r="K65" s="85"/>
      <c r="L65" s="85"/>
      <c r="M65" s="89"/>
    </row>
    <row r="66" spans="1:13" ht="15" customHeight="1">
      <c r="A66" s="82"/>
      <c r="B66" s="38"/>
      <c r="C66" s="83"/>
      <c r="D66" s="83"/>
      <c r="E66" s="83"/>
      <c r="F66" s="83"/>
      <c r="G66" s="83"/>
      <c r="H66" s="83"/>
      <c r="I66" s="83"/>
      <c r="J66" s="100"/>
      <c r="K66" s="100"/>
      <c r="L66" s="100"/>
      <c r="M66" s="286"/>
    </row>
    <row r="67" spans="1:13" ht="15" customHeight="1">
      <c r="A67" s="82"/>
      <c r="B67" s="38"/>
      <c r="C67" s="84"/>
      <c r="D67" s="84"/>
      <c r="E67" s="84"/>
      <c r="F67" s="84"/>
      <c r="G67" s="84"/>
      <c r="H67" s="84"/>
      <c r="I67" s="84"/>
      <c r="J67" s="84"/>
      <c r="K67" s="84"/>
      <c r="L67" s="84"/>
      <c r="M67" s="89"/>
    </row>
    <row r="68" spans="1:13" ht="15" customHeight="1">
      <c r="A68" s="82"/>
      <c r="B68" s="38"/>
      <c r="C68" s="85"/>
      <c r="D68" s="85"/>
      <c r="E68" s="85"/>
      <c r="F68" s="85"/>
      <c r="G68" s="85"/>
      <c r="H68" s="85"/>
      <c r="I68" s="85"/>
      <c r="J68" s="85"/>
      <c r="K68" s="85"/>
      <c r="L68" s="85"/>
      <c r="M68" s="89"/>
    </row>
    <row r="69" spans="1:13" ht="15" customHeight="1">
      <c r="A69" s="82"/>
      <c r="B69" s="38"/>
      <c r="C69" s="83"/>
      <c r="D69" s="83"/>
      <c r="E69" s="83"/>
      <c r="F69" s="83"/>
      <c r="G69" s="83"/>
      <c r="H69" s="83"/>
      <c r="I69" s="83"/>
      <c r="J69" s="83"/>
      <c r="K69" s="100"/>
      <c r="L69" s="100"/>
      <c r="M69" s="286"/>
    </row>
    <row r="70" spans="1:13" ht="15" customHeight="1">
      <c r="A70" s="82"/>
      <c r="B70" s="101"/>
      <c r="C70" s="84"/>
      <c r="D70" s="84"/>
      <c r="E70" s="84"/>
      <c r="F70" s="84"/>
      <c r="G70" s="84"/>
      <c r="H70" s="84"/>
      <c r="I70" s="84"/>
      <c r="J70" s="84"/>
      <c r="K70" s="84"/>
      <c r="L70" s="84"/>
      <c r="M70" s="89"/>
    </row>
    <row r="71" spans="1:13" ht="15" customHeight="1">
      <c r="A71" s="82"/>
      <c r="B71" s="101"/>
      <c r="C71" s="85"/>
      <c r="D71" s="85"/>
      <c r="E71" s="85"/>
      <c r="F71" s="85"/>
      <c r="G71" s="85"/>
      <c r="H71" s="85"/>
      <c r="I71" s="85"/>
      <c r="J71" s="85"/>
      <c r="K71" s="85"/>
      <c r="L71" s="85"/>
      <c r="M71" s="89"/>
    </row>
    <row r="72" spans="1:13" ht="15" customHeight="1">
      <c r="A72" s="86"/>
      <c r="B72" s="56"/>
      <c r="C72" s="84"/>
      <c r="D72" s="84"/>
      <c r="E72" s="84"/>
      <c r="F72" s="84"/>
      <c r="G72" s="84"/>
      <c r="H72" s="84"/>
      <c r="I72" s="87"/>
      <c r="J72" s="87"/>
      <c r="K72" s="84"/>
      <c r="L72" s="84"/>
      <c r="M72" s="89"/>
    </row>
    <row r="73" spans="1:13" ht="15" customHeight="1">
      <c r="A73" s="88"/>
      <c r="B73" s="102"/>
      <c r="C73" s="84"/>
      <c r="D73" s="84"/>
      <c r="E73" s="84"/>
      <c r="F73" s="84"/>
      <c r="G73" s="84"/>
      <c r="H73" s="84"/>
      <c r="I73" s="84"/>
      <c r="J73" s="84"/>
      <c r="K73" s="84"/>
      <c r="L73" s="84"/>
      <c r="M73" s="89"/>
    </row>
    <row r="74" spans="1:13" ht="15" customHeight="1">
      <c r="A74" s="88"/>
      <c r="B74" s="27"/>
      <c r="C74" s="89"/>
      <c r="D74" s="89"/>
      <c r="E74" s="89"/>
      <c r="F74" s="89"/>
      <c r="G74" s="89"/>
      <c r="H74" s="89"/>
      <c r="I74" s="89"/>
      <c r="J74" s="89"/>
      <c r="K74" s="89"/>
      <c r="L74" s="89"/>
      <c r="M74" s="89"/>
    </row>
    <row r="75" spans="1:13" ht="15" customHeight="1">
      <c r="A75" s="88"/>
      <c r="B75" s="38"/>
      <c r="C75" s="84"/>
      <c r="D75" s="84"/>
      <c r="E75" s="84"/>
      <c r="F75" s="84"/>
      <c r="G75" s="84"/>
      <c r="H75" s="84"/>
      <c r="I75" s="103"/>
      <c r="J75" s="103"/>
      <c r="K75" s="103"/>
      <c r="L75" s="104"/>
      <c r="M75" s="89"/>
    </row>
    <row r="76" spans="1:13" ht="15" customHeight="1">
      <c r="A76" s="88"/>
      <c r="B76" s="27"/>
      <c r="C76" s="84"/>
      <c r="D76" s="84"/>
      <c r="E76" s="84"/>
      <c r="F76" s="84"/>
      <c r="G76" s="84"/>
      <c r="H76" s="84"/>
      <c r="I76" s="84"/>
      <c r="J76" s="84"/>
      <c r="K76" s="84"/>
      <c r="L76" s="84"/>
      <c r="M76" s="89"/>
    </row>
    <row r="77" spans="1:13" ht="15" customHeight="1">
      <c r="A77" s="105"/>
      <c r="B77" s="102"/>
      <c r="C77" s="104"/>
      <c r="D77" s="104"/>
      <c r="E77" s="104"/>
      <c r="F77" s="104"/>
      <c r="G77" s="104"/>
      <c r="H77" s="104"/>
      <c r="I77" s="104"/>
      <c r="J77" s="104"/>
      <c r="K77" s="106"/>
      <c r="L77" s="104"/>
      <c r="M77" s="104"/>
    </row>
    <row r="78" spans="1:13" ht="15" customHeight="1">
      <c r="A78" s="107"/>
      <c r="B78" s="27"/>
      <c r="C78" s="89"/>
      <c r="D78" s="89"/>
      <c r="E78" s="89"/>
      <c r="F78" s="89"/>
      <c r="G78" s="89"/>
      <c r="H78" s="89"/>
      <c r="I78" s="89"/>
      <c r="J78" s="89"/>
      <c r="K78" s="89"/>
      <c r="L78" s="89"/>
      <c r="M78" s="108"/>
    </row>
    <row r="79" spans="1:13" ht="15" customHeight="1">
      <c r="A79" s="67"/>
      <c r="B79" s="109"/>
      <c r="C79" s="102"/>
      <c r="D79" s="102"/>
      <c r="E79" s="102"/>
      <c r="F79" s="102"/>
      <c r="G79" s="102"/>
      <c r="H79" s="102"/>
      <c r="I79" s="110"/>
      <c r="J79" s="110"/>
      <c r="K79" s="110"/>
      <c r="L79" s="110"/>
      <c r="M79" s="110"/>
    </row>
    <row r="80" spans="1:13" ht="15">
      <c r="A80" s="67"/>
      <c r="B80" s="27"/>
      <c r="C80" s="83"/>
      <c r="D80" s="83"/>
      <c r="E80" s="83"/>
      <c r="F80" s="83"/>
      <c r="G80" s="83"/>
      <c r="H80" s="83"/>
      <c r="I80" s="83"/>
      <c r="J80" s="83"/>
      <c r="K80" s="83"/>
      <c r="L80" s="83"/>
      <c r="M80" s="100"/>
    </row>
    <row r="81" spans="1:13">
      <c r="A81" s="7"/>
      <c r="B81" s="11"/>
      <c r="C81" s="69"/>
      <c r="D81" s="69"/>
      <c r="E81" s="69"/>
      <c r="F81" s="69"/>
      <c r="G81" s="69"/>
      <c r="H81" s="69"/>
      <c r="I81" s="57"/>
      <c r="J81" s="57"/>
      <c r="K81" s="57"/>
      <c r="L81" s="57"/>
      <c r="M81" s="57"/>
    </row>
    <row r="82" spans="1:13">
      <c r="A82" s="7"/>
      <c r="B82" s="11"/>
      <c r="C82" s="64"/>
      <c r="D82" s="64"/>
      <c r="E82" s="64"/>
      <c r="F82" s="64"/>
      <c r="G82" s="64"/>
      <c r="H82" s="64"/>
      <c r="I82" s="65"/>
      <c r="J82" s="65"/>
      <c r="K82" s="65"/>
      <c r="L82" s="65"/>
      <c r="M82" s="57"/>
    </row>
    <row r="83" spans="1:13">
      <c r="A83" s="7"/>
      <c r="B83" s="11"/>
      <c r="C83" s="64"/>
      <c r="D83" s="64"/>
      <c r="E83" s="64"/>
      <c r="F83" s="64"/>
      <c r="G83" s="64"/>
      <c r="H83" s="64"/>
      <c r="I83" s="65"/>
      <c r="J83" s="65"/>
      <c r="K83" s="65"/>
      <c r="L83" s="65"/>
      <c r="M83" s="57"/>
    </row>
    <row r="84" spans="1:13">
      <c r="A84" s="7"/>
      <c r="M84" s="57"/>
    </row>
    <row r="85" spans="1:13">
      <c r="A85" s="7"/>
      <c r="M85" s="57"/>
    </row>
    <row r="86" spans="1:13">
      <c r="A86" s="7"/>
      <c r="B86" s="40"/>
      <c r="C86" s="38"/>
      <c r="D86" s="38"/>
      <c r="E86" s="38"/>
      <c r="F86" s="38"/>
      <c r="G86" s="38"/>
      <c r="H86" s="38"/>
      <c r="I86" s="40"/>
      <c r="J86" s="57"/>
      <c r="K86" s="57"/>
      <c r="L86" s="57"/>
      <c r="M86" s="57"/>
    </row>
    <row r="87" spans="1:13">
      <c r="A87" s="7"/>
      <c r="B87" s="40"/>
      <c r="C87" s="38"/>
      <c r="D87" s="38"/>
      <c r="E87" s="38"/>
      <c r="F87" s="38"/>
      <c r="G87" s="38"/>
      <c r="H87" s="38"/>
      <c r="I87" s="40"/>
      <c r="J87" s="57"/>
      <c r="K87" s="57"/>
      <c r="L87" s="57"/>
      <c r="M87" s="57"/>
    </row>
    <row r="88" spans="1:13">
      <c r="A88" s="7"/>
      <c r="B88" s="40"/>
      <c r="C88" s="38"/>
      <c r="D88" s="38"/>
      <c r="E88" s="38"/>
      <c r="F88" s="38"/>
      <c r="G88" s="38"/>
      <c r="H88" s="38"/>
      <c r="I88" s="40"/>
      <c r="J88" s="57"/>
      <c r="K88" s="57"/>
      <c r="L88" s="57"/>
      <c r="M88" s="57"/>
    </row>
    <row r="89" spans="1:13">
      <c r="A89" s="7"/>
      <c r="B89" s="40"/>
      <c r="C89" s="38"/>
      <c r="D89" s="38"/>
      <c r="E89" s="38"/>
      <c r="F89" s="38"/>
      <c r="G89" s="38"/>
      <c r="H89" s="38"/>
      <c r="I89" s="40"/>
      <c r="J89" s="57"/>
      <c r="K89" s="57"/>
      <c r="L89" s="57"/>
      <c r="M89" s="57"/>
    </row>
    <row r="90" spans="1:13">
      <c r="A90" s="7"/>
      <c r="C90" s="39"/>
      <c r="D90" s="39"/>
      <c r="E90" s="39"/>
      <c r="F90" s="39"/>
      <c r="G90" s="39"/>
      <c r="H90" s="39"/>
      <c r="I90" s="39"/>
      <c r="J90" s="65"/>
      <c r="L90" s="39"/>
      <c r="M90" s="57"/>
    </row>
    <row r="91" spans="1:13">
      <c r="A91" s="7"/>
      <c r="C91" s="40"/>
      <c r="D91" s="40"/>
      <c r="E91" s="40"/>
      <c r="F91" s="40"/>
      <c r="G91" s="40"/>
      <c r="H91" s="40"/>
      <c r="I91" s="40"/>
      <c r="J91" s="57"/>
      <c r="L91" s="40"/>
      <c r="M91" s="57"/>
    </row>
    <row r="92" spans="1:13">
      <c r="A92" s="7"/>
      <c r="B92" s="40"/>
      <c r="C92" s="38"/>
      <c r="D92" s="38"/>
      <c r="E92" s="38"/>
      <c r="F92" s="38"/>
      <c r="G92" s="38"/>
      <c r="H92" s="38"/>
      <c r="I92" s="40"/>
      <c r="J92" s="57"/>
      <c r="K92" s="57"/>
      <c r="L92" s="57"/>
      <c r="M92" s="57"/>
    </row>
    <row r="93" spans="1:13">
      <c r="A93" s="14"/>
      <c r="B93" s="70"/>
      <c r="C93" s="90"/>
      <c r="D93" s="90"/>
      <c r="E93" s="90"/>
      <c r="F93" s="90"/>
      <c r="G93" s="90"/>
      <c r="H93" s="90"/>
      <c r="I93" s="90"/>
      <c r="J93" s="90"/>
      <c r="K93" s="90"/>
      <c r="L93" s="90"/>
      <c r="M93" s="91"/>
    </row>
    <row r="96" spans="1:13">
      <c r="C96" s="12"/>
      <c r="D96" s="12"/>
      <c r="E96" s="12"/>
      <c r="F96" s="12"/>
      <c r="G96" s="12"/>
      <c r="H96" s="12"/>
      <c r="I96" s="12"/>
      <c r="J96" s="12"/>
      <c r="K96" s="12"/>
      <c r="L96" s="12"/>
      <c r="M96" s="287"/>
    </row>
    <row r="98" spans="3:24">
      <c r="C98" s="62"/>
      <c r="D98" s="62"/>
      <c r="E98" s="62"/>
      <c r="F98" s="62"/>
      <c r="G98" s="62"/>
      <c r="H98" s="62"/>
      <c r="I98" s="62"/>
      <c r="J98" s="62"/>
      <c r="K98" s="62"/>
      <c r="L98" s="62"/>
    </row>
    <row r="103" spans="3:24">
      <c r="P103" s="58"/>
      <c r="Q103" s="58"/>
      <c r="R103" s="58"/>
      <c r="S103" s="58"/>
      <c r="T103" s="58"/>
      <c r="U103" s="58"/>
      <c r="V103" s="58"/>
      <c r="W103" s="58"/>
      <c r="X103" s="58"/>
    </row>
  </sheetData>
  <mergeCells count="2">
    <mergeCell ref="I4:M4"/>
    <mergeCell ref="H1:M1"/>
  </mergeCells>
  <printOptions horizontalCentered="1" verticalCentered="1"/>
  <pageMargins left="0.19685039370078741" right="0.19685039370078741" top="0.27559055118110237" bottom="7.874015748031496E-2" header="0.31496062992125984" footer="0.31496062992125984"/>
  <pageSetup paperSize="9" scale="72" orientation="landscape" horizontalDpi="1200" verticalDpi="1200" r:id="rId1"/>
  <headerFooter>
    <oddFooter>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AO3704"/>
  <sheetViews>
    <sheetView topLeftCell="A532" zoomScale="130" zoomScaleNormal="130" workbookViewId="0">
      <selection activeCell="A47" sqref="A47"/>
    </sheetView>
  </sheetViews>
  <sheetFormatPr defaultRowHeight="12.75"/>
  <cols>
    <col min="1" max="1" width="6.7109375" style="138" customWidth="1"/>
    <col min="2" max="2" width="6.7109375" style="128" customWidth="1"/>
    <col min="3" max="3" width="10.7109375" style="219" customWidth="1"/>
    <col min="4" max="4" width="71.7109375" customWidth="1"/>
    <col min="5" max="5" width="5.7109375" style="128" customWidth="1"/>
    <col min="6" max="6" width="9.7109375" style="128" customWidth="1"/>
    <col min="7" max="7" width="12.28515625" customWidth="1"/>
    <col min="8" max="8" width="11.5703125" style="120" customWidth="1"/>
    <col min="9" max="9" width="14" customWidth="1"/>
    <col min="10" max="10" width="18.42578125" customWidth="1"/>
    <col min="11" max="11" width="9.140625" customWidth="1"/>
    <col min="12" max="24" width="10.7109375" customWidth="1"/>
  </cols>
  <sheetData>
    <row r="1" spans="1:24" s="68" customFormat="1" ht="45.75">
      <c r="A1" s="311"/>
      <c r="B1" s="312"/>
      <c r="C1" s="212"/>
      <c r="D1" s="690" t="s">
        <v>8146</v>
      </c>
      <c r="E1" s="313"/>
      <c r="F1" s="383"/>
    </row>
    <row r="2" spans="1:24" s="68" customFormat="1">
      <c r="A2" s="125"/>
      <c r="B2" s="314"/>
      <c r="C2" s="315"/>
      <c r="D2" s="289"/>
      <c r="E2" s="316"/>
      <c r="F2" s="384"/>
    </row>
    <row r="3" spans="1:24" s="68" customFormat="1">
      <c r="A3" s="124"/>
      <c r="B3" s="317"/>
      <c r="C3" s="315"/>
      <c r="D3" s="691" t="s">
        <v>8140</v>
      </c>
      <c r="E3" s="318"/>
      <c r="F3" s="384"/>
    </row>
    <row r="4" spans="1:24" s="68" customFormat="1" ht="33">
      <c r="A4" s="124"/>
      <c r="B4" s="317"/>
      <c r="C4" s="315"/>
      <c r="D4" s="692" t="s">
        <v>8147</v>
      </c>
      <c r="E4" s="318"/>
      <c r="F4" s="384"/>
    </row>
    <row r="5" spans="1:24" s="68" customFormat="1" ht="13.5" thickBot="1">
      <c r="A5" s="319"/>
      <c r="B5" s="320"/>
      <c r="C5" s="220"/>
      <c r="D5" s="221"/>
      <c r="E5" s="136"/>
      <c r="F5" s="385"/>
    </row>
    <row r="6" spans="1:24" s="68" customFormat="1" ht="8.1" customHeight="1">
      <c r="A6" s="225"/>
      <c r="B6" s="226"/>
      <c r="C6" s="227"/>
      <c r="D6" s="228"/>
      <c r="E6" s="229"/>
      <c r="F6" s="386"/>
    </row>
    <row r="7" spans="1:24" s="68" customFormat="1" ht="20.25">
      <c r="A7" s="230"/>
      <c r="B7" s="231"/>
      <c r="C7" s="232"/>
      <c r="D7" s="711" t="s">
        <v>37388</v>
      </c>
      <c r="E7" s="234"/>
      <c r="F7" s="387"/>
    </row>
    <row r="8" spans="1:24" s="68" customFormat="1" ht="8.1" customHeight="1" thickBot="1">
      <c r="A8" s="235"/>
      <c r="B8" s="236"/>
      <c r="C8" s="237"/>
      <c r="D8" s="238"/>
      <c r="E8" s="239"/>
      <c r="F8" s="388"/>
    </row>
    <row r="9" spans="1:24" s="68" customFormat="1">
      <c r="A9" s="223" t="s">
        <v>8141</v>
      </c>
      <c r="B9" s="328" t="s">
        <v>8143</v>
      </c>
      <c r="C9" s="212"/>
      <c r="D9" s="123"/>
      <c r="E9" s="132"/>
      <c r="F9" s="383"/>
    </row>
    <row r="10" spans="1:24" s="68" customFormat="1" ht="13.5" thickBot="1">
      <c r="A10" s="224" t="s">
        <v>8142</v>
      </c>
      <c r="B10" s="222" t="s">
        <v>8144</v>
      </c>
      <c r="C10" s="220"/>
      <c r="D10" s="221"/>
      <c r="E10" s="136"/>
      <c r="F10" s="385"/>
    </row>
    <row r="11" spans="1:24" s="68" customFormat="1" ht="8.1" customHeight="1">
      <c r="A11" s="246"/>
      <c r="B11" s="247"/>
      <c r="C11" s="248"/>
      <c r="D11" s="247"/>
      <c r="E11" s="247"/>
      <c r="F11" s="249"/>
    </row>
    <row r="12" spans="1:24" s="128" customFormat="1" ht="12">
      <c r="A12" s="250" t="s">
        <v>30</v>
      </c>
      <c r="B12" s="251" t="s">
        <v>2566</v>
      </c>
      <c r="C12" s="252" t="s">
        <v>36</v>
      </c>
      <c r="D12" s="251" t="s">
        <v>31</v>
      </c>
      <c r="E12" s="251" t="s">
        <v>32</v>
      </c>
      <c r="F12" s="253" t="s">
        <v>36982</v>
      </c>
      <c r="H12" s="139"/>
      <c r="I12" s="127"/>
      <c r="J12" s="140"/>
      <c r="K12" s="140"/>
      <c r="L12" s="140"/>
      <c r="M12" s="140"/>
      <c r="N12" s="140"/>
      <c r="O12" s="140"/>
      <c r="P12" s="140"/>
      <c r="Q12" s="140"/>
      <c r="V12" s="14"/>
    </row>
    <row r="13" spans="1:24" ht="12" customHeight="1" thickBot="1">
      <c r="A13" s="254"/>
      <c r="B13" s="255"/>
      <c r="C13" s="256"/>
      <c r="D13" s="257"/>
      <c r="E13" s="258"/>
      <c r="F13" s="389"/>
      <c r="G13" s="7"/>
      <c r="H13" s="117"/>
      <c r="I13" s="66"/>
      <c r="J13" s="24"/>
      <c r="K13" s="25"/>
      <c r="L13" s="24"/>
      <c r="M13" s="25"/>
      <c r="P13" s="7"/>
      <c r="Q13" s="1"/>
      <c r="R13" s="1"/>
      <c r="S13" s="7"/>
      <c r="T13" s="11"/>
      <c r="U13" s="7"/>
      <c r="V13" s="20"/>
    </row>
    <row r="14" spans="1:24">
      <c r="A14" s="141"/>
      <c r="B14" s="129"/>
      <c r="C14" s="213"/>
      <c r="D14" s="131"/>
      <c r="E14" s="129"/>
      <c r="F14" s="390"/>
      <c r="G14" s="14"/>
      <c r="H14" s="115"/>
      <c r="I14" s="113"/>
      <c r="J14" s="113"/>
      <c r="K14" s="113"/>
      <c r="L14" s="113"/>
      <c r="M14" s="25"/>
      <c r="P14" s="11"/>
      <c r="Q14" s="11"/>
      <c r="R14" s="21"/>
      <c r="S14" s="22"/>
      <c r="T14" s="22"/>
      <c r="U14" s="22"/>
      <c r="V14" s="22"/>
      <c r="W14" s="22"/>
      <c r="X14" s="11"/>
    </row>
    <row r="15" spans="1:24">
      <c r="A15" s="162">
        <v>100</v>
      </c>
      <c r="B15" s="164"/>
      <c r="C15" s="214"/>
      <c r="D15" s="321" t="s">
        <v>2559</v>
      </c>
      <c r="E15" s="164"/>
      <c r="F15" s="391"/>
      <c r="G15" s="10"/>
      <c r="H15" s="116"/>
      <c r="I15" s="24"/>
      <c r="J15" s="24"/>
      <c r="K15" s="25"/>
      <c r="L15" s="24"/>
      <c r="M15" s="25"/>
      <c r="P15" s="4"/>
      <c r="Q15" s="3"/>
      <c r="R15" s="16"/>
      <c r="S15" s="16"/>
      <c r="T15" s="16"/>
      <c r="U15" s="17"/>
      <c r="V15" s="19"/>
      <c r="W15" s="16"/>
      <c r="X15" s="17"/>
    </row>
    <row r="16" spans="1:24">
      <c r="A16" s="145"/>
      <c r="B16" s="30"/>
      <c r="C16" s="214"/>
      <c r="D16" s="322"/>
      <c r="E16" s="30"/>
      <c r="F16" s="392"/>
      <c r="G16" s="10"/>
      <c r="H16" s="116"/>
      <c r="I16" s="24"/>
      <c r="J16" s="24"/>
      <c r="K16" s="25"/>
      <c r="L16" s="24"/>
      <c r="M16" s="25"/>
      <c r="P16" s="4"/>
      <c r="Q16" s="3"/>
      <c r="R16" s="16"/>
      <c r="S16" s="16"/>
      <c r="T16" s="16"/>
      <c r="U16" s="17"/>
      <c r="V16" s="19"/>
      <c r="W16" s="16"/>
      <c r="X16" s="17"/>
    </row>
    <row r="17" spans="1:24">
      <c r="A17" s="240"/>
      <c r="B17" s="241"/>
      <c r="C17" s="242"/>
      <c r="D17" s="323" t="s">
        <v>8136</v>
      </c>
      <c r="E17" s="241"/>
      <c r="F17" s="393"/>
      <c r="G17" s="10"/>
      <c r="H17" s="116"/>
      <c r="I17" s="24"/>
      <c r="J17" s="24"/>
      <c r="K17" s="25"/>
      <c r="L17" s="24"/>
      <c r="M17" s="25"/>
      <c r="P17" s="4"/>
      <c r="Q17" s="3"/>
      <c r="R17" s="16"/>
      <c r="S17" s="16"/>
      <c r="T17" s="16"/>
      <c r="U17" s="17"/>
      <c r="V17" s="19"/>
      <c r="W17" s="16"/>
      <c r="X17" s="17"/>
    </row>
    <row r="18" spans="1:24" ht="15">
      <c r="A18" s="142">
        <f>A15+1</f>
        <v>101</v>
      </c>
      <c r="B18" s="36" t="s">
        <v>2558</v>
      </c>
      <c r="C18" s="171" t="s">
        <v>2755</v>
      </c>
      <c r="D18" s="143" t="str">
        <f>LOWER(IF($A18="","",VLOOKUP($C18,'CPOS178-D'!$A$2:$G$11000,3,0)))</f>
        <v>placa de identificação para obra</v>
      </c>
      <c r="E18" s="32" t="str">
        <f>LOWER(IF($A18="","",VLOOKUP($C18,'CPOS178-D'!$A$2:$G$11000,4,0)))</f>
        <v>m²</v>
      </c>
      <c r="F18" s="394">
        <f>2*3</f>
        <v>6</v>
      </c>
      <c r="G18" s="13"/>
      <c r="H18" s="118"/>
      <c r="I18" s="66"/>
      <c r="J18" s="63"/>
      <c r="K18" s="63"/>
      <c r="L18" s="63"/>
      <c r="M18" s="63"/>
      <c r="N18" s="63"/>
      <c r="O18" s="63"/>
      <c r="P18" s="63"/>
      <c r="Q18" s="63"/>
      <c r="R18" s="16"/>
      <c r="S18" s="17"/>
      <c r="T18" s="18"/>
      <c r="U18" s="17"/>
      <c r="V18" s="19"/>
      <c r="W18" s="17"/>
      <c r="X18" s="17"/>
    </row>
    <row r="19" spans="1:24" ht="15">
      <c r="A19" s="142"/>
      <c r="B19" s="36"/>
      <c r="C19" s="329" t="s">
        <v>8317</v>
      </c>
      <c r="D19" s="330" t="s">
        <v>8316</v>
      </c>
      <c r="E19" s="32"/>
      <c r="F19" s="394"/>
      <c r="G19" s="13"/>
      <c r="H19" s="118"/>
      <c r="I19" s="66"/>
      <c r="J19" s="63"/>
      <c r="K19" s="63"/>
      <c r="L19" s="63"/>
      <c r="M19" s="63"/>
      <c r="N19" s="63"/>
      <c r="O19" s="63"/>
      <c r="P19" s="63"/>
      <c r="Q19" s="63"/>
      <c r="R19" s="16"/>
      <c r="S19" s="17"/>
      <c r="T19" s="18"/>
      <c r="U19" s="17"/>
      <c r="V19" s="19"/>
      <c r="W19" s="17"/>
      <c r="X19" s="17"/>
    </row>
    <row r="20" spans="1:24" ht="15" hidden="1">
      <c r="A20" s="142">
        <f>A18+1</f>
        <v>102</v>
      </c>
      <c r="B20" s="36" t="s">
        <v>2558</v>
      </c>
      <c r="C20" s="171" t="s">
        <v>2749</v>
      </c>
      <c r="D20" s="143" t="str">
        <f>LOWER(IF($A20="","",VLOOKUP($C20,'CPOS178-D'!$A$2:$G$11000,3,0)))</f>
        <v>montagem e desmontagem de andaime tubular fachadeiro com altura até 10 m</v>
      </c>
      <c r="E20" s="32" t="str">
        <f>LOWER(IF($A20="","",VLOOKUP($C20,'CPOS178-D'!$A$2:$G$11000,4,0)))</f>
        <v>m²</v>
      </c>
      <c r="F20" s="394">
        <f>(4*1.5+6*1)*10*2</f>
        <v>240</v>
      </c>
      <c r="G20" s="13"/>
      <c r="H20" s="118"/>
      <c r="I20" s="66"/>
      <c r="J20" s="63"/>
      <c r="K20" s="63"/>
      <c r="L20" s="63"/>
      <c r="M20" s="63"/>
      <c r="N20" s="63"/>
      <c r="O20" s="63"/>
      <c r="P20" s="63"/>
      <c r="Q20" s="63"/>
      <c r="R20" s="16"/>
      <c r="S20" s="17"/>
      <c r="T20" s="18"/>
      <c r="U20" s="17"/>
      <c r="V20" s="19"/>
      <c r="W20" s="17"/>
      <c r="X20" s="17"/>
    </row>
    <row r="21" spans="1:24" ht="15" hidden="1">
      <c r="A21" s="142"/>
      <c r="B21" s="36"/>
      <c r="C21" s="329" t="s">
        <v>8317</v>
      </c>
      <c r="D21" s="330" t="s">
        <v>36983</v>
      </c>
      <c r="E21" s="32"/>
      <c r="F21" s="394"/>
      <c r="G21" s="13"/>
      <c r="H21" s="118"/>
      <c r="I21" s="66"/>
      <c r="J21" s="63"/>
      <c r="K21" s="63"/>
      <c r="L21" s="63"/>
      <c r="M21" s="63"/>
      <c r="N21" s="63"/>
      <c r="O21" s="63"/>
      <c r="P21" s="63"/>
      <c r="Q21" s="63"/>
      <c r="R21" s="16"/>
      <c r="S21" s="17"/>
      <c r="T21" s="18"/>
      <c r="U21" s="17"/>
      <c r="V21" s="19"/>
      <c r="W21" s="17"/>
      <c r="X21" s="17"/>
    </row>
    <row r="22" spans="1:24" ht="15" hidden="1">
      <c r="A22" s="142">
        <f>A20+1</f>
        <v>103</v>
      </c>
      <c r="B22" s="36" t="s">
        <v>2558</v>
      </c>
      <c r="C22" s="171" t="s">
        <v>7561</v>
      </c>
      <c r="D22" s="143" t="str">
        <f>LOWER(IF($A22="","",VLOOKUP($C22,'CPOS178-D'!$A$2:$G$11000,3,0)))</f>
        <v>andaime tubular fachadeiro com piso metálico e sapatas ajustáveis</v>
      </c>
      <c r="E22" s="32" t="str">
        <f>LOWER(IF($A22="","",VLOOKUP($C22,'CPOS178-D'!$A$2:$G$11000,4,0)))</f>
        <v>m²xmês</v>
      </c>
      <c r="F22" s="394">
        <f>F20*8</f>
        <v>1920</v>
      </c>
      <c r="G22" s="13"/>
      <c r="H22" s="118"/>
      <c r="I22" s="66"/>
      <c r="J22" s="63"/>
      <c r="K22" s="63"/>
      <c r="L22" s="63"/>
      <c r="M22" s="63"/>
      <c r="N22" s="63"/>
      <c r="O22" s="63"/>
      <c r="P22" s="63"/>
      <c r="Q22" s="63"/>
      <c r="R22" s="16"/>
      <c r="S22" s="17"/>
      <c r="T22" s="18"/>
      <c r="U22" s="17"/>
      <c r="V22" s="19"/>
      <c r="W22" s="17"/>
      <c r="X22" s="17"/>
    </row>
    <row r="23" spans="1:24" ht="15" hidden="1">
      <c r="A23" s="142"/>
      <c r="B23" s="36"/>
      <c r="C23" s="329" t="s">
        <v>8317</v>
      </c>
      <c r="D23" s="330" t="s">
        <v>36984</v>
      </c>
      <c r="E23" s="32"/>
      <c r="F23" s="394"/>
      <c r="G23" s="13"/>
      <c r="H23" s="118"/>
      <c r="I23" s="66"/>
      <c r="J23" s="63"/>
      <c r="K23" s="63"/>
      <c r="L23" s="63"/>
      <c r="M23" s="63"/>
      <c r="N23" s="63"/>
      <c r="O23" s="63"/>
      <c r="P23" s="63"/>
      <c r="Q23" s="63"/>
      <c r="R23" s="16"/>
      <c r="S23" s="17"/>
      <c r="T23" s="18"/>
      <c r="U23" s="17"/>
      <c r="V23" s="19"/>
      <c r="W23" s="17"/>
      <c r="X23" s="17"/>
    </row>
    <row r="24" spans="1:24" ht="15">
      <c r="A24" s="142">
        <f>A18+1</f>
        <v>102</v>
      </c>
      <c r="B24" s="36" t="s">
        <v>2558</v>
      </c>
      <c r="C24" s="171" t="s">
        <v>2747</v>
      </c>
      <c r="D24" s="143" t="str">
        <f>LOWER(IF($A24="","",VLOOKUP($C24,'CPOS178-D'!$A$2:$G$11000,3,0)))</f>
        <v>montagem e desmontagem de andaime torre metálica com altura até 10 m</v>
      </c>
      <c r="E24" s="32" t="str">
        <f>LOWER(IF($A24="","",VLOOKUP($C24,'CPOS178-D'!$A$2:$G$11000,4,0)))</f>
        <v>m</v>
      </c>
      <c r="F24" s="394">
        <v>120</v>
      </c>
      <c r="G24" s="13"/>
      <c r="H24" s="118"/>
      <c r="I24" s="66"/>
      <c r="J24" s="63"/>
      <c r="K24" s="63"/>
      <c r="L24" s="63"/>
      <c r="M24" s="63"/>
      <c r="N24" s="63"/>
      <c r="O24" s="63"/>
      <c r="P24" s="63"/>
      <c r="Q24" s="63"/>
      <c r="R24" s="16"/>
      <c r="S24" s="17"/>
      <c r="T24" s="18"/>
      <c r="U24" s="17"/>
      <c r="V24" s="19"/>
      <c r="W24" s="17"/>
      <c r="X24" s="17"/>
    </row>
    <row r="25" spans="1:24" ht="15">
      <c r="A25" s="142"/>
      <c r="B25" s="36"/>
      <c r="C25" s="329"/>
      <c r="D25" s="330">
        <v>120</v>
      </c>
      <c r="E25" s="32"/>
      <c r="F25" s="394"/>
      <c r="G25" s="13"/>
      <c r="H25" s="118"/>
      <c r="I25" s="66"/>
      <c r="J25" s="63"/>
      <c r="K25" s="63"/>
      <c r="L25" s="63"/>
      <c r="M25" s="63"/>
      <c r="N25" s="63"/>
      <c r="O25" s="63"/>
      <c r="P25" s="63"/>
      <c r="Q25" s="63"/>
      <c r="R25" s="16"/>
      <c r="S25" s="17"/>
      <c r="T25" s="18"/>
      <c r="U25" s="17"/>
      <c r="V25" s="19"/>
      <c r="W25" s="17"/>
      <c r="X25" s="17"/>
    </row>
    <row r="26" spans="1:24" ht="15">
      <c r="A26" s="142">
        <f>A24+1</f>
        <v>103</v>
      </c>
      <c r="B26" s="36" t="s">
        <v>2558</v>
      </c>
      <c r="C26" s="171" t="s">
        <v>7560</v>
      </c>
      <c r="D26" s="143" t="str">
        <f>LOWER(IF($A26="","",VLOOKUP($C26,'CPOS178-D'!$A$2:$G$11000,3,0)))</f>
        <v>andaime torre metálico (1,5 x 1,5 m) com piso metálico</v>
      </c>
      <c r="E26" s="32" t="str">
        <f>LOWER(IF($A26="","",VLOOKUP($C26,'CPOS178-D'!$A$2:$G$11000,4,0)))</f>
        <v>mxmês</v>
      </c>
      <c r="F26" s="394">
        <v>960</v>
      </c>
      <c r="G26" s="13"/>
      <c r="H26" s="118"/>
      <c r="I26" s="66"/>
      <c r="J26" s="63"/>
      <c r="K26" s="63"/>
      <c r="L26" s="63"/>
      <c r="M26" s="63"/>
      <c r="N26" s="63"/>
      <c r="O26" s="63"/>
      <c r="P26" s="63"/>
      <c r="Q26" s="63"/>
      <c r="R26" s="16"/>
      <c r="S26" s="17"/>
      <c r="T26" s="18"/>
      <c r="U26" s="17"/>
      <c r="V26" s="19"/>
      <c r="W26" s="17"/>
      <c r="X26" s="17"/>
    </row>
    <row r="27" spans="1:24" ht="15">
      <c r="A27" s="142"/>
      <c r="B27" s="36"/>
      <c r="C27" s="329"/>
      <c r="D27" s="330" t="s">
        <v>37358</v>
      </c>
      <c r="E27" s="32"/>
      <c r="F27" s="394"/>
      <c r="G27" s="13"/>
      <c r="H27" s="118"/>
      <c r="I27" s="66"/>
      <c r="J27" s="63"/>
      <c r="K27" s="63"/>
      <c r="L27" s="63"/>
      <c r="M27" s="63"/>
      <c r="N27" s="63"/>
      <c r="O27" s="63"/>
      <c r="P27" s="63"/>
      <c r="Q27" s="63"/>
      <c r="R27" s="16"/>
      <c r="S27" s="17"/>
      <c r="T27" s="18"/>
      <c r="U27" s="17"/>
      <c r="V27" s="19"/>
      <c r="W27" s="17"/>
      <c r="X27" s="17"/>
    </row>
    <row r="28" spans="1:24" ht="15">
      <c r="A28" s="142"/>
      <c r="B28" s="36"/>
      <c r="C28" s="171"/>
      <c r="D28" s="211"/>
      <c r="E28" s="32"/>
      <c r="F28" s="394"/>
      <c r="G28" s="13"/>
      <c r="H28" s="118"/>
      <c r="I28" s="66"/>
      <c r="J28" s="63"/>
      <c r="K28" s="63"/>
      <c r="L28" s="63"/>
      <c r="M28" s="63"/>
      <c r="N28" s="63"/>
      <c r="O28" s="63"/>
      <c r="P28" s="63"/>
      <c r="Q28" s="63"/>
      <c r="R28" s="16"/>
      <c r="S28" s="17"/>
      <c r="T28" s="18"/>
      <c r="U28" s="17"/>
      <c r="V28" s="19"/>
      <c r="W28" s="17"/>
      <c r="X28" s="17"/>
    </row>
    <row r="29" spans="1:24">
      <c r="A29" s="240"/>
      <c r="B29" s="241"/>
      <c r="C29" s="242"/>
      <c r="D29" s="323" t="s">
        <v>2567</v>
      </c>
      <c r="E29" s="241"/>
      <c r="F29" s="393"/>
      <c r="G29" s="10"/>
      <c r="H29" s="116"/>
      <c r="I29" s="24"/>
      <c r="J29" s="24"/>
      <c r="K29" s="25"/>
      <c r="L29" s="24"/>
      <c r="M29" s="25"/>
      <c r="P29" s="4"/>
      <c r="Q29" s="3"/>
      <c r="R29" s="16"/>
      <c r="S29" s="16"/>
      <c r="T29" s="16"/>
      <c r="U29" s="17"/>
      <c r="V29" s="19"/>
      <c r="W29" s="16"/>
      <c r="X29" s="17"/>
    </row>
    <row r="30" spans="1:24" ht="15">
      <c r="A30" s="142">
        <f>A26+1</f>
        <v>104</v>
      </c>
      <c r="B30" s="36" t="s">
        <v>2558</v>
      </c>
      <c r="C30" s="171" t="s">
        <v>2725</v>
      </c>
      <c r="D30" s="143" t="str">
        <f>LOWER(IF($A30="","",VLOOKUP($C30,'CPOS178-D'!$A$2:$G$11000,3,0)))</f>
        <v>locação de container tipo alojamento - área mínima de 13,80 m²</v>
      </c>
      <c r="E30" s="32" t="str">
        <f>LOWER(IF($A30="","",VLOOKUP($C30,'CPOS178-D'!$A$2:$G$11000,4,0)))</f>
        <v>unxmês</v>
      </c>
      <c r="F30" s="394">
        <f>1*10</f>
        <v>10</v>
      </c>
      <c r="G30" s="13"/>
      <c r="H30" s="118"/>
      <c r="I30" s="66"/>
      <c r="J30" s="63"/>
      <c r="K30" s="63"/>
      <c r="L30" s="63"/>
      <c r="M30" s="63"/>
      <c r="N30" s="63"/>
      <c r="O30" s="63"/>
      <c r="P30" s="63"/>
      <c r="Q30" s="63"/>
      <c r="R30" s="16"/>
      <c r="S30" s="17"/>
      <c r="T30" s="18"/>
      <c r="U30" s="17"/>
      <c r="V30" s="19"/>
      <c r="W30" s="17"/>
      <c r="X30" s="17"/>
    </row>
    <row r="31" spans="1:24" ht="15">
      <c r="A31" s="142"/>
      <c r="B31" s="36"/>
      <c r="C31" s="329" t="s">
        <v>8317</v>
      </c>
      <c r="D31" s="330" t="s">
        <v>8318</v>
      </c>
      <c r="E31" s="32"/>
      <c r="F31" s="394"/>
      <c r="G31" s="13"/>
      <c r="H31" s="118"/>
      <c r="I31" s="66"/>
      <c r="J31" s="63"/>
      <c r="K31" s="63"/>
      <c r="L31" s="63"/>
      <c r="M31" s="63"/>
      <c r="N31" s="63"/>
      <c r="O31" s="63"/>
      <c r="P31" s="63"/>
      <c r="Q31" s="63"/>
      <c r="R31" s="16"/>
      <c r="S31" s="17"/>
      <c r="T31" s="18"/>
      <c r="U31" s="17"/>
      <c r="V31" s="19"/>
      <c r="W31" s="17"/>
      <c r="X31" s="17"/>
    </row>
    <row r="32" spans="1:24" ht="15" customHeight="1">
      <c r="A32" s="142">
        <f>A30+1</f>
        <v>105</v>
      </c>
      <c r="B32" s="36" t="s">
        <v>2558</v>
      </c>
      <c r="C32" s="171" t="s">
        <v>2729</v>
      </c>
      <c r="D32" s="143" t="str">
        <f>LOWER(IF($A32="","",VLOOKUP($C32,'CPOS178-D'!$A$2:$G$11000,3,0)))</f>
        <v>locação de container tipo sanitário com 2 vasos sanitários, 2 lavatórios, 2 mictórios e 4 pontos para chuveiro - área mínima de 13,80 m²</v>
      </c>
      <c r="E32" s="32" t="str">
        <f>LOWER(IF($A32="","",VLOOKUP($C32,'CPOS178-D'!$A$2:$G$11000,4,0)))</f>
        <v>unxmês</v>
      </c>
      <c r="F32" s="394">
        <f t="shared" ref="F32:F34" si="0">1*10</f>
        <v>10</v>
      </c>
      <c r="G32" s="13"/>
      <c r="H32" s="121"/>
      <c r="I32" s="66"/>
      <c r="J32" s="63"/>
      <c r="K32" s="63"/>
      <c r="L32" s="63"/>
      <c r="M32" s="63"/>
      <c r="N32" s="63"/>
      <c r="O32" s="63"/>
      <c r="P32" s="63"/>
      <c r="Q32" s="63"/>
      <c r="R32" s="16"/>
      <c r="S32" s="17"/>
      <c r="T32" s="18"/>
      <c r="U32" s="17"/>
      <c r="V32" s="19"/>
      <c r="W32" s="17"/>
      <c r="X32" s="17"/>
    </row>
    <row r="33" spans="1:24" ht="15" customHeight="1">
      <c r="A33" s="142"/>
      <c r="B33" s="36"/>
      <c r="C33" s="329" t="s">
        <v>8317</v>
      </c>
      <c r="D33" s="330" t="s">
        <v>8318</v>
      </c>
      <c r="E33" s="32"/>
      <c r="F33" s="394"/>
      <c r="G33" s="13"/>
      <c r="H33" s="121"/>
      <c r="I33" s="66"/>
      <c r="J33" s="63"/>
      <c r="K33" s="63"/>
      <c r="L33" s="63"/>
      <c r="M33" s="63"/>
      <c r="N33" s="63"/>
      <c r="O33" s="63"/>
      <c r="P33" s="63"/>
      <c r="Q33" s="63"/>
      <c r="R33" s="16"/>
      <c r="S33" s="17"/>
      <c r="T33" s="18"/>
      <c r="U33" s="17"/>
      <c r="V33" s="19"/>
      <c r="W33" s="17"/>
      <c r="X33" s="17"/>
    </row>
    <row r="34" spans="1:24" ht="15">
      <c r="A34" s="142">
        <f>A32+1</f>
        <v>106</v>
      </c>
      <c r="B34" s="36" t="s">
        <v>2558</v>
      </c>
      <c r="C34" s="171" t="s">
        <v>2731</v>
      </c>
      <c r="D34" s="143" t="str">
        <f>LOWER(IF($A34="","",VLOOKUP($C34,'CPOS178-D'!$A$2:$G$11000,3,0)))</f>
        <v>locação de container tipo depósito - área mínima de 13,80 m²</v>
      </c>
      <c r="E34" s="32" t="str">
        <f>LOWER(IF($A34="","",VLOOKUP($C34,'CPOS178-D'!$A$2:$G$11000,4,0)))</f>
        <v>unxmês</v>
      </c>
      <c r="F34" s="394">
        <f t="shared" si="0"/>
        <v>10</v>
      </c>
      <c r="G34" s="13"/>
      <c r="H34" s="121"/>
      <c r="I34" s="66"/>
      <c r="J34" s="63"/>
      <c r="K34" s="63"/>
      <c r="L34" s="63"/>
      <c r="M34" s="63"/>
      <c r="N34" s="63"/>
      <c r="O34" s="63"/>
      <c r="P34" s="63"/>
      <c r="Q34" s="63"/>
      <c r="R34" s="16"/>
      <c r="S34" s="17"/>
      <c r="T34" s="18"/>
      <c r="U34" s="17"/>
      <c r="V34" s="19"/>
      <c r="W34" s="17"/>
      <c r="X34" s="17"/>
    </row>
    <row r="35" spans="1:24" ht="15">
      <c r="A35" s="142"/>
      <c r="B35" s="36"/>
      <c r="C35" s="329" t="s">
        <v>8317</v>
      </c>
      <c r="D35" s="330" t="s">
        <v>8318</v>
      </c>
      <c r="E35" s="32"/>
      <c r="F35" s="394"/>
      <c r="G35" s="13"/>
      <c r="H35" s="121"/>
      <c r="I35" s="66"/>
      <c r="J35" s="63"/>
      <c r="K35" s="63"/>
      <c r="L35" s="63"/>
      <c r="M35" s="63"/>
      <c r="N35" s="63"/>
      <c r="O35" s="63"/>
      <c r="P35" s="63"/>
      <c r="Q35" s="63"/>
      <c r="R35" s="16"/>
      <c r="S35" s="17"/>
      <c r="T35" s="18"/>
      <c r="U35" s="17"/>
      <c r="V35" s="19"/>
      <c r="W35" s="17"/>
      <c r="X35" s="17"/>
    </row>
    <row r="36" spans="1:24" ht="24">
      <c r="A36" s="142">
        <f>A34+1</f>
        <v>107</v>
      </c>
      <c r="B36" s="36" t="s">
        <v>2558</v>
      </c>
      <c r="C36" s="171" t="s">
        <v>2727</v>
      </c>
      <c r="D36" s="143" t="str">
        <f>LOWER(IF($A36="","",VLOOKUP($C36,'CPOS178-D'!$A$2:$G$11000,3,0)))</f>
        <v>locação de container tipo escritório com 1 vaso sanitário, 1 lavatório e 1 ponto para chuveiro - área mínima de 13,80 m²</v>
      </c>
      <c r="E36" s="32" t="str">
        <f>LOWER(IF($A36="","",VLOOKUP($C36,'CPOS178-D'!$A$2:$G$11000,4,0)))</f>
        <v>unxmês</v>
      </c>
      <c r="F36" s="394">
        <v>10</v>
      </c>
      <c r="G36" s="13"/>
      <c r="H36" s="121"/>
      <c r="I36" s="66"/>
      <c r="J36" s="63"/>
      <c r="K36" s="63"/>
      <c r="L36" s="63"/>
      <c r="M36" s="63"/>
      <c r="N36" s="63"/>
      <c r="O36" s="63"/>
      <c r="P36" s="63"/>
      <c r="Q36" s="63"/>
      <c r="R36" s="16"/>
      <c r="S36" s="17"/>
      <c r="T36" s="18"/>
      <c r="U36" s="17"/>
      <c r="V36" s="19"/>
      <c r="W36" s="17"/>
      <c r="X36" s="17"/>
    </row>
    <row r="37" spans="1:24" ht="15">
      <c r="A37" s="142"/>
      <c r="B37" s="36"/>
      <c r="C37" s="329"/>
      <c r="D37" s="330" t="s">
        <v>8318</v>
      </c>
      <c r="E37" s="32"/>
      <c r="F37" s="394"/>
      <c r="G37" s="13"/>
      <c r="H37" s="121"/>
      <c r="I37" s="66"/>
      <c r="J37" s="63"/>
      <c r="K37" s="63"/>
      <c r="L37" s="63"/>
      <c r="M37" s="63"/>
      <c r="N37" s="63"/>
      <c r="O37" s="63"/>
      <c r="P37" s="63"/>
      <c r="Q37" s="63"/>
      <c r="R37" s="16"/>
      <c r="S37" s="17"/>
      <c r="T37" s="18"/>
      <c r="U37" s="17"/>
      <c r="V37" s="19"/>
      <c r="W37" s="17"/>
      <c r="X37" s="17"/>
    </row>
    <row r="38" spans="1:24" ht="15">
      <c r="A38" s="142"/>
      <c r="B38" s="36"/>
      <c r="C38" s="171"/>
      <c r="D38" s="211"/>
      <c r="E38" s="32"/>
      <c r="F38" s="394"/>
      <c r="G38" s="13"/>
      <c r="H38" s="121"/>
      <c r="I38" s="66"/>
      <c r="J38" s="63"/>
      <c r="K38" s="63"/>
      <c r="L38" s="63"/>
      <c r="M38" s="63"/>
      <c r="N38" s="63"/>
      <c r="O38" s="63"/>
      <c r="P38" s="63"/>
      <c r="Q38" s="63"/>
      <c r="R38" s="16"/>
      <c r="S38" s="17"/>
      <c r="T38" s="18"/>
      <c r="U38" s="17"/>
      <c r="V38" s="19"/>
      <c r="W38" s="17"/>
      <c r="X38" s="17"/>
    </row>
    <row r="39" spans="1:24">
      <c r="A39" s="240"/>
      <c r="B39" s="241"/>
      <c r="C39" s="242"/>
      <c r="D39" s="323" t="s">
        <v>8137</v>
      </c>
      <c r="E39" s="241"/>
      <c r="F39" s="393"/>
      <c r="G39" s="10"/>
      <c r="H39" s="116"/>
      <c r="I39" s="24"/>
      <c r="J39" s="24"/>
      <c r="K39" s="25"/>
      <c r="L39" s="24"/>
      <c r="M39" s="25"/>
      <c r="P39" s="4"/>
      <c r="Q39" s="3"/>
      <c r="R39" s="16"/>
      <c r="S39" s="16"/>
      <c r="T39" s="16"/>
      <c r="U39" s="17"/>
      <c r="V39" s="19"/>
      <c r="W39" s="16"/>
      <c r="X39" s="17"/>
    </row>
    <row r="40" spans="1:24" ht="24">
      <c r="A40" s="142">
        <f>A36+1</f>
        <v>108</v>
      </c>
      <c r="B40" s="36" t="s">
        <v>2558</v>
      </c>
      <c r="C40" s="171" t="s">
        <v>2779</v>
      </c>
      <c r="D40" s="143" t="str">
        <f>LOWER(IF($A40="","",VLOOKUP($C40,'CPOS178-D'!$A$2:$G$11000,3,0)))</f>
        <v>demolição mecanizada de pavimento ou piso em concreto, inclusive fragmentação, carregamento, transporte até 1 quilômetro e descarregamento</v>
      </c>
      <c r="E40" s="32" t="str">
        <f>LOWER(IF($A40="","",VLOOKUP($C40,'CPOS178-D'!$A$2:$G$11000,4,0)))</f>
        <v>m²</v>
      </c>
      <c r="F40" s="394">
        <v>100</v>
      </c>
      <c r="G40" s="13"/>
      <c r="H40" s="121"/>
      <c r="I40" s="66"/>
      <c r="J40" s="63"/>
      <c r="K40" s="63"/>
      <c r="L40" s="63"/>
      <c r="M40" s="63"/>
      <c r="N40" s="63"/>
      <c r="O40" s="63"/>
      <c r="P40" s="63"/>
      <c r="Q40" s="63"/>
      <c r="R40" s="16"/>
      <c r="S40" s="17"/>
      <c r="T40" s="18"/>
      <c r="U40" s="17"/>
      <c r="V40" s="19"/>
      <c r="W40" s="17"/>
      <c r="X40" s="17"/>
    </row>
    <row r="41" spans="1:24" ht="15">
      <c r="A41" s="142"/>
      <c r="B41" s="36"/>
      <c r="C41" s="329" t="s">
        <v>8317</v>
      </c>
      <c r="D41" s="330" t="s">
        <v>8319</v>
      </c>
      <c r="E41" s="32"/>
      <c r="F41" s="394"/>
      <c r="G41" s="13"/>
      <c r="H41" s="121"/>
      <c r="I41" s="66"/>
      <c r="J41" s="63"/>
      <c r="K41" s="63"/>
      <c r="L41" s="63"/>
      <c r="M41" s="63"/>
      <c r="N41" s="63"/>
      <c r="O41" s="63"/>
      <c r="P41" s="63"/>
      <c r="Q41" s="63"/>
      <c r="R41" s="16"/>
      <c r="S41" s="17"/>
      <c r="T41" s="18"/>
      <c r="U41" s="17"/>
      <c r="V41" s="19"/>
      <c r="W41" s="17"/>
      <c r="X41" s="17"/>
    </row>
    <row r="42" spans="1:24" ht="15">
      <c r="A42" s="142">
        <f>A40+1</f>
        <v>109</v>
      </c>
      <c r="B42" s="36" t="s">
        <v>2558</v>
      </c>
      <c r="C42" s="171" t="s">
        <v>2828</v>
      </c>
      <c r="D42" s="143" t="str">
        <f>LOWER(IF($A42="","",VLOOKUP($C42,'CPOS178-D'!$A$2:$G$11000,3,0)))</f>
        <v>retirada de divisória em placa de concreto, granito, granilite ou mármore</v>
      </c>
      <c r="E42" s="32" t="str">
        <f>LOWER(IF($A42="","",VLOOKUP($C42,'CPOS178-D'!$A$2:$G$11000,4,0)))</f>
        <v>m²</v>
      </c>
      <c r="F42" s="394">
        <f>86*2</f>
        <v>172</v>
      </c>
      <c r="G42" s="13"/>
      <c r="H42" s="121"/>
      <c r="I42" s="66"/>
      <c r="J42" s="63"/>
      <c r="K42" s="63"/>
      <c r="L42" s="63"/>
      <c r="M42" s="63"/>
      <c r="N42" s="63"/>
      <c r="O42" s="63"/>
      <c r="P42" s="63"/>
      <c r="Q42" s="63"/>
      <c r="R42" s="16"/>
      <c r="S42" s="17"/>
      <c r="T42" s="18"/>
      <c r="U42" s="17"/>
      <c r="V42" s="19"/>
      <c r="W42" s="17"/>
      <c r="X42" s="17"/>
    </row>
    <row r="43" spans="1:24" ht="15">
      <c r="A43" s="142"/>
      <c r="B43" s="36"/>
      <c r="C43" s="329" t="s">
        <v>8317</v>
      </c>
      <c r="D43" s="331" t="s">
        <v>8320</v>
      </c>
      <c r="E43" s="32"/>
      <c r="F43" s="394"/>
      <c r="G43" s="13"/>
      <c r="H43" s="121"/>
      <c r="I43" s="66"/>
      <c r="J43" s="63"/>
      <c r="K43" s="63"/>
      <c r="L43" s="63"/>
      <c r="M43" s="63"/>
      <c r="N43" s="63"/>
      <c r="O43" s="63"/>
      <c r="P43" s="63"/>
      <c r="Q43" s="63"/>
      <c r="R43" s="16"/>
      <c r="S43" s="17"/>
      <c r="T43" s="18"/>
      <c r="U43" s="17"/>
      <c r="V43" s="19"/>
      <c r="W43" s="17"/>
      <c r="X43" s="17"/>
    </row>
    <row r="44" spans="1:24" ht="15">
      <c r="A44" s="142">
        <f>A42+1</f>
        <v>110</v>
      </c>
      <c r="B44" s="36" t="s">
        <v>2558</v>
      </c>
      <c r="C44" s="171" t="s">
        <v>2831</v>
      </c>
      <c r="D44" s="143" t="str">
        <f>LOWER(IF($A44="","",VLOOKUP($C44,'CPOS178-D'!$A$2:$G$11000,3,0)))</f>
        <v>retirada de cerca</v>
      </c>
      <c r="E44" s="32" t="str">
        <f>LOWER(IF($A44="","",VLOOKUP($C44,'CPOS178-D'!$A$2:$G$11000,4,0)))</f>
        <v>m</v>
      </c>
      <c r="F44" s="394">
        <v>40</v>
      </c>
      <c r="G44" s="13"/>
      <c r="H44" s="121"/>
      <c r="I44" s="66"/>
      <c r="J44" s="63"/>
      <c r="K44" s="63"/>
      <c r="L44" s="63"/>
      <c r="M44" s="63"/>
      <c r="N44" s="63"/>
      <c r="O44" s="63"/>
      <c r="P44" s="63"/>
      <c r="Q44" s="63"/>
      <c r="R44" s="16"/>
      <c r="S44" s="17"/>
      <c r="T44" s="18"/>
      <c r="U44" s="17"/>
      <c r="V44" s="19"/>
      <c r="W44" s="17"/>
      <c r="X44" s="17"/>
    </row>
    <row r="45" spans="1:24" ht="15">
      <c r="A45" s="142"/>
      <c r="B45" s="36"/>
      <c r="C45" s="329" t="s">
        <v>8317</v>
      </c>
      <c r="D45" s="330" t="s">
        <v>8321</v>
      </c>
      <c r="E45" s="32"/>
      <c r="F45" s="394"/>
      <c r="G45" s="13"/>
      <c r="H45" s="121"/>
      <c r="I45" s="66"/>
      <c r="J45" s="63"/>
      <c r="K45" s="63"/>
      <c r="L45" s="63"/>
      <c r="M45" s="63"/>
      <c r="N45" s="63"/>
      <c r="O45" s="63"/>
      <c r="P45" s="63"/>
      <c r="Q45" s="63"/>
      <c r="R45" s="16"/>
      <c r="S45" s="17"/>
      <c r="T45" s="18"/>
      <c r="U45" s="17"/>
      <c r="V45" s="19"/>
      <c r="W45" s="17"/>
      <c r="X45" s="17"/>
    </row>
    <row r="46" spans="1:24" ht="15">
      <c r="A46" s="142">
        <f>A44+1</f>
        <v>111</v>
      </c>
      <c r="B46" s="36" t="s">
        <v>2558</v>
      </c>
      <c r="C46" s="171" t="s">
        <v>2841</v>
      </c>
      <c r="D46" s="143" t="str">
        <f>LOWER(IF($A46="","",VLOOKUP($C46,'CPOS178-D'!$A$2:$G$11000,3,0)))</f>
        <v>retirada de telhamento em barro</v>
      </c>
      <c r="E46" s="32" t="str">
        <f>LOWER(IF($A46="","",VLOOKUP($C46,'CPOS178-D'!$A$2:$G$11000,4,0)))</f>
        <v>m²</v>
      </c>
      <c r="F46" s="394">
        <f>(5+10)/2*4.3*2+4*4</f>
        <v>80.5</v>
      </c>
      <c r="G46" s="13"/>
      <c r="H46" s="121"/>
      <c r="I46" s="66"/>
      <c r="J46" s="63"/>
      <c r="K46" s="63"/>
      <c r="L46" s="63"/>
      <c r="M46" s="63"/>
      <c r="N46" s="63"/>
      <c r="O46" s="63"/>
      <c r="P46" s="63"/>
      <c r="Q46" s="63"/>
      <c r="R46" s="16"/>
      <c r="S46" s="17"/>
      <c r="T46" s="18"/>
      <c r="U46" s="17"/>
      <c r="V46" s="19"/>
      <c r="W46" s="17"/>
      <c r="X46" s="17"/>
    </row>
    <row r="47" spans="1:24" ht="15">
      <c r="A47" s="142"/>
      <c r="B47" s="36"/>
      <c r="C47" s="329" t="s">
        <v>8317</v>
      </c>
      <c r="D47" s="331" t="s">
        <v>8322</v>
      </c>
      <c r="E47" s="32"/>
      <c r="F47" s="394"/>
      <c r="G47" s="13"/>
      <c r="H47" s="121"/>
      <c r="I47" s="66"/>
      <c r="J47" s="63"/>
      <c r="K47" s="63"/>
      <c r="L47" s="63"/>
      <c r="M47" s="63"/>
      <c r="N47" s="63"/>
      <c r="O47" s="63"/>
      <c r="P47" s="63"/>
      <c r="Q47" s="63"/>
      <c r="R47" s="16"/>
      <c r="S47" s="17"/>
      <c r="T47" s="18"/>
      <c r="U47" s="17"/>
      <c r="V47" s="19"/>
      <c r="W47" s="17"/>
      <c r="X47" s="17"/>
    </row>
    <row r="48" spans="1:24" ht="24">
      <c r="A48" s="142">
        <f>A46+1</f>
        <v>112</v>
      </c>
      <c r="B48" s="36" t="s">
        <v>2558</v>
      </c>
      <c r="C48" s="171" t="s">
        <v>2775</v>
      </c>
      <c r="D48" s="143" t="str">
        <f>LOWER(IF($A48="","",VLOOKUP($C48,'CPOS178-D'!$A$2:$G$11000,3,0)))</f>
        <v>demolição mecanizada de concreto armado, inclusive fragmentação, carregamento, transporte até 1 quilômetro e descarregamento</v>
      </c>
      <c r="E48" s="32" t="str">
        <f>LOWER(IF($A48="","",VLOOKUP($C48,'CPOS178-D'!$A$2:$G$11000,4,0)))</f>
        <v>m³</v>
      </c>
      <c r="F48" s="394">
        <v>40.97</v>
      </c>
      <c r="G48" s="13"/>
      <c r="H48" s="121"/>
      <c r="I48" s="66"/>
      <c r="J48" s="63"/>
      <c r="K48" s="63"/>
      <c r="L48" s="63"/>
      <c r="M48" s="63"/>
      <c r="N48" s="63"/>
      <c r="O48" s="63"/>
      <c r="P48" s="63"/>
      <c r="Q48" s="63"/>
      <c r="R48" s="16"/>
      <c r="S48" s="17"/>
      <c r="T48" s="18"/>
      <c r="U48" s="17"/>
      <c r="V48" s="19"/>
      <c r="W48" s="17"/>
      <c r="X48" s="17"/>
    </row>
    <row r="49" spans="1:24" ht="15">
      <c r="A49" s="142"/>
      <c r="B49" s="36"/>
      <c r="C49" s="329" t="s">
        <v>8317</v>
      </c>
      <c r="D49" s="331" t="s">
        <v>37359</v>
      </c>
      <c r="E49" s="32"/>
      <c r="F49" s="394"/>
      <c r="G49" s="13"/>
      <c r="H49" s="121"/>
      <c r="I49" s="66"/>
      <c r="J49" s="63"/>
      <c r="K49" s="63"/>
      <c r="L49" s="63"/>
      <c r="M49" s="63"/>
      <c r="N49" s="63"/>
      <c r="O49" s="63"/>
      <c r="P49" s="63"/>
      <c r="Q49" s="63"/>
      <c r="R49" s="16"/>
      <c r="S49" s="17"/>
      <c r="T49" s="18"/>
      <c r="U49" s="17"/>
      <c r="V49" s="19"/>
      <c r="W49" s="17"/>
      <c r="X49" s="17"/>
    </row>
    <row r="50" spans="1:24" ht="24">
      <c r="A50" s="142">
        <f>A48+1</f>
        <v>113</v>
      </c>
      <c r="B50" s="36" t="s">
        <v>2558</v>
      </c>
      <c r="C50" s="171" t="s">
        <v>2778</v>
      </c>
      <c r="D50" s="143" t="str">
        <f>LOWER(IF($A50="","",VLOOKUP($C50,'CPOS178-D'!$A$2:$G$11000,3,0)))</f>
        <v>demolição mecanizada de concreto simples, inclusive fragmentação e acomodação do material</v>
      </c>
      <c r="E50" s="32" t="str">
        <f>LOWER(IF($A50="","",VLOOKUP($C50,'CPOS178-D'!$A$2:$G$11000,4,0)))</f>
        <v>m³</v>
      </c>
      <c r="F50" s="394">
        <f>1049*0.07</f>
        <v>73.430000000000007</v>
      </c>
      <c r="G50" s="13"/>
      <c r="H50" s="121"/>
      <c r="I50" s="66"/>
      <c r="J50" s="63"/>
      <c r="K50" s="63"/>
      <c r="L50" s="63"/>
      <c r="M50" s="63"/>
      <c r="N50" s="63"/>
      <c r="O50" s="63"/>
      <c r="P50" s="63"/>
      <c r="Q50" s="63"/>
      <c r="R50" s="16"/>
      <c r="S50" s="17"/>
      <c r="T50" s="18"/>
      <c r="U50" s="17"/>
      <c r="V50" s="19"/>
      <c r="W50" s="17"/>
      <c r="X50" s="17"/>
    </row>
    <row r="51" spans="1:24" ht="15">
      <c r="A51" s="142"/>
      <c r="B51" s="36"/>
      <c r="C51" s="329" t="s">
        <v>8317</v>
      </c>
      <c r="D51" s="331" t="s">
        <v>36985</v>
      </c>
      <c r="E51" s="32"/>
      <c r="F51" s="394"/>
      <c r="G51" s="13"/>
      <c r="H51" s="121"/>
      <c r="I51" s="66"/>
      <c r="J51" s="63"/>
      <c r="K51" s="63"/>
      <c r="L51" s="63"/>
      <c r="M51" s="63"/>
      <c r="N51" s="63"/>
      <c r="O51" s="63"/>
      <c r="P51" s="63"/>
      <c r="Q51" s="63"/>
      <c r="R51" s="16"/>
      <c r="S51" s="17"/>
      <c r="T51" s="18"/>
      <c r="U51" s="17"/>
      <c r="V51" s="19"/>
      <c r="W51" s="17"/>
      <c r="X51" s="17"/>
    </row>
    <row r="52" spans="1:24" ht="24">
      <c r="A52" s="142">
        <f>A50+1</f>
        <v>114</v>
      </c>
      <c r="B52" s="36" t="s">
        <v>2558</v>
      </c>
      <c r="C52" s="171" t="s">
        <v>2761</v>
      </c>
      <c r="D52" s="143" t="str">
        <f>LOWER(IF($A52="","",VLOOKUP($C52,'CPOS178-D'!$A$2:$G$11000,3,0)))</f>
        <v>limpeza mecanizada do terreno, inclusive troncos com diâmetro acima de 15 cm até 50 cm, com caminhão à disposição dentro da obra, até o raio de 1 km</v>
      </c>
      <c r="E52" s="32" t="str">
        <f>LOWER(IF($A52="","",VLOOKUP($C52,'CPOS178-D'!$A$2:$G$11000,4,0)))</f>
        <v>m²</v>
      </c>
      <c r="F52" s="394">
        <f>1014.5+638.87</f>
        <v>1653.37</v>
      </c>
      <c r="G52" s="13"/>
      <c r="H52" s="121"/>
      <c r="I52" s="66"/>
      <c r="J52" s="63"/>
      <c r="K52" s="63"/>
      <c r="L52" s="63"/>
      <c r="M52" s="63"/>
      <c r="N52" s="63"/>
      <c r="O52" s="63"/>
      <c r="P52" s="63"/>
      <c r="Q52" s="63"/>
      <c r="R52" s="16"/>
      <c r="S52" s="17"/>
      <c r="T52" s="18"/>
      <c r="U52" s="17"/>
      <c r="V52" s="19"/>
      <c r="W52" s="17"/>
      <c r="X52" s="17"/>
    </row>
    <row r="53" spans="1:24" ht="15">
      <c r="A53" s="142"/>
      <c r="B53" s="36"/>
      <c r="C53" s="329" t="s">
        <v>8317</v>
      </c>
      <c r="D53" s="331" t="s">
        <v>36986</v>
      </c>
      <c r="E53" s="32"/>
      <c r="F53" s="394"/>
      <c r="G53" s="13"/>
      <c r="H53" s="121"/>
      <c r="I53" s="66"/>
      <c r="J53" s="63"/>
      <c r="K53" s="63"/>
      <c r="L53" s="63"/>
      <c r="M53" s="63"/>
      <c r="N53" s="63"/>
      <c r="O53" s="63"/>
      <c r="P53" s="63"/>
      <c r="Q53" s="63"/>
      <c r="R53" s="16"/>
      <c r="S53" s="17"/>
      <c r="T53" s="18"/>
      <c r="U53" s="17"/>
      <c r="V53" s="19"/>
      <c r="W53" s="17"/>
      <c r="X53" s="17"/>
    </row>
    <row r="54" spans="1:24" ht="24">
      <c r="A54" s="142">
        <f t="shared" ref="A54" si="1">A52+1</f>
        <v>115</v>
      </c>
      <c r="B54" s="36" t="s">
        <v>2558</v>
      </c>
      <c r="C54" s="171" t="s">
        <v>3021</v>
      </c>
      <c r="D54" s="143" t="str">
        <f>LOWER(IF($A54="","",VLOOKUP($C54,'CPOS178-D'!$A$2:$G$11000,3,0)))</f>
        <v>remoção de entulho de obra com caçamba metálica - material volumoso e misturado por alvenaria, terra, madeira, papel, plástico e metal</v>
      </c>
      <c r="E54" s="32" t="str">
        <f>LOWER(IF($A54="","",VLOOKUP($C54,'CPOS178-D'!$A$2:$G$11000,4,0)))</f>
        <v>m³</v>
      </c>
      <c r="F54" s="394">
        <v>191.17</v>
      </c>
      <c r="G54" s="13"/>
      <c r="H54" s="121">
        <f>191.17/1.3</f>
        <v>147.05384615384614</v>
      </c>
      <c r="I54" s="66"/>
      <c r="J54" s="63"/>
      <c r="K54" s="63"/>
      <c r="L54" s="63"/>
      <c r="M54" s="63"/>
      <c r="N54" s="63"/>
      <c r="O54" s="63"/>
      <c r="P54" s="63"/>
      <c r="Q54" s="63"/>
      <c r="R54" s="16"/>
      <c r="S54" s="17"/>
      <c r="T54" s="18"/>
      <c r="U54" s="17"/>
      <c r="V54" s="19"/>
      <c r="W54" s="17"/>
      <c r="X54" s="17"/>
    </row>
    <row r="55" spans="1:24" ht="15">
      <c r="A55" s="142"/>
      <c r="B55" s="36"/>
      <c r="C55" s="329" t="s">
        <v>8317</v>
      </c>
      <c r="D55" s="331" t="s">
        <v>37360</v>
      </c>
      <c r="E55" s="32"/>
      <c r="F55" s="394"/>
      <c r="G55" s="13"/>
      <c r="H55" s="121"/>
      <c r="I55" s="66"/>
      <c r="J55" s="63"/>
      <c r="K55" s="63"/>
      <c r="L55" s="63"/>
      <c r="M55" s="63"/>
      <c r="N55" s="63"/>
      <c r="O55" s="63"/>
      <c r="P55" s="63"/>
      <c r="Q55" s="63"/>
      <c r="R55" s="16"/>
      <c r="S55" s="17"/>
      <c r="T55" s="18"/>
      <c r="U55" s="17"/>
      <c r="V55" s="19"/>
      <c r="W55" s="17"/>
      <c r="X55" s="17"/>
    </row>
    <row r="56" spans="1:24" ht="24">
      <c r="A56" s="142">
        <f>A54+1</f>
        <v>116</v>
      </c>
      <c r="B56" s="36" t="s">
        <v>2558</v>
      </c>
      <c r="C56" s="171" t="s">
        <v>3022</v>
      </c>
      <c r="D56" s="143" t="str">
        <f>LOWER(IF($A56="","",VLOOKUP($C56,'CPOS178-D'!$A$2:$G$11000,3,0)))</f>
        <v>remoção de entulho de obra com caçamba metálica - material rejeitado e misturado por vegetação, isopor, manta asfáltica e lã de vidro</v>
      </c>
      <c r="E56" s="32" t="str">
        <f>LOWER(IF($A56="","",VLOOKUP($C56,'CPOS178-D'!$A$2:$G$11000,4,0)))</f>
        <v>m³</v>
      </c>
      <c r="F56" s="394">
        <v>537.35</v>
      </c>
      <c r="G56" s="13"/>
      <c r="H56" s="121"/>
      <c r="I56" s="66"/>
      <c r="J56" s="63"/>
      <c r="K56" s="63"/>
      <c r="L56" s="63"/>
      <c r="M56" s="63"/>
      <c r="N56" s="63"/>
      <c r="O56" s="63"/>
      <c r="P56" s="63"/>
      <c r="Q56" s="63"/>
      <c r="R56" s="16"/>
      <c r="S56" s="17"/>
      <c r="T56" s="18"/>
      <c r="U56" s="17"/>
      <c r="V56" s="19"/>
      <c r="W56" s="17"/>
      <c r="X56" s="17"/>
    </row>
    <row r="57" spans="1:24" ht="15">
      <c r="A57" s="142"/>
      <c r="B57" s="36"/>
      <c r="C57" s="329" t="s">
        <v>8317</v>
      </c>
      <c r="D57" s="330" t="s">
        <v>37361</v>
      </c>
      <c r="E57" s="32"/>
      <c r="F57" s="394"/>
      <c r="G57" s="13"/>
      <c r="H57" s="121">
        <f>537.35/1.3</f>
        <v>413.34615384615387</v>
      </c>
      <c r="I57" s="66"/>
      <c r="J57" s="63"/>
      <c r="K57" s="63"/>
      <c r="L57" s="63"/>
      <c r="M57" s="63"/>
      <c r="N57" s="63"/>
      <c r="O57" s="63"/>
      <c r="P57" s="63"/>
      <c r="Q57" s="63"/>
      <c r="R57" s="16"/>
      <c r="S57" s="17"/>
      <c r="T57" s="18"/>
      <c r="U57" s="17"/>
      <c r="V57" s="19"/>
      <c r="W57" s="17"/>
      <c r="X57" s="17"/>
    </row>
    <row r="58" spans="1:24" ht="15">
      <c r="A58" s="142">
        <f>A56+1</f>
        <v>117</v>
      </c>
      <c r="B58" s="36" t="s">
        <v>2558</v>
      </c>
      <c r="C58" s="171" t="s">
        <v>3018</v>
      </c>
      <c r="D58" s="143" t="str">
        <f>LOWER(IF($A58="","",VLOOKUP($C58,'CPOS178-D'!$A$2:$G$11000,3,0)))</f>
        <v>transporte manual horizontal e/ou vertical de entulho até o local de despejo - ensacado</v>
      </c>
      <c r="E58" s="32" t="str">
        <f>LOWER(IF($A58="","",VLOOKUP($C58,'CPOS178-D'!$A$2:$G$11000,4,0)))</f>
        <v>m³</v>
      </c>
      <c r="F58" s="394">
        <v>728.51</v>
      </c>
      <c r="G58" s="13"/>
      <c r="H58" s="121"/>
      <c r="I58" s="66"/>
      <c r="J58" s="63"/>
      <c r="K58" s="63"/>
      <c r="L58" s="63"/>
      <c r="M58" s="63"/>
      <c r="N58" s="63"/>
      <c r="O58" s="63"/>
      <c r="P58" s="63"/>
      <c r="Q58" s="63"/>
      <c r="R58" s="16"/>
      <c r="S58" s="17"/>
      <c r="T58" s="18"/>
      <c r="U58" s="17"/>
      <c r="V58" s="19"/>
      <c r="W58" s="17"/>
      <c r="X58" s="17"/>
    </row>
    <row r="59" spans="1:24" ht="15">
      <c r="A59" s="142"/>
      <c r="B59" s="36"/>
      <c r="C59" s="329" t="s">
        <v>8317</v>
      </c>
      <c r="D59" s="330" t="s">
        <v>37362</v>
      </c>
      <c r="E59" s="32"/>
      <c r="F59" s="394"/>
      <c r="G59" s="13"/>
      <c r="H59" s="121"/>
      <c r="I59" s="66"/>
      <c r="J59" s="63"/>
      <c r="K59" s="63"/>
      <c r="L59" s="63"/>
      <c r="M59" s="63"/>
      <c r="N59" s="63"/>
      <c r="O59" s="63"/>
      <c r="P59" s="63"/>
      <c r="Q59" s="63"/>
      <c r="R59" s="16"/>
      <c r="S59" s="17"/>
      <c r="T59" s="18"/>
      <c r="U59" s="17"/>
      <c r="V59" s="19"/>
      <c r="W59" s="17"/>
      <c r="X59" s="17"/>
    </row>
    <row r="60" spans="1:24" ht="15">
      <c r="A60" s="142"/>
      <c r="B60" s="36"/>
      <c r="C60" s="171"/>
      <c r="D60" s="211"/>
      <c r="E60" s="32"/>
      <c r="F60" s="394"/>
      <c r="G60" s="13"/>
      <c r="H60" s="121"/>
      <c r="I60" s="66"/>
      <c r="J60" s="63"/>
      <c r="K60" s="63"/>
      <c r="L60" s="63"/>
      <c r="M60" s="63"/>
      <c r="N60" s="63"/>
      <c r="O60" s="63"/>
      <c r="P60" s="63"/>
      <c r="Q60" s="63"/>
      <c r="R60" s="16"/>
      <c r="S60" s="17"/>
      <c r="T60" s="18"/>
      <c r="U60" s="17"/>
      <c r="V60" s="19"/>
      <c r="W60" s="17"/>
      <c r="X60" s="17"/>
    </row>
    <row r="61" spans="1:24">
      <c r="A61" s="240"/>
      <c r="B61" s="241"/>
      <c r="C61" s="242"/>
      <c r="D61" s="323" t="s">
        <v>8113</v>
      </c>
      <c r="E61" s="241"/>
      <c r="F61" s="393"/>
      <c r="G61" s="10"/>
      <c r="H61" s="116"/>
      <c r="I61" s="24"/>
      <c r="J61" s="24"/>
      <c r="K61" s="25"/>
      <c r="L61" s="24"/>
      <c r="M61" s="25"/>
      <c r="P61" s="4"/>
      <c r="Q61" s="3"/>
      <c r="R61" s="16"/>
      <c r="S61" s="16"/>
      <c r="T61" s="16"/>
      <c r="U61" s="17"/>
      <c r="V61" s="19"/>
      <c r="W61" s="16"/>
      <c r="X61" s="17"/>
    </row>
    <row r="62" spans="1:24" ht="15">
      <c r="A62" s="142">
        <f>A58+1</f>
        <v>118</v>
      </c>
      <c r="B62" s="36" t="s">
        <v>2558</v>
      </c>
      <c r="C62" s="171" t="s">
        <v>2740</v>
      </c>
      <c r="D62" s="143" t="str">
        <f>LOWER(IF($A62="","",VLOOKUP($C62,'CPOS178-D'!$A$2:$G$11000,3,0)))</f>
        <v>locação de quadros metálicos para plataforma de proteção, inclusive o madeiramento</v>
      </c>
      <c r="E62" s="32" t="str">
        <f>LOWER(IF($A62="","",VLOOKUP($C62,'CPOS178-D'!$A$2:$G$11000,4,0)))</f>
        <v>m²xmês</v>
      </c>
      <c r="F62" s="394">
        <f>30*2*10</f>
        <v>600</v>
      </c>
      <c r="G62" s="13"/>
      <c r="H62" s="121"/>
      <c r="I62" s="66"/>
      <c r="J62" s="63"/>
      <c r="K62" s="63"/>
      <c r="L62" s="63"/>
      <c r="M62" s="63"/>
      <c r="N62" s="63"/>
      <c r="O62" s="63"/>
      <c r="P62" s="63"/>
      <c r="Q62" s="63"/>
      <c r="R62" s="16"/>
      <c r="S62" s="17"/>
      <c r="T62" s="18"/>
      <c r="U62" s="17"/>
      <c r="V62" s="19"/>
      <c r="W62" s="17"/>
      <c r="X62" s="17"/>
    </row>
    <row r="63" spans="1:24" ht="15">
      <c r="A63" s="142"/>
      <c r="B63" s="36"/>
      <c r="C63" s="329" t="s">
        <v>8317</v>
      </c>
      <c r="D63" s="331" t="s">
        <v>36987</v>
      </c>
      <c r="E63" s="32"/>
      <c r="F63" s="394"/>
      <c r="G63" s="13"/>
      <c r="H63" s="121"/>
      <c r="I63" s="66"/>
      <c r="J63" s="63"/>
      <c r="K63" s="63"/>
      <c r="L63" s="63"/>
      <c r="M63" s="63"/>
      <c r="N63" s="63"/>
      <c r="O63" s="63"/>
      <c r="P63" s="63"/>
      <c r="Q63" s="63"/>
      <c r="R63" s="16"/>
      <c r="S63" s="17"/>
      <c r="T63" s="18"/>
      <c r="U63" s="17"/>
      <c r="V63" s="19"/>
      <c r="W63" s="17"/>
      <c r="X63" s="17"/>
    </row>
    <row r="64" spans="1:24" ht="15">
      <c r="A64" s="142">
        <f>A62+1</f>
        <v>119</v>
      </c>
      <c r="B64" s="36" t="s">
        <v>2558</v>
      </c>
      <c r="C64" s="171" t="s">
        <v>2739</v>
      </c>
      <c r="D64" s="143" t="str">
        <f>LOWER(IF($A64="","",VLOOKUP($C64,'CPOS178-D'!$A$2:$G$11000,3,0)))</f>
        <v>tapume fixo para fechamento de áreas, com portão</v>
      </c>
      <c r="E64" s="32" t="str">
        <f>LOWER(IF($A64="","",VLOOKUP($C64,'CPOS178-D'!$A$2:$G$11000,4,0)))</f>
        <v>m²</v>
      </c>
      <c r="F64" s="394">
        <v>200</v>
      </c>
      <c r="G64" s="13"/>
      <c r="H64" s="121"/>
      <c r="I64" s="66"/>
      <c r="J64" s="63"/>
      <c r="K64" s="63"/>
      <c r="L64" s="63"/>
      <c r="M64" s="63"/>
      <c r="N64" s="63"/>
      <c r="O64" s="63"/>
      <c r="P64" s="63"/>
      <c r="Q64" s="63"/>
      <c r="R64" s="16"/>
      <c r="S64" s="17"/>
      <c r="T64" s="18"/>
      <c r="U64" s="17"/>
      <c r="V64" s="19"/>
      <c r="W64" s="17"/>
      <c r="X64" s="17"/>
    </row>
    <row r="65" spans="1:24" ht="15">
      <c r="A65" s="142"/>
      <c r="B65" s="36"/>
      <c r="C65" s="329" t="s">
        <v>8317</v>
      </c>
      <c r="D65" s="331" t="s">
        <v>37363</v>
      </c>
      <c r="E65" s="32"/>
      <c r="F65" s="394"/>
      <c r="G65" s="13"/>
      <c r="H65" s="121"/>
      <c r="I65" s="66"/>
      <c r="J65" s="63"/>
      <c r="K65" s="63"/>
      <c r="L65" s="63"/>
      <c r="M65" s="63"/>
      <c r="N65" s="63"/>
      <c r="O65" s="63"/>
      <c r="P65" s="63"/>
      <c r="Q65" s="63"/>
      <c r="R65" s="16"/>
      <c r="S65" s="17"/>
      <c r="T65" s="18"/>
      <c r="U65" s="17"/>
      <c r="V65" s="19"/>
      <c r="W65" s="17"/>
      <c r="X65" s="17"/>
    </row>
    <row r="66" spans="1:24" ht="15">
      <c r="A66" s="144"/>
      <c r="B66" s="36"/>
      <c r="C66" s="171"/>
      <c r="D66" s="143"/>
      <c r="E66" s="32"/>
      <c r="F66" s="394"/>
      <c r="G66" s="13"/>
      <c r="H66" s="121"/>
      <c r="I66" s="66"/>
      <c r="J66" s="63"/>
      <c r="K66" s="63"/>
      <c r="L66" s="63"/>
      <c r="M66" s="63"/>
      <c r="N66" s="63"/>
      <c r="O66" s="63"/>
      <c r="P66" s="63"/>
      <c r="Q66" s="63"/>
      <c r="R66" s="16"/>
      <c r="S66" s="17"/>
      <c r="T66" s="18"/>
      <c r="U66" s="17"/>
      <c r="V66" s="19"/>
      <c r="W66" s="17"/>
      <c r="X66" s="17"/>
    </row>
    <row r="67" spans="1:24">
      <c r="A67" s="243"/>
      <c r="B67" s="244"/>
      <c r="C67" s="244"/>
      <c r="D67" s="324" t="s">
        <v>2568</v>
      </c>
      <c r="E67" s="245">
        <f>A15</f>
        <v>100</v>
      </c>
      <c r="F67" s="395"/>
      <c r="G67" s="10"/>
      <c r="H67" s="119"/>
      <c r="I67" s="63"/>
      <c r="J67" s="63"/>
      <c r="K67" s="63"/>
      <c r="L67" s="63"/>
      <c r="M67" s="63"/>
      <c r="N67" s="63"/>
      <c r="O67" s="63"/>
      <c r="P67" s="63"/>
      <c r="Q67" s="63"/>
      <c r="R67" s="63"/>
      <c r="S67" s="63"/>
      <c r="T67" s="16"/>
      <c r="U67" s="17"/>
      <c r="V67" s="19"/>
      <c r="W67" s="16"/>
      <c r="X67" s="17"/>
    </row>
    <row r="68" spans="1:24" ht="15">
      <c r="A68" s="144"/>
      <c r="B68" s="36"/>
      <c r="C68" s="171"/>
      <c r="D68" s="143"/>
      <c r="E68" s="32"/>
      <c r="F68" s="394"/>
      <c r="G68" s="13"/>
      <c r="H68" s="121"/>
      <c r="I68" s="66"/>
      <c r="J68" s="63"/>
      <c r="K68" s="63"/>
      <c r="L68" s="63"/>
      <c r="M68" s="63"/>
      <c r="N68" s="63"/>
      <c r="O68" s="63"/>
      <c r="P68" s="63"/>
      <c r="Q68" s="63"/>
      <c r="R68" s="16"/>
      <c r="S68" s="17"/>
      <c r="T68" s="18"/>
      <c r="U68" s="17"/>
      <c r="V68" s="19"/>
      <c r="W68" s="17"/>
      <c r="X68" s="17"/>
    </row>
    <row r="69" spans="1:24">
      <c r="A69" s="145">
        <v>200</v>
      </c>
      <c r="B69" s="30"/>
      <c r="C69" s="214"/>
      <c r="D69" s="322" t="s">
        <v>8138</v>
      </c>
      <c r="E69" s="30"/>
      <c r="F69" s="392"/>
      <c r="G69" s="10"/>
      <c r="H69" s="116"/>
      <c r="I69" s="24"/>
      <c r="J69" s="24"/>
      <c r="K69" s="25"/>
      <c r="L69" s="24"/>
      <c r="M69" s="25"/>
      <c r="P69" s="4"/>
      <c r="Q69" s="3"/>
      <c r="R69" s="16"/>
      <c r="S69" s="16"/>
      <c r="T69" s="16"/>
      <c r="U69" s="17"/>
      <c r="V69" s="19"/>
      <c r="W69" s="16"/>
      <c r="X69" s="17"/>
    </row>
    <row r="70" spans="1:24">
      <c r="A70" s="145"/>
      <c r="B70" s="30"/>
      <c r="C70" s="214"/>
      <c r="D70" s="322"/>
      <c r="E70" s="30"/>
      <c r="F70" s="392"/>
      <c r="G70" s="10"/>
      <c r="H70" s="116"/>
      <c r="I70" s="24"/>
      <c r="J70" s="24"/>
      <c r="K70" s="25"/>
      <c r="L70" s="24"/>
      <c r="M70" s="25"/>
      <c r="P70" s="4"/>
      <c r="Q70" s="3"/>
      <c r="R70" s="16"/>
      <c r="S70" s="16"/>
      <c r="T70" s="16"/>
      <c r="U70" s="17"/>
      <c r="V70" s="19"/>
      <c r="W70" s="16"/>
      <c r="X70" s="17"/>
    </row>
    <row r="71" spans="1:24">
      <c r="A71" s="240"/>
      <c r="B71" s="241"/>
      <c r="C71" s="242"/>
      <c r="D71" s="323" t="s">
        <v>8283</v>
      </c>
      <c r="E71" s="241" t="str">
        <f>LOWER(IF($A71="","",VLOOKUP($D71,'CPOS178-D'!$A$2:$G$11000,4,0)))</f>
        <v/>
      </c>
      <c r="F71" s="393"/>
      <c r="G71" s="10"/>
      <c r="H71" s="116"/>
      <c r="I71" s="24"/>
      <c r="J71" s="24"/>
      <c r="K71" s="25"/>
      <c r="L71" s="24"/>
      <c r="M71" s="25"/>
      <c r="P71" s="4"/>
      <c r="Q71" s="3"/>
      <c r="R71" s="16"/>
      <c r="S71" s="16"/>
      <c r="T71" s="16"/>
      <c r="U71" s="17"/>
      <c r="V71" s="19"/>
      <c r="W71" s="16"/>
      <c r="X71" s="17"/>
    </row>
    <row r="72" spans="1:24">
      <c r="A72" s="145"/>
      <c r="B72" s="30"/>
      <c r="C72" s="214"/>
      <c r="D72" s="322"/>
      <c r="E72" s="30"/>
      <c r="F72" s="392"/>
      <c r="G72" s="10"/>
      <c r="H72" s="116"/>
      <c r="I72" s="24"/>
      <c r="J72" s="24"/>
      <c r="K72" s="25"/>
      <c r="L72" s="24"/>
      <c r="M72" s="25"/>
      <c r="P72" s="4"/>
      <c r="Q72" s="3"/>
      <c r="R72" s="16"/>
      <c r="S72" s="16"/>
      <c r="T72" s="16"/>
      <c r="U72" s="17"/>
      <c r="V72" s="19"/>
      <c r="W72" s="16"/>
      <c r="X72" s="17"/>
    </row>
    <row r="73" spans="1:24">
      <c r="A73" s="240"/>
      <c r="B73" s="241"/>
      <c r="C73" s="242"/>
      <c r="D73" s="323" t="s">
        <v>8128</v>
      </c>
      <c r="E73" s="241" t="str">
        <f>LOWER(IF($A73="","",VLOOKUP($D73,'CPOS178-D'!$A$2:$G$11000,4,0)))</f>
        <v/>
      </c>
      <c r="F73" s="393"/>
      <c r="G73" s="10"/>
      <c r="H73" s="116"/>
      <c r="I73" s="24"/>
      <c r="J73" s="24"/>
      <c r="K73" s="25"/>
      <c r="L73" s="24"/>
      <c r="M73" s="25"/>
      <c r="P73" s="4"/>
      <c r="Q73" s="3"/>
      <c r="R73" s="16"/>
      <c r="S73" s="16"/>
      <c r="T73" s="16"/>
      <c r="U73" s="17"/>
      <c r="V73" s="19"/>
      <c r="W73" s="16"/>
      <c r="X73" s="17"/>
    </row>
    <row r="74" spans="1:24" ht="15">
      <c r="A74" s="142">
        <f>A69+1</f>
        <v>201</v>
      </c>
      <c r="B74" s="36" t="s">
        <v>2558</v>
      </c>
      <c r="C74" s="171" t="s">
        <v>3050</v>
      </c>
      <c r="D74" s="143" t="str">
        <f>LOWER(IF($A74="","",VLOOKUP($C74,'CPOS178-D'!$A$2:$G$11000,3,0)))</f>
        <v>escavação manual em solo de 1ª e 2ª categoria em campo aberto</v>
      </c>
      <c r="E74" s="32" t="str">
        <f>LOWER(IF($A74="","",VLOOKUP($C74,'CPOS178-D'!$A$2:$G$11000,4,0)))</f>
        <v>m³</v>
      </c>
      <c r="F74" s="394">
        <f>1.2*1.2*170</f>
        <v>244.79999999999998</v>
      </c>
      <c r="G74" s="13"/>
      <c r="H74" s="121"/>
      <c r="I74" s="66"/>
      <c r="J74" s="63"/>
      <c r="K74" s="63"/>
      <c r="L74" s="63"/>
      <c r="M74" s="63"/>
      <c r="N74" s="63"/>
      <c r="O74" s="63"/>
      <c r="P74" s="63"/>
      <c r="Q74" s="63"/>
      <c r="R74" s="16"/>
      <c r="S74" s="17"/>
      <c r="T74" s="18"/>
      <c r="U74" s="17"/>
      <c r="V74" s="19"/>
      <c r="W74" s="17"/>
      <c r="X74" s="17"/>
    </row>
    <row r="75" spans="1:24" ht="15">
      <c r="A75" s="142"/>
      <c r="B75" s="36"/>
      <c r="C75" s="329" t="s">
        <v>8317</v>
      </c>
      <c r="D75" s="331" t="s">
        <v>36988</v>
      </c>
      <c r="E75" s="32"/>
      <c r="F75" s="394"/>
      <c r="G75" s="13"/>
      <c r="H75" s="121"/>
      <c r="I75" s="66"/>
      <c r="J75" s="63"/>
      <c r="K75" s="63"/>
      <c r="L75" s="63"/>
      <c r="M75" s="63"/>
      <c r="N75" s="63"/>
      <c r="O75" s="63"/>
      <c r="P75" s="63"/>
      <c r="Q75" s="63"/>
      <c r="R75" s="16"/>
      <c r="S75" s="17"/>
      <c r="T75" s="18"/>
      <c r="U75" s="17"/>
      <c r="V75" s="19"/>
      <c r="W75" s="17"/>
      <c r="X75" s="17"/>
    </row>
    <row r="76" spans="1:24" ht="15">
      <c r="A76" s="142">
        <f>A74+1</f>
        <v>202</v>
      </c>
      <c r="B76" s="36" t="s">
        <v>2558</v>
      </c>
      <c r="C76" s="171" t="s">
        <v>6337</v>
      </c>
      <c r="D76" s="143" t="str">
        <f>LOWER(IF($A76="","",VLOOKUP($C76,'CPOS178-D'!$A$2:$G$11000,3,0)))</f>
        <v>base de bica corrida</v>
      </c>
      <c r="E76" s="32" t="str">
        <f>LOWER(IF($A76="","",VLOOKUP($C76,'CPOS178-D'!$A$2:$G$11000,4,0)))</f>
        <v>m³</v>
      </c>
      <c r="F76" s="394">
        <f>(58*0.8*0.8*0.1)+(170*0.3*0.1)</f>
        <v>8.8120000000000012</v>
      </c>
      <c r="G76" s="13"/>
      <c r="H76" s="121"/>
      <c r="I76" s="66"/>
      <c r="J76" s="63"/>
      <c r="K76" s="63"/>
      <c r="L76" s="63"/>
      <c r="M76" s="63"/>
      <c r="N76" s="63"/>
      <c r="O76" s="63"/>
      <c r="P76" s="63"/>
      <c r="Q76" s="63"/>
      <c r="R76" s="16"/>
      <c r="S76" s="17"/>
      <c r="T76" s="18"/>
      <c r="U76" s="17"/>
      <c r="V76" s="19"/>
      <c r="W76" s="17"/>
      <c r="X76" s="17"/>
    </row>
    <row r="77" spans="1:24" ht="15">
      <c r="A77" s="142"/>
      <c r="B77" s="36"/>
      <c r="C77" s="329" t="s">
        <v>8317</v>
      </c>
      <c r="D77" s="331" t="s">
        <v>36989</v>
      </c>
      <c r="E77" s="32"/>
      <c r="F77" s="394"/>
      <c r="G77" s="13"/>
      <c r="H77" s="121"/>
      <c r="I77" s="66"/>
      <c r="J77" s="63"/>
      <c r="K77" s="63"/>
      <c r="L77" s="63"/>
      <c r="M77" s="63"/>
      <c r="N77" s="63"/>
      <c r="O77" s="63"/>
      <c r="P77" s="63"/>
      <c r="Q77" s="63"/>
      <c r="R77" s="16"/>
      <c r="S77" s="17"/>
      <c r="T77" s="18"/>
      <c r="U77" s="17"/>
      <c r="V77" s="19"/>
      <c r="W77" s="17"/>
      <c r="X77" s="17"/>
    </row>
    <row r="78" spans="1:24" ht="15">
      <c r="A78" s="142">
        <f>A76+1</f>
        <v>203</v>
      </c>
      <c r="B78" s="36" t="s">
        <v>2558</v>
      </c>
      <c r="C78" s="171" t="s">
        <v>3137</v>
      </c>
      <c r="D78" s="143" t="str">
        <f>LOWER(IF($A78="","",VLOOKUP($C78,'CPOS178-D'!$A$2:$G$11000,3,0)))</f>
        <v>forma plana em compensado para estrutura convencional</v>
      </c>
      <c r="E78" s="32" t="str">
        <f>LOWER(IF($A78="","",VLOOKUP($C78,'CPOS178-D'!$A$2:$G$11000,4,0)))</f>
        <v>m²</v>
      </c>
      <c r="F78" s="394">
        <f>58*(0.25*4*0.8)+58*(0.8*4*0.3)+170*(1.1*2+0.3)</f>
        <v>527.08000000000004</v>
      </c>
      <c r="G78" s="13"/>
      <c r="H78" s="121"/>
      <c r="I78" s="66"/>
      <c r="J78" s="63"/>
      <c r="K78" s="63"/>
      <c r="L78" s="63"/>
      <c r="M78" s="63"/>
      <c r="N78" s="63"/>
      <c r="O78" s="63"/>
      <c r="P78" s="63"/>
      <c r="Q78" s="63"/>
      <c r="R78" s="16"/>
      <c r="S78" s="17"/>
      <c r="T78" s="18"/>
      <c r="U78" s="17"/>
      <c r="V78" s="19"/>
      <c r="W78" s="17"/>
      <c r="X78" s="17"/>
    </row>
    <row r="79" spans="1:24" ht="24">
      <c r="A79" s="142"/>
      <c r="B79" s="36"/>
      <c r="C79" s="329" t="s">
        <v>8317</v>
      </c>
      <c r="D79" s="331" t="s">
        <v>36990</v>
      </c>
      <c r="E79" s="32"/>
      <c r="F79" s="394"/>
      <c r="G79" s="13"/>
      <c r="H79" s="121"/>
      <c r="I79" s="66"/>
      <c r="J79" s="63"/>
      <c r="K79" s="63"/>
      <c r="L79" s="63"/>
      <c r="M79" s="63"/>
      <c r="N79" s="63"/>
      <c r="O79" s="63"/>
      <c r="P79" s="63"/>
      <c r="Q79" s="63"/>
      <c r="R79" s="16"/>
      <c r="S79" s="17"/>
      <c r="T79" s="18"/>
      <c r="U79" s="17"/>
      <c r="V79" s="19"/>
      <c r="W79" s="17"/>
      <c r="X79" s="17"/>
    </row>
    <row r="80" spans="1:24" ht="15">
      <c r="A80" s="142">
        <f>A78+1</f>
        <v>204</v>
      </c>
      <c r="B80" s="36" t="s">
        <v>2558</v>
      </c>
      <c r="C80" s="171" t="s">
        <v>3161</v>
      </c>
      <c r="D80" s="143" t="str">
        <f>LOWER(IF($A80="","",VLOOKUP($C80,'CPOS178-D'!$A$2:$G$11000,3,0)))</f>
        <v>armadura em barra de aço ca-50 (a ou b) fyk = 500 mpa</v>
      </c>
      <c r="E80" s="32" t="str">
        <f>LOWER(IF($A80="","",VLOOKUP($C80,'CPOS178-D'!$A$2:$G$11000,4,0)))</f>
        <v>kg</v>
      </c>
      <c r="F80" s="394">
        <f>Tabelas!G19</f>
        <v>2763.5668800000003</v>
      </c>
      <c r="G80" s="13"/>
      <c r="H80" s="121"/>
      <c r="I80" s="66"/>
      <c r="J80" s="63"/>
      <c r="K80" s="63"/>
      <c r="L80" s="63"/>
      <c r="M80" s="63"/>
      <c r="N80" s="63"/>
      <c r="O80" s="63"/>
      <c r="P80" s="63"/>
      <c r="Q80" s="63"/>
      <c r="R80" s="16"/>
      <c r="S80" s="17"/>
      <c r="T80" s="18"/>
      <c r="U80" s="17"/>
      <c r="V80" s="19"/>
      <c r="W80" s="17"/>
      <c r="X80" s="17"/>
    </row>
    <row r="81" spans="1:24" ht="15">
      <c r="A81" s="142"/>
      <c r="B81" s="36"/>
      <c r="C81" s="329" t="s">
        <v>8317</v>
      </c>
      <c r="D81" s="331" t="s">
        <v>36991</v>
      </c>
      <c r="E81" s="32"/>
      <c r="F81" s="394"/>
      <c r="G81" s="13"/>
      <c r="H81" s="121"/>
      <c r="I81" s="66"/>
      <c r="J81" s="63"/>
      <c r="K81" s="63"/>
      <c r="L81" s="63"/>
      <c r="M81" s="63"/>
      <c r="N81" s="63"/>
      <c r="O81" s="63"/>
      <c r="P81" s="63"/>
      <c r="Q81" s="63"/>
      <c r="R81" s="16"/>
      <c r="S81" s="17"/>
      <c r="T81" s="18"/>
      <c r="U81" s="17"/>
      <c r="V81" s="19"/>
      <c r="W81" s="17"/>
      <c r="X81" s="17"/>
    </row>
    <row r="82" spans="1:24" ht="15">
      <c r="A82" s="142">
        <f>A80+1</f>
        <v>205</v>
      </c>
      <c r="B82" s="36" t="s">
        <v>2558</v>
      </c>
      <c r="C82" s="171" t="s">
        <v>3182</v>
      </c>
      <c r="D82" s="143" t="str">
        <f>LOWER(IF($A82="","",VLOOKUP($C82,'CPOS178-D'!$A$2:$G$11000,3,0)))</f>
        <v>concreto usinado não estrutural mínimo 200 kg cimento / m³</v>
      </c>
      <c r="E82" s="32" t="str">
        <f>LOWER(IF($A82="","",VLOOKUP($C82,'CPOS178-D'!$A$2:$G$11000,4,0)))</f>
        <v>m³</v>
      </c>
      <c r="F82" s="394">
        <f>Tabelas!J13</f>
        <v>4.4060000000000006</v>
      </c>
      <c r="G82" s="13"/>
      <c r="H82" s="121"/>
      <c r="I82" s="66"/>
      <c r="J82" s="63"/>
      <c r="K82" s="63"/>
      <c r="L82" s="63"/>
      <c r="M82" s="63"/>
      <c r="N82" s="63"/>
      <c r="O82" s="63"/>
      <c r="P82" s="63"/>
      <c r="Q82" s="63"/>
      <c r="R82" s="16"/>
      <c r="S82" s="17"/>
      <c r="T82" s="18"/>
      <c r="U82" s="17"/>
      <c r="V82" s="19"/>
      <c r="W82" s="17"/>
      <c r="X82" s="17"/>
    </row>
    <row r="83" spans="1:24" ht="15">
      <c r="A83" s="142"/>
      <c r="B83" s="36"/>
      <c r="C83" s="329" t="s">
        <v>8317</v>
      </c>
      <c r="D83" s="331" t="s">
        <v>36992</v>
      </c>
      <c r="E83" s="32"/>
      <c r="F83" s="394"/>
      <c r="G83" s="13"/>
      <c r="H83" s="121"/>
      <c r="I83" s="66"/>
      <c r="J83" s="63"/>
      <c r="K83" s="63"/>
      <c r="L83" s="63"/>
      <c r="M83" s="63"/>
      <c r="N83" s="63"/>
      <c r="O83" s="63"/>
      <c r="P83" s="63"/>
      <c r="Q83" s="63"/>
      <c r="R83" s="16"/>
      <c r="S83" s="17"/>
      <c r="T83" s="18"/>
      <c r="U83" s="17"/>
      <c r="V83" s="19"/>
      <c r="W83" s="17"/>
      <c r="X83" s="17"/>
    </row>
    <row r="84" spans="1:24" ht="24">
      <c r="A84" s="142">
        <f>A82+1</f>
        <v>206</v>
      </c>
      <c r="B84" s="36" t="s">
        <v>2558</v>
      </c>
      <c r="C84" s="171" t="s">
        <v>3198</v>
      </c>
      <c r="D84" s="143" t="str">
        <f>LOWER(IF($A84="","",VLOOKUP($C84,'CPOS178-D'!$A$2:$G$11000,3,0)))</f>
        <v>lançamento, espalhamento e adensamento de concreto ou massa em lastro e/ou enchimento</v>
      </c>
      <c r="E84" s="32" t="str">
        <f>LOWER(IF($A84="","",VLOOKUP($C84,'CPOS178-D'!$A$2:$G$11000,4,0)))</f>
        <v>m³</v>
      </c>
      <c r="F84" s="394">
        <f>F82</f>
        <v>4.4060000000000006</v>
      </c>
      <c r="G84" s="13"/>
      <c r="H84" s="121"/>
      <c r="I84" s="66"/>
      <c r="J84" s="63"/>
      <c r="K84" s="63"/>
      <c r="L84" s="63"/>
      <c r="M84" s="63"/>
      <c r="N84" s="63"/>
      <c r="O84" s="63"/>
      <c r="P84" s="63"/>
      <c r="Q84" s="63"/>
      <c r="R84" s="16"/>
      <c r="S84" s="17"/>
      <c r="T84" s="18"/>
      <c r="U84" s="17"/>
      <c r="V84" s="19"/>
      <c r="W84" s="17"/>
      <c r="X84" s="17"/>
    </row>
    <row r="85" spans="1:24" ht="15">
      <c r="A85" s="142"/>
      <c r="B85" s="36"/>
      <c r="C85" s="329" t="s">
        <v>8317</v>
      </c>
      <c r="D85" s="331" t="str">
        <f>D83</f>
        <v>4,41 m3 (projeto)</v>
      </c>
      <c r="E85" s="32"/>
      <c r="F85" s="394"/>
      <c r="G85" s="13"/>
      <c r="H85" s="121"/>
      <c r="I85" s="66"/>
      <c r="J85" s="63"/>
      <c r="K85" s="63"/>
      <c r="L85" s="63"/>
      <c r="M85" s="63"/>
      <c r="N85" s="63"/>
      <c r="O85" s="63"/>
      <c r="P85" s="63"/>
      <c r="Q85" s="63"/>
      <c r="R85" s="16"/>
      <c r="S85" s="17"/>
      <c r="T85" s="18"/>
      <c r="U85" s="17"/>
      <c r="V85" s="19"/>
      <c r="W85" s="17"/>
      <c r="X85" s="17"/>
    </row>
    <row r="86" spans="1:24" ht="15">
      <c r="A86" s="142">
        <f>A84+1</f>
        <v>207</v>
      </c>
      <c r="B86" s="36" t="s">
        <v>2558</v>
      </c>
      <c r="C86" s="171" t="s">
        <v>3174</v>
      </c>
      <c r="D86" s="143" t="str">
        <f>LOWER(IF($A86="","",VLOOKUP($C86,'CPOS178-D'!$A$2:$G$11000,3,0)))</f>
        <v>concreto usinado, fck = 25 mpa - para bombeamento</v>
      </c>
      <c r="E86" s="32" t="str">
        <f>LOWER(IF($A86="","",VLOOKUP($C86,'CPOS178-D'!$A$2:$G$11000,4,0)))</f>
        <v>m³</v>
      </c>
      <c r="F86" s="394">
        <f>Tabelas!J12</f>
        <v>78.11099999999999</v>
      </c>
      <c r="G86" s="13"/>
      <c r="H86" s="121"/>
      <c r="I86" s="66"/>
      <c r="J86" s="63"/>
      <c r="K86" s="63"/>
      <c r="L86" s="63"/>
      <c r="M86" s="63"/>
      <c r="N86" s="63"/>
      <c r="O86" s="63"/>
      <c r="P86" s="63"/>
      <c r="Q86" s="63"/>
      <c r="R86" s="16"/>
      <c r="S86" s="17"/>
      <c r="T86" s="18"/>
      <c r="U86" s="17"/>
      <c r="V86" s="19"/>
      <c r="W86" s="17"/>
      <c r="X86" s="17"/>
    </row>
    <row r="87" spans="1:24" ht="15">
      <c r="A87" s="142"/>
      <c r="B87" s="36"/>
      <c r="C87" s="329" t="s">
        <v>8317</v>
      </c>
      <c r="D87" s="331" t="s">
        <v>36993</v>
      </c>
      <c r="E87" s="32"/>
      <c r="F87" s="394"/>
      <c r="G87" s="13"/>
      <c r="H87" s="121"/>
      <c r="I87" s="66"/>
      <c r="J87" s="63"/>
      <c r="K87" s="63"/>
      <c r="L87" s="63"/>
      <c r="M87" s="63"/>
      <c r="N87" s="63"/>
      <c r="O87" s="63"/>
      <c r="P87" s="63"/>
      <c r="Q87" s="63"/>
      <c r="R87" s="16"/>
      <c r="S87" s="17"/>
      <c r="T87" s="18"/>
      <c r="U87" s="17"/>
      <c r="V87" s="19"/>
      <c r="W87" s="17"/>
      <c r="X87" s="17"/>
    </row>
    <row r="88" spans="1:24" ht="15">
      <c r="A88" s="142">
        <f>A86+1</f>
        <v>208</v>
      </c>
      <c r="B88" s="36" t="s">
        <v>2558</v>
      </c>
      <c r="C88" s="171" t="s">
        <v>3199</v>
      </c>
      <c r="D88" s="143" t="str">
        <f>LOWER(IF($A88="","",VLOOKUP($C88,'CPOS178-D'!$A$2:$G$11000,3,0)))</f>
        <v>lançamento e adensamento de concreto ou massa em fundação</v>
      </c>
      <c r="E88" s="32" t="str">
        <f>LOWER(IF($A88="","",VLOOKUP($C88,'CPOS178-D'!$A$2:$G$11000,4,0)))</f>
        <v>m³</v>
      </c>
      <c r="F88" s="394">
        <f>F86</f>
        <v>78.11099999999999</v>
      </c>
      <c r="G88" s="13"/>
      <c r="H88" s="121"/>
      <c r="I88" s="66"/>
      <c r="J88" s="63"/>
      <c r="K88" s="63"/>
      <c r="L88" s="63"/>
      <c r="M88" s="63"/>
      <c r="N88" s="63"/>
      <c r="O88" s="63"/>
      <c r="P88" s="63"/>
      <c r="Q88" s="63"/>
      <c r="R88" s="16"/>
      <c r="S88" s="17"/>
      <c r="T88" s="18"/>
      <c r="U88" s="17"/>
      <c r="V88" s="19"/>
      <c r="W88" s="17"/>
      <c r="X88" s="17"/>
    </row>
    <row r="89" spans="1:24" ht="15">
      <c r="A89" s="142"/>
      <c r="B89" s="36"/>
      <c r="C89" s="329" t="s">
        <v>8317</v>
      </c>
      <c r="D89" s="331" t="str">
        <f>D87</f>
        <v>78,11 m3 (projeto)</v>
      </c>
      <c r="E89" s="32"/>
      <c r="F89" s="394"/>
      <c r="G89" s="13"/>
      <c r="H89" s="121"/>
      <c r="I89" s="66"/>
      <c r="J89" s="63"/>
      <c r="K89" s="63"/>
      <c r="L89" s="63"/>
      <c r="M89" s="63"/>
      <c r="N89" s="63"/>
      <c r="O89" s="63"/>
      <c r="P89" s="63"/>
      <c r="Q89" s="63"/>
      <c r="R89" s="16"/>
      <c r="S89" s="17"/>
      <c r="T89" s="18"/>
      <c r="U89" s="17"/>
      <c r="V89" s="19"/>
      <c r="W89" s="17"/>
      <c r="X89" s="17"/>
    </row>
    <row r="90" spans="1:24" ht="15">
      <c r="A90" s="142">
        <f>A88+1</f>
        <v>209</v>
      </c>
      <c r="B90" s="36" t="s">
        <v>2558</v>
      </c>
      <c r="C90" s="171" t="s">
        <v>3086</v>
      </c>
      <c r="D90" s="143" t="str">
        <f>LOWER(IF($A90="","",VLOOKUP($C90,'CPOS178-D'!$A$2:$G$11000,3,0)))</f>
        <v>reaterro compactado mecanizado de vala ou cava com rolo, mínimo de 95% pn</v>
      </c>
      <c r="E90" s="32" t="str">
        <f>LOWER(IF($A90="","",VLOOKUP($C90,'CPOS178-D'!$A$2:$G$11000,4,0)))</f>
        <v>m³</v>
      </c>
      <c r="F90" s="394">
        <f>F74-F86-F84</f>
        <v>162.28299999999999</v>
      </c>
      <c r="G90" s="13"/>
      <c r="H90" s="121"/>
      <c r="I90" s="66"/>
      <c r="J90" s="63"/>
      <c r="K90" s="63"/>
      <c r="L90" s="63"/>
      <c r="M90" s="63"/>
      <c r="N90" s="63"/>
      <c r="O90" s="63"/>
      <c r="P90" s="63"/>
      <c r="Q90" s="63"/>
      <c r="R90" s="16"/>
      <c r="S90" s="17"/>
      <c r="T90" s="18"/>
      <c r="U90" s="17"/>
      <c r="V90" s="19"/>
      <c r="W90" s="17"/>
      <c r="X90" s="17"/>
    </row>
    <row r="91" spans="1:24" ht="15">
      <c r="A91" s="142"/>
      <c r="B91" s="36"/>
      <c r="C91" s="329" t="s">
        <v>8317</v>
      </c>
      <c r="D91" s="331" t="s">
        <v>36995</v>
      </c>
      <c r="E91" s="32"/>
      <c r="F91" s="394"/>
      <c r="G91" s="13"/>
      <c r="H91" s="121"/>
      <c r="I91" s="66"/>
      <c r="J91" s="63"/>
      <c r="K91" s="63"/>
      <c r="L91" s="63"/>
      <c r="M91" s="63"/>
      <c r="N91" s="63"/>
      <c r="O91" s="63"/>
      <c r="P91" s="63"/>
      <c r="Q91" s="63"/>
      <c r="R91" s="16"/>
      <c r="S91" s="17"/>
      <c r="T91" s="18"/>
      <c r="U91" s="17"/>
      <c r="V91" s="19"/>
      <c r="W91" s="17"/>
      <c r="X91" s="17"/>
    </row>
    <row r="92" spans="1:24" ht="15">
      <c r="A92" s="142">
        <f t="shared" ref="A92" si="2">A90+1</f>
        <v>210</v>
      </c>
      <c r="B92" s="36" t="s">
        <v>2558</v>
      </c>
      <c r="C92" s="171" t="s">
        <v>4310</v>
      </c>
      <c r="D92" s="143" t="str">
        <f>LOWER(IF($A92="","",VLOOKUP($C92,'CPOS178-D'!$A$2:$G$11000,3,0)))</f>
        <v>impermeabilização em membrana de asfalto modificado com elastômeros, na cor preta</v>
      </c>
      <c r="E92" s="32" t="str">
        <f>LOWER(IF($A92="","",VLOOKUP($C92,'CPOS178-D'!$A$2:$G$11000,4,0)))</f>
        <v>m²</v>
      </c>
      <c r="F92" s="394">
        <f>170*(1.1*2+0.3)</f>
        <v>425</v>
      </c>
      <c r="G92" s="13"/>
      <c r="H92" s="121"/>
      <c r="I92" s="66"/>
      <c r="J92" s="63"/>
      <c r="K92" s="63"/>
      <c r="L92" s="63"/>
      <c r="M92" s="63"/>
      <c r="N92" s="63"/>
      <c r="O92" s="63"/>
      <c r="P92" s="63"/>
      <c r="Q92" s="63"/>
      <c r="R92" s="16"/>
      <c r="S92" s="17"/>
      <c r="T92" s="18"/>
      <c r="U92" s="17"/>
      <c r="V92" s="19"/>
      <c r="W92" s="17"/>
      <c r="X92" s="17"/>
    </row>
    <row r="93" spans="1:24" ht="15">
      <c r="A93" s="142"/>
      <c r="B93" s="36"/>
      <c r="C93" s="329" t="s">
        <v>8317</v>
      </c>
      <c r="D93" s="331" t="s">
        <v>36994</v>
      </c>
      <c r="E93" s="32"/>
      <c r="F93" s="394"/>
      <c r="G93" s="13"/>
      <c r="H93" s="121"/>
      <c r="I93" s="66"/>
      <c r="J93" s="63"/>
      <c r="K93" s="63"/>
      <c r="L93" s="63"/>
      <c r="M93" s="63"/>
      <c r="N93" s="63"/>
      <c r="O93" s="63"/>
      <c r="P93" s="63"/>
      <c r="Q93" s="63"/>
      <c r="R93" s="16"/>
      <c r="S93" s="17"/>
      <c r="T93" s="18"/>
      <c r="U93" s="17"/>
      <c r="V93" s="19"/>
      <c r="W93" s="17"/>
      <c r="X93" s="17"/>
    </row>
    <row r="94" spans="1:24" ht="15">
      <c r="A94" s="142"/>
      <c r="B94" s="36"/>
      <c r="C94" s="171"/>
      <c r="D94" s="211"/>
      <c r="E94" s="32"/>
      <c r="F94" s="394"/>
      <c r="G94" s="13"/>
      <c r="H94" s="121"/>
      <c r="I94" s="66"/>
      <c r="J94" s="63"/>
      <c r="K94" s="63"/>
      <c r="L94" s="63"/>
      <c r="M94" s="63"/>
      <c r="N94" s="63"/>
      <c r="O94" s="63"/>
      <c r="P94" s="63"/>
      <c r="Q94" s="63"/>
      <c r="R94" s="16"/>
      <c r="S94" s="17"/>
      <c r="T94" s="18"/>
      <c r="U94" s="17"/>
      <c r="V94" s="19"/>
      <c r="W94" s="17"/>
      <c r="X94" s="17"/>
    </row>
    <row r="95" spans="1:24">
      <c r="A95" s="240"/>
      <c r="B95" s="241"/>
      <c r="C95" s="242"/>
      <c r="D95" s="323" t="s">
        <v>8114</v>
      </c>
      <c r="E95" s="241"/>
      <c r="F95" s="393"/>
      <c r="G95" s="10"/>
      <c r="H95" s="116"/>
      <c r="I95" s="24"/>
      <c r="J95" s="24"/>
      <c r="K95" s="25"/>
      <c r="L95" s="24"/>
      <c r="M95" s="25"/>
      <c r="P95" s="4"/>
      <c r="Q95" s="3"/>
      <c r="R95" s="16"/>
      <c r="S95" s="16"/>
      <c r="T95" s="16"/>
      <c r="U95" s="17"/>
      <c r="V95" s="19"/>
      <c r="W95" s="16"/>
      <c r="X95" s="17"/>
    </row>
    <row r="96" spans="1:24" ht="15">
      <c r="A96" s="142">
        <f>A92+1</f>
        <v>211</v>
      </c>
      <c r="B96" s="36" t="s">
        <v>2558</v>
      </c>
      <c r="C96" s="171" t="s">
        <v>6738</v>
      </c>
      <c r="D96" s="143" t="str">
        <f>LOWER(IF($A96="","",VLOOKUP($C96,'CPOS178-D'!$A$2:$G$11000,3,0)))</f>
        <v>alvenaria de bloco de concreto estrutural 19 x 19 x 39 cm - classe a</v>
      </c>
      <c r="E96" s="32" t="str">
        <f>LOWER(IF($A96="","",VLOOKUP($C96,'CPOS178-D'!$A$2:$G$11000,4,0)))</f>
        <v>m²</v>
      </c>
      <c r="F96" s="394">
        <f>210*2.5</f>
        <v>525</v>
      </c>
      <c r="G96" s="13"/>
      <c r="H96" s="121">
        <f>525/2.5</f>
        <v>210</v>
      </c>
      <c r="I96" s="66"/>
      <c r="J96" s="63"/>
      <c r="K96" s="63"/>
      <c r="L96" s="63"/>
      <c r="M96" s="63"/>
      <c r="N96" s="63"/>
      <c r="O96" s="63"/>
      <c r="P96" s="63"/>
      <c r="Q96" s="63"/>
      <c r="R96" s="16"/>
      <c r="S96" s="17"/>
      <c r="T96" s="18"/>
      <c r="U96" s="17"/>
      <c r="V96" s="19"/>
      <c r="W96" s="17"/>
      <c r="X96" s="17"/>
    </row>
    <row r="97" spans="1:24" ht="15">
      <c r="A97" s="142"/>
      <c r="B97" s="36"/>
      <c r="C97" s="329" t="s">
        <v>8317</v>
      </c>
      <c r="D97" s="331" t="s">
        <v>37375</v>
      </c>
      <c r="E97" s="32"/>
      <c r="F97" s="394"/>
      <c r="G97" s="13"/>
      <c r="H97" s="121"/>
      <c r="I97" s="66"/>
      <c r="J97" s="63"/>
      <c r="K97" s="63"/>
      <c r="L97" s="63"/>
      <c r="M97" s="63"/>
      <c r="N97" s="63"/>
      <c r="O97" s="63"/>
      <c r="P97" s="63"/>
      <c r="Q97" s="63"/>
      <c r="R97" s="16"/>
      <c r="S97" s="17"/>
      <c r="T97" s="18"/>
      <c r="U97" s="17"/>
      <c r="V97" s="19"/>
      <c r="W97" s="17"/>
      <c r="X97" s="17"/>
    </row>
    <row r="98" spans="1:24" ht="15">
      <c r="A98" s="142">
        <f>A96+1</f>
        <v>212</v>
      </c>
      <c r="B98" s="36" t="s">
        <v>2558</v>
      </c>
      <c r="C98" s="171" t="s">
        <v>3193</v>
      </c>
      <c r="D98" s="143" t="str">
        <f>LOWER(IF($A98="","",VLOOKUP($C98,'CPOS178-D'!$A$2:$G$11000,3,0)))</f>
        <v>argamassa graute expansiva autonivelante de alta resistência</v>
      </c>
      <c r="E98" s="32" t="str">
        <f>LOWER(IF($A98="","",VLOOKUP($C98,'CPOS178-D'!$A$2:$G$11000,4,0)))</f>
        <v>m³</v>
      </c>
      <c r="F98" s="394">
        <f>(0.16*0.16*2.5*210/0.8)+(210*0.16*0.18)</f>
        <v>22.847999999999999</v>
      </c>
      <c r="G98" s="13"/>
      <c r="H98" s="121"/>
      <c r="I98" s="66"/>
      <c r="J98" s="63"/>
      <c r="K98" s="63"/>
      <c r="L98" s="63"/>
      <c r="M98" s="63"/>
      <c r="N98" s="63"/>
      <c r="O98" s="63"/>
      <c r="P98" s="63"/>
      <c r="Q98" s="63"/>
      <c r="R98" s="16"/>
      <c r="S98" s="17"/>
      <c r="T98" s="18"/>
      <c r="U98" s="17"/>
      <c r="V98" s="19"/>
      <c r="W98" s="17"/>
      <c r="X98" s="17"/>
    </row>
    <row r="99" spans="1:24" ht="15">
      <c r="A99" s="142"/>
      <c r="B99" s="36"/>
      <c r="C99" s="329" t="s">
        <v>8317</v>
      </c>
      <c r="D99" s="331" t="s">
        <v>37376</v>
      </c>
      <c r="E99" s="32"/>
      <c r="F99" s="394"/>
      <c r="G99" s="13"/>
      <c r="H99" s="121"/>
      <c r="I99" s="66"/>
      <c r="J99" s="63"/>
      <c r="K99" s="63"/>
      <c r="L99" s="63"/>
      <c r="M99" s="63"/>
      <c r="N99" s="63"/>
      <c r="O99" s="63"/>
      <c r="P99" s="63"/>
      <c r="Q99" s="63"/>
      <c r="R99" s="16"/>
      <c r="S99" s="17"/>
      <c r="T99" s="18"/>
      <c r="U99" s="17"/>
      <c r="V99" s="19"/>
      <c r="W99" s="17"/>
      <c r="X99" s="17"/>
    </row>
    <row r="100" spans="1:24" ht="15">
      <c r="A100" s="142">
        <f>A98+1</f>
        <v>213</v>
      </c>
      <c r="B100" s="36" t="s">
        <v>2558</v>
      </c>
      <c r="C100" s="171" t="s">
        <v>3161</v>
      </c>
      <c r="D100" s="143" t="str">
        <f>LOWER(IF($A100="","",VLOOKUP($C100,'CPOS178-D'!$A$2:$G$11000,3,0)))</f>
        <v>armadura em barra de aço ca-50 (a ou b) fyk = 500 mpa</v>
      </c>
      <c r="E100" s="32" t="str">
        <f>LOWER(IF($A100="","",VLOOKUP($C100,'CPOS178-D'!$A$2:$G$11000,4,0)))</f>
        <v>kg</v>
      </c>
      <c r="F100" s="394">
        <f>22.85*100</f>
        <v>2285</v>
      </c>
      <c r="G100" s="13"/>
      <c r="H100" s="121"/>
      <c r="I100" s="66"/>
      <c r="J100" s="63"/>
      <c r="K100" s="63"/>
      <c r="L100" s="63"/>
      <c r="M100" s="63"/>
      <c r="N100" s="63"/>
      <c r="O100" s="63"/>
      <c r="P100" s="63"/>
      <c r="Q100" s="63"/>
      <c r="R100" s="16"/>
      <c r="S100" s="17"/>
      <c r="T100" s="18"/>
      <c r="U100" s="17"/>
      <c r="V100" s="19"/>
      <c r="W100" s="17"/>
      <c r="X100" s="17"/>
    </row>
    <row r="101" spans="1:24" ht="15">
      <c r="A101" s="142"/>
      <c r="B101" s="36"/>
      <c r="C101" s="329" t="s">
        <v>8317</v>
      </c>
      <c r="D101" s="331" t="s">
        <v>37377</v>
      </c>
      <c r="E101" s="32"/>
      <c r="F101" s="394"/>
      <c r="G101" s="13"/>
      <c r="H101" s="121"/>
      <c r="I101" s="66"/>
      <c r="J101" s="63"/>
      <c r="K101" s="63"/>
      <c r="L101" s="63"/>
      <c r="M101" s="63"/>
      <c r="N101" s="63"/>
      <c r="O101" s="63"/>
      <c r="P101" s="63"/>
      <c r="Q101" s="63"/>
      <c r="R101" s="16"/>
      <c r="S101" s="17"/>
      <c r="T101" s="18"/>
      <c r="U101" s="17"/>
      <c r="V101" s="19"/>
      <c r="W101" s="17"/>
      <c r="X101" s="17"/>
    </row>
    <row r="102" spans="1:24" ht="15">
      <c r="A102" s="142"/>
      <c r="B102" s="36"/>
      <c r="C102" s="171"/>
      <c r="D102" s="211"/>
      <c r="E102" s="32"/>
      <c r="F102" s="394"/>
      <c r="G102" s="13"/>
      <c r="H102" s="121"/>
      <c r="I102" s="66"/>
      <c r="J102" s="63"/>
      <c r="K102" s="63"/>
      <c r="L102" s="63"/>
      <c r="M102" s="63"/>
      <c r="N102" s="63"/>
      <c r="O102" s="63"/>
      <c r="P102" s="63"/>
      <c r="Q102" s="63"/>
      <c r="R102" s="16"/>
      <c r="S102" s="17"/>
      <c r="T102" s="18"/>
      <c r="U102" s="17"/>
      <c r="V102" s="19"/>
      <c r="W102" s="17"/>
      <c r="X102" s="17"/>
    </row>
    <row r="103" spans="1:24">
      <c r="A103" s="240"/>
      <c r="B103" s="241"/>
      <c r="C103" s="242"/>
      <c r="D103" s="323" t="s">
        <v>999</v>
      </c>
      <c r="E103" s="241"/>
      <c r="F103" s="393"/>
      <c r="G103" s="10"/>
      <c r="H103" s="116"/>
      <c r="I103" s="24"/>
      <c r="J103" s="24"/>
      <c r="K103" s="25"/>
      <c r="L103" s="24"/>
      <c r="M103" s="25"/>
      <c r="P103" s="4"/>
      <c r="Q103" s="3"/>
      <c r="R103" s="16"/>
      <c r="S103" s="16"/>
      <c r="T103" s="16"/>
      <c r="U103" s="17"/>
      <c r="V103" s="19"/>
      <c r="W103" s="16"/>
      <c r="X103" s="17"/>
    </row>
    <row r="104" spans="1:24">
      <c r="A104" s="240"/>
      <c r="B104" s="241"/>
      <c r="C104" s="242"/>
      <c r="D104" s="323" t="s">
        <v>8116</v>
      </c>
      <c r="E104" s="241"/>
      <c r="F104" s="393"/>
      <c r="G104" s="10"/>
      <c r="H104" s="116"/>
      <c r="I104" s="24"/>
      <c r="J104" s="24"/>
      <c r="K104" s="25"/>
      <c r="L104" s="24"/>
      <c r="M104" s="25"/>
      <c r="P104" s="4"/>
      <c r="Q104" s="3"/>
      <c r="R104" s="16"/>
      <c r="S104" s="16"/>
      <c r="T104" s="16"/>
      <c r="U104" s="17"/>
      <c r="V104" s="19"/>
      <c r="W104" s="16"/>
      <c r="X104" s="17"/>
    </row>
    <row r="105" spans="1:24" ht="15">
      <c r="A105" s="142">
        <f>A100+1</f>
        <v>214</v>
      </c>
      <c r="B105" s="36" t="s">
        <v>2558</v>
      </c>
      <c r="C105" s="171" t="s">
        <v>3513</v>
      </c>
      <c r="D105" s="143" t="str">
        <f>LOWER(IF($A105="","",VLOOKUP($C105,'CPOS178-D'!$A$2:$G$11000,3,0)))</f>
        <v>chapisco</v>
      </c>
      <c r="E105" s="32" t="str">
        <f>LOWER(IF($A105="","",VLOOKUP($C105,'CPOS178-D'!$A$2:$G$11000,4,0)))</f>
        <v>m²</v>
      </c>
      <c r="F105" s="394">
        <f>170*(2.5+0.2)</f>
        <v>459.00000000000006</v>
      </c>
      <c r="G105" s="13"/>
      <c r="H105" s="121"/>
      <c r="I105" s="66"/>
      <c r="J105" s="63"/>
      <c r="K105" s="63"/>
      <c r="L105" s="63"/>
      <c r="M105" s="63"/>
      <c r="N105" s="63"/>
      <c r="O105" s="63"/>
      <c r="P105" s="63"/>
      <c r="Q105" s="63"/>
      <c r="R105" s="16"/>
      <c r="S105" s="17"/>
      <c r="T105" s="18"/>
      <c r="U105" s="17"/>
      <c r="V105" s="19"/>
      <c r="W105" s="17"/>
      <c r="X105" s="17"/>
    </row>
    <row r="106" spans="1:24" ht="15">
      <c r="A106" s="142"/>
      <c r="B106" s="36"/>
      <c r="C106" s="329" t="s">
        <v>8317</v>
      </c>
      <c r="D106" s="331" t="s">
        <v>37378</v>
      </c>
      <c r="E106" s="32"/>
      <c r="F106" s="394"/>
      <c r="G106" s="13"/>
      <c r="H106" s="121"/>
      <c r="I106" s="66"/>
      <c r="J106" s="63"/>
      <c r="K106" s="63"/>
      <c r="L106" s="63"/>
      <c r="M106" s="63"/>
      <c r="N106" s="63"/>
      <c r="O106" s="63"/>
      <c r="P106" s="63"/>
      <c r="Q106" s="63"/>
      <c r="R106" s="16"/>
      <c r="S106" s="17"/>
      <c r="T106" s="18"/>
      <c r="U106" s="17"/>
      <c r="V106" s="19"/>
      <c r="W106" s="17"/>
      <c r="X106" s="17"/>
    </row>
    <row r="107" spans="1:24" ht="15">
      <c r="A107" s="142">
        <f>A105+1</f>
        <v>215</v>
      </c>
      <c r="B107" s="36" t="s">
        <v>2558</v>
      </c>
      <c r="C107" s="171" t="s">
        <v>7774</v>
      </c>
      <c r="D107" s="143" t="str">
        <f>LOWER(IF($A107="","",VLOOKUP($C107,'CPOS178-D'!$A$2:$G$11000,3,0)))</f>
        <v>emboço desempenado com argamassa industrializada</v>
      </c>
      <c r="E107" s="32" t="str">
        <f>LOWER(IF($A107="","",VLOOKUP($C107,'CPOS178-D'!$A$2:$G$11000,4,0)))</f>
        <v>m²</v>
      </c>
      <c r="F107" s="394">
        <f>170*(2.5+0.2)</f>
        <v>459.00000000000006</v>
      </c>
      <c r="G107" s="13"/>
      <c r="H107" s="121"/>
      <c r="I107" s="66"/>
      <c r="J107" s="63"/>
      <c r="K107" s="63"/>
      <c r="L107" s="63"/>
      <c r="M107" s="63"/>
      <c r="N107" s="63"/>
      <c r="O107" s="63"/>
      <c r="P107" s="63"/>
      <c r="Q107" s="63"/>
      <c r="R107" s="16"/>
      <c r="S107" s="17"/>
      <c r="T107" s="18"/>
      <c r="U107" s="17"/>
      <c r="V107" s="19"/>
      <c r="W107" s="17"/>
      <c r="X107" s="17"/>
    </row>
    <row r="108" spans="1:24" ht="15">
      <c r="A108" s="142"/>
      <c r="B108" s="36"/>
      <c r="C108" s="329" t="s">
        <v>8317</v>
      </c>
      <c r="D108" s="331" t="s">
        <v>37378</v>
      </c>
      <c r="E108" s="32"/>
      <c r="F108" s="394"/>
      <c r="G108" s="13"/>
      <c r="H108" s="121"/>
      <c r="I108" s="66"/>
      <c r="J108" s="63"/>
      <c r="K108" s="63"/>
      <c r="L108" s="63"/>
      <c r="M108" s="63"/>
      <c r="N108" s="63"/>
      <c r="O108" s="63"/>
      <c r="P108" s="63"/>
      <c r="Q108" s="63"/>
      <c r="R108" s="16"/>
      <c r="S108" s="17"/>
      <c r="T108" s="18"/>
      <c r="U108" s="17"/>
      <c r="V108" s="19"/>
      <c r="W108" s="17"/>
      <c r="X108" s="17"/>
    </row>
    <row r="109" spans="1:24" ht="15" hidden="1">
      <c r="A109" s="142">
        <f>A107+1</f>
        <v>216</v>
      </c>
      <c r="B109" s="36" t="s">
        <v>2558</v>
      </c>
      <c r="C109" s="171" t="s">
        <v>3519</v>
      </c>
      <c r="D109" s="143" t="str">
        <f>LOWER(IF($A109="","",VLOOKUP($C109,'CPOS178-D'!$A$2:$G$11000,3,0)))</f>
        <v>reboco</v>
      </c>
      <c r="E109" s="32" t="str">
        <f>LOWER(IF($A109="","",VLOOKUP($C109,'CPOS178-D'!$A$2:$G$11000,4,0)))</f>
        <v>m²</v>
      </c>
      <c r="F109" s="394">
        <f>F105</f>
        <v>459.00000000000006</v>
      </c>
      <c r="G109" s="13"/>
      <c r="H109" s="121"/>
      <c r="I109" s="66"/>
      <c r="J109" s="63"/>
      <c r="K109" s="63"/>
      <c r="L109" s="63"/>
      <c r="M109" s="63"/>
      <c r="N109" s="63"/>
      <c r="O109" s="63"/>
      <c r="P109" s="63"/>
      <c r="Q109" s="63"/>
      <c r="R109" s="16"/>
      <c r="S109" s="17"/>
      <c r="T109" s="18"/>
      <c r="U109" s="17"/>
      <c r="V109" s="19"/>
      <c r="W109" s="17"/>
      <c r="X109" s="17"/>
    </row>
    <row r="110" spans="1:24" ht="15" hidden="1">
      <c r="A110" s="142"/>
      <c r="B110" s="36"/>
      <c r="C110" s="329" t="s">
        <v>8317</v>
      </c>
      <c r="D110" s="331" t="str">
        <f>D106</f>
        <v>170m x (2,5m+0,2m)</v>
      </c>
      <c r="E110" s="32"/>
      <c r="F110" s="394"/>
      <c r="G110" s="13"/>
      <c r="H110" s="121"/>
      <c r="I110" s="66"/>
      <c r="J110" s="63"/>
      <c r="K110" s="63"/>
      <c r="L110" s="63"/>
      <c r="M110" s="63"/>
      <c r="N110" s="63"/>
      <c r="O110" s="63"/>
      <c r="P110" s="63"/>
      <c r="Q110" s="63"/>
      <c r="R110" s="16"/>
      <c r="S110" s="17"/>
      <c r="T110" s="18"/>
      <c r="U110" s="17"/>
      <c r="V110" s="19"/>
      <c r="W110" s="17"/>
      <c r="X110" s="17"/>
    </row>
    <row r="111" spans="1:24" ht="24">
      <c r="A111" s="142">
        <f>A107+1</f>
        <v>216</v>
      </c>
      <c r="B111" s="36" t="s">
        <v>2558</v>
      </c>
      <c r="C111" s="171" t="s">
        <v>3612</v>
      </c>
      <c r="D111" s="143" t="str">
        <f>LOWER(IF($A111="","",VLOOKUP($C111,'CPOS178-D'!$A$2:$G$11000,3,0)))</f>
        <v>revestimento em pastilha de porcelana natural ou esmaltada de 5 x 5 cm, assentado e rejuntado com argamassa colante industrializada</v>
      </c>
      <c r="E111" s="32" t="str">
        <f>LOWER(IF($A111="","",VLOOKUP($C111,'CPOS178-D'!$A$2:$G$11000,4,0)))</f>
        <v>m²</v>
      </c>
      <c r="F111" s="394">
        <f>F105</f>
        <v>459.00000000000006</v>
      </c>
      <c r="G111" s="13"/>
      <c r="H111" s="121"/>
      <c r="I111" s="66"/>
      <c r="J111" s="63"/>
      <c r="K111" s="63"/>
      <c r="L111" s="63"/>
      <c r="M111" s="63"/>
      <c r="N111" s="63"/>
      <c r="O111" s="63"/>
      <c r="P111" s="63"/>
      <c r="Q111" s="63"/>
      <c r="R111" s="16"/>
      <c r="S111" s="17"/>
      <c r="T111" s="18"/>
      <c r="U111" s="17"/>
      <c r="V111" s="19"/>
      <c r="W111" s="17"/>
      <c r="X111" s="17"/>
    </row>
    <row r="112" spans="1:24" ht="15">
      <c r="A112" s="142"/>
      <c r="B112" s="36"/>
      <c r="C112" s="329" t="s">
        <v>8317</v>
      </c>
      <c r="D112" s="331" t="str">
        <f>D106</f>
        <v>170m x (2,5m+0,2m)</v>
      </c>
      <c r="E112" s="32"/>
      <c r="F112" s="394"/>
      <c r="G112" s="13"/>
      <c r="H112" s="121"/>
      <c r="I112" s="66"/>
      <c r="J112" s="63"/>
      <c r="K112" s="63"/>
      <c r="L112" s="63"/>
      <c r="M112" s="63"/>
      <c r="N112" s="63"/>
      <c r="O112" s="63"/>
      <c r="P112" s="63"/>
      <c r="Q112" s="63"/>
      <c r="R112" s="16"/>
      <c r="S112" s="17"/>
      <c r="T112" s="18"/>
      <c r="U112" s="17"/>
      <c r="V112" s="19"/>
      <c r="W112" s="17"/>
      <c r="X112" s="17"/>
    </row>
    <row r="113" spans="1:24" ht="24" hidden="1">
      <c r="A113" s="142">
        <f t="shared" ref="A113" si="3">A111+1</f>
        <v>217</v>
      </c>
      <c r="B113" s="36" t="s">
        <v>2558</v>
      </c>
      <c r="C113" s="171" t="s">
        <v>3581</v>
      </c>
      <c r="D113" s="143" t="str">
        <f>LOWER(IF($A113="","",VLOOKUP($C113,'CPOS178-D'!$A$2:$G$11000,3,0)))</f>
        <v>rejuntamento em placas cerâmicas com argamassa industrializada para rejunte, juntas acima de 5 até 10 mm</v>
      </c>
      <c r="E113" s="32" t="str">
        <f>LOWER(IF($A113="","",VLOOKUP($C113,'CPOS178-D'!$A$2:$G$11000,4,0)))</f>
        <v>m²</v>
      </c>
      <c r="F113" s="394">
        <f>F105</f>
        <v>459.00000000000006</v>
      </c>
      <c r="G113" s="13"/>
      <c r="H113" s="121"/>
      <c r="I113" s="66"/>
      <c r="J113" s="63"/>
      <c r="K113" s="63"/>
      <c r="L113" s="63"/>
      <c r="M113" s="63"/>
      <c r="N113" s="63"/>
      <c r="O113" s="63"/>
      <c r="P113" s="63"/>
      <c r="Q113" s="63"/>
      <c r="R113" s="16"/>
      <c r="S113" s="17"/>
      <c r="T113" s="18"/>
      <c r="U113" s="17"/>
      <c r="V113" s="19"/>
      <c r="W113" s="17"/>
      <c r="X113" s="17"/>
    </row>
    <row r="114" spans="1:24" ht="15" hidden="1">
      <c r="A114" s="142"/>
      <c r="B114" s="36"/>
      <c r="C114" s="329" t="s">
        <v>8317</v>
      </c>
      <c r="D114" s="331" t="str">
        <f>D106</f>
        <v>170m x (2,5m+0,2m)</v>
      </c>
      <c r="E114" s="32"/>
      <c r="F114" s="394"/>
      <c r="G114" s="13"/>
      <c r="H114" s="121"/>
      <c r="I114" s="66"/>
      <c r="J114" s="63"/>
      <c r="K114" s="63"/>
      <c r="L114" s="63"/>
      <c r="M114" s="63"/>
      <c r="N114" s="63"/>
      <c r="O114" s="63"/>
      <c r="P114" s="63"/>
      <c r="Q114" s="63"/>
      <c r="R114" s="16"/>
      <c r="S114" s="17"/>
      <c r="T114" s="18"/>
      <c r="U114" s="17"/>
      <c r="V114" s="19"/>
      <c r="W114" s="17"/>
      <c r="X114" s="17"/>
    </row>
    <row r="115" spans="1:24">
      <c r="A115" s="240"/>
      <c r="B115" s="241"/>
      <c r="C115" s="242"/>
      <c r="D115" s="323" t="s">
        <v>8117</v>
      </c>
      <c r="E115" s="241"/>
      <c r="F115" s="393"/>
      <c r="G115" s="10"/>
      <c r="H115" s="116"/>
      <c r="I115" s="24"/>
      <c r="J115" s="24"/>
      <c r="K115" s="25"/>
      <c r="L115" s="24"/>
      <c r="M115" s="25"/>
      <c r="P115" s="4"/>
      <c r="Q115" s="3"/>
      <c r="R115" s="16"/>
      <c r="S115" s="16"/>
      <c r="T115" s="16"/>
      <c r="U115" s="17"/>
      <c r="V115" s="19"/>
      <c r="W115" s="16"/>
      <c r="X115" s="17"/>
    </row>
    <row r="116" spans="1:24" ht="15">
      <c r="A116" s="142">
        <f>A111+1</f>
        <v>217</v>
      </c>
      <c r="B116" s="36" t="s">
        <v>2558</v>
      </c>
      <c r="C116" s="171" t="s">
        <v>3513</v>
      </c>
      <c r="D116" s="143" t="str">
        <f>LOWER(IF($A116="","",VLOOKUP($C116,'CPOS178-D'!$A$2:$G$11000,3,0)))</f>
        <v>chapisco</v>
      </c>
      <c r="E116" s="32" t="str">
        <f>LOWER(IF($A116="","",VLOOKUP($C116,'CPOS178-D'!$A$2:$G$11000,4,0)))</f>
        <v>m²</v>
      </c>
      <c r="F116" s="394">
        <f>170*2.5</f>
        <v>425</v>
      </c>
      <c r="G116" s="13"/>
      <c r="H116" s="121"/>
      <c r="I116" s="66"/>
      <c r="J116" s="63"/>
      <c r="K116" s="63"/>
      <c r="L116" s="63"/>
      <c r="M116" s="63"/>
      <c r="N116" s="63"/>
      <c r="O116" s="63"/>
      <c r="P116" s="63"/>
      <c r="Q116" s="63"/>
      <c r="R116" s="16"/>
      <c r="S116" s="17"/>
      <c r="T116" s="18"/>
      <c r="U116" s="17"/>
      <c r="V116" s="19"/>
      <c r="W116" s="17"/>
      <c r="X116" s="17"/>
    </row>
    <row r="117" spans="1:24" ht="15">
      <c r="A117" s="142"/>
      <c r="B117" s="36"/>
      <c r="C117" s="329" t="s">
        <v>8317</v>
      </c>
      <c r="D117" s="331" t="s">
        <v>37374</v>
      </c>
      <c r="E117" s="32"/>
      <c r="F117" s="394"/>
      <c r="G117" s="13"/>
      <c r="H117" s="121"/>
      <c r="I117" s="66"/>
      <c r="J117" s="63"/>
      <c r="K117" s="63"/>
      <c r="L117" s="63"/>
      <c r="M117" s="63"/>
      <c r="N117" s="63"/>
      <c r="O117" s="63"/>
      <c r="P117" s="63"/>
      <c r="Q117" s="63"/>
      <c r="R117" s="16"/>
      <c r="S117" s="17"/>
      <c r="T117" s="18"/>
      <c r="U117" s="17"/>
      <c r="V117" s="19"/>
      <c r="W117" s="17"/>
      <c r="X117" s="17"/>
    </row>
    <row r="118" spans="1:24" ht="15">
      <c r="A118" s="142">
        <f>A116+1</f>
        <v>218</v>
      </c>
      <c r="B118" s="36" t="s">
        <v>2558</v>
      </c>
      <c r="C118" s="171" t="s">
        <v>3513</v>
      </c>
      <c r="D118" s="143" t="str">
        <f>LOWER(IF($A118="","",VLOOKUP($C118,'CPOS178-D'!$A$2:$G$11000,3,0)))</f>
        <v>chapisco</v>
      </c>
      <c r="E118" s="32" t="str">
        <f>LOWER(IF($A118="","",VLOOKUP($C118,'CPOS178-D'!$A$2:$G$11000,4,0)))</f>
        <v>m²</v>
      </c>
      <c r="F118" s="394">
        <f>170*2.5</f>
        <v>425</v>
      </c>
      <c r="G118" s="13"/>
      <c r="H118" s="121"/>
      <c r="I118" s="66"/>
      <c r="J118" s="63"/>
      <c r="K118" s="63"/>
      <c r="L118" s="63"/>
      <c r="M118" s="63"/>
      <c r="N118" s="63"/>
      <c r="O118" s="63"/>
      <c r="P118" s="63"/>
      <c r="Q118" s="63"/>
      <c r="R118" s="16"/>
      <c r="S118" s="17"/>
      <c r="T118" s="18"/>
      <c r="U118" s="17"/>
      <c r="V118" s="19"/>
      <c r="W118" s="17"/>
      <c r="X118" s="17"/>
    </row>
    <row r="119" spans="1:24" ht="15">
      <c r="A119" s="142"/>
      <c r="B119" s="36"/>
      <c r="C119" s="329" t="s">
        <v>8317</v>
      </c>
      <c r="D119" s="331" t="s">
        <v>37374</v>
      </c>
      <c r="E119" s="32"/>
      <c r="F119" s="394"/>
      <c r="G119" s="13"/>
      <c r="H119" s="121"/>
      <c r="I119" s="66"/>
      <c r="J119" s="63"/>
      <c r="K119" s="63"/>
      <c r="L119" s="63"/>
      <c r="M119" s="63"/>
      <c r="N119" s="63"/>
      <c r="O119" s="63"/>
      <c r="P119" s="63"/>
      <c r="Q119" s="63"/>
      <c r="R119" s="16"/>
      <c r="S119" s="17"/>
      <c r="T119" s="18"/>
      <c r="U119" s="17"/>
      <c r="V119" s="19"/>
      <c r="W119" s="17"/>
      <c r="X119" s="17"/>
    </row>
    <row r="120" spans="1:24" ht="15" hidden="1">
      <c r="A120" s="142">
        <f>A118+1</f>
        <v>219</v>
      </c>
      <c r="B120" s="36" t="s">
        <v>2558</v>
      </c>
      <c r="C120" s="171" t="s">
        <v>3519</v>
      </c>
      <c r="D120" s="143" t="str">
        <f>LOWER(IF($A120="","",VLOOKUP($C120,'CPOS178-D'!$A$2:$G$11000,3,0)))</f>
        <v>reboco</v>
      </c>
      <c r="E120" s="32" t="str">
        <f>LOWER(IF($A120="","",VLOOKUP($C120,'CPOS178-D'!$A$2:$G$11000,4,0)))</f>
        <v>m²</v>
      </c>
      <c r="F120" s="394">
        <f>F116</f>
        <v>425</v>
      </c>
      <c r="G120" s="13"/>
      <c r="H120" s="121"/>
      <c r="I120" s="66"/>
      <c r="J120" s="63"/>
      <c r="K120" s="63"/>
      <c r="L120" s="63"/>
      <c r="M120" s="63"/>
      <c r="N120" s="63"/>
      <c r="O120" s="63"/>
      <c r="P120" s="63"/>
      <c r="Q120" s="63"/>
      <c r="R120" s="16"/>
      <c r="S120" s="17"/>
      <c r="T120" s="18"/>
      <c r="U120" s="17"/>
      <c r="V120" s="19"/>
      <c r="W120" s="17"/>
      <c r="X120" s="17"/>
    </row>
    <row r="121" spans="1:24" ht="15" hidden="1">
      <c r="A121" s="142"/>
      <c r="B121" s="36"/>
      <c r="C121" s="329" t="s">
        <v>8317</v>
      </c>
      <c r="D121" s="331" t="str">
        <f>D117</f>
        <v>170m x 2,5m</v>
      </c>
      <c r="E121" s="32"/>
      <c r="F121" s="394"/>
      <c r="G121" s="13"/>
      <c r="H121" s="121"/>
      <c r="I121" s="66"/>
      <c r="J121" s="63"/>
      <c r="K121" s="63"/>
      <c r="L121" s="63"/>
      <c r="M121" s="63"/>
      <c r="N121" s="63"/>
      <c r="O121" s="63"/>
      <c r="P121" s="63"/>
      <c r="Q121" s="63"/>
      <c r="R121" s="16"/>
      <c r="S121" s="17"/>
      <c r="T121" s="18"/>
      <c r="U121" s="17"/>
      <c r="V121" s="19"/>
      <c r="W121" s="17"/>
      <c r="X121" s="17"/>
    </row>
    <row r="122" spans="1:24" ht="24">
      <c r="A122" s="142">
        <f>A118+1</f>
        <v>219</v>
      </c>
      <c r="B122" s="36" t="s">
        <v>2558</v>
      </c>
      <c r="C122" s="171" t="s">
        <v>3612</v>
      </c>
      <c r="D122" s="143" t="str">
        <f>LOWER(IF($A122="","",VLOOKUP($C122,'CPOS178-D'!$A$2:$G$11000,3,0)))</f>
        <v>revestimento em pastilha de porcelana natural ou esmaltada de 5 x 5 cm, assentado e rejuntado com argamassa colante industrializada</v>
      </c>
      <c r="E122" s="32" t="str">
        <f>LOWER(IF($A122="","",VLOOKUP($C122,'CPOS178-D'!$A$2:$G$11000,4,0)))</f>
        <v>m²</v>
      </c>
      <c r="F122" s="394">
        <f>F116</f>
        <v>425</v>
      </c>
      <c r="G122" s="13"/>
      <c r="H122" s="121"/>
      <c r="I122" s="66"/>
      <c r="J122" s="63"/>
      <c r="K122" s="63"/>
      <c r="L122" s="63"/>
      <c r="M122" s="63"/>
      <c r="N122" s="63"/>
      <c r="O122" s="63"/>
      <c r="P122" s="63"/>
      <c r="Q122" s="63"/>
      <c r="R122" s="16"/>
      <c r="S122" s="17"/>
      <c r="T122" s="18"/>
      <c r="U122" s="17"/>
      <c r="V122" s="19"/>
      <c r="W122" s="17"/>
      <c r="X122" s="17"/>
    </row>
    <row r="123" spans="1:24" ht="15">
      <c r="A123" s="142"/>
      <c r="B123" s="36"/>
      <c r="C123" s="329" t="s">
        <v>8317</v>
      </c>
      <c r="D123" s="331" t="str">
        <f>D117</f>
        <v>170m x 2,5m</v>
      </c>
      <c r="E123" s="32"/>
      <c r="F123" s="394"/>
      <c r="G123" s="13"/>
      <c r="H123" s="121"/>
      <c r="I123" s="66"/>
      <c r="J123" s="63"/>
      <c r="K123" s="63"/>
      <c r="L123" s="63"/>
      <c r="M123" s="63"/>
      <c r="N123" s="63"/>
      <c r="O123" s="63"/>
      <c r="P123" s="63"/>
      <c r="Q123" s="63"/>
      <c r="R123" s="16"/>
      <c r="S123" s="17"/>
      <c r="T123" s="18"/>
      <c r="U123" s="17"/>
      <c r="V123" s="19"/>
      <c r="W123" s="17"/>
      <c r="X123" s="17"/>
    </row>
    <row r="124" spans="1:24" ht="24" hidden="1">
      <c r="A124" s="142">
        <f t="shared" ref="A124" si="4">A122+1</f>
        <v>220</v>
      </c>
      <c r="B124" s="36" t="s">
        <v>2558</v>
      </c>
      <c r="C124" s="171" t="s">
        <v>3581</v>
      </c>
      <c r="D124" s="143" t="str">
        <f>LOWER(IF($A124="","",VLOOKUP($C124,'CPOS178-D'!$A$2:$G$11000,3,0)))</f>
        <v>rejuntamento em placas cerâmicas com argamassa industrializada para rejunte, juntas acima de 5 até 10 mm</v>
      </c>
      <c r="E124" s="32" t="str">
        <f>LOWER(IF($A124="","",VLOOKUP($C124,'CPOS178-D'!$A$2:$G$11000,4,0)))</f>
        <v>m²</v>
      </c>
      <c r="F124" s="394">
        <f>F116</f>
        <v>425</v>
      </c>
      <c r="G124" s="13"/>
      <c r="H124" s="121"/>
      <c r="I124" s="66"/>
      <c r="J124" s="63"/>
      <c r="K124" s="63"/>
      <c r="L124" s="63"/>
      <c r="M124" s="63"/>
      <c r="N124" s="63"/>
      <c r="O124" s="63"/>
      <c r="P124" s="63"/>
      <c r="Q124" s="63"/>
      <c r="R124" s="16"/>
      <c r="S124" s="17"/>
      <c r="T124" s="18"/>
      <c r="U124" s="17"/>
      <c r="V124" s="19"/>
      <c r="W124" s="17"/>
      <c r="X124" s="17"/>
    </row>
    <row r="125" spans="1:24" ht="15" hidden="1">
      <c r="A125" s="142"/>
      <c r="B125" s="36"/>
      <c r="C125" s="329" t="s">
        <v>8317</v>
      </c>
      <c r="D125" s="331" t="str">
        <f>D117</f>
        <v>170m x 2,5m</v>
      </c>
      <c r="E125" s="32"/>
      <c r="F125" s="394"/>
      <c r="G125" s="13"/>
      <c r="H125" s="121"/>
      <c r="I125" s="66"/>
      <c r="J125" s="63"/>
      <c r="K125" s="63"/>
      <c r="L125" s="63"/>
      <c r="M125" s="63"/>
      <c r="N125" s="63"/>
      <c r="O125" s="63"/>
      <c r="P125" s="63"/>
      <c r="Q125" s="63"/>
      <c r="R125" s="16"/>
      <c r="S125" s="17"/>
      <c r="T125" s="18"/>
      <c r="U125" s="17"/>
      <c r="V125" s="19"/>
      <c r="W125" s="17"/>
      <c r="X125" s="17"/>
    </row>
    <row r="126" spans="1:24" hidden="1">
      <c r="A126" s="240"/>
      <c r="B126" s="241"/>
      <c r="C126" s="242"/>
      <c r="D126" s="323" t="s">
        <v>36955</v>
      </c>
      <c r="E126" s="241"/>
      <c r="F126" s="393"/>
      <c r="G126" s="10"/>
      <c r="H126" s="116"/>
      <c r="I126" s="24"/>
      <c r="J126" s="24"/>
      <c r="K126" s="25"/>
      <c r="L126" s="24"/>
      <c r="M126" s="25"/>
      <c r="P126" s="4"/>
      <c r="Q126" s="3"/>
      <c r="R126" s="16"/>
      <c r="S126" s="16"/>
      <c r="T126" s="16"/>
      <c r="U126" s="17"/>
      <c r="V126" s="19"/>
      <c r="W126" s="16"/>
      <c r="X126" s="17"/>
    </row>
    <row r="127" spans="1:24" ht="24" hidden="1">
      <c r="A127" s="142">
        <f>A124+1</f>
        <v>221</v>
      </c>
      <c r="B127" s="36"/>
      <c r="C127" s="171" t="s">
        <v>8119</v>
      </c>
      <c r="D127" s="143" t="s">
        <v>36959</v>
      </c>
      <c r="E127" s="32" t="s">
        <v>34</v>
      </c>
      <c r="F127" s="394">
        <v>170</v>
      </c>
      <c r="G127" s="13"/>
      <c r="H127" s="121"/>
      <c r="I127" s="66"/>
      <c r="J127" s="63"/>
      <c r="K127" s="63"/>
      <c r="L127" s="63"/>
      <c r="M127" s="63"/>
      <c r="N127" s="63"/>
      <c r="O127" s="63"/>
      <c r="P127" s="63"/>
      <c r="Q127" s="63"/>
      <c r="R127" s="16"/>
      <c r="S127" s="17"/>
      <c r="T127" s="18"/>
      <c r="U127" s="17"/>
      <c r="V127" s="19"/>
      <c r="W127" s="17"/>
      <c r="X127" s="17"/>
    </row>
    <row r="128" spans="1:24" ht="15" hidden="1">
      <c r="A128" s="142"/>
      <c r="B128" s="36"/>
      <c r="C128" s="329" t="s">
        <v>8317</v>
      </c>
      <c r="D128" s="331" t="s">
        <v>36996</v>
      </c>
      <c r="E128" s="32"/>
      <c r="F128" s="394"/>
      <c r="G128" s="13"/>
      <c r="H128" s="121"/>
      <c r="I128" s="66"/>
      <c r="J128" s="63"/>
      <c r="K128" s="63"/>
      <c r="L128" s="63"/>
      <c r="M128" s="63"/>
      <c r="N128" s="63"/>
      <c r="O128" s="63"/>
      <c r="P128" s="63"/>
      <c r="Q128" s="63"/>
      <c r="R128" s="16"/>
      <c r="S128" s="17"/>
      <c r="T128" s="18"/>
      <c r="U128" s="17"/>
      <c r="V128" s="19"/>
      <c r="W128" s="17"/>
      <c r="X128" s="17"/>
    </row>
    <row r="129" spans="1:24" ht="15" hidden="1">
      <c r="A129" s="142">
        <f>A127+1</f>
        <v>222</v>
      </c>
      <c r="B129" s="36"/>
      <c r="C129" s="171" t="s">
        <v>8119</v>
      </c>
      <c r="D129" s="143" t="s">
        <v>36960</v>
      </c>
      <c r="E129" s="32" t="s">
        <v>34</v>
      </c>
      <c r="F129" s="394">
        <v>170</v>
      </c>
      <c r="G129" s="13"/>
      <c r="H129" s="121"/>
      <c r="I129" s="66"/>
      <c r="J129" s="63"/>
      <c r="K129" s="63"/>
      <c r="L129" s="63"/>
      <c r="M129" s="63"/>
      <c r="N129" s="63"/>
      <c r="O129" s="63"/>
      <c r="P129" s="63"/>
      <c r="Q129" s="63"/>
      <c r="R129" s="16"/>
      <c r="S129" s="17"/>
      <c r="T129" s="18"/>
      <c r="U129" s="17"/>
      <c r="V129" s="19"/>
      <c r="W129" s="17"/>
      <c r="X129" s="17"/>
    </row>
    <row r="130" spans="1:24" ht="15" hidden="1">
      <c r="A130" s="142"/>
      <c r="B130" s="36"/>
      <c r="C130" s="329" t="s">
        <v>8317</v>
      </c>
      <c r="D130" s="331" t="str">
        <f>D128</f>
        <v>170 m (projeto)</v>
      </c>
      <c r="E130" s="32"/>
      <c r="F130" s="394"/>
      <c r="G130" s="13"/>
      <c r="H130" s="121"/>
      <c r="I130" s="66"/>
      <c r="J130" s="63"/>
      <c r="K130" s="63"/>
      <c r="L130" s="63"/>
      <c r="M130" s="63"/>
      <c r="N130" s="63"/>
      <c r="O130" s="63"/>
      <c r="P130" s="63"/>
      <c r="Q130" s="63"/>
      <c r="R130" s="16"/>
      <c r="S130" s="17"/>
      <c r="T130" s="18"/>
      <c r="U130" s="17"/>
      <c r="V130" s="19"/>
      <c r="W130" s="17"/>
      <c r="X130" s="17"/>
    </row>
    <row r="131" spans="1:24" ht="36" hidden="1">
      <c r="A131" s="142">
        <f>A129+1</f>
        <v>223</v>
      </c>
      <c r="B131" s="36"/>
      <c r="C131" s="171" t="s">
        <v>8119</v>
      </c>
      <c r="D131" s="143" t="s">
        <v>36961</v>
      </c>
      <c r="E131" s="32" t="s">
        <v>34</v>
      </c>
      <c r="F131" s="394">
        <v>8.75</v>
      </c>
      <c r="G131" s="13"/>
      <c r="H131" s="121"/>
      <c r="I131" s="66"/>
      <c r="J131" s="63"/>
      <c r="K131" s="63"/>
      <c r="L131" s="63"/>
      <c r="M131" s="63"/>
      <c r="N131" s="63"/>
      <c r="O131" s="63"/>
      <c r="P131" s="63"/>
      <c r="Q131" s="63"/>
      <c r="R131" s="16"/>
      <c r="S131" s="17"/>
      <c r="T131" s="18"/>
      <c r="U131" s="17"/>
      <c r="V131" s="19"/>
      <c r="W131" s="17"/>
      <c r="X131" s="17"/>
    </row>
    <row r="132" spans="1:24" ht="15" hidden="1">
      <c r="A132" s="142"/>
      <c r="B132" s="36"/>
      <c r="C132" s="329" t="s">
        <v>8317</v>
      </c>
      <c r="D132" s="331" t="s">
        <v>36997</v>
      </c>
      <c r="E132" s="32"/>
      <c r="F132" s="394"/>
      <c r="G132" s="13"/>
      <c r="H132" s="121"/>
      <c r="I132" s="66"/>
      <c r="J132" s="63"/>
      <c r="K132" s="63"/>
      <c r="L132" s="63"/>
      <c r="M132" s="63"/>
      <c r="N132" s="63"/>
      <c r="O132" s="63"/>
      <c r="P132" s="63"/>
      <c r="Q132" s="63"/>
      <c r="R132" s="16"/>
      <c r="S132" s="17"/>
      <c r="T132" s="18"/>
      <c r="U132" s="17"/>
      <c r="V132" s="19"/>
      <c r="W132" s="17"/>
      <c r="X132" s="17"/>
    </row>
    <row r="133" spans="1:24" ht="15" hidden="1" customHeight="1">
      <c r="A133" s="142">
        <f t="shared" ref="A133" si="5">A131+1</f>
        <v>224</v>
      </c>
      <c r="B133" s="36"/>
      <c r="C133" s="171" t="s">
        <v>8119</v>
      </c>
      <c r="D133" s="143" t="s">
        <v>36962</v>
      </c>
      <c r="E133" s="32" t="s">
        <v>34</v>
      </c>
      <c r="F133" s="394">
        <v>8.75</v>
      </c>
      <c r="G133" s="13"/>
      <c r="H133" s="121"/>
      <c r="I133" s="66"/>
      <c r="J133" s="63"/>
      <c r="K133" s="63"/>
      <c r="L133" s="63"/>
      <c r="M133" s="63"/>
      <c r="N133" s="63"/>
      <c r="O133" s="63"/>
      <c r="P133" s="63"/>
      <c r="Q133" s="63"/>
      <c r="R133" s="16"/>
      <c r="S133" s="17"/>
      <c r="T133" s="18"/>
      <c r="U133" s="17"/>
      <c r="V133" s="19"/>
      <c r="W133" s="17"/>
      <c r="X133" s="17"/>
    </row>
    <row r="134" spans="1:24" ht="15" hidden="1" customHeight="1">
      <c r="A134" s="142"/>
      <c r="B134" s="36"/>
      <c r="C134" s="329" t="s">
        <v>8317</v>
      </c>
      <c r="D134" s="331" t="str">
        <f>D132</f>
        <v>8,75 m (projeto)</v>
      </c>
      <c r="E134" s="32"/>
      <c r="F134" s="394"/>
      <c r="G134" s="13"/>
      <c r="H134" s="121"/>
      <c r="I134" s="66"/>
      <c r="J134" s="63"/>
      <c r="K134" s="63"/>
      <c r="L134" s="63"/>
      <c r="M134" s="63"/>
      <c r="N134" s="63"/>
      <c r="O134" s="63"/>
      <c r="P134" s="63"/>
      <c r="Q134" s="63"/>
      <c r="R134" s="16"/>
      <c r="S134" s="17"/>
      <c r="T134" s="18"/>
      <c r="U134" s="17"/>
      <c r="V134" s="19"/>
      <c r="W134" s="17"/>
      <c r="X134" s="17"/>
    </row>
    <row r="135" spans="1:24" ht="15">
      <c r="A135" s="142"/>
      <c r="B135" s="36"/>
      <c r="C135" s="171"/>
      <c r="D135" s="143"/>
      <c r="E135" s="32"/>
      <c r="F135" s="394"/>
      <c r="G135" s="13"/>
      <c r="H135" s="121"/>
      <c r="I135" s="66"/>
      <c r="J135" s="63"/>
      <c r="K135" s="63"/>
      <c r="L135" s="63"/>
      <c r="M135" s="63"/>
      <c r="N135" s="63"/>
      <c r="O135" s="63"/>
      <c r="P135" s="63"/>
      <c r="Q135" s="63"/>
      <c r="R135" s="16"/>
      <c r="S135" s="17"/>
      <c r="T135" s="18"/>
      <c r="U135" s="17"/>
      <c r="V135" s="19"/>
      <c r="W135" s="17"/>
      <c r="X135" s="17"/>
    </row>
    <row r="136" spans="1:24">
      <c r="A136" s="240"/>
      <c r="B136" s="241"/>
      <c r="C136" s="242"/>
      <c r="D136" s="323" t="s">
        <v>8284</v>
      </c>
      <c r="E136" s="241" t="str">
        <f>LOWER(IF($A136="","",VLOOKUP($D136,'CPOS178-D'!$A$2:$G$11000,4,0)))</f>
        <v/>
      </c>
      <c r="F136" s="393"/>
      <c r="G136" s="10"/>
      <c r="H136" s="116"/>
      <c r="I136" s="24"/>
      <c r="J136" s="24"/>
      <c r="K136" s="25"/>
      <c r="L136" s="24"/>
      <c r="M136" s="25"/>
      <c r="P136" s="4"/>
      <c r="Q136" s="3"/>
      <c r="R136" s="16"/>
      <c r="S136" s="16"/>
      <c r="T136" s="16"/>
      <c r="U136" s="17"/>
      <c r="V136" s="19"/>
      <c r="W136" s="16"/>
      <c r="X136" s="17"/>
    </row>
    <row r="137" spans="1:24" ht="15">
      <c r="A137" s="142"/>
      <c r="B137" s="36"/>
      <c r="C137" s="171"/>
      <c r="D137" s="143"/>
      <c r="E137" s="32"/>
      <c r="F137" s="394"/>
      <c r="G137" s="13"/>
      <c r="H137" s="121"/>
      <c r="I137" s="66"/>
      <c r="J137" s="63"/>
      <c r="K137" s="63"/>
      <c r="L137" s="63"/>
      <c r="M137" s="63"/>
      <c r="N137" s="63"/>
      <c r="O137" s="63"/>
      <c r="P137" s="63"/>
      <c r="Q137" s="63"/>
      <c r="R137" s="16"/>
      <c r="S137" s="17"/>
      <c r="T137" s="18"/>
      <c r="U137" s="17"/>
      <c r="V137" s="19"/>
      <c r="W137" s="17"/>
      <c r="X137" s="17"/>
    </row>
    <row r="138" spans="1:24">
      <c r="A138" s="240"/>
      <c r="B138" s="241"/>
      <c r="C138" s="242"/>
      <c r="D138" s="323" t="s">
        <v>8306</v>
      </c>
      <c r="E138" s="241"/>
      <c r="F138" s="393"/>
      <c r="G138" s="10"/>
      <c r="H138" s="116"/>
      <c r="I138" s="24"/>
      <c r="J138" s="24"/>
      <c r="K138" s="25"/>
      <c r="L138" s="24"/>
      <c r="M138" s="25"/>
      <c r="P138" s="4"/>
      <c r="Q138" s="3"/>
      <c r="R138" s="16"/>
      <c r="S138" s="16"/>
      <c r="T138" s="16"/>
      <c r="U138" s="17"/>
      <c r="V138" s="19"/>
      <c r="W138" s="16"/>
      <c r="X138" s="17"/>
    </row>
    <row r="139" spans="1:24" ht="15">
      <c r="A139" s="142">
        <f>A122+1</f>
        <v>220</v>
      </c>
      <c r="B139" s="36" t="s">
        <v>2558</v>
      </c>
      <c r="C139" s="171" t="s">
        <v>3050</v>
      </c>
      <c r="D139" s="143" t="str">
        <f>LOWER(IF($A139="","",VLOOKUP($C139,'CPOS178-D'!$A$2:$G$11000,3,0)))</f>
        <v>escavação manual em solo de 1ª e 2ª categoria em campo aberto</v>
      </c>
      <c r="E139" s="32" t="str">
        <f>LOWER(IF($A139="","",VLOOKUP($C139,'CPOS178-D'!$A$2:$G$11000,4,0)))</f>
        <v>m³</v>
      </c>
      <c r="F139" s="394">
        <f>0.6*0.6*40</f>
        <v>14.399999999999999</v>
      </c>
      <c r="G139" s="13"/>
      <c r="H139" s="121"/>
      <c r="I139" s="66"/>
      <c r="J139" s="63"/>
      <c r="K139" s="63"/>
      <c r="L139" s="63"/>
      <c r="M139" s="63"/>
      <c r="N139" s="63"/>
      <c r="O139" s="63"/>
      <c r="P139" s="63"/>
      <c r="Q139" s="63"/>
      <c r="R139" s="16"/>
      <c r="S139" s="17"/>
      <c r="T139" s="18"/>
      <c r="U139" s="17"/>
      <c r="V139" s="19"/>
      <c r="W139" s="17"/>
      <c r="X139" s="17"/>
    </row>
    <row r="140" spans="1:24" ht="15">
      <c r="A140" s="142"/>
      <c r="B140" s="36"/>
      <c r="C140" s="329" t="s">
        <v>8317</v>
      </c>
      <c r="D140" s="401" t="s">
        <v>36998</v>
      </c>
      <c r="E140" s="32"/>
      <c r="F140" s="394"/>
      <c r="G140" s="13"/>
      <c r="H140" s="121"/>
      <c r="I140" s="66"/>
      <c r="J140" s="63"/>
      <c r="K140" s="63"/>
      <c r="L140" s="63"/>
      <c r="M140" s="63"/>
      <c r="N140" s="63"/>
      <c r="O140" s="63"/>
      <c r="P140" s="63"/>
      <c r="Q140" s="63"/>
      <c r="R140" s="16"/>
      <c r="S140" s="17"/>
      <c r="T140" s="18"/>
      <c r="U140" s="17"/>
      <c r="V140" s="19"/>
      <c r="W140" s="17"/>
      <c r="X140" s="17"/>
    </row>
    <row r="141" spans="1:24" ht="15">
      <c r="A141" s="142">
        <f>A139+1</f>
        <v>221</v>
      </c>
      <c r="B141" s="36" t="s">
        <v>2558</v>
      </c>
      <c r="C141" s="171" t="s">
        <v>6337</v>
      </c>
      <c r="D141" s="143" t="str">
        <f>LOWER(IF($A141="","",VLOOKUP($C141,'CPOS178-D'!$A$2:$G$11000,3,0)))</f>
        <v>base de bica corrida</v>
      </c>
      <c r="E141" s="32" t="str">
        <f>LOWER(IF($A141="","",VLOOKUP($C141,'CPOS178-D'!$A$2:$G$11000,4,0)))</f>
        <v>m³</v>
      </c>
      <c r="F141" s="394">
        <f>0.3*40*0.1</f>
        <v>1.2000000000000002</v>
      </c>
      <c r="G141" s="13"/>
      <c r="H141" s="121"/>
      <c r="I141" s="66"/>
      <c r="J141" s="63"/>
      <c r="K141" s="63"/>
      <c r="L141" s="63"/>
      <c r="M141" s="63"/>
      <c r="N141" s="63"/>
      <c r="O141" s="63"/>
      <c r="P141" s="63"/>
      <c r="Q141" s="63"/>
      <c r="R141" s="16"/>
      <c r="S141" s="17"/>
      <c r="T141" s="18"/>
      <c r="U141" s="17"/>
      <c r="V141" s="19"/>
      <c r="W141" s="17"/>
      <c r="X141" s="17"/>
    </row>
    <row r="142" spans="1:24" ht="15">
      <c r="A142" s="142"/>
      <c r="B142" s="36"/>
      <c r="C142" s="329" t="s">
        <v>8317</v>
      </c>
      <c r="D142" s="401" t="s">
        <v>36999</v>
      </c>
      <c r="E142" s="32"/>
      <c r="F142" s="394"/>
      <c r="G142" s="13"/>
      <c r="H142" s="121"/>
      <c r="I142" s="66"/>
      <c r="J142" s="63"/>
      <c r="K142" s="63"/>
      <c r="L142" s="63"/>
      <c r="M142" s="63"/>
      <c r="N142" s="63"/>
      <c r="O142" s="63"/>
      <c r="P142" s="63"/>
      <c r="Q142" s="63"/>
      <c r="R142" s="16"/>
      <c r="S142" s="17"/>
      <c r="T142" s="18"/>
      <c r="U142" s="17"/>
      <c r="V142" s="19"/>
      <c r="W142" s="17"/>
      <c r="X142" s="17"/>
    </row>
    <row r="143" spans="1:24" ht="15">
      <c r="A143" s="142">
        <f>A141+1</f>
        <v>222</v>
      </c>
      <c r="B143" s="36" t="s">
        <v>2558</v>
      </c>
      <c r="C143" s="171" t="s">
        <v>3225</v>
      </c>
      <c r="D143" s="143" t="str">
        <f>LOWER(IF($A143="","",VLOOKUP($C143,'CPOS178-D'!$A$2:$G$11000,3,0)))</f>
        <v>broca em concreto armado diâmetro de 20 cm - completa</v>
      </c>
      <c r="E143" s="32" t="str">
        <f>LOWER(IF($A143="","",VLOOKUP($C143,'CPOS178-D'!$A$2:$G$11000,4,0)))</f>
        <v>m</v>
      </c>
      <c r="F143" s="394">
        <f>40/2*3</f>
        <v>60</v>
      </c>
      <c r="G143" s="13"/>
      <c r="H143" s="121"/>
      <c r="I143" s="66"/>
      <c r="J143" s="63"/>
      <c r="K143" s="63"/>
      <c r="L143" s="63"/>
      <c r="M143" s="63"/>
      <c r="N143" s="63"/>
      <c r="O143" s="63"/>
      <c r="P143" s="63"/>
      <c r="Q143" s="63"/>
      <c r="R143" s="16"/>
      <c r="S143" s="17"/>
      <c r="T143" s="18"/>
      <c r="U143" s="17"/>
      <c r="V143" s="19"/>
      <c r="W143" s="17"/>
      <c r="X143" s="17"/>
    </row>
    <row r="144" spans="1:24" ht="15">
      <c r="A144" s="142"/>
      <c r="B144" s="36"/>
      <c r="C144" s="329" t="s">
        <v>8317</v>
      </c>
      <c r="D144" s="401" t="s">
        <v>37000</v>
      </c>
      <c r="E144" s="32"/>
      <c r="F144" s="394"/>
      <c r="G144" s="13"/>
      <c r="H144" s="121"/>
      <c r="I144" s="66"/>
      <c r="J144" s="63"/>
      <c r="K144" s="63"/>
      <c r="L144" s="63"/>
      <c r="M144" s="63"/>
      <c r="N144" s="63"/>
      <c r="O144" s="63"/>
      <c r="P144" s="63"/>
      <c r="Q144" s="63"/>
      <c r="R144" s="16"/>
      <c r="S144" s="17"/>
      <c r="T144" s="18"/>
      <c r="U144" s="17"/>
      <c r="V144" s="19"/>
      <c r="W144" s="17"/>
      <c r="X144" s="17"/>
    </row>
    <row r="145" spans="1:24" ht="15">
      <c r="A145" s="142">
        <f>A143+1</f>
        <v>223</v>
      </c>
      <c r="B145" s="36" t="s">
        <v>2558</v>
      </c>
      <c r="C145" s="171" t="s">
        <v>3137</v>
      </c>
      <c r="D145" s="143" t="str">
        <f>LOWER(IF($A145="","",VLOOKUP($C145,'CPOS178-D'!$A$2:$G$11000,3,0)))</f>
        <v>forma plana em compensado para estrutura convencional</v>
      </c>
      <c r="E145" s="32" t="str">
        <f>LOWER(IF($A145="","",VLOOKUP($C145,'CPOS178-D'!$A$2:$G$11000,4,0)))</f>
        <v>m²</v>
      </c>
      <c r="F145" s="394">
        <f>(0.5*3*40)</f>
        <v>60</v>
      </c>
      <c r="G145" s="13"/>
      <c r="H145" s="121"/>
      <c r="I145" s="66"/>
      <c r="J145" s="63"/>
      <c r="K145" s="63"/>
      <c r="L145" s="63"/>
      <c r="M145" s="63"/>
      <c r="N145" s="63"/>
      <c r="O145" s="63"/>
      <c r="P145" s="63"/>
      <c r="Q145" s="63"/>
      <c r="R145" s="16"/>
      <c r="S145" s="17"/>
      <c r="T145" s="18"/>
      <c r="U145" s="17"/>
      <c r="V145" s="19"/>
      <c r="W145" s="17"/>
      <c r="X145" s="17"/>
    </row>
    <row r="146" spans="1:24" ht="15">
      <c r="A146" s="142"/>
      <c r="B146" s="36"/>
      <c r="C146" s="329" t="s">
        <v>8317</v>
      </c>
      <c r="D146" s="401" t="s">
        <v>37001</v>
      </c>
      <c r="E146" s="32"/>
      <c r="F146" s="394"/>
      <c r="G146" s="13"/>
      <c r="H146" s="121"/>
      <c r="I146" s="66"/>
      <c r="J146" s="63"/>
      <c r="K146" s="63"/>
      <c r="L146" s="63"/>
      <c r="M146" s="63"/>
      <c r="N146" s="63"/>
      <c r="O146" s="63"/>
      <c r="P146" s="63"/>
      <c r="Q146" s="63"/>
      <c r="R146" s="16"/>
      <c r="S146" s="17"/>
      <c r="T146" s="18"/>
      <c r="U146" s="17"/>
      <c r="V146" s="19"/>
      <c r="W146" s="17"/>
      <c r="X146" s="17"/>
    </row>
    <row r="147" spans="1:24" ht="15">
      <c r="A147" s="142">
        <f>A145+1</f>
        <v>224</v>
      </c>
      <c r="B147" s="36" t="s">
        <v>2558</v>
      </c>
      <c r="C147" s="171" t="s">
        <v>3161</v>
      </c>
      <c r="D147" s="143" t="str">
        <f>LOWER(IF($A147="","",VLOOKUP($C147,'CPOS178-D'!$A$2:$G$11000,3,0)))</f>
        <v>armadura em barra de aço ca-50 (a ou b) fyk = 500 mpa</v>
      </c>
      <c r="E147" s="32" t="str">
        <f>LOWER(IF($A147="","",VLOOKUP($C147,'CPOS178-D'!$A$2:$G$11000,4,0)))</f>
        <v>kg</v>
      </c>
      <c r="F147" s="394">
        <f>F149*70</f>
        <v>420</v>
      </c>
      <c r="G147" s="13"/>
      <c r="H147" s="121"/>
      <c r="I147" s="66"/>
      <c r="J147" s="63"/>
      <c r="K147" s="63"/>
      <c r="L147" s="63"/>
      <c r="M147" s="63"/>
      <c r="N147" s="63"/>
      <c r="O147" s="63"/>
      <c r="P147" s="63"/>
      <c r="Q147" s="63"/>
      <c r="R147" s="16"/>
      <c r="S147" s="17"/>
      <c r="T147" s="18"/>
      <c r="U147" s="17"/>
      <c r="V147" s="19"/>
      <c r="W147" s="17"/>
      <c r="X147" s="17"/>
    </row>
    <row r="148" spans="1:24" ht="15">
      <c r="A148" s="142"/>
      <c r="B148" s="36"/>
      <c r="C148" s="329" t="s">
        <v>8317</v>
      </c>
      <c r="D148" s="401" t="s">
        <v>37002</v>
      </c>
      <c r="E148" s="32"/>
      <c r="F148" s="394"/>
      <c r="G148" s="13"/>
      <c r="H148" s="121"/>
      <c r="I148" s="66"/>
      <c r="J148" s="63"/>
      <c r="K148" s="63"/>
      <c r="L148" s="63"/>
      <c r="M148" s="63"/>
      <c r="N148" s="63"/>
      <c r="O148" s="63"/>
      <c r="P148" s="63"/>
      <c r="Q148" s="63"/>
      <c r="R148" s="16"/>
      <c r="S148" s="17"/>
      <c r="T148" s="18"/>
      <c r="U148" s="17"/>
      <c r="V148" s="19"/>
      <c r="W148" s="17"/>
      <c r="X148" s="17"/>
    </row>
    <row r="149" spans="1:24" ht="15">
      <c r="A149" s="142">
        <f>A147+1</f>
        <v>225</v>
      </c>
      <c r="B149" s="36" t="s">
        <v>2558</v>
      </c>
      <c r="C149" s="171" t="s">
        <v>3174</v>
      </c>
      <c r="D149" s="143" t="str">
        <f>LOWER(IF($A149="","",VLOOKUP($C149,'CPOS178-D'!$A$2:$G$11000,3,0)))</f>
        <v>concreto usinado, fck = 25 mpa - para bombeamento</v>
      </c>
      <c r="E149" s="32" t="str">
        <f>LOWER(IF($A149="","",VLOOKUP($C149,'CPOS178-D'!$A$2:$G$11000,4,0)))</f>
        <v>m³</v>
      </c>
      <c r="F149" s="394">
        <f>40*0.3*0.5</f>
        <v>6</v>
      </c>
      <c r="G149" s="13"/>
      <c r="H149" s="121"/>
      <c r="I149" s="66"/>
      <c r="J149" s="63"/>
      <c r="K149" s="63"/>
      <c r="L149" s="63"/>
      <c r="M149" s="63"/>
      <c r="N149" s="63"/>
      <c r="O149" s="63"/>
      <c r="P149" s="63"/>
      <c r="Q149" s="63"/>
      <c r="R149" s="16"/>
      <c r="S149" s="17"/>
      <c r="T149" s="18"/>
      <c r="U149" s="17"/>
      <c r="V149" s="19"/>
      <c r="W149" s="17"/>
      <c r="X149" s="17"/>
    </row>
    <row r="150" spans="1:24" ht="15">
      <c r="A150" s="142"/>
      <c r="B150" s="36"/>
      <c r="C150" s="329" t="s">
        <v>8317</v>
      </c>
      <c r="D150" s="401" t="s">
        <v>37003</v>
      </c>
      <c r="E150" s="32"/>
      <c r="F150" s="394"/>
      <c r="G150" s="13"/>
      <c r="H150" s="121"/>
      <c r="I150" s="66"/>
      <c r="J150" s="63"/>
      <c r="K150" s="63"/>
      <c r="L150" s="63"/>
      <c r="M150" s="63"/>
      <c r="N150" s="63"/>
      <c r="O150" s="63"/>
      <c r="P150" s="63"/>
      <c r="Q150" s="63"/>
      <c r="R150" s="16"/>
      <c r="S150" s="17"/>
      <c r="T150" s="18"/>
      <c r="U150" s="17"/>
      <c r="V150" s="19"/>
      <c r="W150" s="17"/>
      <c r="X150" s="17"/>
    </row>
    <row r="151" spans="1:24" ht="24">
      <c r="A151" s="142">
        <f>A149+1</f>
        <v>226</v>
      </c>
      <c r="B151" s="36" t="s">
        <v>2558</v>
      </c>
      <c r="C151" s="171" t="s">
        <v>3198</v>
      </c>
      <c r="D151" s="143" t="str">
        <f>LOWER(IF($A151="","",VLOOKUP($C151,'CPOS178-D'!$A$2:$G$11000,3,0)))</f>
        <v>lançamento, espalhamento e adensamento de concreto ou massa em lastro e/ou enchimento</v>
      </c>
      <c r="E151" s="32" t="str">
        <f>LOWER(IF($A151="","",VLOOKUP($C151,'CPOS178-D'!$A$2:$G$11000,4,0)))</f>
        <v>m³</v>
      </c>
      <c r="F151" s="394">
        <f>F149</f>
        <v>6</v>
      </c>
      <c r="G151" s="13"/>
      <c r="H151" s="121"/>
      <c r="I151" s="66"/>
      <c r="J151" s="63"/>
      <c r="K151" s="63"/>
      <c r="L151" s="63"/>
      <c r="M151" s="63"/>
      <c r="N151" s="63"/>
      <c r="O151" s="63"/>
      <c r="P151" s="63"/>
      <c r="Q151" s="63"/>
      <c r="R151" s="16"/>
      <c r="S151" s="17"/>
      <c r="T151" s="18"/>
      <c r="U151" s="17"/>
      <c r="V151" s="19"/>
      <c r="W151" s="17"/>
      <c r="X151" s="17"/>
    </row>
    <row r="152" spans="1:24" ht="15">
      <c r="A152" s="142"/>
      <c r="B152" s="36"/>
      <c r="C152" s="329" t="s">
        <v>8317</v>
      </c>
      <c r="D152" s="401" t="str">
        <f>D150</f>
        <v>40m x 0,3m x 0,5m</v>
      </c>
      <c r="E152" s="32"/>
      <c r="F152" s="394"/>
      <c r="G152" s="13"/>
      <c r="H152" s="121"/>
      <c r="I152" s="66"/>
      <c r="J152" s="63"/>
      <c r="K152" s="63"/>
      <c r="L152" s="63"/>
      <c r="M152" s="63"/>
      <c r="N152" s="63"/>
      <c r="O152" s="63"/>
      <c r="P152" s="63"/>
      <c r="Q152" s="63"/>
      <c r="R152" s="16"/>
      <c r="S152" s="17"/>
      <c r="T152" s="18"/>
      <c r="U152" s="17"/>
      <c r="V152" s="19"/>
      <c r="W152" s="17"/>
      <c r="X152" s="17"/>
    </row>
    <row r="153" spans="1:24" ht="15">
      <c r="A153" s="142">
        <f>A151+1</f>
        <v>227</v>
      </c>
      <c r="B153" s="36" t="s">
        <v>2558</v>
      </c>
      <c r="C153" s="171" t="s">
        <v>3086</v>
      </c>
      <c r="D153" s="143" t="str">
        <f>LOWER(IF($A153="","",VLOOKUP($C153,'CPOS178-D'!$A$2:$G$11000,3,0)))</f>
        <v>reaterro compactado mecanizado de vala ou cava com rolo, mínimo de 95% pn</v>
      </c>
      <c r="E153" s="32" t="str">
        <f>LOWER(IF($A153="","",VLOOKUP($C153,'CPOS178-D'!$A$2:$G$11000,4,0)))</f>
        <v>m³</v>
      </c>
      <c r="F153" s="394">
        <f>F139-F141-F149</f>
        <v>7.1999999999999993</v>
      </c>
      <c r="G153" s="13"/>
      <c r="H153" s="121"/>
      <c r="I153" s="66"/>
      <c r="J153" s="63"/>
      <c r="K153" s="63"/>
      <c r="L153" s="63"/>
      <c r="M153" s="63"/>
      <c r="N153" s="63"/>
      <c r="O153" s="63"/>
      <c r="P153" s="63"/>
      <c r="Q153" s="63"/>
      <c r="R153" s="16"/>
      <c r="S153" s="17"/>
      <c r="T153" s="18"/>
      <c r="U153" s="17"/>
      <c r="V153" s="19"/>
      <c r="W153" s="17"/>
      <c r="X153" s="17"/>
    </row>
    <row r="154" spans="1:24" ht="15">
      <c r="A154" s="142"/>
      <c r="B154" s="36"/>
      <c r="C154" s="329" t="s">
        <v>8317</v>
      </c>
      <c r="D154" s="401" t="s">
        <v>37005</v>
      </c>
      <c r="E154" s="32"/>
      <c r="F154" s="394"/>
      <c r="G154" s="13"/>
      <c r="H154" s="121"/>
      <c r="I154" s="66"/>
      <c r="J154" s="63"/>
      <c r="K154" s="63"/>
      <c r="L154" s="63"/>
      <c r="M154" s="63"/>
      <c r="N154" s="63"/>
      <c r="O154" s="63"/>
      <c r="P154" s="63"/>
      <c r="Q154" s="63"/>
      <c r="R154" s="16"/>
      <c r="S154" s="17"/>
      <c r="T154" s="18"/>
      <c r="U154" s="17"/>
      <c r="V154" s="19"/>
      <c r="W154" s="17"/>
      <c r="X154" s="17"/>
    </row>
    <row r="155" spans="1:24" ht="15">
      <c r="A155" s="142">
        <f t="shared" ref="A155" si="6">A153+1</f>
        <v>228</v>
      </c>
      <c r="B155" s="36" t="s">
        <v>2558</v>
      </c>
      <c r="C155" s="171" t="s">
        <v>4310</v>
      </c>
      <c r="D155" s="143" t="str">
        <f>LOWER(IF($A155="","",VLOOKUP($C155,'CPOS178-D'!$A$2:$G$11000,3,0)))</f>
        <v>impermeabilização em membrana de asfalto modificado com elastômeros, na cor preta</v>
      </c>
      <c r="E155" s="32" t="str">
        <f>LOWER(IF($A155="","",VLOOKUP($C155,'CPOS178-D'!$A$2:$G$11000,4,0)))</f>
        <v>m²</v>
      </c>
      <c r="F155" s="394">
        <f>(0.5*2+0.3)*40</f>
        <v>52</v>
      </c>
      <c r="G155" s="13"/>
      <c r="H155" s="121"/>
      <c r="I155" s="66"/>
      <c r="J155" s="63"/>
      <c r="K155" s="63"/>
      <c r="L155" s="63"/>
      <c r="M155" s="63"/>
      <c r="N155" s="63"/>
      <c r="O155" s="63"/>
      <c r="P155" s="63"/>
      <c r="Q155" s="63"/>
      <c r="R155" s="16"/>
      <c r="S155" s="17"/>
      <c r="T155" s="18"/>
      <c r="U155" s="17"/>
      <c r="V155" s="19"/>
      <c r="W155" s="17"/>
      <c r="X155" s="17"/>
    </row>
    <row r="156" spans="1:24" ht="15">
      <c r="A156" s="142"/>
      <c r="B156" s="36"/>
      <c r="C156" s="329" t="s">
        <v>8317</v>
      </c>
      <c r="D156" s="401" t="s">
        <v>37004</v>
      </c>
      <c r="E156" s="32"/>
      <c r="F156" s="394"/>
      <c r="G156" s="13"/>
      <c r="H156" s="121"/>
      <c r="I156" s="66"/>
      <c r="J156" s="63"/>
      <c r="K156" s="63"/>
      <c r="L156" s="63"/>
      <c r="M156" s="63"/>
      <c r="N156" s="63"/>
      <c r="O156" s="63"/>
      <c r="P156" s="63"/>
      <c r="Q156" s="63"/>
      <c r="R156" s="16"/>
      <c r="S156" s="17"/>
      <c r="T156" s="18"/>
      <c r="U156" s="17"/>
      <c r="V156" s="19"/>
      <c r="W156" s="17"/>
      <c r="X156" s="17"/>
    </row>
    <row r="157" spans="1:24" hidden="1">
      <c r="A157" s="240"/>
      <c r="B157" s="241"/>
      <c r="C157" s="242"/>
      <c r="D157" s="323" t="s">
        <v>36955</v>
      </c>
      <c r="E157" s="241"/>
      <c r="F157" s="393"/>
      <c r="G157" s="10"/>
      <c r="H157" s="116"/>
      <c r="I157" s="24"/>
      <c r="J157" s="24"/>
      <c r="K157" s="25"/>
      <c r="L157" s="24"/>
      <c r="M157" s="25"/>
      <c r="P157" s="4"/>
      <c r="Q157" s="3"/>
      <c r="R157" s="16"/>
      <c r="S157" s="16"/>
      <c r="T157" s="16"/>
      <c r="U157" s="17"/>
      <c r="V157" s="19"/>
      <c r="W157" s="16"/>
      <c r="X157" s="17"/>
    </row>
    <row r="158" spans="1:24" ht="24" hidden="1" customHeight="1">
      <c r="A158" s="142">
        <f>A155+1</f>
        <v>229</v>
      </c>
      <c r="B158" s="36"/>
      <c r="C158" s="171" t="s">
        <v>8119</v>
      </c>
      <c r="D158" s="143" t="s">
        <v>36948</v>
      </c>
      <c r="E158" s="32" t="s">
        <v>34</v>
      </c>
      <c r="F158" s="394">
        <v>40</v>
      </c>
      <c r="G158" s="13"/>
      <c r="H158" s="121"/>
      <c r="I158" s="66"/>
      <c r="J158" s="63"/>
      <c r="K158" s="63"/>
      <c r="L158" s="63"/>
      <c r="M158" s="63"/>
      <c r="N158" s="63"/>
      <c r="O158" s="63"/>
      <c r="P158" s="63"/>
      <c r="Q158" s="63"/>
      <c r="R158" s="16"/>
      <c r="S158" s="17"/>
      <c r="T158" s="18"/>
      <c r="U158" s="17"/>
      <c r="V158" s="19"/>
      <c r="W158" s="17"/>
      <c r="X158" s="17"/>
    </row>
    <row r="159" spans="1:24" ht="24" hidden="1" customHeight="1">
      <c r="A159" s="142"/>
      <c r="B159" s="36"/>
      <c r="C159" s="329" t="s">
        <v>8317</v>
      </c>
      <c r="D159" s="401" t="s">
        <v>37006</v>
      </c>
      <c r="E159" s="32"/>
      <c r="F159" s="394"/>
      <c r="G159" s="13"/>
      <c r="H159" s="121"/>
      <c r="I159" s="66"/>
      <c r="J159" s="63"/>
      <c r="K159" s="63"/>
      <c r="L159" s="63"/>
      <c r="M159" s="63"/>
      <c r="N159" s="63"/>
      <c r="O159" s="63"/>
      <c r="P159" s="63"/>
      <c r="Q159" s="63"/>
      <c r="R159" s="16"/>
      <c r="S159" s="17"/>
      <c r="T159" s="18"/>
      <c r="U159" s="17"/>
      <c r="V159" s="19"/>
      <c r="W159" s="17"/>
      <c r="X159" s="17"/>
    </row>
    <row r="160" spans="1:24" ht="24" hidden="1" customHeight="1">
      <c r="A160" s="142">
        <f>A158+1</f>
        <v>230</v>
      </c>
      <c r="B160" s="36"/>
      <c r="C160" s="171" t="s">
        <v>8119</v>
      </c>
      <c r="D160" s="143" t="s">
        <v>36951</v>
      </c>
      <c r="E160" s="32" t="s">
        <v>34</v>
      </c>
      <c r="F160" s="394">
        <f>F158</f>
        <v>40</v>
      </c>
      <c r="G160" s="13"/>
      <c r="H160" s="121"/>
      <c r="I160" s="66"/>
      <c r="J160" s="63"/>
      <c r="K160" s="63"/>
      <c r="L160" s="63"/>
      <c r="M160" s="63"/>
      <c r="N160" s="63"/>
      <c r="O160" s="63"/>
      <c r="P160" s="63"/>
      <c r="Q160" s="63"/>
      <c r="R160" s="16"/>
      <c r="S160" s="17"/>
      <c r="T160" s="18"/>
      <c r="U160" s="17"/>
      <c r="V160" s="19"/>
      <c r="W160" s="17"/>
      <c r="X160" s="17"/>
    </row>
    <row r="161" spans="1:24" ht="24" hidden="1" customHeight="1">
      <c r="A161" s="142"/>
      <c r="B161" s="36"/>
      <c r="C161" s="329" t="s">
        <v>8317</v>
      </c>
      <c r="D161" s="401" t="str">
        <f>D159</f>
        <v>40 m</v>
      </c>
      <c r="E161" s="32"/>
      <c r="F161" s="394"/>
      <c r="G161" s="13"/>
      <c r="H161" s="121"/>
      <c r="I161" s="66"/>
      <c r="J161" s="63"/>
      <c r="K161" s="63"/>
      <c r="L161" s="63"/>
      <c r="M161" s="63"/>
      <c r="N161" s="63"/>
      <c r="O161" s="63"/>
      <c r="P161" s="63"/>
      <c r="Q161" s="63"/>
      <c r="R161" s="16"/>
      <c r="S161" s="17"/>
      <c r="T161" s="18"/>
      <c r="U161" s="17"/>
      <c r="V161" s="19"/>
      <c r="W161" s="17"/>
      <c r="X161" s="17"/>
    </row>
    <row r="162" spans="1:24" ht="24" hidden="1" customHeight="1">
      <c r="A162" s="142">
        <f>A160+1</f>
        <v>231</v>
      </c>
      <c r="B162" s="36"/>
      <c r="C162" s="171" t="s">
        <v>8119</v>
      </c>
      <c r="D162" s="143" t="s">
        <v>36949</v>
      </c>
      <c r="E162" s="32" t="s">
        <v>8127</v>
      </c>
      <c r="F162" s="394">
        <v>1</v>
      </c>
      <c r="G162" s="13"/>
      <c r="H162" s="121"/>
      <c r="I162" s="66"/>
      <c r="J162" s="63"/>
      <c r="K162" s="63"/>
      <c r="L162" s="63"/>
      <c r="M162" s="63"/>
      <c r="N162" s="63"/>
      <c r="O162" s="63"/>
      <c r="P162" s="63"/>
      <c r="Q162" s="63"/>
      <c r="R162" s="16"/>
      <c r="S162" s="17"/>
      <c r="T162" s="18"/>
      <c r="U162" s="17"/>
      <c r="V162" s="19"/>
      <c r="W162" s="17"/>
      <c r="X162" s="17"/>
    </row>
    <row r="163" spans="1:24" ht="24" hidden="1" customHeight="1">
      <c r="A163" s="142"/>
      <c r="B163" s="36"/>
      <c r="C163" s="329" t="s">
        <v>8317</v>
      </c>
      <c r="D163" s="401" t="s">
        <v>37007</v>
      </c>
      <c r="E163" s="32"/>
      <c r="F163" s="394"/>
      <c r="G163" s="13"/>
      <c r="H163" s="121"/>
      <c r="I163" s="66"/>
      <c r="J163" s="63"/>
      <c r="K163" s="63"/>
      <c r="L163" s="63"/>
      <c r="M163" s="63"/>
      <c r="N163" s="63"/>
      <c r="O163" s="63"/>
      <c r="P163" s="63"/>
      <c r="Q163" s="63"/>
      <c r="R163" s="16"/>
      <c r="S163" s="17"/>
      <c r="T163" s="18"/>
      <c r="U163" s="17"/>
      <c r="V163" s="19"/>
      <c r="W163" s="17"/>
      <c r="X163" s="17"/>
    </row>
    <row r="164" spans="1:24" ht="24" hidden="1" customHeight="1">
      <c r="A164" s="142">
        <f>A162+1</f>
        <v>232</v>
      </c>
      <c r="B164" s="36"/>
      <c r="C164" s="171" t="s">
        <v>8119</v>
      </c>
      <c r="D164" s="143" t="s">
        <v>36952</v>
      </c>
      <c r="E164" s="32" t="s">
        <v>8127</v>
      </c>
      <c r="F164" s="394">
        <f>F162</f>
        <v>1</v>
      </c>
      <c r="G164" s="13"/>
      <c r="H164" s="121"/>
      <c r="I164" s="66"/>
      <c r="J164" s="63"/>
      <c r="K164" s="63"/>
      <c r="L164" s="63"/>
      <c r="M164" s="63"/>
      <c r="N164" s="63"/>
      <c r="O164" s="63"/>
      <c r="P164" s="63"/>
      <c r="Q164" s="63"/>
      <c r="R164" s="16"/>
      <c r="S164" s="17"/>
      <c r="T164" s="18"/>
      <c r="U164" s="17"/>
      <c r="V164" s="19"/>
      <c r="W164" s="17"/>
      <c r="X164" s="17"/>
    </row>
    <row r="165" spans="1:24" ht="24" hidden="1" customHeight="1">
      <c r="A165" s="142"/>
      <c r="B165" s="36"/>
      <c r="C165" s="329" t="s">
        <v>8317</v>
      </c>
      <c r="D165" s="401" t="str">
        <f>D163</f>
        <v>1 unidade</v>
      </c>
      <c r="E165" s="32"/>
      <c r="F165" s="394"/>
      <c r="G165" s="13"/>
      <c r="H165" s="121"/>
      <c r="I165" s="66"/>
      <c r="J165" s="63"/>
      <c r="K165" s="63"/>
      <c r="L165" s="63"/>
      <c r="M165" s="63"/>
      <c r="N165" s="63"/>
      <c r="O165" s="63"/>
      <c r="P165" s="63"/>
      <c r="Q165" s="63"/>
      <c r="R165" s="16"/>
      <c r="S165" s="17"/>
      <c r="T165" s="18"/>
      <c r="U165" s="17"/>
      <c r="V165" s="19"/>
      <c r="W165" s="17"/>
      <c r="X165" s="17"/>
    </row>
    <row r="166" spans="1:24" ht="24" hidden="1" customHeight="1">
      <c r="A166" s="142">
        <f>A164+1</f>
        <v>233</v>
      </c>
      <c r="B166" s="36"/>
      <c r="C166" s="171" t="s">
        <v>8119</v>
      </c>
      <c r="D166" s="143" t="s">
        <v>36950</v>
      </c>
      <c r="E166" s="32" t="s">
        <v>8127</v>
      </c>
      <c r="F166" s="394">
        <v>1</v>
      </c>
      <c r="G166" s="13"/>
      <c r="H166" s="121"/>
      <c r="I166" s="66"/>
      <c r="J166" s="63"/>
      <c r="K166" s="63"/>
      <c r="L166" s="63"/>
      <c r="M166" s="63"/>
      <c r="N166" s="63"/>
      <c r="O166" s="63"/>
      <c r="P166" s="63"/>
      <c r="Q166" s="63"/>
      <c r="R166" s="16"/>
      <c r="S166" s="17"/>
      <c r="T166" s="18"/>
      <c r="U166" s="17"/>
      <c r="V166" s="19"/>
      <c r="W166" s="17"/>
      <c r="X166" s="17"/>
    </row>
    <row r="167" spans="1:24" ht="24" hidden="1" customHeight="1">
      <c r="A167" s="142"/>
      <c r="B167" s="36"/>
      <c r="C167" s="329" t="s">
        <v>8317</v>
      </c>
      <c r="D167" s="401" t="str">
        <f>D163</f>
        <v>1 unidade</v>
      </c>
      <c r="E167" s="32"/>
      <c r="F167" s="394"/>
      <c r="G167" s="13"/>
      <c r="H167" s="121"/>
      <c r="I167" s="66"/>
      <c r="J167" s="63"/>
      <c r="K167" s="63"/>
      <c r="L167" s="63"/>
      <c r="M167" s="63"/>
      <c r="N167" s="63"/>
      <c r="O167" s="63"/>
      <c r="P167" s="63"/>
      <c r="Q167" s="63"/>
      <c r="R167" s="16"/>
      <c r="S167" s="17"/>
      <c r="T167" s="18"/>
      <c r="U167" s="17"/>
      <c r="V167" s="19"/>
      <c r="W167" s="17"/>
      <c r="X167" s="17"/>
    </row>
    <row r="168" spans="1:24" ht="24" hidden="1" customHeight="1">
      <c r="A168" s="142">
        <f t="shared" ref="A168" si="7">A166+1</f>
        <v>234</v>
      </c>
      <c r="B168" s="36"/>
      <c r="C168" s="171" t="s">
        <v>8119</v>
      </c>
      <c r="D168" s="143" t="s">
        <v>36953</v>
      </c>
      <c r="E168" s="32" t="s">
        <v>8127</v>
      </c>
      <c r="F168" s="394">
        <f>F166</f>
        <v>1</v>
      </c>
      <c r="G168" s="13"/>
      <c r="H168" s="121"/>
      <c r="I168" s="66"/>
      <c r="J168" s="63"/>
      <c r="K168" s="63"/>
      <c r="L168" s="63"/>
      <c r="M168" s="63"/>
      <c r="N168" s="63"/>
      <c r="O168" s="63"/>
      <c r="P168" s="63"/>
      <c r="Q168" s="63"/>
      <c r="R168" s="16"/>
      <c r="S168" s="17"/>
      <c r="T168" s="18"/>
      <c r="U168" s="17"/>
      <c r="V168" s="19"/>
      <c r="W168" s="17"/>
      <c r="X168" s="17"/>
    </row>
    <row r="169" spans="1:24" ht="24" hidden="1" customHeight="1">
      <c r="A169" s="142"/>
      <c r="B169" s="36"/>
      <c r="C169" s="329" t="s">
        <v>8317</v>
      </c>
      <c r="D169" s="401" t="str">
        <f>D167</f>
        <v>1 unidade</v>
      </c>
      <c r="E169" s="32"/>
      <c r="F169" s="394"/>
      <c r="G169" s="13"/>
      <c r="H169" s="121"/>
      <c r="I169" s="66"/>
      <c r="J169" s="63"/>
      <c r="K169" s="63"/>
      <c r="L169" s="63"/>
      <c r="M169" s="63"/>
      <c r="N169" s="63"/>
      <c r="O169" s="63"/>
      <c r="P169" s="63"/>
      <c r="Q169" s="63"/>
      <c r="R169" s="16"/>
      <c r="S169" s="17"/>
      <c r="T169" s="18"/>
      <c r="U169" s="17"/>
      <c r="V169" s="19"/>
      <c r="W169" s="17"/>
      <c r="X169" s="17"/>
    </row>
    <row r="170" spans="1:24">
      <c r="A170" s="240"/>
      <c r="B170" s="241"/>
      <c r="C170" s="242"/>
      <c r="D170" s="323" t="s">
        <v>999</v>
      </c>
      <c r="E170" s="241"/>
      <c r="F170" s="393"/>
      <c r="G170" s="10"/>
      <c r="H170" s="116"/>
      <c r="I170" s="24"/>
      <c r="J170" s="24"/>
      <c r="K170" s="25"/>
      <c r="L170" s="24"/>
      <c r="M170" s="25"/>
      <c r="P170" s="4"/>
      <c r="Q170" s="3"/>
      <c r="R170" s="16"/>
      <c r="S170" s="16"/>
      <c r="T170" s="16"/>
      <c r="U170" s="17"/>
      <c r="V170" s="19"/>
      <c r="W170" s="16"/>
      <c r="X170" s="17"/>
    </row>
    <row r="171" spans="1:24" ht="15">
      <c r="A171" s="142">
        <f>A155+1</f>
        <v>229</v>
      </c>
      <c r="B171" s="36" t="s">
        <v>2558</v>
      </c>
      <c r="C171" s="171" t="s">
        <v>3513</v>
      </c>
      <c r="D171" s="143" t="str">
        <f>LOWER(IF($A171="","",VLOOKUP($C171,'CPOS178-D'!$A$2:$G$11000,3,0)))</f>
        <v>chapisco</v>
      </c>
      <c r="E171" s="32" t="str">
        <f>LOWER(IF($A171="","",VLOOKUP($C171,'CPOS178-D'!$A$2:$G$11000,4,0)))</f>
        <v>m²</v>
      </c>
      <c r="F171" s="551">
        <f>(2*2.5+0.3)*40</f>
        <v>212</v>
      </c>
      <c r="G171" s="13"/>
      <c r="H171" s="121"/>
      <c r="I171" s="66"/>
      <c r="J171" s="63"/>
      <c r="K171" s="63"/>
      <c r="L171" s="63"/>
      <c r="M171" s="63"/>
      <c r="N171" s="63"/>
      <c r="O171" s="63"/>
      <c r="P171" s="63"/>
      <c r="Q171" s="63"/>
      <c r="R171" s="16"/>
      <c r="S171" s="17"/>
      <c r="T171" s="18"/>
      <c r="U171" s="17"/>
      <c r="V171" s="19"/>
      <c r="W171" s="17"/>
      <c r="X171" s="17"/>
    </row>
    <row r="172" spans="1:24" ht="15">
      <c r="A172" s="142"/>
      <c r="B172" s="36"/>
      <c r="C172" s="329" t="s">
        <v>8317</v>
      </c>
      <c r="D172" s="401" t="s">
        <v>37008</v>
      </c>
      <c r="E172" s="32"/>
      <c r="F172" s="394"/>
      <c r="G172" s="13"/>
      <c r="H172" s="121"/>
      <c r="I172" s="66"/>
      <c r="J172" s="63"/>
      <c r="K172" s="63"/>
      <c r="L172" s="63"/>
      <c r="M172" s="63"/>
      <c r="N172" s="63"/>
      <c r="O172" s="63"/>
      <c r="P172" s="63"/>
      <c r="Q172" s="63"/>
      <c r="R172" s="16"/>
      <c r="S172" s="17"/>
      <c r="T172" s="18"/>
      <c r="U172" s="17"/>
      <c r="V172" s="19"/>
      <c r="W172" s="17"/>
      <c r="X172" s="17"/>
    </row>
    <row r="173" spans="1:24" ht="15">
      <c r="A173" s="142">
        <f>A171+1</f>
        <v>230</v>
      </c>
      <c r="B173" s="36" t="s">
        <v>2558</v>
      </c>
      <c r="C173" s="171" t="s">
        <v>7774</v>
      </c>
      <c r="D173" s="143" t="str">
        <f>LOWER(IF($A173="","",VLOOKUP($C173,'CPOS178-D'!$A$2:$G$11000,3,0)))</f>
        <v>emboço desempenado com argamassa industrializada</v>
      </c>
      <c r="E173" s="32" t="str">
        <f>LOWER(IF($A173="","",VLOOKUP($C173,'CPOS178-D'!$A$2:$G$11000,4,0)))</f>
        <v>m²</v>
      </c>
      <c r="F173" s="394">
        <f>(2*2.5+0.3)*40</f>
        <v>212</v>
      </c>
      <c r="G173" s="13"/>
      <c r="H173" s="121"/>
      <c r="I173" s="66"/>
      <c r="J173" s="63"/>
      <c r="K173" s="63"/>
      <c r="L173" s="63"/>
      <c r="M173" s="63"/>
      <c r="N173" s="63"/>
      <c r="O173" s="63"/>
      <c r="P173" s="63"/>
      <c r="Q173" s="63"/>
      <c r="R173" s="16"/>
      <c r="S173" s="17"/>
      <c r="T173" s="18"/>
      <c r="U173" s="17"/>
      <c r="V173" s="19"/>
      <c r="W173" s="17"/>
      <c r="X173" s="17"/>
    </row>
    <row r="174" spans="1:24" ht="15">
      <c r="A174" s="142"/>
      <c r="B174" s="36"/>
      <c r="C174" s="329" t="s">
        <v>8317</v>
      </c>
      <c r="D174" s="401" t="s">
        <v>37008</v>
      </c>
      <c r="E174" s="32"/>
      <c r="F174" s="394"/>
      <c r="G174" s="13"/>
      <c r="H174" s="121"/>
      <c r="I174" s="66"/>
      <c r="J174" s="63"/>
      <c r="K174" s="63"/>
      <c r="L174" s="63"/>
      <c r="M174" s="63"/>
      <c r="N174" s="63"/>
      <c r="O174" s="63"/>
      <c r="P174" s="63"/>
      <c r="Q174" s="63"/>
      <c r="R174" s="16"/>
      <c r="S174" s="17"/>
      <c r="T174" s="18"/>
      <c r="U174" s="17"/>
      <c r="V174" s="19"/>
      <c r="W174" s="17"/>
      <c r="X174" s="17"/>
    </row>
    <row r="175" spans="1:24" ht="15" hidden="1">
      <c r="A175" s="142">
        <f>A173+1</f>
        <v>231</v>
      </c>
      <c r="B175" s="36" t="s">
        <v>2558</v>
      </c>
      <c r="C175" s="171" t="s">
        <v>3519</v>
      </c>
      <c r="D175" s="143" t="str">
        <f>LOWER(IF($A175="","",VLOOKUP($C175,'CPOS178-D'!$A$2:$G$11000,3,0)))</f>
        <v>reboco</v>
      </c>
      <c r="E175" s="32" t="str">
        <f>LOWER(IF($A175="","",VLOOKUP($C175,'CPOS178-D'!$A$2:$G$11000,4,0)))</f>
        <v>m²</v>
      </c>
      <c r="F175" s="394">
        <f>F171</f>
        <v>212</v>
      </c>
      <c r="G175" s="13"/>
      <c r="H175" s="121"/>
      <c r="I175" s="66"/>
      <c r="J175" s="63"/>
      <c r="K175" s="63"/>
      <c r="L175" s="63"/>
      <c r="M175" s="63"/>
      <c r="N175" s="63"/>
      <c r="O175" s="63"/>
      <c r="P175" s="63"/>
      <c r="Q175" s="63"/>
      <c r="R175" s="16"/>
      <c r="S175" s="17"/>
      <c r="T175" s="18"/>
      <c r="U175" s="17"/>
      <c r="V175" s="19"/>
      <c r="W175" s="17"/>
      <c r="X175" s="17"/>
    </row>
    <row r="176" spans="1:24" ht="15" hidden="1">
      <c r="A176" s="142"/>
      <c r="B176" s="36"/>
      <c r="C176" s="329" t="s">
        <v>8317</v>
      </c>
      <c r="D176" s="401" t="str">
        <f>D172</f>
        <v>(2 x 0,4m + 0,3m) x 40m</v>
      </c>
      <c r="E176" s="32"/>
      <c r="F176" s="394"/>
      <c r="G176" s="13"/>
      <c r="H176" s="121"/>
      <c r="I176" s="66"/>
      <c r="J176" s="63"/>
      <c r="K176" s="63"/>
      <c r="L176" s="63"/>
      <c r="M176" s="63"/>
      <c r="N176" s="63"/>
      <c r="O176" s="63"/>
      <c r="P176" s="63"/>
      <c r="Q176" s="63"/>
      <c r="R176" s="16"/>
      <c r="S176" s="17"/>
      <c r="T176" s="18"/>
      <c r="U176" s="17"/>
      <c r="V176" s="19"/>
      <c r="W176" s="17"/>
      <c r="X176" s="17"/>
    </row>
    <row r="177" spans="1:24" ht="24">
      <c r="A177" s="142">
        <f>A173+1</f>
        <v>231</v>
      </c>
      <c r="B177" s="36" t="s">
        <v>2558</v>
      </c>
      <c r="C177" s="171" t="s">
        <v>3612</v>
      </c>
      <c r="D177" s="143" t="str">
        <f>LOWER(IF($A177="","",VLOOKUP($C177,'CPOS178-D'!$A$2:$G$11000,3,0)))</f>
        <v>revestimento em pastilha de porcelana natural ou esmaltada de 5 x 5 cm, assentado e rejuntado com argamassa colante industrializada</v>
      </c>
      <c r="E177" s="32" t="str">
        <f>LOWER(IF($A177="","",VLOOKUP($C177,'CPOS178-D'!$A$2:$G$11000,4,0)))</f>
        <v>m²</v>
      </c>
      <c r="F177" s="394">
        <f>F171</f>
        <v>212</v>
      </c>
      <c r="G177" s="13"/>
      <c r="H177" s="121"/>
      <c r="I177" s="66"/>
      <c r="J177" s="63"/>
      <c r="K177" s="63"/>
      <c r="L177" s="63"/>
      <c r="M177" s="63"/>
      <c r="N177" s="63"/>
      <c r="O177" s="63"/>
      <c r="P177" s="63"/>
      <c r="Q177" s="63"/>
      <c r="R177" s="16"/>
      <c r="S177" s="17"/>
      <c r="T177" s="18"/>
      <c r="U177" s="17"/>
      <c r="V177" s="19"/>
      <c r="W177" s="17"/>
      <c r="X177" s="17"/>
    </row>
    <row r="178" spans="1:24" ht="15">
      <c r="A178" s="142"/>
      <c r="B178" s="36"/>
      <c r="C178" s="329" t="s">
        <v>8317</v>
      </c>
      <c r="D178" s="401" t="str">
        <f>D172</f>
        <v>(2 x 0,4m + 0,3m) x 40m</v>
      </c>
      <c r="E178" s="32"/>
      <c r="F178" s="394"/>
      <c r="G178" s="13"/>
      <c r="H178" s="121"/>
      <c r="I178" s="66"/>
      <c r="J178" s="63"/>
      <c r="K178" s="63"/>
      <c r="L178" s="63"/>
      <c r="M178" s="63"/>
      <c r="N178" s="63"/>
      <c r="O178" s="63"/>
      <c r="P178" s="63"/>
      <c r="Q178" s="63"/>
      <c r="R178" s="16"/>
      <c r="S178" s="17"/>
      <c r="T178" s="18"/>
      <c r="U178" s="17"/>
      <c r="V178" s="19"/>
      <c r="W178" s="17"/>
      <c r="X178" s="17"/>
    </row>
    <row r="179" spans="1:24" ht="24">
      <c r="A179" s="142">
        <f t="shared" ref="A179" si="8">A177+1</f>
        <v>232</v>
      </c>
      <c r="B179" s="36" t="s">
        <v>2558</v>
      </c>
      <c r="C179" s="171" t="s">
        <v>3581</v>
      </c>
      <c r="D179" s="143" t="str">
        <f>LOWER(IF($A179="","",VLOOKUP($C179,'CPOS178-D'!$A$2:$G$11000,3,0)))</f>
        <v>rejuntamento em placas cerâmicas com argamassa industrializada para rejunte, juntas acima de 5 até 10 mm</v>
      </c>
      <c r="E179" s="32" t="str">
        <f>LOWER(IF($A179="","",VLOOKUP($C179,'CPOS178-D'!$A$2:$G$11000,4,0)))</f>
        <v>m²</v>
      </c>
      <c r="F179" s="394">
        <f>F171</f>
        <v>212</v>
      </c>
      <c r="G179" s="13"/>
      <c r="H179" s="121"/>
      <c r="I179" s="66"/>
      <c r="J179" s="63"/>
      <c r="K179" s="63"/>
      <c r="L179" s="63"/>
      <c r="M179" s="63"/>
      <c r="N179" s="63"/>
      <c r="O179" s="63"/>
      <c r="P179" s="63"/>
      <c r="Q179" s="63"/>
      <c r="R179" s="16"/>
      <c r="S179" s="17"/>
      <c r="T179" s="18"/>
      <c r="U179" s="17"/>
      <c r="V179" s="19"/>
      <c r="W179" s="17"/>
      <c r="X179" s="17"/>
    </row>
    <row r="180" spans="1:24" ht="15">
      <c r="A180" s="142"/>
      <c r="B180" s="36"/>
      <c r="C180" s="329" t="s">
        <v>8317</v>
      </c>
      <c r="D180" s="401" t="str">
        <f>D172</f>
        <v>(2 x 0,4m + 0,3m) x 40m</v>
      </c>
      <c r="E180" s="32"/>
      <c r="F180" s="394"/>
      <c r="G180" s="13"/>
      <c r="H180" s="121"/>
      <c r="I180" s="66"/>
      <c r="J180" s="63"/>
      <c r="K180" s="63"/>
      <c r="L180" s="63"/>
      <c r="M180" s="63"/>
      <c r="N180" s="63"/>
      <c r="O180" s="63"/>
      <c r="P180" s="63"/>
      <c r="Q180" s="63"/>
      <c r="R180" s="16"/>
      <c r="S180" s="17"/>
      <c r="T180" s="18"/>
      <c r="U180" s="17"/>
      <c r="V180" s="19"/>
      <c r="W180" s="17"/>
      <c r="X180" s="17"/>
    </row>
    <row r="181" spans="1:24" ht="15">
      <c r="A181" s="142"/>
      <c r="B181" s="36"/>
      <c r="C181" s="171"/>
      <c r="D181" s="143"/>
      <c r="E181" s="32"/>
      <c r="F181" s="394"/>
      <c r="G181" s="13"/>
      <c r="H181" s="121"/>
      <c r="I181" s="66"/>
      <c r="J181" s="63"/>
      <c r="K181" s="63"/>
      <c r="L181" s="63"/>
      <c r="M181" s="63"/>
      <c r="N181" s="63"/>
      <c r="O181" s="63"/>
      <c r="P181" s="63"/>
      <c r="Q181" s="63"/>
      <c r="R181" s="16"/>
      <c r="S181" s="17"/>
      <c r="T181" s="18"/>
      <c r="U181" s="17"/>
      <c r="V181" s="19"/>
      <c r="W181" s="17"/>
      <c r="X181" s="17"/>
    </row>
    <row r="182" spans="1:24">
      <c r="A182" s="240"/>
      <c r="B182" s="241"/>
      <c r="C182" s="242"/>
      <c r="D182" s="323" t="s">
        <v>8303</v>
      </c>
      <c r="E182" s="241" t="str">
        <f>LOWER(IF($A182="","",VLOOKUP($D182,'CPOS178-D'!$A$2:$G$11000,4,0)))</f>
        <v/>
      </c>
      <c r="F182" s="393"/>
      <c r="G182" s="10"/>
      <c r="H182" s="116"/>
      <c r="I182" s="24"/>
      <c r="J182" s="24"/>
      <c r="K182" s="25"/>
      <c r="L182" s="24"/>
      <c r="M182" s="25"/>
      <c r="P182" s="4"/>
      <c r="Q182" s="3"/>
      <c r="R182" s="16"/>
      <c r="S182" s="16"/>
      <c r="T182" s="16"/>
      <c r="U182" s="17"/>
      <c r="V182" s="19"/>
      <c r="W182" s="16"/>
      <c r="X182" s="17"/>
    </row>
    <row r="183" spans="1:24" ht="15">
      <c r="A183" s="142"/>
      <c r="B183" s="36"/>
      <c r="C183" s="171"/>
      <c r="D183" s="143"/>
      <c r="E183" s="32"/>
      <c r="F183" s="394"/>
      <c r="G183" s="13"/>
      <c r="H183" s="121"/>
      <c r="I183" s="66"/>
      <c r="J183" s="63"/>
      <c r="K183" s="63"/>
      <c r="L183" s="63"/>
      <c r="M183" s="63"/>
      <c r="N183" s="63"/>
      <c r="O183" s="63"/>
      <c r="P183" s="63"/>
      <c r="Q183" s="63"/>
      <c r="R183" s="16"/>
      <c r="S183" s="17"/>
      <c r="T183" s="18"/>
      <c r="U183" s="17"/>
      <c r="V183" s="19"/>
      <c r="W183" s="17"/>
      <c r="X183" s="17"/>
    </row>
    <row r="184" spans="1:24">
      <c r="A184" s="240"/>
      <c r="B184" s="241"/>
      <c r="C184" s="242"/>
      <c r="D184" s="323" t="s">
        <v>8307</v>
      </c>
      <c r="E184" s="241" t="str">
        <f>LOWER(IF($A184="","",VLOOKUP($D184,'CPOS178-D'!$A$2:$G$11000,4,0)))</f>
        <v/>
      </c>
      <c r="F184" s="393"/>
      <c r="G184" s="10"/>
      <c r="H184" s="116"/>
      <c r="I184" s="24"/>
      <c r="J184" s="24"/>
      <c r="K184" s="25"/>
      <c r="L184" s="24"/>
      <c r="M184" s="25"/>
      <c r="P184" s="4"/>
      <c r="Q184" s="3"/>
      <c r="R184" s="16"/>
      <c r="S184" s="16"/>
      <c r="T184" s="16"/>
      <c r="U184" s="17"/>
      <c r="V184" s="19"/>
      <c r="W184" s="16"/>
      <c r="X184" s="17"/>
    </row>
    <row r="185" spans="1:24" ht="15">
      <c r="A185" s="142">
        <f>A179+1</f>
        <v>233</v>
      </c>
      <c r="B185" s="36" t="s">
        <v>2558</v>
      </c>
      <c r="C185" s="171" t="s">
        <v>3050</v>
      </c>
      <c r="D185" s="143" t="str">
        <f>LOWER(IF($A185="","",VLOOKUP($C185,'CPOS178-D'!$A$2:$G$11000,3,0)))</f>
        <v>escavação manual em solo de 1ª e 2ª categoria em campo aberto</v>
      </c>
      <c r="E185" s="32" t="str">
        <f>LOWER(IF($A185="","",VLOOKUP($C185,'CPOS178-D'!$A$2:$G$11000,4,0)))</f>
        <v>m³</v>
      </c>
      <c r="F185" s="394">
        <f>0.6*0.4*86</f>
        <v>20.64</v>
      </c>
      <c r="G185" s="13"/>
      <c r="H185" s="121"/>
      <c r="I185" s="66"/>
      <c r="J185" s="63"/>
      <c r="K185" s="63"/>
      <c r="L185" s="63"/>
      <c r="M185" s="63"/>
      <c r="N185" s="63"/>
      <c r="O185" s="63"/>
      <c r="P185" s="63"/>
      <c r="Q185" s="63"/>
      <c r="R185" s="16"/>
      <c r="S185" s="17"/>
      <c r="T185" s="18"/>
      <c r="U185" s="17"/>
      <c r="V185" s="19"/>
      <c r="W185" s="17"/>
      <c r="X185" s="17"/>
    </row>
    <row r="186" spans="1:24" ht="15">
      <c r="A186" s="142"/>
      <c r="B186" s="36"/>
      <c r="C186" s="329" t="s">
        <v>8317</v>
      </c>
      <c r="D186" s="401" t="s">
        <v>37009</v>
      </c>
      <c r="E186" s="32"/>
      <c r="F186" s="394"/>
      <c r="G186" s="13"/>
      <c r="H186" s="121"/>
      <c r="I186" s="66"/>
      <c r="J186" s="63"/>
      <c r="K186" s="63"/>
      <c r="L186" s="63"/>
      <c r="M186" s="63"/>
      <c r="N186" s="63"/>
      <c r="O186" s="63"/>
      <c r="P186" s="63"/>
      <c r="Q186" s="63"/>
      <c r="R186" s="16"/>
      <c r="S186" s="17"/>
      <c r="T186" s="18"/>
      <c r="U186" s="17"/>
      <c r="V186" s="19"/>
      <c r="W186" s="17"/>
      <c r="X186" s="17"/>
    </row>
    <row r="187" spans="1:24" ht="15">
      <c r="A187" s="142">
        <f>A185+1</f>
        <v>234</v>
      </c>
      <c r="B187" s="36" t="s">
        <v>2558</v>
      </c>
      <c r="C187" s="171" t="s">
        <v>6337</v>
      </c>
      <c r="D187" s="143" t="str">
        <f>LOWER(IF($A187="","",VLOOKUP($C187,'CPOS178-D'!$A$2:$G$11000,3,0)))</f>
        <v>base de bica corrida</v>
      </c>
      <c r="E187" s="32" t="str">
        <f>LOWER(IF($A187="","",VLOOKUP($C187,'CPOS178-D'!$A$2:$G$11000,4,0)))</f>
        <v>m³</v>
      </c>
      <c r="F187" s="394">
        <f>0.3*86*0.1</f>
        <v>2.58</v>
      </c>
      <c r="G187" s="13"/>
      <c r="H187" s="121"/>
      <c r="I187" s="66"/>
      <c r="J187" s="63"/>
      <c r="K187" s="63"/>
      <c r="L187" s="63"/>
      <c r="M187" s="63"/>
      <c r="N187" s="63"/>
      <c r="O187" s="63"/>
      <c r="P187" s="63"/>
      <c r="Q187" s="63"/>
      <c r="R187" s="16"/>
      <c r="S187" s="17"/>
      <c r="T187" s="18"/>
      <c r="U187" s="17"/>
      <c r="V187" s="19"/>
      <c r="W187" s="17"/>
      <c r="X187" s="17"/>
    </row>
    <row r="188" spans="1:24" ht="15">
      <c r="A188" s="142"/>
      <c r="B188" s="36"/>
      <c r="C188" s="329" t="s">
        <v>8317</v>
      </c>
      <c r="D188" s="401" t="s">
        <v>37010</v>
      </c>
      <c r="E188" s="32"/>
      <c r="F188" s="394"/>
      <c r="G188" s="13"/>
      <c r="H188" s="121"/>
      <c r="I188" s="66"/>
      <c r="J188" s="63"/>
      <c r="K188" s="63"/>
      <c r="L188" s="63"/>
      <c r="M188" s="63"/>
      <c r="N188" s="63"/>
      <c r="O188" s="63"/>
      <c r="P188" s="63"/>
      <c r="Q188" s="63"/>
      <c r="R188" s="16"/>
      <c r="S188" s="17"/>
      <c r="T188" s="18"/>
      <c r="U188" s="17"/>
      <c r="V188" s="19"/>
      <c r="W188" s="17"/>
      <c r="X188" s="17"/>
    </row>
    <row r="189" spans="1:24" ht="15">
      <c r="A189" s="142">
        <f>A187+1</f>
        <v>235</v>
      </c>
      <c r="B189" s="36" t="s">
        <v>2558</v>
      </c>
      <c r="C189" s="171" t="s">
        <v>3225</v>
      </c>
      <c r="D189" s="143" t="str">
        <f>LOWER(IF($A189="","",VLOOKUP($C189,'CPOS178-D'!$A$2:$G$11000,3,0)))</f>
        <v>broca em concreto armado diâmetro de 20 cm - completa</v>
      </c>
      <c r="E189" s="32" t="str">
        <f>LOWER(IF($A189="","",VLOOKUP($C189,'CPOS178-D'!$A$2:$G$11000,4,0)))</f>
        <v>m</v>
      </c>
      <c r="F189" s="394">
        <f>86/2*3</f>
        <v>129</v>
      </c>
      <c r="G189" s="13"/>
      <c r="H189" s="121"/>
      <c r="I189" s="66"/>
      <c r="J189" s="63"/>
      <c r="K189" s="63"/>
      <c r="L189" s="63"/>
      <c r="M189" s="63"/>
      <c r="N189" s="63"/>
      <c r="O189" s="63"/>
      <c r="P189" s="63"/>
      <c r="Q189" s="63"/>
      <c r="R189" s="16"/>
      <c r="S189" s="17"/>
      <c r="T189" s="18"/>
      <c r="U189" s="17"/>
      <c r="V189" s="19"/>
      <c r="W189" s="17"/>
      <c r="X189" s="17"/>
    </row>
    <row r="190" spans="1:24" ht="15">
      <c r="A190" s="142"/>
      <c r="B190" s="36"/>
      <c r="C190" s="329" t="s">
        <v>8317</v>
      </c>
      <c r="D190" s="401" t="s">
        <v>37011</v>
      </c>
      <c r="E190" s="32"/>
      <c r="F190" s="394"/>
      <c r="G190" s="13"/>
      <c r="H190" s="121"/>
      <c r="I190" s="66"/>
      <c r="J190" s="63"/>
      <c r="K190" s="63"/>
      <c r="L190" s="63"/>
      <c r="M190" s="63"/>
      <c r="N190" s="63"/>
      <c r="O190" s="63"/>
      <c r="P190" s="63"/>
      <c r="Q190" s="63"/>
      <c r="R190" s="16"/>
      <c r="S190" s="17"/>
      <c r="T190" s="18"/>
      <c r="U190" s="17"/>
      <c r="V190" s="19"/>
      <c r="W190" s="17"/>
      <c r="X190" s="17"/>
    </row>
    <row r="191" spans="1:24" ht="15">
      <c r="A191" s="142">
        <f>A189+1</f>
        <v>236</v>
      </c>
      <c r="B191" s="36" t="s">
        <v>2558</v>
      </c>
      <c r="C191" s="171" t="s">
        <v>3137</v>
      </c>
      <c r="D191" s="143" t="str">
        <f>LOWER(IF($A191="","",VLOOKUP($C191,'CPOS178-D'!$A$2:$G$11000,3,0)))</f>
        <v>forma plana em compensado para estrutura convencional</v>
      </c>
      <c r="E191" s="32" t="str">
        <f>LOWER(IF($A191="","",VLOOKUP($C191,'CPOS178-D'!$A$2:$G$11000,4,0)))</f>
        <v>m²</v>
      </c>
      <c r="F191" s="394">
        <f>(0.3*3*86)</f>
        <v>77.399999999999991</v>
      </c>
      <c r="G191" s="13"/>
      <c r="H191" s="121"/>
      <c r="I191" s="66"/>
      <c r="J191" s="63"/>
      <c r="K191" s="63"/>
      <c r="L191" s="63"/>
      <c r="M191" s="63"/>
      <c r="N191" s="63"/>
      <c r="O191" s="63"/>
      <c r="P191" s="63"/>
      <c r="Q191" s="63"/>
      <c r="R191" s="16"/>
      <c r="S191" s="17"/>
      <c r="T191" s="18"/>
      <c r="U191" s="17"/>
      <c r="V191" s="19"/>
      <c r="W191" s="17"/>
      <c r="X191" s="17"/>
    </row>
    <row r="192" spans="1:24" ht="15">
      <c r="A192" s="142"/>
      <c r="B192" s="36"/>
      <c r="C192" s="329" t="s">
        <v>8317</v>
      </c>
      <c r="D192" s="401" t="s">
        <v>37012</v>
      </c>
      <c r="E192" s="32"/>
      <c r="F192" s="394"/>
      <c r="G192" s="13"/>
      <c r="H192" s="121"/>
      <c r="I192" s="66"/>
      <c r="J192" s="63"/>
      <c r="K192" s="63"/>
      <c r="L192" s="63"/>
      <c r="M192" s="63"/>
      <c r="N192" s="63"/>
      <c r="O192" s="63"/>
      <c r="P192" s="63"/>
      <c r="Q192" s="63"/>
      <c r="R192" s="16"/>
      <c r="S192" s="17"/>
      <c r="T192" s="18"/>
      <c r="U192" s="17"/>
      <c r="V192" s="19"/>
      <c r="W192" s="17"/>
      <c r="X192" s="17"/>
    </row>
    <row r="193" spans="1:24" ht="15">
      <c r="A193" s="142">
        <f>A191+1</f>
        <v>237</v>
      </c>
      <c r="B193" s="36" t="s">
        <v>2558</v>
      </c>
      <c r="C193" s="171" t="s">
        <v>3161</v>
      </c>
      <c r="D193" s="143" t="str">
        <f>LOWER(IF($A193="","",VLOOKUP($C193,'CPOS178-D'!$A$2:$G$11000,3,0)))</f>
        <v>armadura em barra de aço ca-50 (a ou b) fyk = 500 mpa</v>
      </c>
      <c r="E193" s="32" t="str">
        <f>LOWER(IF($A193="","",VLOOKUP($C193,'CPOS178-D'!$A$2:$G$11000,4,0)))</f>
        <v>kg</v>
      </c>
      <c r="F193" s="394">
        <f>F195*120</f>
        <v>928.80000000000007</v>
      </c>
      <c r="G193" s="13"/>
      <c r="H193" s="121"/>
      <c r="I193" s="66"/>
      <c r="J193" s="63"/>
      <c r="K193" s="63"/>
      <c r="L193" s="63"/>
      <c r="M193" s="63"/>
      <c r="N193" s="63"/>
      <c r="O193" s="63"/>
      <c r="P193" s="63"/>
      <c r="Q193" s="63"/>
      <c r="R193" s="16"/>
      <c r="S193" s="17"/>
      <c r="T193" s="18"/>
      <c r="U193" s="17"/>
      <c r="V193" s="19"/>
      <c r="W193" s="17"/>
      <c r="X193" s="17"/>
    </row>
    <row r="194" spans="1:24" ht="15">
      <c r="A194" s="142"/>
      <c r="B194" s="36"/>
      <c r="C194" s="329" t="s">
        <v>8317</v>
      </c>
      <c r="D194" s="401" t="s">
        <v>37379</v>
      </c>
      <c r="E194" s="32"/>
      <c r="F194" s="394"/>
      <c r="G194" s="13"/>
      <c r="H194" s="121"/>
      <c r="I194" s="66"/>
      <c r="J194" s="63"/>
      <c r="K194" s="63"/>
      <c r="L194" s="63"/>
      <c r="M194" s="63"/>
      <c r="N194" s="63"/>
      <c r="O194" s="63"/>
      <c r="P194" s="63"/>
      <c r="Q194" s="63"/>
      <c r="R194" s="16"/>
      <c r="S194" s="17"/>
      <c r="T194" s="18"/>
      <c r="U194" s="17"/>
      <c r="V194" s="19"/>
      <c r="W194" s="17"/>
      <c r="X194" s="17"/>
    </row>
    <row r="195" spans="1:24" ht="15">
      <c r="A195" s="142">
        <f>A193+1</f>
        <v>238</v>
      </c>
      <c r="B195" s="36" t="s">
        <v>2558</v>
      </c>
      <c r="C195" s="171" t="s">
        <v>3173</v>
      </c>
      <c r="D195" s="143" t="str">
        <f>LOWER(IF($A195="","",VLOOKUP($C195,'CPOS178-D'!$A$2:$G$11000,3,0)))</f>
        <v>concreto usinado, fck = 20 mpa - para bombeamento</v>
      </c>
      <c r="E195" s="32" t="str">
        <f>LOWER(IF($A195="","",VLOOKUP($C195,'CPOS178-D'!$A$2:$G$11000,4,0)))</f>
        <v>m³</v>
      </c>
      <c r="F195" s="394">
        <f>86*0.3*0.3</f>
        <v>7.74</v>
      </c>
      <c r="G195" s="13"/>
      <c r="H195" s="121"/>
      <c r="I195" s="66"/>
      <c r="J195" s="63"/>
      <c r="K195" s="63"/>
      <c r="L195" s="63"/>
      <c r="M195" s="63"/>
      <c r="N195" s="63"/>
      <c r="O195" s="63"/>
      <c r="P195" s="63"/>
      <c r="Q195" s="63"/>
      <c r="R195" s="16"/>
      <c r="S195" s="17"/>
      <c r="T195" s="18"/>
      <c r="U195" s="17"/>
      <c r="V195" s="19"/>
      <c r="W195" s="17"/>
      <c r="X195" s="17"/>
    </row>
    <row r="196" spans="1:24" ht="15">
      <c r="A196" s="142"/>
      <c r="B196" s="36"/>
      <c r="C196" s="329" t="s">
        <v>8317</v>
      </c>
      <c r="D196" s="401" t="s">
        <v>37013</v>
      </c>
      <c r="E196" s="32"/>
      <c r="F196" s="394"/>
      <c r="G196" s="13"/>
      <c r="H196" s="121"/>
      <c r="I196" s="66"/>
      <c r="J196" s="63"/>
      <c r="K196" s="63"/>
      <c r="L196" s="63"/>
      <c r="M196" s="63"/>
      <c r="N196" s="63"/>
      <c r="O196" s="63"/>
      <c r="P196" s="63"/>
      <c r="Q196" s="63"/>
      <c r="R196" s="16"/>
      <c r="S196" s="17"/>
      <c r="T196" s="18"/>
      <c r="U196" s="17"/>
      <c r="V196" s="19"/>
      <c r="W196" s="17"/>
      <c r="X196" s="17"/>
    </row>
    <row r="197" spans="1:24" ht="24">
      <c r="A197" s="142">
        <f>A195+1</f>
        <v>239</v>
      </c>
      <c r="B197" s="36" t="s">
        <v>2558</v>
      </c>
      <c r="C197" s="171" t="s">
        <v>3198</v>
      </c>
      <c r="D197" s="143" t="str">
        <f>LOWER(IF($A197="","",VLOOKUP($C197,'CPOS178-D'!$A$2:$G$11000,3,0)))</f>
        <v>lançamento, espalhamento e adensamento de concreto ou massa em lastro e/ou enchimento</v>
      </c>
      <c r="E197" s="32" t="str">
        <f>LOWER(IF($A197="","",VLOOKUP($C197,'CPOS178-D'!$A$2:$G$11000,4,0)))</f>
        <v>m³</v>
      </c>
      <c r="F197" s="394">
        <f>F195</f>
        <v>7.74</v>
      </c>
      <c r="G197" s="13"/>
      <c r="H197" s="121"/>
      <c r="I197" s="66"/>
      <c r="J197" s="63"/>
      <c r="K197" s="63"/>
      <c r="L197" s="63"/>
      <c r="M197" s="63"/>
      <c r="N197" s="63"/>
      <c r="O197" s="63"/>
      <c r="P197" s="63"/>
      <c r="Q197" s="63"/>
      <c r="R197" s="16"/>
      <c r="S197" s="17"/>
      <c r="T197" s="18"/>
      <c r="U197" s="17"/>
      <c r="V197" s="19"/>
      <c r="W197" s="17"/>
      <c r="X197" s="17"/>
    </row>
    <row r="198" spans="1:24" ht="15">
      <c r="A198" s="142"/>
      <c r="B198" s="36"/>
      <c r="C198" s="329" t="s">
        <v>8317</v>
      </c>
      <c r="D198" s="402" t="str">
        <f>D196</f>
        <v>86m x 0,3m x 0,3m</v>
      </c>
      <c r="E198" s="32"/>
      <c r="F198" s="394"/>
      <c r="G198" s="13"/>
      <c r="H198" s="121"/>
      <c r="I198" s="66"/>
      <c r="J198" s="63"/>
      <c r="K198" s="63"/>
      <c r="L198" s="63"/>
      <c r="M198" s="63"/>
      <c r="N198" s="63"/>
      <c r="O198" s="63"/>
      <c r="P198" s="63"/>
      <c r="Q198" s="63"/>
      <c r="R198" s="16"/>
      <c r="S198" s="17"/>
      <c r="T198" s="18"/>
      <c r="U198" s="17"/>
      <c r="V198" s="19"/>
      <c r="W198" s="17"/>
      <c r="X198" s="17"/>
    </row>
    <row r="199" spans="1:24" ht="15">
      <c r="A199" s="142">
        <f>A197+1</f>
        <v>240</v>
      </c>
      <c r="B199" s="36" t="s">
        <v>2558</v>
      </c>
      <c r="C199" s="171" t="s">
        <v>3086</v>
      </c>
      <c r="D199" s="143" t="str">
        <f>LOWER(IF($A199="","",VLOOKUP($C199,'CPOS178-D'!$A$2:$G$11000,3,0)))</f>
        <v>reaterro compactado mecanizado de vala ou cava com rolo, mínimo de 95% pn</v>
      </c>
      <c r="E199" s="32" t="str">
        <f>LOWER(IF($A199="","",VLOOKUP($C199,'CPOS178-D'!$A$2:$G$11000,4,0)))</f>
        <v>m³</v>
      </c>
      <c r="F199" s="394">
        <f>F185-F187-F195</f>
        <v>10.320000000000002</v>
      </c>
      <c r="G199" s="13"/>
      <c r="H199" s="121"/>
      <c r="I199" s="66"/>
      <c r="J199" s="63"/>
      <c r="K199" s="63"/>
      <c r="L199" s="63"/>
      <c r="M199" s="63"/>
      <c r="N199" s="63"/>
      <c r="O199" s="63"/>
      <c r="P199" s="63"/>
      <c r="Q199" s="63"/>
      <c r="R199" s="16"/>
      <c r="S199" s="17"/>
      <c r="T199" s="18"/>
      <c r="U199" s="17"/>
      <c r="V199" s="19"/>
      <c r="W199" s="17"/>
      <c r="X199" s="17"/>
    </row>
    <row r="200" spans="1:24" ht="15">
      <c r="A200" s="142"/>
      <c r="B200" s="36"/>
      <c r="C200" s="329" t="s">
        <v>8317</v>
      </c>
      <c r="D200" s="401" t="s">
        <v>37014</v>
      </c>
      <c r="E200" s="32"/>
      <c r="F200" s="394"/>
      <c r="G200" s="13"/>
      <c r="H200" s="121"/>
      <c r="I200" s="66"/>
      <c r="J200" s="63"/>
      <c r="K200" s="63"/>
      <c r="L200" s="63"/>
      <c r="M200" s="63"/>
      <c r="N200" s="63"/>
      <c r="O200" s="63"/>
      <c r="P200" s="63"/>
      <c r="Q200" s="63"/>
      <c r="R200" s="16"/>
      <c r="S200" s="17"/>
      <c r="T200" s="18"/>
      <c r="U200" s="17"/>
      <c r="V200" s="19"/>
      <c r="W200" s="17"/>
      <c r="X200" s="17"/>
    </row>
    <row r="201" spans="1:24" ht="15">
      <c r="A201" s="142">
        <f t="shared" ref="A201" si="9">A199+1</f>
        <v>241</v>
      </c>
      <c r="B201" s="36" t="s">
        <v>2558</v>
      </c>
      <c r="C201" s="171" t="s">
        <v>4310</v>
      </c>
      <c r="D201" s="143" t="str">
        <f>LOWER(IF($A201="","",VLOOKUP($C201,'CPOS178-D'!$A$2:$G$11000,3,0)))</f>
        <v>impermeabilização em membrana de asfalto modificado com elastômeros, na cor preta</v>
      </c>
      <c r="E201" s="32" t="str">
        <f>LOWER(IF($A201="","",VLOOKUP($C201,'CPOS178-D'!$A$2:$G$11000,4,0)))</f>
        <v>m²</v>
      </c>
      <c r="F201" s="394">
        <f>(0.3*3*86)</f>
        <v>77.399999999999991</v>
      </c>
      <c r="G201" s="13"/>
      <c r="H201" s="121"/>
      <c r="I201" s="66"/>
      <c r="J201" s="63"/>
      <c r="K201" s="63"/>
      <c r="L201" s="63"/>
      <c r="M201" s="63"/>
      <c r="N201" s="63"/>
      <c r="O201" s="63"/>
      <c r="P201" s="63"/>
      <c r="Q201" s="63"/>
      <c r="R201" s="16"/>
      <c r="S201" s="17"/>
      <c r="T201" s="18"/>
      <c r="U201" s="17"/>
      <c r="V201" s="19"/>
      <c r="W201" s="17"/>
      <c r="X201" s="17"/>
    </row>
    <row r="202" spans="1:24" ht="15">
      <c r="A202" s="142"/>
      <c r="B202" s="36"/>
      <c r="C202" s="329" t="s">
        <v>8317</v>
      </c>
      <c r="D202" s="401" t="s">
        <v>37012</v>
      </c>
      <c r="E202" s="32"/>
      <c r="F202" s="394"/>
      <c r="G202" s="13"/>
      <c r="H202" s="121"/>
      <c r="I202" s="66"/>
      <c r="J202" s="63"/>
      <c r="K202" s="63"/>
      <c r="L202" s="63"/>
      <c r="M202" s="63"/>
      <c r="N202" s="63"/>
      <c r="O202" s="63"/>
      <c r="P202" s="63"/>
      <c r="Q202" s="63"/>
      <c r="R202" s="16"/>
      <c r="S202" s="17"/>
      <c r="T202" s="18"/>
      <c r="U202" s="17"/>
      <c r="V202" s="19"/>
      <c r="W202" s="17"/>
      <c r="X202" s="17"/>
    </row>
    <row r="203" spans="1:24" ht="15">
      <c r="A203" s="142"/>
      <c r="B203" s="36"/>
      <c r="C203" s="171"/>
      <c r="D203" s="143"/>
      <c r="E203" s="32"/>
      <c r="F203" s="394"/>
      <c r="G203" s="13"/>
      <c r="H203" s="121"/>
      <c r="I203" s="66"/>
      <c r="J203" s="63"/>
      <c r="K203" s="63"/>
      <c r="L203" s="63"/>
      <c r="M203" s="63"/>
      <c r="N203" s="63"/>
      <c r="O203" s="63"/>
      <c r="P203" s="63"/>
      <c r="Q203" s="63"/>
      <c r="R203" s="16"/>
      <c r="S203" s="17"/>
      <c r="T203" s="18"/>
      <c r="U203" s="17"/>
      <c r="V203" s="19"/>
      <c r="W203" s="17"/>
      <c r="X203" s="17"/>
    </row>
    <row r="204" spans="1:24">
      <c r="A204" s="240"/>
      <c r="B204" s="241"/>
      <c r="C204" s="242"/>
      <c r="D204" s="323" t="s">
        <v>8114</v>
      </c>
      <c r="E204" s="241"/>
      <c r="F204" s="393"/>
      <c r="G204" s="10"/>
      <c r="H204" s="116"/>
      <c r="I204" s="24"/>
      <c r="J204" s="24"/>
      <c r="K204" s="25"/>
      <c r="L204" s="24"/>
      <c r="M204" s="25"/>
      <c r="P204" s="4"/>
      <c r="Q204" s="3"/>
      <c r="R204" s="16"/>
      <c r="S204" s="16"/>
      <c r="T204" s="16"/>
      <c r="U204" s="17"/>
      <c r="V204" s="19"/>
      <c r="W204" s="16"/>
      <c r="X204" s="17"/>
    </row>
    <row r="205" spans="1:24" ht="15">
      <c r="A205" s="142">
        <f>A201+1</f>
        <v>242</v>
      </c>
      <c r="B205" s="36" t="s">
        <v>2558</v>
      </c>
      <c r="C205" s="171" t="s">
        <v>6738</v>
      </c>
      <c r="D205" s="143" t="str">
        <f>LOWER(IF($A205="","",VLOOKUP($C205,'CPOS178-D'!$A$2:$G$11000,3,0)))</f>
        <v>alvenaria de bloco de concreto estrutural 19 x 19 x 39 cm - classe a</v>
      </c>
      <c r="E205" s="32" t="str">
        <f>LOWER(IF($A205="","",VLOOKUP($C205,'CPOS178-D'!$A$2:$G$11000,4,0)))</f>
        <v>m²</v>
      </c>
      <c r="F205" s="394">
        <f>86*2.5</f>
        <v>215</v>
      </c>
      <c r="G205" s="13"/>
      <c r="H205" s="121"/>
      <c r="I205" s="66"/>
      <c r="J205" s="63"/>
      <c r="K205" s="63"/>
      <c r="L205" s="63"/>
      <c r="M205" s="63"/>
      <c r="N205" s="63"/>
      <c r="O205" s="63"/>
      <c r="P205" s="63"/>
      <c r="Q205" s="63"/>
      <c r="R205" s="16"/>
      <c r="S205" s="17"/>
      <c r="T205" s="18"/>
      <c r="U205" s="17"/>
      <c r="V205" s="19"/>
      <c r="W205" s="17"/>
      <c r="X205" s="17"/>
    </row>
    <row r="206" spans="1:24" ht="15">
      <c r="A206" s="142"/>
      <c r="B206" s="36"/>
      <c r="C206" s="329" t="s">
        <v>8317</v>
      </c>
      <c r="D206" s="401" t="s">
        <v>37380</v>
      </c>
      <c r="E206" s="32"/>
      <c r="F206" s="394"/>
      <c r="G206" s="13"/>
      <c r="H206" s="121"/>
      <c r="I206" s="66"/>
      <c r="J206" s="63"/>
      <c r="K206" s="63"/>
      <c r="L206" s="63"/>
      <c r="M206" s="63"/>
      <c r="N206" s="63"/>
      <c r="O206" s="63"/>
      <c r="P206" s="63"/>
      <c r="Q206" s="63"/>
      <c r="R206" s="16"/>
      <c r="S206" s="17"/>
      <c r="T206" s="18"/>
      <c r="U206" s="17"/>
      <c r="V206" s="19"/>
      <c r="W206" s="17"/>
      <c r="X206" s="17"/>
    </row>
    <row r="207" spans="1:24" ht="15">
      <c r="A207" s="142">
        <f>A205+1</f>
        <v>243</v>
      </c>
      <c r="B207" s="36" t="s">
        <v>2558</v>
      </c>
      <c r="C207" s="171" t="s">
        <v>3193</v>
      </c>
      <c r="D207" s="143" t="str">
        <f>LOWER(IF($A207="","",VLOOKUP($C207,'CPOS178-D'!$A$2:$G$11000,3,0)))</f>
        <v>argamassa graute expansiva autonivelante de alta resistência</v>
      </c>
      <c r="E207" s="32" t="str">
        <f>LOWER(IF($A207="","",VLOOKUP($C207,'CPOS178-D'!$A$2:$G$11000,4,0)))</f>
        <v>m³</v>
      </c>
      <c r="F207" s="394">
        <f>(0.16*0.16*2.5*86/0.8)+(86*0.16*0.18)</f>
        <v>9.3567999999999998</v>
      </c>
      <c r="G207" s="13"/>
      <c r="H207" s="121"/>
      <c r="I207" s="66"/>
      <c r="J207" s="63"/>
      <c r="K207" s="63"/>
      <c r="L207" s="63"/>
      <c r="M207" s="63"/>
      <c r="N207" s="63"/>
      <c r="O207" s="63"/>
      <c r="P207" s="63"/>
      <c r="Q207" s="63"/>
      <c r="R207" s="16"/>
      <c r="S207" s="17"/>
      <c r="T207" s="18"/>
      <c r="U207" s="17"/>
      <c r="V207" s="19"/>
      <c r="W207" s="17"/>
      <c r="X207" s="17"/>
    </row>
    <row r="208" spans="1:24" ht="15">
      <c r="A208" s="142"/>
      <c r="B208" s="36"/>
      <c r="C208" s="329" t="s">
        <v>8317</v>
      </c>
      <c r="D208" s="401" t="s">
        <v>37381</v>
      </c>
      <c r="E208" s="32"/>
      <c r="F208" s="394"/>
      <c r="G208" s="13"/>
      <c r="H208" s="121"/>
      <c r="I208" s="66"/>
      <c r="J208" s="63"/>
      <c r="K208" s="63"/>
      <c r="L208" s="63"/>
      <c r="M208" s="63"/>
      <c r="N208" s="63"/>
      <c r="O208" s="63"/>
      <c r="P208" s="63"/>
      <c r="Q208" s="63"/>
      <c r="R208" s="16"/>
      <c r="S208" s="17"/>
      <c r="T208" s="18"/>
      <c r="U208" s="17"/>
      <c r="V208" s="19"/>
      <c r="W208" s="17"/>
      <c r="X208" s="17"/>
    </row>
    <row r="209" spans="1:24" ht="15">
      <c r="A209" s="142">
        <f>A207+1</f>
        <v>244</v>
      </c>
      <c r="B209" s="36" t="s">
        <v>2558</v>
      </c>
      <c r="C209" s="171" t="s">
        <v>3161</v>
      </c>
      <c r="D209" s="143" t="str">
        <f>LOWER(IF($A209="","",VLOOKUP($C209,'CPOS178-D'!$A$2:$G$11000,3,0)))</f>
        <v>armadura em barra de aço ca-50 (a ou b) fyk = 500 mpa</v>
      </c>
      <c r="E209" s="32" t="str">
        <f>LOWER(IF($A209="","",VLOOKUP($C209,'CPOS178-D'!$A$2:$G$11000,4,0)))</f>
        <v>kg</v>
      </c>
      <c r="F209" s="394">
        <v>935.68</v>
      </c>
      <c r="G209" s="13"/>
      <c r="H209" s="121"/>
      <c r="I209" s="66"/>
      <c r="J209" s="63"/>
      <c r="K209" s="63"/>
      <c r="L209" s="63"/>
      <c r="M209" s="63"/>
      <c r="N209" s="63"/>
      <c r="O209" s="63"/>
      <c r="P209" s="63"/>
      <c r="Q209" s="63"/>
      <c r="R209" s="16"/>
      <c r="S209" s="17"/>
      <c r="T209" s="18"/>
      <c r="U209" s="17"/>
      <c r="V209" s="19"/>
      <c r="W209" s="17"/>
      <c r="X209" s="17"/>
    </row>
    <row r="210" spans="1:24" ht="15">
      <c r="A210" s="142"/>
      <c r="B210" s="36"/>
      <c r="C210" s="329" t="s">
        <v>8317</v>
      </c>
      <c r="D210" s="401" t="s">
        <v>37382</v>
      </c>
      <c r="E210" s="32"/>
      <c r="F210" s="394"/>
      <c r="G210" s="13"/>
      <c r="H210" s="121"/>
      <c r="I210" s="66"/>
      <c r="J210" s="63"/>
      <c r="K210" s="63"/>
      <c r="L210" s="63"/>
      <c r="M210" s="63"/>
      <c r="N210" s="63"/>
      <c r="O210" s="63"/>
      <c r="P210" s="63"/>
      <c r="Q210" s="63"/>
      <c r="R210" s="16"/>
      <c r="S210" s="17"/>
      <c r="T210" s="18"/>
      <c r="U210" s="17"/>
      <c r="V210" s="19"/>
      <c r="W210" s="17"/>
      <c r="X210" s="17"/>
    </row>
    <row r="211" spans="1:24" ht="15">
      <c r="A211" s="142"/>
      <c r="B211" s="36"/>
      <c r="C211" s="171"/>
      <c r="D211" s="143"/>
      <c r="E211" s="32"/>
      <c r="F211" s="394"/>
      <c r="G211" s="13"/>
      <c r="H211" s="121"/>
      <c r="I211" s="66"/>
      <c r="J211" s="63"/>
      <c r="K211" s="63"/>
      <c r="L211" s="63"/>
      <c r="M211" s="63"/>
      <c r="N211" s="63"/>
      <c r="O211" s="63"/>
      <c r="P211" s="63"/>
      <c r="Q211" s="63"/>
      <c r="R211" s="16"/>
      <c r="S211" s="17"/>
      <c r="T211" s="18"/>
      <c r="U211" s="17"/>
      <c r="V211" s="19"/>
      <c r="W211" s="17"/>
      <c r="X211" s="17"/>
    </row>
    <row r="212" spans="1:24">
      <c r="A212" s="240"/>
      <c r="B212" s="241"/>
      <c r="C212" s="242"/>
      <c r="D212" s="323" t="s">
        <v>8285</v>
      </c>
      <c r="E212" s="241"/>
      <c r="F212" s="393"/>
      <c r="G212" s="10"/>
      <c r="H212" s="116"/>
      <c r="I212" s="24"/>
      <c r="J212" s="24"/>
      <c r="K212" s="25"/>
      <c r="L212" s="24"/>
      <c r="M212" s="25"/>
      <c r="P212" s="4"/>
      <c r="Q212" s="3"/>
      <c r="R212" s="16"/>
      <c r="S212" s="16"/>
      <c r="T212" s="16"/>
      <c r="U212" s="17"/>
      <c r="V212" s="19"/>
      <c r="W212" s="16"/>
      <c r="X212" s="17"/>
    </row>
    <row r="213" spans="1:24">
      <c r="A213" s="240"/>
      <c r="B213" s="241"/>
      <c r="C213" s="242"/>
      <c r="D213" s="323" t="s">
        <v>8116</v>
      </c>
      <c r="E213" s="241"/>
      <c r="F213" s="393"/>
      <c r="G213" s="10"/>
      <c r="H213" s="116"/>
      <c r="I213" s="24"/>
      <c r="J213" s="24"/>
      <c r="K213" s="25"/>
      <c r="L213" s="24"/>
      <c r="M213" s="25"/>
      <c r="P213" s="4"/>
      <c r="Q213" s="3"/>
      <c r="R213" s="16"/>
      <c r="S213" s="16"/>
      <c r="T213" s="16"/>
      <c r="U213" s="17"/>
      <c r="V213" s="19"/>
      <c r="W213" s="16"/>
      <c r="X213" s="17"/>
    </row>
    <row r="214" spans="1:24" ht="15">
      <c r="A214" s="142">
        <f>A209+1</f>
        <v>245</v>
      </c>
      <c r="B214" s="36" t="s">
        <v>2558</v>
      </c>
      <c r="C214" s="171" t="s">
        <v>3513</v>
      </c>
      <c r="D214" s="143" t="str">
        <f>LOWER(IF($A214="","",VLOOKUP($C214,'CPOS178-D'!$A$2:$G$11000,3,0)))</f>
        <v>chapisco</v>
      </c>
      <c r="E214" s="32" t="str">
        <f>LOWER(IF($A214="","",VLOOKUP($C214,'CPOS178-D'!$A$2:$G$11000,4,0)))</f>
        <v>m²</v>
      </c>
      <c r="F214" s="394">
        <f>86*2.5</f>
        <v>215</v>
      </c>
      <c r="G214" s="13"/>
      <c r="H214" s="121"/>
      <c r="I214" s="66"/>
      <c r="J214" s="63"/>
      <c r="K214" s="63"/>
      <c r="L214" s="63"/>
      <c r="M214" s="63"/>
      <c r="N214" s="63"/>
      <c r="O214" s="63"/>
      <c r="P214" s="63"/>
      <c r="Q214" s="63"/>
      <c r="R214" s="16"/>
      <c r="S214" s="17"/>
      <c r="T214" s="18"/>
      <c r="U214" s="17"/>
      <c r="V214" s="19"/>
      <c r="W214" s="17"/>
      <c r="X214" s="17"/>
    </row>
    <row r="215" spans="1:24" ht="15">
      <c r="A215" s="142"/>
      <c r="B215" s="36"/>
      <c r="C215" s="329" t="s">
        <v>8317</v>
      </c>
      <c r="D215" s="331" t="s">
        <v>37380</v>
      </c>
      <c r="E215" s="32"/>
      <c r="F215" s="394"/>
      <c r="G215" s="13"/>
      <c r="H215" s="121"/>
      <c r="I215" s="66"/>
      <c r="J215" s="63"/>
      <c r="K215" s="63"/>
      <c r="L215" s="63"/>
      <c r="M215" s="63"/>
      <c r="N215" s="63"/>
      <c r="O215" s="63"/>
      <c r="P215" s="63"/>
      <c r="Q215" s="63"/>
      <c r="R215" s="16"/>
      <c r="S215" s="17"/>
      <c r="T215" s="18"/>
      <c r="U215" s="17"/>
      <c r="V215" s="19"/>
      <c r="W215" s="17"/>
      <c r="X215" s="17"/>
    </row>
    <row r="216" spans="1:24" ht="15">
      <c r="A216" s="142">
        <f>A214+1</f>
        <v>246</v>
      </c>
      <c r="B216" s="36" t="s">
        <v>2558</v>
      </c>
      <c r="C216" s="171" t="s">
        <v>7774</v>
      </c>
      <c r="D216" s="143" t="str">
        <f>LOWER(IF($A216="","",VLOOKUP($C216,'CPOS178-D'!$A$2:$G$11000,3,0)))</f>
        <v>emboço desempenado com argamassa industrializada</v>
      </c>
      <c r="E216" s="32" t="str">
        <f>LOWER(IF($A216="","",VLOOKUP($C216,'CPOS178-D'!$A$2:$G$11000,4,0)))</f>
        <v>m²</v>
      </c>
      <c r="F216" s="394">
        <f>86*2.5</f>
        <v>215</v>
      </c>
      <c r="G216" s="13"/>
      <c r="H216" s="121"/>
      <c r="I216" s="66"/>
      <c r="J216" s="63"/>
      <c r="K216" s="63"/>
      <c r="L216" s="63"/>
      <c r="M216" s="63"/>
      <c r="N216" s="63"/>
      <c r="O216" s="63"/>
      <c r="P216" s="63"/>
      <c r="Q216" s="63"/>
      <c r="R216" s="16"/>
      <c r="S216" s="17"/>
      <c r="T216" s="18"/>
      <c r="U216" s="17"/>
      <c r="V216" s="19"/>
      <c r="W216" s="17"/>
      <c r="X216" s="17"/>
    </row>
    <row r="217" spans="1:24" ht="15">
      <c r="A217" s="142"/>
      <c r="B217" s="36"/>
      <c r="C217" s="329" t="s">
        <v>8317</v>
      </c>
      <c r="D217" s="331" t="s">
        <v>37380</v>
      </c>
      <c r="E217" s="32"/>
      <c r="F217" s="394"/>
      <c r="G217" s="13"/>
      <c r="H217" s="121"/>
      <c r="I217" s="66"/>
      <c r="J217" s="63"/>
      <c r="K217" s="63"/>
      <c r="L217" s="63"/>
      <c r="M217" s="63"/>
      <c r="N217" s="63"/>
      <c r="O217" s="63"/>
      <c r="P217" s="63"/>
      <c r="Q217" s="63"/>
      <c r="R217" s="16"/>
      <c r="S217" s="17"/>
      <c r="T217" s="18"/>
      <c r="U217" s="17"/>
      <c r="V217" s="19"/>
      <c r="W217" s="17"/>
      <c r="X217" s="17"/>
    </row>
    <row r="218" spans="1:24" ht="15">
      <c r="A218" s="142">
        <f>A216+1</f>
        <v>247</v>
      </c>
      <c r="B218" s="36" t="s">
        <v>2558</v>
      </c>
      <c r="C218" s="171" t="s">
        <v>3519</v>
      </c>
      <c r="D218" s="143" t="str">
        <f>LOWER(IF($A218="","",VLOOKUP($C218,'CPOS178-D'!$A$2:$G$11000,3,0)))</f>
        <v>reboco</v>
      </c>
      <c r="E218" s="32" t="str">
        <f>LOWER(IF($A218="","",VLOOKUP($C218,'CPOS178-D'!$A$2:$G$11000,4,0)))</f>
        <v>m²</v>
      </c>
      <c r="F218" s="394">
        <f>F214</f>
        <v>215</v>
      </c>
      <c r="G218" s="13"/>
      <c r="H218" s="121"/>
      <c r="I218" s="66"/>
      <c r="J218" s="63"/>
      <c r="K218" s="63"/>
      <c r="L218" s="63"/>
      <c r="M218" s="63"/>
      <c r="N218" s="63"/>
      <c r="O218" s="63"/>
      <c r="P218" s="63"/>
      <c r="Q218" s="63"/>
      <c r="R218" s="16"/>
      <c r="S218" s="17"/>
      <c r="T218" s="18"/>
      <c r="U218" s="17"/>
      <c r="V218" s="19"/>
      <c r="W218" s="17"/>
      <c r="X218" s="17"/>
    </row>
    <row r="219" spans="1:24" ht="15">
      <c r="A219" s="142"/>
      <c r="B219" s="36"/>
      <c r="C219" s="329" t="s">
        <v>8317</v>
      </c>
      <c r="D219" s="331" t="str">
        <f>D215</f>
        <v>86m x 2,5m</v>
      </c>
      <c r="E219" s="32"/>
      <c r="F219" s="394"/>
      <c r="G219" s="13"/>
      <c r="H219" s="121"/>
      <c r="I219" s="66"/>
      <c r="J219" s="63"/>
      <c r="K219" s="63"/>
      <c r="L219" s="63"/>
      <c r="M219" s="63"/>
      <c r="N219" s="63"/>
      <c r="O219" s="63"/>
      <c r="P219" s="63"/>
      <c r="Q219" s="63"/>
      <c r="R219" s="16"/>
      <c r="S219" s="17"/>
      <c r="T219" s="18"/>
      <c r="U219" s="17"/>
      <c r="V219" s="19"/>
      <c r="W219" s="17"/>
      <c r="X219" s="17"/>
    </row>
    <row r="220" spans="1:24" ht="15">
      <c r="A220" s="142">
        <f t="shared" ref="A220" si="10">A218+1</f>
        <v>248</v>
      </c>
      <c r="B220" s="36" t="s">
        <v>2558</v>
      </c>
      <c r="C220" s="171" t="s">
        <v>4364</v>
      </c>
      <c r="D220" s="143" t="str">
        <f>LOWER(IF($A220="","",VLOOKUP($C220,'CPOS178-D'!$A$2:$G$11000,3,0)))</f>
        <v>tinta acrílica em massa, inclusive preparo</v>
      </c>
      <c r="E220" s="32" t="str">
        <f>LOWER(IF($A220="","",VLOOKUP($C220,'CPOS178-D'!$A$2:$G$11000,4,0)))</f>
        <v>m²</v>
      </c>
      <c r="F220" s="394">
        <f>F214</f>
        <v>215</v>
      </c>
      <c r="G220" s="13"/>
      <c r="H220" s="121"/>
      <c r="I220" s="66"/>
      <c r="J220" s="63"/>
      <c r="K220" s="63"/>
      <c r="L220" s="63"/>
      <c r="M220" s="63"/>
      <c r="N220" s="63"/>
      <c r="O220" s="63"/>
      <c r="P220" s="63"/>
      <c r="Q220" s="63"/>
      <c r="R220" s="16"/>
      <c r="S220" s="17"/>
      <c r="T220" s="18"/>
      <c r="U220" s="17"/>
      <c r="V220" s="19"/>
      <c r="W220" s="17"/>
      <c r="X220" s="17"/>
    </row>
    <row r="221" spans="1:24" ht="15">
      <c r="A221" s="142"/>
      <c r="B221" s="36"/>
      <c r="C221" s="329" t="s">
        <v>8317</v>
      </c>
      <c r="D221" s="330" t="str">
        <f>D219</f>
        <v>86m x 2,5m</v>
      </c>
      <c r="E221" s="32"/>
      <c r="F221" s="394"/>
      <c r="G221" s="13"/>
      <c r="H221" s="121"/>
      <c r="I221" s="66"/>
      <c r="J221" s="63"/>
      <c r="K221" s="63"/>
      <c r="L221" s="63"/>
      <c r="M221" s="63"/>
      <c r="N221" s="63"/>
      <c r="O221" s="63"/>
      <c r="P221" s="63"/>
      <c r="Q221" s="63"/>
      <c r="R221" s="16"/>
      <c r="S221" s="17"/>
      <c r="T221" s="18"/>
      <c r="U221" s="17"/>
      <c r="V221" s="19"/>
      <c r="W221" s="17"/>
      <c r="X221" s="17"/>
    </row>
    <row r="222" spans="1:24">
      <c r="A222" s="240"/>
      <c r="B222" s="241"/>
      <c r="C222" s="242"/>
      <c r="D222" s="323" t="s">
        <v>8117</v>
      </c>
      <c r="E222" s="241"/>
      <c r="F222" s="393"/>
      <c r="G222" s="10"/>
      <c r="H222" s="116"/>
      <c r="I222" s="24"/>
      <c r="J222" s="24"/>
      <c r="K222" s="25"/>
      <c r="L222" s="24"/>
      <c r="M222" s="25"/>
      <c r="P222" s="4"/>
      <c r="Q222" s="3"/>
      <c r="R222" s="16"/>
      <c r="S222" s="16"/>
      <c r="T222" s="16"/>
      <c r="U222" s="17"/>
      <c r="V222" s="19"/>
      <c r="W222" s="16"/>
      <c r="X222" s="17"/>
    </row>
    <row r="223" spans="1:24" ht="15">
      <c r="A223" s="142">
        <f>A220+1</f>
        <v>249</v>
      </c>
      <c r="B223" s="36" t="s">
        <v>2558</v>
      </c>
      <c r="C223" s="171" t="s">
        <v>3513</v>
      </c>
      <c r="D223" s="143" t="str">
        <f>LOWER(IF($A223="","",VLOOKUP($C223,'CPOS178-D'!$A$2:$G$11000,3,0)))</f>
        <v>chapisco</v>
      </c>
      <c r="E223" s="32" t="str">
        <f>LOWER(IF($A223="","",VLOOKUP($C223,'CPOS178-D'!$A$2:$G$11000,4,0)))</f>
        <v>m²</v>
      </c>
      <c r="F223" s="394">
        <f>86*(2.5+0.2)</f>
        <v>232.20000000000002</v>
      </c>
      <c r="G223" s="13"/>
      <c r="H223" s="121"/>
      <c r="I223" s="66"/>
      <c r="J223" s="63"/>
      <c r="K223" s="63"/>
      <c r="L223" s="63"/>
      <c r="M223" s="63"/>
      <c r="N223" s="63"/>
      <c r="O223" s="63"/>
      <c r="P223" s="63"/>
      <c r="Q223" s="63"/>
      <c r="R223" s="16"/>
      <c r="S223" s="17"/>
      <c r="T223" s="18"/>
      <c r="U223" s="17"/>
      <c r="V223" s="19"/>
      <c r="W223" s="17"/>
      <c r="X223" s="17"/>
    </row>
    <row r="224" spans="1:24" ht="15">
      <c r="A224" s="142"/>
      <c r="B224" s="36"/>
      <c r="C224" s="329" t="s">
        <v>8317</v>
      </c>
      <c r="D224" s="401" t="s">
        <v>37383</v>
      </c>
      <c r="E224" s="32"/>
      <c r="F224" s="394"/>
      <c r="G224" s="13"/>
      <c r="H224" s="121"/>
      <c r="I224" s="66"/>
      <c r="J224" s="63"/>
      <c r="K224" s="63"/>
      <c r="L224" s="63"/>
      <c r="M224" s="63"/>
      <c r="N224" s="63"/>
      <c r="O224" s="63"/>
      <c r="P224" s="63"/>
      <c r="Q224" s="63"/>
      <c r="R224" s="16"/>
      <c r="S224" s="17"/>
      <c r="T224" s="18"/>
      <c r="U224" s="17"/>
      <c r="V224" s="19"/>
      <c r="W224" s="17"/>
      <c r="X224" s="17"/>
    </row>
    <row r="225" spans="1:24" ht="15">
      <c r="A225" s="142">
        <f>A223+1</f>
        <v>250</v>
      </c>
      <c r="B225" s="36" t="s">
        <v>2558</v>
      </c>
      <c r="C225" s="171" t="s">
        <v>7774</v>
      </c>
      <c r="D225" s="143" t="str">
        <f>LOWER(IF($A225="","",VLOOKUP($C225,'CPOS178-D'!$A$2:$G$11000,3,0)))</f>
        <v>emboço desempenado com argamassa industrializada</v>
      </c>
      <c r="E225" s="32" t="str">
        <f>LOWER(IF($A225="","",VLOOKUP($C225,'CPOS178-D'!$A$2:$G$11000,4,0)))</f>
        <v>m²</v>
      </c>
      <c r="F225" s="394">
        <f>86*(2.5+0.2)</f>
        <v>232.20000000000002</v>
      </c>
      <c r="G225" s="13"/>
      <c r="H225" s="121"/>
      <c r="I225" s="66"/>
      <c r="J225" s="63"/>
      <c r="K225" s="63"/>
      <c r="L225" s="63"/>
      <c r="M225" s="63"/>
      <c r="N225" s="63"/>
      <c r="O225" s="63"/>
      <c r="P225" s="63"/>
      <c r="Q225" s="63"/>
      <c r="R225" s="16"/>
      <c r="S225" s="17"/>
      <c r="T225" s="18"/>
      <c r="U225" s="17"/>
      <c r="V225" s="19"/>
      <c r="W225" s="17"/>
      <c r="X225" s="17"/>
    </row>
    <row r="226" spans="1:24" ht="15">
      <c r="A226" s="142"/>
      <c r="B226" s="36"/>
      <c r="C226" s="329" t="s">
        <v>8317</v>
      </c>
      <c r="D226" s="401" t="s">
        <v>37383</v>
      </c>
      <c r="E226" s="32"/>
      <c r="F226" s="394"/>
      <c r="G226" s="13"/>
      <c r="H226" s="121"/>
      <c r="I226" s="66"/>
      <c r="J226" s="63"/>
      <c r="K226" s="63"/>
      <c r="L226" s="63"/>
      <c r="M226" s="63"/>
      <c r="N226" s="63"/>
      <c r="O226" s="63"/>
      <c r="P226" s="63"/>
      <c r="Q226" s="63"/>
      <c r="R226" s="16"/>
      <c r="S226" s="17"/>
      <c r="T226" s="18"/>
      <c r="U226" s="17"/>
      <c r="V226" s="19"/>
      <c r="W226" s="17"/>
      <c r="X226" s="17"/>
    </row>
    <row r="227" spans="1:24" ht="15" hidden="1">
      <c r="A227" s="142">
        <f>A225+1</f>
        <v>251</v>
      </c>
      <c r="B227" s="36" t="s">
        <v>2558</v>
      </c>
      <c r="C227" s="171" t="s">
        <v>3519</v>
      </c>
      <c r="D227" s="143" t="str">
        <f>LOWER(IF($A227="","",VLOOKUP($C227,'CPOS178-D'!$A$2:$G$11000,3,0)))</f>
        <v>reboco</v>
      </c>
      <c r="E227" s="32" t="str">
        <f>LOWER(IF($A227="","",VLOOKUP($C227,'CPOS178-D'!$A$2:$G$11000,4,0)))</f>
        <v>m²</v>
      </c>
      <c r="F227" s="394">
        <f>F223</f>
        <v>232.20000000000002</v>
      </c>
      <c r="G227" s="13"/>
      <c r="H227" s="121"/>
      <c r="I227" s="66"/>
      <c r="J227" s="63"/>
      <c r="K227" s="63"/>
      <c r="L227" s="63"/>
      <c r="M227" s="63"/>
      <c r="N227" s="63"/>
      <c r="O227" s="63"/>
      <c r="P227" s="63"/>
      <c r="Q227" s="63"/>
      <c r="R227" s="16"/>
      <c r="S227" s="17"/>
      <c r="T227" s="18"/>
      <c r="U227" s="17"/>
      <c r="V227" s="19"/>
      <c r="W227" s="17"/>
      <c r="X227" s="17"/>
    </row>
    <row r="228" spans="1:24" ht="15" hidden="1">
      <c r="A228" s="142"/>
      <c r="B228" s="36"/>
      <c r="C228" s="329" t="s">
        <v>8317</v>
      </c>
      <c r="D228" s="402" t="str">
        <f>D224</f>
        <v>86m x (2,5m + 0,2m)</v>
      </c>
      <c r="E228" s="32"/>
      <c r="F228" s="394"/>
      <c r="G228" s="13"/>
      <c r="H228" s="121"/>
      <c r="I228" s="66"/>
      <c r="J228" s="63"/>
      <c r="K228" s="63"/>
      <c r="L228" s="63"/>
      <c r="M228" s="63"/>
      <c r="N228" s="63"/>
      <c r="O228" s="63"/>
      <c r="P228" s="63"/>
      <c r="Q228" s="63"/>
      <c r="R228" s="16"/>
      <c r="S228" s="17"/>
      <c r="T228" s="18"/>
      <c r="U228" s="17"/>
      <c r="V228" s="19"/>
      <c r="W228" s="17"/>
      <c r="X228" s="17"/>
    </row>
    <row r="229" spans="1:24" ht="24">
      <c r="A229" s="142">
        <f>A225+1</f>
        <v>251</v>
      </c>
      <c r="B229" s="36" t="s">
        <v>2558</v>
      </c>
      <c r="C229" s="171" t="s">
        <v>3612</v>
      </c>
      <c r="D229" s="143" t="str">
        <f>LOWER(IF($A229="","",VLOOKUP($C229,'CPOS178-D'!$A$2:$G$11000,3,0)))</f>
        <v>revestimento em pastilha de porcelana natural ou esmaltada de 5 x 5 cm, assentado e rejuntado com argamassa colante industrializada</v>
      </c>
      <c r="E229" s="32" t="str">
        <f>LOWER(IF($A229="","",VLOOKUP($C229,'CPOS178-D'!$A$2:$G$11000,4,0)))</f>
        <v>m²</v>
      </c>
      <c r="F229" s="394">
        <f>F223</f>
        <v>232.20000000000002</v>
      </c>
      <c r="G229" s="13"/>
      <c r="H229" s="121"/>
      <c r="I229" s="66"/>
      <c r="J229" s="63"/>
      <c r="K229" s="63"/>
      <c r="L229" s="63"/>
      <c r="M229" s="63"/>
      <c r="N229" s="63"/>
      <c r="O229" s="63"/>
      <c r="P229" s="63"/>
      <c r="Q229" s="63"/>
      <c r="R229" s="16"/>
      <c r="S229" s="17"/>
      <c r="T229" s="18"/>
      <c r="U229" s="17"/>
      <c r="V229" s="19"/>
      <c r="W229" s="17"/>
      <c r="X229" s="17"/>
    </row>
    <row r="230" spans="1:24" ht="15">
      <c r="A230" s="142"/>
      <c r="B230" s="36"/>
      <c r="C230" s="329" t="s">
        <v>8317</v>
      </c>
      <c r="D230" s="402" t="str">
        <f>D224</f>
        <v>86m x (2,5m + 0,2m)</v>
      </c>
      <c r="E230" s="32"/>
      <c r="F230" s="394"/>
      <c r="G230" s="13"/>
      <c r="H230" s="121"/>
      <c r="I230" s="66"/>
      <c r="J230" s="63"/>
      <c r="K230" s="63"/>
      <c r="L230" s="63"/>
      <c r="M230" s="63"/>
      <c r="N230" s="63"/>
      <c r="O230" s="63"/>
      <c r="P230" s="63"/>
      <c r="Q230" s="63"/>
      <c r="R230" s="16"/>
      <c r="S230" s="17"/>
      <c r="T230" s="18"/>
      <c r="U230" s="17"/>
      <c r="V230" s="19"/>
      <c r="W230" s="17"/>
      <c r="X230" s="17"/>
    </row>
    <row r="231" spans="1:24" ht="24" hidden="1">
      <c r="A231" s="142">
        <f t="shared" ref="A231" si="11">A229+1</f>
        <v>252</v>
      </c>
      <c r="B231" s="36" t="s">
        <v>2558</v>
      </c>
      <c r="C231" s="171" t="s">
        <v>3581</v>
      </c>
      <c r="D231" s="143" t="str">
        <f>LOWER(IF($A231="","",VLOOKUP($C231,'CPOS178-D'!$A$2:$G$11000,3,0)))</f>
        <v>rejuntamento em placas cerâmicas com argamassa industrializada para rejunte, juntas acima de 5 até 10 mm</v>
      </c>
      <c r="E231" s="32" t="str">
        <f>LOWER(IF($A231="","",VLOOKUP($C231,'CPOS178-D'!$A$2:$G$11000,4,0)))</f>
        <v>m²</v>
      </c>
      <c r="F231" s="394">
        <f>F223</f>
        <v>232.20000000000002</v>
      </c>
      <c r="G231" s="13"/>
      <c r="H231" s="121"/>
      <c r="I231" s="66"/>
      <c r="J231" s="63"/>
      <c r="K231" s="63"/>
      <c r="L231" s="63"/>
      <c r="M231" s="63"/>
      <c r="N231" s="63"/>
      <c r="O231" s="63"/>
      <c r="P231" s="63"/>
      <c r="Q231" s="63"/>
      <c r="R231" s="16"/>
      <c r="S231" s="17"/>
      <c r="T231" s="18"/>
      <c r="U231" s="17"/>
      <c r="V231" s="19"/>
      <c r="W231" s="17"/>
      <c r="X231" s="17"/>
    </row>
    <row r="232" spans="1:24" ht="15" hidden="1">
      <c r="A232" s="142"/>
      <c r="B232" s="36"/>
      <c r="C232" s="329" t="s">
        <v>8317</v>
      </c>
      <c r="D232" s="402" t="str">
        <f>D224</f>
        <v>86m x (2,5m + 0,2m)</v>
      </c>
      <c r="E232" s="32"/>
      <c r="F232" s="394"/>
      <c r="G232" s="13"/>
      <c r="H232" s="121"/>
      <c r="I232" s="66"/>
      <c r="J232" s="63"/>
      <c r="K232" s="63"/>
      <c r="L232" s="63"/>
      <c r="M232" s="63"/>
      <c r="N232" s="63"/>
      <c r="O232" s="63"/>
      <c r="P232" s="63"/>
      <c r="Q232" s="63"/>
      <c r="R232" s="16"/>
      <c r="S232" s="17"/>
      <c r="T232" s="18"/>
      <c r="U232" s="17"/>
      <c r="V232" s="19"/>
      <c r="W232" s="17"/>
      <c r="X232" s="17"/>
    </row>
    <row r="233" spans="1:24" ht="15">
      <c r="A233" s="142"/>
      <c r="B233" s="36"/>
      <c r="C233" s="171"/>
      <c r="D233" s="143"/>
      <c r="E233" s="32"/>
      <c r="F233" s="394"/>
      <c r="G233" s="13"/>
      <c r="H233" s="121"/>
      <c r="I233" s="66"/>
      <c r="J233" s="63"/>
      <c r="K233" s="63"/>
      <c r="L233" s="63"/>
      <c r="M233" s="63"/>
      <c r="N233" s="63"/>
      <c r="O233" s="63"/>
      <c r="P233" s="63"/>
      <c r="Q233" s="63"/>
      <c r="R233" s="16"/>
      <c r="S233" s="17"/>
      <c r="T233" s="18"/>
      <c r="U233" s="17"/>
      <c r="V233" s="19"/>
      <c r="W233" s="17"/>
      <c r="X233" s="17"/>
    </row>
    <row r="234" spans="1:24" hidden="1">
      <c r="A234" s="240"/>
      <c r="B234" s="241"/>
      <c r="C234" s="242"/>
      <c r="D234" s="323" t="s">
        <v>36956</v>
      </c>
      <c r="E234" s="241"/>
      <c r="F234" s="393"/>
      <c r="G234" s="10"/>
      <c r="H234" s="116"/>
      <c r="I234" s="24"/>
      <c r="J234" s="24"/>
      <c r="K234" s="25"/>
      <c r="L234" s="24"/>
      <c r="M234" s="25"/>
      <c r="P234" s="4"/>
      <c r="Q234" s="3"/>
      <c r="R234" s="16"/>
      <c r="S234" s="16"/>
      <c r="T234" s="16"/>
      <c r="U234" s="17"/>
      <c r="V234" s="19"/>
      <c r="W234" s="16"/>
      <c r="X234" s="17"/>
    </row>
    <row r="235" spans="1:24" hidden="1">
      <c r="A235" s="240"/>
      <c r="B235" s="241"/>
      <c r="C235" s="242"/>
      <c r="D235" s="323" t="s">
        <v>36955</v>
      </c>
      <c r="E235" s="241"/>
      <c r="F235" s="393"/>
      <c r="G235" s="10"/>
      <c r="H235" s="116"/>
      <c r="I235" s="24"/>
      <c r="J235" s="24"/>
      <c r="K235" s="25"/>
      <c r="L235" s="24"/>
      <c r="M235" s="25"/>
      <c r="P235" s="4"/>
      <c r="Q235" s="3"/>
      <c r="R235" s="16"/>
      <c r="S235" s="16"/>
      <c r="T235" s="16"/>
      <c r="U235" s="17"/>
      <c r="V235" s="19"/>
      <c r="W235" s="16"/>
      <c r="X235" s="17"/>
    </row>
    <row r="236" spans="1:24" ht="24" hidden="1" customHeight="1">
      <c r="A236" s="142">
        <f>A231+1</f>
        <v>253</v>
      </c>
      <c r="B236" s="36"/>
      <c r="C236" s="171" t="s">
        <v>8119</v>
      </c>
      <c r="D236" s="143" t="s">
        <v>36957</v>
      </c>
      <c r="E236" s="32" t="s">
        <v>34</v>
      </c>
      <c r="F236" s="394">
        <v>14.8</v>
      </c>
      <c r="G236" s="13"/>
      <c r="H236" s="121"/>
      <c r="I236" s="66"/>
      <c r="J236" s="63"/>
      <c r="K236" s="63"/>
      <c r="L236" s="63"/>
      <c r="M236" s="63"/>
      <c r="N236" s="63"/>
      <c r="O236" s="63"/>
      <c r="P236" s="63"/>
      <c r="Q236" s="63"/>
      <c r="R236" s="16"/>
      <c r="S236" s="17"/>
      <c r="T236" s="18"/>
      <c r="U236" s="17"/>
      <c r="V236" s="19"/>
      <c r="W236" s="17"/>
      <c r="X236" s="17"/>
    </row>
    <row r="237" spans="1:24" ht="24" hidden="1" customHeight="1">
      <c r="A237" s="142"/>
      <c r="B237" s="36"/>
      <c r="C237" s="329" t="s">
        <v>8317</v>
      </c>
      <c r="D237" s="331" t="s">
        <v>37015</v>
      </c>
      <c r="E237" s="32"/>
      <c r="F237" s="394"/>
      <c r="G237" s="13"/>
      <c r="H237" s="121"/>
      <c r="I237" s="66"/>
      <c r="J237" s="63"/>
      <c r="K237" s="63"/>
      <c r="L237" s="63"/>
      <c r="M237" s="63"/>
      <c r="N237" s="63"/>
      <c r="O237" s="63"/>
      <c r="P237" s="63"/>
      <c r="Q237" s="63"/>
      <c r="R237" s="16"/>
      <c r="S237" s="17"/>
      <c r="T237" s="18"/>
      <c r="U237" s="17"/>
      <c r="V237" s="19"/>
      <c r="W237" s="17"/>
      <c r="X237" s="17"/>
    </row>
    <row r="238" spans="1:24" ht="24" hidden="1" customHeight="1">
      <c r="A238" s="142">
        <f>A236+1</f>
        <v>254</v>
      </c>
      <c r="B238" s="36"/>
      <c r="C238" s="171" t="s">
        <v>8119</v>
      </c>
      <c r="D238" s="143" t="s">
        <v>36958</v>
      </c>
      <c r="E238" s="32" t="s">
        <v>34</v>
      </c>
      <c r="F238" s="394">
        <f>F236</f>
        <v>14.8</v>
      </c>
      <c r="G238" s="13"/>
      <c r="H238" s="121"/>
      <c r="I238" s="66"/>
      <c r="J238" s="63"/>
      <c r="K238" s="63"/>
      <c r="L238" s="63"/>
      <c r="M238" s="63"/>
      <c r="N238" s="63"/>
      <c r="O238" s="63"/>
      <c r="P238" s="63"/>
      <c r="Q238" s="63"/>
      <c r="R238" s="16"/>
      <c r="S238" s="17"/>
      <c r="T238" s="18"/>
      <c r="U238" s="17"/>
      <c r="V238" s="19"/>
      <c r="W238" s="17"/>
      <c r="X238" s="17"/>
    </row>
    <row r="239" spans="1:24" ht="24" hidden="1" customHeight="1">
      <c r="A239" s="142"/>
      <c r="B239" s="36"/>
      <c r="C239" s="329" t="s">
        <v>8317</v>
      </c>
      <c r="D239" s="331" t="str">
        <f>D237</f>
        <v>14,8 m (projeto)</v>
      </c>
      <c r="E239" s="32"/>
      <c r="F239" s="394"/>
      <c r="G239" s="13"/>
      <c r="H239" s="121"/>
      <c r="I239" s="66"/>
      <c r="J239" s="63"/>
      <c r="K239" s="63"/>
      <c r="L239" s="63"/>
      <c r="M239" s="63"/>
      <c r="N239" s="63"/>
      <c r="O239" s="63"/>
      <c r="P239" s="63"/>
      <c r="Q239" s="63"/>
      <c r="R239" s="16"/>
      <c r="S239" s="17"/>
      <c r="T239" s="18"/>
      <c r="U239" s="17"/>
      <c r="V239" s="19"/>
      <c r="W239" s="17"/>
      <c r="X239" s="17"/>
    </row>
    <row r="240" spans="1:24" ht="15" hidden="1">
      <c r="A240" s="144"/>
      <c r="B240" s="36"/>
      <c r="C240" s="171"/>
      <c r="D240" s="143"/>
      <c r="E240" s="32"/>
      <c r="F240" s="394"/>
      <c r="G240" s="13"/>
      <c r="H240" s="121"/>
      <c r="I240" s="66"/>
      <c r="J240" s="63"/>
      <c r="K240" s="63"/>
      <c r="L240" s="63"/>
      <c r="M240" s="63"/>
      <c r="N240" s="63"/>
      <c r="O240" s="63"/>
      <c r="P240" s="63"/>
      <c r="Q240" s="63"/>
      <c r="R240" s="16"/>
      <c r="S240" s="17"/>
      <c r="T240" s="18"/>
      <c r="U240" s="17"/>
      <c r="V240" s="19"/>
      <c r="W240" s="17"/>
      <c r="X240" s="17"/>
    </row>
    <row r="241" spans="1:24">
      <c r="A241" s="243"/>
      <c r="B241" s="244"/>
      <c r="C241" s="244"/>
      <c r="D241" s="324" t="s">
        <v>2568</v>
      </c>
      <c r="E241" s="245">
        <f>A69</f>
        <v>200</v>
      </c>
      <c r="F241" s="395"/>
      <c r="G241" s="10"/>
      <c r="H241" s="119"/>
      <c r="I241" s="63"/>
      <c r="J241" s="63"/>
      <c r="K241" s="63"/>
      <c r="L241" s="63"/>
      <c r="M241" s="63"/>
      <c r="N241" s="63"/>
      <c r="O241" s="63"/>
      <c r="P241" s="63"/>
      <c r="Q241" s="63"/>
      <c r="R241" s="63"/>
      <c r="S241" s="63"/>
      <c r="T241" s="16"/>
      <c r="U241" s="17"/>
      <c r="V241" s="19"/>
      <c r="W241" s="16"/>
      <c r="X241" s="17"/>
    </row>
    <row r="242" spans="1:24" ht="15">
      <c r="A242" s="144"/>
      <c r="B242" s="36"/>
      <c r="C242" s="163"/>
      <c r="D242" s="211"/>
      <c r="E242" s="32"/>
      <c r="F242" s="396"/>
      <c r="G242" s="13"/>
      <c r="H242" s="121"/>
      <c r="I242" s="66"/>
      <c r="J242" s="63"/>
      <c r="K242" s="63"/>
      <c r="L242" s="63"/>
      <c r="M242" s="63"/>
      <c r="N242" s="63"/>
      <c r="O242" s="63"/>
      <c r="P242" s="63"/>
      <c r="Q242" s="63"/>
      <c r="R242" s="16"/>
      <c r="S242" s="17"/>
      <c r="T242" s="18"/>
      <c r="U242" s="17"/>
      <c r="V242" s="19"/>
      <c r="W242" s="17"/>
      <c r="X242" s="17"/>
    </row>
    <row r="243" spans="1:24" s="1" customFormat="1" ht="15">
      <c r="A243" s="145">
        <v>300</v>
      </c>
      <c r="B243" s="202"/>
      <c r="C243" s="201"/>
      <c r="D243" s="325" t="s">
        <v>8111</v>
      </c>
      <c r="E243" s="30"/>
      <c r="F243" s="392"/>
      <c r="G243" s="34"/>
      <c r="H243" s="203"/>
      <c r="I243" s="204"/>
      <c r="J243" s="205"/>
      <c r="K243" s="205"/>
      <c r="L243" s="205"/>
      <c r="M243" s="205"/>
      <c r="N243" s="205"/>
      <c r="O243" s="205"/>
      <c r="P243" s="205"/>
      <c r="Q243" s="205"/>
      <c r="R243" s="206"/>
      <c r="S243" s="134"/>
      <c r="T243" s="207"/>
      <c r="U243" s="134"/>
      <c r="V243" s="19"/>
      <c r="W243" s="134"/>
      <c r="X243" s="134"/>
    </row>
    <row r="244" spans="1:24" ht="15">
      <c r="A244" s="144"/>
      <c r="B244" s="36"/>
      <c r="C244" s="163"/>
      <c r="D244" s="211"/>
      <c r="E244" s="32"/>
      <c r="F244" s="396"/>
      <c r="G244" s="13"/>
      <c r="H244" s="121"/>
      <c r="I244" s="66"/>
      <c r="J244" s="63"/>
      <c r="K244" s="63"/>
      <c r="L244" s="63"/>
      <c r="M244" s="63"/>
      <c r="N244" s="63"/>
      <c r="O244" s="63"/>
      <c r="P244" s="63"/>
      <c r="Q244" s="63"/>
      <c r="R244" s="16"/>
      <c r="S244" s="17"/>
      <c r="T244" s="18"/>
      <c r="U244" s="17"/>
      <c r="V244" s="19"/>
      <c r="W244" s="17"/>
      <c r="X244" s="17"/>
    </row>
    <row r="245" spans="1:24">
      <c r="A245" s="240"/>
      <c r="B245" s="241"/>
      <c r="C245" s="242"/>
      <c r="D245" s="323" t="s">
        <v>8313</v>
      </c>
      <c r="E245" s="241"/>
      <c r="F245" s="393"/>
      <c r="G245" s="10"/>
      <c r="H245" s="116"/>
      <c r="I245" s="24"/>
      <c r="J245" s="24"/>
      <c r="K245" s="25"/>
      <c r="L245" s="24"/>
      <c r="M245" s="25"/>
      <c r="P245" s="4"/>
      <c r="Q245" s="3"/>
      <c r="R245" s="16"/>
      <c r="S245" s="16"/>
      <c r="T245" s="16"/>
      <c r="U245" s="17"/>
      <c r="V245" s="19"/>
      <c r="W245" s="16"/>
      <c r="X245" s="17"/>
    </row>
    <row r="246" spans="1:24" ht="15">
      <c r="A246" s="142">
        <f>A243+1</f>
        <v>301</v>
      </c>
      <c r="B246" s="36" t="s">
        <v>2558</v>
      </c>
      <c r="C246" s="171" t="s">
        <v>2842</v>
      </c>
      <c r="D246" s="143" t="str">
        <f>LOWER(IF($A246="","",VLOOKUP($C246,'CPOS178-D'!$A$2:$G$11000,3,0)))</f>
        <v>retirada de telhamento perfil e material qualquer, exceto barro</v>
      </c>
      <c r="E246" s="32" t="str">
        <f>LOWER(IF($A246="","",VLOOKUP($C246,'CPOS178-D'!$A$2:$G$11000,4,0)))</f>
        <v>m²</v>
      </c>
      <c r="F246" s="394">
        <f>395</f>
        <v>395</v>
      </c>
      <c r="G246" s="13"/>
      <c r="H246" s="121"/>
      <c r="I246" s="66"/>
      <c r="J246" s="63"/>
      <c r="K246" s="63"/>
      <c r="L246" s="63"/>
      <c r="M246" s="63"/>
      <c r="N246" s="63"/>
      <c r="O246" s="63"/>
      <c r="P246" s="63"/>
      <c r="Q246" s="63"/>
      <c r="R246" s="16"/>
      <c r="S246" s="17"/>
      <c r="T246" s="18"/>
      <c r="U246" s="17"/>
      <c r="V246" s="19"/>
      <c r="W246" s="17"/>
      <c r="X246" s="17"/>
    </row>
    <row r="247" spans="1:24" ht="15">
      <c r="A247" s="142"/>
      <c r="B247" s="36"/>
      <c r="C247" s="329" t="s">
        <v>8317</v>
      </c>
      <c r="D247" s="331" t="s">
        <v>37016</v>
      </c>
      <c r="E247" s="32"/>
      <c r="F247" s="394"/>
      <c r="G247" s="13"/>
      <c r="H247" s="121"/>
      <c r="I247" s="66"/>
      <c r="J247" s="63"/>
      <c r="K247" s="63"/>
      <c r="L247" s="63"/>
      <c r="M247" s="63"/>
      <c r="N247" s="63"/>
      <c r="O247" s="63"/>
      <c r="P247" s="63"/>
      <c r="Q247" s="63"/>
      <c r="R247" s="16"/>
      <c r="S247" s="17"/>
      <c r="T247" s="18"/>
      <c r="U247" s="17"/>
      <c r="V247" s="19"/>
      <c r="W247" s="17"/>
      <c r="X247" s="17"/>
    </row>
    <row r="248" spans="1:24" ht="15">
      <c r="A248" s="142">
        <f>A246+1</f>
        <v>302</v>
      </c>
      <c r="B248" s="36" t="s">
        <v>2558</v>
      </c>
      <c r="C248" s="171" t="s">
        <v>3000</v>
      </c>
      <c r="D248" s="143" t="str">
        <f>LOWER(IF($A248="","",VLOOKUP($C248,'CPOS178-D'!$A$2:$G$11000,3,0)))</f>
        <v>remoção de calha ou rufo</v>
      </c>
      <c r="E248" s="32" t="str">
        <f>LOWER(IF($A248="","",VLOOKUP($C248,'CPOS178-D'!$A$2:$G$11000,4,0)))</f>
        <v>m</v>
      </c>
      <c r="F248" s="394">
        <f>29.5*4+13.5*2</f>
        <v>145</v>
      </c>
      <c r="G248" s="13"/>
      <c r="H248" s="121"/>
      <c r="I248" s="66"/>
      <c r="J248" s="63"/>
      <c r="K248" s="63"/>
      <c r="L248" s="63"/>
      <c r="M248" s="63"/>
      <c r="N248" s="63"/>
      <c r="O248" s="63"/>
      <c r="P248" s="63"/>
      <c r="Q248" s="63"/>
      <c r="R248" s="16"/>
      <c r="S248" s="17"/>
      <c r="T248" s="18"/>
      <c r="U248" s="17"/>
      <c r="V248" s="19"/>
      <c r="W248" s="17"/>
      <c r="X248" s="17"/>
    </row>
    <row r="249" spans="1:24" ht="15">
      <c r="A249" s="142"/>
      <c r="B249" s="36"/>
      <c r="C249" s="329" t="s">
        <v>8317</v>
      </c>
      <c r="D249" s="401" t="s">
        <v>37017</v>
      </c>
      <c r="E249" s="32"/>
      <c r="F249" s="394"/>
      <c r="G249" s="13"/>
      <c r="H249" s="121"/>
      <c r="I249" s="66"/>
      <c r="J249" s="63"/>
      <c r="K249" s="63"/>
      <c r="L249" s="63"/>
      <c r="M249" s="63"/>
      <c r="N249" s="63"/>
      <c r="O249" s="63"/>
      <c r="P249" s="63"/>
      <c r="Q249" s="63"/>
      <c r="R249" s="16"/>
      <c r="S249" s="17"/>
      <c r="T249" s="18"/>
      <c r="U249" s="17"/>
      <c r="V249" s="19"/>
      <c r="W249" s="17"/>
      <c r="X249" s="17"/>
    </row>
    <row r="250" spans="1:24" ht="15">
      <c r="A250" s="142">
        <f>A248+1</f>
        <v>303</v>
      </c>
      <c r="B250" s="36" t="s">
        <v>2558</v>
      </c>
      <c r="C250" s="171" t="s">
        <v>2836</v>
      </c>
      <c r="D250" s="143" t="str">
        <f>LOWER(IF($A250="","",VLOOKUP($C250,'CPOS178-D'!$A$2:$G$11000,3,0)))</f>
        <v>retirada de estrutura em madeira tesoura - telhas perfil qualquer</v>
      </c>
      <c r="E250" s="32" t="str">
        <f>LOWER(IF($A250="","",VLOOKUP($C250,'CPOS178-D'!$A$2:$G$11000,4,0)))</f>
        <v>m²</v>
      </c>
      <c r="F250" s="394">
        <f>F246</f>
        <v>395</v>
      </c>
      <c r="G250" s="13"/>
      <c r="H250" s="121"/>
      <c r="I250" s="66"/>
      <c r="J250" s="63"/>
      <c r="K250" s="63"/>
      <c r="L250" s="63"/>
      <c r="M250" s="63"/>
      <c r="N250" s="63"/>
      <c r="O250" s="63"/>
      <c r="P250" s="63"/>
      <c r="Q250" s="63"/>
      <c r="R250" s="16"/>
      <c r="S250" s="17"/>
      <c r="T250" s="18"/>
      <c r="U250" s="17"/>
      <c r="V250" s="19"/>
      <c r="W250" s="17"/>
      <c r="X250" s="17"/>
    </row>
    <row r="251" spans="1:24" ht="15">
      <c r="A251" s="142"/>
      <c r="B251" s="36"/>
      <c r="C251" s="329" t="s">
        <v>8317</v>
      </c>
      <c r="D251" s="331" t="str">
        <f>D247</f>
        <v>395 m2 (projeto)</v>
      </c>
      <c r="E251" s="32"/>
      <c r="F251" s="394"/>
      <c r="G251" s="13"/>
      <c r="H251" s="121"/>
      <c r="I251" s="66"/>
      <c r="J251" s="63"/>
      <c r="K251" s="63"/>
      <c r="L251" s="63"/>
      <c r="M251" s="63"/>
      <c r="N251" s="63"/>
      <c r="O251" s="63"/>
      <c r="P251" s="63"/>
      <c r="Q251" s="63"/>
      <c r="R251" s="16"/>
      <c r="S251" s="17"/>
      <c r="T251" s="18"/>
      <c r="U251" s="17"/>
      <c r="V251" s="19"/>
      <c r="W251" s="17"/>
      <c r="X251" s="17"/>
    </row>
    <row r="252" spans="1:24" ht="15">
      <c r="A252" s="142">
        <f>A250+1</f>
        <v>304</v>
      </c>
      <c r="B252" s="36" t="s">
        <v>2558</v>
      </c>
      <c r="C252" s="171" t="s">
        <v>3417</v>
      </c>
      <c r="D252" s="143" t="str">
        <f>LOWER(IF($A252="","",VLOOKUP($C252,'CPOS178-D'!$A$2:$G$11000,3,0)))</f>
        <v>estrutura pontaletada para telhas onduladas</v>
      </c>
      <c r="E252" s="32" t="str">
        <f>LOWER(IF($A252="","",VLOOKUP($C252,'CPOS178-D'!$A$2:$G$11000,4,0)))</f>
        <v>m²</v>
      </c>
      <c r="F252" s="394">
        <f>F246</f>
        <v>395</v>
      </c>
      <c r="G252" s="13"/>
      <c r="H252" s="121"/>
      <c r="I252" s="66"/>
      <c r="J252" s="63"/>
      <c r="K252" s="63"/>
      <c r="L252" s="63"/>
      <c r="M252" s="63"/>
      <c r="N252" s="63"/>
      <c r="O252" s="63"/>
      <c r="P252" s="63"/>
      <c r="Q252" s="63"/>
      <c r="R252" s="16"/>
      <c r="S252" s="17"/>
      <c r="T252" s="18"/>
      <c r="U252" s="17"/>
      <c r="V252" s="19"/>
      <c r="W252" s="17"/>
      <c r="X252" s="17"/>
    </row>
    <row r="253" spans="1:24" ht="15">
      <c r="A253" s="142"/>
      <c r="B253" s="36"/>
      <c r="C253" s="329" t="s">
        <v>8317</v>
      </c>
      <c r="D253" s="331" t="str">
        <f>D247</f>
        <v>395 m2 (projeto)</v>
      </c>
      <c r="E253" s="32"/>
      <c r="F253" s="394"/>
      <c r="G253" s="13"/>
      <c r="H253" s="121"/>
      <c r="I253" s="66"/>
      <c r="J253" s="63"/>
      <c r="K253" s="63"/>
      <c r="L253" s="63"/>
      <c r="M253" s="63"/>
      <c r="N253" s="63"/>
      <c r="O253" s="63"/>
      <c r="P253" s="63"/>
      <c r="Q253" s="63"/>
      <c r="R253" s="16"/>
      <c r="S253" s="17"/>
      <c r="T253" s="18"/>
      <c r="U253" s="17"/>
      <c r="V253" s="19"/>
      <c r="W253" s="17"/>
      <c r="X253" s="17"/>
    </row>
    <row r="254" spans="1:24" ht="15">
      <c r="A254" s="142">
        <f>A252+1</f>
        <v>305</v>
      </c>
      <c r="B254" s="36" t="s">
        <v>2558</v>
      </c>
      <c r="C254" s="171" t="s">
        <v>3452</v>
      </c>
      <c r="D254" s="143" t="str">
        <f>LOWER(IF($A254="","",VLOOKUP($C254,'CPOS178-D'!$A$2:$G$11000,3,0)))</f>
        <v>telhamento em cimento reforçado com fio sintético crfs - perfil ondulado de 8 mm</v>
      </c>
      <c r="E254" s="32" t="str">
        <f>LOWER(IF($A254="","",VLOOKUP($C254,'CPOS178-D'!$A$2:$G$11000,4,0)))</f>
        <v>m²</v>
      </c>
      <c r="F254" s="394">
        <f>F246</f>
        <v>395</v>
      </c>
      <c r="G254" s="13"/>
      <c r="H254" s="121"/>
      <c r="I254" s="66"/>
      <c r="J254" s="63"/>
      <c r="K254" s="63"/>
      <c r="L254" s="63"/>
      <c r="M254" s="63"/>
      <c r="N254" s="63"/>
      <c r="O254" s="63"/>
      <c r="P254" s="63"/>
      <c r="Q254" s="63"/>
      <c r="R254" s="16"/>
      <c r="S254" s="17"/>
      <c r="T254" s="18"/>
      <c r="U254" s="17"/>
      <c r="V254" s="19"/>
      <c r="W254" s="17"/>
      <c r="X254" s="17"/>
    </row>
    <row r="255" spans="1:24" ht="15">
      <c r="A255" s="142"/>
      <c r="B255" s="36"/>
      <c r="C255" s="329" t="s">
        <v>8317</v>
      </c>
      <c r="D255" s="331" t="str">
        <f>D253</f>
        <v>395 m2 (projeto)</v>
      </c>
      <c r="E255" s="32"/>
      <c r="F255" s="394"/>
      <c r="G255" s="13"/>
      <c r="H255" s="121"/>
      <c r="I255" s="66"/>
      <c r="J255" s="63"/>
      <c r="K255" s="63"/>
      <c r="L255" s="63"/>
      <c r="M255" s="63"/>
      <c r="N255" s="63"/>
      <c r="O255" s="63"/>
      <c r="P255" s="63"/>
      <c r="Q255" s="63"/>
      <c r="R255" s="16"/>
      <c r="S255" s="17"/>
      <c r="T255" s="18"/>
      <c r="U255" s="17"/>
      <c r="V255" s="19"/>
      <c r="W255" s="17"/>
      <c r="X255" s="17"/>
    </row>
    <row r="256" spans="1:24" ht="15">
      <c r="A256" s="142">
        <f t="shared" ref="A256:A262" si="12">A254+1</f>
        <v>306</v>
      </c>
      <c r="B256" s="36" t="s">
        <v>2558</v>
      </c>
      <c r="C256" s="171" t="s">
        <v>7565</v>
      </c>
      <c r="D256" s="143" t="str">
        <f>LOWER(IF($A256="","",VLOOKUP($C256,'CPOS178-D'!$A$2:$G$11000,3,0)))</f>
        <v>calha, rufo, afins em chapa galvanizada nº 24 - corte 0,50 m</v>
      </c>
      <c r="E256" s="32" t="str">
        <f>LOWER(IF($A256="","",VLOOKUP($C256,'CPOS178-D'!$A$2:$G$11000,4,0)))</f>
        <v>m</v>
      </c>
      <c r="F256" s="394">
        <f>F248</f>
        <v>145</v>
      </c>
      <c r="G256" s="13"/>
      <c r="H256" s="121"/>
      <c r="I256" s="66"/>
      <c r="J256" s="63"/>
      <c r="K256" s="63"/>
      <c r="L256" s="63"/>
      <c r="M256" s="63"/>
      <c r="N256" s="63"/>
      <c r="O256" s="63"/>
      <c r="P256" s="63"/>
      <c r="Q256" s="63"/>
      <c r="R256" s="16"/>
      <c r="S256" s="17"/>
      <c r="T256" s="18"/>
      <c r="U256" s="17"/>
      <c r="V256" s="19"/>
      <c r="W256" s="17"/>
      <c r="X256" s="17"/>
    </row>
    <row r="257" spans="1:41" ht="15">
      <c r="A257" s="142"/>
      <c r="B257" s="36"/>
      <c r="C257" s="329" t="s">
        <v>8317</v>
      </c>
      <c r="D257" s="402" t="str">
        <f>D249</f>
        <v>29,5m x 4 lados + 13,5m x 2 lados</v>
      </c>
      <c r="E257" s="32"/>
      <c r="F257" s="394"/>
      <c r="G257" s="13"/>
      <c r="H257" s="121"/>
      <c r="I257" s="66"/>
      <c r="J257" s="63"/>
      <c r="K257" s="63"/>
      <c r="L257" s="63"/>
      <c r="M257" s="63"/>
      <c r="N257" s="63"/>
      <c r="O257" s="63"/>
      <c r="P257" s="63"/>
      <c r="Q257" s="63"/>
      <c r="R257" s="16"/>
      <c r="S257" s="17"/>
      <c r="T257" s="18"/>
      <c r="U257" s="17"/>
      <c r="V257" s="19"/>
      <c r="W257" s="17"/>
      <c r="X257" s="17"/>
    </row>
    <row r="258" spans="1:41" ht="24">
      <c r="A258" s="142">
        <f t="shared" si="12"/>
        <v>307</v>
      </c>
      <c r="B258" s="36" t="s">
        <v>2558</v>
      </c>
      <c r="C258" s="171" t="s">
        <v>3021</v>
      </c>
      <c r="D258" s="143" t="str">
        <f>LOWER(IF($A258="","",VLOOKUP($C258,'CPOS178-D'!$A$2:$G$11000,3,0)))</f>
        <v>remoção de entulho de obra com caçamba metálica - material volumoso e misturado por alvenaria, terra, madeira, papel, plástico e metal</v>
      </c>
      <c r="E258" s="32" t="str">
        <f>LOWER(IF($A258="","",VLOOKUP($C258,'CPOS178-D'!$A$2:$G$11000,4,0)))</f>
        <v>m³</v>
      </c>
      <c r="F258" s="394">
        <f>((395*0.1)+(F248*0.05*1)+(F250*0.15))*1.3</f>
        <v>137.80000000000001</v>
      </c>
      <c r="G258" s="13"/>
      <c r="H258" s="121"/>
      <c r="I258" s="66"/>
      <c r="J258" s="63"/>
      <c r="K258" s="63"/>
      <c r="L258" s="63"/>
      <c r="M258" s="63"/>
      <c r="N258" s="63"/>
      <c r="O258" s="63"/>
      <c r="P258" s="63"/>
      <c r="Q258" s="63"/>
      <c r="R258" s="16"/>
      <c r="S258" s="17"/>
      <c r="T258" s="18"/>
      <c r="U258" s="17"/>
      <c r="V258" s="19"/>
      <c r="W258" s="17"/>
      <c r="X258" s="17"/>
    </row>
    <row r="259" spans="1:41" ht="15">
      <c r="A259" s="142"/>
      <c r="B259" s="36"/>
      <c r="C259" s="329" t="s">
        <v>8317</v>
      </c>
      <c r="D259" s="402" t="s">
        <v>37384</v>
      </c>
      <c r="E259" s="32"/>
      <c r="F259" s="394"/>
      <c r="G259" s="13"/>
      <c r="H259" s="121"/>
      <c r="I259" s="66"/>
      <c r="J259" s="63"/>
      <c r="K259" s="63"/>
      <c r="L259" s="63"/>
      <c r="M259" s="63"/>
      <c r="N259" s="63"/>
      <c r="O259" s="63"/>
      <c r="P259" s="63"/>
      <c r="Q259" s="63"/>
      <c r="R259" s="16"/>
      <c r="S259" s="17"/>
      <c r="T259" s="18"/>
      <c r="U259" s="17"/>
      <c r="V259" s="19"/>
      <c r="W259" s="17"/>
      <c r="X259" s="17"/>
    </row>
    <row r="260" spans="1:41" ht="15">
      <c r="A260" s="142">
        <f t="shared" si="12"/>
        <v>308</v>
      </c>
      <c r="B260" s="36" t="s">
        <v>2558</v>
      </c>
      <c r="C260" s="171" t="s">
        <v>3018</v>
      </c>
      <c r="D260" s="143" t="str">
        <f>LOWER(IF($A260="","",VLOOKUP($C260,'CPOS178-D'!$A$2:$G$11000,3,0)))</f>
        <v>transporte manual horizontal e/ou vertical de entulho até o local de despejo - ensacado</v>
      </c>
      <c r="E260" s="32" t="str">
        <f>LOWER(IF($A260="","",VLOOKUP($C260,'CPOS178-D'!$A$2:$G$11000,4,0)))</f>
        <v>m³</v>
      </c>
      <c r="F260" s="394">
        <f>F258</f>
        <v>137.80000000000001</v>
      </c>
      <c r="G260" s="13"/>
      <c r="H260" s="121"/>
      <c r="I260" s="66"/>
      <c r="J260" s="63"/>
      <c r="K260" s="63"/>
      <c r="L260" s="63"/>
      <c r="M260" s="63"/>
      <c r="N260" s="63"/>
      <c r="O260" s="63"/>
      <c r="P260" s="63"/>
      <c r="Q260" s="63"/>
      <c r="R260" s="16"/>
      <c r="S260" s="17"/>
      <c r="T260" s="18"/>
      <c r="U260" s="17"/>
      <c r="V260" s="19"/>
      <c r="W260" s="17"/>
      <c r="X260" s="17"/>
    </row>
    <row r="261" spans="1:41" ht="15">
      <c r="A261" s="142"/>
      <c r="B261" s="36"/>
      <c r="C261" s="329" t="s">
        <v>8317</v>
      </c>
      <c r="D261" s="402" t="s">
        <v>37384</v>
      </c>
      <c r="E261" s="32"/>
      <c r="F261" s="394"/>
      <c r="G261" s="13"/>
      <c r="H261" s="121"/>
      <c r="I261" s="66"/>
      <c r="J261" s="63"/>
      <c r="K261" s="63"/>
      <c r="L261" s="63"/>
      <c r="M261" s="63"/>
      <c r="N261" s="63"/>
      <c r="O261" s="63"/>
      <c r="P261" s="63"/>
      <c r="Q261" s="63"/>
      <c r="R261" s="16"/>
      <c r="S261" s="17"/>
      <c r="T261" s="18"/>
      <c r="U261" s="17"/>
      <c r="V261" s="19"/>
      <c r="W261" s="17"/>
      <c r="X261" s="17"/>
    </row>
    <row r="262" spans="1:41" ht="15">
      <c r="A262" s="142">
        <f t="shared" si="12"/>
        <v>309</v>
      </c>
      <c r="B262" s="36" t="s">
        <v>2558</v>
      </c>
      <c r="C262" s="171" t="s">
        <v>6391</v>
      </c>
      <c r="D262" s="143" t="str">
        <f>LOWER(IF($A262="","",VLOOKUP($C262,'CPOS178-D'!$A$2:$G$11000,3,0)))</f>
        <v>limpeza complementar com hidrojateamento</v>
      </c>
      <c r="E262" s="32" t="str">
        <f>LOWER(IF($A262="","",VLOOKUP($C262,'CPOS178-D'!$A$2:$G$11000,4,0)))</f>
        <v>m²</v>
      </c>
      <c r="F262" s="394">
        <v>395</v>
      </c>
      <c r="G262" s="13"/>
      <c r="H262" s="121"/>
      <c r="I262" s="66"/>
      <c r="J262" s="63"/>
      <c r="K262" s="63"/>
      <c r="L262" s="63"/>
      <c r="M262" s="63"/>
      <c r="N262" s="63"/>
      <c r="O262" s="63"/>
      <c r="P262" s="63"/>
      <c r="Q262" s="63"/>
      <c r="R262" s="16"/>
      <c r="S262" s="17"/>
      <c r="T262" s="18"/>
      <c r="U262" s="17"/>
      <c r="V262" s="19"/>
      <c r="W262" s="17"/>
      <c r="X262" s="17"/>
    </row>
    <row r="263" spans="1:41" ht="15">
      <c r="A263" s="142"/>
      <c r="B263" s="36"/>
      <c r="C263" s="329" t="s">
        <v>8317</v>
      </c>
      <c r="D263" s="331" t="s">
        <v>37016</v>
      </c>
      <c r="E263" s="32"/>
      <c r="F263" s="394"/>
      <c r="G263" s="13"/>
      <c r="H263" s="121"/>
      <c r="I263" s="66"/>
      <c r="J263" s="63"/>
      <c r="K263" s="63"/>
      <c r="L263" s="63"/>
      <c r="M263" s="63"/>
      <c r="N263" s="63"/>
      <c r="O263" s="63"/>
      <c r="P263" s="63"/>
      <c r="Q263" s="63"/>
      <c r="R263" s="16"/>
      <c r="S263" s="17"/>
      <c r="T263" s="18"/>
      <c r="U263" s="17"/>
      <c r="V263" s="19"/>
      <c r="W263" s="17"/>
      <c r="X263" s="17"/>
    </row>
    <row r="264" spans="1:41">
      <c r="A264" s="170"/>
      <c r="B264" s="171"/>
      <c r="C264" s="163"/>
      <c r="D264" s="174"/>
      <c r="E264" s="172"/>
      <c r="F264" s="394"/>
      <c r="G264" s="165"/>
      <c r="H264" s="165"/>
      <c r="I264" s="165"/>
      <c r="J264" s="165"/>
      <c r="K264" s="166"/>
      <c r="L264" s="167"/>
      <c r="M264" s="168"/>
      <c r="N264" s="167"/>
      <c r="O264" s="167"/>
      <c r="P264" s="169"/>
      <c r="Q264" s="169"/>
      <c r="R264" s="169"/>
      <c r="S264" s="169"/>
      <c r="T264" s="169"/>
      <c r="U264" s="169"/>
      <c r="V264" s="169"/>
      <c r="W264" s="169"/>
      <c r="X264" s="169"/>
      <c r="Y264" s="169"/>
      <c r="Z264" s="169"/>
      <c r="AA264" s="169"/>
      <c r="AB264" s="169"/>
      <c r="AC264" s="169"/>
      <c r="AD264" s="169"/>
      <c r="AE264" s="169"/>
      <c r="AF264" s="169"/>
      <c r="AG264" s="169"/>
      <c r="AH264" s="169"/>
      <c r="AI264" s="169"/>
      <c r="AJ264" s="169"/>
      <c r="AK264" s="169"/>
      <c r="AL264" s="169"/>
      <c r="AM264" s="169"/>
      <c r="AN264" s="169"/>
      <c r="AO264" s="169"/>
    </row>
    <row r="265" spans="1:41">
      <c r="A265" s="243"/>
      <c r="B265" s="244"/>
      <c r="C265" s="244"/>
      <c r="D265" s="324" t="s">
        <v>2568</v>
      </c>
      <c r="E265" s="245">
        <f>A243</f>
        <v>300</v>
      </c>
      <c r="F265" s="395"/>
      <c r="G265" s="10"/>
      <c r="H265" s="119"/>
      <c r="I265" s="63"/>
      <c r="J265" s="63"/>
      <c r="K265" s="63"/>
      <c r="L265" s="63"/>
      <c r="M265" s="63"/>
      <c r="N265" s="63"/>
      <c r="O265" s="63"/>
      <c r="P265" s="63"/>
      <c r="Q265" s="63"/>
      <c r="R265" s="63"/>
      <c r="S265" s="63"/>
      <c r="T265" s="16"/>
      <c r="U265" s="17"/>
      <c r="V265" s="19"/>
      <c r="W265" s="16"/>
      <c r="X265" s="17"/>
    </row>
    <row r="266" spans="1:41">
      <c r="A266" s="170"/>
      <c r="B266" s="171"/>
      <c r="C266" s="163"/>
      <c r="D266" s="174"/>
      <c r="E266" s="172"/>
      <c r="F266" s="394"/>
      <c r="G266" s="165"/>
      <c r="H266" s="165"/>
      <c r="I266" s="165"/>
      <c r="J266" s="165"/>
      <c r="K266" s="166"/>
      <c r="L266" s="167"/>
      <c r="M266" s="168"/>
      <c r="N266" s="167"/>
      <c r="O266" s="167"/>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row>
    <row r="267" spans="1:41" s="1" customFormat="1">
      <c r="A267" s="162">
        <v>400</v>
      </c>
      <c r="B267" s="200"/>
      <c r="C267" s="201"/>
      <c r="D267" s="173" t="s">
        <v>8109</v>
      </c>
      <c r="E267" s="164"/>
      <c r="F267" s="397"/>
      <c r="G267" s="208"/>
      <c r="H267" s="208"/>
      <c r="I267" s="208"/>
      <c r="J267" s="208"/>
      <c r="K267" s="209"/>
      <c r="L267" s="199"/>
      <c r="M267" s="168"/>
      <c r="N267" s="199"/>
      <c r="O267" s="199"/>
      <c r="P267" s="210"/>
      <c r="Q267" s="210"/>
      <c r="R267" s="210"/>
      <c r="S267" s="210"/>
      <c r="T267" s="210"/>
      <c r="U267" s="210"/>
      <c r="V267" s="210"/>
      <c r="W267" s="210"/>
      <c r="X267" s="210"/>
      <c r="Y267" s="210"/>
      <c r="Z267" s="210"/>
      <c r="AA267" s="210"/>
      <c r="AB267" s="210"/>
      <c r="AC267" s="210"/>
      <c r="AD267" s="210"/>
      <c r="AE267" s="210"/>
      <c r="AF267" s="210"/>
      <c r="AG267" s="210"/>
      <c r="AH267" s="210"/>
      <c r="AI267" s="210"/>
      <c r="AJ267" s="210"/>
      <c r="AK267" s="210"/>
      <c r="AL267" s="210"/>
      <c r="AM267" s="210"/>
      <c r="AN267" s="210"/>
      <c r="AO267" s="210"/>
    </row>
    <row r="268" spans="1:41" ht="15">
      <c r="A268" s="142"/>
      <c r="B268" s="36"/>
      <c r="C268" s="171"/>
      <c r="D268" s="143"/>
      <c r="E268" s="32"/>
      <c r="F268" s="394"/>
      <c r="G268" s="13"/>
      <c r="H268" s="121"/>
      <c r="I268" s="66"/>
      <c r="J268" s="63"/>
      <c r="K268" s="63"/>
      <c r="L268" s="63"/>
      <c r="M268" s="63"/>
      <c r="N268" s="63"/>
      <c r="O268" s="63"/>
      <c r="P268" s="63"/>
      <c r="Q268" s="63"/>
      <c r="R268" s="16"/>
      <c r="S268" s="17"/>
      <c r="T268" s="18"/>
      <c r="U268" s="17"/>
      <c r="V268" s="19"/>
      <c r="W268" s="17"/>
      <c r="X268" s="17"/>
    </row>
    <row r="269" spans="1:41">
      <c r="A269" s="240"/>
      <c r="B269" s="241"/>
      <c r="C269" s="242"/>
      <c r="D269" s="323" t="s">
        <v>3574</v>
      </c>
      <c r="E269" s="241"/>
      <c r="F269" s="393"/>
      <c r="G269" s="10"/>
      <c r="H269" s="116"/>
      <c r="I269" s="24"/>
      <c r="J269" s="24"/>
      <c r="K269" s="25"/>
      <c r="L269" s="24"/>
      <c r="M269" s="25"/>
      <c r="P269" s="4"/>
      <c r="Q269" s="3"/>
      <c r="R269" s="16"/>
      <c r="S269" s="16"/>
      <c r="T269" s="16"/>
      <c r="U269" s="17"/>
      <c r="V269" s="19"/>
      <c r="W269" s="16"/>
      <c r="X269" s="17"/>
    </row>
    <row r="270" spans="1:41">
      <c r="A270" s="240"/>
      <c r="B270" s="241"/>
      <c r="C270" s="242"/>
      <c r="D270" s="323" t="s">
        <v>8304</v>
      </c>
      <c r="E270" s="241"/>
      <c r="F270" s="393"/>
      <c r="G270" s="10"/>
      <c r="H270" s="116"/>
      <c r="I270" s="24"/>
      <c r="J270" s="24"/>
      <c r="K270" s="25"/>
      <c r="L270" s="24"/>
      <c r="M270" s="25"/>
      <c r="P270" s="4"/>
      <c r="Q270" s="3"/>
      <c r="R270" s="16"/>
      <c r="S270" s="16"/>
      <c r="T270" s="16"/>
      <c r="U270" s="17"/>
      <c r="V270" s="19"/>
      <c r="W270" s="16"/>
      <c r="X270" s="17"/>
    </row>
    <row r="271" spans="1:41" ht="15">
      <c r="A271" s="142">
        <f>A267+1</f>
        <v>401</v>
      </c>
      <c r="B271" s="36" t="s">
        <v>2558</v>
      </c>
      <c r="C271" s="171" t="s">
        <v>2787</v>
      </c>
      <c r="D271" s="143" t="str">
        <f>LOWER(IF($A271="","",VLOOKUP($C271,'CPOS178-D'!$A$2:$G$11000,3,0)))</f>
        <v>apicoamento manual de piso, parede ou teto</v>
      </c>
      <c r="E271" s="32" t="str">
        <f>LOWER(IF($A271="","",VLOOKUP($C271,'CPOS178-D'!$A$2:$G$11000,4,0)))</f>
        <v>m²</v>
      </c>
      <c r="F271" s="394">
        <f>(2*29.5+4*4.2+4*2.2)*9.1+1*29.5*2.6+(2*29.5+4*4.2+4*2.2)*7.9-F335</f>
        <v>1355.6000000000001</v>
      </c>
      <c r="G271" s="13"/>
      <c r="H271" s="121"/>
      <c r="I271" s="66"/>
      <c r="J271" s="63"/>
      <c r="K271" s="63"/>
      <c r="L271" s="63"/>
      <c r="M271" s="63"/>
      <c r="N271" s="63"/>
      <c r="O271" s="63"/>
      <c r="P271" s="63"/>
      <c r="Q271" s="63"/>
      <c r="R271" s="16"/>
      <c r="S271" s="17"/>
      <c r="T271" s="18"/>
      <c r="U271" s="17"/>
      <c r="V271" s="19"/>
      <c r="W271" s="17"/>
      <c r="X271" s="17"/>
    </row>
    <row r="272" spans="1:41" ht="24">
      <c r="A272" s="142"/>
      <c r="B272" s="36"/>
      <c r="C272" s="329" t="s">
        <v>8317</v>
      </c>
      <c r="D272" s="402" t="s">
        <v>37018</v>
      </c>
      <c r="E272" s="32"/>
      <c r="F272" s="394"/>
      <c r="G272" s="13"/>
      <c r="H272" s="121"/>
      <c r="I272" s="66"/>
      <c r="J272" s="63"/>
      <c r="K272" s="63"/>
      <c r="L272" s="63"/>
      <c r="M272" s="63"/>
      <c r="N272" s="63"/>
      <c r="O272" s="63"/>
      <c r="P272" s="63"/>
      <c r="Q272" s="63"/>
      <c r="R272" s="16"/>
      <c r="S272" s="17"/>
      <c r="T272" s="18"/>
      <c r="U272" s="17"/>
      <c r="V272" s="19"/>
      <c r="W272" s="17"/>
      <c r="X272" s="17"/>
    </row>
    <row r="273" spans="1:24" ht="15">
      <c r="A273" s="142">
        <f>A271+1</f>
        <v>402</v>
      </c>
      <c r="B273" s="36" t="s">
        <v>2558</v>
      </c>
      <c r="C273" s="171" t="s">
        <v>3514</v>
      </c>
      <c r="D273" s="143" t="str">
        <f>LOWER(IF($A273="","",VLOOKUP($C273,'CPOS178-D'!$A$2:$G$11000,3,0)))</f>
        <v>chapisco com bianco</v>
      </c>
      <c r="E273" s="32" t="str">
        <f>LOWER(IF($A273="","",VLOOKUP($C273,'CPOS178-D'!$A$2:$G$11000,4,0)))</f>
        <v>m²</v>
      </c>
      <c r="F273" s="394">
        <f>F271</f>
        <v>1355.6000000000001</v>
      </c>
      <c r="G273" s="13"/>
      <c r="H273" s="121"/>
      <c r="I273" s="66"/>
      <c r="J273" s="63"/>
      <c r="K273" s="63"/>
      <c r="L273" s="63"/>
      <c r="M273" s="63"/>
      <c r="N273" s="63"/>
      <c r="O273" s="63"/>
      <c r="P273" s="63"/>
      <c r="Q273" s="63"/>
      <c r="R273" s="16"/>
      <c r="S273" s="17"/>
      <c r="T273" s="18"/>
      <c r="U273" s="17"/>
      <c r="V273" s="19"/>
      <c r="W273" s="17"/>
      <c r="X273" s="17"/>
    </row>
    <row r="274" spans="1:24" ht="24">
      <c r="A274" s="142"/>
      <c r="B274" s="36"/>
      <c r="C274" s="329" t="s">
        <v>8317</v>
      </c>
      <c r="D274" s="402" t="str">
        <f>D272</f>
        <v>(2 x 29,5m + 4 x 4,2m + 4 x 2,2m) x 9,1m + 1 x 29,5m x 2,6m + (2 x 29,5m + 4 x 4,2m + 4 x 2,2m) x 7,9m - 159,3m2</v>
      </c>
      <c r="E274" s="32"/>
      <c r="F274" s="394"/>
      <c r="G274" s="13"/>
      <c r="H274" s="121"/>
      <c r="I274" s="66"/>
      <c r="J274" s="63"/>
      <c r="K274" s="63"/>
      <c r="L274" s="63"/>
      <c r="M274" s="63"/>
      <c r="N274" s="63"/>
      <c r="O274" s="63"/>
      <c r="P274" s="63"/>
      <c r="Q274" s="63"/>
      <c r="R274" s="16"/>
      <c r="S274" s="17"/>
      <c r="T274" s="18"/>
      <c r="U274" s="17"/>
      <c r="V274" s="19"/>
      <c r="W274" s="17"/>
      <c r="X274" s="17"/>
    </row>
    <row r="275" spans="1:24" ht="15">
      <c r="A275" s="142">
        <f>A273+1</f>
        <v>403</v>
      </c>
      <c r="B275" s="36" t="s">
        <v>2558</v>
      </c>
      <c r="C275" s="171" t="s">
        <v>7774</v>
      </c>
      <c r="D275" s="143" t="str">
        <f>LOWER(IF($A275="","",VLOOKUP($C275,'CPOS178-D'!$A$2:$G$11000,3,0)))</f>
        <v>emboço desempenado com argamassa industrializada</v>
      </c>
      <c r="E275" s="32" t="str">
        <f>LOWER(IF($A275="","",VLOOKUP($C275,'CPOS178-D'!$A$2:$G$11000,4,0)))</f>
        <v>m²</v>
      </c>
      <c r="F275" s="394">
        <f>F271</f>
        <v>1355.6000000000001</v>
      </c>
      <c r="G275" s="13"/>
      <c r="H275" s="121"/>
      <c r="I275" s="66"/>
      <c r="J275" s="63"/>
      <c r="K275" s="63"/>
      <c r="L275" s="63"/>
      <c r="M275" s="63"/>
      <c r="N275" s="63"/>
      <c r="O275" s="63"/>
      <c r="P275" s="63"/>
      <c r="Q275" s="63"/>
      <c r="R275" s="16"/>
      <c r="S275" s="17"/>
      <c r="T275" s="18"/>
      <c r="U275" s="17"/>
      <c r="V275" s="19"/>
      <c r="W275" s="17"/>
      <c r="X275" s="17"/>
    </row>
    <row r="276" spans="1:24" ht="24">
      <c r="A276" s="142"/>
      <c r="B276" s="36"/>
      <c r="C276" s="329" t="s">
        <v>8317</v>
      </c>
      <c r="D276" s="402" t="str">
        <f>D272</f>
        <v>(2 x 29,5m + 4 x 4,2m + 4 x 2,2m) x 9,1m + 1 x 29,5m x 2,6m + (2 x 29,5m + 4 x 4,2m + 4 x 2,2m) x 7,9m - 159,3m2</v>
      </c>
      <c r="E276" s="32"/>
      <c r="F276" s="394"/>
      <c r="G276" s="13"/>
      <c r="H276" s="121"/>
      <c r="I276" s="66"/>
      <c r="J276" s="63"/>
      <c r="K276" s="63"/>
      <c r="L276" s="63"/>
      <c r="M276" s="63"/>
      <c r="N276" s="63"/>
      <c r="O276" s="63"/>
      <c r="P276" s="63"/>
      <c r="Q276" s="63"/>
      <c r="R276" s="16"/>
      <c r="S276" s="17"/>
      <c r="T276" s="18"/>
      <c r="U276" s="17"/>
      <c r="V276" s="19"/>
      <c r="W276" s="17"/>
      <c r="X276" s="17"/>
    </row>
    <row r="277" spans="1:24" ht="24">
      <c r="A277" s="142">
        <f>A275+1</f>
        <v>404</v>
      </c>
      <c r="B277" s="36" t="s">
        <v>2558</v>
      </c>
      <c r="C277" s="171" t="s">
        <v>3612</v>
      </c>
      <c r="D277" s="143" t="str">
        <f>LOWER(IF($A277="","",VLOOKUP($C277,'CPOS178-D'!$A$2:$G$11000,3,0)))</f>
        <v>revestimento em pastilha de porcelana natural ou esmaltada de 5 x 5 cm, assentado e rejuntado com argamassa colante industrializada</v>
      </c>
      <c r="E277" s="32" t="str">
        <f>LOWER(IF($A277="","",VLOOKUP($C277,'CPOS178-D'!$A$2:$G$11000,4,0)))</f>
        <v>m²</v>
      </c>
      <c r="F277" s="394">
        <f>F271</f>
        <v>1355.6000000000001</v>
      </c>
      <c r="G277" s="13"/>
      <c r="H277" s="121"/>
      <c r="I277" s="66"/>
      <c r="J277" s="63"/>
      <c r="K277" s="63"/>
      <c r="L277" s="63"/>
      <c r="M277" s="63"/>
      <c r="N277" s="63"/>
      <c r="O277" s="63"/>
      <c r="P277" s="63"/>
      <c r="Q277" s="63"/>
      <c r="R277" s="16"/>
      <c r="S277" s="17"/>
      <c r="T277" s="18"/>
      <c r="U277" s="17"/>
      <c r="V277" s="19"/>
      <c r="W277" s="17"/>
      <c r="X277" s="17"/>
    </row>
    <row r="278" spans="1:24" ht="24">
      <c r="A278" s="142"/>
      <c r="B278" s="36"/>
      <c r="C278" s="329" t="s">
        <v>8317</v>
      </c>
      <c r="D278" s="402" t="str">
        <f>D272</f>
        <v>(2 x 29,5m + 4 x 4,2m + 4 x 2,2m) x 9,1m + 1 x 29,5m x 2,6m + (2 x 29,5m + 4 x 4,2m + 4 x 2,2m) x 7,9m - 159,3m2</v>
      </c>
      <c r="E278" s="32"/>
      <c r="F278" s="394"/>
      <c r="G278" s="13"/>
      <c r="H278" s="121"/>
      <c r="I278" s="66"/>
      <c r="J278" s="63"/>
      <c r="K278" s="63"/>
      <c r="L278" s="63"/>
      <c r="M278" s="63"/>
      <c r="N278" s="63"/>
      <c r="O278" s="63"/>
      <c r="P278" s="63"/>
      <c r="Q278" s="63"/>
      <c r="R278" s="16"/>
      <c r="S278" s="17"/>
      <c r="T278" s="18"/>
      <c r="U278" s="17"/>
      <c r="V278" s="19"/>
      <c r="W278" s="17"/>
      <c r="X278" s="17"/>
    </row>
    <row r="279" spans="1:24" ht="24" hidden="1">
      <c r="A279" s="142">
        <f>A277+1</f>
        <v>405</v>
      </c>
      <c r="B279" s="36" t="s">
        <v>2558</v>
      </c>
      <c r="C279" s="171" t="s">
        <v>3581</v>
      </c>
      <c r="D279" s="143" t="str">
        <f>LOWER(IF($A279="","",VLOOKUP($C279,'CPOS178-D'!$A$2:$G$11000,3,0)))</f>
        <v>rejuntamento em placas cerâmicas com argamassa industrializada para rejunte, juntas acima de 5 até 10 mm</v>
      </c>
      <c r="E279" s="32" t="str">
        <f>LOWER(IF($A279="","",VLOOKUP($C279,'CPOS178-D'!$A$2:$G$11000,4,0)))</f>
        <v>m²</v>
      </c>
      <c r="F279" s="394">
        <f>F271</f>
        <v>1355.6000000000001</v>
      </c>
      <c r="G279" s="13"/>
      <c r="H279" s="121"/>
      <c r="I279" s="66"/>
      <c r="J279" s="63"/>
      <c r="K279" s="63"/>
      <c r="L279" s="63"/>
      <c r="M279" s="63"/>
      <c r="N279" s="63"/>
      <c r="O279" s="63"/>
      <c r="P279" s="63"/>
      <c r="Q279" s="63"/>
      <c r="R279" s="16"/>
      <c r="S279" s="17"/>
      <c r="T279" s="18"/>
      <c r="U279" s="17"/>
      <c r="V279" s="19"/>
      <c r="W279" s="17"/>
      <c r="X279" s="17"/>
    </row>
    <row r="280" spans="1:24" ht="24" hidden="1">
      <c r="A280" s="142"/>
      <c r="B280" s="36"/>
      <c r="C280" s="329" t="s">
        <v>8317</v>
      </c>
      <c r="D280" s="402" t="str">
        <f>D272</f>
        <v>(2 x 29,5m + 4 x 4,2m + 4 x 2,2m) x 9,1m + 1 x 29,5m x 2,6m + (2 x 29,5m + 4 x 4,2m + 4 x 2,2m) x 7,9m - 159,3m2</v>
      </c>
      <c r="E280" s="32"/>
      <c r="F280" s="394"/>
      <c r="G280" s="13"/>
      <c r="H280" s="121"/>
      <c r="I280" s="66"/>
      <c r="J280" s="63"/>
      <c r="K280" s="63"/>
      <c r="L280" s="63"/>
      <c r="M280" s="63"/>
      <c r="N280" s="63"/>
      <c r="O280" s="63"/>
      <c r="P280" s="63"/>
      <c r="Q280" s="63"/>
      <c r="R280" s="16"/>
      <c r="S280" s="17"/>
      <c r="T280" s="18"/>
      <c r="U280" s="17"/>
      <c r="V280" s="19"/>
      <c r="W280" s="17"/>
      <c r="X280" s="17"/>
    </row>
    <row r="281" spans="1:24">
      <c r="A281" s="240"/>
      <c r="B281" s="241"/>
      <c r="C281" s="242"/>
      <c r="D281" s="323" t="s">
        <v>8305</v>
      </c>
      <c r="E281" s="241"/>
      <c r="F281" s="393"/>
      <c r="G281" s="10"/>
      <c r="H281" s="116"/>
      <c r="I281" s="24"/>
      <c r="J281" s="24"/>
      <c r="K281" s="25"/>
      <c r="L281" s="24"/>
      <c r="M281" s="25"/>
      <c r="P281" s="4"/>
      <c r="Q281" s="3"/>
      <c r="R281" s="16"/>
      <c r="S281" s="16"/>
      <c r="T281" s="16"/>
      <c r="U281" s="17"/>
      <c r="V281" s="19"/>
      <c r="W281" s="16"/>
      <c r="X281" s="17"/>
    </row>
    <row r="282" spans="1:24" ht="15">
      <c r="A282" s="142">
        <f>A277+1</f>
        <v>405</v>
      </c>
      <c r="B282" s="36" t="s">
        <v>2558</v>
      </c>
      <c r="C282" s="171" t="s">
        <v>2787</v>
      </c>
      <c r="D282" s="143" t="str">
        <f>LOWER(IF($A282="","",VLOOKUP($C282,'CPOS178-D'!$A$2:$G$11000,3,0)))</f>
        <v>apicoamento manual de piso, parede ou teto</v>
      </c>
      <c r="E282" s="32" t="str">
        <f>LOWER(IF($A282="","",VLOOKUP($C282,'CPOS178-D'!$A$2:$G$11000,4,0)))</f>
        <v>m²</v>
      </c>
      <c r="F282" s="394">
        <f>(11.3*2+3.4+25.75+38.25+3+16.07+0.5+3.2+6.25+3.34)*0.9</f>
        <v>110.124</v>
      </c>
      <c r="G282" s="13"/>
      <c r="H282" s="121"/>
      <c r="I282" s="66"/>
      <c r="J282" s="63"/>
      <c r="K282" s="63"/>
      <c r="L282" s="63"/>
      <c r="M282" s="63"/>
      <c r="N282" s="63"/>
      <c r="O282" s="63"/>
      <c r="P282" s="63"/>
      <c r="Q282" s="63"/>
      <c r="R282" s="16"/>
      <c r="S282" s="17"/>
      <c r="T282" s="18"/>
      <c r="U282" s="17"/>
      <c r="V282" s="19"/>
      <c r="W282" s="17"/>
      <c r="X282" s="17"/>
    </row>
    <row r="283" spans="1:24" ht="24">
      <c r="A283" s="142"/>
      <c r="B283" s="36"/>
      <c r="C283" s="329" t="s">
        <v>8317</v>
      </c>
      <c r="D283" s="402" t="s">
        <v>37019</v>
      </c>
      <c r="E283" s="32"/>
      <c r="F283" s="394"/>
      <c r="G283" s="13"/>
      <c r="H283" s="121"/>
      <c r="I283" s="66"/>
      <c r="J283" s="63"/>
      <c r="K283" s="63"/>
      <c r="L283" s="63"/>
      <c r="M283" s="63"/>
      <c r="N283" s="63"/>
      <c r="O283" s="63"/>
      <c r="P283" s="63"/>
      <c r="Q283" s="63"/>
      <c r="R283" s="16"/>
      <c r="S283" s="17"/>
      <c r="T283" s="18"/>
      <c r="U283" s="17"/>
      <c r="V283" s="19"/>
      <c r="W283" s="17"/>
      <c r="X283" s="17"/>
    </row>
    <row r="284" spans="1:24" ht="15">
      <c r="A284" s="142">
        <f>A282+1</f>
        <v>406</v>
      </c>
      <c r="B284" s="36" t="s">
        <v>2558</v>
      </c>
      <c r="C284" s="171" t="s">
        <v>3514</v>
      </c>
      <c r="D284" s="143" t="str">
        <f>LOWER(IF($A284="","",VLOOKUP($C284,'CPOS178-D'!$A$2:$G$11000,3,0)))</f>
        <v>chapisco com bianco</v>
      </c>
      <c r="E284" s="32" t="str">
        <f>LOWER(IF($A284="","",VLOOKUP($C284,'CPOS178-D'!$A$2:$G$11000,4,0)))</f>
        <v>m²</v>
      </c>
      <c r="F284" s="394">
        <f>F282</f>
        <v>110.124</v>
      </c>
      <c r="G284" s="13"/>
      <c r="H284" s="121"/>
      <c r="I284" s="66"/>
      <c r="J284" s="63"/>
      <c r="K284" s="63"/>
      <c r="L284" s="63"/>
      <c r="M284" s="63"/>
      <c r="N284" s="63"/>
      <c r="O284" s="63"/>
      <c r="P284" s="63"/>
      <c r="Q284" s="63"/>
      <c r="R284" s="16"/>
      <c r="S284" s="17"/>
      <c r="T284" s="18"/>
      <c r="U284" s="17"/>
      <c r="V284" s="19"/>
      <c r="W284" s="17"/>
      <c r="X284" s="17"/>
    </row>
    <row r="285" spans="1:24" ht="24">
      <c r="A285" s="142"/>
      <c r="B285" s="36"/>
      <c r="C285" s="329" t="s">
        <v>8317</v>
      </c>
      <c r="D285" s="402" t="str">
        <f>D283</f>
        <v>(11,3m x 2 + 3,4m + 25,75m + 38,25m + 3m + 16,07m + 0,5m + 3,2m + 6,25m + 3,34m) x 0,9m</v>
      </c>
      <c r="E285" s="32"/>
      <c r="F285" s="394"/>
      <c r="G285" s="13"/>
      <c r="H285" s="121"/>
      <c r="I285" s="66"/>
      <c r="J285" s="63"/>
      <c r="K285" s="63"/>
      <c r="L285" s="63"/>
      <c r="M285" s="63"/>
      <c r="N285" s="63"/>
      <c r="O285" s="63"/>
      <c r="P285" s="63"/>
      <c r="Q285" s="63"/>
      <c r="R285" s="16"/>
      <c r="S285" s="17"/>
      <c r="T285" s="18"/>
      <c r="U285" s="17"/>
      <c r="V285" s="19"/>
      <c r="W285" s="17"/>
      <c r="X285" s="17"/>
    </row>
    <row r="286" spans="1:24" ht="15">
      <c r="A286" s="142">
        <f>A284+1</f>
        <v>407</v>
      </c>
      <c r="B286" s="36" t="s">
        <v>2558</v>
      </c>
      <c r="C286" s="171" t="s">
        <v>7774</v>
      </c>
      <c r="D286" s="143" t="str">
        <f>LOWER(IF($A286="","",VLOOKUP($C286,'CPOS178-D'!$A$2:$G$11000,3,0)))</f>
        <v>emboço desempenado com argamassa industrializada</v>
      </c>
      <c r="E286" s="32" t="str">
        <f>LOWER(IF($A286="","",VLOOKUP($C286,'CPOS178-D'!$A$2:$G$11000,4,0)))</f>
        <v>m²</v>
      </c>
      <c r="F286" s="394">
        <f>F282</f>
        <v>110.124</v>
      </c>
      <c r="G286" s="13"/>
      <c r="H286" s="121"/>
      <c r="I286" s="66"/>
      <c r="J286" s="63"/>
      <c r="K286" s="63"/>
      <c r="L286" s="63"/>
      <c r="M286" s="63"/>
      <c r="N286" s="63"/>
      <c r="O286" s="63"/>
      <c r="P286" s="63"/>
      <c r="Q286" s="63"/>
      <c r="R286" s="16"/>
      <c r="S286" s="17"/>
      <c r="T286" s="18"/>
      <c r="U286" s="17"/>
      <c r="V286" s="19"/>
      <c r="W286" s="17"/>
      <c r="X286" s="17"/>
    </row>
    <row r="287" spans="1:24" ht="24">
      <c r="A287" s="142"/>
      <c r="B287" s="36"/>
      <c r="C287" s="329" t="s">
        <v>8317</v>
      </c>
      <c r="D287" s="402" t="str">
        <f>D283</f>
        <v>(11,3m x 2 + 3,4m + 25,75m + 38,25m + 3m + 16,07m + 0,5m + 3,2m + 6,25m + 3,34m) x 0,9m</v>
      </c>
      <c r="E287" s="32"/>
      <c r="F287" s="394"/>
      <c r="G287" s="13"/>
      <c r="H287" s="121"/>
      <c r="I287" s="66"/>
      <c r="J287" s="63"/>
      <c r="K287" s="63"/>
      <c r="L287" s="63"/>
      <c r="M287" s="63"/>
      <c r="N287" s="63"/>
      <c r="O287" s="63"/>
      <c r="P287" s="63"/>
      <c r="Q287" s="63"/>
      <c r="R287" s="16"/>
      <c r="S287" s="17"/>
      <c r="T287" s="18"/>
      <c r="U287" s="17"/>
      <c r="V287" s="19"/>
      <c r="W287" s="17"/>
      <c r="X287" s="17"/>
    </row>
    <row r="288" spans="1:24" ht="24">
      <c r="A288" s="142">
        <f>A286+1</f>
        <v>408</v>
      </c>
      <c r="B288" s="36" t="s">
        <v>2558</v>
      </c>
      <c r="C288" s="171" t="s">
        <v>3612</v>
      </c>
      <c r="D288" s="143" t="str">
        <f>LOWER(IF($A288="","",VLOOKUP($C288,'CPOS178-D'!$A$2:$G$11000,3,0)))</f>
        <v>revestimento em pastilha de porcelana natural ou esmaltada de 5 x 5 cm, assentado e rejuntado com argamassa colante industrializada</v>
      </c>
      <c r="E288" s="32" t="str">
        <f>LOWER(IF($A288="","",VLOOKUP($C288,'CPOS178-D'!$A$2:$G$11000,4,0)))</f>
        <v>m²</v>
      </c>
      <c r="F288" s="394">
        <f>F282</f>
        <v>110.124</v>
      </c>
      <c r="G288" s="13"/>
      <c r="H288" s="121"/>
      <c r="I288" s="66"/>
      <c r="J288" s="63"/>
      <c r="K288" s="63"/>
      <c r="L288" s="63"/>
      <c r="M288" s="63"/>
      <c r="N288" s="63"/>
      <c r="O288" s="63"/>
      <c r="P288" s="63"/>
      <c r="Q288" s="63"/>
      <c r="R288" s="16"/>
      <c r="S288" s="17"/>
      <c r="T288" s="18"/>
      <c r="U288" s="17"/>
      <c r="V288" s="19"/>
      <c r="W288" s="17"/>
      <c r="X288" s="17"/>
    </row>
    <row r="289" spans="1:24" ht="24">
      <c r="A289" s="142"/>
      <c r="B289" s="36"/>
      <c r="C289" s="329" t="s">
        <v>8317</v>
      </c>
      <c r="D289" s="402" t="str">
        <f>D283</f>
        <v>(11,3m x 2 + 3,4m + 25,75m + 38,25m + 3m + 16,07m + 0,5m + 3,2m + 6,25m + 3,34m) x 0,9m</v>
      </c>
      <c r="E289" s="32"/>
      <c r="F289" s="394"/>
      <c r="G289" s="13"/>
      <c r="H289" s="121"/>
      <c r="I289" s="66"/>
      <c r="J289" s="63"/>
      <c r="K289" s="63"/>
      <c r="L289" s="63"/>
      <c r="M289" s="63"/>
      <c r="N289" s="63"/>
      <c r="O289" s="63"/>
      <c r="P289" s="63"/>
      <c r="Q289" s="63"/>
      <c r="R289" s="16"/>
      <c r="S289" s="17"/>
      <c r="T289" s="18"/>
      <c r="U289" s="17"/>
      <c r="V289" s="19"/>
      <c r="W289" s="17"/>
      <c r="X289" s="17"/>
    </row>
    <row r="290" spans="1:24" ht="24" hidden="1">
      <c r="A290" s="142">
        <f>A288+1</f>
        <v>409</v>
      </c>
      <c r="B290" s="36" t="s">
        <v>2558</v>
      </c>
      <c r="C290" s="171" t="s">
        <v>3581</v>
      </c>
      <c r="D290" s="143" t="str">
        <f>LOWER(IF($A290="","",VLOOKUP($C290,'CPOS178-D'!$A$2:$G$11000,3,0)))</f>
        <v>rejuntamento em placas cerâmicas com argamassa industrializada para rejunte, juntas acima de 5 até 10 mm</v>
      </c>
      <c r="E290" s="32" t="str">
        <f>LOWER(IF($A290="","",VLOOKUP($C290,'CPOS178-D'!$A$2:$G$11000,4,0)))</f>
        <v>m²</v>
      </c>
      <c r="F290" s="394">
        <f>F282</f>
        <v>110.124</v>
      </c>
      <c r="G290" s="13"/>
      <c r="H290" s="121"/>
      <c r="I290" s="66"/>
      <c r="J290" s="63"/>
      <c r="K290" s="63"/>
      <c r="L290" s="63"/>
      <c r="M290" s="63"/>
      <c r="N290" s="63"/>
      <c r="O290" s="63"/>
      <c r="P290" s="63"/>
      <c r="Q290" s="63"/>
      <c r="R290" s="16"/>
      <c r="S290" s="17"/>
      <c r="T290" s="18"/>
      <c r="U290" s="17"/>
      <c r="V290" s="19"/>
      <c r="W290" s="17"/>
      <c r="X290" s="17"/>
    </row>
    <row r="291" spans="1:24" ht="24" hidden="1">
      <c r="A291" s="142"/>
      <c r="B291" s="36"/>
      <c r="C291" s="329" t="s">
        <v>8317</v>
      </c>
      <c r="D291" s="402" t="str">
        <f>D283</f>
        <v>(11,3m x 2 + 3,4m + 25,75m + 38,25m + 3m + 16,07m + 0,5m + 3,2m + 6,25m + 3,34m) x 0,9m</v>
      </c>
      <c r="E291" s="32"/>
      <c r="F291" s="394"/>
      <c r="G291" s="13"/>
      <c r="H291" s="121"/>
      <c r="I291" s="66"/>
      <c r="J291" s="63"/>
      <c r="K291" s="63"/>
      <c r="L291" s="63"/>
      <c r="M291" s="63"/>
      <c r="N291" s="63"/>
      <c r="O291" s="63"/>
      <c r="P291" s="63"/>
      <c r="Q291" s="63"/>
      <c r="R291" s="16"/>
      <c r="S291" s="17"/>
      <c r="T291" s="18"/>
      <c r="U291" s="17"/>
      <c r="V291" s="19"/>
      <c r="W291" s="17"/>
      <c r="X291" s="17"/>
    </row>
    <row r="292" spans="1:24" ht="15">
      <c r="A292" s="142"/>
      <c r="B292" s="36"/>
      <c r="C292" s="171"/>
      <c r="D292" s="211"/>
      <c r="E292" s="32"/>
      <c r="F292" s="394"/>
      <c r="G292" s="13"/>
      <c r="H292" s="121"/>
      <c r="I292" s="66"/>
      <c r="J292" s="63"/>
      <c r="K292" s="63"/>
      <c r="L292" s="63"/>
      <c r="M292" s="63"/>
      <c r="N292" s="63"/>
      <c r="O292" s="63"/>
      <c r="P292" s="63"/>
      <c r="Q292" s="63"/>
      <c r="R292" s="16"/>
      <c r="S292" s="17"/>
      <c r="T292" s="18"/>
      <c r="U292" s="17"/>
      <c r="V292" s="19"/>
      <c r="W292" s="17"/>
      <c r="X292" s="17"/>
    </row>
    <row r="293" spans="1:24">
      <c r="A293" s="240"/>
      <c r="B293" s="241"/>
      <c r="C293" s="242"/>
      <c r="D293" s="323" t="s">
        <v>36947</v>
      </c>
      <c r="E293" s="241" t="str">
        <f>LOWER(IF($A293="","",VLOOKUP($D293,'CPOS178-D'!$A$2:$G$11000,4,0)))</f>
        <v/>
      </c>
      <c r="F293" s="393"/>
      <c r="G293" s="10"/>
      <c r="H293" s="116"/>
      <c r="I293" s="24"/>
      <c r="J293" s="24"/>
      <c r="K293" s="25"/>
      <c r="L293" s="24"/>
      <c r="M293" s="25"/>
      <c r="P293" s="4"/>
      <c r="Q293" s="3"/>
      <c r="R293" s="16"/>
      <c r="S293" s="16"/>
      <c r="T293" s="16"/>
      <c r="U293" s="17"/>
      <c r="V293" s="19"/>
      <c r="W293" s="16"/>
      <c r="X293" s="17"/>
    </row>
    <row r="294" spans="1:24" ht="15">
      <c r="A294" s="142">
        <f>A288+1</f>
        <v>409</v>
      </c>
      <c r="B294" s="36" t="s">
        <v>2558</v>
      </c>
      <c r="C294" s="171" t="s">
        <v>2787</v>
      </c>
      <c r="D294" s="143" t="str">
        <f>LOWER(IF($A294="","",VLOOKUP($C294,'CPOS178-D'!$A$2:$G$11000,3,0)))</f>
        <v>apicoamento manual de piso, parede ou teto</v>
      </c>
      <c r="E294" s="32" t="str">
        <f>LOWER(IF($A294="","",VLOOKUP($C294,'CPOS178-D'!$A$2:$G$11000,4,0)))</f>
        <v>m²</v>
      </c>
      <c r="F294" s="394">
        <f>29.5*1.2*3</f>
        <v>106.19999999999999</v>
      </c>
      <c r="G294" s="13"/>
      <c r="H294" s="121"/>
      <c r="I294" s="66"/>
      <c r="J294" s="63"/>
      <c r="K294" s="63"/>
      <c r="L294" s="63"/>
      <c r="M294" s="63"/>
      <c r="N294" s="63"/>
      <c r="O294" s="63"/>
      <c r="P294" s="63"/>
      <c r="Q294" s="63"/>
      <c r="R294" s="16"/>
      <c r="S294" s="17"/>
      <c r="T294" s="18"/>
      <c r="U294" s="17"/>
      <c r="V294" s="19"/>
      <c r="W294" s="17"/>
      <c r="X294" s="17"/>
    </row>
    <row r="295" spans="1:24" ht="15">
      <c r="A295" s="142"/>
      <c r="B295" s="36"/>
      <c r="C295" s="329" t="s">
        <v>8317</v>
      </c>
      <c r="D295" s="401" t="s">
        <v>37020</v>
      </c>
      <c r="E295" s="32"/>
      <c r="F295" s="394"/>
      <c r="G295" s="13"/>
      <c r="H295" s="121"/>
      <c r="I295" s="66"/>
      <c r="J295" s="63"/>
      <c r="K295" s="63"/>
      <c r="L295" s="63"/>
      <c r="M295" s="63"/>
      <c r="N295" s="63"/>
      <c r="O295" s="63"/>
      <c r="P295" s="63"/>
      <c r="Q295" s="63"/>
      <c r="R295" s="16"/>
      <c r="S295" s="17"/>
      <c r="T295" s="18"/>
      <c r="U295" s="17"/>
      <c r="V295" s="19"/>
      <c r="W295" s="17"/>
      <c r="X295" s="17"/>
    </row>
    <row r="296" spans="1:24" ht="15">
      <c r="A296" s="142">
        <f>A294+1</f>
        <v>410</v>
      </c>
      <c r="B296" s="36" t="s">
        <v>2558</v>
      </c>
      <c r="C296" s="171" t="s">
        <v>3514</v>
      </c>
      <c r="D296" s="143" t="str">
        <f>LOWER(IF($A296="","",VLOOKUP($C296,'CPOS178-D'!$A$2:$G$11000,3,0)))</f>
        <v>chapisco com bianco</v>
      </c>
      <c r="E296" s="32" t="str">
        <f>LOWER(IF($A296="","",VLOOKUP($C296,'CPOS178-D'!$A$2:$G$11000,4,0)))</f>
        <v>m²</v>
      </c>
      <c r="F296" s="394">
        <f>F294</f>
        <v>106.19999999999999</v>
      </c>
      <c r="G296" s="13"/>
      <c r="H296" s="121"/>
      <c r="I296" s="66"/>
      <c r="J296" s="63"/>
      <c r="K296" s="63"/>
      <c r="L296" s="63"/>
      <c r="M296" s="63"/>
      <c r="N296" s="63"/>
      <c r="O296" s="63"/>
      <c r="P296" s="63"/>
      <c r="Q296" s="63"/>
      <c r="R296" s="16"/>
      <c r="S296" s="17"/>
      <c r="T296" s="18"/>
      <c r="U296" s="17"/>
      <c r="V296" s="19"/>
      <c r="W296" s="17"/>
      <c r="X296" s="17"/>
    </row>
    <row r="297" spans="1:24" ht="15">
      <c r="A297" s="142"/>
      <c r="B297" s="36"/>
      <c r="C297" s="329" t="s">
        <v>8317</v>
      </c>
      <c r="D297" s="401" t="str">
        <f>D295</f>
        <v>29,5m x 1,2m x 3 paredes</v>
      </c>
      <c r="E297" s="32"/>
      <c r="F297" s="394"/>
      <c r="G297" s="13"/>
      <c r="H297" s="121"/>
      <c r="I297" s="66"/>
      <c r="J297" s="63"/>
      <c r="K297" s="63"/>
      <c r="L297" s="63"/>
      <c r="M297" s="63"/>
      <c r="N297" s="63"/>
      <c r="O297" s="63"/>
      <c r="P297" s="63"/>
      <c r="Q297" s="63"/>
      <c r="R297" s="16"/>
      <c r="S297" s="17"/>
      <c r="T297" s="18"/>
      <c r="U297" s="17"/>
      <c r="V297" s="19"/>
      <c r="W297" s="17"/>
      <c r="X297" s="17"/>
    </row>
    <row r="298" spans="1:24" ht="15">
      <c r="A298" s="142">
        <f>A296+1</f>
        <v>411</v>
      </c>
      <c r="B298" s="36" t="s">
        <v>2558</v>
      </c>
      <c r="C298" s="171" t="s">
        <v>7774</v>
      </c>
      <c r="D298" s="143" t="str">
        <f>LOWER(IF($A298="","",VLOOKUP($C298,'CPOS178-D'!$A$2:$G$11000,3,0)))</f>
        <v>emboço desempenado com argamassa industrializada</v>
      </c>
      <c r="E298" s="32" t="str">
        <f>LOWER(IF($A298="","",VLOOKUP($C298,'CPOS178-D'!$A$2:$G$11000,4,0)))</f>
        <v>m²</v>
      </c>
      <c r="F298" s="394">
        <f>F294</f>
        <v>106.19999999999999</v>
      </c>
      <c r="G298" s="13"/>
      <c r="H298" s="121"/>
      <c r="I298" s="66"/>
      <c r="J298" s="63"/>
      <c r="K298" s="63"/>
      <c r="L298" s="63"/>
      <c r="M298" s="63"/>
      <c r="N298" s="63"/>
      <c r="O298" s="63"/>
      <c r="P298" s="63"/>
      <c r="Q298" s="63"/>
      <c r="R298" s="16"/>
      <c r="S298" s="17"/>
      <c r="T298" s="18"/>
      <c r="U298" s="17"/>
      <c r="V298" s="19"/>
      <c r="W298" s="17"/>
      <c r="X298" s="17"/>
    </row>
    <row r="299" spans="1:24" ht="15">
      <c r="A299" s="142"/>
      <c r="B299" s="36"/>
      <c r="C299" s="329" t="s">
        <v>8317</v>
      </c>
      <c r="D299" s="401" t="str">
        <f>D295</f>
        <v>29,5m x 1,2m x 3 paredes</v>
      </c>
      <c r="E299" s="32"/>
      <c r="F299" s="394"/>
      <c r="G299" s="13"/>
      <c r="H299" s="121"/>
      <c r="I299" s="66"/>
      <c r="J299" s="63"/>
      <c r="K299" s="63"/>
      <c r="L299" s="63"/>
      <c r="M299" s="63"/>
      <c r="N299" s="63"/>
      <c r="O299" s="63"/>
      <c r="P299" s="63"/>
      <c r="Q299" s="63"/>
      <c r="R299" s="16"/>
      <c r="S299" s="17"/>
      <c r="T299" s="18"/>
      <c r="U299" s="17"/>
      <c r="V299" s="19"/>
      <c r="W299" s="17"/>
      <c r="X299" s="17"/>
    </row>
    <row r="300" spans="1:24" ht="24">
      <c r="A300" s="142">
        <f>A298+1</f>
        <v>412</v>
      </c>
      <c r="B300" s="36" t="s">
        <v>2558</v>
      </c>
      <c r="C300" s="171" t="s">
        <v>3612</v>
      </c>
      <c r="D300" s="143" t="str">
        <f>LOWER(IF($A300="","",VLOOKUP($C300,'CPOS178-D'!$A$2:$G$11000,3,0)))</f>
        <v>revestimento em pastilha de porcelana natural ou esmaltada de 5 x 5 cm, assentado e rejuntado com argamassa colante industrializada</v>
      </c>
      <c r="E300" s="32" t="str">
        <f>LOWER(IF($A300="","",VLOOKUP($C300,'CPOS178-D'!$A$2:$G$11000,4,0)))</f>
        <v>m²</v>
      </c>
      <c r="F300" s="394">
        <f>F294</f>
        <v>106.19999999999999</v>
      </c>
      <c r="G300" s="13"/>
      <c r="H300" s="121"/>
      <c r="I300" s="66"/>
      <c r="J300" s="63"/>
      <c r="K300" s="63"/>
      <c r="L300" s="63"/>
      <c r="M300" s="63"/>
      <c r="N300" s="63"/>
      <c r="O300" s="63"/>
      <c r="P300" s="63"/>
      <c r="Q300" s="63"/>
      <c r="R300" s="16"/>
      <c r="S300" s="17"/>
      <c r="T300" s="18"/>
      <c r="U300" s="17"/>
      <c r="V300" s="19"/>
      <c r="W300" s="17"/>
      <c r="X300" s="17"/>
    </row>
    <row r="301" spans="1:24" ht="15">
      <c r="A301" s="142"/>
      <c r="B301" s="36"/>
      <c r="C301" s="329" t="s">
        <v>8317</v>
      </c>
      <c r="D301" s="401" t="str">
        <f>D295</f>
        <v>29,5m x 1,2m x 3 paredes</v>
      </c>
      <c r="E301" s="32"/>
      <c r="F301" s="394"/>
      <c r="G301" s="13"/>
      <c r="H301" s="121"/>
      <c r="I301" s="66"/>
      <c r="J301" s="63"/>
      <c r="K301" s="63"/>
      <c r="L301" s="63"/>
      <c r="M301" s="63"/>
      <c r="N301" s="63"/>
      <c r="O301" s="63"/>
      <c r="P301" s="63"/>
      <c r="Q301" s="63"/>
      <c r="R301" s="16"/>
      <c r="S301" s="17"/>
      <c r="T301" s="18"/>
      <c r="U301" s="17"/>
      <c r="V301" s="19"/>
      <c r="W301" s="17"/>
      <c r="X301" s="17"/>
    </row>
    <row r="302" spans="1:24" ht="24" hidden="1">
      <c r="A302" s="142">
        <f>A300+1</f>
        <v>413</v>
      </c>
      <c r="B302" s="36" t="s">
        <v>2558</v>
      </c>
      <c r="C302" s="171" t="s">
        <v>3581</v>
      </c>
      <c r="D302" s="143" t="str">
        <f>LOWER(IF($A302="","",VLOOKUP($C302,'CPOS178-D'!$A$2:$G$11000,3,0)))</f>
        <v>rejuntamento em placas cerâmicas com argamassa industrializada para rejunte, juntas acima de 5 até 10 mm</v>
      </c>
      <c r="E302" s="32" t="str">
        <f>LOWER(IF($A302="","",VLOOKUP($C302,'CPOS178-D'!$A$2:$G$11000,4,0)))</f>
        <v>m²</v>
      </c>
      <c r="F302" s="394">
        <f>F294</f>
        <v>106.19999999999999</v>
      </c>
      <c r="G302" s="13"/>
      <c r="H302" s="121"/>
      <c r="I302" s="66"/>
      <c r="J302" s="63"/>
      <c r="K302" s="63"/>
      <c r="L302" s="63"/>
      <c r="M302" s="63"/>
      <c r="N302" s="63"/>
      <c r="O302" s="63"/>
      <c r="P302" s="63"/>
      <c r="Q302" s="63"/>
      <c r="R302" s="16"/>
      <c r="S302" s="17"/>
      <c r="T302" s="18"/>
      <c r="U302" s="17"/>
      <c r="V302" s="19"/>
      <c r="W302" s="17"/>
      <c r="X302" s="17"/>
    </row>
    <row r="303" spans="1:24" ht="15" hidden="1">
      <c r="A303" s="142"/>
      <c r="B303" s="36"/>
      <c r="C303" s="329" t="s">
        <v>8317</v>
      </c>
      <c r="D303" s="401" t="str">
        <f>D295</f>
        <v>29,5m x 1,2m x 3 paredes</v>
      </c>
      <c r="E303" s="32"/>
      <c r="F303" s="394"/>
      <c r="G303" s="13"/>
      <c r="H303" s="121"/>
      <c r="I303" s="66"/>
      <c r="J303" s="63"/>
      <c r="K303" s="63"/>
      <c r="L303" s="63"/>
      <c r="M303" s="63"/>
      <c r="N303" s="63"/>
      <c r="O303" s="63"/>
      <c r="P303" s="63"/>
      <c r="Q303" s="63"/>
      <c r="R303" s="16"/>
      <c r="S303" s="17"/>
      <c r="T303" s="18"/>
      <c r="U303" s="17"/>
      <c r="V303" s="19"/>
      <c r="W303" s="17"/>
      <c r="X303" s="17"/>
    </row>
    <row r="304" spans="1:24" ht="15">
      <c r="A304" s="142"/>
      <c r="B304" s="36"/>
      <c r="C304" s="171"/>
      <c r="D304" s="211"/>
      <c r="E304" s="32"/>
      <c r="F304" s="394"/>
      <c r="G304" s="13"/>
      <c r="H304" s="121"/>
      <c r="I304" s="66"/>
      <c r="J304" s="63"/>
      <c r="K304" s="63"/>
      <c r="L304" s="63"/>
      <c r="M304" s="63"/>
      <c r="N304" s="63"/>
      <c r="O304" s="63"/>
      <c r="P304" s="63"/>
      <c r="Q304" s="63"/>
      <c r="R304" s="16"/>
      <c r="S304" s="17"/>
      <c r="T304" s="18"/>
      <c r="U304" s="17"/>
      <c r="V304" s="19"/>
      <c r="W304" s="17"/>
      <c r="X304" s="17"/>
    </row>
    <row r="305" spans="1:24">
      <c r="A305" s="240"/>
      <c r="B305" s="241"/>
      <c r="C305" s="242"/>
      <c r="D305" s="323" t="s">
        <v>36942</v>
      </c>
      <c r="E305" s="241" t="str">
        <f>LOWER(IF($A305="","",VLOOKUP($D305,'CPOS178-D'!$A$2:$G$11000,4,0)))</f>
        <v/>
      </c>
      <c r="F305" s="393"/>
      <c r="G305" s="10"/>
      <c r="H305" s="116"/>
      <c r="I305" s="24"/>
      <c r="J305" s="24"/>
      <c r="K305" s="25"/>
      <c r="L305" s="24"/>
      <c r="M305" s="25"/>
      <c r="P305" s="4"/>
      <c r="Q305" s="3"/>
      <c r="R305" s="16"/>
      <c r="S305" s="16"/>
      <c r="T305" s="16"/>
      <c r="U305" s="17"/>
      <c r="V305" s="19"/>
      <c r="W305" s="16"/>
      <c r="X305" s="17"/>
    </row>
    <row r="306" spans="1:24">
      <c r="A306" s="240"/>
      <c r="B306" s="241"/>
      <c r="C306" s="242"/>
      <c r="D306" s="323" t="s">
        <v>36940</v>
      </c>
      <c r="E306" s="241" t="str">
        <f>LOWER(IF($A306="","",VLOOKUP($D306,'CPOS178-D'!$A$2:$G$11000,4,0)))</f>
        <v/>
      </c>
      <c r="F306" s="393"/>
      <c r="G306" s="10"/>
      <c r="H306" s="116"/>
      <c r="I306" s="24"/>
      <c r="J306" s="24"/>
      <c r="K306" s="25"/>
      <c r="L306" s="24"/>
      <c r="M306" s="25"/>
      <c r="P306" s="4"/>
      <c r="Q306" s="3"/>
      <c r="R306" s="16"/>
      <c r="S306" s="16"/>
      <c r="T306" s="16"/>
      <c r="U306" s="17"/>
      <c r="V306" s="19"/>
      <c r="W306" s="16"/>
      <c r="X306" s="17"/>
    </row>
    <row r="307" spans="1:24" ht="15">
      <c r="A307" s="142"/>
      <c r="B307" s="36"/>
      <c r="C307" s="171"/>
      <c r="D307" s="382" t="s">
        <v>36979</v>
      </c>
      <c r="E307" s="32"/>
      <c r="F307" s="394"/>
      <c r="G307" s="13"/>
      <c r="H307" s="121"/>
      <c r="I307" s="66"/>
      <c r="J307" s="63"/>
      <c r="K307" s="63"/>
      <c r="L307" s="63"/>
      <c r="M307" s="63"/>
      <c r="N307" s="63"/>
      <c r="O307" s="63"/>
      <c r="P307" s="63"/>
      <c r="Q307" s="63"/>
      <c r="R307" s="16"/>
      <c r="S307" s="17"/>
      <c r="T307" s="18"/>
      <c r="U307" s="17"/>
      <c r="V307" s="19"/>
      <c r="W307" s="17"/>
      <c r="X307" s="17"/>
    </row>
    <row r="308" spans="1:24" ht="15">
      <c r="A308" s="142">
        <f>A302+1</f>
        <v>414</v>
      </c>
      <c r="B308" s="36" t="s">
        <v>2558</v>
      </c>
      <c r="C308" s="171" t="s">
        <v>2822</v>
      </c>
      <c r="D308" s="143" t="str">
        <f>LOWER(IF($A308="","",VLOOKUP($C308,'CPOS178-D'!$A$2:$G$11000,3,0)))</f>
        <v>remoção de pintura em massa com lixamento</v>
      </c>
      <c r="E308" s="32" t="str">
        <f>LOWER(IF($A308="","",VLOOKUP($C308,'CPOS178-D'!$A$2:$G$11000,4,0)))</f>
        <v>m²</v>
      </c>
      <c r="F308" s="394">
        <f>((20.1*12+83.26+11.22)*3)*2+(4.8+28.94)*2*3</f>
        <v>2216.5200000000004</v>
      </c>
      <c r="G308" s="13"/>
      <c r="H308" s="121"/>
      <c r="I308" s="66"/>
      <c r="J308" s="63"/>
      <c r="K308" s="63"/>
      <c r="L308" s="63"/>
      <c r="M308" s="63"/>
      <c r="N308" s="63"/>
      <c r="O308" s="63"/>
      <c r="P308" s="63"/>
      <c r="Q308" s="63"/>
      <c r="R308" s="16"/>
      <c r="S308" s="17"/>
      <c r="T308" s="18"/>
      <c r="U308" s="17"/>
      <c r="V308" s="19"/>
      <c r="W308" s="17"/>
      <c r="X308" s="17"/>
    </row>
    <row r="309" spans="1:24" ht="15">
      <c r="A309" s="142"/>
      <c r="B309" s="36"/>
      <c r="C309" s="329" t="s">
        <v>8317</v>
      </c>
      <c r="D309" s="401" t="s">
        <v>37021</v>
      </c>
      <c r="E309" s="32"/>
      <c r="F309" s="394"/>
      <c r="G309" s="13"/>
      <c r="H309" s="121"/>
      <c r="I309" s="66"/>
      <c r="J309" s="63"/>
      <c r="K309" s="63"/>
      <c r="L309" s="63"/>
      <c r="M309" s="63"/>
      <c r="N309" s="63"/>
      <c r="O309" s="63"/>
      <c r="P309" s="63"/>
      <c r="Q309" s="63"/>
      <c r="R309" s="16"/>
      <c r="S309" s="17"/>
      <c r="T309" s="18"/>
      <c r="U309" s="17"/>
      <c r="V309" s="19"/>
      <c r="W309" s="17"/>
      <c r="X309" s="17"/>
    </row>
    <row r="310" spans="1:24" ht="15">
      <c r="A310" s="142">
        <f>A308+1</f>
        <v>415</v>
      </c>
      <c r="B310" s="36" t="s">
        <v>2558</v>
      </c>
      <c r="C310" s="171" t="s">
        <v>4337</v>
      </c>
      <c r="D310" s="143" t="str">
        <f>LOWER(IF($A310="","",VLOOKUP($C310,'CPOS178-D'!$A$2:$G$11000,3,0)))</f>
        <v>massa corrida a base de pva</v>
      </c>
      <c r="E310" s="32" t="str">
        <f>LOWER(IF($A310="","",VLOOKUP($C310,'CPOS178-D'!$A$2:$G$11000,4,0)))</f>
        <v>m²</v>
      </c>
      <c r="F310" s="394">
        <f>F308*0.3</f>
        <v>664.95600000000013</v>
      </c>
      <c r="G310" s="13"/>
      <c r="H310" s="121"/>
      <c r="I310" s="66"/>
      <c r="J310" s="63"/>
      <c r="K310" s="63"/>
      <c r="L310" s="63"/>
      <c r="M310" s="63"/>
      <c r="N310" s="63"/>
      <c r="O310" s="63"/>
      <c r="P310" s="63"/>
      <c r="Q310" s="63"/>
      <c r="R310" s="16"/>
      <c r="S310" s="17"/>
      <c r="T310" s="18"/>
      <c r="U310" s="17"/>
      <c r="V310" s="19"/>
      <c r="W310" s="17"/>
      <c r="X310" s="17"/>
    </row>
    <row r="311" spans="1:24" ht="15">
      <c r="A311" s="142"/>
      <c r="B311" s="36"/>
      <c r="C311" s="329" t="s">
        <v>8317</v>
      </c>
      <c r="D311" s="401" t="s">
        <v>37022</v>
      </c>
      <c r="E311" s="32"/>
      <c r="F311" s="394"/>
      <c r="G311" s="13"/>
      <c r="H311" s="121"/>
      <c r="I311" s="66"/>
      <c r="J311" s="63"/>
      <c r="K311" s="63"/>
      <c r="L311" s="63"/>
      <c r="M311" s="63"/>
      <c r="N311" s="63"/>
      <c r="O311" s="63"/>
      <c r="P311" s="63"/>
      <c r="Q311" s="63"/>
      <c r="R311" s="16"/>
      <c r="S311" s="17"/>
      <c r="T311" s="18"/>
      <c r="U311" s="17"/>
      <c r="V311" s="19"/>
      <c r="W311" s="17"/>
      <c r="X311" s="17"/>
    </row>
    <row r="312" spans="1:24" ht="15">
      <c r="A312" s="142">
        <f>A310+1</f>
        <v>416</v>
      </c>
      <c r="B312" s="36" t="s">
        <v>2558</v>
      </c>
      <c r="C312" s="171" t="s">
        <v>4364</v>
      </c>
      <c r="D312" s="143" t="str">
        <f>LOWER(IF($A312="","",VLOOKUP($C312,'CPOS178-D'!$A$2:$G$11000,3,0)))</f>
        <v>tinta acrílica em massa, inclusive preparo</v>
      </c>
      <c r="E312" s="32" t="str">
        <f>LOWER(IF($A312="","",VLOOKUP($C312,'CPOS178-D'!$A$2:$G$11000,4,0)))</f>
        <v>m²</v>
      </c>
      <c r="F312" s="394">
        <f>F308</f>
        <v>2216.5200000000004</v>
      </c>
      <c r="G312" s="13"/>
      <c r="H312" s="121"/>
      <c r="I312" s="66"/>
      <c r="J312" s="63"/>
      <c r="K312" s="63"/>
      <c r="L312" s="63"/>
      <c r="M312" s="63"/>
      <c r="N312" s="63"/>
      <c r="O312" s="63"/>
      <c r="P312" s="63"/>
      <c r="Q312" s="63"/>
      <c r="R312" s="16"/>
      <c r="S312" s="17"/>
      <c r="T312" s="18"/>
      <c r="U312" s="17"/>
      <c r="V312" s="19"/>
      <c r="W312" s="17"/>
      <c r="X312" s="17"/>
    </row>
    <row r="313" spans="1:24" ht="15">
      <c r="A313" s="142"/>
      <c r="B313" s="36"/>
      <c r="C313" s="329" t="s">
        <v>8317</v>
      </c>
      <c r="D313" s="401" t="str">
        <f>D309</f>
        <v>((20,1m x 12 salas + 83,26m + 11,22m) x 3m) x 2 andares + (4,8m +28,94m) x 2 lados x 3m</v>
      </c>
      <c r="E313" s="32"/>
      <c r="F313" s="394"/>
      <c r="G313" s="13"/>
      <c r="H313" s="121"/>
      <c r="I313" s="66"/>
      <c r="J313" s="63"/>
      <c r="K313" s="63"/>
      <c r="L313" s="63"/>
      <c r="M313" s="63"/>
      <c r="N313" s="63"/>
      <c r="O313" s="63"/>
      <c r="P313" s="63"/>
      <c r="Q313" s="63"/>
      <c r="R313" s="16"/>
      <c r="S313" s="17"/>
      <c r="T313" s="18"/>
      <c r="U313" s="17"/>
      <c r="V313" s="19"/>
      <c r="W313" s="17"/>
      <c r="X313" s="17"/>
    </row>
    <row r="314" spans="1:24" ht="15">
      <c r="A314" s="142"/>
      <c r="B314" s="36"/>
      <c r="C314" s="171"/>
      <c r="D314" s="382" t="s">
        <v>36980</v>
      </c>
      <c r="E314" s="32"/>
      <c r="F314" s="394"/>
      <c r="G314" s="13"/>
      <c r="H314" s="121"/>
      <c r="I314" s="66"/>
      <c r="J314" s="63"/>
      <c r="K314" s="63"/>
      <c r="L314" s="63"/>
      <c r="M314" s="63"/>
      <c r="N314" s="63"/>
      <c r="O314" s="63"/>
      <c r="P314" s="63"/>
      <c r="Q314" s="63"/>
      <c r="R314" s="16"/>
      <c r="S314" s="17"/>
      <c r="T314" s="18"/>
      <c r="U314" s="17"/>
      <c r="V314" s="19"/>
      <c r="W314" s="17"/>
      <c r="X314" s="17"/>
    </row>
    <row r="315" spans="1:24" ht="15">
      <c r="A315" s="142">
        <f>A312+1</f>
        <v>417</v>
      </c>
      <c r="B315" s="36" t="s">
        <v>2558</v>
      </c>
      <c r="C315" s="171" t="s">
        <v>4337</v>
      </c>
      <c r="D315" s="143" t="str">
        <f>LOWER(IF($A315="","",VLOOKUP($C315,'CPOS178-D'!$A$2:$G$11000,3,0)))</f>
        <v>massa corrida a base de pva</v>
      </c>
      <c r="E315" s="32" t="str">
        <f>LOWER(IF($A315="","",VLOOKUP($C315,'CPOS178-D'!$A$2:$G$11000,4,0)))</f>
        <v>m²</v>
      </c>
      <c r="F315" s="394">
        <f>F317*0.3</f>
        <v>264.37919999999997</v>
      </c>
      <c r="G315" s="13"/>
      <c r="H315" s="121"/>
      <c r="I315" s="66"/>
      <c r="J315" s="63"/>
      <c r="K315" s="63"/>
      <c r="L315" s="63"/>
      <c r="M315" s="63"/>
      <c r="N315" s="63"/>
      <c r="O315" s="63"/>
      <c r="P315" s="63"/>
      <c r="Q315" s="63"/>
      <c r="R315" s="16"/>
      <c r="S315" s="17"/>
      <c r="T315" s="18"/>
      <c r="U315" s="17"/>
      <c r="V315" s="19"/>
      <c r="W315" s="17"/>
      <c r="X315" s="17"/>
    </row>
    <row r="316" spans="1:24" ht="15">
      <c r="A316" s="142"/>
      <c r="B316" s="36"/>
      <c r="C316" s="329" t="s">
        <v>8317</v>
      </c>
      <c r="D316" s="331" t="s">
        <v>37024</v>
      </c>
      <c r="E316" s="32"/>
      <c r="F316" s="394"/>
      <c r="G316" s="13"/>
      <c r="H316" s="121"/>
      <c r="I316" s="66"/>
      <c r="J316" s="63"/>
      <c r="K316" s="63"/>
      <c r="L316" s="63"/>
      <c r="M316" s="63"/>
      <c r="N316" s="63"/>
      <c r="O316" s="63"/>
      <c r="P316" s="63"/>
      <c r="Q316" s="63"/>
      <c r="R316" s="16"/>
      <c r="S316" s="17"/>
      <c r="T316" s="18"/>
      <c r="U316" s="17"/>
      <c r="V316" s="19"/>
      <c r="W316" s="17"/>
      <c r="X316" s="17"/>
    </row>
    <row r="317" spans="1:24" ht="15">
      <c r="A317" s="142">
        <f>A315+1</f>
        <v>418</v>
      </c>
      <c r="B317" s="36" t="s">
        <v>2558</v>
      </c>
      <c r="C317" s="171" t="s">
        <v>4361</v>
      </c>
      <c r="D317" s="143" t="str">
        <f>LOWER(IF($A317="","",VLOOKUP($C317,'CPOS178-D'!$A$2:$G$11000,3,0)))</f>
        <v>tinta látex antimofo em massa, inclusive preparo</v>
      </c>
      <c r="E317" s="32" t="str">
        <f>LOWER(IF($A317="","",VLOOKUP($C317,'CPOS178-D'!$A$2:$G$11000,4,0)))</f>
        <v>m²</v>
      </c>
      <c r="F317" s="394">
        <f>((18.12+2.52)*12+7.66+144.16)*2-(2.9*19.04)+137.48</f>
        <v>881.26400000000001</v>
      </c>
      <c r="G317" s="13"/>
      <c r="H317" s="121"/>
      <c r="I317" s="66"/>
      <c r="J317" s="63"/>
      <c r="K317" s="63"/>
      <c r="L317" s="63"/>
      <c r="M317" s="63"/>
      <c r="N317" s="63"/>
      <c r="O317" s="63"/>
      <c r="P317" s="63"/>
      <c r="Q317" s="63"/>
      <c r="R317" s="16"/>
      <c r="S317" s="17"/>
      <c r="T317" s="18"/>
      <c r="U317" s="17"/>
      <c r="V317" s="19"/>
      <c r="W317" s="17"/>
      <c r="X317" s="17"/>
    </row>
    <row r="318" spans="1:24" ht="24">
      <c r="A318" s="142"/>
      <c r="B318" s="36"/>
      <c r="C318" s="329" t="s">
        <v>8317</v>
      </c>
      <c r="D318" s="402" t="s">
        <v>37023</v>
      </c>
      <c r="E318" s="32"/>
      <c r="F318" s="394"/>
      <c r="G318" s="13"/>
      <c r="H318" s="121"/>
      <c r="I318" s="66"/>
      <c r="J318" s="63"/>
      <c r="K318" s="63"/>
      <c r="L318" s="63"/>
      <c r="M318" s="63"/>
      <c r="N318" s="63"/>
      <c r="O318" s="63"/>
      <c r="P318" s="63"/>
      <c r="Q318" s="63"/>
      <c r="R318" s="16"/>
      <c r="S318" s="17"/>
      <c r="T318" s="18"/>
      <c r="U318" s="17"/>
      <c r="V318" s="19"/>
      <c r="W318" s="17"/>
      <c r="X318" s="17"/>
    </row>
    <row r="319" spans="1:24" ht="15">
      <c r="A319" s="142"/>
      <c r="B319" s="36"/>
      <c r="C319" s="171"/>
      <c r="D319" s="382" t="s">
        <v>36981</v>
      </c>
      <c r="E319" s="32"/>
      <c r="F319" s="394"/>
      <c r="G319" s="13"/>
      <c r="H319" s="121"/>
      <c r="I319" s="66"/>
      <c r="J319" s="63"/>
      <c r="K319" s="63"/>
      <c r="L319" s="63"/>
      <c r="M319" s="63"/>
      <c r="N319" s="63"/>
      <c r="O319" s="63"/>
      <c r="P319" s="63"/>
      <c r="Q319" s="63"/>
      <c r="R319" s="16"/>
      <c r="S319" s="17"/>
      <c r="T319" s="18"/>
      <c r="U319" s="17"/>
      <c r="V319" s="19"/>
      <c r="W319" s="17"/>
      <c r="X319" s="17"/>
    </row>
    <row r="320" spans="1:24" ht="15">
      <c r="A320" s="142">
        <f>A317+1</f>
        <v>419</v>
      </c>
      <c r="B320" s="36" t="s">
        <v>2558</v>
      </c>
      <c r="C320" s="171" t="s">
        <v>2820</v>
      </c>
      <c r="D320" s="143" t="str">
        <f>LOWER(IF($A320="","",VLOOKUP($C320,'CPOS178-D'!$A$2:$G$11000,3,0)))</f>
        <v>remoção de pintura em superfícies de madeira e/ou metálicas com lixamento</v>
      </c>
      <c r="E320" s="32" t="str">
        <f>LOWER(IF($A320="","",VLOOKUP($C320,'CPOS178-D'!$A$2:$G$11000,4,0)))</f>
        <v>m²</v>
      </c>
      <c r="F320" s="394">
        <f>((2.9+19.04)*2*1.2)*2</f>
        <v>105.31199999999998</v>
      </c>
      <c r="G320" s="13"/>
      <c r="H320" s="121"/>
      <c r="I320" s="66"/>
      <c r="J320" s="63"/>
      <c r="K320" s="63"/>
      <c r="L320" s="63"/>
      <c r="M320" s="63"/>
      <c r="N320" s="63"/>
      <c r="O320" s="63"/>
      <c r="P320" s="63"/>
      <c r="Q320" s="63"/>
      <c r="R320" s="16"/>
      <c r="S320" s="17"/>
      <c r="T320" s="18"/>
      <c r="U320" s="17"/>
      <c r="V320" s="19"/>
      <c r="W320" s="17"/>
      <c r="X320" s="17"/>
    </row>
    <row r="321" spans="1:24" ht="15">
      <c r="A321" s="142"/>
      <c r="B321" s="36"/>
      <c r="C321" s="329" t="s">
        <v>8317</v>
      </c>
      <c r="D321" s="402" t="s">
        <v>37025</v>
      </c>
      <c r="E321" s="32"/>
      <c r="F321" s="394"/>
      <c r="G321" s="13"/>
      <c r="H321" s="121"/>
      <c r="I321" s="66"/>
      <c r="J321" s="63"/>
      <c r="K321" s="63"/>
      <c r="L321" s="63"/>
      <c r="M321" s="63"/>
      <c r="N321" s="63"/>
      <c r="O321" s="63"/>
      <c r="P321" s="63"/>
      <c r="Q321" s="63"/>
      <c r="R321" s="16"/>
      <c r="S321" s="17"/>
      <c r="T321" s="18"/>
      <c r="U321" s="17"/>
      <c r="V321" s="19"/>
      <c r="W321" s="17"/>
      <c r="X321" s="17"/>
    </row>
    <row r="322" spans="1:24" ht="15">
      <c r="A322" s="142">
        <f>A319+1</f>
        <v>1</v>
      </c>
      <c r="B322" s="36" t="s">
        <v>2558</v>
      </c>
      <c r="C322" s="171" t="s">
        <v>4334</v>
      </c>
      <c r="D322" s="143" t="str">
        <f>LOWER(IF($A322="","",VLOOKUP($C322,'CPOS178-D'!$A$2:$G$11000,3,0)))</f>
        <v>preparo de base para superfície metálica com fundo antioxidante</v>
      </c>
      <c r="E322" s="32" t="str">
        <f>LOWER(IF($A322="","",VLOOKUP($C322,'CPOS178-D'!$A$2:$G$11000,4,0)))</f>
        <v>m²</v>
      </c>
      <c r="F322" s="394">
        <f>F320</f>
        <v>105.31199999999998</v>
      </c>
      <c r="G322" s="13"/>
      <c r="H322" s="121"/>
      <c r="I322" s="66"/>
      <c r="J322" s="63"/>
      <c r="K322" s="63"/>
      <c r="L322" s="63"/>
      <c r="M322" s="63"/>
      <c r="N322" s="63"/>
      <c r="O322" s="63"/>
      <c r="P322" s="63"/>
      <c r="Q322" s="63"/>
      <c r="R322" s="16"/>
      <c r="S322" s="17"/>
      <c r="T322" s="18"/>
      <c r="U322" s="17"/>
      <c r="V322" s="19"/>
      <c r="W322" s="17"/>
      <c r="X322" s="17"/>
    </row>
    <row r="323" spans="1:24" ht="15">
      <c r="A323" s="142"/>
      <c r="B323" s="36"/>
      <c r="C323" s="329" t="s">
        <v>8317</v>
      </c>
      <c r="D323" s="402" t="str">
        <f>D321</f>
        <v>((2,9m + 19,04m) x 2 x 1,2m) x 2 andares</v>
      </c>
      <c r="E323" s="32"/>
      <c r="F323" s="394"/>
      <c r="G323" s="13"/>
      <c r="H323" s="121"/>
      <c r="I323" s="66"/>
      <c r="J323" s="63"/>
      <c r="K323" s="63"/>
      <c r="L323" s="63"/>
      <c r="M323" s="63"/>
      <c r="N323" s="63"/>
      <c r="O323" s="63"/>
      <c r="P323" s="63"/>
      <c r="Q323" s="63"/>
      <c r="R323" s="16"/>
      <c r="S323" s="17"/>
      <c r="T323" s="18"/>
      <c r="U323" s="17"/>
      <c r="V323" s="19"/>
      <c r="W323" s="17"/>
      <c r="X323" s="17"/>
    </row>
    <row r="324" spans="1:24" ht="15">
      <c r="A324" s="142">
        <f>A320+1</f>
        <v>420</v>
      </c>
      <c r="B324" s="36" t="s">
        <v>2558</v>
      </c>
      <c r="C324" s="171" t="s">
        <v>6837</v>
      </c>
      <c r="D324" s="143" t="str">
        <f>LOWER(IF($A324="","",VLOOKUP($C324,'CPOS178-D'!$A$2:$G$11000,3,0)))</f>
        <v>esmalte a base de água em estrutura metálica</v>
      </c>
      <c r="E324" s="32" t="str">
        <f>LOWER(IF($A324="","",VLOOKUP($C324,'CPOS178-D'!$A$2:$G$11000,4,0)))</f>
        <v>m²</v>
      </c>
      <c r="F324" s="394">
        <f>F320</f>
        <v>105.31199999999998</v>
      </c>
      <c r="G324" s="13"/>
      <c r="H324" s="121"/>
      <c r="I324" s="66"/>
      <c r="J324" s="63"/>
      <c r="K324" s="63"/>
      <c r="L324" s="63"/>
      <c r="M324" s="63"/>
      <c r="N324" s="63"/>
      <c r="O324" s="63"/>
      <c r="P324" s="63"/>
      <c r="Q324" s="63"/>
      <c r="R324" s="16"/>
      <c r="S324" s="17"/>
      <c r="T324" s="18"/>
      <c r="U324" s="17"/>
      <c r="V324" s="19"/>
      <c r="W324" s="17"/>
      <c r="X324" s="17"/>
    </row>
    <row r="325" spans="1:24" ht="15">
      <c r="A325" s="142"/>
      <c r="B325" s="36"/>
      <c r="C325" s="329" t="s">
        <v>8317</v>
      </c>
      <c r="D325" s="402" t="str">
        <f>D321</f>
        <v>((2,9m + 19,04m) x 2 x 1,2m) x 2 andares</v>
      </c>
      <c r="E325" s="32"/>
      <c r="F325" s="394"/>
      <c r="G325" s="13"/>
      <c r="H325" s="121"/>
      <c r="I325" s="66"/>
      <c r="J325" s="63"/>
      <c r="K325" s="63"/>
      <c r="L325" s="63"/>
      <c r="M325" s="63"/>
      <c r="N325" s="63"/>
      <c r="O325" s="63"/>
      <c r="P325" s="63"/>
      <c r="Q325" s="63"/>
      <c r="R325" s="16"/>
      <c r="S325" s="17"/>
      <c r="T325" s="18"/>
      <c r="U325" s="17"/>
      <c r="V325" s="19"/>
      <c r="W325" s="17"/>
      <c r="X325" s="17"/>
    </row>
    <row r="326" spans="1:24" ht="15">
      <c r="A326" s="142"/>
      <c r="B326" s="36"/>
      <c r="C326" s="171"/>
      <c r="D326" s="382"/>
      <c r="E326" s="32"/>
      <c r="F326" s="394"/>
      <c r="G326" s="13"/>
      <c r="H326" s="121"/>
      <c r="I326" s="66"/>
      <c r="J326" s="63"/>
      <c r="K326" s="63"/>
      <c r="L326" s="63"/>
      <c r="M326" s="63"/>
      <c r="N326" s="63"/>
      <c r="O326" s="63"/>
      <c r="P326" s="63"/>
      <c r="Q326" s="63"/>
      <c r="R326" s="16"/>
      <c r="S326" s="17"/>
      <c r="T326" s="18"/>
      <c r="U326" s="17"/>
      <c r="V326" s="19"/>
      <c r="W326" s="17"/>
      <c r="X326" s="17"/>
    </row>
    <row r="327" spans="1:24">
      <c r="A327" s="240"/>
      <c r="B327" s="241"/>
      <c r="C327" s="242"/>
      <c r="D327" s="323" t="s">
        <v>36945</v>
      </c>
      <c r="E327" s="241" t="str">
        <f>LOWER(IF($A327="","",VLOOKUP($D327,'CPOS178-D'!$A$2:$G$11000,4,0)))</f>
        <v/>
      </c>
      <c r="F327" s="393"/>
      <c r="G327" s="10"/>
      <c r="H327" s="116"/>
      <c r="I327" s="24"/>
      <c r="J327" s="24"/>
      <c r="K327" s="25"/>
      <c r="L327" s="24"/>
      <c r="M327" s="25"/>
      <c r="P327" s="4"/>
      <c r="Q327" s="3"/>
      <c r="R327" s="16"/>
      <c r="S327" s="16"/>
      <c r="T327" s="16"/>
      <c r="U327" s="17"/>
      <c r="V327" s="19"/>
      <c r="W327" s="16"/>
      <c r="X327" s="17"/>
    </row>
    <row r="328" spans="1:24" ht="15">
      <c r="A328" s="142">
        <f>A324+1</f>
        <v>421</v>
      </c>
      <c r="B328" s="36" t="s">
        <v>2558</v>
      </c>
      <c r="C328" s="171" t="s">
        <v>2822</v>
      </c>
      <c r="D328" s="143" t="str">
        <f>LOWER(IF($A328="","",VLOOKUP($C328,'CPOS178-D'!$A$2:$G$11000,3,0)))</f>
        <v>remoção de pintura em massa com lixamento</v>
      </c>
      <c r="E328" s="32" t="str">
        <f>LOWER(IF($A328="","",VLOOKUP($C328,'CPOS178-D'!$A$2:$G$11000,4,0)))</f>
        <v>m²</v>
      </c>
      <c r="F328" s="394">
        <f>(0.25*0.7*22)*9.1+(0.25*0.7*22)*7.9</f>
        <v>65.449999999999989</v>
      </c>
      <c r="G328" s="13"/>
      <c r="H328" s="121"/>
      <c r="I328" s="66"/>
      <c r="J328" s="63"/>
      <c r="K328" s="63"/>
      <c r="L328" s="63"/>
      <c r="M328" s="63"/>
      <c r="N328" s="63"/>
      <c r="O328" s="63"/>
      <c r="P328" s="63"/>
      <c r="Q328" s="63"/>
      <c r="R328" s="16"/>
      <c r="S328" s="17"/>
      <c r="T328" s="18"/>
      <c r="U328" s="17"/>
      <c r="V328" s="19"/>
      <c r="W328" s="17"/>
      <c r="X328" s="17"/>
    </row>
    <row r="329" spans="1:24" ht="15">
      <c r="A329" s="142"/>
      <c r="B329" s="36"/>
      <c r="C329" s="329" t="s">
        <v>8317</v>
      </c>
      <c r="D329" s="402" t="s">
        <v>37026</v>
      </c>
      <c r="E329" s="32"/>
      <c r="F329" s="394"/>
      <c r="G329" s="13"/>
      <c r="H329" s="121"/>
      <c r="I329" s="66"/>
      <c r="J329" s="63"/>
      <c r="K329" s="63"/>
      <c r="L329" s="63"/>
      <c r="M329" s="63"/>
      <c r="N329" s="63"/>
      <c r="O329" s="63"/>
      <c r="P329" s="63"/>
      <c r="Q329" s="63"/>
      <c r="R329" s="16"/>
      <c r="S329" s="17"/>
      <c r="T329" s="18"/>
      <c r="U329" s="17"/>
      <c r="V329" s="19"/>
      <c r="W329" s="17"/>
      <c r="X329" s="17"/>
    </row>
    <row r="330" spans="1:24" ht="15">
      <c r="A330" s="142">
        <f>A328+1</f>
        <v>422</v>
      </c>
      <c r="B330" s="36" t="s">
        <v>2558</v>
      </c>
      <c r="C330" s="171" t="s">
        <v>4333</v>
      </c>
      <c r="D330" s="143" t="str">
        <f>LOWER(IF($A330="","",VLOOKUP($C330,'CPOS178-D'!$A$2:$G$11000,3,0)))</f>
        <v>reparo de trincas rasas até 5 mm de largura, na massa</v>
      </c>
      <c r="E330" s="32" t="str">
        <f>LOWER(IF($A330="","",VLOOKUP($C330,'CPOS178-D'!$A$2:$G$11000,4,0)))</f>
        <v>m</v>
      </c>
      <c r="F330" s="394">
        <f>22*(9.1+7.9)*0.2</f>
        <v>74.8</v>
      </c>
      <c r="G330" s="13"/>
      <c r="H330" s="121"/>
      <c r="I330" s="66"/>
      <c r="J330" s="63"/>
      <c r="K330" s="63"/>
      <c r="L330" s="63"/>
      <c r="M330" s="63"/>
      <c r="N330" s="63"/>
      <c r="O330" s="63"/>
      <c r="P330" s="63"/>
      <c r="Q330" s="63"/>
      <c r="R330" s="16"/>
      <c r="S330" s="17"/>
      <c r="T330" s="18"/>
      <c r="U330" s="17"/>
      <c r="V330" s="19"/>
      <c r="W330" s="17"/>
      <c r="X330" s="17"/>
    </row>
    <row r="331" spans="1:24" ht="15">
      <c r="A331" s="142"/>
      <c r="B331" s="36"/>
      <c r="C331" s="329" t="s">
        <v>8317</v>
      </c>
      <c r="D331" s="402" t="s">
        <v>37029</v>
      </c>
      <c r="E331" s="32"/>
      <c r="F331" s="394"/>
      <c r="G331" s="13"/>
      <c r="H331" s="121"/>
      <c r="I331" s="66"/>
      <c r="J331" s="63"/>
      <c r="K331" s="63"/>
      <c r="L331" s="63"/>
      <c r="M331" s="63"/>
      <c r="N331" s="63"/>
      <c r="O331" s="63"/>
      <c r="P331" s="63"/>
      <c r="Q331" s="63"/>
      <c r="R331" s="16"/>
      <c r="S331" s="17"/>
      <c r="T331" s="18"/>
      <c r="U331" s="17"/>
      <c r="V331" s="19"/>
      <c r="W331" s="17"/>
      <c r="X331" s="17"/>
    </row>
    <row r="332" spans="1:24" ht="15">
      <c r="A332" s="142">
        <f>A330+1</f>
        <v>423</v>
      </c>
      <c r="B332" s="36" t="s">
        <v>2558</v>
      </c>
      <c r="C332" s="171" t="s">
        <v>4364</v>
      </c>
      <c r="D332" s="143" t="str">
        <f>LOWER(IF($A332="","",VLOOKUP($C332,'CPOS178-D'!$A$2:$G$11000,3,0)))</f>
        <v>tinta acrílica em massa, inclusive preparo</v>
      </c>
      <c r="E332" s="32" t="str">
        <f>LOWER(IF($A332="","",VLOOKUP($C332,'CPOS178-D'!$A$2:$G$11000,4,0)))</f>
        <v>m²</v>
      </c>
      <c r="F332" s="394">
        <f>F328</f>
        <v>65.449999999999989</v>
      </c>
      <c r="G332" s="13"/>
      <c r="H332" s="121"/>
      <c r="I332" s="66"/>
      <c r="J332" s="63"/>
      <c r="K332" s="63"/>
      <c r="L332" s="63"/>
      <c r="M332" s="63"/>
      <c r="N332" s="63"/>
      <c r="O332" s="63"/>
      <c r="P332" s="63"/>
      <c r="Q332" s="63"/>
      <c r="R332" s="16"/>
      <c r="S332" s="17"/>
      <c r="T332" s="18"/>
      <c r="U332" s="17"/>
      <c r="V332" s="19"/>
      <c r="W332" s="17"/>
      <c r="X332" s="17"/>
    </row>
    <row r="333" spans="1:24" ht="15">
      <c r="A333" s="142"/>
      <c r="B333" s="36"/>
      <c r="C333" s="329" t="s">
        <v>8317</v>
      </c>
      <c r="D333" s="402" t="str">
        <f>D329</f>
        <v>(0,25m x 0,7m x 22 pilares) x 9,1m + (0,25m x 0,7m x 22 pilares) x 7,9m</v>
      </c>
      <c r="E333" s="32"/>
      <c r="F333" s="394"/>
      <c r="G333" s="13"/>
      <c r="H333" s="121"/>
      <c r="I333" s="66"/>
      <c r="J333" s="63"/>
      <c r="K333" s="63"/>
      <c r="L333" s="63"/>
      <c r="M333" s="63"/>
      <c r="N333" s="63"/>
      <c r="O333" s="63"/>
      <c r="P333" s="63"/>
      <c r="Q333" s="63"/>
      <c r="R333" s="16"/>
      <c r="S333" s="17"/>
      <c r="T333" s="18"/>
      <c r="U333" s="17"/>
      <c r="V333" s="19"/>
      <c r="W333" s="17"/>
      <c r="X333" s="17"/>
    </row>
    <row r="334" spans="1:24">
      <c r="A334" s="240"/>
      <c r="B334" s="241"/>
      <c r="C334" s="242"/>
      <c r="D334" s="323" t="s">
        <v>36946</v>
      </c>
      <c r="E334" s="241" t="str">
        <f>LOWER(IF($A334="","",VLOOKUP($D334,'CPOS178-D'!$A$2:$G$11000,4,0)))</f>
        <v/>
      </c>
      <c r="F334" s="393"/>
      <c r="G334" s="10"/>
      <c r="H334" s="116"/>
      <c r="I334" s="24"/>
      <c r="J334" s="24"/>
      <c r="K334" s="25"/>
      <c r="L334" s="24"/>
      <c r="M334" s="25"/>
      <c r="P334" s="4"/>
      <c r="Q334" s="3"/>
      <c r="R334" s="16"/>
      <c r="S334" s="16"/>
      <c r="T334" s="16"/>
      <c r="U334" s="17"/>
      <c r="V334" s="19"/>
      <c r="W334" s="16"/>
      <c r="X334" s="17"/>
    </row>
    <row r="335" spans="1:24" ht="15">
      <c r="A335" s="142">
        <f>A332+1</f>
        <v>424</v>
      </c>
      <c r="B335" s="36" t="s">
        <v>2558</v>
      </c>
      <c r="C335" s="171" t="s">
        <v>2822</v>
      </c>
      <c r="D335" s="143" t="str">
        <f>LOWER(IF($A335="","",VLOOKUP($C335,'CPOS178-D'!$A$2:$G$11000,3,0)))</f>
        <v>remoção de pintura em massa com lixamento</v>
      </c>
      <c r="E335" s="32" t="str">
        <f>LOWER(IF($A335="","",VLOOKUP($C335,'CPOS178-D'!$A$2:$G$11000,4,0)))</f>
        <v>m²</v>
      </c>
      <c r="F335" s="394">
        <f>29.5*1.8*3</f>
        <v>159.30000000000001</v>
      </c>
      <c r="G335" s="13"/>
      <c r="H335" s="121"/>
      <c r="I335" s="66"/>
      <c r="J335" s="63"/>
      <c r="K335" s="63"/>
      <c r="L335" s="63"/>
      <c r="M335" s="63"/>
      <c r="N335" s="63"/>
      <c r="O335" s="63"/>
      <c r="P335" s="63"/>
      <c r="Q335" s="63"/>
      <c r="R335" s="16"/>
      <c r="S335" s="17"/>
      <c r="T335" s="18"/>
      <c r="U335" s="17"/>
      <c r="V335" s="19"/>
      <c r="W335" s="17"/>
      <c r="X335" s="17"/>
    </row>
    <row r="336" spans="1:24" ht="15">
      <c r="A336" s="142"/>
      <c r="B336" s="36"/>
      <c r="C336" s="329" t="s">
        <v>8317</v>
      </c>
      <c r="D336" s="402" t="s">
        <v>37027</v>
      </c>
      <c r="E336" s="32"/>
      <c r="F336" s="394"/>
      <c r="G336" s="13"/>
      <c r="H336" s="121"/>
      <c r="I336" s="66"/>
      <c r="J336" s="63"/>
      <c r="K336" s="63"/>
      <c r="L336" s="63"/>
      <c r="M336" s="63"/>
      <c r="N336" s="63"/>
      <c r="O336" s="63"/>
      <c r="P336" s="63"/>
      <c r="Q336" s="63"/>
      <c r="R336" s="16"/>
      <c r="S336" s="17"/>
      <c r="T336" s="18"/>
      <c r="U336" s="17"/>
      <c r="V336" s="19"/>
      <c r="W336" s="17"/>
      <c r="X336" s="17"/>
    </row>
    <row r="337" spans="1:24" ht="15">
      <c r="A337" s="142">
        <f>A335+1</f>
        <v>425</v>
      </c>
      <c r="B337" s="36" t="s">
        <v>2558</v>
      </c>
      <c r="C337" s="171" t="s">
        <v>4364</v>
      </c>
      <c r="D337" s="143" t="str">
        <f>LOWER(IF($A337="","",VLOOKUP($C337,'CPOS178-D'!$A$2:$G$11000,3,0)))</f>
        <v>tinta acrílica em massa, inclusive preparo</v>
      </c>
      <c r="E337" s="32" t="str">
        <f>LOWER(IF($A337="","",VLOOKUP($C337,'CPOS178-D'!$A$2:$G$11000,4,0)))</f>
        <v>m²</v>
      </c>
      <c r="F337" s="394">
        <f>F335</f>
        <v>159.30000000000001</v>
      </c>
      <c r="G337" s="13"/>
      <c r="H337" s="121"/>
      <c r="I337" s="66"/>
      <c r="J337" s="63"/>
      <c r="K337" s="63"/>
      <c r="L337" s="63"/>
      <c r="M337" s="63"/>
      <c r="N337" s="63"/>
      <c r="O337" s="63"/>
      <c r="P337" s="63"/>
      <c r="Q337" s="63"/>
      <c r="R337" s="16"/>
      <c r="S337" s="17"/>
      <c r="T337" s="18"/>
      <c r="U337" s="17"/>
      <c r="V337" s="19"/>
      <c r="W337" s="17"/>
      <c r="X337" s="17"/>
    </row>
    <row r="338" spans="1:24" ht="15">
      <c r="A338" s="142"/>
      <c r="B338" s="36"/>
      <c r="C338" s="329" t="s">
        <v>8317</v>
      </c>
      <c r="D338" s="402" t="str">
        <f>D336</f>
        <v>29,5m x 1,8m x 3 paredes</v>
      </c>
      <c r="E338" s="32"/>
      <c r="F338" s="394"/>
      <c r="G338" s="13"/>
      <c r="H338" s="121"/>
      <c r="I338" s="66"/>
      <c r="J338" s="63"/>
      <c r="K338" s="63"/>
      <c r="L338" s="63"/>
      <c r="M338" s="63"/>
      <c r="N338" s="63"/>
      <c r="O338" s="63"/>
      <c r="P338" s="63"/>
      <c r="Q338" s="63"/>
      <c r="R338" s="16"/>
      <c r="S338" s="17"/>
      <c r="T338" s="18"/>
      <c r="U338" s="17"/>
      <c r="V338" s="19"/>
      <c r="W338" s="17"/>
      <c r="X338" s="17"/>
    </row>
    <row r="339" spans="1:24" ht="15">
      <c r="A339" s="142">
        <f>A337+1</f>
        <v>426</v>
      </c>
      <c r="B339" s="36" t="s">
        <v>2558</v>
      </c>
      <c r="C339" s="171" t="s">
        <v>4337</v>
      </c>
      <c r="D339" s="143" t="str">
        <f>LOWER(IF($A339="","",VLOOKUP($C339,'CPOS178-D'!$A$2:$G$11000,3,0)))</f>
        <v>massa corrida a base de pva</v>
      </c>
      <c r="E339" s="32" t="str">
        <f>LOWER(IF($A339="","",VLOOKUP($C339,'CPOS178-D'!$A$2:$G$11000,4,0)))</f>
        <v>m²</v>
      </c>
      <c r="F339" s="394">
        <f>F337*0.2</f>
        <v>31.860000000000003</v>
      </c>
      <c r="G339" s="13"/>
      <c r="H339" s="121"/>
      <c r="I339" s="66"/>
      <c r="J339" s="63"/>
      <c r="K339" s="63"/>
      <c r="L339" s="63"/>
      <c r="M339" s="63"/>
      <c r="N339" s="63"/>
      <c r="O339" s="63"/>
      <c r="P339" s="63"/>
      <c r="Q339" s="63"/>
      <c r="R339" s="16"/>
      <c r="S339" s="17"/>
      <c r="T339" s="18"/>
      <c r="U339" s="17"/>
      <c r="V339" s="19"/>
      <c r="W339" s="17"/>
      <c r="X339" s="17"/>
    </row>
    <row r="340" spans="1:24" ht="15">
      <c r="A340" s="142"/>
      <c r="B340" s="36"/>
      <c r="C340" s="329" t="s">
        <v>8317</v>
      </c>
      <c r="D340" s="402" t="s">
        <v>37028</v>
      </c>
      <c r="E340" s="32"/>
      <c r="F340" s="394"/>
      <c r="G340" s="13"/>
      <c r="H340" s="121"/>
      <c r="I340" s="66"/>
      <c r="J340" s="63"/>
      <c r="K340" s="63"/>
      <c r="L340" s="63"/>
      <c r="M340" s="63"/>
      <c r="N340" s="63"/>
      <c r="O340" s="63"/>
      <c r="P340" s="63"/>
      <c r="Q340" s="63"/>
      <c r="R340" s="16"/>
      <c r="S340" s="17"/>
      <c r="T340" s="18"/>
      <c r="U340" s="17"/>
      <c r="V340" s="19"/>
      <c r="W340" s="17"/>
      <c r="X340" s="17"/>
    </row>
    <row r="341" spans="1:24" ht="15">
      <c r="A341" s="142">
        <f>A339+1</f>
        <v>427</v>
      </c>
      <c r="B341" s="36" t="s">
        <v>2558</v>
      </c>
      <c r="C341" s="171" t="s">
        <v>4341</v>
      </c>
      <c r="D341" s="143" t="str">
        <f>LOWER(IF($A341="","",VLOOKUP($C341,'CPOS178-D'!$A$2:$G$11000,3,0)))</f>
        <v>tinta látex em elemento vazado</v>
      </c>
      <c r="E341" s="32" t="str">
        <f>LOWER(IF($A341="","",VLOOKUP($C341,'CPOS178-D'!$A$2:$G$11000,4,0)))</f>
        <v>m²</v>
      </c>
      <c r="F341" s="394">
        <f>(3.93+6.23+1.2*2+8.6+15.9+3)*2.2+(3.93+6.25+1.2)*2.4</f>
        <v>115.44400000000002</v>
      </c>
      <c r="G341" s="13"/>
      <c r="H341" s="121"/>
      <c r="I341" s="66"/>
      <c r="J341" s="63"/>
      <c r="K341" s="63"/>
      <c r="L341" s="63"/>
      <c r="M341" s="63"/>
      <c r="N341" s="63"/>
      <c r="O341" s="63"/>
      <c r="P341" s="63"/>
      <c r="Q341" s="63"/>
      <c r="R341" s="16"/>
      <c r="S341" s="17"/>
      <c r="T341" s="18"/>
      <c r="U341" s="17"/>
      <c r="V341" s="19"/>
      <c r="W341" s="17"/>
      <c r="X341" s="17"/>
    </row>
    <row r="342" spans="1:24" ht="15">
      <c r="A342" s="142"/>
      <c r="B342" s="36"/>
      <c r="C342" s="329" t="s">
        <v>8317</v>
      </c>
      <c r="D342" s="402" t="s">
        <v>37030</v>
      </c>
      <c r="E342" s="32"/>
      <c r="F342" s="394"/>
      <c r="G342" s="13"/>
      <c r="H342" s="121"/>
      <c r="I342" s="66"/>
      <c r="J342" s="63"/>
      <c r="K342" s="63"/>
      <c r="L342" s="63"/>
      <c r="M342" s="63"/>
      <c r="N342" s="63"/>
      <c r="O342" s="63"/>
      <c r="P342" s="63"/>
      <c r="Q342" s="63"/>
      <c r="R342" s="16"/>
      <c r="S342" s="17"/>
      <c r="T342" s="18"/>
      <c r="U342" s="17"/>
      <c r="V342" s="19"/>
      <c r="W342" s="17"/>
      <c r="X342" s="17"/>
    </row>
    <row r="343" spans="1:24">
      <c r="A343" s="240"/>
      <c r="B343" s="241"/>
      <c r="C343" s="242"/>
      <c r="D343" s="323" t="s">
        <v>36943</v>
      </c>
      <c r="E343" s="241"/>
      <c r="F343" s="393"/>
      <c r="G343" s="10"/>
      <c r="H343" s="116"/>
      <c r="I343" s="24"/>
      <c r="J343" s="24"/>
      <c r="K343" s="25"/>
      <c r="L343" s="24"/>
      <c r="M343" s="25"/>
      <c r="P343" s="4"/>
      <c r="Q343" s="3"/>
      <c r="R343" s="16"/>
      <c r="S343" s="16"/>
      <c r="T343" s="16"/>
      <c r="U343" s="17"/>
      <c r="V343" s="19"/>
      <c r="W343" s="16"/>
      <c r="X343" s="17"/>
    </row>
    <row r="344" spans="1:24" ht="24">
      <c r="A344" s="142">
        <f>A341+1</f>
        <v>428</v>
      </c>
      <c r="B344" s="36" t="s">
        <v>2558</v>
      </c>
      <c r="C344" s="171" t="s">
        <v>6395</v>
      </c>
      <c r="D344" s="143" t="str">
        <f>LOWER(IF($A344="","",VLOOKUP($C344,'CPOS178-D'!$A$2:$G$11000,3,0)))</f>
        <v>limpeza e lavagem de superfície revestida com material cerâmico ou pastilhas por hidrojateamento com rejuntamento</v>
      </c>
      <c r="E344" s="32" t="str">
        <f>LOWER(IF($A344="","",VLOOKUP($C344,'CPOS178-D'!$A$2:$G$11000,4,0)))</f>
        <v>m²</v>
      </c>
      <c r="F344" s="394">
        <f>(5.45*2+2.7)*12.37+(6.15*2+2.7)*12.37+(5.45*2+2.7)*9.27+(6.15*2+2.7)*9.27</f>
        <v>618.904</v>
      </c>
      <c r="G344" s="13"/>
      <c r="H344" s="121"/>
      <c r="I344" s="66"/>
      <c r="J344" s="63"/>
      <c r="K344" s="63"/>
      <c r="L344" s="63"/>
      <c r="M344" s="63"/>
      <c r="N344" s="63"/>
      <c r="O344" s="63"/>
      <c r="P344" s="63"/>
      <c r="Q344" s="63"/>
      <c r="R344" s="16"/>
      <c r="S344" s="17"/>
      <c r="T344" s="18"/>
      <c r="U344" s="17"/>
      <c r="V344" s="19"/>
      <c r="W344" s="17"/>
      <c r="X344" s="17"/>
    </row>
    <row r="345" spans="1:24" ht="24">
      <c r="A345" s="142"/>
      <c r="B345" s="36"/>
      <c r="C345" s="329" t="s">
        <v>8317</v>
      </c>
      <c r="D345" s="402" t="s">
        <v>37031</v>
      </c>
      <c r="E345" s="32"/>
      <c r="F345" s="394"/>
      <c r="G345" s="13"/>
      <c r="H345" s="121"/>
      <c r="I345" s="66"/>
      <c r="J345" s="63"/>
      <c r="K345" s="63"/>
      <c r="L345" s="63"/>
      <c r="M345" s="63"/>
      <c r="N345" s="63"/>
      <c r="O345" s="63"/>
      <c r="P345" s="63"/>
      <c r="Q345" s="63"/>
      <c r="R345" s="16"/>
      <c r="S345" s="17"/>
      <c r="T345" s="18"/>
      <c r="U345" s="17"/>
      <c r="V345" s="19"/>
      <c r="W345" s="17"/>
      <c r="X345" s="17"/>
    </row>
    <row r="346" spans="1:24" ht="24">
      <c r="A346" s="142">
        <f>A344+1</f>
        <v>429</v>
      </c>
      <c r="B346" s="36" t="s">
        <v>2558</v>
      </c>
      <c r="C346" s="171" t="s">
        <v>4346</v>
      </c>
      <c r="D346" s="143" t="str">
        <f>LOWER(IF($A346="","",VLOOKUP($C346,'CPOS178-D'!$A$2:$G$11000,3,0)))</f>
        <v>hidrorepelente incolor para fachada à base de silano-siloxano oligomérico disperso em solvente</v>
      </c>
      <c r="E346" s="32" t="str">
        <f>LOWER(IF($A346="","",VLOOKUP($C346,'CPOS178-D'!$A$2:$G$11000,4,0)))</f>
        <v>m²</v>
      </c>
      <c r="F346" s="394">
        <f>F344</f>
        <v>618.904</v>
      </c>
      <c r="G346" s="13"/>
      <c r="H346" s="121"/>
      <c r="I346" s="66"/>
      <c r="J346" s="63"/>
      <c r="K346" s="63"/>
      <c r="L346" s="63"/>
      <c r="M346" s="63"/>
      <c r="N346" s="63"/>
      <c r="O346" s="63"/>
      <c r="P346" s="63"/>
      <c r="Q346" s="63"/>
      <c r="R346" s="16"/>
      <c r="S346" s="17"/>
      <c r="T346" s="18"/>
      <c r="U346" s="17"/>
      <c r="V346" s="19"/>
      <c r="W346" s="17"/>
      <c r="X346" s="17"/>
    </row>
    <row r="347" spans="1:24" ht="24">
      <c r="A347" s="142"/>
      <c r="B347" s="36"/>
      <c r="C347" s="329" t="s">
        <v>8317</v>
      </c>
      <c r="D347" s="402" t="str">
        <f>D345</f>
        <v>(5,45m x 2 + 2,7m) x 12,37m2 + (6,15m x 2 + 2,7m) x 12,37m + (5,45m x 2 + 2,7m) x 9,27m + (6,15m x 2 + 2,7m) x 9,27m</v>
      </c>
      <c r="E347" s="32"/>
      <c r="F347" s="394"/>
      <c r="G347" s="13"/>
      <c r="H347" s="121"/>
      <c r="I347" s="66"/>
      <c r="J347" s="63"/>
      <c r="K347" s="63"/>
      <c r="L347" s="63"/>
      <c r="M347" s="63"/>
      <c r="N347" s="63"/>
      <c r="O347" s="63"/>
      <c r="P347" s="63"/>
      <c r="Q347" s="63"/>
      <c r="R347" s="16"/>
      <c r="S347" s="17"/>
      <c r="T347" s="18"/>
      <c r="U347" s="17"/>
      <c r="V347" s="19"/>
      <c r="W347" s="17"/>
      <c r="X347" s="17"/>
    </row>
    <row r="348" spans="1:24">
      <c r="A348" s="240"/>
      <c r="B348" s="241"/>
      <c r="C348" s="242"/>
      <c r="D348" s="323" t="s">
        <v>36944</v>
      </c>
      <c r="E348" s="241"/>
      <c r="F348" s="393"/>
      <c r="G348" s="10"/>
      <c r="H348" s="116"/>
      <c r="I348" s="24"/>
      <c r="J348" s="24"/>
      <c r="K348" s="25"/>
      <c r="L348" s="24"/>
      <c r="M348" s="25"/>
      <c r="P348" s="4"/>
      <c r="Q348" s="3"/>
      <c r="R348" s="16"/>
      <c r="S348" s="16"/>
      <c r="T348" s="16"/>
      <c r="U348" s="17"/>
      <c r="V348" s="19"/>
      <c r="W348" s="16"/>
      <c r="X348" s="17"/>
    </row>
    <row r="349" spans="1:24" ht="15">
      <c r="A349" s="142">
        <f>A346+1</f>
        <v>430</v>
      </c>
      <c r="B349" s="36" t="s">
        <v>2558</v>
      </c>
      <c r="C349" s="171" t="s">
        <v>2822</v>
      </c>
      <c r="D349" s="143" t="str">
        <f>LOWER(IF($A349="","",VLOOKUP($C349,'CPOS178-D'!$A$2:$G$11000,3,0)))</f>
        <v>remoção de pintura em massa com lixamento</v>
      </c>
      <c r="E349" s="32" t="str">
        <f>LOWER(IF($A349="","",VLOOKUP($C349,'CPOS178-D'!$A$2:$G$11000,4,0)))</f>
        <v>m²</v>
      </c>
      <c r="F349" s="394">
        <f>(29.5*3)*2+(4.3*3*2)+(4.3*2*2)+(29.5*2)*2+10.35+(4.3*2*2)+(4.3*3*2)</f>
        <v>391.35</v>
      </c>
      <c r="G349" s="13"/>
      <c r="H349" s="121"/>
      <c r="I349" s="66"/>
      <c r="J349" s="63"/>
      <c r="K349" s="63"/>
      <c r="L349" s="63"/>
      <c r="M349" s="63"/>
      <c r="N349" s="63"/>
      <c r="O349" s="63"/>
      <c r="P349" s="63"/>
      <c r="Q349" s="63"/>
      <c r="R349" s="16"/>
      <c r="S349" s="17"/>
      <c r="T349" s="18"/>
      <c r="U349" s="17"/>
      <c r="V349" s="19"/>
      <c r="W349" s="17"/>
      <c r="X349" s="17"/>
    </row>
    <row r="350" spans="1:24" ht="24">
      <c r="A350" s="142"/>
      <c r="B350" s="36"/>
      <c r="C350" s="329" t="s">
        <v>8317</v>
      </c>
      <c r="D350" s="402" t="s">
        <v>37032</v>
      </c>
      <c r="E350" s="32"/>
      <c r="F350" s="394"/>
      <c r="G350" s="13"/>
      <c r="H350" s="121"/>
      <c r="I350" s="66"/>
      <c r="J350" s="63"/>
      <c r="K350" s="63"/>
      <c r="L350" s="63"/>
      <c r="M350" s="63"/>
      <c r="N350" s="63"/>
      <c r="O350" s="63"/>
      <c r="P350" s="63"/>
      <c r="Q350" s="63"/>
      <c r="R350" s="16"/>
      <c r="S350" s="17"/>
      <c r="T350" s="18"/>
      <c r="U350" s="17"/>
      <c r="V350" s="19"/>
      <c r="W350" s="17"/>
      <c r="X350" s="17"/>
    </row>
    <row r="351" spans="1:24" ht="15">
      <c r="A351" s="142">
        <f>A349+1</f>
        <v>431</v>
      </c>
      <c r="B351" s="36" t="s">
        <v>2558</v>
      </c>
      <c r="C351" s="171" t="s">
        <v>7199</v>
      </c>
      <c r="D351" s="143" t="str">
        <f>LOWER(IF($A351="","",VLOOKUP($C351,'CPOS178-D'!$A$2:$G$11000,3,0)))</f>
        <v>esmalte à base de água em massa, inclusive preparo</v>
      </c>
      <c r="E351" s="32" t="str">
        <f>LOWER(IF($A351="","",VLOOKUP($C351,'CPOS178-D'!$A$2:$G$11000,4,0)))</f>
        <v>m²</v>
      </c>
      <c r="F351" s="394">
        <f>F349</f>
        <v>391.35</v>
      </c>
      <c r="G351" s="13"/>
      <c r="H351" s="121"/>
      <c r="I351" s="66"/>
      <c r="J351" s="63"/>
      <c r="K351" s="63"/>
      <c r="L351" s="63"/>
      <c r="M351" s="63"/>
      <c r="N351" s="63"/>
      <c r="O351" s="63"/>
      <c r="P351" s="63"/>
      <c r="Q351" s="63"/>
      <c r="R351" s="16"/>
      <c r="S351" s="17"/>
      <c r="T351" s="18"/>
      <c r="U351" s="17"/>
      <c r="V351" s="19"/>
      <c r="W351" s="17"/>
      <c r="X351" s="17"/>
    </row>
    <row r="352" spans="1:24" ht="24">
      <c r="A352" s="142"/>
      <c r="B352" s="36"/>
      <c r="C352" s="329" t="s">
        <v>8317</v>
      </c>
      <c r="D352" s="402" t="str">
        <f>D350</f>
        <v>(29,5m x 3m) x 2 + (4,3m x 3m x 2) + (4,3m x 2m x 2) + (29,5m x 2m) x 2 + 10,35m2 + (4,3m x 2m x 2) + (4,3m x 3m x 2)</v>
      </c>
      <c r="E352" s="32"/>
      <c r="F352" s="394"/>
      <c r="G352" s="13"/>
      <c r="H352" s="121"/>
      <c r="I352" s="66"/>
      <c r="J352" s="63"/>
      <c r="K352" s="63"/>
      <c r="L352" s="63"/>
      <c r="M352" s="63"/>
      <c r="N352" s="63"/>
      <c r="O352" s="63"/>
      <c r="P352" s="63"/>
      <c r="Q352" s="63"/>
      <c r="R352" s="16"/>
      <c r="S352" s="17"/>
      <c r="T352" s="18"/>
      <c r="U352" s="17"/>
      <c r="V352" s="19"/>
      <c r="W352" s="17"/>
      <c r="X352" s="17"/>
    </row>
    <row r="353" spans="1:41" ht="15">
      <c r="A353" s="142">
        <f t="shared" ref="A353" si="13">A351+1</f>
        <v>432</v>
      </c>
      <c r="B353" s="36" t="s">
        <v>2558</v>
      </c>
      <c r="C353" s="171" t="s">
        <v>4337</v>
      </c>
      <c r="D353" s="143" t="str">
        <f>LOWER(IF($A353="","",VLOOKUP($C353,'CPOS178-D'!$A$2:$G$11000,3,0)))</f>
        <v>massa corrida a base de pva</v>
      </c>
      <c r="E353" s="32" t="str">
        <f>LOWER(IF($A353="","",VLOOKUP($C353,'CPOS178-D'!$A$2:$G$11000,4,0)))</f>
        <v>m²</v>
      </c>
      <c r="F353" s="394">
        <f>F349*0.2</f>
        <v>78.27000000000001</v>
      </c>
      <c r="G353" s="13"/>
      <c r="H353" s="121"/>
      <c r="I353" s="66"/>
      <c r="J353" s="63"/>
      <c r="K353" s="63"/>
      <c r="L353" s="63"/>
      <c r="M353" s="63"/>
      <c r="N353" s="63"/>
      <c r="O353" s="63"/>
      <c r="P353" s="63"/>
      <c r="Q353" s="63"/>
      <c r="R353" s="16"/>
      <c r="S353" s="17"/>
      <c r="T353" s="18"/>
      <c r="U353" s="17"/>
      <c r="V353" s="19"/>
      <c r="W353" s="17"/>
      <c r="X353" s="17"/>
    </row>
    <row r="354" spans="1:41" ht="15">
      <c r="A354" s="142"/>
      <c r="B354" s="36"/>
      <c r="C354" s="329" t="s">
        <v>8317</v>
      </c>
      <c r="D354" s="331" t="s">
        <v>37033</v>
      </c>
      <c r="E354" s="32"/>
      <c r="F354" s="394"/>
      <c r="G354" s="13"/>
      <c r="H354" s="121"/>
      <c r="I354" s="66"/>
      <c r="J354" s="63"/>
      <c r="K354" s="63"/>
      <c r="L354" s="63"/>
      <c r="M354" s="63"/>
      <c r="N354" s="63"/>
      <c r="O354" s="63"/>
      <c r="P354" s="63"/>
      <c r="Q354" s="63"/>
      <c r="R354" s="16"/>
      <c r="S354" s="17"/>
      <c r="T354" s="18"/>
      <c r="U354" s="17"/>
      <c r="V354" s="19"/>
      <c r="W354" s="17"/>
      <c r="X354" s="17"/>
    </row>
    <row r="355" spans="1:41">
      <c r="A355" s="170"/>
      <c r="B355" s="171"/>
      <c r="C355" s="163"/>
      <c r="D355" s="174"/>
      <c r="E355" s="172"/>
      <c r="F355" s="394"/>
      <c r="G355" s="165"/>
      <c r="H355" s="165"/>
      <c r="I355" s="165"/>
      <c r="J355" s="165"/>
      <c r="K355" s="166"/>
      <c r="L355" s="167"/>
      <c r="M355" s="168"/>
      <c r="N355" s="167"/>
      <c r="O355" s="167"/>
      <c r="P355" s="169"/>
      <c r="Q355" s="169"/>
      <c r="R355" s="169"/>
      <c r="S355" s="169"/>
      <c r="T355" s="169"/>
      <c r="U355" s="169"/>
      <c r="V355" s="169"/>
      <c r="W355" s="169"/>
      <c r="X355" s="169"/>
      <c r="Y355" s="169"/>
      <c r="Z355" s="169"/>
      <c r="AA355" s="169"/>
      <c r="AB355" s="169"/>
      <c r="AC355" s="169"/>
      <c r="AD355" s="169"/>
      <c r="AE355" s="169"/>
      <c r="AF355" s="169"/>
      <c r="AG355" s="169"/>
      <c r="AH355" s="169"/>
      <c r="AI355" s="169"/>
      <c r="AJ355" s="169"/>
      <c r="AK355" s="169"/>
      <c r="AL355" s="169"/>
      <c r="AM355" s="169"/>
      <c r="AN355" s="169"/>
      <c r="AO355" s="169"/>
    </row>
    <row r="356" spans="1:41">
      <c r="A356" s="243"/>
      <c r="B356" s="244"/>
      <c r="C356" s="244"/>
      <c r="D356" s="324" t="s">
        <v>2568</v>
      </c>
      <c r="E356" s="245">
        <f>A267</f>
        <v>400</v>
      </c>
      <c r="F356" s="395"/>
      <c r="G356" s="10"/>
      <c r="H356" s="119"/>
      <c r="I356" s="63"/>
      <c r="J356" s="63"/>
      <c r="K356" s="63"/>
      <c r="L356" s="63"/>
      <c r="M356" s="63"/>
      <c r="N356" s="63"/>
      <c r="O356" s="63"/>
      <c r="P356" s="63"/>
      <c r="Q356" s="63"/>
      <c r="R356" s="63"/>
      <c r="S356" s="63"/>
      <c r="T356" s="16"/>
      <c r="U356" s="17"/>
      <c r="V356" s="19"/>
      <c r="W356" s="16"/>
      <c r="X356" s="17"/>
    </row>
    <row r="357" spans="1:41">
      <c r="A357" s="170"/>
      <c r="B357" s="171"/>
      <c r="C357" s="163"/>
      <c r="D357" s="174"/>
      <c r="E357" s="172"/>
      <c r="F357" s="394"/>
      <c r="G357" s="165"/>
      <c r="H357" s="165"/>
      <c r="I357" s="165"/>
      <c r="J357" s="165"/>
      <c r="K357" s="166"/>
      <c r="L357" s="167"/>
      <c r="M357" s="168"/>
      <c r="N357" s="167"/>
      <c r="O357" s="167"/>
      <c r="P357" s="169"/>
      <c r="Q357" s="169"/>
      <c r="R357" s="169"/>
      <c r="S357" s="169"/>
      <c r="T357" s="169"/>
      <c r="U357" s="169"/>
      <c r="V357" s="169"/>
      <c r="W357" s="169"/>
      <c r="X357" s="169"/>
      <c r="Y357" s="169"/>
      <c r="Z357" s="169"/>
      <c r="AA357" s="169"/>
      <c r="AB357" s="169"/>
      <c r="AC357" s="169"/>
      <c r="AD357" s="169"/>
      <c r="AE357" s="169"/>
      <c r="AF357" s="169"/>
      <c r="AG357" s="169"/>
      <c r="AH357" s="169"/>
      <c r="AI357" s="169"/>
      <c r="AJ357" s="169"/>
      <c r="AK357" s="169"/>
      <c r="AL357" s="169"/>
      <c r="AM357" s="169"/>
      <c r="AN357" s="169"/>
      <c r="AO357" s="169"/>
    </row>
    <row r="358" spans="1:41">
      <c r="A358" s="162">
        <v>500</v>
      </c>
      <c r="B358" s="200"/>
      <c r="C358" s="201"/>
      <c r="D358" s="173" t="s">
        <v>8309</v>
      </c>
      <c r="E358" s="164"/>
      <c r="F358" s="397"/>
      <c r="G358" s="165"/>
      <c r="H358" s="165"/>
      <c r="I358" s="165"/>
      <c r="J358" s="165"/>
      <c r="K358" s="166"/>
      <c r="L358" s="167"/>
      <c r="M358" s="168"/>
      <c r="N358" s="167"/>
      <c r="O358" s="167"/>
      <c r="P358" s="169"/>
      <c r="Q358" s="169"/>
      <c r="R358" s="169"/>
      <c r="S358" s="169"/>
      <c r="T358" s="169"/>
      <c r="U358" s="169"/>
      <c r="V358" s="169"/>
      <c r="W358" s="169"/>
      <c r="X358" s="169"/>
      <c r="Y358" s="169"/>
      <c r="Z358" s="169"/>
      <c r="AA358" s="169"/>
      <c r="AB358" s="169"/>
      <c r="AC358" s="169"/>
      <c r="AD358" s="169"/>
      <c r="AE358" s="169"/>
      <c r="AF358" s="169"/>
      <c r="AG358" s="169"/>
      <c r="AH358" s="169"/>
      <c r="AI358" s="169"/>
      <c r="AJ358" s="169"/>
      <c r="AK358" s="169"/>
      <c r="AL358" s="169"/>
      <c r="AM358" s="169"/>
      <c r="AN358" s="169"/>
      <c r="AO358" s="169"/>
    </row>
    <row r="359" spans="1:41">
      <c r="A359" s="170"/>
      <c r="B359" s="171"/>
      <c r="C359" s="163"/>
      <c r="D359" s="174"/>
      <c r="E359" s="172"/>
      <c r="F359" s="394"/>
      <c r="G359" s="165"/>
      <c r="H359" s="165"/>
      <c r="I359" s="165"/>
      <c r="J359" s="165"/>
      <c r="K359" s="166"/>
      <c r="L359" s="167"/>
      <c r="M359" s="168"/>
      <c r="N359" s="167"/>
      <c r="O359" s="167"/>
      <c r="P359" s="169"/>
      <c r="Q359" s="169"/>
      <c r="R359" s="169"/>
      <c r="S359" s="169"/>
      <c r="T359" s="169"/>
      <c r="U359" s="169"/>
      <c r="V359" s="169"/>
      <c r="W359" s="169"/>
      <c r="X359" s="169"/>
      <c r="Y359" s="169"/>
      <c r="Z359" s="169"/>
      <c r="AA359" s="169"/>
      <c r="AB359" s="169"/>
      <c r="AC359" s="169"/>
      <c r="AD359" s="169"/>
      <c r="AE359" s="169"/>
      <c r="AF359" s="169"/>
      <c r="AG359" s="169"/>
      <c r="AH359" s="169"/>
      <c r="AI359" s="169"/>
      <c r="AJ359" s="169"/>
      <c r="AK359" s="169"/>
      <c r="AL359" s="169"/>
      <c r="AM359" s="169"/>
      <c r="AN359" s="169"/>
      <c r="AO359" s="169"/>
    </row>
    <row r="360" spans="1:41">
      <c r="A360" s="240"/>
      <c r="B360" s="241"/>
      <c r="C360" s="242"/>
      <c r="D360" s="323" t="s">
        <v>7637</v>
      </c>
      <c r="E360" s="241"/>
      <c r="F360" s="393"/>
      <c r="G360" s="10"/>
      <c r="H360" s="116"/>
      <c r="I360" s="24"/>
      <c r="J360" s="24"/>
      <c r="K360" s="25"/>
      <c r="L360" s="24"/>
      <c r="M360" s="25"/>
      <c r="P360" s="4"/>
      <c r="Q360" s="3"/>
      <c r="R360" s="16"/>
      <c r="S360" s="16"/>
      <c r="T360" s="16"/>
      <c r="U360" s="17"/>
      <c r="V360" s="19"/>
      <c r="W360" s="16"/>
      <c r="X360" s="17"/>
    </row>
    <row r="361" spans="1:41" ht="15">
      <c r="A361" s="142">
        <f>A358+1</f>
        <v>501</v>
      </c>
      <c r="B361" s="36" t="s">
        <v>2558</v>
      </c>
      <c r="C361" s="171" t="s">
        <v>4070</v>
      </c>
      <c r="D361" s="143" t="str">
        <f>LOWER(IF($A361="","",VLOOKUP($C361,'CPOS178-D'!$A$2:$G$11000,3,0)))</f>
        <v>massa para vidro</v>
      </c>
      <c r="E361" s="32" t="str">
        <f>LOWER(IF($A361="","",VLOOKUP($C361,'CPOS178-D'!$A$2:$G$11000,4,0)))</f>
        <v>m</v>
      </c>
      <c r="F361" s="394">
        <f>F363*2</f>
        <v>98.436000000000007</v>
      </c>
      <c r="G361" s="13"/>
      <c r="H361" s="121"/>
      <c r="I361" s="66"/>
      <c r="J361" s="63"/>
      <c r="K361" s="63"/>
      <c r="L361" s="63"/>
      <c r="M361" s="63"/>
      <c r="N361" s="63"/>
      <c r="O361" s="63"/>
      <c r="P361" s="63"/>
      <c r="Q361" s="63"/>
      <c r="R361" s="16"/>
      <c r="S361" s="17"/>
      <c r="T361" s="18"/>
      <c r="U361" s="17"/>
      <c r="V361" s="19"/>
      <c r="W361" s="17"/>
      <c r="X361" s="17"/>
    </row>
    <row r="362" spans="1:41" ht="15">
      <c r="A362" s="142"/>
      <c r="B362" s="36"/>
      <c r="C362" s="329" t="s">
        <v>8317</v>
      </c>
      <c r="D362" s="331" t="s">
        <v>37035</v>
      </c>
      <c r="E362" s="32"/>
      <c r="F362" s="394"/>
      <c r="G362" s="13"/>
      <c r="H362" s="121"/>
      <c r="I362" s="66"/>
      <c r="J362" s="63"/>
      <c r="K362" s="63"/>
      <c r="L362" s="63"/>
      <c r="M362" s="63"/>
      <c r="N362" s="63"/>
      <c r="O362" s="63"/>
      <c r="P362" s="63"/>
      <c r="Q362" s="63"/>
      <c r="R362" s="16"/>
      <c r="S362" s="17"/>
      <c r="T362" s="18"/>
      <c r="U362" s="17"/>
      <c r="V362" s="19"/>
      <c r="W362" s="17"/>
      <c r="X362" s="17"/>
    </row>
    <row r="363" spans="1:41" ht="15">
      <c r="A363" s="142">
        <f>A361+1</f>
        <v>502</v>
      </c>
      <c r="B363" s="36" t="s">
        <v>2558</v>
      </c>
      <c r="C363" s="171" t="s">
        <v>4071</v>
      </c>
      <c r="D363" s="143" t="str">
        <f>LOWER(IF($A363="","",VLOOKUP($C363,'CPOS178-D'!$A$2:$G$11000,3,0)))</f>
        <v>recolocação de vidro inclusive emassamento ou recolocação de baguetes</v>
      </c>
      <c r="E363" s="32" t="str">
        <f>LOWER(IF($A363="","",VLOOKUP($C363,'CPOS178-D'!$A$2:$G$11000,4,0)))</f>
        <v>m²</v>
      </c>
      <c r="F363" s="394">
        <f>((0.9*4.5*12*2)+(2.1*4.5*11)+(4.5*1.4*5)+(0.6*1.4*16))*0.2</f>
        <v>49.218000000000004</v>
      </c>
      <c r="G363" s="13"/>
      <c r="H363" s="121"/>
      <c r="I363" s="66"/>
      <c r="J363" s="63"/>
      <c r="K363" s="63"/>
      <c r="L363" s="63"/>
      <c r="M363" s="63"/>
      <c r="N363" s="63"/>
      <c r="O363" s="63"/>
      <c r="P363" s="63"/>
      <c r="Q363" s="63"/>
      <c r="R363" s="16"/>
      <c r="S363" s="17"/>
      <c r="T363" s="18"/>
      <c r="U363" s="17"/>
      <c r="V363" s="19"/>
      <c r="W363" s="17"/>
      <c r="X363" s="17"/>
    </row>
    <row r="364" spans="1:41" ht="24">
      <c r="A364" s="142"/>
      <c r="B364" s="36"/>
      <c r="C364" s="329" t="s">
        <v>8317</v>
      </c>
      <c r="D364" s="331" t="s">
        <v>37034</v>
      </c>
      <c r="E364" s="32"/>
      <c r="F364" s="394"/>
      <c r="G364" s="13"/>
      <c r="H364" s="121"/>
      <c r="I364" s="66"/>
      <c r="J364" s="63"/>
      <c r="K364" s="63"/>
      <c r="L364" s="63"/>
      <c r="M364" s="63"/>
      <c r="N364" s="63"/>
      <c r="O364" s="63"/>
      <c r="P364" s="63"/>
      <c r="Q364" s="63"/>
      <c r="R364" s="16"/>
      <c r="S364" s="17"/>
      <c r="T364" s="18"/>
      <c r="U364" s="17"/>
      <c r="V364" s="19"/>
      <c r="W364" s="17"/>
      <c r="X364" s="17"/>
    </row>
    <row r="365" spans="1:41" ht="15">
      <c r="A365" s="142">
        <f t="shared" ref="A365" si="14">A363+1</f>
        <v>503</v>
      </c>
      <c r="B365" s="36" t="s">
        <v>2558</v>
      </c>
      <c r="C365" s="171" t="s">
        <v>4173</v>
      </c>
      <c r="D365" s="143" t="str">
        <f>LOWER(IF($A365="","",VLOOKUP($C365,'CPOS178-D'!$A$2:$G$11000,3,0)))</f>
        <v>alumínio liso para complementos e reparos</v>
      </c>
      <c r="E365" s="32" t="str">
        <f>LOWER(IF($A365="","",VLOOKUP($C365,'CPOS178-D'!$A$2:$G$11000,4,0)))</f>
        <v>kg</v>
      </c>
      <c r="F365" s="394">
        <f>F363*2.7</f>
        <v>132.88860000000003</v>
      </c>
      <c r="G365" s="13"/>
      <c r="H365" s="121"/>
      <c r="I365" s="66"/>
      <c r="J365" s="63"/>
      <c r="K365" s="63"/>
      <c r="L365" s="63"/>
      <c r="M365" s="63"/>
      <c r="N365" s="63"/>
      <c r="O365" s="63"/>
      <c r="P365" s="63"/>
      <c r="Q365" s="63"/>
      <c r="R365" s="16"/>
      <c r="S365" s="17"/>
      <c r="T365" s="18"/>
      <c r="U365" s="17"/>
      <c r="V365" s="19"/>
      <c r="W365" s="17"/>
      <c r="X365" s="17"/>
    </row>
    <row r="366" spans="1:41" ht="15">
      <c r="A366" s="142"/>
      <c r="B366" s="36"/>
      <c r="C366" s="329" t="s">
        <v>8317</v>
      </c>
      <c r="D366" s="331" t="s">
        <v>37036</v>
      </c>
      <c r="E366" s="32"/>
      <c r="F366" s="394"/>
      <c r="G366" s="13"/>
      <c r="H366" s="121"/>
      <c r="I366" s="66"/>
      <c r="J366" s="63"/>
      <c r="K366" s="63"/>
      <c r="L366" s="63"/>
      <c r="M366" s="63"/>
      <c r="N366" s="63"/>
      <c r="O366" s="63"/>
      <c r="P366" s="63"/>
      <c r="Q366" s="63"/>
      <c r="R366" s="16"/>
      <c r="S366" s="17"/>
      <c r="T366" s="18"/>
      <c r="U366" s="17"/>
      <c r="V366" s="19"/>
      <c r="W366" s="17"/>
      <c r="X366" s="17"/>
    </row>
    <row r="367" spans="1:41" ht="15">
      <c r="A367" s="142"/>
      <c r="B367" s="36"/>
      <c r="C367" s="171"/>
      <c r="D367" s="143"/>
      <c r="E367" s="32"/>
      <c r="F367" s="394"/>
      <c r="G367" s="13"/>
      <c r="H367" s="121"/>
      <c r="I367" s="66"/>
      <c r="J367" s="63"/>
      <c r="K367" s="63"/>
      <c r="L367" s="63"/>
      <c r="M367" s="63"/>
      <c r="N367" s="63"/>
      <c r="O367" s="63"/>
      <c r="P367" s="63"/>
      <c r="Q367" s="63"/>
      <c r="R367" s="16"/>
      <c r="S367" s="17"/>
      <c r="T367" s="18"/>
      <c r="U367" s="17"/>
      <c r="V367" s="19"/>
      <c r="W367" s="17"/>
      <c r="X367" s="17"/>
    </row>
    <row r="368" spans="1:41" hidden="1">
      <c r="A368" s="240"/>
      <c r="B368" s="241"/>
      <c r="C368" s="242"/>
      <c r="D368" s="323" t="s">
        <v>37349</v>
      </c>
      <c r="E368" s="241"/>
      <c r="F368" s="393"/>
      <c r="G368" s="10"/>
      <c r="H368" s="116"/>
      <c r="I368" s="24"/>
      <c r="J368" s="24"/>
      <c r="K368" s="25"/>
      <c r="L368" s="24"/>
      <c r="M368" s="25"/>
      <c r="P368" s="4"/>
      <c r="Q368" s="3"/>
      <c r="R368" s="16"/>
      <c r="S368" s="16"/>
      <c r="T368" s="16"/>
      <c r="U368" s="17"/>
      <c r="V368" s="19"/>
      <c r="W368" s="16"/>
      <c r="X368" s="17"/>
    </row>
    <row r="369" spans="1:41" ht="15" hidden="1">
      <c r="A369" s="142">
        <f>A365+1</f>
        <v>504</v>
      </c>
      <c r="B369" s="36" t="s">
        <v>2558</v>
      </c>
      <c r="C369" s="171" t="s">
        <v>3422</v>
      </c>
      <c r="D369" s="143" t="str">
        <f>LOWER(IF($A369="","",VLOOKUP($C369,'CPOS178-D'!$A$2:$G$11000,3,0)))</f>
        <v>fornecimento e montagem de estrutura em aço astm-a36, sem pintura</v>
      </c>
      <c r="E369" s="32" t="str">
        <f>LOWER(IF($A369="","",VLOOKUP($C369,'CPOS178-D'!$A$2:$G$11000,4,0)))</f>
        <v>kg</v>
      </c>
      <c r="F369" s="394">
        <f>F371/2*45</f>
        <v>945</v>
      </c>
      <c r="G369" s="13"/>
      <c r="H369" s="121"/>
      <c r="I369" s="66"/>
      <c r="J369" s="63"/>
      <c r="K369" s="63"/>
      <c r="L369" s="63"/>
      <c r="M369" s="63"/>
      <c r="N369" s="63"/>
      <c r="O369" s="63"/>
      <c r="P369" s="63"/>
      <c r="Q369" s="63"/>
      <c r="R369" s="16"/>
      <c r="S369" s="17"/>
      <c r="T369" s="18"/>
      <c r="U369" s="17"/>
      <c r="V369" s="19"/>
      <c r="W369" s="17"/>
      <c r="X369" s="17"/>
    </row>
    <row r="370" spans="1:41" ht="15" hidden="1">
      <c r="A370" s="142"/>
      <c r="B370" s="36"/>
      <c r="C370" s="329" t="s">
        <v>8317</v>
      </c>
      <c r="D370" s="331" t="s">
        <v>37038</v>
      </c>
      <c r="E370" s="32"/>
      <c r="F370" s="394"/>
      <c r="G370" s="13"/>
      <c r="H370" s="121"/>
      <c r="I370" s="66"/>
      <c r="J370" s="63"/>
      <c r="K370" s="63"/>
      <c r="L370" s="63"/>
      <c r="M370" s="63"/>
      <c r="N370" s="63"/>
      <c r="O370" s="63"/>
      <c r="P370" s="63"/>
      <c r="Q370" s="63"/>
      <c r="R370" s="16"/>
      <c r="S370" s="17"/>
      <c r="T370" s="18"/>
      <c r="U370" s="17"/>
      <c r="V370" s="19"/>
      <c r="W370" s="17"/>
      <c r="X370" s="17"/>
    </row>
    <row r="371" spans="1:41" ht="24" hidden="1">
      <c r="A371" s="142">
        <f>A369+1</f>
        <v>505</v>
      </c>
      <c r="B371" s="36" t="s">
        <v>2558</v>
      </c>
      <c r="C371" s="171" t="s">
        <v>7864</v>
      </c>
      <c r="D371" s="143" t="str">
        <f>LOWER(IF($A371="","",VLOOKUP($C371,'CPOS178-D'!$A$2:$G$11000,3,0)))</f>
        <v>proteção passiva contra incêndio com tinta intumescente, com tempo requerido de resistência ao fogo trrf = 60 min - aplicação em estrutura metálica</v>
      </c>
      <c r="E371" s="32" t="str">
        <f>LOWER(IF($A371="","",VLOOKUP($C371,'CPOS178-D'!$A$2:$G$11000,4,0)))</f>
        <v>m²</v>
      </c>
      <c r="F371" s="394">
        <f>(10+10+1)*1*2</f>
        <v>42</v>
      </c>
      <c r="G371" s="13"/>
      <c r="H371" s="121"/>
      <c r="I371" s="66"/>
      <c r="J371" s="63"/>
      <c r="K371" s="63"/>
      <c r="L371" s="63"/>
      <c r="M371" s="63"/>
      <c r="N371" s="63"/>
      <c r="O371" s="63"/>
      <c r="P371" s="63"/>
      <c r="Q371" s="63"/>
      <c r="R371" s="16"/>
      <c r="S371" s="17"/>
      <c r="T371" s="18"/>
      <c r="U371" s="17"/>
      <c r="V371" s="19"/>
      <c r="W371" s="17"/>
      <c r="X371" s="17"/>
    </row>
    <row r="372" spans="1:41" ht="15" hidden="1">
      <c r="A372" s="142"/>
      <c r="B372" s="36"/>
      <c r="C372" s="329" t="s">
        <v>8317</v>
      </c>
      <c r="D372" s="331" t="s">
        <v>37037</v>
      </c>
      <c r="E372" s="32"/>
      <c r="F372" s="394"/>
      <c r="G372" s="13"/>
      <c r="H372" s="121"/>
      <c r="I372" s="66"/>
      <c r="J372" s="63"/>
      <c r="K372" s="63"/>
      <c r="L372" s="63"/>
      <c r="M372" s="63"/>
      <c r="N372" s="63"/>
      <c r="O372" s="63"/>
      <c r="P372" s="63"/>
      <c r="Q372" s="63"/>
      <c r="R372" s="16"/>
      <c r="S372" s="17"/>
      <c r="T372" s="18"/>
      <c r="U372" s="17"/>
      <c r="V372" s="19"/>
      <c r="W372" s="17"/>
      <c r="X372" s="17"/>
    </row>
    <row r="373" spans="1:41" ht="15" hidden="1">
      <c r="A373" s="142">
        <f>A371+1</f>
        <v>506</v>
      </c>
      <c r="B373" s="36" t="s">
        <v>2558</v>
      </c>
      <c r="C373" s="171" t="s">
        <v>6837</v>
      </c>
      <c r="D373" s="143" t="str">
        <f>LOWER(IF($A373="","",VLOOKUP($C373,'CPOS178-D'!$A$2:$G$11000,3,0)))</f>
        <v>esmalte a base de água em estrutura metálica</v>
      </c>
      <c r="E373" s="32" t="str">
        <f>LOWER(IF($A373="","",VLOOKUP($C373,'CPOS178-D'!$A$2:$G$11000,4,0)))</f>
        <v>m²</v>
      </c>
      <c r="F373" s="394">
        <f>F371</f>
        <v>42</v>
      </c>
      <c r="G373" s="13"/>
      <c r="H373" s="121"/>
      <c r="I373" s="66"/>
      <c r="J373" s="63"/>
      <c r="K373" s="63"/>
      <c r="L373" s="63"/>
      <c r="M373" s="63"/>
      <c r="N373" s="63"/>
      <c r="O373" s="63"/>
      <c r="P373" s="63"/>
      <c r="Q373" s="63"/>
      <c r="R373" s="16"/>
      <c r="S373" s="17"/>
      <c r="T373" s="18"/>
      <c r="U373" s="17"/>
      <c r="V373" s="19"/>
      <c r="W373" s="17"/>
      <c r="X373" s="17"/>
    </row>
    <row r="374" spans="1:41" ht="15" hidden="1">
      <c r="A374" s="142"/>
      <c r="B374" s="36"/>
      <c r="C374" s="329" t="s">
        <v>8317</v>
      </c>
      <c r="D374" s="331" t="str">
        <f>D372</f>
        <v>(10m + 10m + 1m) x 1m x 2 lados</v>
      </c>
      <c r="E374" s="32"/>
      <c r="F374" s="394"/>
      <c r="G374" s="13"/>
      <c r="H374" s="121"/>
      <c r="I374" s="66"/>
      <c r="J374" s="63"/>
      <c r="K374" s="63"/>
      <c r="L374" s="63"/>
      <c r="M374" s="63"/>
      <c r="N374" s="63"/>
      <c r="O374" s="63"/>
      <c r="P374" s="63"/>
      <c r="Q374" s="63"/>
      <c r="R374" s="16"/>
      <c r="S374" s="17"/>
      <c r="T374" s="18"/>
      <c r="U374" s="17"/>
      <c r="V374" s="19"/>
      <c r="W374" s="17"/>
      <c r="X374" s="17"/>
    </row>
    <row r="375" spans="1:41" ht="15" hidden="1">
      <c r="A375" s="142"/>
      <c r="B375" s="36"/>
      <c r="C375" s="171"/>
      <c r="D375" s="211"/>
      <c r="E375" s="32"/>
      <c r="F375" s="394"/>
      <c r="G375" s="13"/>
      <c r="H375" s="121"/>
      <c r="I375" s="66"/>
      <c r="J375" s="63"/>
      <c r="K375" s="63"/>
      <c r="L375" s="63"/>
      <c r="M375" s="63"/>
      <c r="N375" s="63"/>
      <c r="O375" s="63"/>
      <c r="P375" s="63"/>
      <c r="Q375" s="63"/>
      <c r="R375" s="16"/>
      <c r="S375" s="17"/>
      <c r="T375" s="18"/>
      <c r="U375" s="17"/>
      <c r="V375" s="19"/>
      <c r="W375" s="17"/>
      <c r="X375" s="17"/>
    </row>
    <row r="376" spans="1:41">
      <c r="A376" s="243"/>
      <c r="B376" s="244"/>
      <c r="C376" s="244"/>
      <c r="D376" s="324" t="s">
        <v>2568</v>
      </c>
      <c r="E376" s="245">
        <f>A358</f>
        <v>500</v>
      </c>
      <c r="F376" s="395"/>
      <c r="G376" s="10"/>
      <c r="H376" s="119"/>
      <c r="I376" s="63"/>
      <c r="J376" s="63"/>
      <c r="K376" s="63"/>
      <c r="L376" s="63"/>
      <c r="M376" s="63"/>
      <c r="N376" s="63"/>
      <c r="O376" s="63"/>
      <c r="P376" s="63"/>
      <c r="Q376" s="63"/>
      <c r="R376" s="63"/>
      <c r="S376" s="63"/>
      <c r="T376" s="16"/>
      <c r="U376" s="17"/>
      <c r="V376" s="19"/>
      <c r="W376" s="16"/>
      <c r="X376" s="17"/>
    </row>
    <row r="377" spans="1:41">
      <c r="A377" s="170"/>
      <c r="B377" s="171"/>
      <c r="C377" s="163"/>
      <c r="D377" s="174"/>
      <c r="E377" s="172"/>
      <c r="F377" s="394"/>
      <c r="G377" s="165"/>
      <c r="H377" s="165"/>
      <c r="I377" s="165"/>
      <c r="J377" s="165"/>
      <c r="K377" s="166"/>
      <c r="L377" s="167"/>
      <c r="M377" s="168"/>
      <c r="N377" s="167"/>
      <c r="O377" s="167"/>
      <c r="P377" s="169"/>
      <c r="Q377" s="169"/>
      <c r="R377" s="169"/>
      <c r="S377" s="169"/>
      <c r="T377" s="169"/>
      <c r="U377" s="169"/>
      <c r="V377" s="169"/>
      <c r="W377" s="169"/>
      <c r="X377" s="169"/>
      <c r="Y377" s="169"/>
      <c r="Z377" s="169"/>
      <c r="AA377" s="169"/>
      <c r="AB377" s="169"/>
      <c r="AC377" s="169"/>
      <c r="AD377" s="169"/>
      <c r="AE377" s="169"/>
      <c r="AF377" s="169"/>
      <c r="AG377" s="169"/>
      <c r="AH377" s="169"/>
      <c r="AI377" s="169"/>
      <c r="AJ377" s="169"/>
      <c r="AK377" s="169"/>
      <c r="AL377" s="169"/>
      <c r="AM377" s="169"/>
      <c r="AN377" s="169"/>
      <c r="AO377" s="169"/>
    </row>
    <row r="378" spans="1:41">
      <c r="A378" s="162">
        <v>600</v>
      </c>
      <c r="B378" s="200"/>
      <c r="C378" s="201"/>
      <c r="D378" s="173" t="s">
        <v>8129</v>
      </c>
      <c r="E378" s="164"/>
      <c r="F378" s="397"/>
      <c r="G378" s="165"/>
      <c r="H378" s="165"/>
      <c r="I378" s="165"/>
      <c r="J378" s="165"/>
      <c r="K378" s="166"/>
      <c r="L378" s="167"/>
      <c r="M378" s="168"/>
      <c r="N378" s="167"/>
      <c r="O378" s="167"/>
      <c r="P378" s="169"/>
      <c r="Q378" s="169"/>
      <c r="R378" s="169"/>
      <c r="S378" s="169"/>
      <c r="T378" s="169"/>
      <c r="U378" s="169"/>
      <c r="V378" s="169"/>
      <c r="W378" s="169"/>
      <c r="X378" s="169"/>
      <c r="Y378" s="169"/>
      <c r="Z378" s="169"/>
      <c r="AA378" s="169"/>
      <c r="AB378" s="169"/>
      <c r="AC378" s="169"/>
      <c r="AD378" s="169"/>
      <c r="AE378" s="169"/>
      <c r="AF378" s="169"/>
      <c r="AG378" s="169"/>
      <c r="AH378" s="169"/>
      <c r="AI378" s="169"/>
      <c r="AJ378" s="169"/>
      <c r="AK378" s="169"/>
      <c r="AL378" s="169"/>
      <c r="AM378" s="169"/>
      <c r="AN378" s="169"/>
      <c r="AO378" s="169"/>
    </row>
    <row r="379" spans="1:41">
      <c r="A379" s="170"/>
      <c r="B379" s="171"/>
      <c r="C379" s="163"/>
      <c r="D379" s="174"/>
      <c r="E379" s="172"/>
      <c r="F379" s="394"/>
      <c r="G379" s="165"/>
      <c r="H379" s="165"/>
      <c r="I379" s="165"/>
      <c r="J379" s="165"/>
      <c r="K379" s="166"/>
      <c r="L379" s="167"/>
      <c r="M379" s="168"/>
      <c r="N379" s="167"/>
      <c r="O379" s="167"/>
      <c r="P379" s="169"/>
      <c r="Q379" s="169"/>
      <c r="R379" s="169"/>
      <c r="S379" s="169"/>
      <c r="T379" s="169"/>
      <c r="U379" s="169"/>
      <c r="V379" s="169"/>
      <c r="W379" s="169"/>
      <c r="X379" s="169"/>
      <c r="Y379" s="169"/>
      <c r="Z379" s="169"/>
      <c r="AA379" s="169"/>
      <c r="AB379" s="169"/>
      <c r="AC379" s="169"/>
      <c r="AD379" s="169"/>
      <c r="AE379" s="169"/>
      <c r="AF379" s="169"/>
      <c r="AG379" s="169"/>
      <c r="AH379" s="169"/>
      <c r="AI379" s="169"/>
      <c r="AJ379" s="169"/>
      <c r="AK379" s="169"/>
      <c r="AL379" s="169"/>
      <c r="AM379" s="169"/>
      <c r="AN379" s="169"/>
      <c r="AO379" s="169"/>
    </row>
    <row r="380" spans="1:41">
      <c r="A380" s="240"/>
      <c r="B380" s="241"/>
      <c r="C380" s="242"/>
      <c r="D380" s="323" t="s">
        <v>8130</v>
      </c>
      <c r="E380" s="241" t="str">
        <f>LOWER(IF($A380="","",VLOOKUP($D380,'CPOS178-D'!$A$2:$G$11000,4,0)))</f>
        <v/>
      </c>
      <c r="F380" s="393"/>
      <c r="G380" s="10"/>
      <c r="H380" s="116"/>
      <c r="I380" s="24"/>
      <c r="J380" s="24"/>
      <c r="K380" s="25"/>
      <c r="L380" s="24"/>
      <c r="M380" s="25"/>
      <c r="P380" s="4"/>
      <c r="Q380" s="3"/>
      <c r="R380" s="16"/>
      <c r="S380" s="16"/>
      <c r="T380" s="16"/>
      <c r="U380" s="17"/>
      <c r="V380" s="19"/>
      <c r="W380" s="16"/>
      <c r="X380" s="17"/>
    </row>
    <row r="381" spans="1:41" ht="24">
      <c r="A381" s="142">
        <f>A378+1</f>
        <v>601</v>
      </c>
      <c r="B381" s="36" t="s">
        <v>2558</v>
      </c>
      <c r="C381" s="171" t="s">
        <v>6333</v>
      </c>
      <c r="D381" s="143" t="str">
        <f>LOWER(IF($A381="","",VLOOKUP($C381,'CPOS178-D'!$A$2:$G$11000,3,0)))</f>
        <v>abertura e preparo de caixa até 40 cm, compactação do subleito mínimo de 95% do pn e transporte até o raio de 1 km</v>
      </c>
      <c r="E381" s="32" t="str">
        <f>LOWER(IF($A381="","",VLOOKUP($C381,'CPOS178-D'!$A$2:$G$11000,4,0)))</f>
        <v>m²</v>
      </c>
      <c r="F381" s="394">
        <f>651.81+1027</f>
        <v>1678.81</v>
      </c>
      <c r="G381" s="13"/>
      <c r="H381" s="121"/>
      <c r="I381" s="66"/>
      <c r="J381" s="63"/>
      <c r="K381" s="63"/>
      <c r="L381" s="63"/>
      <c r="M381" s="63"/>
      <c r="N381" s="63"/>
      <c r="O381" s="63"/>
      <c r="P381" s="63"/>
      <c r="Q381" s="63"/>
      <c r="R381" s="16"/>
      <c r="S381" s="17"/>
      <c r="T381" s="18"/>
      <c r="U381" s="17"/>
      <c r="V381" s="19"/>
      <c r="W381" s="17"/>
      <c r="X381" s="17"/>
    </row>
    <row r="382" spans="1:41" ht="15">
      <c r="A382" s="142"/>
      <c r="B382" s="36"/>
      <c r="C382" s="329" t="s">
        <v>8317</v>
      </c>
      <c r="D382" s="331" t="s">
        <v>37039</v>
      </c>
      <c r="E382" s="32"/>
      <c r="F382" s="394"/>
      <c r="G382" s="13"/>
      <c r="H382" s="121"/>
      <c r="I382" s="66"/>
      <c r="J382" s="63"/>
      <c r="K382" s="63"/>
      <c r="L382" s="63"/>
      <c r="M382" s="63"/>
      <c r="N382" s="63"/>
      <c r="O382" s="63"/>
      <c r="P382" s="63"/>
      <c r="Q382" s="63"/>
      <c r="R382" s="16"/>
      <c r="S382" s="17"/>
      <c r="T382" s="18"/>
      <c r="U382" s="17"/>
      <c r="V382" s="19"/>
      <c r="W382" s="17"/>
      <c r="X382" s="17"/>
    </row>
    <row r="383" spans="1:41" ht="15">
      <c r="A383" s="142">
        <f>A381+1</f>
        <v>602</v>
      </c>
      <c r="B383" s="36" t="s">
        <v>2558</v>
      </c>
      <c r="C383" s="171" t="s">
        <v>3060</v>
      </c>
      <c r="D383" s="143" t="str">
        <f>LOWER(IF($A383="","",VLOOKUP($C383,'CPOS178-D'!$A$2:$G$11000,3,0)))</f>
        <v>aterro manual apiloado de área interna com maço de 30 kg</v>
      </c>
      <c r="E383" s="32" t="str">
        <f>LOWER(IF($A383="","",VLOOKUP($C383,'CPOS178-D'!$A$2:$G$11000,4,0)))</f>
        <v>m³</v>
      </c>
      <c r="F383" s="394">
        <f>F381*0.17*1.3</f>
        <v>371.01700999999997</v>
      </c>
      <c r="G383" s="13"/>
      <c r="H383" s="121"/>
      <c r="I383" s="66"/>
      <c r="J383" s="63"/>
      <c r="K383" s="63"/>
      <c r="L383" s="63"/>
      <c r="M383" s="63"/>
      <c r="N383" s="63"/>
      <c r="O383" s="63"/>
      <c r="P383" s="63"/>
      <c r="Q383" s="63"/>
      <c r="R383" s="16"/>
      <c r="S383" s="17"/>
      <c r="T383" s="18"/>
      <c r="U383" s="17"/>
      <c r="V383" s="19"/>
      <c r="W383" s="17"/>
      <c r="X383" s="17"/>
    </row>
    <row r="384" spans="1:41" ht="15">
      <c r="A384" s="142"/>
      <c r="B384" s="36"/>
      <c r="C384" s="329" t="s">
        <v>8317</v>
      </c>
      <c r="D384" s="331" t="s">
        <v>37040</v>
      </c>
      <c r="E384" s="32"/>
      <c r="F384" s="394"/>
      <c r="G384" s="13"/>
      <c r="H384" s="121"/>
      <c r="I384" s="66"/>
      <c r="J384" s="63"/>
      <c r="K384" s="63"/>
      <c r="L384" s="63"/>
      <c r="M384" s="63"/>
      <c r="N384" s="63"/>
      <c r="O384" s="63"/>
      <c r="P384" s="63"/>
      <c r="Q384" s="63"/>
      <c r="R384" s="16"/>
      <c r="S384" s="17"/>
      <c r="T384" s="18"/>
      <c r="U384" s="17"/>
      <c r="V384" s="19"/>
      <c r="W384" s="17"/>
      <c r="X384" s="17"/>
    </row>
    <row r="385" spans="1:24" ht="15">
      <c r="A385" s="142">
        <f>A383+1</f>
        <v>603</v>
      </c>
      <c r="B385" s="36" t="s">
        <v>2558</v>
      </c>
      <c r="C385" s="171" t="s">
        <v>3062</v>
      </c>
      <c r="D385" s="143" t="str">
        <f>LOWER(IF($A385="","",VLOOKUP($C385,'CPOS178-D'!$A$2:$G$11000,3,0)))</f>
        <v>carga manual de solo</v>
      </c>
      <c r="E385" s="32" t="str">
        <f>LOWER(IF($A385="","",VLOOKUP($C385,'CPOS178-D'!$A$2:$G$11000,4,0)))</f>
        <v>m³</v>
      </c>
      <c r="F385" s="394">
        <f>F383</f>
        <v>371.01700999999997</v>
      </c>
      <c r="G385" s="13"/>
      <c r="H385" s="121"/>
      <c r="I385" s="66"/>
      <c r="J385" s="63"/>
      <c r="K385" s="63"/>
      <c r="L385" s="63"/>
      <c r="M385" s="63"/>
      <c r="N385" s="63"/>
      <c r="O385" s="63"/>
      <c r="P385" s="63"/>
      <c r="Q385" s="63"/>
      <c r="R385" s="16"/>
      <c r="S385" s="17"/>
      <c r="T385" s="18"/>
      <c r="U385" s="17"/>
      <c r="V385" s="19"/>
      <c r="W385" s="17"/>
      <c r="X385" s="17"/>
    </row>
    <row r="386" spans="1:24" ht="15">
      <c r="A386" s="142"/>
      <c r="B386" s="36"/>
      <c r="C386" s="329" t="s">
        <v>8317</v>
      </c>
      <c r="D386" s="331" t="str">
        <f>D384</f>
        <v>1678,81m2 x 0,17m x 1,3 (empolamento)</v>
      </c>
      <c r="E386" s="32"/>
      <c r="F386" s="394"/>
      <c r="G386" s="13"/>
      <c r="H386" s="121"/>
      <c r="I386" s="66"/>
      <c r="J386" s="63"/>
      <c r="K386" s="63"/>
      <c r="L386" s="63"/>
      <c r="M386" s="63"/>
      <c r="N386" s="63"/>
      <c r="O386" s="63"/>
      <c r="P386" s="63"/>
      <c r="Q386" s="63"/>
      <c r="R386" s="16"/>
      <c r="S386" s="17"/>
      <c r="T386" s="18"/>
      <c r="U386" s="17"/>
      <c r="V386" s="19"/>
      <c r="W386" s="17"/>
      <c r="X386" s="17"/>
    </row>
    <row r="387" spans="1:24" ht="24">
      <c r="A387" s="142">
        <f t="shared" ref="A387" si="15">A385+1</f>
        <v>604</v>
      </c>
      <c r="B387" s="36" t="s">
        <v>36939</v>
      </c>
      <c r="C387" s="171">
        <v>368</v>
      </c>
      <c r="D387" s="143" t="s">
        <v>36938</v>
      </c>
      <c r="E387" s="32" t="s">
        <v>4</v>
      </c>
      <c r="F387" s="394">
        <f>F385</f>
        <v>371.01700999999997</v>
      </c>
      <c r="G387" s="13"/>
      <c r="H387" s="121"/>
      <c r="I387" s="66"/>
      <c r="J387" s="63"/>
      <c r="K387" s="63"/>
      <c r="L387" s="63"/>
      <c r="M387" s="63"/>
      <c r="N387" s="63"/>
      <c r="O387" s="63"/>
      <c r="P387" s="63"/>
      <c r="Q387" s="63"/>
      <c r="R387" s="16"/>
      <c r="S387" s="17"/>
      <c r="T387" s="18"/>
      <c r="U387" s="17"/>
      <c r="V387" s="19"/>
      <c r="W387" s="17"/>
      <c r="X387" s="17"/>
    </row>
    <row r="388" spans="1:24" ht="15">
      <c r="A388" s="142"/>
      <c r="B388" s="36"/>
      <c r="C388" s="329" t="s">
        <v>8317</v>
      </c>
      <c r="D388" s="331" t="str">
        <f>D384</f>
        <v>1678,81m2 x 0,17m x 1,3 (empolamento)</v>
      </c>
      <c r="E388" s="32"/>
      <c r="F388" s="394"/>
      <c r="G388" s="13"/>
      <c r="H388" s="121"/>
      <c r="I388" s="66"/>
      <c r="J388" s="63"/>
      <c r="K388" s="63"/>
      <c r="L388" s="63"/>
      <c r="M388" s="63"/>
      <c r="N388" s="63"/>
      <c r="O388" s="63"/>
      <c r="P388" s="63"/>
      <c r="Q388" s="63"/>
      <c r="R388" s="16"/>
      <c r="S388" s="17"/>
      <c r="T388" s="18"/>
      <c r="U388" s="17"/>
      <c r="V388" s="19"/>
      <c r="W388" s="17"/>
      <c r="X388" s="17"/>
    </row>
    <row r="389" spans="1:24" ht="15">
      <c r="A389" s="142">
        <f>A387+1</f>
        <v>605</v>
      </c>
      <c r="B389" s="36" t="s">
        <v>2558</v>
      </c>
      <c r="C389" s="171" t="s">
        <v>6334</v>
      </c>
      <c r="D389" s="143" t="str">
        <f>LOWER(IF($A389="","",VLOOKUP($C389,'CPOS178-D'!$A$2:$G$11000,3,0)))</f>
        <v>compactação do subleito mínimo de 95% do pn</v>
      </c>
      <c r="E389" s="32" t="str">
        <f>LOWER(IF($A389="","",VLOOKUP($C389,'CPOS178-D'!$A$2:$G$11000,4,0)))</f>
        <v>m³</v>
      </c>
      <c r="F389" s="394">
        <f>F381*0.15</f>
        <v>251.82149999999999</v>
      </c>
      <c r="G389" s="13"/>
      <c r="H389" s="121"/>
      <c r="I389" s="66"/>
      <c r="J389" s="63"/>
      <c r="K389" s="63"/>
      <c r="L389" s="63"/>
      <c r="M389" s="63"/>
      <c r="N389" s="63"/>
      <c r="O389" s="63"/>
      <c r="P389" s="63"/>
      <c r="Q389" s="63"/>
      <c r="R389" s="16"/>
      <c r="S389" s="17"/>
      <c r="T389" s="18"/>
      <c r="U389" s="17"/>
      <c r="V389" s="19"/>
      <c r="W389" s="17"/>
      <c r="X389" s="17"/>
    </row>
    <row r="390" spans="1:24" ht="15">
      <c r="A390" s="142"/>
      <c r="B390" s="36"/>
      <c r="C390" s="329" t="s">
        <v>8317</v>
      </c>
      <c r="D390" s="331" t="s">
        <v>37041</v>
      </c>
      <c r="E390" s="32"/>
      <c r="F390" s="394"/>
      <c r="G390" s="13"/>
      <c r="H390" s="121"/>
      <c r="I390" s="66"/>
      <c r="J390" s="63"/>
      <c r="K390" s="63"/>
      <c r="L390" s="63"/>
      <c r="M390" s="63"/>
      <c r="N390" s="63"/>
      <c r="O390" s="63"/>
      <c r="P390" s="63"/>
      <c r="Q390" s="63"/>
      <c r="R390" s="16"/>
      <c r="S390" s="17"/>
      <c r="T390" s="18"/>
      <c r="U390" s="17"/>
      <c r="V390" s="19"/>
      <c r="W390" s="17"/>
      <c r="X390" s="17"/>
    </row>
    <row r="391" spans="1:24" ht="15">
      <c r="A391" s="142">
        <f>A389+1</f>
        <v>606</v>
      </c>
      <c r="B391" s="36" t="s">
        <v>2558</v>
      </c>
      <c r="C391" s="171" t="s">
        <v>6336</v>
      </c>
      <c r="D391" s="143" t="str">
        <f>LOWER(IF($A391="","",VLOOKUP($C391,'CPOS178-D'!$A$2:$G$11000,3,0)))</f>
        <v>base de brita graduada</v>
      </c>
      <c r="E391" s="32" t="str">
        <f>LOWER(IF($A391="","",VLOOKUP($C391,'CPOS178-D'!$A$2:$G$11000,4,0)))</f>
        <v>m³</v>
      </c>
      <c r="F391" s="394">
        <f>F381*0.08</f>
        <v>134.3048</v>
      </c>
      <c r="G391" s="13"/>
      <c r="H391" s="121"/>
      <c r="I391" s="66"/>
      <c r="J391" s="63"/>
      <c r="K391" s="63"/>
      <c r="L391" s="63"/>
      <c r="M391" s="63"/>
      <c r="N391" s="63"/>
      <c r="O391" s="63"/>
      <c r="P391" s="63"/>
      <c r="Q391" s="63"/>
      <c r="R391" s="16"/>
      <c r="S391" s="17"/>
      <c r="T391" s="18"/>
      <c r="U391" s="17"/>
      <c r="V391" s="19"/>
      <c r="W391" s="17"/>
      <c r="X391" s="17"/>
    </row>
    <row r="392" spans="1:24" ht="15">
      <c r="A392" s="142"/>
      <c r="B392" s="36"/>
      <c r="C392" s="329" t="s">
        <v>8317</v>
      </c>
      <c r="D392" s="331" t="s">
        <v>37042</v>
      </c>
      <c r="E392" s="32"/>
      <c r="F392" s="394"/>
      <c r="G392" s="13"/>
      <c r="H392" s="121"/>
      <c r="I392" s="66"/>
      <c r="J392" s="63"/>
      <c r="K392" s="63"/>
      <c r="L392" s="63"/>
      <c r="M392" s="63"/>
      <c r="N392" s="63"/>
      <c r="O392" s="63"/>
      <c r="P392" s="63"/>
      <c r="Q392" s="63"/>
      <c r="R392" s="16"/>
      <c r="S392" s="17"/>
      <c r="T392" s="18"/>
      <c r="U392" s="17"/>
      <c r="V392" s="19"/>
      <c r="W392" s="17"/>
      <c r="X392" s="17"/>
    </row>
    <row r="393" spans="1:24" ht="15">
      <c r="A393" s="142">
        <f>A391+1</f>
        <v>607</v>
      </c>
      <c r="B393" s="36" t="s">
        <v>2558</v>
      </c>
      <c r="C393" s="171" t="s">
        <v>6337</v>
      </c>
      <c r="D393" s="143" t="str">
        <f>LOWER(IF($A393="","",VLOOKUP($C393,'CPOS178-D'!$A$2:$G$11000,3,0)))</f>
        <v>base de bica corrida</v>
      </c>
      <c r="E393" s="32" t="str">
        <f>LOWER(IF($A393="","",VLOOKUP($C393,'CPOS178-D'!$A$2:$G$11000,4,0)))</f>
        <v>m³</v>
      </c>
      <c r="F393" s="394">
        <f>F381*0.05</f>
        <v>83.9405</v>
      </c>
      <c r="G393" s="13"/>
      <c r="H393" s="121"/>
      <c r="I393" s="66"/>
      <c r="J393" s="63"/>
      <c r="K393" s="63"/>
      <c r="L393" s="63"/>
      <c r="M393" s="63"/>
      <c r="N393" s="63"/>
      <c r="O393" s="63"/>
      <c r="P393" s="63"/>
      <c r="Q393" s="63"/>
      <c r="R393" s="16"/>
      <c r="S393" s="17"/>
      <c r="T393" s="18"/>
      <c r="U393" s="17"/>
      <c r="V393" s="19"/>
      <c r="W393" s="17"/>
      <c r="X393" s="17"/>
    </row>
    <row r="394" spans="1:24" ht="15">
      <c r="A394" s="142"/>
      <c r="B394" s="36"/>
      <c r="C394" s="329" t="s">
        <v>8317</v>
      </c>
      <c r="D394" s="331" t="s">
        <v>37043</v>
      </c>
      <c r="E394" s="32"/>
      <c r="F394" s="394"/>
      <c r="G394" s="13"/>
      <c r="H394" s="121"/>
      <c r="I394" s="66"/>
      <c r="J394" s="63"/>
      <c r="K394" s="63"/>
      <c r="L394" s="63"/>
      <c r="M394" s="63"/>
      <c r="N394" s="63"/>
      <c r="O394" s="63"/>
      <c r="P394" s="63"/>
      <c r="Q394" s="63"/>
      <c r="R394" s="16"/>
      <c r="S394" s="17"/>
      <c r="T394" s="18"/>
      <c r="U394" s="17"/>
      <c r="V394" s="19"/>
      <c r="W394" s="17"/>
      <c r="X394" s="17"/>
    </row>
    <row r="395" spans="1:24" ht="15">
      <c r="A395" s="142">
        <f>A393+1</f>
        <v>608</v>
      </c>
      <c r="B395" s="36" t="s">
        <v>2558</v>
      </c>
      <c r="C395" s="171" t="s">
        <v>3204</v>
      </c>
      <c r="D395" s="143" t="str">
        <f>LOWER(IF($A395="","",VLOOKUP($C395,'CPOS178-D'!$A$2:$G$11000,3,0)))</f>
        <v>lastro de areia</v>
      </c>
      <c r="E395" s="32" t="str">
        <f>LOWER(IF($A395="","",VLOOKUP($C395,'CPOS178-D'!$A$2:$G$11000,4,0)))</f>
        <v>m³</v>
      </c>
      <c r="F395" s="394">
        <f>F381*0.1</f>
        <v>167.881</v>
      </c>
      <c r="G395" s="13"/>
      <c r="H395" s="121"/>
      <c r="I395" s="66"/>
      <c r="J395" s="63"/>
      <c r="K395" s="63"/>
      <c r="L395" s="63"/>
      <c r="M395" s="63"/>
      <c r="N395" s="63"/>
      <c r="O395" s="63"/>
      <c r="P395" s="63"/>
      <c r="Q395" s="63"/>
      <c r="R395" s="16"/>
      <c r="S395" s="17"/>
      <c r="T395" s="18"/>
      <c r="U395" s="17"/>
      <c r="V395" s="19"/>
      <c r="W395" s="17"/>
      <c r="X395" s="17"/>
    </row>
    <row r="396" spans="1:24" ht="15">
      <c r="A396" s="142"/>
      <c r="B396" s="36"/>
      <c r="C396" s="329" t="s">
        <v>8317</v>
      </c>
      <c r="D396" s="331" t="s">
        <v>37044</v>
      </c>
      <c r="E396" s="32"/>
      <c r="F396" s="394"/>
      <c r="G396" s="13"/>
      <c r="H396" s="121"/>
      <c r="I396" s="66"/>
      <c r="J396" s="63"/>
      <c r="K396" s="63"/>
      <c r="L396" s="63"/>
      <c r="M396" s="63"/>
      <c r="N396" s="63"/>
      <c r="O396" s="63"/>
      <c r="P396" s="63"/>
      <c r="Q396" s="63"/>
      <c r="R396" s="16"/>
      <c r="S396" s="17"/>
      <c r="T396" s="18"/>
      <c r="U396" s="17"/>
      <c r="V396" s="19"/>
      <c r="W396" s="17"/>
      <c r="X396" s="17"/>
    </row>
    <row r="397" spans="1:24" ht="24">
      <c r="A397" s="142">
        <f>A395+1</f>
        <v>609</v>
      </c>
      <c r="B397" s="36" t="s">
        <v>2558</v>
      </c>
      <c r="C397" s="171" t="s">
        <v>6361</v>
      </c>
      <c r="D397" s="143" t="str">
        <f>LOWER(IF($A397="","",VLOOKUP($C397,'CPOS178-D'!$A$2:$G$11000,3,0)))</f>
        <v>pavimentação em lajota de concreto 35 mpa, espessura 8 cm, tipos: raquete, retangular, sextavado e 16 faces, com rejunte em areia</v>
      </c>
      <c r="E397" s="32" t="str">
        <f>LOWER(IF($A397="","",VLOOKUP($C397,'CPOS178-D'!$A$2:$G$11000,4,0)))</f>
        <v>m²</v>
      </c>
      <c r="F397" s="394">
        <f>F381</f>
        <v>1678.81</v>
      </c>
      <c r="G397" s="13"/>
      <c r="H397" s="121"/>
      <c r="I397" s="66"/>
      <c r="J397" s="63"/>
      <c r="K397" s="63"/>
      <c r="L397" s="63"/>
      <c r="M397" s="63"/>
      <c r="N397" s="63"/>
      <c r="O397" s="63"/>
      <c r="P397" s="63"/>
      <c r="Q397" s="63"/>
      <c r="R397" s="16"/>
      <c r="S397" s="17"/>
      <c r="T397" s="18"/>
      <c r="U397" s="17"/>
      <c r="V397" s="19"/>
      <c r="W397" s="17"/>
      <c r="X397" s="17"/>
    </row>
    <row r="398" spans="1:24" ht="15">
      <c r="A398" s="142"/>
      <c r="B398" s="36"/>
      <c r="C398" s="329" t="s">
        <v>8317</v>
      </c>
      <c r="D398" s="331" t="str">
        <f>D382</f>
        <v>651,81m2 + 1027m2 (projeto)</v>
      </c>
      <c r="E398" s="32"/>
      <c r="F398" s="394"/>
      <c r="G398" s="13"/>
      <c r="H398" s="121"/>
      <c r="I398" s="66"/>
      <c r="J398" s="63"/>
      <c r="K398" s="63"/>
      <c r="L398" s="63"/>
      <c r="M398" s="63"/>
      <c r="N398" s="63"/>
      <c r="O398" s="63"/>
      <c r="P398" s="63"/>
      <c r="Q398" s="63"/>
      <c r="R398" s="16"/>
      <c r="S398" s="17"/>
      <c r="T398" s="18"/>
      <c r="U398" s="17"/>
      <c r="V398" s="19"/>
      <c r="W398" s="17"/>
      <c r="X398" s="17"/>
    </row>
    <row r="399" spans="1:24" ht="15">
      <c r="A399" s="142">
        <f>A397+1</f>
        <v>610</v>
      </c>
      <c r="B399" s="36" t="s">
        <v>2558</v>
      </c>
      <c r="C399" s="171" t="s">
        <v>5806</v>
      </c>
      <c r="D399" s="143" t="str">
        <f>LOWER(IF($A399="","",VLOOKUP($C399,'CPOS178-D'!$A$2:$G$11000,3,0)))</f>
        <v>meio tubo de concreto, dn= 300mm</v>
      </c>
      <c r="E399" s="32" t="str">
        <f>LOWER(IF($A399="","",VLOOKUP($C399,'CPOS178-D'!$A$2:$G$11000,4,0)))</f>
        <v>m</v>
      </c>
      <c r="F399" s="394">
        <f>4*36</f>
        <v>144</v>
      </c>
      <c r="G399" s="13"/>
      <c r="H399" s="121"/>
      <c r="I399" s="66"/>
      <c r="J399" s="63"/>
      <c r="K399" s="63"/>
      <c r="L399" s="63"/>
      <c r="M399" s="63"/>
      <c r="N399" s="63"/>
      <c r="O399" s="63"/>
      <c r="P399" s="63"/>
      <c r="Q399" s="63"/>
      <c r="R399" s="16"/>
      <c r="S399" s="17"/>
      <c r="T399" s="18"/>
      <c r="U399" s="17"/>
      <c r="V399" s="19"/>
      <c r="W399" s="17"/>
      <c r="X399" s="17"/>
    </row>
    <row r="400" spans="1:24" ht="15">
      <c r="A400" s="142"/>
      <c r="B400" s="36"/>
      <c r="C400" s="329" t="s">
        <v>8317</v>
      </c>
      <c r="D400" s="331" t="s">
        <v>37045</v>
      </c>
      <c r="E400" s="32"/>
      <c r="F400" s="394"/>
      <c r="G400" s="13"/>
      <c r="H400" s="121"/>
      <c r="I400" s="66"/>
      <c r="J400" s="63"/>
      <c r="K400" s="63"/>
      <c r="L400" s="63"/>
      <c r="M400" s="63"/>
      <c r="N400" s="63"/>
      <c r="O400" s="63"/>
      <c r="P400" s="63"/>
      <c r="Q400" s="63"/>
      <c r="R400" s="16"/>
      <c r="S400" s="17"/>
      <c r="T400" s="18"/>
      <c r="U400" s="17"/>
      <c r="V400" s="19"/>
      <c r="W400" s="17"/>
      <c r="X400" s="17"/>
    </row>
    <row r="401" spans="1:24" ht="15">
      <c r="A401" s="142">
        <f>A399+1</f>
        <v>611</v>
      </c>
      <c r="B401" s="36" t="s">
        <v>2558</v>
      </c>
      <c r="C401" s="171" t="s">
        <v>6975</v>
      </c>
      <c r="D401" s="143" t="str">
        <f>LOWER(IF($A401="","",VLOOKUP($C401,'CPOS178-D'!$A$2:$G$11000,3,0)))</f>
        <v>boca de leão simples tipo pmsp com grelha</v>
      </c>
      <c r="E401" s="32" t="str">
        <f>LOWER(IF($A401="","",VLOOKUP($C401,'CPOS178-D'!$A$2:$G$11000,4,0)))</f>
        <v>un</v>
      </c>
      <c r="F401" s="394">
        <f>2*4</f>
        <v>8</v>
      </c>
      <c r="G401" s="13"/>
      <c r="H401" s="121"/>
      <c r="I401" s="66"/>
      <c r="J401" s="63"/>
      <c r="K401" s="63"/>
      <c r="L401" s="63"/>
      <c r="M401" s="63"/>
      <c r="N401" s="63"/>
      <c r="O401" s="63"/>
      <c r="P401" s="63"/>
      <c r="Q401" s="63"/>
      <c r="R401" s="16"/>
      <c r="S401" s="17"/>
      <c r="T401" s="18"/>
      <c r="U401" s="17"/>
      <c r="V401" s="19"/>
      <c r="W401" s="17"/>
      <c r="X401" s="17"/>
    </row>
    <row r="402" spans="1:24" ht="15">
      <c r="A402" s="142"/>
      <c r="B402" s="36"/>
      <c r="C402" s="329" t="s">
        <v>8317</v>
      </c>
      <c r="D402" s="331" t="s">
        <v>37046</v>
      </c>
      <c r="E402" s="32"/>
      <c r="F402" s="394"/>
      <c r="G402" s="13"/>
      <c r="H402" s="121"/>
      <c r="I402" s="66"/>
      <c r="J402" s="63"/>
      <c r="K402" s="63"/>
      <c r="L402" s="63"/>
      <c r="M402" s="63"/>
      <c r="N402" s="63"/>
      <c r="O402" s="63"/>
      <c r="P402" s="63"/>
      <c r="Q402" s="63"/>
      <c r="R402" s="16"/>
      <c r="S402" s="17"/>
      <c r="T402" s="18"/>
      <c r="U402" s="17"/>
      <c r="V402" s="19"/>
      <c r="W402" s="17"/>
      <c r="X402" s="17"/>
    </row>
    <row r="403" spans="1:24" ht="15">
      <c r="A403" s="142">
        <f>A401+1</f>
        <v>612</v>
      </c>
      <c r="B403" s="36" t="s">
        <v>2558</v>
      </c>
      <c r="C403" s="171" t="s">
        <v>5709</v>
      </c>
      <c r="D403" s="143" t="str">
        <f>LOWER(IF($A403="","",VLOOKUP($C403,'CPOS178-D'!$A$2:$G$11000,3,0)))</f>
        <v>tubo de pvc rígido defofo, dn= 150mm (de= 170mm), inclusive conexões</v>
      </c>
      <c r="E403" s="32" t="str">
        <f>LOWER(IF($A403="","",VLOOKUP($C403,'CPOS178-D'!$A$2:$G$11000,4,0)))</f>
        <v>m</v>
      </c>
      <c r="F403" s="394">
        <f>4*40</f>
        <v>160</v>
      </c>
      <c r="G403" s="13"/>
      <c r="H403" s="121"/>
      <c r="I403" s="66"/>
      <c r="J403" s="63"/>
      <c r="K403" s="63"/>
      <c r="L403" s="63"/>
      <c r="M403" s="63"/>
      <c r="N403" s="63"/>
      <c r="O403" s="63"/>
      <c r="P403" s="63"/>
      <c r="Q403" s="63"/>
      <c r="R403" s="16"/>
      <c r="S403" s="17"/>
      <c r="T403" s="18"/>
      <c r="U403" s="17"/>
      <c r="V403" s="19"/>
      <c r="W403" s="17"/>
      <c r="X403" s="17"/>
    </row>
    <row r="404" spans="1:24" ht="15">
      <c r="A404" s="142"/>
      <c r="B404" s="36"/>
      <c r="C404" s="329" t="s">
        <v>8317</v>
      </c>
      <c r="D404" s="331" t="s">
        <v>37047</v>
      </c>
      <c r="E404" s="32"/>
      <c r="F404" s="394"/>
      <c r="G404" s="13"/>
      <c r="H404" s="121"/>
      <c r="I404" s="66"/>
      <c r="J404" s="63"/>
      <c r="K404" s="63"/>
      <c r="L404" s="63"/>
      <c r="M404" s="63"/>
      <c r="N404" s="63"/>
      <c r="O404" s="63"/>
      <c r="P404" s="63"/>
      <c r="Q404" s="63"/>
      <c r="R404" s="16"/>
      <c r="S404" s="17"/>
      <c r="T404" s="18"/>
      <c r="U404" s="17"/>
      <c r="V404" s="19"/>
      <c r="W404" s="17"/>
      <c r="X404" s="17"/>
    </row>
    <row r="405" spans="1:24" ht="15">
      <c r="A405" s="142">
        <f>A403+1</f>
        <v>613</v>
      </c>
      <c r="B405" s="36" t="s">
        <v>2558</v>
      </c>
      <c r="C405" s="171" t="s">
        <v>6381</v>
      </c>
      <c r="D405" s="143" t="str">
        <f>LOWER(IF($A405="","",VLOOKUP($C405,'CPOS178-D'!$A$2:$G$11000,3,0)))</f>
        <v>bate-roda em concreto pré-moldado</v>
      </c>
      <c r="E405" s="32" t="str">
        <f>LOWER(IF($A405="","",VLOOKUP($C405,'CPOS178-D'!$A$2:$G$11000,4,0)))</f>
        <v>m</v>
      </c>
      <c r="F405" s="394">
        <f>59*2</f>
        <v>118</v>
      </c>
      <c r="G405" s="13"/>
      <c r="H405" s="121"/>
      <c r="I405" s="66"/>
      <c r="J405" s="63"/>
      <c r="K405" s="63"/>
      <c r="L405" s="63"/>
      <c r="M405" s="63"/>
      <c r="N405" s="63"/>
      <c r="O405" s="63"/>
      <c r="P405" s="63"/>
      <c r="Q405" s="63"/>
      <c r="R405" s="16"/>
      <c r="S405" s="17"/>
      <c r="T405" s="18"/>
      <c r="U405" s="17"/>
      <c r="V405" s="19"/>
      <c r="W405" s="17"/>
      <c r="X405" s="17"/>
    </row>
    <row r="406" spans="1:24" ht="15">
      <c r="A406" s="142"/>
      <c r="B406" s="36"/>
      <c r="C406" s="329" t="s">
        <v>8317</v>
      </c>
      <c r="D406" s="331" t="s">
        <v>37048</v>
      </c>
      <c r="E406" s="32"/>
      <c r="F406" s="394"/>
      <c r="G406" s="13"/>
      <c r="H406" s="121"/>
      <c r="I406" s="66"/>
      <c r="J406" s="63"/>
      <c r="K406" s="63"/>
      <c r="L406" s="63"/>
      <c r="M406" s="63"/>
      <c r="N406" s="63"/>
      <c r="O406" s="63"/>
      <c r="P406" s="63"/>
      <c r="Q406" s="63"/>
      <c r="R406" s="16"/>
      <c r="S406" s="17"/>
      <c r="T406" s="18"/>
      <c r="U406" s="17"/>
      <c r="V406" s="19"/>
      <c r="W406" s="17"/>
      <c r="X406" s="17"/>
    </row>
    <row r="407" spans="1:24" ht="24">
      <c r="A407" s="142">
        <f t="shared" ref="A407" si="16">A405+1</f>
        <v>614</v>
      </c>
      <c r="B407" s="36" t="s">
        <v>2558</v>
      </c>
      <c r="C407" s="171" t="s">
        <v>4197</v>
      </c>
      <c r="D407" s="143" t="str">
        <f>LOWER(IF($A407="","",VLOOKUP($C407,'CPOS178-D'!$A$2:$G$11000,3,0)))</f>
        <v>piso tátil de concreto, alerta / direcional, intertravado, espessura de 6 cm, com rejunte em areia</v>
      </c>
      <c r="E407" s="32" t="str">
        <f>LOWER(IF($A407="","",VLOOKUP($C407,'CPOS178-D'!$A$2:$G$11000,4,0)))</f>
        <v>m²</v>
      </c>
      <c r="F407" s="394">
        <f>29.5*2</f>
        <v>59</v>
      </c>
      <c r="G407" s="13"/>
      <c r="H407" s="121"/>
      <c r="I407" s="66"/>
      <c r="J407" s="63"/>
      <c r="K407" s="63"/>
      <c r="L407" s="63"/>
      <c r="M407" s="63"/>
      <c r="N407" s="63"/>
      <c r="O407" s="63"/>
      <c r="P407" s="63"/>
      <c r="Q407" s="63"/>
      <c r="R407" s="16"/>
      <c r="S407" s="17"/>
      <c r="T407" s="18"/>
      <c r="U407" s="17"/>
      <c r="V407" s="19"/>
      <c r="W407" s="17"/>
      <c r="X407" s="17"/>
    </row>
    <row r="408" spans="1:24" ht="15">
      <c r="A408" s="142"/>
      <c r="B408" s="36"/>
      <c r="C408" s="329" t="s">
        <v>8317</v>
      </c>
      <c r="D408" s="331" t="s">
        <v>37049</v>
      </c>
      <c r="E408" s="32"/>
      <c r="F408" s="394"/>
      <c r="G408" s="13"/>
      <c r="H408" s="121"/>
      <c r="I408" s="66"/>
      <c r="J408" s="63"/>
      <c r="K408" s="63"/>
      <c r="L408" s="63"/>
      <c r="M408" s="63"/>
      <c r="N408" s="63"/>
      <c r="O408" s="63"/>
      <c r="P408" s="63"/>
      <c r="Q408" s="63"/>
      <c r="R408" s="16"/>
      <c r="S408" s="17"/>
      <c r="T408" s="18"/>
      <c r="U408" s="17"/>
      <c r="V408" s="19"/>
      <c r="W408" s="17"/>
      <c r="X408" s="17"/>
    </row>
    <row r="409" spans="1:24" ht="15">
      <c r="A409" s="142"/>
      <c r="B409" s="36"/>
      <c r="C409" s="171"/>
      <c r="D409" s="211"/>
      <c r="E409" s="32"/>
      <c r="F409" s="394"/>
      <c r="G409" s="13"/>
      <c r="H409" s="121"/>
      <c r="I409" s="66"/>
      <c r="J409" s="63"/>
      <c r="K409" s="63"/>
      <c r="L409" s="63"/>
      <c r="M409" s="63"/>
      <c r="N409" s="63"/>
      <c r="O409" s="63"/>
      <c r="P409" s="63"/>
      <c r="Q409" s="63"/>
      <c r="R409" s="16"/>
      <c r="S409" s="17"/>
      <c r="T409" s="18"/>
      <c r="U409" s="17"/>
      <c r="V409" s="19"/>
      <c r="W409" s="17"/>
      <c r="X409" s="17"/>
    </row>
    <row r="410" spans="1:24">
      <c r="A410" s="240"/>
      <c r="B410" s="241"/>
      <c r="C410" s="242"/>
      <c r="D410" s="323" t="s">
        <v>8282</v>
      </c>
      <c r="E410" s="241"/>
      <c r="F410" s="393"/>
      <c r="G410" s="10"/>
      <c r="H410" s="116"/>
      <c r="I410" s="24"/>
      <c r="J410" s="24"/>
      <c r="K410" s="25"/>
      <c r="L410" s="24"/>
      <c r="M410" s="25"/>
      <c r="P410" s="4"/>
      <c r="Q410" s="3"/>
      <c r="R410" s="16"/>
      <c r="S410" s="16"/>
      <c r="T410" s="16"/>
      <c r="U410" s="17"/>
      <c r="V410" s="19"/>
      <c r="W410" s="16"/>
      <c r="X410" s="17"/>
    </row>
    <row r="411" spans="1:24" ht="24">
      <c r="A411" s="142">
        <f>A407+1</f>
        <v>615</v>
      </c>
      <c r="B411" s="36" t="s">
        <v>2558</v>
      </c>
      <c r="C411" s="171" t="s">
        <v>6341</v>
      </c>
      <c r="D411" s="143" t="str">
        <f>LOWER(IF($A411="","",VLOOKUP($C411,'CPOS178-D'!$A$2:$G$11000,3,0)))</f>
        <v>abertura de caixa até 25 cm, inclui escavação, compactação, transporte e preparo do sub-leito</v>
      </c>
      <c r="E411" s="32" t="str">
        <f>LOWER(IF($A411="","",VLOOKUP($C411,'CPOS178-D'!$A$2:$G$11000,4,0)))</f>
        <v>m²</v>
      </c>
      <c r="F411" s="394">
        <v>1049</v>
      </c>
      <c r="G411" s="13"/>
      <c r="H411" s="121"/>
      <c r="I411" s="66"/>
      <c r="J411" s="63"/>
      <c r="K411" s="63"/>
      <c r="L411" s="63"/>
      <c r="M411" s="63"/>
      <c r="N411" s="63"/>
      <c r="O411" s="63"/>
      <c r="P411" s="63"/>
      <c r="Q411" s="63"/>
      <c r="R411" s="16"/>
      <c r="S411" s="17"/>
      <c r="T411" s="18"/>
      <c r="U411" s="17"/>
      <c r="V411" s="19"/>
      <c r="W411" s="17"/>
      <c r="X411" s="17"/>
    </row>
    <row r="412" spans="1:24" ht="15">
      <c r="A412" s="142"/>
      <c r="B412" s="36"/>
      <c r="C412" s="329" t="s">
        <v>8317</v>
      </c>
      <c r="D412" s="331" t="s">
        <v>37050</v>
      </c>
      <c r="E412" s="32"/>
      <c r="F412" s="394"/>
      <c r="G412" s="13"/>
      <c r="H412" s="121"/>
      <c r="I412" s="66"/>
      <c r="J412" s="63"/>
      <c r="K412" s="63"/>
      <c r="L412" s="63"/>
      <c r="M412" s="63"/>
      <c r="N412" s="63"/>
      <c r="O412" s="63"/>
      <c r="P412" s="63"/>
      <c r="Q412" s="63"/>
      <c r="R412" s="16"/>
      <c r="S412" s="17"/>
      <c r="T412" s="18"/>
      <c r="U412" s="17"/>
      <c r="V412" s="19"/>
      <c r="W412" s="17"/>
      <c r="X412" s="17"/>
    </row>
    <row r="413" spans="1:24" ht="15">
      <c r="A413" s="142">
        <f>A411+1</f>
        <v>616</v>
      </c>
      <c r="B413" s="36" t="s">
        <v>2558</v>
      </c>
      <c r="C413" s="171" t="s">
        <v>6334</v>
      </c>
      <c r="D413" s="143" t="str">
        <f>LOWER(IF($A413="","",VLOOKUP($C413,'CPOS178-D'!$A$2:$G$11000,3,0)))</f>
        <v>compactação do subleito mínimo de 95% do pn</v>
      </c>
      <c r="E413" s="32" t="str">
        <f>LOWER(IF($A413="","",VLOOKUP($C413,'CPOS178-D'!$A$2:$G$11000,4,0)))</f>
        <v>m³</v>
      </c>
      <c r="F413" s="394">
        <f>F411*0.15</f>
        <v>157.35</v>
      </c>
      <c r="G413" s="13"/>
      <c r="H413" s="121"/>
      <c r="I413" s="66"/>
      <c r="J413" s="63"/>
      <c r="K413" s="63"/>
      <c r="L413" s="63"/>
      <c r="M413" s="63"/>
      <c r="N413" s="63"/>
      <c r="O413" s="63"/>
      <c r="P413" s="63"/>
      <c r="Q413" s="63"/>
      <c r="R413" s="16"/>
      <c r="S413" s="17"/>
      <c r="T413" s="18"/>
      <c r="U413" s="17"/>
      <c r="V413" s="19"/>
      <c r="W413" s="17"/>
      <c r="X413" s="17"/>
    </row>
    <row r="414" spans="1:24" ht="15">
      <c r="A414" s="142"/>
      <c r="B414" s="36"/>
      <c r="C414" s="329" t="s">
        <v>8317</v>
      </c>
      <c r="D414" s="331" t="s">
        <v>37051</v>
      </c>
      <c r="E414" s="32"/>
      <c r="F414" s="394"/>
      <c r="G414" s="13"/>
      <c r="H414" s="121"/>
      <c r="I414" s="66"/>
      <c r="J414" s="63"/>
      <c r="K414" s="63"/>
      <c r="L414" s="63"/>
      <c r="M414" s="63"/>
      <c r="N414" s="63"/>
      <c r="O414" s="63"/>
      <c r="P414" s="63"/>
      <c r="Q414" s="63"/>
      <c r="R414" s="16"/>
      <c r="S414" s="17"/>
      <c r="T414" s="18"/>
      <c r="U414" s="17"/>
      <c r="V414" s="19"/>
      <c r="W414" s="17"/>
      <c r="X414" s="17"/>
    </row>
    <row r="415" spans="1:24" ht="15">
      <c r="A415" s="142">
        <f>A413+1</f>
        <v>617</v>
      </c>
      <c r="B415" s="36" t="s">
        <v>2558</v>
      </c>
      <c r="C415" s="171" t="s">
        <v>6336</v>
      </c>
      <c r="D415" s="143" t="str">
        <f>LOWER(IF($A415="","",VLOOKUP($C415,'CPOS178-D'!$A$2:$G$11000,3,0)))</f>
        <v>base de brita graduada</v>
      </c>
      <c r="E415" s="32" t="str">
        <f>LOWER(IF($A415="","",VLOOKUP($C415,'CPOS178-D'!$A$2:$G$11000,4,0)))</f>
        <v>m³</v>
      </c>
      <c r="F415" s="394">
        <f>F411*0.08</f>
        <v>83.92</v>
      </c>
      <c r="G415" s="13"/>
      <c r="H415" s="121"/>
      <c r="I415" s="66"/>
      <c r="J415" s="63"/>
      <c r="K415" s="63"/>
      <c r="L415" s="63"/>
      <c r="M415" s="63"/>
      <c r="N415" s="63"/>
      <c r="O415" s="63"/>
      <c r="P415" s="63"/>
      <c r="Q415" s="63"/>
      <c r="R415" s="16"/>
      <c r="S415" s="17"/>
      <c r="T415" s="18"/>
      <c r="U415" s="17"/>
      <c r="V415" s="19"/>
      <c r="W415" s="17"/>
      <c r="X415" s="17"/>
    </row>
    <row r="416" spans="1:24" ht="15">
      <c r="A416" s="142"/>
      <c r="B416" s="36"/>
      <c r="C416" s="329" t="s">
        <v>8317</v>
      </c>
      <c r="D416" s="331" t="s">
        <v>37054</v>
      </c>
      <c r="E416" s="32"/>
      <c r="F416" s="394"/>
      <c r="G416" s="13"/>
      <c r="H416" s="121"/>
      <c r="I416" s="66"/>
      <c r="J416" s="63"/>
      <c r="K416" s="63"/>
      <c r="L416" s="63"/>
      <c r="M416" s="63"/>
      <c r="N416" s="63"/>
      <c r="O416" s="63"/>
      <c r="P416" s="63"/>
      <c r="Q416" s="63"/>
      <c r="R416" s="16"/>
      <c r="S416" s="17"/>
      <c r="T416" s="18"/>
      <c r="U416" s="17"/>
      <c r="V416" s="19"/>
      <c r="W416" s="17"/>
      <c r="X416" s="17"/>
    </row>
    <row r="417" spans="1:24" ht="15">
      <c r="A417" s="142">
        <f t="shared" ref="A417" si="17">A415+1</f>
        <v>618</v>
      </c>
      <c r="B417" s="36" t="s">
        <v>2558</v>
      </c>
      <c r="C417" s="171" t="s">
        <v>6337</v>
      </c>
      <c r="D417" s="143" t="str">
        <f>LOWER(IF($A417="","",VLOOKUP($C417,'CPOS178-D'!$A$2:$G$11000,3,0)))</f>
        <v>base de bica corrida</v>
      </c>
      <c r="E417" s="32" t="str">
        <f>LOWER(IF($A417="","",VLOOKUP($C417,'CPOS178-D'!$A$2:$G$11000,4,0)))</f>
        <v>m³</v>
      </c>
      <c r="F417" s="394">
        <f>F411*0.05</f>
        <v>52.45</v>
      </c>
      <c r="G417" s="13"/>
      <c r="H417" s="121"/>
      <c r="I417" s="66"/>
      <c r="J417" s="63"/>
      <c r="K417" s="63"/>
      <c r="L417" s="63"/>
      <c r="M417" s="63"/>
      <c r="N417" s="63"/>
      <c r="O417" s="63"/>
      <c r="P417" s="63"/>
      <c r="Q417" s="63"/>
      <c r="R417" s="16"/>
      <c r="S417" s="17"/>
      <c r="T417" s="18"/>
      <c r="U417" s="17"/>
      <c r="V417" s="19"/>
      <c r="W417" s="17"/>
      <c r="X417" s="17"/>
    </row>
    <row r="418" spans="1:24" ht="15">
      <c r="A418" s="142"/>
      <c r="B418" s="36"/>
      <c r="C418" s="329" t="s">
        <v>8317</v>
      </c>
      <c r="D418" s="331" t="s">
        <v>37053</v>
      </c>
      <c r="E418" s="32"/>
      <c r="F418" s="394"/>
      <c r="G418" s="13"/>
      <c r="H418" s="121"/>
      <c r="I418" s="66"/>
      <c r="J418" s="63"/>
      <c r="K418" s="63"/>
      <c r="L418" s="63"/>
      <c r="M418" s="63"/>
      <c r="N418" s="63"/>
      <c r="O418" s="63"/>
      <c r="P418" s="63"/>
      <c r="Q418" s="63"/>
      <c r="R418" s="16"/>
      <c r="S418" s="17"/>
      <c r="T418" s="18"/>
      <c r="U418" s="17"/>
      <c r="V418" s="19"/>
      <c r="W418" s="17"/>
      <c r="X418" s="17"/>
    </row>
    <row r="419" spans="1:24" ht="15">
      <c r="A419" s="142">
        <f>A417+1</f>
        <v>619</v>
      </c>
      <c r="B419" s="36" t="s">
        <v>2558</v>
      </c>
      <c r="C419" s="171" t="s">
        <v>3182</v>
      </c>
      <c r="D419" s="143" t="str">
        <f>LOWER(IF($A419="","",VLOOKUP($C419,'CPOS178-D'!$A$2:$G$11000,3,0)))</f>
        <v>concreto usinado não estrutural mínimo 200 kg cimento / m³</v>
      </c>
      <c r="E419" s="32" t="str">
        <f>LOWER(IF($A419="","",VLOOKUP($C419,'CPOS178-D'!$A$2:$G$11000,4,0)))</f>
        <v>m³</v>
      </c>
      <c r="F419" s="394">
        <f>F411*0.1</f>
        <v>104.9</v>
      </c>
      <c r="G419" s="13"/>
      <c r="H419" s="121"/>
      <c r="I419" s="66"/>
      <c r="J419" s="63"/>
      <c r="K419" s="63"/>
      <c r="L419" s="63"/>
      <c r="M419" s="63"/>
      <c r="N419" s="63"/>
      <c r="O419" s="63"/>
      <c r="P419" s="63"/>
      <c r="Q419" s="63"/>
      <c r="R419" s="16"/>
      <c r="S419" s="17"/>
      <c r="T419" s="18"/>
      <c r="U419" s="17"/>
      <c r="V419" s="19"/>
      <c r="W419" s="17"/>
      <c r="X419" s="17"/>
    </row>
    <row r="420" spans="1:24" ht="15">
      <c r="A420" s="142"/>
      <c r="B420" s="36"/>
      <c r="C420" s="329" t="s">
        <v>8317</v>
      </c>
      <c r="D420" s="331" t="s">
        <v>37052</v>
      </c>
      <c r="E420" s="32"/>
      <c r="F420" s="394"/>
      <c r="G420" s="13"/>
      <c r="H420" s="121"/>
      <c r="I420" s="66"/>
      <c r="J420" s="63"/>
      <c r="K420" s="63"/>
      <c r="L420" s="63"/>
      <c r="M420" s="63"/>
      <c r="N420" s="63"/>
      <c r="O420" s="63"/>
      <c r="P420" s="63"/>
      <c r="Q420" s="63"/>
      <c r="R420" s="16"/>
      <c r="S420" s="17"/>
      <c r="T420" s="18"/>
      <c r="U420" s="17"/>
      <c r="V420" s="19"/>
      <c r="W420" s="17"/>
      <c r="X420" s="17"/>
    </row>
    <row r="421" spans="1:24" ht="15">
      <c r="A421" s="142">
        <f>A419+1</f>
        <v>620</v>
      </c>
      <c r="B421" s="36" t="s">
        <v>2558</v>
      </c>
      <c r="C421" s="171" t="s">
        <v>3202</v>
      </c>
      <c r="D421" s="143" t="str">
        <f>LOWER(IF($A421="","",VLOOKUP($C421,'CPOS178-D'!$A$2:$G$11000,3,0)))</f>
        <v>nivelamento de piso em concreto com acabadora de superfície</v>
      </c>
      <c r="E421" s="32" t="str">
        <f>LOWER(IF($A421="","",VLOOKUP($C421,'CPOS178-D'!$A$2:$G$11000,4,0)))</f>
        <v>m²</v>
      </c>
      <c r="F421" s="394">
        <f>F411</f>
        <v>1049</v>
      </c>
      <c r="G421" s="13"/>
      <c r="H421" s="121"/>
      <c r="I421" s="66"/>
      <c r="J421" s="63"/>
      <c r="K421" s="63"/>
      <c r="L421" s="63"/>
      <c r="M421" s="63"/>
      <c r="N421" s="63"/>
      <c r="O421" s="63"/>
      <c r="P421" s="63"/>
      <c r="Q421" s="63"/>
      <c r="R421" s="16"/>
      <c r="S421" s="17"/>
      <c r="T421" s="18"/>
      <c r="U421" s="17"/>
      <c r="V421" s="19"/>
      <c r="W421" s="17"/>
      <c r="X421" s="17"/>
    </row>
    <row r="422" spans="1:24" ht="15">
      <c r="A422" s="142"/>
      <c r="B422" s="36"/>
      <c r="C422" s="329" t="s">
        <v>8317</v>
      </c>
      <c r="D422" s="331" t="str">
        <f>D412</f>
        <v>1049 m2 (projeto)</v>
      </c>
      <c r="E422" s="32"/>
      <c r="F422" s="394"/>
      <c r="G422" s="13"/>
      <c r="H422" s="121"/>
      <c r="I422" s="66"/>
      <c r="J422" s="63"/>
      <c r="K422" s="63"/>
      <c r="L422" s="63"/>
      <c r="M422" s="63"/>
      <c r="N422" s="63"/>
      <c r="O422" s="63"/>
      <c r="P422" s="63"/>
      <c r="Q422" s="63"/>
      <c r="R422" s="16"/>
      <c r="S422" s="17"/>
      <c r="T422" s="18"/>
      <c r="U422" s="17"/>
      <c r="V422" s="19"/>
      <c r="W422" s="17"/>
      <c r="X422" s="17"/>
    </row>
    <row r="423" spans="1:24" ht="15">
      <c r="A423" s="142"/>
      <c r="B423" s="36"/>
      <c r="C423" s="171"/>
      <c r="D423" s="211"/>
      <c r="E423" s="32"/>
      <c r="F423" s="394"/>
      <c r="G423" s="13"/>
      <c r="H423" s="121"/>
      <c r="I423" s="66"/>
      <c r="J423" s="63"/>
      <c r="K423" s="63"/>
      <c r="L423" s="63"/>
      <c r="M423" s="63"/>
      <c r="N423" s="63"/>
      <c r="O423" s="63"/>
      <c r="P423" s="63"/>
      <c r="Q423" s="63"/>
      <c r="R423" s="16"/>
      <c r="S423" s="17"/>
      <c r="T423" s="18"/>
      <c r="U423" s="17"/>
      <c r="V423" s="19"/>
      <c r="W423" s="17"/>
      <c r="X423" s="17"/>
    </row>
    <row r="424" spans="1:24">
      <c r="A424" s="240"/>
      <c r="B424" s="241"/>
      <c r="C424" s="242"/>
      <c r="D424" s="323" t="s">
        <v>8131</v>
      </c>
      <c r="E424" s="241" t="str">
        <f>LOWER(IF($A424="","",VLOOKUP($D424,'CPOS178-D'!$A$2:$G$11000,4,0)))</f>
        <v/>
      </c>
      <c r="F424" s="393"/>
      <c r="G424" s="10"/>
      <c r="H424" s="116"/>
      <c r="I424" s="24"/>
      <c r="J424" s="24"/>
      <c r="K424" s="25"/>
      <c r="L424" s="24"/>
      <c r="M424" s="25"/>
      <c r="P424" s="4"/>
      <c r="Q424" s="3"/>
      <c r="R424" s="16"/>
      <c r="S424" s="16"/>
      <c r="T424" s="16"/>
      <c r="U424" s="17"/>
      <c r="V424" s="19"/>
      <c r="W424" s="16"/>
      <c r="X424" s="17"/>
    </row>
    <row r="425" spans="1:24" ht="24">
      <c r="A425" s="142">
        <f>A421+1</f>
        <v>621</v>
      </c>
      <c r="B425" s="36" t="s">
        <v>2558</v>
      </c>
      <c r="C425" s="171" t="s">
        <v>6341</v>
      </c>
      <c r="D425" s="143" t="str">
        <f>LOWER(IF($A425="","",VLOOKUP($C425,'CPOS178-D'!$A$2:$G$11000,3,0)))</f>
        <v>abertura de caixa até 25 cm, inclui escavação, compactação, transporte e preparo do sub-leito</v>
      </c>
      <c r="E425" s="32" t="str">
        <f>LOWER(IF($A425="","",VLOOKUP($C425,'CPOS178-D'!$A$2:$G$11000,4,0)))</f>
        <v>m²</v>
      </c>
      <c r="F425" s="394">
        <f>(7.93+10.9+2.55+3+49.88+36.32+30.63+26+14)*3+(1*7.93)</f>
        <v>551.55999999999995</v>
      </c>
      <c r="G425" s="13"/>
      <c r="H425" s="121"/>
      <c r="I425" s="66"/>
      <c r="J425" s="63"/>
      <c r="K425" s="63"/>
      <c r="L425" s="63"/>
      <c r="M425" s="63"/>
      <c r="N425" s="63"/>
      <c r="O425" s="63"/>
      <c r="P425" s="63"/>
      <c r="Q425" s="63"/>
      <c r="R425" s="16"/>
      <c r="S425" s="17"/>
      <c r="T425" s="18"/>
      <c r="U425" s="17"/>
      <c r="V425" s="19"/>
      <c r="W425" s="17"/>
      <c r="X425" s="17"/>
    </row>
    <row r="426" spans="1:24" ht="24">
      <c r="A426" s="142"/>
      <c r="B426" s="36"/>
      <c r="C426" s="329" t="s">
        <v>8317</v>
      </c>
      <c r="D426" s="331" t="s">
        <v>37055</v>
      </c>
      <c r="E426" s="32"/>
      <c r="F426" s="394"/>
      <c r="G426" s="13"/>
      <c r="H426" s="121"/>
      <c r="I426" s="66"/>
      <c r="J426" s="63"/>
      <c r="K426" s="63"/>
      <c r="L426" s="63"/>
      <c r="M426" s="63"/>
      <c r="N426" s="63"/>
      <c r="O426" s="63"/>
      <c r="P426" s="63"/>
      <c r="Q426" s="63"/>
      <c r="R426" s="16"/>
      <c r="S426" s="17"/>
      <c r="T426" s="18"/>
      <c r="U426" s="17"/>
      <c r="V426" s="19"/>
      <c r="W426" s="17"/>
      <c r="X426" s="17"/>
    </row>
    <row r="427" spans="1:24" ht="15">
      <c r="A427" s="142">
        <f>A425+1</f>
        <v>622</v>
      </c>
      <c r="B427" s="36" t="s">
        <v>2558</v>
      </c>
      <c r="C427" s="171" t="s">
        <v>6366</v>
      </c>
      <c r="D427" s="143" t="str">
        <f>LOWER(IF($A427="","",VLOOKUP($C427,'CPOS178-D'!$A$2:$G$11000,3,0)))</f>
        <v>base em concreto com fck de 20 mpa, para guias, sarjetas ou sarjetões</v>
      </c>
      <c r="E427" s="32" t="str">
        <f>LOWER(IF($A427="","",VLOOKUP($C427,'CPOS178-D'!$A$2:$G$11000,4,0)))</f>
        <v>m³</v>
      </c>
      <c r="F427" s="394">
        <f>($F$431+$F$429)*0.4*0.1</f>
        <v>7.4483999999999995</v>
      </c>
      <c r="G427" s="13"/>
      <c r="H427" s="121"/>
      <c r="I427" s="66"/>
      <c r="J427" s="63"/>
      <c r="K427" s="63"/>
      <c r="L427" s="63"/>
      <c r="M427" s="63"/>
      <c r="N427" s="63"/>
      <c r="O427" s="63"/>
      <c r="P427" s="63"/>
      <c r="Q427" s="63"/>
      <c r="R427" s="16"/>
      <c r="S427" s="17"/>
      <c r="T427" s="18"/>
      <c r="U427" s="17"/>
      <c r="V427" s="19"/>
      <c r="W427" s="17"/>
      <c r="X427" s="17"/>
    </row>
    <row r="428" spans="1:24" ht="15">
      <c r="A428" s="142"/>
      <c r="B428" s="36"/>
      <c r="C428" s="329" t="s">
        <v>8317</v>
      </c>
      <c r="D428" s="331" t="s">
        <v>37056</v>
      </c>
      <c r="E428" s="32"/>
      <c r="F428" s="394"/>
      <c r="G428" s="13"/>
      <c r="H428" s="121"/>
      <c r="I428" s="66"/>
      <c r="J428" s="63"/>
      <c r="K428" s="63"/>
      <c r="L428" s="63"/>
      <c r="M428" s="63"/>
      <c r="N428" s="63"/>
      <c r="O428" s="63"/>
      <c r="P428" s="63"/>
      <c r="Q428" s="63"/>
      <c r="R428" s="16"/>
      <c r="S428" s="17"/>
      <c r="T428" s="18"/>
      <c r="U428" s="17"/>
      <c r="V428" s="19"/>
      <c r="W428" s="17"/>
      <c r="X428" s="17"/>
    </row>
    <row r="429" spans="1:24" ht="15">
      <c r="A429" s="142">
        <f>A427+1</f>
        <v>623</v>
      </c>
      <c r="B429" s="36" t="s">
        <v>2558</v>
      </c>
      <c r="C429" s="171" t="s">
        <v>6364</v>
      </c>
      <c r="D429" s="143" t="str">
        <f>LOWER(IF($A429="","",VLOOKUP($C429,'CPOS178-D'!$A$2:$G$11000,3,0)))</f>
        <v>guia pré-moldada curva tipo pmsp 100 - fck 25 mpa</v>
      </c>
      <c r="E429" s="32" t="str">
        <f>LOWER(IF($A429="","",VLOOKUP($C429,'CPOS178-D'!$A$2:$G$11000,4,0)))</f>
        <v>m</v>
      </c>
      <c r="F429" s="394">
        <f>28.75+15.86</f>
        <v>44.61</v>
      </c>
      <c r="G429" s="13"/>
      <c r="H429" s="121"/>
      <c r="I429" s="66"/>
      <c r="J429" s="63"/>
      <c r="K429" s="63"/>
      <c r="L429" s="63"/>
      <c r="M429" s="63"/>
      <c r="N429" s="63"/>
      <c r="O429" s="63"/>
      <c r="P429" s="63"/>
      <c r="Q429" s="63"/>
      <c r="R429" s="16"/>
      <c r="S429" s="17"/>
      <c r="T429" s="18"/>
      <c r="U429" s="17"/>
      <c r="V429" s="19"/>
      <c r="W429" s="17"/>
      <c r="X429" s="17"/>
    </row>
    <row r="430" spans="1:24" ht="15">
      <c r="A430" s="142"/>
      <c r="B430" s="36"/>
      <c r="C430" s="329" t="s">
        <v>8317</v>
      </c>
      <c r="D430" s="331" t="s">
        <v>37057</v>
      </c>
      <c r="E430" s="32"/>
      <c r="F430" s="394"/>
      <c r="G430" s="13"/>
      <c r="H430" s="121"/>
      <c r="I430" s="66"/>
      <c r="J430" s="63"/>
      <c r="K430" s="63"/>
      <c r="L430" s="63"/>
      <c r="M430" s="63"/>
      <c r="N430" s="63"/>
      <c r="O430" s="63"/>
      <c r="P430" s="63"/>
      <c r="Q430" s="63"/>
      <c r="R430" s="16"/>
      <c r="S430" s="17"/>
      <c r="T430" s="18"/>
      <c r="U430" s="17"/>
      <c r="V430" s="19"/>
      <c r="W430" s="17"/>
      <c r="X430" s="17"/>
    </row>
    <row r="431" spans="1:24" ht="15">
      <c r="A431" s="142">
        <f>A429+1</f>
        <v>624</v>
      </c>
      <c r="B431" s="36" t="s">
        <v>2558</v>
      </c>
      <c r="C431" s="171" t="s">
        <v>6365</v>
      </c>
      <c r="D431" s="143" t="str">
        <f>LOWER(IF($A431="","",VLOOKUP($C431,'CPOS178-D'!$A$2:$G$11000,3,0)))</f>
        <v>guia pré-moldada reta tipo pmsp 100 - fck 25 mpa</v>
      </c>
      <c r="E431" s="32" t="str">
        <f>LOWER(IF($A431="","",VLOOKUP($C431,'CPOS178-D'!$A$2:$G$11000,4,0)))</f>
        <v>m</v>
      </c>
      <c r="F431" s="394">
        <f>74.65+30.63+36.32</f>
        <v>141.6</v>
      </c>
      <c r="G431" s="13"/>
      <c r="H431" s="121"/>
      <c r="I431" s="66"/>
      <c r="J431" s="63"/>
      <c r="K431" s="63"/>
      <c r="L431" s="63"/>
      <c r="M431" s="63"/>
      <c r="N431" s="63"/>
      <c r="O431" s="63"/>
      <c r="P431" s="63"/>
      <c r="Q431" s="63"/>
      <c r="R431" s="16"/>
      <c r="S431" s="17"/>
      <c r="T431" s="18"/>
      <c r="U431" s="17"/>
      <c r="V431" s="19"/>
      <c r="W431" s="17"/>
      <c r="X431" s="17"/>
    </row>
    <row r="432" spans="1:24" ht="15">
      <c r="A432" s="142"/>
      <c r="B432" s="36"/>
      <c r="C432" s="329" t="s">
        <v>8317</v>
      </c>
      <c r="D432" s="331" t="s">
        <v>37058</v>
      </c>
      <c r="E432" s="32"/>
      <c r="F432" s="394"/>
      <c r="G432" s="13"/>
      <c r="H432" s="121"/>
      <c r="I432" s="66"/>
      <c r="J432" s="63"/>
      <c r="K432" s="63"/>
      <c r="L432" s="63"/>
      <c r="M432" s="63"/>
      <c r="N432" s="63"/>
      <c r="O432" s="63"/>
      <c r="P432" s="63"/>
      <c r="Q432" s="63"/>
      <c r="R432" s="16"/>
      <c r="S432" s="17"/>
      <c r="T432" s="18"/>
      <c r="U432" s="17"/>
      <c r="V432" s="19"/>
      <c r="W432" s="17"/>
      <c r="X432" s="17"/>
    </row>
    <row r="433" spans="1:41" ht="15">
      <c r="A433" s="142">
        <f>A431+1</f>
        <v>625</v>
      </c>
      <c r="B433" s="36" t="s">
        <v>2558</v>
      </c>
      <c r="C433" s="171" t="s">
        <v>6334</v>
      </c>
      <c r="D433" s="143" t="str">
        <f>LOWER(IF($A433="","",VLOOKUP($C433,'CPOS178-D'!$A$2:$G$11000,3,0)))</f>
        <v>compactação do subleito mínimo de 95% do pn</v>
      </c>
      <c r="E433" s="32" t="str">
        <f>LOWER(IF($A433="","",VLOOKUP($C433,'CPOS178-D'!$A$2:$G$11000,4,0)))</f>
        <v>m³</v>
      </c>
      <c r="F433" s="394">
        <f>F425*0.05</f>
        <v>27.577999999999999</v>
      </c>
      <c r="G433" s="13"/>
      <c r="H433" s="121"/>
      <c r="I433" s="66"/>
      <c r="J433" s="63"/>
      <c r="K433" s="63"/>
      <c r="L433" s="63"/>
      <c r="M433" s="63"/>
      <c r="N433" s="63"/>
      <c r="O433" s="63"/>
      <c r="P433" s="63"/>
      <c r="Q433" s="63"/>
      <c r="R433" s="16"/>
      <c r="S433" s="17"/>
      <c r="T433" s="18"/>
      <c r="U433" s="17"/>
      <c r="V433" s="19"/>
      <c r="W433" s="17"/>
      <c r="X433" s="17"/>
    </row>
    <row r="434" spans="1:41" ht="15">
      <c r="A434" s="142"/>
      <c r="B434" s="36"/>
      <c r="C434" s="329" t="s">
        <v>8317</v>
      </c>
      <c r="D434" s="331" t="s">
        <v>37059</v>
      </c>
      <c r="E434" s="32"/>
      <c r="F434" s="394"/>
      <c r="G434" s="13"/>
      <c r="H434" s="121"/>
      <c r="I434" s="66"/>
      <c r="J434" s="63"/>
      <c r="K434" s="63"/>
      <c r="L434" s="63"/>
      <c r="M434" s="63"/>
      <c r="N434" s="63"/>
      <c r="O434" s="63"/>
      <c r="P434" s="63"/>
      <c r="Q434" s="63"/>
      <c r="R434" s="16"/>
      <c r="S434" s="17"/>
      <c r="T434" s="18"/>
      <c r="U434" s="17"/>
      <c r="V434" s="19"/>
      <c r="W434" s="17"/>
      <c r="X434" s="17"/>
    </row>
    <row r="435" spans="1:41" ht="15">
      <c r="A435" s="142">
        <f>A433+1</f>
        <v>626</v>
      </c>
      <c r="B435" s="36" t="s">
        <v>2558</v>
      </c>
      <c r="C435" s="171" t="s">
        <v>6336</v>
      </c>
      <c r="D435" s="143" t="str">
        <f>LOWER(IF($A435="","",VLOOKUP($C435,'CPOS178-D'!$A$2:$G$11000,3,0)))</f>
        <v>base de brita graduada</v>
      </c>
      <c r="E435" s="32" t="str">
        <f>LOWER(IF($A435="","",VLOOKUP($C435,'CPOS178-D'!$A$2:$G$11000,4,0)))</f>
        <v>m³</v>
      </c>
      <c r="F435" s="394">
        <f>F425*0.08</f>
        <v>44.124799999999993</v>
      </c>
      <c r="G435" s="13"/>
      <c r="H435" s="121"/>
      <c r="I435" s="66"/>
      <c r="J435" s="63"/>
      <c r="K435" s="63"/>
      <c r="L435" s="63"/>
      <c r="M435" s="63"/>
      <c r="N435" s="63"/>
      <c r="O435" s="63"/>
      <c r="P435" s="63"/>
      <c r="Q435" s="63"/>
      <c r="R435" s="16"/>
      <c r="S435" s="17"/>
      <c r="T435" s="18"/>
      <c r="U435" s="17"/>
      <c r="V435" s="19"/>
      <c r="W435" s="17"/>
      <c r="X435" s="17"/>
    </row>
    <row r="436" spans="1:41" ht="15">
      <c r="A436" s="142"/>
      <c r="B436" s="36"/>
      <c r="C436" s="329" t="s">
        <v>8317</v>
      </c>
      <c r="D436" s="331" t="s">
        <v>37060</v>
      </c>
      <c r="E436" s="32"/>
      <c r="F436" s="394"/>
      <c r="G436" s="13"/>
      <c r="H436" s="121"/>
      <c r="I436" s="66"/>
      <c r="J436" s="63"/>
      <c r="K436" s="63"/>
      <c r="L436" s="63"/>
      <c r="M436" s="63"/>
      <c r="N436" s="63"/>
      <c r="O436" s="63"/>
      <c r="P436" s="63"/>
      <c r="Q436" s="63"/>
      <c r="R436" s="16"/>
      <c r="S436" s="17"/>
      <c r="T436" s="18"/>
      <c r="U436" s="17"/>
      <c r="V436" s="19"/>
      <c r="W436" s="17"/>
      <c r="X436" s="17"/>
    </row>
    <row r="437" spans="1:41" ht="15">
      <c r="A437" s="142">
        <f>A435+1</f>
        <v>627</v>
      </c>
      <c r="B437" s="36" t="s">
        <v>2558</v>
      </c>
      <c r="C437" s="171" t="s">
        <v>6337</v>
      </c>
      <c r="D437" s="143" t="str">
        <f>LOWER(IF($A437="","",VLOOKUP($C437,'CPOS178-D'!$A$2:$G$11000,3,0)))</f>
        <v>base de bica corrida</v>
      </c>
      <c r="E437" s="32" t="str">
        <f>LOWER(IF($A437="","",VLOOKUP($C437,'CPOS178-D'!$A$2:$G$11000,4,0)))</f>
        <v>m³</v>
      </c>
      <c r="F437" s="394">
        <f>F425*0.05</f>
        <v>27.577999999999999</v>
      </c>
      <c r="G437" s="13"/>
      <c r="H437" s="121"/>
      <c r="I437" s="66"/>
      <c r="J437" s="63"/>
      <c r="K437" s="63"/>
      <c r="L437" s="63"/>
      <c r="M437" s="63"/>
      <c r="N437" s="63"/>
      <c r="O437" s="63"/>
      <c r="P437" s="63"/>
      <c r="Q437" s="63"/>
      <c r="R437" s="16"/>
      <c r="S437" s="17"/>
      <c r="T437" s="18"/>
      <c r="U437" s="17"/>
      <c r="V437" s="19"/>
      <c r="W437" s="17"/>
      <c r="X437" s="17"/>
    </row>
    <row r="438" spans="1:41" ht="15">
      <c r="A438" s="142"/>
      <c r="B438" s="36"/>
      <c r="C438" s="329" t="s">
        <v>8317</v>
      </c>
      <c r="D438" s="331" t="s">
        <v>37059</v>
      </c>
      <c r="E438" s="32"/>
      <c r="F438" s="394"/>
      <c r="G438" s="13"/>
      <c r="H438" s="121"/>
      <c r="I438" s="66"/>
      <c r="J438" s="63"/>
      <c r="K438" s="63"/>
      <c r="L438" s="63"/>
      <c r="M438" s="63"/>
      <c r="N438" s="63"/>
      <c r="O438" s="63"/>
      <c r="P438" s="63"/>
      <c r="Q438" s="63"/>
      <c r="R438" s="16"/>
      <c r="S438" s="17"/>
      <c r="T438" s="18"/>
      <c r="U438" s="17"/>
      <c r="V438" s="19"/>
      <c r="W438" s="17"/>
      <c r="X438" s="17"/>
    </row>
    <row r="439" spans="1:41" ht="15">
      <c r="A439" s="142">
        <f>A437+1</f>
        <v>628</v>
      </c>
      <c r="B439" s="36" t="s">
        <v>2558</v>
      </c>
      <c r="C439" s="171" t="s">
        <v>3173</v>
      </c>
      <c r="D439" s="143" t="str">
        <f>LOWER(IF($A439="","",VLOOKUP($C439,'CPOS178-D'!$A$2:$G$11000,3,0)))</f>
        <v>concreto usinado, fck = 20 mpa - para bombeamento</v>
      </c>
      <c r="E439" s="32" t="str">
        <f>LOWER(IF($A439="","",VLOOKUP($C439,'CPOS178-D'!$A$2:$G$11000,4,0)))</f>
        <v>m³</v>
      </c>
      <c r="F439" s="394">
        <f>F425*0.1</f>
        <v>55.155999999999999</v>
      </c>
      <c r="G439" s="13"/>
      <c r="H439" s="121"/>
      <c r="I439" s="66"/>
      <c r="J439" s="63"/>
      <c r="K439" s="63"/>
      <c r="L439" s="63"/>
      <c r="M439" s="63"/>
      <c r="N439" s="63"/>
      <c r="O439" s="63"/>
      <c r="P439" s="63"/>
      <c r="Q439" s="63"/>
      <c r="R439" s="16"/>
      <c r="S439" s="17"/>
      <c r="T439" s="18"/>
      <c r="U439" s="17"/>
      <c r="V439" s="19"/>
      <c r="W439" s="17"/>
      <c r="X439" s="17"/>
    </row>
    <row r="440" spans="1:41" ht="15">
      <c r="A440" s="142"/>
      <c r="B440" s="36"/>
      <c r="C440" s="329" t="s">
        <v>8317</v>
      </c>
      <c r="D440" s="331" t="s">
        <v>37061</v>
      </c>
      <c r="E440" s="32"/>
      <c r="F440" s="394"/>
      <c r="G440" s="13"/>
      <c r="H440" s="121"/>
      <c r="I440" s="66"/>
      <c r="J440" s="63"/>
      <c r="K440" s="63"/>
      <c r="L440" s="63"/>
      <c r="M440" s="63"/>
      <c r="N440" s="63"/>
      <c r="O440" s="63"/>
      <c r="P440" s="63"/>
      <c r="Q440" s="63"/>
      <c r="R440" s="16"/>
      <c r="S440" s="17"/>
      <c r="T440" s="18"/>
      <c r="U440" s="17"/>
      <c r="V440" s="19"/>
      <c r="W440" s="17"/>
      <c r="X440" s="17"/>
    </row>
    <row r="441" spans="1:41" ht="24">
      <c r="A441" s="142">
        <f>A439+1</f>
        <v>629</v>
      </c>
      <c r="B441" s="36" t="s">
        <v>2558</v>
      </c>
      <c r="C441" s="171" t="s">
        <v>3198</v>
      </c>
      <c r="D441" s="143" t="str">
        <f>LOWER(IF($A441="","",VLOOKUP($C441,'CPOS178-D'!$A$2:$G$11000,3,0)))</f>
        <v>lançamento, espalhamento e adensamento de concreto ou massa em lastro e/ou enchimento</v>
      </c>
      <c r="E441" s="32" t="str">
        <f>LOWER(IF($A441="","",VLOOKUP($C441,'CPOS178-D'!$A$2:$G$11000,4,0)))</f>
        <v>m³</v>
      </c>
      <c r="F441" s="394">
        <f>F439</f>
        <v>55.155999999999999</v>
      </c>
      <c r="G441" s="13"/>
      <c r="H441" s="121"/>
      <c r="I441" s="66"/>
      <c r="J441" s="63"/>
      <c r="K441" s="63"/>
      <c r="L441" s="63"/>
      <c r="M441" s="63"/>
      <c r="N441" s="63"/>
      <c r="O441" s="63"/>
      <c r="P441" s="63"/>
      <c r="Q441" s="63"/>
      <c r="R441" s="16"/>
      <c r="S441" s="17"/>
      <c r="T441" s="18"/>
      <c r="U441" s="17"/>
      <c r="V441" s="19"/>
      <c r="W441" s="17"/>
      <c r="X441" s="17"/>
    </row>
    <row r="442" spans="1:41" ht="15">
      <c r="A442" s="142"/>
      <c r="B442" s="36"/>
      <c r="C442" s="329" t="s">
        <v>8317</v>
      </c>
      <c r="D442" s="331" t="str">
        <f>D440</f>
        <v>551,56m2 x 0,10m</v>
      </c>
      <c r="E442" s="32"/>
      <c r="F442" s="394"/>
      <c r="G442" s="13"/>
      <c r="H442" s="121"/>
      <c r="I442" s="66"/>
      <c r="J442" s="63"/>
      <c r="K442" s="63"/>
      <c r="L442" s="63"/>
      <c r="M442" s="63"/>
      <c r="N442" s="63"/>
      <c r="O442" s="63"/>
      <c r="P442" s="63"/>
      <c r="Q442" s="63"/>
      <c r="R442" s="16"/>
      <c r="S442" s="17"/>
      <c r="T442" s="18"/>
      <c r="U442" s="17"/>
      <c r="V442" s="19"/>
      <c r="W442" s="17"/>
      <c r="X442" s="17"/>
    </row>
    <row r="443" spans="1:41" ht="15">
      <c r="A443" s="142">
        <f>A441+1</f>
        <v>630</v>
      </c>
      <c r="B443" s="36" t="s">
        <v>2558</v>
      </c>
      <c r="C443" s="171" t="s">
        <v>3202</v>
      </c>
      <c r="D443" s="143" t="str">
        <f>LOWER(IF($A443="","",VLOOKUP($C443,'CPOS178-D'!$A$2:$G$11000,3,0)))</f>
        <v>nivelamento de piso em concreto com acabadora de superfície</v>
      </c>
      <c r="E443" s="32" t="str">
        <f>LOWER(IF($A443="","",VLOOKUP($C443,'CPOS178-D'!$A$2:$G$11000,4,0)))</f>
        <v>m²</v>
      </c>
      <c r="F443" s="394">
        <f>F425</f>
        <v>551.55999999999995</v>
      </c>
      <c r="G443" s="13"/>
      <c r="H443" s="121"/>
      <c r="I443" s="66"/>
      <c r="J443" s="63"/>
      <c r="K443" s="63"/>
      <c r="L443" s="63"/>
      <c r="M443" s="63"/>
      <c r="N443" s="63"/>
      <c r="O443" s="63"/>
      <c r="P443" s="63"/>
      <c r="Q443" s="63"/>
      <c r="R443" s="16"/>
      <c r="S443" s="17"/>
      <c r="T443" s="18"/>
      <c r="U443" s="17"/>
      <c r="V443" s="19"/>
      <c r="W443" s="17"/>
      <c r="X443" s="17"/>
    </row>
    <row r="444" spans="1:41" ht="24">
      <c r="A444" s="142"/>
      <c r="B444" s="36"/>
      <c r="C444" s="329" t="s">
        <v>8317</v>
      </c>
      <c r="D444" s="331" t="str">
        <f>D426</f>
        <v>(7,93m + 10,9m + 2,55m + 3m + 49,88m + 36,32m + 30,63m + 26m + 14m) x 3m + (1m x 7,93m)</v>
      </c>
      <c r="E444" s="32"/>
      <c r="F444" s="394"/>
      <c r="G444" s="13"/>
      <c r="H444" s="121"/>
      <c r="I444" s="66"/>
      <c r="J444" s="63"/>
      <c r="K444" s="63"/>
      <c r="L444" s="63"/>
      <c r="M444" s="63"/>
      <c r="N444" s="63"/>
      <c r="O444" s="63"/>
      <c r="P444" s="63"/>
      <c r="Q444" s="63"/>
      <c r="R444" s="16"/>
      <c r="S444" s="17"/>
      <c r="T444" s="18"/>
      <c r="U444" s="17"/>
      <c r="V444" s="19"/>
      <c r="W444" s="17"/>
      <c r="X444" s="17"/>
    </row>
    <row r="445" spans="1:41" ht="24">
      <c r="A445" s="142">
        <f t="shared" ref="A445" si="18">A443+1</f>
        <v>631</v>
      </c>
      <c r="B445" s="36" t="s">
        <v>2558</v>
      </c>
      <c r="C445" s="171" t="s">
        <v>4197</v>
      </c>
      <c r="D445" s="143" t="str">
        <f>LOWER(IF($A445="","",VLOOKUP($C445,'CPOS178-D'!$A$2:$G$11000,3,0)))</f>
        <v>piso tátil de concreto, alerta / direcional, intertravado, espessura de 6 cm, com rejunte em areia</v>
      </c>
      <c r="E445" s="32" t="str">
        <f>LOWER(IF($A445="","",VLOOKUP($C445,'CPOS178-D'!$A$2:$G$11000,4,0)))</f>
        <v>m²</v>
      </c>
      <c r="F445" s="394">
        <f>(F431+F429)*0.2</f>
        <v>37.241999999999997</v>
      </c>
      <c r="G445" s="13"/>
      <c r="H445" s="121"/>
      <c r="I445" s="66"/>
      <c r="J445" s="63"/>
      <c r="K445" s="63"/>
      <c r="L445" s="63"/>
      <c r="M445" s="63"/>
      <c r="N445" s="63"/>
      <c r="O445" s="63"/>
      <c r="P445" s="63"/>
      <c r="Q445" s="63"/>
      <c r="R445" s="16"/>
      <c r="S445" s="17"/>
      <c r="T445" s="18"/>
      <c r="U445" s="17"/>
      <c r="V445" s="19"/>
      <c r="W445" s="17"/>
      <c r="X445" s="17"/>
    </row>
    <row r="446" spans="1:41" ht="15">
      <c r="A446" s="142"/>
      <c r="B446" s="36"/>
      <c r="C446" s="329" t="s">
        <v>8317</v>
      </c>
      <c r="D446" s="331" t="s">
        <v>37062</v>
      </c>
      <c r="E446" s="32"/>
      <c r="F446" s="394"/>
      <c r="G446" s="13"/>
      <c r="H446" s="121"/>
      <c r="I446" s="66"/>
      <c r="J446" s="63"/>
      <c r="K446" s="63"/>
      <c r="L446" s="63"/>
      <c r="M446" s="63"/>
      <c r="N446" s="63"/>
      <c r="O446" s="63"/>
      <c r="P446" s="63"/>
      <c r="Q446" s="63"/>
      <c r="R446" s="16"/>
      <c r="S446" s="17"/>
      <c r="T446" s="18"/>
      <c r="U446" s="17"/>
      <c r="V446" s="19"/>
      <c r="W446" s="17"/>
      <c r="X446" s="17"/>
    </row>
    <row r="447" spans="1:41">
      <c r="A447" s="170"/>
      <c r="B447" s="171"/>
      <c r="C447" s="163"/>
      <c r="D447" s="174"/>
      <c r="E447" s="172"/>
      <c r="F447" s="394"/>
      <c r="G447" s="165"/>
      <c r="H447" s="165"/>
      <c r="I447" s="165"/>
      <c r="J447" s="165"/>
      <c r="K447" s="166"/>
      <c r="L447" s="167"/>
      <c r="M447" s="168"/>
      <c r="N447" s="167"/>
      <c r="O447" s="167"/>
      <c r="P447" s="169"/>
      <c r="Q447" s="169"/>
      <c r="R447" s="169"/>
      <c r="S447" s="169"/>
      <c r="T447" s="169"/>
      <c r="U447" s="169"/>
      <c r="V447" s="169"/>
      <c r="W447" s="169"/>
      <c r="X447" s="169"/>
      <c r="Y447" s="169"/>
      <c r="Z447" s="169"/>
      <c r="AA447" s="169"/>
      <c r="AB447" s="169"/>
      <c r="AC447" s="169"/>
      <c r="AD447" s="169"/>
      <c r="AE447" s="169"/>
      <c r="AF447" s="169"/>
      <c r="AG447" s="169"/>
      <c r="AH447" s="169"/>
      <c r="AI447" s="169"/>
      <c r="AJ447" s="169"/>
      <c r="AK447" s="169"/>
      <c r="AL447" s="169"/>
      <c r="AM447" s="169"/>
      <c r="AN447" s="169"/>
      <c r="AO447" s="169"/>
    </row>
    <row r="448" spans="1:41">
      <c r="A448" s="243"/>
      <c r="B448" s="244"/>
      <c r="C448" s="244"/>
      <c r="D448" s="324" t="s">
        <v>2568</v>
      </c>
      <c r="E448" s="245">
        <f>A378</f>
        <v>600</v>
      </c>
      <c r="F448" s="395"/>
      <c r="G448" s="10"/>
      <c r="H448" s="119"/>
      <c r="I448" s="63"/>
      <c r="J448" s="63"/>
      <c r="K448" s="63"/>
      <c r="L448" s="63"/>
      <c r="M448" s="63"/>
      <c r="N448" s="63"/>
      <c r="O448" s="63"/>
      <c r="P448" s="63"/>
      <c r="Q448" s="63"/>
      <c r="R448" s="63"/>
      <c r="S448" s="63"/>
      <c r="T448" s="16"/>
      <c r="U448" s="17"/>
      <c r="V448" s="19"/>
      <c r="W448" s="16"/>
      <c r="X448" s="17"/>
    </row>
    <row r="449" spans="1:41" hidden="1">
      <c r="A449" s="170"/>
      <c r="B449" s="171"/>
      <c r="C449" s="163"/>
      <c r="D449" s="174"/>
      <c r="E449" s="172"/>
      <c r="F449" s="394"/>
      <c r="G449" s="165"/>
      <c r="H449" s="165"/>
      <c r="I449" s="165"/>
      <c r="J449" s="165"/>
      <c r="K449" s="166"/>
      <c r="L449" s="167"/>
      <c r="M449" s="168"/>
      <c r="N449" s="167"/>
      <c r="O449" s="167"/>
      <c r="P449" s="169"/>
      <c r="Q449" s="169"/>
      <c r="R449" s="169"/>
      <c r="S449" s="169"/>
      <c r="T449" s="169"/>
      <c r="U449" s="169"/>
      <c r="V449" s="169"/>
      <c r="W449" s="169"/>
      <c r="X449" s="169"/>
      <c r="Y449" s="169"/>
      <c r="Z449" s="169"/>
      <c r="AA449" s="169"/>
      <c r="AB449" s="169"/>
      <c r="AC449" s="169"/>
      <c r="AD449" s="169"/>
      <c r="AE449" s="169"/>
      <c r="AF449" s="169"/>
      <c r="AG449" s="169"/>
      <c r="AH449" s="169"/>
      <c r="AI449" s="169"/>
      <c r="AJ449" s="169"/>
      <c r="AK449" s="169"/>
      <c r="AL449" s="169"/>
      <c r="AM449" s="169"/>
      <c r="AN449" s="169"/>
      <c r="AO449" s="169"/>
    </row>
    <row r="450" spans="1:41" s="1" customFormat="1" hidden="1">
      <c r="A450" s="162">
        <v>700</v>
      </c>
      <c r="B450" s="200"/>
      <c r="C450" s="201"/>
      <c r="D450" s="173" t="s">
        <v>8132</v>
      </c>
      <c r="E450" s="164"/>
      <c r="F450" s="397"/>
      <c r="G450" s="208"/>
      <c r="H450" s="208"/>
      <c r="I450" s="208"/>
      <c r="J450" s="208"/>
      <c r="K450" s="209"/>
      <c r="L450" s="199"/>
      <c r="M450" s="168"/>
      <c r="N450" s="199"/>
      <c r="O450" s="199"/>
      <c r="P450" s="210"/>
      <c r="Q450" s="210"/>
      <c r="R450" s="210"/>
      <c r="S450" s="210"/>
      <c r="T450" s="21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s="210"/>
    </row>
    <row r="451" spans="1:41" hidden="1">
      <c r="A451" s="170"/>
      <c r="B451" s="171"/>
      <c r="C451" s="163"/>
      <c r="D451" s="174"/>
      <c r="E451" s="172"/>
      <c r="F451" s="394"/>
      <c r="G451" s="165"/>
      <c r="H451" s="165"/>
      <c r="I451" s="165"/>
      <c r="J451" s="165"/>
      <c r="K451" s="166"/>
      <c r="L451" s="167"/>
      <c r="M451" s="168"/>
      <c r="N451" s="167"/>
      <c r="O451" s="167"/>
      <c r="P451" s="169"/>
      <c r="Q451" s="169"/>
      <c r="R451" s="169"/>
      <c r="S451" s="169"/>
      <c r="T451" s="169"/>
      <c r="U451" s="169"/>
      <c r="V451" s="169"/>
      <c r="W451" s="169"/>
      <c r="X451" s="169"/>
      <c r="Y451" s="169"/>
      <c r="Z451" s="169"/>
      <c r="AA451" s="169"/>
      <c r="AB451" s="169"/>
      <c r="AC451" s="169"/>
      <c r="AD451" s="169"/>
      <c r="AE451" s="169"/>
      <c r="AF451" s="169"/>
      <c r="AG451" s="169"/>
      <c r="AH451" s="169"/>
      <c r="AI451" s="169"/>
      <c r="AJ451" s="169"/>
      <c r="AK451" s="169"/>
      <c r="AL451" s="169"/>
      <c r="AM451" s="169"/>
      <c r="AN451" s="169"/>
      <c r="AO451" s="169"/>
    </row>
    <row r="452" spans="1:41" ht="15" hidden="1">
      <c r="A452" s="142">
        <f>A450+1</f>
        <v>701</v>
      </c>
      <c r="B452" s="36"/>
      <c r="C452" s="163" t="s">
        <v>8119</v>
      </c>
      <c r="D452" s="143" t="s">
        <v>8120</v>
      </c>
      <c r="E452" s="32" t="s">
        <v>8121</v>
      </c>
      <c r="F452" s="394">
        <f>89.17</f>
        <v>89.17</v>
      </c>
      <c r="G452" s="13"/>
      <c r="H452" s="121"/>
      <c r="I452" s="66"/>
      <c r="J452" s="63"/>
      <c r="K452" s="63"/>
      <c r="L452" s="63"/>
      <c r="M452" s="63"/>
      <c r="N452" s="63"/>
      <c r="O452" s="63"/>
      <c r="P452" s="63"/>
      <c r="Q452" s="63"/>
      <c r="R452" s="16"/>
      <c r="S452" s="17"/>
      <c r="T452" s="18"/>
      <c r="U452" s="17"/>
      <c r="V452" s="19"/>
      <c r="W452" s="17"/>
      <c r="X452" s="17"/>
    </row>
    <row r="453" spans="1:41" ht="15" hidden="1">
      <c r="A453" s="142"/>
      <c r="B453" s="36"/>
      <c r="C453" s="329" t="s">
        <v>8317</v>
      </c>
      <c r="D453" s="331" t="s">
        <v>37065</v>
      </c>
      <c r="E453" s="32"/>
      <c r="F453" s="394"/>
      <c r="G453" s="13"/>
      <c r="H453" s="121"/>
      <c r="I453" s="66"/>
      <c r="J453" s="63"/>
      <c r="K453" s="63"/>
      <c r="L453" s="63"/>
      <c r="M453" s="63"/>
      <c r="N453" s="63"/>
      <c r="O453" s="63"/>
      <c r="P453" s="63"/>
      <c r="Q453" s="63"/>
      <c r="R453" s="16"/>
      <c r="S453" s="17"/>
      <c r="T453" s="18"/>
      <c r="U453" s="17"/>
      <c r="V453" s="19"/>
      <c r="W453" s="17"/>
      <c r="X453" s="17"/>
    </row>
    <row r="454" spans="1:41" ht="15" hidden="1">
      <c r="A454" s="142">
        <f>A452+1</f>
        <v>702</v>
      </c>
      <c r="B454" s="36"/>
      <c r="C454" s="163" t="s">
        <v>8115</v>
      </c>
      <c r="D454" s="143" t="s">
        <v>8122</v>
      </c>
      <c r="E454" s="32" t="s">
        <v>8123</v>
      </c>
      <c r="F454" s="394">
        <f>F452*3</f>
        <v>267.51</v>
      </c>
      <c r="G454" s="13"/>
      <c r="H454" s="121"/>
      <c r="I454" s="66"/>
      <c r="J454" s="63"/>
      <c r="K454" s="63"/>
      <c r="L454" s="63"/>
      <c r="M454" s="63"/>
      <c r="N454" s="63"/>
      <c r="O454" s="63"/>
      <c r="P454" s="63"/>
      <c r="Q454" s="63"/>
      <c r="R454" s="16"/>
      <c r="S454" s="17"/>
      <c r="T454" s="18"/>
      <c r="U454" s="17"/>
      <c r="V454" s="19"/>
      <c r="W454" s="17"/>
      <c r="X454" s="17"/>
    </row>
    <row r="455" spans="1:41" ht="15" hidden="1">
      <c r="A455" s="142"/>
      <c r="B455" s="36"/>
      <c r="C455" s="329" t="s">
        <v>8317</v>
      </c>
      <c r="D455" s="331" t="s">
        <v>37064</v>
      </c>
      <c r="E455" s="32"/>
      <c r="F455" s="394"/>
      <c r="G455" s="13"/>
      <c r="H455" s="121"/>
      <c r="I455" s="66"/>
      <c r="J455" s="63"/>
      <c r="K455" s="63"/>
      <c r="L455" s="63"/>
      <c r="M455" s="63"/>
      <c r="N455" s="63"/>
      <c r="O455" s="63"/>
      <c r="P455" s="63"/>
      <c r="Q455" s="63"/>
      <c r="R455" s="16"/>
      <c r="S455" s="17"/>
      <c r="T455" s="18"/>
      <c r="U455" s="17"/>
      <c r="V455" s="19"/>
      <c r="W455" s="17"/>
      <c r="X455" s="17"/>
    </row>
    <row r="456" spans="1:41" ht="15" hidden="1">
      <c r="A456" s="142">
        <f>A454+1</f>
        <v>703</v>
      </c>
      <c r="B456" s="36"/>
      <c r="C456" s="163" t="s">
        <v>8115</v>
      </c>
      <c r="D456" s="143" t="s">
        <v>8124</v>
      </c>
      <c r="E456" s="32" t="s">
        <v>8127</v>
      </c>
      <c r="F456" s="394">
        <v>10</v>
      </c>
      <c r="G456" s="13"/>
      <c r="H456" s="121"/>
      <c r="I456" s="66"/>
      <c r="J456" s="63"/>
      <c r="K456" s="63"/>
      <c r="L456" s="63"/>
      <c r="M456" s="63"/>
      <c r="N456" s="63"/>
      <c r="O456" s="63"/>
      <c r="P456" s="63"/>
      <c r="Q456" s="63"/>
      <c r="R456" s="16"/>
      <c r="S456" s="17"/>
      <c r="T456" s="18"/>
      <c r="U456" s="17"/>
      <c r="V456" s="19"/>
      <c r="W456" s="17"/>
      <c r="X456" s="17"/>
    </row>
    <row r="457" spans="1:41" ht="15" hidden="1">
      <c r="A457" s="142"/>
      <c r="B457" s="36"/>
      <c r="C457" s="329" t="s">
        <v>8317</v>
      </c>
      <c r="D457" s="331" t="s">
        <v>37093</v>
      </c>
      <c r="E457" s="32"/>
      <c r="F457" s="394"/>
      <c r="G457" s="13"/>
      <c r="H457" s="121"/>
      <c r="I457" s="66"/>
      <c r="J457" s="63"/>
      <c r="K457" s="63"/>
      <c r="L457" s="63"/>
      <c r="M457" s="63"/>
      <c r="N457" s="63"/>
      <c r="O457" s="63"/>
      <c r="P457" s="63"/>
      <c r="Q457" s="63"/>
      <c r="R457" s="16"/>
      <c r="S457" s="17"/>
      <c r="T457" s="18"/>
      <c r="U457" s="17"/>
      <c r="V457" s="19"/>
      <c r="W457" s="17"/>
      <c r="X457" s="17"/>
    </row>
    <row r="458" spans="1:41" ht="15" hidden="1">
      <c r="A458" s="142">
        <f t="shared" ref="A458" si="19">A456+1</f>
        <v>704</v>
      </c>
      <c r="B458" s="36"/>
      <c r="C458" s="163" t="s">
        <v>8115</v>
      </c>
      <c r="D458" s="143" t="s">
        <v>8125</v>
      </c>
      <c r="E458" s="32" t="s">
        <v>8127</v>
      </c>
      <c r="F458" s="394">
        <v>10</v>
      </c>
      <c r="G458" s="13"/>
      <c r="H458" s="121"/>
      <c r="I458" s="66"/>
      <c r="J458" s="63"/>
      <c r="K458" s="63"/>
      <c r="L458" s="63"/>
      <c r="M458" s="63"/>
      <c r="N458" s="63"/>
      <c r="O458" s="63"/>
      <c r="P458" s="63"/>
      <c r="Q458" s="63"/>
      <c r="R458" s="16"/>
      <c r="S458" s="17"/>
      <c r="T458" s="18"/>
      <c r="U458" s="17"/>
      <c r="V458" s="19"/>
      <c r="W458" s="17"/>
      <c r="X458" s="17"/>
    </row>
    <row r="459" spans="1:41" ht="15" hidden="1">
      <c r="A459" s="142"/>
      <c r="B459" s="36"/>
      <c r="C459" s="329" t="s">
        <v>8317</v>
      </c>
      <c r="D459" s="331" t="s">
        <v>37093</v>
      </c>
      <c r="E459" s="32"/>
      <c r="F459" s="394"/>
      <c r="G459" s="13"/>
      <c r="H459" s="121"/>
      <c r="I459" s="66"/>
      <c r="J459" s="63"/>
      <c r="K459" s="63"/>
      <c r="L459" s="63"/>
      <c r="M459" s="63"/>
      <c r="N459" s="63"/>
      <c r="O459" s="63"/>
      <c r="P459" s="63"/>
      <c r="Q459" s="63"/>
      <c r="R459" s="16"/>
      <c r="S459" s="17"/>
      <c r="T459" s="18"/>
      <c r="U459" s="17"/>
      <c r="V459" s="19"/>
      <c r="W459" s="17"/>
      <c r="X459" s="17"/>
    </row>
    <row r="460" spans="1:41" ht="24" hidden="1">
      <c r="A460" s="142">
        <f>A458+1</f>
        <v>705</v>
      </c>
      <c r="B460" s="36"/>
      <c r="C460" s="163" t="s">
        <v>8115</v>
      </c>
      <c r="D460" s="143" t="s">
        <v>37090</v>
      </c>
      <c r="E460" s="32" t="s">
        <v>8127</v>
      </c>
      <c r="F460" s="394">
        <v>2</v>
      </c>
      <c r="G460" s="13"/>
      <c r="H460" s="121"/>
      <c r="I460" s="66"/>
      <c r="J460" s="63"/>
      <c r="K460" s="63"/>
      <c r="L460" s="63"/>
      <c r="M460" s="63"/>
      <c r="N460" s="63"/>
      <c r="O460" s="63"/>
      <c r="P460" s="63"/>
      <c r="Q460" s="63"/>
      <c r="R460" s="16"/>
      <c r="S460" s="17"/>
      <c r="T460" s="18"/>
      <c r="U460" s="17"/>
      <c r="V460" s="19"/>
      <c r="W460" s="17"/>
      <c r="X460" s="17"/>
    </row>
    <row r="461" spans="1:41" hidden="1">
      <c r="A461" s="170"/>
      <c r="B461" s="171"/>
      <c r="C461" s="329" t="s">
        <v>8317</v>
      </c>
      <c r="D461" s="331" t="s">
        <v>37063</v>
      </c>
      <c r="E461" s="172"/>
      <c r="F461" s="394"/>
      <c r="G461" s="165"/>
      <c r="H461" s="165"/>
      <c r="I461" s="165"/>
      <c r="J461" s="165"/>
      <c r="K461" s="166"/>
      <c r="L461" s="167"/>
      <c r="M461" s="168"/>
      <c r="N461" s="167"/>
      <c r="O461" s="167"/>
      <c r="P461" s="169"/>
      <c r="Q461" s="169"/>
      <c r="R461" s="169"/>
      <c r="S461" s="169"/>
      <c r="T461" s="169"/>
      <c r="U461" s="169"/>
      <c r="V461" s="169"/>
      <c r="W461" s="169"/>
      <c r="X461" s="169"/>
      <c r="Y461" s="169"/>
      <c r="Z461" s="169"/>
      <c r="AA461" s="169"/>
      <c r="AB461" s="169"/>
      <c r="AC461" s="169"/>
      <c r="AD461" s="169"/>
      <c r="AE461" s="169"/>
      <c r="AF461" s="169"/>
      <c r="AG461" s="169"/>
      <c r="AH461" s="169"/>
      <c r="AI461" s="169"/>
      <c r="AJ461" s="169"/>
      <c r="AK461" s="169"/>
      <c r="AL461" s="169"/>
      <c r="AM461" s="169"/>
      <c r="AN461" s="169"/>
      <c r="AO461" s="169"/>
    </row>
    <row r="462" spans="1:41" hidden="1">
      <c r="A462" s="170"/>
      <c r="B462" s="171"/>
      <c r="C462" s="329"/>
      <c r="D462" s="400"/>
      <c r="E462" s="172"/>
      <c r="F462" s="394"/>
      <c r="G462" s="165"/>
      <c r="H462" s="165"/>
      <c r="I462" s="165"/>
      <c r="J462" s="165"/>
      <c r="K462" s="166"/>
      <c r="L462" s="167"/>
      <c r="M462" s="168"/>
      <c r="N462" s="167"/>
      <c r="O462" s="167"/>
      <c r="P462" s="169"/>
      <c r="Q462" s="169"/>
      <c r="R462" s="169"/>
      <c r="S462" s="169"/>
      <c r="T462" s="169"/>
      <c r="U462" s="169"/>
      <c r="V462" s="169"/>
      <c r="W462" s="169"/>
      <c r="X462" s="169"/>
      <c r="Y462" s="169"/>
      <c r="Z462" s="169"/>
      <c r="AA462" s="169"/>
      <c r="AB462" s="169"/>
      <c r="AC462" s="169"/>
      <c r="AD462" s="169"/>
      <c r="AE462" s="169"/>
      <c r="AF462" s="169"/>
      <c r="AG462" s="169"/>
      <c r="AH462" s="169"/>
      <c r="AI462" s="169"/>
      <c r="AJ462" s="169"/>
      <c r="AK462" s="169"/>
      <c r="AL462" s="169"/>
      <c r="AM462" s="169"/>
      <c r="AN462" s="169"/>
      <c r="AO462" s="169"/>
    </row>
    <row r="463" spans="1:41" hidden="1">
      <c r="A463" s="243"/>
      <c r="B463" s="244"/>
      <c r="C463" s="244"/>
      <c r="D463" s="324" t="s">
        <v>2568</v>
      </c>
      <c r="E463" s="245">
        <f>A450</f>
        <v>700</v>
      </c>
      <c r="F463" s="395"/>
      <c r="G463" s="10"/>
      <c r="H463" s="119"/>
      <c r="I463" s="63"/>
      <c r="J463" s="63"/>
      <c r="K463" s="63"/>
      <c r="L463" s="63"/>
      <c r="M463" s="63"/>
      <c r="N463" s="63"/>
      <c r="O463" s="63"/>
      <c r="P463" s="63"/>
      <c r="Q463" s="63"/>
      <c r="R463" s="63"/>
      <c r="S463" s="63"/>
      <c r="T463" s="16"/>
      <c r="U463" s="17"/>
      <c r="V463" s="19"/>
      <c r="W463" s="16"/>
      <c r="X463" s="17"/>
    </row>
    <row r="464" spans="1:41">
      <c r="A464" s="170"/>
      <c r="B464" s="171"/>
      <c r="C464" s="163"/>
      <c r="D464" s="174"/>
      <c r="E464" s="172"/>
      <c r="F464" s="394"/>
      <c r="G464" s="165"/>
      <c r="H464" s="165"/>
      <c r="I464" s="165"/>
      <c r="J464" s="165"/>
      <c r="K464" s="166"/>
      <c r="L464" s="167"/>
      <c r="M464" s="168"/>
      <c r="N464" s="167"/>
      <c r="O464" s="167"/>
      <c r="P464" s="169"/>
      <c r="Q464" s="169"/>
      <c r="R464" s="169"/>
      <c r="S464" s="169"/>
      <c r="T464" s="169"/>
      <c r="U464" s="169"/>
      <c r="V464" s="169"/>
      <c r="W464" s="169"/>
      <c r="X464" s="169"/>
      <c r="Y464" s="169"/>
      <c r="Z464" s="169"/>
      <c r="AA464" s="169"/>
      <c r="AB464" s="169"/>
      <c r="AC464" s="169"/>
      <c r="AD464" s="169"/>
      <c r="AE464" s="169"/>
      <c r="AF464" s="169"/>
      <c r="AG464" s="169"/>
      <c r="AH464" s="169"/>
      <c r="AI464" s="169"/>
      <c r="AJ464" s="169"/>
      <c r="AK464" s="169"/>
      <c r="AL464" s="169"/>
      <c r="AM464" s="169"/>
      <c r="AN464" s="169"/>
      <c r="AO464" s="169"/>
    </row>
    <row r="465" spans="1:41" s="1" customFormat="1">
      <c r="A465" s="162">
        <v>700</v>
      </c>
      <c r="B465" s="200"/>
      <c r="C465" s="201"/>
      <c r="D465" s="173" t="s">
        <v>8133</v>
      </c>
      <c r="E465" s="164"/>
      <c r="F465" s="397"/>
      <c r="G465" s="208"/>
      <c r="H465" s="208"/>
      <c r="I465" s="208"/>
      <c r="J465" s="208"/>
      <c r="K465" s="209"/>
      <c r="L465" s="199"/>
      <c r="M465" s="168"/>
      <c r="N465" s="199"/>
      <c r="O465" s="199"/>
      <c r="P465" s="210"/>
      <c r="Q465" s="210"/>
      <c r="R465" s="210"/>
      <c r="S465" s="210"/>
      <c r="T465" s="210"/>
      <c r="U465" s="210"/>
      <c r="V465" s="210"/>
      <c r="W465" s="210"/>
      <c r="X465" s="210"/>
      <c r="Y465" s="210"/>
      <c r="Z465" s="210"/>
      <c r="AA465" s="210"/>
      <c r="AB465" s="210"/>
      <c r="AC465" s="210"/>
      <c r="AD465" s="210"/>
      <c r="AE465" s="210"/>
      <c r="AF465" s="210"/>
      <c r="AG465" s="210"/>
      <c r="AH465" s="210"/>
      <c r="AI465" s="210"/>
      <c r="AJ465" s="210"/>
      <c r="AK465" s="210"/>
      <c r="AL465" s="210"/>
      <c r="AM465" s="210"/>
      <c r="AN465" s="210"/>
      <c r="AO465" s="210"/>
    </row>
    <row r="466" spans="1:41">
      <c r="A466" s="170"/>
      <c r="B466" s="171"/>
      <c r="C466" s="163"/>
      <c r="D466" s="173"/>
      <c r="E466" s="172"/>
      <c r="F466" s="394"/>
      <c r="G466" s="165"/>
      <c r="H466" s="165"/>
      <c r="I466" s="165"/>
      <c r="J466" s="165"/>
      <c r="K466" s="166"/>
      <c r="L466" s="167"/>
      <c r="M466" s="168"/>
      <c r="N466" s="167"/>
      <c r="O466" s="167"/>
      <c r="P466" s="169"/>
      <c r="Q466" s="169"/>
      <c r="R466" s="169"/>
      <c r="S466" s="169"/>
      <c r="T466" s="169"/>
      <c r="U466" s="169"/>
      <c r="V466" s="169"/>
      <c r="W466" s="169"/>
      <c r="X466" s="169"/>
      <c r="Y466" s="169"/>
      <c r="Z466" s="169"/>
      <c r="AA466" s="169"/>
      <c r="AB466" s="169"/>
      <c r="AC466" s="169"/>
      <c r="AD466" s="169"/>
      <c r="AE466" s="169"/>
      <c r="AF466" s="169"/>
      <c r="AG466" s="169"/>
      <c r="AH466" s="169"/>
      <c r="AI466" s="169"/>
      <c r="AJ466" s="169"/>
      <c r="AK466" s="169"/>
      <c r="AL466" s="169"/>
      <c r="AM466" s="169"/>
      <c r="AN466" s="169"/>
      <c r="AO466" s="169"/>
    </row>
    <row r="467" spans="1:41">
      <c r="A467" s="240"/>
      <c r="B467" s="241"/>
      <c r="C467" s="242"/>
      <c r="D467" s="323" t="s">
        <v>8118</v>
      </c>
      <c r="E467" s="241" t="str">
        <f>LOWER(IF($A467="","",VLOOKUP($D467,'CPOS178-D'!$A$2:$G$11000,4,0)))</f>
        <v/>
      </c>
      <c r="F467" s="393"/>
      <c r="G467" s="10"/>
      <c r="H467" s="116"/>
      <c r="I467" s="24"/>
      <c r="J467" s="24"/>
      <c r="K467" s="25"/>
      <c r="L467" s="24"/>
      <c r="M467" s="25"/>
      <c r="P467" s="4"/>
      <c r="Q467" s="3"/>
      <c r="R467" s="16"/>
      <c r="S467" s="16"/>
      <c r="T467" s="16"/>
      <c r="U467" s="17"/>
      <c r="V467" s="19"/>
      <c r="W467" s="16"/>
      <c r="X467" s="17"/>
    </row>
    <row r="468" spans="1:41" ht="15">
      <c r="A468" s="142">
        <f>A465+1</f>
        <v>701</v>
      </c>
      <c r="B468" s="36" t="s">
        <v>2558</v>
      </c>
      <c r="C468" s="171" t="s">
        <v>2791</v>
      </c>
      <c r="D468" s="143" t="str">
        <f>LOWER(IF($A468="","",VLOOKUP($C468,'CPOS178-D'!$A$2:$G$11000,3,0)))</f>
        <v>demolição manual de revestimento cerâmico, incluindo a base</v>
      </c>
      <c r="E468" s="32" t="str">
        <f>LOWER(IF($A468="","",VLOOKUP($C468,'CPOS178-D'!$A$2:$G$11000,4,0)))</f>
        <v>m²</v>
      </c>
      <c r="F468" s="394">
        <v>299.86</v>
      </c>
      <c r="G468" s="13"/>
      <c r="H468" s="121"/>
      <c r="I468" s="66"/>
      <c r="J468" s="63"/>
      <c r="K468" s="63"/>
      <c r="L468" s="63"/>
      <c r="M468" s="63"/>
      <c r="N468" s="63"/>
      <c r="O468" s="63"/>
      <c r="P468" s="63"/>
      <c r="Q468" s="63"/>
      <c r="R468" s="16"/>
      <c r="S468" s="17"/>
      <c r="T468" s="18"/>
      <c r="U468" s="17"/>
      <c r="V468" s="19"/>
      <c r="W468" s="17"/>
      <c r="X468" s="17"/>
    </row>
    <row r="469" spans="1:41" ht="15">
      <c r="A469" s="142"/>
      <c r="B469" s="36"/>
      <c r="C469" s="329" t="s">
        <v>8317</v>
      </c>
      <c r="D469" s="331" t="s">
        <v>37066</v>
      </c>
      <c r="E469" s="32"/>
      <c r="F469" s="394"/>
      <c r="G469" s="13"/>
      <c r="H469" s="121"/>
      <c r="I469" s="66"/>
      <c r="J469" s="63"/>
      <c r="K469" s="63"/>
      <c r="L469" s="63"/>
      <c r="M469" s="63"/>
      <c r="N469" s="63"/>
      <c r="O469" s="63"/>
      <c r="P469" s="63"/>
      <c r="Q469" s="63"/>
      <c r="R469" s="16"/>
      <c r="S469" s="17"/>
      <c r="T469" s="18"/>
      <c r="U469" s="17"/>
      <c r="V469" s="19"/>
      <c r="W469" s="17"/>
      <c r="X469" s="17"/>
    </row>
    <row r="470" spans="1:41" ht="15">
      <c r="A470" s="142">
        <f>A468+1</f>
        <v>702</v>
      </c>
      <c r="B470" s="36" t="s">
        <v>2558</v>
      </c>
      <c r="C470" s="171" t="s">
        <v>3506</v>
      </c>
      <c r="D470" s="143" t="str">
        <f>LOWER(IF($A470="","",VLOOKUP($C470,'CPOS178-D'!$A$2:$G$11000,3,0)))</f>
        <v>argamassa de proteção com argila expandida</v>
      </c>
      <c r="E470" s="32" t="str">
        <f>LOWER(IF($A470="","",VLOOKUP($C470,'CPOS178-D'!$A$2:$G$11000,4,0)))</f>
        <v>m³</v>
      </c>
      <c r="F470" s="394">
        <f>F468*0.04</f>
        <v>11.994400000000001</v>
      </c>
      <c r="G470" s="13"/>
      <c r="H470" s="121"/>
      <c r="I470" s="66"/>
      <c r="J470" s="63"/>
      <c r="K470" s="63"/>
      <c r="L470" s="63"/>
      <c r="M470" s="63"/>
      <c r="N470" s="63"/>
      <c r="O470" s="63"/>
      <c r="P470" s="63"/>
      <c r="Q470" s="63"/>
      <c r="R470" s="16"/>
      <c r="S470" s="17"/>
      <c r="T470" s="18"/>
      <c r="U470" s="17"/>
      <c r="V470" s="19"/>
      <c r="W470" s="17"/>
      <c r="X470" s="17"/>
    </row>
    <row r="471" spans="1:41" ht="15">
      <c r="A471" s="142"/>
      <c r="B471" s="36"/>
      <c r="C471" s="329" t="s">
        <v>8317</v>
      </c>
      <c r="D471" s="331" t="s">
        <v>37067</v>
      </c>
      <c r="E471" s="32"/>
      <c r="F471" s="394"/>
      <c r="G471" s="13"/>
      <c r="H471" s="121"/>
      <c r="I471" s="66"/>
      <c r="J471" s="63"/>
      <c r="K471" s="63"/>
      <c r="L471" s="63"/>
      <c r="M471" s="63"/>
      <c r="N471" s="63"/>
      <c r="O471" s="63"/>
      <c r="P471" s="63"/>
      <c r="Q471" s="63"/>
      <c r="R471" s="16"/>
      <c r="S471" s="17"/>
      <c r="T471" s="18"/>
      <c r="U471" s="17"/>
      <c r="V471" s="19"/>
      <c r="W471" s="17"/>
      <c r="X471" s="17"/>
    </row>
    <row r="472" spans="1:41" ht="15">
      <c r="A472" s="142">
        <f>A470+1</f>
        <v>703</v>
      </c>
      <c r="B472" s="36" t="s">
        <v>2558</v>
      </c>
      <c r="C472" s="171" t="s">
        <v>3507</v>
      </c>
      <c r="D472" s="143" t="str">
        <f>LOWER(IF($A472="","",VLOOKUP($C472,'CPOS178-D'!$A$2:$G$11000,3,0)))</f>
        <v>argamassa de regularização e/ou proteção</v>
      </c>
      <c r="E472" s="32" t="str">
        <f>LOWER(IF($A472="","",VLOOKUP($C472,'CPOS178-D'!$A$2:$G$11000,4,0)))</f>
        <v>m³</v>
      </c>
      <c r="F472" s="394">
        <f>F468*0.03</f>
        <v>8.9958000000000009</v>
      </c>
      <c r="G472" s="13"/>
      <c r="H472" s="121"/>
      <c r="I472" s="66"/>
      <c r="J472" s="63"/>
      <c r="K472" s="63"/>
      <c r="L472" s="63"/>
      <c r="M472" s="63"/>
      <c r="N472" s="63"/>
      <c r="O472" s="63"/>
      <c r="P472" s="63"/>
      <c r="Q472" s="63"/>
      <c r="R472" s="16"/>
      <c r="S472" s="17"/>
      <c r="T472" s="18"/>
      <c r="U472" s="17"/>
      <c r="V472" s="19"/>
      <c r="W472" s="17"/>
      <c r="X472" s="17"/>
    </row>
    <row r="473" spans="1:41" ht="15">
      <c r="A473" s="142"/>
      <c r="B473" s="36"/>
      <c r="C473" s="329" t="s">
        <v>8317</v>
      </c>
      <c r="D473" s="331" t="s">
        <v>37068</v>
      </c>
      <c r="E473" s="32"/>
      <c r="F473" s="394"/>
      <c r="G473" s="13"/>
      <c r="H473" s="121"/>
      <c r="I473" s="66"/>
      <c r="J473" s="63"/>
      <c r="K473" s="63"/>
      <c r="L473" s="63"/>
      <c r="M473" s="63"/>
      <c r="N473" s="63"/>
      <c r="O473" s="63"/>
      <c r="P473" s="63"/>
      <c r="Q473" s="63"/>
      <c r="R473" s="16"/>
      <c r="S473" s="17"/>
      <c r="T473" s="18"/>
      <c r="U473" s="17"/>
      <c r="V473" s="19"/>
      <c r="W473" s="17"/>
      <c r="X473" s="17"/>
    </row>
    <row r="474" spans="1:41" ht="24">
      <c r="A474" s="142">
        <f>A472+1</f>
        <v>704</v>
      </c>
      <c r="B474" s="36" t="s">
        <v>2558</v>
      </c>
      <c r="C474" s="171" t="s">
        <v>6764</v>
      </c>
      <c r="D474" s="143" t="str">
        <f>LOWER(IF($A474="","",VLOOKUP($C474,'CPOS178-D'!$A$2:$G$11000,3,0)))</f>
        <v>placa cerâmica esmaltada pei-5 para área externa, grupo de absorção biib, resistência química b, assentado com argamassa colante industrializada</v>
      </c>
      <c r="E474" s="32" t="str">
        <f>LOWER(IF($A474="","",VLOOKUP($C474,'CPOS178-D'!$A$2:$G$11000,4,0)))</f>
        <v>m²</v>
      </c>
      <c r="F474" s="394">
        <f>F468</f>
        <v>299.86</v>
      </c>
      <c r="G474" s="13"/>
      <c r="H474" s="121"/>
      <c r="I474" s="66"/>
      <c r="J474" s="63"/>
      <c r="K474" s="63"/>
      <c r="L474" s="63"/>
      <c r="M474" s="63"/>
      <c r="N474" s="63"/>
      <c r="O474" s="63"/>
      <c r="P474" s="63"/>
      <c r="Q474" s="63"/>
      <c r="R474" s="16"/>
      <c r="S474" s="17"/>
      <c r="T474" s="18"/>
      <c r="U474" s="17"/>
      <c r="V474" s="19"/>
      <c r="W474" s="17"/>
      <c r="X474" s="17"/>
    </row>
    <row r="475" spans="1:41" ht="15">
      <c r="A475" s="142"/>
      <c r="B475" s="36"/>
      <c r="C475" s="329" t="s">
        <v>8317</v>
      </c>
      <c r="D475" s="331" t="str">
        <f>D469</f>
        <v>299,86 m2 (projeto)</v>
      </c>
      <c r="E475" s="32"/>
      <c r="F475" s="394"/>
      <c r="G475" s="13"/>
      <c r="H475" s="121"/>
      <c r="I475" s="66"/>
      <c r="J475" s="63"/>
      <c r="K475" s="63"/>
      <c r="L475" s="63"/>
      <c r="M475" s="63"/>
      <c r="N475" s="63"/>
      <c r="O475" s="63"/>
      <c r="P475" s="63"/>
      <c r="Q475" s="63"/>
      <c r="R475" s="16"/>
      <c r="S475" s="17"/>
      <c r="T475" s="18"/>
      <c r="U475" s="17"/>
      <c r="V475" s="19"/>
      <c r="W475" s="17"/>
      <c r="X475" s="17"/>
    </row>
    <row r="476" spans="1:41" ht="24">
      <c r="A476" s="142">
        <f>A474+1</f>
        <v>705</v>
      </c>
      <c r="B476" s="36" t="s">
        <v>2558</v>
      </c>
      <c r="C476" s="171" t="s">
        <v>4197</v>
      </c>
      <c r="D476" s="143" t="str">
        <f>LOWER(IF($A476="","",VLOOKUP($C476,'CPOS178-D'!$A$2:$G$11000,3,0)))</f>
        <v>piso tátil de concreto, alerta / direcional, intertravado, espessura de 6 cm, com rejunte em areia</v>
      </c>
      <c r="E476" s="32" t="str">
        <f>LOWER(IF($A476="","",VLOOKUP($C476,'CPOS178-D'!$A$2:$G$11000,4,0)))</f>
        <v>m²</v>
      </c>
      <c r="F476" s="394">
        <f>38.26+3+16.07+25.75+11.3</f>
        <v>94.38</v>
      </c>
      <c r="G476" s="13"/>
      <c r="H476" s="121"/>
      <c r="I476" s="66"/>
      <c r="J476" s="63"/>
      <c r="K476" s="63"/>
      <c r="L476" s="63"/>
      <c r="M476" s="63"/>
      <c r="N476" s="63"/>
      <c r="O476" s="63"/>
      <c r="P476" s="63"/>
      <c r="Q476" s="63"/>
      <c r="R476" s="16"/>
      <c r="S476" s="17"/>
      <c r="T476" s="18"/>
      <c r="U476" s="17"/>
      <c r="V476" s="19"/>
      <c r="W476" s="17"/>
      <c r="X476" s="17"/>
    </row>
    <row r="477" spans="1:41" ht="15">
      <c r="A477" s="142"/>
      <c r="B477" s="36"/>
      <c r="C477" s="329" t="s">
        <v>8317</v>
      </c>
      <c r="D477" s="331" t="s">
        <v>37069</v>
      </c>
      <c r="E477" s="32"/>
      <c r="F477" s="394"/>
      <c r="G477" s="13"/>
      <c r="H477" s="121"/>
      <c r="I477" s="66"/>
      <c r="J477" s="63"/>
      <c r="K477" s="63"/>
      <c r="L477" s="63"/>
      <c r="M477" s="63"/>
      <c r="N477" s="63"/>
      <c r="O477" s="63"/>
      <c r="P477" s="63"/>
      <c r="Q477" s="63"/>
      <c r="R477" s="16"/>
      <c r="S477" s="17"/>
      <c r="T477" s="18"/>
      <c r="U477" s="17"/>
      <c r="V477" s="19"/>
      <c r="W477" s="17"/>
      <c r="X477" s="17"/>
    </row>
    <row r="478" spans="1:41" ht="24">
      <c r="A478" s="142">
        <f>A476+1</f>
        <v>706</v>
      </c>
      <c r="B478" s="36" t="s">
        <v>2558</v>
      </c>
      <c r="C478" s="171" t="s">
        <v>3020</v>
      </c>
      <c r="D478" s="143" t="str">
        <f>LOWER(IF($A478="","",VLOOKUP($C478,'CPOS178-D'!$A$2:$G$11000,3,0)))</f>
        <v>remoção de entulho separado de obra com caçamba metálica - terra, alvenaria, concreto, argamassa, madeira, papel, plástico ou metal</v>
      </c>
      <c r="E478" s="32" t="str">
        <f>LOWER(IF($A478="","",VLOOKUP($C478,'CPOS178-D'!$A$2:$G$11000,4,0)))</f>
        <v>m³</v>
      </c>
      <c r="F478" s="394">
        <f>F468*0.05*1.3</f>
        <v>19.490900000000003</v>
      </c>
      <c r="G478" s="13"/>
      <c r="H478" s="121"/>
      <c r="I478" s="66"/>
      <c r="J478" s="63"/>
      <c r="K478" s="63"/>
      <c r="L478" s="63"/>
      <c r="M478" s="63"/>
      <c r="N478" s="63"/>
      <c r="O478" s="63"/>
      <c r="P478" s="63"/>
      <c r="Q478" s="63"/>
      <c r="R478" s="16"/>
      <c r="S478" s="17"/>
      <c r="T478" s="18"/>
      <c r="U478" s="17"/>
      <c r="V478" s="19"/>
      <c r="W478" s="17"/>
      <c r="X478" s="17"/>
    </row>
    <row r="479" spans="1:41" ht="15">
      <c r="A479" s="142"/>
      <c r="B479" s="36"/>
      <c r="C479" s="329" t="s">
        <v>8317</v>
      </c>
      <c r="D479" s="331" t="s">
        <v>37385</v>
      </c>
      <c r="E479" s="32"/>
      <c r="F479" s="394"/>
      <c r="G479" s="13"/>
      <c r="H479" s="121"/>
      <c r="I479" s="66"/>
      <c r="J479" s="63"/>
      <c r="K479" s="63"/>
      <c r="L479" s="63"/>
      <c r="M479" s="63"/>
      <c r="N479" s="63"/>
      <c r="O479" s="63"/>
      <c r="P479" s="63"/>
      <c r="Q479" s="63"/>
      <c r="R479" s="16"/>
      <c r="S479" s="17"/>
      <c r="T479" s="18"/>
      <c r="U479" s="17"/>
      <c r="V479" s="19"/>
      <c r="W479" s="17"/>
      <c r="X479" s="17"/>
    </row>
    <row r="480" spans="1:41" ht="15">
      <c r="A480" s="142"/>
      <c r="B480" s="36"/>
      <c r="C480" s="329"/>
      <c r="D480" s="330"/>
      <c r="E480" s="32"/>
      <c r="F480" s="394"/>
      <c r="G480" s="13"/>
      <c r="H480" s="121"/>
      <c r="I480" s="66"/>
      <c r="J480" s="63"/>
      <c r="K480" s="63"/>
      <c r="L480" s="63"/>
      <c r="M480" s="63"/>
      <c r="N480" s="63"/>
      <c r="O480" s="63"/>
      <c r="P480" s="63"/>
      <c r="Q480" s="63"/>
      <c r="R480" s="16"/>
      <c r="S480" s="17"/>
      <c r="T480" s="18"/>
      <c r="U480" s="17"/>
      <c r="V480" s="19"/>
      <c r="W480" s="17"/>
      <c r="X480" s="17"/>
    </row>
    <row r="481" spans="1:24">
      <c r="A481" s="240"/>
      <c r="B481" s="241"/>
      <c r="C481" s="242"/>
      <c r="D481" s="323" t="s">
        <v>8139</v>
      </c>
      <c r="E481" s="241" t="str">
        <f>LOWER(IF($A481="","",VLOOKUP($D481,'CPOS178-D'!$A$2:$G$11000,4,0)))</f>
        <v/>
      </c>
      <c r="F481" s="393"/>
      <c r="G481" s="10"/>
      <c r="H481" s="116"/>
      <c r="I481" s="24"/>
      <c r="J481" s="24"/>
      <c r="K481" s="25"/>
      <c r="L481" s="24"/>
      <c r="M481" s="25"/>
      <c r="P481" s="4"/>
      <c r="Q481" s="3"/>
      <c r="R481" s="16"/>
      <c r="S481" s="16"/>
      <c r="T481" s="16"/>
      <c r="U481" s="17"/>
      <c r="V481" s="19"/>
      <c r="W481" s="16"/>
      <c r="X481" s="17"/>
    </row>
    <row r="482" spans="1:24" ht="15">
      <c r="A482" s="142">
        <f>A476+1</f>
        <v>706</v>
      </c>
      <c r="B482" s="36" t="s">
        <v>2558</v>
      </c>
      <c r="C482" s="171" t="s">
        <v>3488</v>
      </c>
      <c r="D482" s="143" t="str">
        <f>LOWER(IF($A482="","",VLOOKUP($C482,'CPOS178-D'!$A$2:$G$11000,3,0)))</f>
        <v>cobertura plana em chapa de policarbonato alveolar de 10 mm</v>
      </c>
      <c r="E482" s="32" t="str">
        <f>LOWER(IF($A482="","",VLOOKUP($C482,'CPOS178-D'!$A$2:$G$11000,4,0)))</f>
        <v>m²</v>
      </c>
      <c r="F482" s="394">
        <f>2.7*20</f>
        <v>54</v>
      </c>
      <c r="G482" s="13"/>
      <c r="H482" s="121"/>
      <c r="I482" s="66"/>
      <c r="J482" s="63"/>
      <c r="K482" s="63"/>
      <c r="L482" s="63"/>
      <c r="M482" s="63"/>
      <c r="N482" s="63"/>
      <c r="O482" s="63"/>
      <c r="P482" s="63"/>
      <c r="Q482" s="63"/>
      <c r="R482" s="16"/>
      <c r="S482" s="17"/>
      <c r="T482" s="18"/>
      <c r="U482" s="17"/>
      <c r="V482" s="19"/>
      <c r="W482" s="17"/>
      <c r="X482" s="17"/>
    </row>
    <row r="483" spans="1:24" ht="15">
      <c r="A483" s="142"/>
      <c r="B483" s="36"/>
      <c r="C483" s="329" t="s">
        <v>8317</v>
      </c>
      <c r="D483" s="331" t="s">
        <v>37070</v>
      </c>
      <c r="E483" s="32"/>
      <c r="F483" s="394"/>
      <c r="G483" s="13"/>
      <c r="H483" s="121"/>
      <c r="I483" s="66"/>
      <c r="J483" s="63"/>
      <c r="K483" s="63"/>
      <c r="L483" s="63"/>
      <c r="M483" s="63"/>
      <c r="N483" s="63"/>
      <c r="O483" s="63"/>
      <c r="P483" s="63"/>
      <c r="Q483" s="63"/>
      <c r="R483" s="16"/>
      <c r="S483" s="17"/>
      <c r="T483" s="18"/>
      <c r="U483" s="17"/>
      <c r="V483" s="19"/>
      <c r="W483" s="17"/>
      <c r="X483" s="17"/>
    </row>
    <row r="484" spans="1:24" ht="60">
      <c r="A484" s="142">
        <f>A482+1</f>
        <v>707</v>
      </c>
      <c r="B484" s="36"/>
      <c r="C484" s="171" t="s">
        <v>8115</v>
      </c>
      <c r="D484" s="143" t="s">
        <v>36964</v>
      </c>
      <c r="E484" s="32" t="s">
        <v>3</v>
      </c>
      <c r="F484" s="394">
        <v>1</v>
      </c>
      <c r="G484" s="13"/>
      <c r="H484" s="121"/>
      <c r="I484" s="66"/>
      <c r="J484" s="63"/>
      <c r="K484" s="63"/>
      <c r="L484" s="63"/>
      <c r="M484" s="63"/>
      <c r="N484" s="63"/>
      <c r="O484" s="63"/>
      <c r="P484" s="63"/>
      <c r="Q484" s="63"/>
      <c r="R484" s="16"/>
      <c r="S484" s="17"/>
      <c r="T484" s="18"/>
      <c r="U484" s="17"/>
      <c r="V484" s="19"/>
      <c r="W484" s="17"/>
      <c r="X484" s="17"/>
    </row>
    <row r="485" spans="1:24" ht="15" customHeight="1">
      <c r="A485" s="142"/>
      <c r="B485" s="36"/>
      <c r="C485" s="329" t="s">
        <v>8317</v>
      </c>
      <c r="D485" s="331" t="s">
        <v>37071</v>
      </c>
      <c r="E485" s="32"/>
      <c r="F485" s="394"/>
      <c r="G485" s="13"/>
      <c r="H485" s="121"/>
      <c r="I485" s="66"/>
      <c r="J485" s="63"/>
      <c r="K485" s="63"/>
      <c r="L485" s="63"/>
      <c r="M485" s="63"/>
      <c r="N485" s="63"/>
      <c r="O485" s="63"/>
      <c r="P485" s="63"/>
      <c r="Q485" s="63"/>
      <c r="R485" s="16"/>
      <c r="S485" s="17"/>
      <c r="T485" s="18"/>
      <c r="U485" s="17"/>
      <c r="V485" s="19"/>
      <c r="W485" s="17"/>
      <c r="X485" s="17"/>
    </row>
    <row r="486" spans="1:24" ht="24">
      <c r="A486" s="142">
        <f>A484+1</f>
        <v>708</v>
      </c>
      <c r="B486" s="36"/>
      <c r="C486" s="171" t="s">
        <v>8115</v>
      </c>
      <c r="D486" s="143" t="s">
        <v>36965</v>
      </c>
      <c r="E486" s="32" t="s">
        <v>3</v>
      </c>
      <c r="F486" s="394">
        <v>1</v>
      </c>
      <c r="G486" s="13"/>
      <c r="H486" s="121"/>
      <c r="I486" s="66"/>
      <c r="J486" s="63"/>
      <c r="K486" s="63"/>
      <c r="L486" s="63"/>
      <c r="M486" s="63"/>
      <c r="N486" s="63"/>
      <c r="O486" s="63"/>
      <c r="P486" s="63"/>
      <c r="Q486" s="63"/>
      <c r="R486" s="16"/>
      <c r="S486" s="17"/>
      <c r="T486" s="18"/>
      <c r="U486" s="17"/>
      <c r="V486" s="19"/>
      <c r="W486" s="17"/>
      <c r="X486" s="17"/>
    </row>
    <row r="487" spans="1:24" ht="15" customHeight="1">
      <c r="A487" s="142"/>
      <c r="B487" s="36"/>
      <c r="C487" s="329" t="s">
        <v>8317</v>
      </c>
      <c r="D487" s="331" t="s">
        <v>37071</v>
      </c>
      <c r="E487" s="32"/>
      <c r="F487" s="394"/>
      <c r="G487" s="13"/>
      <c r="H487" s="121"/>
      <c r="I487" s="66"/>
      <c r="J487" s="63"/>
      <c r="K487" s="63"/>
      <c r="L487" s="63"/>
      <c r="M487" s="63"/>
      <c r="N487" s="63"/>
      <c r="O487" s="63"/>
      <c r="P487" s="63"/>
      <c r="Q487" s="63"/>
      <c r="R487" s="16"/>
      <c r="S487" s="17"/>
      <c r="T487" s="18"/>
      <c r="U487" s="17"/>
      <c r="V487" s="19"/>
      <c r="W487" s="17"/>
      <c r="X487" s="17"/>
    </row>
    <row r="488" spans="1:24" ht="15">
      <c r="A488" s="142"/>
      <c r="B488" s="36"/>
      <c r="C488" s="171"/>
      <c r="D488" s="211"/>
      <c r="E488" s="32"/>
      <c r="F488" s="394"/>
      <c r="G488" s="13"/>
      <c r="H488" s="121"/>
      <c r="I488" s="66"/>
      <c r="J488" s="63"/>
      <c r="K488" s="63"/>
      <c r="L488" s="63"/>
      <c r="M488" s="63"/>
      <c r="N488" s="63"/>
      <c r="O488" s="63"/>
      <c r="P488" s="63"/>
      <c r="Q488" s="63"/>
      <c r="R488" s="16"/>
      <c r="S488" s="17"/>
      <c r="T488" s="18"/>
      <c r="U488" s="17"/>
      <c r="V488" s="19"/>
      <c r="W488" s="17"/>
      <c r="X488" s="17"/>
    </row>
    <row r="489" spans="1:24">
      <c r="A489" s="240"/>
      <c r="B489" s="241"/>
      <c r="C489" s="242"/>
      <c r="D489" s="323" t="s">
        <v>37386</v>
      </c>
      <c r="E489" s="241" t="str">
        <f>LOWER(IF($A489="","",VLOOKUP($D489,'CPOS178-D'!$A$2:$G$11000,4,0)))</f>
        <v/>
      </c>
      <c r="F489" s="393"/>
      <c r="G489" s="10"/>
      <c r="H489" s="116"/>
      <c r="I489" s="24"/>
      <c r="J489" s="24"/>
      <c r="K489" s="25"/>
      <c r="L489" s="24"/>
      <c r="M489" s="25"/>
      <c r="P489" s="4"/>
      <c r="Q489" s="3"/>
      <c r="R489" s="16"/>
      <c r="S489" s="16"/>
      <c r="T489" s="16"/>
      <c r="U489" s="17"/>
      <c r="V489" s="19"/>
      <c r="W489" s="16"/>
      <c r="X489" s="17"/>
    </row>
    <row r="490" spans="1:24" ht="15">
      <c r="A490" s="142">
        <f>A486+1</f>
        <v>709</v>
      </c>
      <c r="B490" s="36" t="s">
        <v>2558</v>
      </c>
      <c r="C490" s="171" t="s">
        <v>4007</v>
      </c>
      <c r="D490" s="143" t="str">
        <f>LOWER(IF($A490="","",VLOOKUP($C490,'CPOS178-D'!$A$2:$G$11000,3,0)))</f>
        <v>gradil em alumínio natural, sob medida</v>
      </c>
      <c r="E490" s="32" t="str">
        <f>LOWER(IF($A490="","",VLOOKUP($C490,'CPOS178-D'!$A$2:$G$11000,4,0)))</f>
        <v>m²</v>
      </c>
      <c r="F490" s="394">
        <v>66.5</v>
      </c>
      <c r="G490" s="13"/>
      <c r="H490" s="121"/>
      <c r="I490" s="66"/>
      <c r="J490" s="63"/>
      <c r="K490" s="63"/>
      <c r="L490" s="63"/>
      <c r="M490" s="63"/>
      <c r="N490" s="63"/>
      <c r="O490" s="63"/>
      <c r="P490" s="63"/>
      <c r="Q490" s="63"/>
      <c r="R490" s="16"/>
      <c r="S490" s="17"/>
      <c r="T490" s="18"/>
      <c r="U490" s="17"/>
      <c r="V490" s="19"/>
      <c r="W490" s="17"/>
      <c r="X490" s="17"/>
    </row>
    <row r="491" spans="1:24" ht="15" customHeight="1">
      <c r="A491" s="142"/>
      <c r="B491" s="36"/>
      <c r="C491" s="329" t="s">
        <v>8317</v>
      </c>
      <c r="D491" s="331" t="s">
        <v>37387</v>
      </c>
      <c r="E491" s="32"/>
      <c r="F491" s="394"/>
      <c r="G491" s="13"/>
      <c r="H491" s="121"/>
      <c r="I491" s="66"/>
      <c r="J491" s="63"/>
      <c r="K491" s="63"/>
      <c r="L491" s="63"/>
      <c r="M491" s="63"/>
      <c r="N491" s="63"/>
      <c r="O491" s="63"/>
      <c r="P491" s="63"/>
      <c r="Q491" s="63"/>
      <c r="R491" s="16"/>
      <c r="S491" s="17"/>
      <c r="T491" s="18"/>
      <c r="U491" s="17"/>
      <c r="V491" s="19"/>
      <c r="W491" s="17"/>
      <c r="X491" s="17"/>
    </row>
    <row r="492" spans="1:24" ht="24" hidden="1">
      <c r="A492" s="142">
        <f>A490+1</f>
        <v>710</v>
      </c>
      <c r="B492" s="36"/>
      <c r="C492" s="171" t="s">
        <v>8115</v>
      </c>
      <c r="D492" s="143" t="s">
        <v>36967</v>
      </c>
      <c r="E492" s="32" t="s">
        <v>34</v>
      </c>
      <c r="F492" s="394">
        <f>F490</f>
        <v>66.5</v>
      </c>
      <c r="G492" s="13"/>
      <c r="H492" s="121"/>
      <c r="I492" s="66"/>
      <c r="J492" s="63"/>
      <c r="K492" s="63"/>
      <c r="L492" s="63"/>
      <c r="M492" s="63"/>
      <c r="N492" s="63"/>
      <c r="O492" s="63"/>
      <c r="P492" s="63"/>
      <c r="Q492" s="63"/>
      <c r="R492" s="16"/>
      <c r="S492" s="17"/>
      <c r="T492" s="18"/>
      <c r="U492" s="17"/>
      <c r="V492" s="19"/>
      <c r="W492" s="17"/>
      <c r="X492" s="17"/>
    </row>
    <row r="493" spans="1:24" ht="15" hidden="1" customHeight="1">
      <c r="A493" s="142"/>
      <c r="B493" s="36"/>
      <c r="C493" s="329" t="s">
        <v>8317</v>
      </c>
      <c r="D493" s="331" t="str">
        <f>D491</f>
        <v>66,50 m</v>
      </c>
      <c r="E493" s="32"/>
      <c r="F493" s="394"/>
      <c r="G493" s="13"/>
      <c r="H493" s="121"/>
      <c r="I493" s="66"/>
      <c r="J493" s="63"/>
      <c r="K493" s="63"/>
      <c r="L493" s="63"/>
      <c r="M493" s="63"/>
      <c r="N493" s="63"/>
      <c r="O493" s="63"/>
      <c r="P493" s="63"/>
      <c r="Q493" s="63"/>
      <c r="R493" s="16"/>
      <c r="S493" s="17"/>
      <c r="T493" s="18"/>
      <c r="U493" s="17"/>
      <c r="V493" s="19"/>
      <c r="W493" s="17"/>
      <c r="X493" s="17"/>
    </row>
    <row r="494" spans="1:24" ht="15">
      <c r="A494" s="142"/>
      <c r="B494" s="36"/>
      <c r="C494" s="171"/>
      <c r="D494" s="143"/>
      <c r="E494" s="32"/>
      <c r="F494" s="394"/>
      <c r="G494" s="13"/>
      <c r="H494" s="121"/>
      <c r="I494" s="66"/>
      <c r="J494" s="63"/>
      <c r="K494" s="63"/>
      <c r="L494" s="63"/>
      <c r="M494" s="63"/>
      <c r="N494" s="63"/>
      <c r="O494" s="63"/>
      <c r="P494" s="63"/>
      <c r="Q494" s="63"/>
      <c r="R494" s="16"/>
      <c r="S494" s="17"/>
      <c r="T494" s="18"/>
      <c r="U494" s="17"/>
      <c r="V494" s="19"/>
      <c r="W494" s="17"/>
      <c r="X494" s="17"/>
    </row>
    <row r="495" spans="1:24">
      <c r="A495" s="240"/>
      <c r="B495" s="241"/>
      <c r="C495" s="242"/>
      <c r="D495" s="323" t="s">
        <v>8308</v>
      </c>
      <c r="E495" s="241" t="str">
        <f>LOWER(IF($A495="","",VLOOKUP($D495,'CPOS178-D'!$A$2:$G$11000,4,0)))</f>
        <v/>
      </c>
      <c r="F495" s="393"/>
      <c r="G495" s="10"/>
      <c r="H495" s="116"/>
      <c r="I495" s="24"/>
      <c r="J495" s="24"/>
      <c r="K495" s="25"/>
      <c r="L495" s="24"/>
      <c r="M495" s="25"/>
      <c r="P495" s="4"/>
      <c r="Q495" s="3"/>
      <c r="R495" s="16"/>
      <c r="S495" s="16"/>
      <c r="T495" s="16"/>
      <c r="U495" s="17"/>
      <c r="V495" s="19"/>
      <c r="W495" s="16"/>
      <c r="X495" s="17"/>
    </row>
    <row r="496" spans="1:24" ht="24">
      <c r="A496" s="142">
        <f>A492+1</f>
        <v>711</v>
      </c>
      <c r="B496" s="36" t="s">
        <v>2558</v>
      </c>
      <c r="C496" s="171" t="s">
        <v>7864</v>
      </c>
      <c r="D496" s="143" t="str">
        <f>LOWER(IF($A496="","",VLOOKUP($C496,'CPOS178-D'!$A$2:$G$11000,3,0)))</f>
        <v>proteção passiva contra incêndio com tinta intumescente, com tempo requerido de resistência ao fogo trrf = 60 min - aplicação em estrutura metálica</v>
      </c>
      <c r="E496" s="32" t="str">
        <f>LOWER(IF($A496="","",VLOOKUP($C496,'CPOS178-D'!$A$2:$G$11000,4,0)))</f>
        <v>m²</v>
      </c>
      <c r="F496" s="394">
        <f>(2*11.3+25.75+3.4)*0.9</f>
        <v>46.575000000000003</v>
      </c>
      <c r="G496" s="13"/>
      <c r="H496" s="121"/>
      <c r="I496" s="66"/>
      <c r="J496" s="63"/>
      <c r="K496" s="63"/>
      <c r="L496" s="63"/>
      <c r="M496" s="63"/>
      <c r="N496" s="63"/>
      <c r="O496" s="63"/>
      <c r="P496" s="63"/>
      <c r="Q496" s="63"/>
      <c r="R496" s="16"/>
      <c r="S496" s="17"/>
      <c r="T496" s="18"/>
      <c r="U496" s="17"/>
      <c r="V496" s="19"/>
      <c r="W496" s="17"/>
      <c r="X496" s="17"/>
    </row>
    <row r="497" spans="1:41" ht="15">
      <c r="A497" s="142"/>
      <c r="B497" s="36"/>
      <c r="C497" s="329" t="s">
        <v>8317</v>
      </c>
      <c r="D497" s="331" t="s">
        <v>37072</v>
      </c>
      <c r="E497" s="32"/>
      <c r="F497" s="394"/>
      <c r="G497" s="13"/>
      <c r="H497" s="121"/>
      <c r="I497" s="66"/>
      <c r="J497" s="63"/>
      <c r="K497" s="63"/>
      <c r="L497" s="63"/>
      <c r="M497" s="63"/>
      <c r="N497" s="63"/>
      <c r="O497" s="63"/>
      <c r="P497" s="63"/>
      <c r="Q497" s="63"/>
      <c r="R497" s="16"/>
      <c r="S497" s="17"/>
      <c r="T497" s="18"/>
      <c r="U497" s="17"/>
      <c r="V497" s="19"/>
      <c r="W497" s="17"/>
      <c r="X497" s="17"/>
    </row>
    <row r="498" spans="1:41" ht="15">
      <c r="A498" s="142">
        <f t="shared" ref="A498" si="20">A496+1</f>
        <v>712</v>
      </c>
      <c r="B498" s="36" t="s">
        <v>2558</v>
      </c>
      <c r="C498" s="171" t="s">
        <v>6837</v>
      </c>
      <c r="D498" s="143" t="str">
        <f>LOWER(IF($A498="","",VLOOKUP($C498,'CPOS178-D'!$A$2:$G$11000,3,0)))</f>
        <v>esmalte a base de água em estrutura metálica</v>
      </c>
      <c r="E498" s="32" t="str">
        <f>LOWER(IF($A498="","",VLOOKUP($C498,'CPOS178-D'!$A$2:$G$11000,4,0)))</f>
        <v>m²</v>
      </c>
      <c r="F498" s="394">
        <f>F496</f>
        <v>46.575000000000003</v>
      </c>
      <c r="G498" s="13"/>
      <c r="H498" s="121"/>
      <c r="I498" s="66"/>
      <c r="J498" s="63"/>
      <c r="K498" s="63"/>
      <c r="L498" s="63"/>
      <c r="M498" s="63"/>
      <c r="N498" s="63"/>
      <c r="O498" s="63"/>
      <c r="P498" s="63"/>
      <c r="Q498" s="63"/>
      <c r="R498" s="16"/>
      <c r="S498" s="17"/>
      <c r="T498" s="18"/>
      <c r="U498" s="17"/>
      <c r="V498" s="19"/>
      <c r="W498" s="17"/>
      <c r="X498" s="17"/>
    </row>
    <row r="499" spans="1:41" ht="15">
      <c r="A499" s="142"/>
      <c r="B499" s="36"/>
      <c r="C499" s="329" t="s">
        <v>8317</v>
      </c>
      <c r="D499" s="331" t="str">
        <f>D497</f>
        <v>(2 x 11,3m + 25,75m + 3,4m) x 0,9m</v>
      </c>
      <c r="E499" s="32"/>
      <c r="F499" s="394"/>
      <c r="G499" s="13"/>
      <c r="H499" s="121"/>
      <c r="I499" s="66"/>
      <c r="J499" s="63"/>
      <c r="K499" s="63"/>
      <c r="L499" s="63"/>
      <c r="M499" s="63"/>
      <c r="N499" s="63"/>
      <c r="O499" s="63"/>
      <c r="P499" s="63"/>
      <c r="Q499" s="63"/>
      <c r="R499" s="16"/>
      <c r="S499" s="17"/>
      <c r="T499" s="18"/>
      <c r="U499" s="17"/>
      <c r="V499" s="19"/>
      <c r="W499" s="17"/>
      <c r="X499" s="17"/>
    </row>
    <row r="500" spans="1:41">
      <c r="A500" s="170"/>
      <c r="B500" s="171"/>
      <c r="C500" s="163"/>
      <c r="D500" s="174"/>
      <c r="E500" s="172"/>
      <c r="F500" s="394"/>
      <c r="G500" s="165"/>
      <c r="H500" s="165"/>
      <c r="I500" s="165"/>
      <c r="J500" s="165"/>
      <c r="K500" s="166"/>
      <c r="L500" s="167"/>
      <c r="M500" s="168"/>
      <c r="N500" s="167"/>
      <c r="O500" s="167"/>
      <c r="P500" s="169"/>
      <c r="Q500" s="169"/>
      <c r="R500" s="169"/>
      <c r="S500" s="169"/>
      <c r="T500" s="169"/>
      <c r="U500" s="169"/>
      <c r="V500" s="169"/>
      <c r="W500" s="169"/>
      <c r="X500" s="169"/>
      <c r="Y500" s="169"/>
      <c r="Z500" s="169"/>
      <c r="AA500" s="169"/>
      <c r="AB500" s="169"/>
      <c r="AC500" s="169"/>
      <c r="AD500" s="169"/>
      <c r="AE500" s="169"/>
      <c r="AF500" s="169"/>
      <c r="AG500" s="169"/>
      <c r="AH500" s="169"/>
      <c r="AI500" s="169"/>
      <c r="AJ500" s="169"/>
      <c r="AK500" s="169"/>
      <c r="AL500" s="169"/>
      <c r="AM500" s="169"/>
      <c r="AN500" s="169"/>
      <c r="AO500" s="169"/>
    </row>
    <row r="501" spans="1:41">
      <c r="A501" s="243"/>
      <c r="B501" s="244"/>
      <c r="C501" s="244"/>
      <c r="D501" s="324" t="s">
        <v>2568</v>
      </c>
      <c r="E501" s="245">
        <f>A465</f>
        <v>700</v>
      </c>
      <c r="F501" s="395"/>
      <c r="G501" s="10"/>
      <c r="H501" s="119"/>
      <c r="I501" s="63"/>
      <c r="J501" s="63"/>
      <c r="K501" s="63"/>
      <c r="L501" s="63"/>
      <c r="M501" s="63"/>
      <c r="N501" s="63"/>
      <c r="O501" s="63"/>
      <c r="P501" s="63"/>
      <c r="Q501" s="63"/>
      <c r="R501" s="63"/>
      <c r="S501" s="63"/>
      <c r="T501" s="16"/>
      <c r="U501" s="17"/>
      <c r="V501" s="19"/>
      <c r="W501" s="16"/>
      <c r="X501" s="17"/>
    </row>
    <row r="502" spans="1:41">
      <c r="A502" s="170"/>
      <c r="B502" s="171"/>
      <c r="C502" s="163"/>
      <c r="D502" s="174"/>
      <c r="E502" s="172"/>
      <c r="F502" s="394"/>
      <c r="G502" s="165"/>
      <c r="H502" s="165"/>
      <c r="I502" s="165"/>
      <c r="J502" s="165"/>
      <c r="K502" s="166"/>
      <c r="L502" s="167"/>
      <c r="M502" s="168"/>
      <c r="N502" s="167"/>
      <c r="O502" s="167"/>
      <c r="P502" s="169"/>
      <c r="Q502" s="169"/>
      <c r="R502" s="169"/>
      <c r="S502" s="169"/>
      <c r="T502" s="169"/>
      <c r="U502" s="169"/>
      <c r="V502" s="169"/>
      <c r="W502" s="169"/>
      <c r="X502" s="169"/>
      <c r="Y502" s="169"/>
      <c r="Z502" s="169"/>
      <c r="AA502" s="169"/>
      <c r="AB502" s="169"/>
      <c r="AC502" s="169"/>
      <c r="AD502" s="169"/>
      <c r="AE502" s="169"/>
      <c r="AF502" s="169"/>
      <c r="AG502" s="169"/>
      <c r="AH502" s="169"/>
      <c r="AI502" s="169"/>
      <c r="AJ502" s="169"/>
      <c r="AK502" s="169"/>
      <c r="AL502" s="169"/>
      <c r="AM502" s="169"/>
      <c r="AN502" s="169"/>
      <c r="AO502" s="169"/>
    </row>
    <row r="503" spans="1:41" s="1" customFormat="1">
      <c r="A503" s="162">
        <v>800</v>
      </c>
      <c r="B503" s="200"/>
      <c r="C503" s="201"/>
      <c r="D503" s="173" t="s">
        <v>8110</v>
      </c>
      <c r="E503" s="164"/>
      <c r="F503" s="397"/>
      <c r="G503" s="208"/>
      <c r="H503" s="208"/>
      <c r="I503" s="208"/>
      <c r="J503" s="208"/>
      <c r="K503" s="209"/>
      <c r="L503" s="199"/>
      <c r="M503" s="168"/>
      <c r="N503" s="199"/>
      <c r="O503" s="199"/>
      <c r="P503" s="210"/>
      <c r="Q503" s="210"/>
      <c r="R503" s="210"/>
      <c r="S503" s="210"/>
      <c r="T503" s="210"/>
      <c r="U503" s="210"/>
      <c r="V503" s="210"/>
      <c r="W503" s="210"/>
      <c r="X503" s="210"/>
      <c r="Y503" s="210"/>
      <c r="Z503" s="210"/>
      <c r="AA503" s="210"/>
      <c r="AB503" s="210"/>
      <c r="AC503" s="210"/>
      <c r="AD503" s="210"/>
      <c r="AE503" s="210"/>
      <c r="AF503" s="210"/>
      <c r="AG503" s="210"/>
      <c r="AH503" s="210"/>
      <c r="AI503" s="210"/>
      <c r="AJ503" s="210"/>
      <c r="AK503" s="210"/>
      <c r="AL503" s="210"/>
      <c r="AM503" s="210"/>
      <c r="AN503" s="210"/>
      <c r="AO503" s="210"/>
    </row>
    <row r="504" spans="1:41">
      <c r="A504" s="170"/>
      <c r="B504" s="171"/>
      <c r="C504" s="163"/>
      <c r="D504" s="173"/>
      <c r="E504" s="172"/>
      <c r="F504" s="394"/>
      <c r="G504" s="165"/>
      <c r="H504" s="165"/>
      <c r="I504" s="165"/>
      <c r="J504" s="165"/>
      <c r="K504" s="166"/>
      <c r="L504" s="167"/>
      <c r="M504" s="168"/>
      <c r="N504" s="167"/>
      <c r="O504" s="167"/>
      <c r="P504" s="169"/>
      <c r="Q504" s="169"/>
      <c r="R504" s="169"/>
      <c r="S504" s="169"/>
      <c r="T504" s="169"/>
      <c r="U504" s="169"/>
      <c r="V504" s="169"/>
      <c r="W504" s="169"/>
      <c r="X504" s="169"/>
      <c r="Y504" s="169"/>
      <c r="Z504" s="169"/>
      <c r="AA504" s="169"/>
      <c r="AB504" s="169"/>
      <c r="AC504" s="169"/>
      <c r="AD504" s="169"/>
      <c r="AE504" s="169"/>
      <c r="AF504" s="169"/>
      <c r="AG504" s="169"/>
      <c r="AH504" s="169"/>
      <c r="AI504" s="169"/>
      <c r="AJ504" s="169"/>
      <c r="AK504" s="169"/>
      <c r="AL504" s="169"/>
      <c r="AM504" s="169"/>
      <c r="AN504" s="169"/>
      <c r="AO504" s="169"/>
    </row>
    <row r="505" spans="1:41">
      <c r="A505" s="240"/>
      <c r="B505" s="241"/>
      <c r="C505" s="242"/>
      <c r="D505" s="323" t="s">
        <v>8310</v>
      </c>
      <c r="E505" s="241"/>
      <c r="F505" s="393"/>
      <c r="G505" s="10"/>
      <c r="H505" s="116"/>
      <c r="I505" s="24"/>
      <c r="J505" s="24"/>
      <c r="K505" s="25"/>
      <c r="L505" s="24"/>
      <c r="M505" s="25"/>
      <c r="P505" s="4"/>
      <c r="Q505" s="3"/>
      <c r="R505" s="16"/>
      <c r="S505" s="16"/>
      <c r="T505" s="16"/>
      <c r="U505" s="17"/>
      <c r="V505" s="19"/>
      <c r="W505" s="16"/>
      <c r="X505" s="17"/>
    </row>
    <row r="506" spans="1:41" ht="24">
      <c r="A506" s="142">
        <f>A503+1</f>
        <v>801</v>
      </c>
      <c r="B506" s="36" t="s">
        <v>2558</v>
      </c>
      <c r="C506" s="37" t="s">
        <v>4592</v>
      </c>
      <c r="D506" s="143" t="str">
        <f>LOWER(IF($A506="","",VLOOKUP($C506,'CPOS178-D'!$A$2:$G$11000,3,0)))</f>
        <v>quadro de distribuição universal de embutir, para disjuntores 16 din / 12 bolt-on - 150 a - sem componentes</v>
      </c>
      <c r="E506" s="32" t="str">
        <f>LOWER(IF($A506="","",VLOOKUP($C506,'CPOS178-D'!$A$2:$G$11000,4,0)))</f>
        <v>un</v>
      </c>
      <c r="F506" s="394">
        <v>1</v>
      </c>
      <c r="G506" s="13"/>
      <c r="H506" s="121"/>
      <c r="I506" s="66"/>
      <c r="J506" s="63"/>
      <c r="K506" s="63"/>
      <c r="L506" s="63"/>
      <c r="M506" s="63"/>
      <c r="N506" s="63"/>
      <c r="O506" s="63"/>
      <c r="P506" s="63"/>
      <c r="Q506" s="63"/>
      <c r="R506" s="16"/>
      <c r="S506" s="17"/>
      <c r="T506" s="18"/>
      <c r="U506" s="17"/>
      <c r="V506" s="19"/>
      <c r="W506" s="17"/>
      <c r="X506" s="17"/>
    </row>
    <row r="507" spans="1:41" ht="15">
      <c r="A507" s="142"/>
      <c r="B507" s="36"/>
      <c r="C507" s="329" t="s">
        <v>8317</v>
      </c>
      <c r="D507" s="331" t="s">
        <v>37007</v>
      </c>
      <c r="E507" s="32"/>
      <c r="F507" s="394"/>
      <c r="G507" s="13"/>
      <c r="H507" s="121"/>
      <c r="I507" s="66"/>
      <c r="J507" s="63"/>
      <c r="K507" s="63"/>
      <c r="L507" s="63"/>
      <c r="M507" s="63"/>
      <c r="N507" s="63"/>
      <c r="O507" s="63"/>
      <c r="P507" s="63"/>
      <c r="Q507" s="63"/>
      <c r="R507" s="16"/>
      <c r="S507" s="17"/>
      <c r="T507" s="18"/>
      <c r="U507" s="17"/>
      <c r="V507" s="19"/>
      <c r="W507" s="17"/>
      <c r="X507" s="17"/>
    </row>
    <row r="508" spans="1:41" ht="15">
      <c r="A508" s="142">
        <f>A506+1</f>
        <v>802</v>
      </c>
      <c r="B508" s="36" t="s">
        <v>2558</v>
      </c>
      <c r="C508" s="37" t="s">
        <v>4611</v>
      </c>
      <c r="D508" s="143" t="str">
        <f>LOWER(IF($A508="","",VLOOKUP($C508,'CPOS178-D'!$A$2:$G$11000,3,0)))</f>
        <v>base de fusível diazed completa para 63 a</v>
      </c>
      <c r="E508" s="32" t="str">
        <f>LOWER(IF($A508="","",VLOOKUP($C508,'CPOS178-D'!$A$2:$G$11000,4,0)))</f>
        <v>un</v>
      </c>
      <c r="F508" s="394">
        <f>F506</f>
        <v>1</v>
      </c>
      <c r="G508" s="13"/>
      <c r="H508" s="121"/>
      <c r="I508" s="66"/>
      <c r="J508" s="63"/>
      <c r="K508" s="63"/>
      <c r="L508" s="63"/>
      <c r="M508" s="63"/>
      <c r="N508" s="63"/>
      <c r="O508" s="63"/>
      <c r="P508" s="63"/>
      <c r="Q508" s="63"/>
      <c r="R508" s="16"/>
      <c r="S508" s="17"/>
      <c r="T508" s="18"/>
      <c r="U508" s="17"/>
      <c r="V508" s="19"/>
      <c r="W508" s="17"/>
      <c r="X508" s="17"/>
    </row>
    <row r="509" spans="1:41" ht="15">
      <c r="A509" s="142"/>
      <c r="B509" s="36"/>
      <c r="C509" s="329" t="s">
        <v>8317</v>
      </c>
      <c r="D509" s="331" t="s">
        <v>37007</v>
      </c>
      <c r="E509" s="32"/>
      <c r="F509" s="394"/>
      <c r="G509" s="13"/>
      <c r="H509" s="121"/>
      <c r="I509" s="66"/>
      <c r="J509" s="63"/>
      <c r="K509" s="63"/>
      <c r="L509" s="63"/>
      <c r="M509" s="63"/>
      <c r="N509" s="63"/>
      <c r="O509" s="63"/>
      <c r="P509" s="63"/>
      <c r="Q509" s="63"/>
      <c r="R509" s="16"/>
      <c r="S509" s="17"/>
      <c r="T509" s="18"/>
      <c r="U509" s="17"/>
      <c r="V509" s="19"/>
      <c r="W509" s="17"/>
      <c r="X509" s="17"/>
    </row>
    <row r="510" spans="1:41" ht="15">
      <c r="A510" s="142">
        <f>A508+1</f>
        <v>803</v>
      </c>
      <c r="B510" s="36" t="s">
        <v>2558</v>
      </c>
      <c r="C510" s="37" t="s">
        <v>4619</v>
      </c>
      <c r="D510" s="143" t="str">
        <f>LOWER(IF($A510="","",VLOOKUP($C510,'CPOS178-D'!$A$2:$G$11000,3,0)))</f>
        <v>fusível tipo nh 1 de 36 a até 250 a</v>
      </c>
      <c r="E510" s="32" t="str">
        <f>LOWER(IF($A510="","",VLOOKUP($C510,'CPOS178-D'!$A$2:$G$11000,4,0)))</f>
        <v>un</v>
      </c>
      <c r="F510" s="394">
        <f>F506</f>
        <v>1</v>
      </c>
      <c r="G510" s="13"/>
      <c r="H510" s="121"/>
      <c r="I510" s="66"/>
      <c r="J510" s="63"/>
      <c r="K510" s="63"/>
      <c r="L510" s="63"/>
      <c r="M510" s="63"/>
      <c r="N510" s="63"/>
      <c r="O510" s="63"/>
      <c r="P510" s="63"/>
      <c r="Q510" s="63"/>
      <c r="R510" s="16"/>
      <c r="S510" s="17"/>
      <c r="T510" s="18"/>
      <c r="U510" s="17"/>
      <c r="V510" s="19"/>
      <c r="W510" s="17"/>
      <c r="X510" s="17"/>
    </row>
    <row r="511" spans="1:41" ht="15">
      <c r="A511" s="142"/>
      <c r="B511" s="36"/>
      <c r="C511" s="329" t="s">
        <v>8317</v>
      </c>
      <c r="D511" s="331" t="s">
        <v>37007</v>
      </c>
      <c r="E511" s="32"/>
      <c r="F511" s="394"/>
      <c r="G511" s="13"/>
      <c r="H511" s="121"/>
      <c r="I511" s="66"/>
      <c r="J511" s="63"/>
      <c r="K511" s="63"/>
      <c r="L511" s="63"/>
      <c r="M511" s="63"/>
      <c r="N511" s="63"/>
      <c r="O511" s="63"/>
      <c r="P511" s="63"/>
      <c r="Q511" s="63"/>
      <c r="R511" s="16"/>
      <c r="S511" s="17"/>
      <c r="T511" s="18"/>
      <c r="U511" s="17"/>
      <c r="V511" s="19"/>
      <c r="W511" s="17"/>
      <c r="X511" s="17"/>
    </row>
    <row r="512" spans="1:41" ht="15">
      <c r="A512" s="142">
        <f>A510+1</f>
        <v>804</v>
      </c>
      <c r="B512" s="36" t="s">
        <v>2558</v>
      </c>
      <c r="C512" s="37" t="s">
        <v>4633</v>
      </c>
      <c r="D512" s="143" t="str">
        <f>LOWER(IF($A512="","",VLOOKUP($C512,'CPOS178-D'!$A$2:$G$11000,3,0)))</f>
        <v>disjuntor termomagnético, unipolar 127/220 v, corrente de 10 a até 30 a</v>
      </c>
      <c r="E512" s="32" t="str">
        <f>LOWER(IF($A512="","",VLOOKUP($C512,'CPOS178-D'!$A$2:$G$11000,4,0)))</f>
        <v>un</v>
      </c>
      <c r="F512" s="394">
        <v>2</v>
      </c>
      <c r="G512" s="13"/>
      <c r="H512" s="121"/>
      <c r="I512" s="66"/>
      <c r="J512" s="63"/>
      <c r="K512" s="63"/>
      <c r="L512" s="63"/>
      <c r="M512" s="63"/>
      <c r="N512" s="63"/>
      <c r="O512" s="63"/>
      <c r="P512" s="63"/>
      <c r="Q512" s="63"/>
      <c r="R512" s="16"/>
      <c r="S512" s="17"/>
      <c r="T512" s="18"/>
      <c r="U512" s="17"/>
      <c r="V512" s="19"/>
      <c r="W512" s="17"/>
      <c r="X512" s="17"/>
    </row>
    <row r="513" spans="1:24" ht="15">
      <c r="A513" s="142"/>
      <c r="B513" s="36"/>
      <c r="C513" s="329" t="s">
        <v>8317</v>
      </c>
      <c r="D513" s="331" t="s">
        <v>37063</v>
      </c>
      <c r="E513" s="32"/>
      <c r="F513" s="394"/>
      <c r="G513" s="13"/>
      <c r="H513" s="121"/>
      <c r="I513" s="66"/>
      <c r="J513" s="63"/>
      <c r="K513" s="63"/>
      <c r="L513" s="63"/>
      <c r="M513" s="63"/>
      <c r="N513" s="63"/>
      <c r="O513" s="63"/>
      <c r="P513" s="63"/>
      <c r="Q513" s="63"/>
      <c r="R513" s="16"/>
      <c r="S513" s="17"/>
      <c r="T513" s="18"/>
      <c r="U513" s="17"/>
      <c r="V513" s="19"/>
      <c r="W513" s="17"/>
      <c r="X513" s="17"/>
    </row>
    <row r="514" spans="1:24" ht="15">
      <c r="A514" s="142">
        <f>A512+1</f>
        <v>805</v>
      </c>
      <c r="B514" s="36" t="s">
        <v>2558</v>
      </c>
      <c r="C514" s="37" t="s">
        <v>4637</v>
      </c>
      <c r="D514" s="143" t="str">
        <f>LOWER(IF($A514="","",VLOOKUP($C514,'CPOS178-D'!$A$2:$G$11000,3,0)))</f>
        <v>disjuntor termomagnético, tripolar 220/380 v, corrente de 10 a até 50 a</v>
      </c>
      <c r="E514" s="32" t="str">
        <f>LOWER(IF($A514="","",VLOOKUP($C514,'CPOS178-D'!$A$2:$G$11000,4,0)))</f>
        <v>un</v>
      </c>
      <c r="F514" s="394">
        <v>4</v>
      </c>
      <c r="G514" s="13"/>
      <c r="H514" s="121"/>
      <c r="I514" s="66"/>
      <c r="J514" s="63"/>
      <c r="K514" s="63"/>
      <c r="L514" s="63"/>
      <c r="M514" s="63"/>
      <c r="N514" s="63"/>
      <c r="O514" s="63"/>
      <c r="P514" s="63"/>
      <c r="Q514" s="63"/>
      <c r="R514" s="16"/>
      <c r="S514" s="17"/>
      <c r="T514" s="18"/>
      <c r="U514" s="17"/>
      <c r="V514" s="19"/>
      <c r="W514" s="17"/>
      <c r="X514" s="17"/>
    </row>
    <row r="515" spans="1:24" ht="15">
      <c r="A515" s="142"/>
      <c r="B515" s="36"/>
      <c r="C515" s="329" t="s">
        <v>8317</v>
      </c>
      <c r="D515" s="331" t="s">
        <v>37073</v>
      </c>
      <c r="E515" s="32"/>
      <c r="F515" s="394"/>
      <c r="G515" s="13"/>
      <c r="H515" s="121"/>
      <c r="I515" s="66"/>
      <c r="J515" s="63"/>
      <c r="K515" s="63"/>
      <c r="L515" s="63"/>
      <c r="M515" s="63"/>
      <c r="N515" s="63"/>
      <c r="O515" s="63"/>
      <c r="P515" s="63"/>
      <c r="Q515" s="63"/>
      <c r="R515" s="16"/>
      <c r="S515" s="17"/>
      <c r="T515" s="18"/>
      <c r="U515" s="17"/>
      <c r="V515" s="19"/>
      <c r="W515" s="17"/>
      <c r="X515" s="17"/>
    </row>
    <row r="516" spans="1:24" ht="15">
      <c r="A516" s="142">
        <f t="shared" ref="A516" si="21">A514+1</f>
        <v>806</v>
      </c>
      <c r="B516" s="36" t="s">
        <v>2558</v>
      </c>
      <c r="C516" s="37" t="s">
        <v>4768</v>
      </c>
      <c r="D516" s="143" t="str">
        <f>LOWER(IF($A516="","",VLOOKUP($C516,'CPOS178-D'!$A$2:$G$11000,3,0)))</f>
        <v>eletroduto de pvc rígido roscável de 4´ - com acessórios</v>
      </c>
      <c r="E516" s="32" t="str">
        <f>LOWER(IF($A516="","",VLOOKUP($C516,'CPOS178-D'!$A$2:$G$11000,4,0)))</f>
        <v>m</v>
      </c>
      <c r="F516" s="394">
        <f>15*2</f>
        <v>30</v>
      </c>
      <c r="G516" s="13"/>
      <c r="H516" s="121"/>
      <c r="I516" s="66"/>
      <c r="J516" s="63"/>
      <c r="K516" s="63"/>
      <c r="L516" s="63"/>
      <c r="M516" s="63"/>
      <c r="N516" s="63"/>
      <c r="O516" s="63"/>
      <c r="P516" s="63"/>
      <c r="Q516" s="63"/>
      <c r="R516" s="16"/>
      <c r="S516" s="17"/>
      <c r="T516" s="18"/>
      <c r="U516" s="17"/>
      <c r="V516" s="19"/>
      <c r="W516" s="17"/>
      <c r="X516" s="17"/>
    </row>
    <row r="517" spans="1:24" ht="15">
      <c r="A517" s="142"/>
      <c r="B517" s="36"/>
      <c r="C517" s="329" t="s">
        <v>8317</v>
      </c>
      <c r="D517" s="331" t="s">
        <v>37074</v>
      </c>
      <c r="E517" s="32"/>
      <c r="F517" s="394"/>
      <c r="G517" s="13"/>
      <c r="H517" s="121"/>
      <c r="I517" s="66"/>
      <c r="J517" s="63"/>
      <c r="K517" s="63"/>
      <c r="L517" s="63"/>
      <c r="M517" s="63"/>
      <c r="N517" s="63"/>
      <c r="O517" s="63"/>
      <c r="P517" s="63"/>
      <c r="Q517" s="63"/>
      <c r="R517" s="16"/>
      <c r="S517" s="17"/>
      <c r="T517" s="18"/>
      <c r="U517" s="17"/>
      <c r="V517" s="19"/>
      <c r="W517" s="17"/>
      <c r="X517" s="17"/>
    </row>
    <row r="518" spans="1:24" ht="15">
      <c r="A518" s="142">
        <f>A516+1</f>
        <v>807</v>
      </c>
      <c r="B518" s="36" t="s">
        <v>2558</v>
      </c>
      <c r="C518" s="37" t="s">
        <v>4954</v>
      </c>
      <c r="D518" s="143" t="str">
        <f>LOWER(IF($A518="","",VLOOKUP($C518,'CPOS178-D'!$A$2:$G$11000,3,0)))</f>
        <v>cabo de cobre de 25 mm², isolamento 8,7/15 kv - isolação epr 90°c</v>
      </c>
      <c r="E518" s="32" t="str">
        <f>LOWER(IF($A518="","",VLOOKUP($C518,'CPOS178-D'!$A$2:$G$11000,4,0)))</f>
        <v>m</v>
      </c>
      <c r="F518" s="394">
        <f>F516*3</f>
        <v>90</v>
      </c>
      <c r="G518" s="13"/>
      <c r="H518" s="121"/>
      <c r="I518" s="66"/>
      <c r="J518" s="63"/>
      <c r="K518" s="63"/>
      <c r="L518" s="63"/>
      <c r="M518" s="63"/>
      <c r="N518" s="63"/>
      <c r="O518" s="63"/>
      <c r="P518" s="63"/>
      <c r="Q518" s="63"/>
      <c r="R518" s="16"/>
      <c r="S518" s="17"/>
      <c r="T518" s="18"/>
      <c r="U518" s="17"/>
      <c r="V518" s="19"/>
      <c r="W518" s="17"/>
      <c r="X518" s="17"/>
    </row>
    <row r="519" spans="1:24" ht="15">
      <c r="A519" s="142"/>
      <c r="B519" s="36"/>
      <c r="C519" s="329" t="s">
        <v>8317</v>
      </c>
      <c r="D519" s="331" t="s">
        <v>37075</v>
      </c>
      <c r="E519" s="32"/>
      <c r="F519" s="394"/>
      <c r="G519" s="13"/>
      <c r="H519" s="121"/>
      <c r="I519" s="66"/>
      <c r="J519" s="63"/>
      <c r="K519" s="63"/>
      <c r="L519" s="63"/>
      <c r="M519" s="63"/>
      <c r="N519" s="63"/>
      <c r="O519" s="63"/>
      <c r="P519" s="63"/>
      <c r="Q519" s="63"/>
      <c r="R519" s="16"/>
      <c r="S519" s="17"/>
      <c r="T519" s="18"/>
      <c r="U519" s="17"/>
      <c r="V519" s="19"/>
      <c r="W519" s="17"/>
      <c r="X519" s="17"/>
    </row>
    <row r="520" spans="1:24" ht="15">
      <c r="A520" s="142"/>
      <c r="B520" s="36"/>
      <c r="C520" s="37"/>
      <c r="D520" s="143"/>
      <c r="E520" s="32"/>
      <c r="F520" s="394"/>
      <c r="G520" s="13"/>
      <c r="H520" s="121"/>
      <c r="I520" s="66"/>
      <c r="J520" s="63"/>
      <c r="K520" s="63"/>
      <c r="L520" s="63"/>
      <c r="M520" s="63"/>
      <c r="N520" s="63"/>
      <c r="O520" s="63"/>
      <c r="P520" s="63"/>
      <c r="Q520" s="63"/>
      <c r="R520" s="16"/>
      <c r="S520" s="17"/>
      <c r="T520" s="18"/>
      <c r="U520" s="17"/>
      <c r="V520" s="19"/>
      <c r="W520" s="17"/>
      <c r="X520" s="17"/>
    </row>
    <row r="521" spans="1:24">
      <c r="A521" s="240"/>
      <c r="B521" s="241"/>
      <c r="C521" s="242"/>
      <c r="D521" s="323" t="s">
        <v>8311</v>
      </c>
      <c r="E521" s="241"/>
      <c r="F521" s="393"/>
      <c r="G521" s="10"/>
      <c r="H521" s="116"/>
      <c r="I521" s="24"/>
      <c r="J521" s="24"/>
      <c r="K521" s="25"/>
      <c r="L521" s="24"/>
      <c r="M521" s="25"/>
      <c r="P521" s="4"/>
      <c r="Q521" s="3"/>
      <c r="R521" s="16"/>
      <c r="S521" s="16"/>
      <c r="T521" s="16"/>
      <c r="U521" s="17"/>
      <c r="V521" s="19"/>
      <c r="W521" s="16"/>
      <c r="X521" s="17"/>
    </row>
    <row r="522" spans="1:24" ht="15">
      <c r="A522" s="142">
        <f>A518+1</f>
        <v>808</v>
      </c>
      <c r="B522" s="36" t="s">
        <v>2558</v>
      </c>
      <c r="C522" s="37" t="s">
        <v>5245</v>
      </c>
      <c r="D522" s="143" t="str">
        <f>LOWER(IF($A522="","",VLOOKUP($C522,'CPOS178-D'!$A$2:$G$11000,3,0)))</f>
        <v>poste telecônico reto em aço sae 1010/1020 galvanizado a fogo, altura de 6,00 m</v>
      </c>
      <c r="E522" s="32" t="str">
        <f>LOWER(IF($A522="","",VLOOKUP($C522,'CPOS178-D'!$A$2:$G$11000,4,0)))</f>
        <v>un</v>
      </c>
      <c r="F522" s="394">
        <f>31</f>
        <v>31</v>
      </c>
      <c r="G522" s="13"/>
      <c r="H522" s="121"/>
      <c r="I522" s="66"/>
      <c r="J522" s="63"/>
      <c r="K522" s="63"/>
      <c r="L522" s="63"/>
      <c r="M522" s="63"/>
      <c r="N522" s="63"/>
      <c r="O522" s="63"/>
      <c r="P522" s="63"/>
      <c r="Q522" s="63"/>
      <c r="R522" s="16"/>
      <c r="S522" s="17"/>
      <c r="T522" s="18"/>
      <c r="U522" s="17"/>
      <c r="V522" s="19"/>
      <c r="W522" s="17"/>
      <c r="X522" s="17"/>
    </row>
    <row r="523" spans="1:24" ht="15">
      <c r="A523" s="142"/>
      <c r="B523" s="36"/>
      <c r="C523" s="329" t="s">
        <v>8317</v>
      </c>
      <c r="D523" s="331" t="s">
        <v>37076</v>
      </c>
      <c r="E523" s="32"/>
      <c r="F523" s="394"/>
      <c r="G523" s="13"/>
      <c r="H523" s="121"/>
      <c r="I523" s="66"/>
      <c r="J523" s="63"/>
      <c r="K523" s="63"/>
      <c r="L523" s="63"/>
      <c r="M523" s="63"/>
      <c r="N523" s="63"/>
      <c r="O523" s="63"/>
      <c r="P523" s="63"/>
      <c r="Q523" s="63"/>
      <c r="R523" s="16"/>
      <c r="S523" s="17"/>
      <c r="T523" s="18"/>
      <c r="U523" s="17"/>
      <c r="V523" s="19"/>
      <c r="W523" s="17"/>
      <c r="X523" s="17"/>
    </row>
    <row r="524" spans="1:24" ht="15">
      <c r="A524" s="142">
        <f>A522+1</f>
        <v>809</v>
      </c>
      <c r="B524" s="36" t="s">
        <v>2558</v>
      </c>
      <c r="C524" s="37" t="s">
        <v>5239</v>
      </c>
      <c r="D524" s="143" t="str">
        <f>LOWER(IF($A524="","",VLOOKUP($C524,'CPOS178-D'!$A$2:$G$11000,3,0)))</f>
        <v>cruzeta reforçada em ferro galvanizado para fixação de duas luminárias</v>
      </c>
      <c r="E524" s="32" t="str">
        <f>LOWER(IF($A524="","",VLOOKUP($C524,'CPOS178-D'!$A$2:$G$11000,4,0)))</f>
        <v>un</v>
      </c>
      <c r="F524" s="394">
        <f>F522</f>
        <v>31</v>
      </c>
      <c r="G524" s="13"/>
      <c r="H524" s="121"/>
      <c r="I524" s="66"/>
      <c r="J524" s="63"/>
      <c r="K524" s="63"/>
      <c r="L524" s="63"/>
      <c r="M524" s="63"/>
      <c r="N524" s="63"/>
      <c r="O524" s="63"/>
      <c r="P524" s="63"/>
      <c r="Q524" s="63"/>
      <c r="R524" s="16"/>
      <c r="S524" s="17"/>
      <c r="T524" s="18"/>
      <c r="U524" s="17"/>
      <c r="V524" s="19"/>
      <c r="W524" s="17"/>
      <c r="X524" s="17"/>
    </row>
    <row r="525" spans="1:24" ht="15">
      <c r="A525" s="142"/>
      <c r="B525" s="36"/>
      <c r="C525" s="329" t="s">
        <v>8317</v>
      </c>
      <c r="D525" s="331" t="s">
        <v>37076</v>
      </c>
      <c r="E525" s="32"/>
      <c r="F525" s="394"/>
      <c r="G525" s="13"/>
      <c r="H525" s="121"/>
      <c r="I525" s="66"/>
      <c r="J525" s="63"/>
      <c r="K525" s="63"/>
      <c r="L525" s="63"/>
      <c r="M525" s="63"/>
      <c r="N525" s="63"/>
      <c r="O525" s="63"/>
      <c r="P525" s="63"/>
      <c r="Q525" s="63"/>
      <c r="R525" s="16"/>
      <c r="S525" s="17"/>
      <c r="T525" s="18"/>
      <c r="U525" s="17"/>
      <c r="V525" s="19"/>
      <c r="W525" s="17"/>
      <c r="X525" s="17"/>
    </row>
    <row r="526" spans="1:24" ht="15" hidden="1">
      <c r="A526" s="142">
        <f>A524+1</f>
        <v>810</v>
      </c>
      <c r="B526" s="36" t="s">
        <v>2558</v>
      </c>
      <c r="C526" s="37" t="s">
        <v>5237</v>
      </c>
      <c r="D526" s="143" t="str">
        <f>LOWER(IF($A526="","",VLOOKUP($C526,'CPOS178-D'!$A$2:$G$11000,3,0)))</f>
        <v>braço em tubo de ferro galvanizado de 1´ x 1,00 m para fixação de uma luminária</v>
      </c>
      <c r="E526" s="32" t="str">
        <f>LOWER(IF($A526="","",VLOOKUP($C526,'CPOS178-D'!$A$2:$G$11000,4,0)))</f>
        <v>un</v>
      </c>
      <c r="F526" s="394">
        <f>F522</f>
        <v>31</v>
      </c>
      <c r="G526" s="13"/>
      <c r="H526" s="121"/>
      <c r="I526" s="66"/>
      <c r="J526" s="63"/>
      <c r="K526" s="63"/>
      <c r="L526" s="63"/>
      <c r="M526" s="63"/>
      <c r="N526" s="63"/>
      <c r="O526" s="63"/>
      <c r="P526" s="63"/>
      <c r="Q526" s="63"/>
      <c r="R526" s="16"/>
      <c r="S526" s="17"/>
      <c r="T526" s="18"/>
      <c r="U526" s="17"/>
      <c r="V526" s="19"/>
      <c r="W526" s="17"/>
      <c r="X526" s="17"/>
    </row>
    <row r="527" spans="1:24" ht="15" hidden="1">
      <c r="A527" s="142"/>
      <c r="B527" s="36"/>
      <c r="C527" s="329" t="s">
        <v>8317</v>
      </c>
      <c r="D527" s="331" t="str">
        <f>D523</f>
        <v>31 unidades (projeto)</v>
      </c>
      <c r="E527" s="32"/>
      <c r="F527" s="394"/>
      <c r="G527" s="13"/>
      <c r="H527" s="121"/>
      <c r="I527" s="66"/>
      <c r="J527" s="63"/>
      <c r="K527" s="63"/>
      <c r="L527" s="63"/>
      <c r="M527" s="63"/>
      <c r="N527" s="63"/>
      <c r="O527" s="63"/>
      <c r="P527" s="63"/>
      <c r="Q527" s="63"/>
      <c r="R527" s="16"/>
      <c r="S527" s="17"/>
      <c r="T527" s="18"/>
      <c r="U527" s="17"/>
      <c r="V527" s="19"/>
      <c r="W527" s="17"/>
      <c r="X527" s="17"/>
    </row>
    <row r="528" spans="1:24" ht="24" hidden="1">
      <c r="A528" s="142">
        <f>A526+1</f>
        <v>811</v>
      </c>
      <c r="B528" s="36" t="s">
        <v>2558</v>
      </c>
      <c r="C528" s="37" t="s">
        <v>5226</v>
      </c>
      <c r="D528" s="143" t="str">
        <f>LOWER(IF($A528="","",VLOOKUP($C528,'CPOS178-D'!$A$2:$G$11000,3,0)))</f>
        <v>reator eletromagnético de alto fator de potência, para lâmpada vapor metálico 400 w / 220 v</v>
      </c>
      <c r="E528" s="32" t="str">
        <f>LOWER(IF($A528="","",VLOOKUP($C528,'CPOS178-D'!$A$2:$G$11000,4,0)))</f>
        <v>un</v>
      </c>
      <c r="F528" s="394">
        <f>F522</f>
        <v>31</v>
      </c>
      <c r="G528" s="13"/>
      <c r="H528" s="121"/>
      <c r="I528" s="66"/>
      <c r="J528" s="63"/>
      <c r="K528" s="63"/>
      <c r="L528" s="63"/>
      <c r="M528" s="63"/>
      <c r="N528" s="63"/>
      <c r="O528" s="63"/>
      <c r="P528" s="63"/>
      <c r="Q528" s="63"/>
      <c r="R528" s="16"/>
      <c r="S528" s="17"/>
      <c r="T528" s="18"/>
      <c r="U528" s="17"/>
      <c r="V528" s="19"/>
      <c r="W528" s="17"/>
      <c r="X528" s="17"/>
    </row>
    <row r="529" spans="1:24" ht="15" hidden="1">
      <c r="A529" s="142"/>
      <c r="B529" s="36"/>
      <c r="C529" s="329" t="s">
        <v>8317</v>
      </c>
      <c r="D529" s="331" t="str">
        <f>D523</f>
        <v>31 unidades (projeto)</v>
      </c>
      <c r="E529" s="32"/>
      <c r="F529" s="394"/>
      <c r="G529" s="13"/>
      <c r="H529" s="121"/>
      <c r="I529" s="66"/>
      <c r="J529" s="63"/>
      <c r="K529" s="63"/>
      <c r="L529" s="63"/>
      <c r="M529" s="63"/>
      <c r="N529" s="63"/>
      <c r="O529" s="63"/>
      <c r="P529" s="63"/>
      <c r="Q529" s="63"/>
      <c r="R529" s="16"/>
      <c r="S529" s="17"/>
      <c r="T529" s="18"/>
      <c r="U529" s="17"/>
      <c r="V529" s="19"/>
      <c r="W529" s="17"/>
      <c r="X529" s="17"/>
    </row>
    <row r="530" spans="1:24" ht="24.75" customHeight="1">
      <c r="A530" s="142">
        <f>A528+1</f>
        <v>812</v>
      </c>
      <c r="B530" s="36" t="s">
        <v>2558</v>
      </c>
      <c r="C530" s="37" t="s">
        <v>7600</v>
      </c>
      <c r="D530" s="143" t="str">
        <f>LOWER(IF($A530="","",VLOOKUP($C530,'CPOS178-D'!$A$2:$G$11000,3,0)))</f>
        <v>luminária led retangular para parede/piso de 11.838 até 12.150 lm, eficiência mínima 107 lm/w</v>
      </c>
      <c r="E530" s="32" t="str">
        <f>LOWER(IF($A530="","",VLOOKUP($C530,'CPOS178-D'!$A$2:$G$11000,4,0)))</f>
        <v>un</v>
      </c>
      <c r="F530" s="394">
        <f>F528</f>
        <v>31</v>
      </c>
      <c r="G530" s="13"/>
      <c r="H530" s="121"/>
      <c r="I530" s="66"/>
      <c r="J530" s="63"/>
      <c r="K530" s="63"/>
      <c r="L530" s="63"/>
      <c r="M530" s="63"/>
      <c r="N530" s="63"/>
      <c r="O530" s="63"/>
      <c r="P530" s="63"/>
      <c r="Q530" s="63"/>
      <c r="R530" s="16"/>
      <c r="S530" s="17"/>
      <c r="T530" s="18"/>
      <c r="U530" s="17"/>
      <c r="V530" s="19"/>
      <c r="W530" s="17"/>
      <c r="X530" s="17"/>
    </row>
    <row r="531" spans="1:24" ht="15">
      <c r="A531" s="142"/>
      <c r="B531" s="36"/>
      <c r="C531" s="329" t="s">
        <v>8317</v>
      </c>
      <c r="D531" s="331" t="str">
        <f>D523</f>
        <v>31 unidades (projeto)</v>
      </c>
      <c r="E531" s="32"/>
      <c r="F531" s="394"/>
      <c r="G531" s="13"/>
      <c r="H531" s="121"/>
      <c r="I531" s="66"/>
      <c r="J531" s="63"/>
      <c r="K531" s="63"/>
      <c r="L531" s="63"/>
      <c r="M531" s="63"/>
      <c r="N531" s="63"/>
      <c r="O531" s="63"/>
      <c r="P531" s="63"/>
      <c r="Q531" s="63"/>
      <c r="R531" s="16"/>
      <c r="S531" s="17"/>
      <c r="T531" s="18"/>
      <c r="U531" s="17"/>
      <c r="V531" s="19"/>
      <c r="W531" s="17"/>
      <c r="X531" s="17"/>
    </row>
    <row r="532" spans="1:24" ht="15">
      <c r="A532" s="142">
        <f>A530+1</f>
        <v>813</v>
      </c>
      <c r="B532" s="36" t="s">
        <v>2558</v>
      </c>
      <c r="C532" s="37" t="s">
        <v>4768</v>
      </c>
      <c r="D532" s="143" t="str">
        <f>LOWER(IF($A532="","",VLOOKUP($C532,'CPOS178-D'!$A$2:$G$11000,3,0)))</f>
        <v>eletroduto de pvc rígido roscável de 4´ - com acessórios</v>
      </c>
      <c r="E532" s="32" t="str">
        <f>LOWER(IF($A532="","",VLOOKUP($C532,'CPOS178-D'!$A$2:$G$11000,4,0)))</f>
        <v>m</v>
      </c>
      <c r="F532" s="394">
        <f>170+35*4</f>
        <v>310</v>
      </c>
      <c r="G532" s="13"/>
      <c r="H532" s="121"/>
      <c r="I532" s="66"/>
      <c r="J532" s="63"/>
      <c r="K532" s="63"/>
      <c r="L532" s="63"/>
      <c r="M532" s="63"/>
      <c r="N532" s="63"/>
      <c r="O532" s="63"/>
      <c r="P532" s="63"/>
      <c r="Q532" s="63"/>
      <c r="R532" s="16"/>
      <c r="S532" s="17"/>
      <c r="T532" s="18"/>
      <c r="U532" s="17"/>
      <c r="V532" s="19"/>
      <c r="W532" s="17"/>
      <c r="X532" s="17"/>
    </row>
    <row r="533" spans="1:24" ht="15">
      <c r="A533" s="142"/>
      <c r="B533" s="36"/>
      <c r="C533" s="329" t="s">
        <v>8317</v>
      </c>
      <c r="D533" s="331" t="s">
        <v>37077</v>
      </c>
      <c r="E533" s="32"/>
      <c r="F533" s="394"/>
      <c r="G533" s="13"/>
      <c r="H533" s="121"/>
      <c r="I533" s="66"/>
      <c r="J533" s="63"/>
      <c r="K533" s="63"/>
      <c r="L533" s="63"/>
      <c r="M533" s="63"/>
      <c r="N533" s="63"/>
      <c r="O533" s="63"/>
      <c r="P533" s="63"/>
      <c r="Q533" s="63"/>
      <c r="R533" s="16"/>
      <c r="S533" s="17"/>
      <c r="T533" s="18"/>
      <c r="U533" s="17"/>
      <c r="V533" s="19"/>
      <c r="W533" s="17"/>
      <c r="X533" s="17"/>
    </row>
    <row r="534" spans="1:24" ht="15">
      <c r="A534" s="142">
        <f t="shared" ref="A534" si="22">A532+1</f>
        <v>814</v>
      </c>
      <c r="B534" s="36" t="s">
        <v>2558</v>
      </c>
      <c r="C534" s="37" t="s">
        <v>6896</v>
      </c>
      <c r="D534" s="143" t="str">
        <f>LOWER(IF($A534="","",VLOOKUP($C534,'CPOS178-D'!$A$2:$G$11000,3,0)))</f>
        <v>cabo de cobre flexível de 16 mm², isolamento 0,6/1kv - isolação hepr 90°c</v>
      </c>
      <c r="E534" s="32" t="str">
        <f>LOWER(IF($A534="","",VLOOKUP($C534,'CPOS178-D'!$A$2:$G$11000,4,0)))</f>
        <v>m</v>
      </c>
      <c r="F534" s="394">
        <f>F532*3</f>
        <v>930</v>
      </c>
      <c r="G534" s="13"/>
      <c r="H534" s="121"/>
      <c r="I534" s="66"/>
      <c r="J534" s="63"/>
      <c r="K534" s="63"/>
      <c r="L534" s="63"/>
      <c r="M534" s="63"/>
      <c r="N534" s="63"/>
      <c r="O534" s="63"/>
      <c r="P534" s="63"/>
      <c r="Q534" s="63"/>
      <c r="R534" s="16"/>
      <c r="S534" s="17"/>
      <c r="T534" s="18"/>
      <c r="U534" s="17"/>
      <c r="V534" s="19"/>
      <c r="W534" s="17"/>
      <c r="X534" s="17"/>
    </row>
    <row r="535" spans="1:24" ht="15">
      <c r="A535" s="142"/>
      <c r="B535" s="36"/>
      <c r="C535" s="329" t="s">
        <v>8317</v>
      </c>
      <c r="D535" s="331" t="s">
        <v>37078</v>
      </c>
      <c r="E535" s="32"/>
      <c r="F535" s="394"/>
      <c r="G535" s="13"/>
      <c r="H535" s="121"/>
      <c r="I535" s="66"/>
      <c r="J535" s="63"/>
      <c r="K535" s="63"/>
      <c r="L535" s="63"/>
      <c r="M535" s="63"/>
      <c r="N535" s="63"/>
      <c r="O535" s="63"/>
      <c r="P535" s="63"/>
      <c r="Q535" s="63"/>
      <c r="R535" s="16"/>
      <c r="S535" s="17"/>
      <c r="T535" s="18"/>
      <c r="U535" s="17"/>
      <c r="V535" s="19"/>
      <c r="W535" s="17"/>
      <c r="X535" s="17"/>
    </row>
    <row r="536" spans="1:24" ht="15">
      <c r="A536" s="142">
        <f>A534+1</f>
        <v>815</v>
      </c>
      <c r="B536" s="36" t="s">
        <v>2558</v>
      </c>
      <c r="C536" s="37" t="s">
        <v>4942</v>
      </c>
      <c r="D536" s="143" t="str">
        <f>LOWER(IF($A536="","",VLOOKUP($C536,'CPOS178-D'!$A$2:$G$11000,3,0)))</f>
        <v>cabo de cobre de 2,5 mm², isolamento 0,6/1 kv - isolação em pvc 70°c</v>
      </c>
      <c r="E536" s="32" t="str">
        <f>LOWER(IF($A536="","",VLOOKUP($C536,'CPOS178-D'!$A$2:$G$11000,4,0)))</f>
        <v>m</v>
      </c>
      <c r="F536" s="394">
        <f>F522*4*6</f>
        <v>744</v>
      </c>
      <c r="G536" s="13"/>
      <c r="H536" s="121"/>
      <c r="I536" s="66"/>
      <c r="J536" s="63"/>
      <c r="K536" s="63"/>
      <c r="L536" s="63"/>
      <c r="M536" s="63"/>
      <c r="N536" s="63"/>
      <c r="O536" s="63"/>
      <c r="P536" s="63"/>
      <c r="Q536" s="63"/>
      <c r="R536" s="16"/>
      <c r="S536" s="17"/>
      <c r="T536" s="18"/>
      <c r="U536" s="17"/>
      <c r="V536" s="19"/>
      <c r="W536" s="17"/>
      <c r="X536" s="17"/>
    </row>
    <row r="537" spans="1:24" ht="15">
      <c r="A537" s="142"/>
      <c r="B537" s="36"/>
      <c r="C537" s="329" t="s">
        <v>8317</v>
      </c>
      <c r="D537" s="331" t="s">
        <v>37079</v>
      </c>
      <c r="E537" s="32"/>
      <c r="F537" s="394"/>
      <c r="G537" s="13"/>
      <c r="H537" s="121"/>
      <c r="I537" s="66"/>
      <c r="J537" s="63"/>
      <c r="K537" s="63"/>
      <c r="L537" s="63"/>
      <c r="M537" s="63"/>
      <c r="N537" s="63"/>
      <c r="O537" s="63"/>
      <c r="P537" s="63"/>
      <c r="Q537" s="63"/>
      <c r="R537" s="16"/>
      <c r="S537" s="17"/>
      <c r="T537" s="18"/>
      <c r="U537" s="17"/>
      <c r="V537" s="19"/>
      <c r="W537" s="17"/>
      <c r="X537" s="17"/>
    </row>
    <row r="538" spans="1:24" ht="15">
      <c r="A538" s="142"/>
      <c r="B538" s="36"/>
      <c r="C538" s="37"/>
      <c r="D538" s="143"/>
      <c r="E538" s="32"/>
      <c r="F538" s="394"/>
      <c r="G538" s="13"/>
      <c r="H538" s="121"/>
      <c r="I538" s="66"/>
      <c r="J538" s="63"/>
      <c r="K538" s="63"/>
      <c r="L538" s="63"/>
      <c r="M538" s="63"/>
      <c r="N538" s="63"/>
      <c r="O538" s="63"/>
      <c r="P538" s="63"/>
      <c r="Q538" s="63"/>
      <c r="R538" s="16"/>
      <c r="S538" s="17"/>
      <c r="T538" s="18"/>
      <c r="U538" s="17"/>
      <c r="V538" s="19"/>
      <c r="W538" s="17"/>
      <c r="X538" s="17"/>
    </row>
    <row r="539" spans="1:24" hidden="1">
      <c r="A539" s="240"/>
      <c r="B539" s="241"/>
      <c r="C539" s="242"/>
      <c r="D539" s="323" t="s">
        <v>8312</v>
      </c>
      <c r="E539" s="241"/>
      <c r="F539" s="393"/>
      <c r="G539" s="10"/>
      <c r="H539" s="116"/>
      <c r="I539" s="24"/>
      <c r="J539" s="24"/>
      <c r="K539" s="25"/>
      <c r="L539" s="24"/>
      <c r="M539" s="25"/>
      <c r="P539" s="4"/>
      <c r="Q539" s="3"/>
      <c r="R539" s="16"/>
      <c r="S539" s="16"/>
      <c r="T539" s="16"/>
      <c r="U539" s="17"/>
      <c r="V539" s="19"/>
      <c r="W539" s="16"/>
      <c r="X539" s="17"/>
    </row>
    <row r="540" spans="1:24" ht="15" hidden="1">
      <c r="A540" s="142">
        <f>A536+1</f>
        <v>816</v>
      </c>
      <c r="B540" s="36"/>
      <c r="C540" s="37" t="s">
        <v>8115</v>
      </c>
      <c r="D540" s="143" t="s">
        <v>36933</v>
      </c>
      <c r="E540" s="32" t="s">
        <v>8127</v>
      </c>
      <c r="F540" s="394">
        <v>1</v>
      </c>
      <c r="G540" s="13"/>
      <c r="H540" s="121"/>
      <c r="I540" s="66"/>
      <c r="J540" s="63"/>
      <c r="K540" s="63"/>
      <c r="L540" s="63"/>
      <c r="M540" s="63"/>
      <c r="N540" s="63"/>
      <c r="O540" s="63"/>
      <c r="P540" s="63"/>
      <c r="Q540" s="63"/>
      <c r="R540" s="16"/>
      <c r="S540" s="17"/>
      <c r="T540" s="18"/>
      <c r="U540" s="17"/>
      <c r="V540" s="19"/>
      <c r="W540" s="17"/>
      <c r="X540" s="17"/>
    </row>
    <row r="541" spans="1:24" ht="15" hidden="1">
      <c r="A541" s="142"/>
      <c r="B541" s="36"/>
      <c r="C541" s="329" t="s">
        <v>8317</v>
      </c>
      <c r="D541" s="331" t="s">
        <v>37007</v>
      </c>
      <c r="E541" s="32"/>
      <c r="F541" s="394"/>
      <c r="G541" s="13"/>
      <c r="H541" s="121"/>
      <c r="I541" s="66"/>
      <c r="J541" s="63"/>
      <c r="K541" s="63"/>
      <c r="L541" s="63"/>
      <c r="M541" s="63"/>
      <c r="N541" s="63"/>
      <c r="O541" s="63"/>
      <c r="P541" s="63"/>
      <c r="Q541" s="63"/>
      <c r="R541" s="16"/>
      <c r="S541" s="17"/>
      <c r="T541" s="18"/>
      <c r="U541" s="17"/>
      <c r="V541" s="19"/>
      <c r="W541" s="17"/>
      <c r="X541" s="17"/>
    </row>
    <row r="542" spans="1:24" ht="15" hidden="1">
      <c r="A542" s="142">
        <f>A540+1</f>
        <v>817</v>
      </c>
      <c r="B542" s="36"/>
      <c r="C542" s="37" t="s">
        <v>8115</v>
      </c>
      <c r="D542" s="143" t="s">
        <v>36934</v>
      </c>
      <c r="E542" s="32" t="s">
        <v>8127</v>
      </c>
      <c r="F542" s="394">
        <v>1</v>
      </c>
      <c r="G542" s="13"/>
      <c r="H542" s="121"/>
      <c r="I542" s="66"/>
      <c r="J542" s="63"/>
      <c r="K542" s="63"/>
      <c r="L542" s="63"/>
      <c r="M542" s="63"/>
      <c r="N542" s="63"/>
      <c r="O542" s="63"/>
      <c r="P542" s="63"/>
      <c r="Q542" s="63"/>
      <c r="R542" s="16"/>
      <c r="S542" s="17"/>
      <c r="T542" s="18"/>
      <c r="U542" s="17"/>
      <c r="V542" s="19"/>
      <c r="W542" s="17"/>
      <c r="X542" s="17"/>
    </row>
    <row r="543" spans="1:24" ht="15" hidden="1">
      <c r="A543" s="142"/>
      <c r="B543" s="36"/>
      <c r="C543" s="329" t="s">
        <v>8317</v>
      </c>
      <c r="D543" s="331" t="s">
        <v>37007</v>
      </c>
      <c r="E543" s="32"/>
      <c r="F543" s="394"/>
      <c r="G543" s="13"/>
      <c r="H543" s="121"/>
      <c r="I543" s="66"/>
      <c r="J543" s="63"/>
      <c r="K543" s="63"/>
      <c r="L543" s="63"/>
      <c r="M543" s="63"/>
      <c r="N543" s="63"/>
      <c r="O543" s="63"/>
      <c r="P543" s="63"/>
      <c r="Q543" s="63"/>
      <c r="R543" s="16"/>
      <c r="S543" s="17"/>
      <c r="T543" s="18"/>
      <c r="U543" s="17"/>
      <c r="V543" s="19"/>
      <c r="W543" s="17"/>
      <c r="X543" s="17"/>
    </row>
    <row r="544" spans="1:24" ht="15" hidden="1">
      <c r="A544" s="142">
        <f>A542+1</f>
        <v>818</v>
      </c>
      <c r="B544" s="36"/>
      <c r="C544" s="37" t="s">
        <v>8115</v>
      </c>
      <c r="D544" s="143" t="s">
        <v>36935</v>
      </c>
      <c r="E544" s="32" t="s">
        <v>8127</v>
      </c>
      <c r="F544" s="394">
        <v>1</v>
      </c>
      <c r="G544" s="13"/>
      <c r="H544" s="121"/>
      <c r="I544" s="66"/>
      <c r="J544" s="63"/>
      <c r="K544" s="63"/>
      <c r="L544" s="63"/>
      <c r="M544" s="63"/>
      <c r="N544" s="63"/>
      <c r="O544" s="63"/>
      <c r="P544" s="63"/>
      <c r="Q544" s="63"/>
      <c r="R544" s="16"/>
      <c r="S544" s="17"/>
      <c r="T544" s="18"/>
      <c r="U544" s="17"/>
      <c r="V544" s="19"/>
      <c r="W544" s="17"/>
      <c r="X544" s="17"/>
    </row>
    <row r="545" spans="1:41" ht="15" hidden="1">
      <c r="A545" s="142"/>
      <c r="B545" s="36"/>
      <c r="C545" s="329" t="s">
        <v>8317</v>
      </c>
      <c r="D545" s="331" t="s">
        <v>37007</v>
      </c>
      <c r="E545" s="32"/>
      <c r="F545" s="394"/>
      <c r="G545" s="13"/>
      <c r="H545" s="121"/>
      <c r="I545" s="66"/>
      <c r="J545" s="63"/>
      <c r="K545" s="63"/>
      <c r="L545" s="63"/>
      <c r="M545" s="63"/>
      <c r="N545" s="63"/>
      <c r="O545" s="63"/>
      <c r="P545" s="63"/>
      <c r="Q545" s="63"/>
      <c r="R545" s="16"/>
      <c r="S545" s="17"/>
      <c r="T545" s="18"/>
      <c r="U545" s="17"/>
      <c r="V545" s="19"/>
      <c r="W545" s="17"/>
      <c r="X545" s="17"/>
    </row>
    <row r="546" spans="1:41" ht="24" hidden="1">
      <c r="A546" s="142">
        <f t="shared" ref="A546" si="23">A544+1</f>
        <v>819</v>
      </c>
      <c r="B546" s="36"/>
      <c r="C546" s="37" t="s">
        <v>8115</v>
      </c>
      <c r="D546" s="143" t="s">
        <v>36932</v>
      </c>
      <c r="E546" s="32" t="s">
        <v>8127</v>
      </c>
      <c r="F546" s="394">
        <v>1</v>
      </c>
      <c r="G546" s="13"/>
      <c r="H546" s="121"/>
      <c r="I546" s="66"/>
      <c r="J546" s="63"/>
      <c r="K546" s="63"/>
      <c r="L546" s="63"/>
      <c r="M546" s="63"/>
      <c r="N546" s="63"/>
      <c r="O546" s="63"/>
      <c r="P546" s="63"/>
      <c r="Q546" s="63"/>
      <c r="R546" s="16"/>
      <c r="S546" s="17"/>
      <c r="T546" s="18"/>
      <c r="U546" s="17"/>
      <c r="V546" s="19"/>
      <c r="W546" s="17"/>
      <c r="X546" s="17"/>
    </row>
    <row r="547" spans="1:41" ht="15" hidden="1">
      <c r="A547" s="142"/>
      <c r="B547" s="36"/>
      <c r="C547" s="329" t="s">
        <v>8317</v>
      </c>
      <c r="D547" s="331" t="s">
        <v>37007</v>
      </c>
      <c r="E547" s="32"/>
      <c r="F547" s="394"/>
      <c r="G547" s="13"/>
      <c r="H547" s="121"/>
      <c r="I547" s="66"/>
      <c r="J547" s="63"/>
      <c r="K547" s="63"/>
      <c r="L547" s="63"/>
      <c r="M547" s="63"/>
      <c r="N547" s="63"/>
      <c r="O547" s="63"/>
      <c r="P547" s="63"/>
      <c r="Q547" s="63"/>
      <c r="R547" s="16"/>
      <c r="S547" s="17"/>
      <c r="T547" s="18"/>
      <c r="U547" s="17"/>
      <c r="V547" s="19"/>
      <c r="W547" s="17"/>
      <c r="X547" s="17"/>
    </row>
    <row r="548" spans="1:41" ht="15" hidden="1">
      <c r="A548" s="142"/>
      <c r="B548" s="36"/>
      <c r="C548" s="171"/>
      <c r="D548" s="143"/>
      <c r="E548" s="32"/>
      <c r="F548" s="394"/>
      <c r="G548" s="13"/>
      <c r="H548" s="121"/>
      <c r="I548" s="66"/>
      <c r="J548" s="63"/>
      <c r="K548" s="63"/>
      <c r="L548" s="63"/>
      <c r="M548" s="63"/>
      <c r="N548" s="63"/>
      <c r="O548" s="63"/>
      <c r="P548" s="63"/>
      <c r="Q548" s="63"/>
      <c r="R548" s="16"/>
      <c r="S548" s="17"/>
      <c r="T548" s="18"/>
      <c r="U548" s="17"/>
      <c r="V548" s="19"/>
      <c r="W548" s="17"/>
      <c r="X548" s="17"/>
    </row>
    <row r="549" spans="1:41" hidden="1">
      <c r="A549" s="240"/>
      <c r="B549" s="241"/>
      <c r="C549" s="242"/>
      <c r="D549" s="323" t="s">
        <v>36937</v>
      </c>
      <c r="E549" s="241"/>
      <c r="F549" s="393"/>
      <c r="G549" s="10"/>
      <c r="H549" s="116"/>
      <c r="I549" s="24"/>
      <c r="J549" s="24"/>
      <c r="K549" s="25"/>
      <c r="L549" s="24"/>
      <c r="M549" s="25"/>
      <c r="P549" s="4"/>
      <c r="Q549" s="3"/>
      <c r="R549" s="16"/>
      <c r="S549" s="16"/>
      <c r="T549" s="16"/>
      <c r="U549" s="17"/>
      <c r="V549" s="19"/>
      <c r="W549" s="16"/>
      <c r="X549" s="17"/>
    </row>
    <row r="550" spans="1:41" ht="15" hidden="1">
      <c r="A550" s="142">
        <f>A546+1</f>
        <v>820</v>
      </c>
      <c r="B550" s="36"/>
      <c r="C550" s="37" t="s">
        <v>8115</v>
      </c>
      <c r="D550" s="143" t="s">
        <v>36936</v>
      </c>
      <c r="E550" s="32" t="s">
        <v>8127</v>
      </c>
      <c r="F550" s="394">
        <v>1</v>
      </c>
      <c r="G550" s="13"/>
      <c r="H550" s="121"/>
      <c r="I550" s="66"/>
      <c r="J550" s="63"/>
      <c r="K550" s="63"/>
      <c r="L550" s="63"/>
      <c r="M550" s="63"/>
      <c r="N550" s="63"/>
      <c r="O550" s="63"/>
      <c r="P550" s="63"/>
      <c r="Q550" s="63"/>
      <c r="R550" s="16"/>
      <c r="S550" s="17"/>
      <c r="T550" s="18"/>
      <c r="U550" s="17"/>
      <c r="V550" s="19"/>
      <c r="W550" s="17"/>
      <c r="X550" s="17"/>
    </row>
    <row r="551" spans="1:41" ht="15" hidden="1">
      <c r="A551" s="142"/>
      <c r="B551" s="36"/>
      <c r="C551" s="329" t="s">
        <v>8317</v>
      </c>
      <c r="D551" s="331" t="s">
        <v>37007</v>
      </c>
      <c r="E551" s="32"/>
      <c r="F551" s="394"/>
      <c r="G551" s="13"/>
      <c r="H551" s="121"/>
      <c r="I551" s="66"/>
      <c r="J551" s="63"/>
      <c r="K551" s="63"/>
      <c r="L551" s="63"/>
      <c r="M551" s="63"/>
      <c r="N551" s="63"/>
      <c r="O551" s="63"/>
      <c r="P551" s="63"/>
      <c r="Q551" s="63"/>
      <c r="R551" s="16"/>
      <c r="S551" s="17"/>
      <c r="T551" s="18"/>
      <c r="U551" s="17"/>
      <c r="V551" s="19"/>
      <c r="W551" s="17"/>
      <c r="X551" s="17"/>
    </row>
    <row r="552" spans="1:41" hidden="1">
      <c r="A552" s="170"/>
      <c r="B552" s="171"/>
      <c r="C552" s="163"/>
      <c r="D552" s="174"/>
      <c r="E552" s="172"/>
      <c r="F552" s="394"/>
      <c r="G552" s="165"/>
      <c r="H552" s="165"/>
      <c r="I552" s="165"/>
      <c r="J552" s="165"/>
      <c r="K552" s="166"/>
      <c r="L552" s="167"/>
      <c r="M552" s="168"/>
      <c r="N552" s="167"/>
      <c r="O552" s="167"/>
      <c r="P552" s="169"/>
      <c r="Q552" s="169"/>
      <c r="R552" s="169"/>
      <c r="S552" s="169"/>
      <c r="T552" s="169"/>
      <c r="U552" s="169"/>
      <c r="V552" s="169"/>
      <c r="W552" s="169"/>
      <c r="X552" s="169"/>
      <c r="Y552" s="169"/>
      <c r="Z552" s="169"/>
      <c r="AA552" s="169"/>
      <c r="AB552" s="169"/>
      <c r="AC552" s="169"/>
      <c r="AD552" s="169"/>
      <c r="AE552" s="169"/>
      <c r="AF552" s="169"/>
      <c r="AG552" s="169"/>
      <c r="AH552" s="169"/>
      <c r="AI552" s="169"/>
      <c r="AJ552" s="169"/>
      <c r="AK552" s="169"/>
      <c r="AL552" s="169"/>
      <c r="AM552" s="169"/>
      <c r="AN552" s="169"/>
      <c r="AO552" s="169"/>
    </row>
    <row r="553" spans="1:41">
      <c r="A553" s="243"/>
      <c r="B553" s="244"/>
      <c r="C553" s="244"/>
      <c r="D553" s="324" t="s">
        <v>2568</v>
      </c>
      <c r="E553" s="245">
        <f>A503</f>
        <v>800</v>
      </c>
      <c r="F553" s="395"/>
      <c r="G553" s="10"/>
      <c r="H553" s="119"/>
      <c r="I553" s="63"/>
      <c r="J553" s="63"/>
      <c r="K553" s="63"/>
      <c r="L553" s="63"/>
      <c r="M553" s="63"/>
      <c r="N553" s="63"/>
      <c r="O553" s="63"/>
      <c r="P553" s="63"/>
      <c r="Q553" s="63"/>
      <c r="R553" s="63"/>
      <c r="S553" s="63"/>
      <c r="T553" s="16"/>
      <c r="U553" s="17"/>
      <c r="V553" s="19"/>
      <c r="W553" s="16"/>
      <c r="X553" s="17"/>
    </row>
    <row r="554" spans="1:41" hidden="1">
      <c r="A554" s="146"/>
      <c r="B554" s="37"/>
      <c r="C554" s="163"/>
      <c r="D554" s="326"/>
      <c r="E554" s="30"/>
      <c r="F554" s="392"/>
      <c r="G554" s="10"/>
      <c r="H554" s="119"/>
      <c r="I554" s="63"/>
      <c r="J554" s="63"/>
      <c r="K554" s="63"/>
      <c r="L554" s="63"/>
      <c r="M554" s="63"/>
      <c r="N554" s="63"/>
      <c r="O554" s="63"/>
      <c r="P554" s="63"/>
      <c r="Q554" s="63"/>
      <c r="R554" s="63"/>
      <c r="S554" s="63"/>
      <c r="T554" s="18"/>
      <c r="U554" s="17"/>
      <c r="V554" s="19"/>
      <c r="W554" s="17"/>
      <c r="X554" s="17"/>
    </row>
    <row r="555" spans="1:41" s="1" customFormat="1" hidden="1">
      <c r="A555" s="162">
        <v>1000</v>
      </c>
      <c r="B555" s="200"/>
      <c r="C555" s="201"/>
      <c r="D555" s="173" t="s">
        <v>8134</v>
      </c>
      <c r="E555" s="164"/>
      <c r="F555" s="397"/>
      <c r="G555" s="208"/>
      <c r="H555" s="208"/>
      <c r="I555" s="208"/>
      <c r="J555" s="208"/>
      <c r="K555" s="209"/>
      <c r="L555" s="199"/>
      <c r="M555" s="168"/>
      <c r="N555" s="199"/>
      <c r="O555" s="199"/>
      <c r="P555" s="210"/>
      <c r="Q555" s="210"/>
      <c r="R555" s="210"/>
      <c r="S555" s="210"/>
      <c r="T555" s="210"/>
      <c r="U555" s="210"/>
      <c r="V555" s="210"/>
      <c r="W555" s="210"/>
      <c r="X555" s="210"/>
      <c r="Y555" s="210"/>
      <c r="Z555" s="210"/>
      <c r="AA555" s="210"/>
      <c r="AB555" s="210"/>
      <c r="AC555" s="210"/>
      <c r="AD555" s="210"/>
      <c r="AE555" s="210"/>
      <c r="AF555" s="210"/>
      <c r="AG555" s="210"/>
      <c r="AH555" s="210"/>
      <c r="AI555" s="210"/>
      <c r="AJ555" s="210"/>
      <c r="AK555" s="210"/>
      <c r="AL555" s="210"/>
      <c r="AM555" s="210"/>
      <c r="AN555" s="210"/>
      <c r="AO555" s="210"/>
    </row>
    <row r="556" spans="1:41" hidden="1">
      <c r="A556" s="145"/>
      <c r="B556" s="30"/>
      <c r="C556" s="214"/>
      <c r="D556" s="322"/>
      <c r="E556" s="30"/>
      <c r="F556" s="392"/>
      <c r="G556" s="10"/>
      <c r="H556" s="116"/>
      <c r="I556" s="24"/>
      <c r="J556" s="24"/>
      <c r="K556" s="25"/>
      <c r="L556" s="24"/>
      <c r="M556" s="25"/>
      <c r="P556" s="4"/>
      <c r="Q556" s="3"/>
      <c r="R556" s="16"/>
      <c r="S556" s="16"/>
      <c r="T556" s="16"/>
      <c r="U556" s="17"/>
      <c r="V556" s="19"/>
      <c r="W556" s="16"/>
      <c r="X556" s="17"/>
    </row>
    <row r="557" spans="1:41" hidden="1">
      <c r="A557" s="240"/>
      <c r="B557" s="241"/>
      <c r="C557" s="242"/>
      <c r="D557" s="323" t="s">
        <v>8323</v>
      </c>
      <c r="E557" s="241"/>
      <c r="F557" s="393"/>
      <c r="G557" s="10"/>
      <c r="H557" s="116"/>
      <c r="I557" s="24"/>
      <c r="J557" s="24"/>
      <c r="K557" s="25"/>
      <c r="L557" s="24"/>
      <c r="M557" s="25"/>
      <c r="P557" s="4"/>
      <c r="Q557" s="3"/>
      <c r="R557" s="16"/>
      <c r="S557" s="16"/>
      <c r="T557" s="16"/>
      <c r="U557" s="17"/>
      <c r="V557" s="19"/>
      <c r="W557" s="16"/>
      <c r="X557" s="17"/>
    </row>
    <row r="558" spans="1:41" ht="15" hidden="1">
      <c r="A558" s="142">
        <f>A555+1</f>
        <v>1001</v>
      </c>
      <c r="B558" s="36" t="s">
        <v>2558</v>
      </c>
      <c r="C558" s="171" t="s">
        <v>4419</v>
      </c>
      <c r="D558" s="143" t="str">
        <f>LOWER(IF($A558="","",VLOOKUP($C558,'CPOS178-D'!$A$2:$G$11000,3,0)))</f>
        <v>corte, recorte e remoção de árvore  inclusive as raízes - diâmetro (dap)&gt;5cm&lt;15cm</v>
      </c>
      <c r="E558" s="32" t="str">
        <f>LOWER(IF($A558="","",VLOOKUP($C558,'CPOS178-D'!$A$2:$G$11000,4,0)))</f>
        <v>un</v>
      </c>
      <c r="F558" s="394">
        <f>170*0.4</f>
        <v>68</v>
      </c>
      <c r="G558" s="13"/>
      <c r="H558" s="121"/>
      <c r="I558" s="66"/>
      <c r="J558" s="63"/>
      <c r="K558" s="63"/>
      <c r="L558" s="63"/>
      <c r="M558" s="63"/>
      <c r="N558" s="63"/>
      <c r="O558" s="63"/>
      <c r="P558" s="63"/>
      <c r="Q558" s="63"/>
      <c r="R558" s="16"/>
      <c r="S558" s="17"/>
      <c r="T558" s="18"/>
      <c r="U558" s="17"/>
      <c r="V558" s="19"/>
      <c r="W558" s="17"/>
      <c r="X558" s="17"/>
    </row>
    <row r="559" spans="1:41" ht="15" hidden="1">
      <c r="A559" s="142"/>
      <c r="B559" s="36"/>
      <c r="C559" s="329" t="s">
        <v>8317</v>
      </c>
      <c r="D559" s="330" t="s">
        <v>37080</v>
      </c>
      <c r="E559" s="32"/>
      <c r="F559" s="394"/>
      <c r="G559" s="13"/>
      <c r="H559" s="121"/>
      <c r="I559" s="66"/>
      <c r="J559" s="63"/>
      <c r="K559" s="63"/>
      <c r="L559" s="63"/>
      <c r="M559" s="63"/>
      <c r="N559" s="63"/>
      <c r="O559" s="63"/>
      <c r="P559" s="63"/>
      <c r="Q559" s="63"/>
      <c r="R559" s="16"/>
      <c r="S559" s="17"/>
      <c r="T559" s="18"/>
      <c r="U559" s="17"/>
      <c r="V559" s="19"/>
      <c r="W559" s="17"/>
      <c r="X559" s="17"/>
    </row>
    <row r="560" spans="1:41" hidden="1">
      <c r="A560" s="145"/>
      <c r="B560" s="30"/>
      <c r="C560" s="214"/>
      <c r="D560" s="322"/>
      <c r="E560" s="30"/>
      <c r="F560" s="392"/>
      <c r="G560" s="10"/>
      <c r="H560" s="116"/>
      <c r="I560" s="24"/>
      <c r="J560" s="24"/>
      <c r="K560" s="25"/>
      <c r="L560" s="24"/>
      <c r="M560" s="25"/>
      <c r="P560" s="4"/>
      <c r="Q560" s="3"/>
      <c r="R560" s="16"/>
      <c r="S560" s="16"/>
      <c r="T560" s="16"/>
      <c r="U560" s="17"/>
      <c r="V560" s="19"/>
      <c r="W560" s="16"/>
      <c r="X560" s="17"/>
    </row>
    <row r="561" spans="1:24" hidden="1">
      <c r="A561" s="240"/>
      <c r="B561" s="241"/>
      <c r="C561" s="242"/>
      <c r="D561" s="323" t="s">
        <v>8135</v>
      </c>
      <c r="E561" s="241"/>
      <c r="F561" s="393"/>
      <c r="G561" s="10"/>
      <c r="H561" s="116"/>
      <c r="I561" s="24"/>
      <c r="J561" s="24"/>
      <c r="K561" s="25"/>
      <c r="L561" s="24"/>
      <c r="M561" s="25"/>
      <c r="P561" s="4"/>
      <c r="Q561" s="3"/>
      <c r="R561" s="16"/>
      <c r="S561" s="16"/>
      <c r="T561" s="16"/>
      <c r="U561" s="17"/>
      <c r="V561" s="19"/>
      <c r="W561" s="16"/>
      <c r="X561" s="17"/>
    </row>
    <row r="562" spans="1:24" ht="15" hidden="1">
      <c r="A562" s="142">
        <f>A558+1</f>
        <v>1002</v>
      </c>
      <c r="B562" s="36" t="s">
        <v>2558</v>
      </c>
      <c r="C562" s="171" t="s">
        <v>4375</v>
      </c>
      <c r="D562" s="143" t="str">
        <f>LOWER(IF($A562="","",VLOOKUP($C562,'CPOS178-D'!$A$2:$G$11000,3,0)))</f>
        <v>terra vegetal orgânica comum</v>
      </c>
      <c r="E562" s="32" t="str">
        <f>LOWER(IF($A562="","",VLOOKUP($C562,'CPOS178-D'!$A$2:$G$11000,4,0)))</f>
        <v>m³</v>
      </c>
      <c r="F562" s="394">
        <f>F564*0.12+F568*0.8*0.8*0.8+(F570+F572)*0.3*0.3*0.3</f>
        <v>25.669200000000004</v>
      </c>
      <c r="G562" s="13"/>
      <c r="H562" s="121"/>
      <c r="I562" s="66"/>
      <c r="J562" s="63"/>
      <c r="K562" s="63"/>
      <c r="L562" s="63"/>
      <c r="M562" s="63"/>
      <c r="N562" s="63"/>
      <c r="O562" s="63"/>
      <c r="P562" s="63"/>
      <c r="Q562" s="63"/>
      <c r="R562" s="16"/>
      <c r="S562" s="17"/>
      <c r="T562" s="18"/>
      <c r="U562" s="17"/>
      <c r="V562" s="19"/>
      <c r="W562" s="17"/>
      <c r="X562" s="17"/>
    </row>
    <row r="563" spans="1:24" ht="15" hidden="1">
      <c r="A563" s="142"/>
      <c r="B563" s="36"/>
      <c r="C563" s="329" t="s">
        <v>8317</v>
      </c>
      <c r="D563" s="330" t="s">
        <v>37086</v>
      </c>
      <c r="E563" s="32"/>
      <c r="F563" s="394"/>
      <c r="G563" s="13"/>
      <c r="H563" s="121"/>
      <c r="I563" s="66"/>
      <c r="J563" s="63"/>
      <c r="K563" s="63"/>
      <c r="L563" s="63"/>
      <c r="M563" s="63"/>
      <c r="N563" s="63"/>
      <c r="O563" s="63"/>
      <c r="P563" s="63"/>
      <c r="Q563" s="63"/>
      <c r="R563" s="16"/>
      <c r="S563" s="17"/>
      <c r="T563" s="18"/>
      <c r="U563" s="17"/>
      <c r="V563" s="19"/>
      <c r="W563" s="17"/>
      <c r="X563" s="17"/>
    </row>
    <row r="564" spans="1:24" ht="15" hidden="1">
      <c r="A564" s="142">
        <f>A562+1</f>
        <v>1003</v>
      </c>
      <c r="B564" s="36" t="s">
        <v>2558</v>
      </c>
      <c r="C564" s="171" t="s">
        <v>4381</v>
      </c>
      <c r="D564" s="143" t="str">
        <f>LOWER(IF($A564="","",VLOOKUP($C564,'CPOS178-D'!$A$2:$G$11000,3,0)))</f>
        <v>plantio de grama são carlos em placas (jardins e canteiros)</v>
      </c>
      <c r="E564" s="32" t="str">
        <f>LOWER(IF($A564="","",VLOOKUP($C564,'CPOS178-D'!$A$2:$G$11000,4,0)))</f>
        <v>m²</v>
      </c>
      <c r="F564" s="394">
        <f>10.2*0.8+48.1+50.2</f>
        <v>106.46000000000001</v>
      </c>
      <c r="G564" s="13"/>
      <c r="H564" s="121"/>
      <c r="I564" s="66"/>
      <c r="J564" s="63"/>
      <c r="K564" s="63"/>
      <c r="L564" s="63"/>
      <c r="M564" s="63"/>
      <c r="N564" s="63"/>
      <c r="O564" s="63"/>
      <c r="P564" s="63"/>
      <c r="Q564" s="63"/>
      <c r="R564" s="16"/>
      <c r="S564" s="17"/>
      <c r="T564" s="18"/>
      <c r="U564" s="17"/>
      <c r="V564" s="19"/>
      <c r="W564" s="17"/>
      <c r="X564" s="17"/>
    </row>
    <row r="565" spans="1:24" ht="15" hidden="1">
      <c r="A565" s="142"/>
      <c r="B565" s="36"/>
      <c r="C565" s="329" t="s">
        <v>8317</v>
      </c>
      <c r="D565" s="330" t="s">
        <v>37085</v>
      </c>
      <c r="E565" s="32"/>
      <c r="F565" s="394"/>
      <c r="G565" s="13"/>
      <c r="H565" s="121"/>
      <c r="I565" s="66"/>
      <c r="J565" s="63"/>
      <c r="K565" s="63"/>
      <c r="L565" s="63"/>
      <c r="M565" s="63"/>
      <c r="N565" s="63"/>
      <c r="O565" s="63"/>
      <c r="P565" s="63"/>
      <c r="Q565" s="63"/>
      <c r="R565" s="16"/>
      <c r="S565" s="17"/>
      <c r="T565" s="18"/>
      <c r="U565" s="17"/>
      <c r="V565" s="19"/>
      <c r="W565" s="17"/>
      <c r="X565" s="17"/>
    </row>
    <row r="566" spans="1:24" ht="15" hidden="1">
      <c r="A566" s="142">
        <f>A564+1</f>
        <v>1004</v>
      </c>
      <c r="B566" s="36" t="s">
        <v>2558</v>
      </c>
      <c r="C566" s="171" t="s">
        <v>4439</v>
      </c>
      <c r="D566" s="143" t="str">
        <f>LOWER(IF($A566="","",VLOOKUP($C566,'CPOS178-D'!$A$2:$G$11000,3,0)))</f>
        <v>grelha arvoreira em ferro fundido</v>
      </c>
      <c r="E566" s="32" t="str">
        <f>LOWER(IF($A566="","",VLOOKUP($C566,'CPOS178-D'!$A$2:$G$11000,4,0)))</f>
        <v>m²</v>
      </c>
      <c r="F566" s="394">
        <f>(4*0.5*1)*F568</f>
        <v>24</v>
      </c>
      <c r="G566" s="13"/>
      <c r="H566" s="121"/>
      <c r="I566" s="66"/>
      <c r="J566" s="63"/>
      <c r="K566" s="63"/>
      <c r="L566" s="63"/>
      <c r="M566" s="63"/>
      <c r="N566" s="63"/>
      <c r="O566" s="63"/>
      <c r="P566" s="63"/>
      <c r="Q566" s="63"/>
      <c r="R566" s="16"/>
      <c r="S566" s="17"/>
      <c r="T566" s="18"/>
      <c r="U566" s="17"/>
      <c r="V566" s="19"/>
      <c r="W566" s="17"/>
      <c r="X566" s="17"/>
    </row>
    <row r="567" spans="1:24" ht="15" hidden="1">
      <c r="A567" s="142"/>
      <c r="B567" s="36"/>
      <c r="C567" s="329" t="s">
        <v>8317</v>
      </c>
      <c r="D567" s="330" t="s">
        <v>37084</v>
      </c>
      <c r="E567" s="32"/>
      <c r="F567" s="394"/>
      <c r="G567" s="13"/>
      <c r="H567" s="121"/>
      <c r="I567" s="66"/>
      <c r="J567" s="63"/>
      <c r="K567" s="63"/>
      <c r="L567" s="63"/>
      <c r="M567" s="63"/>
      <c r="N567" s="63"/>
      <c r="O567" s="63"/>
      <c r="P567" s="63"/>
      <c r="Q567" s="63"/>
      <c r="R567" s="16"/>
      <c r="S567" s="17"/>
      <c r="T567" s="18"/>
      <c r="U567" s="17"/>
      <c r="V567" s="19"/>
      <c r="W567" s="17"/>
      <c r="X567" s="17"/>
    </row>
    <row r="568" spans="1:24" ht="15" hidden="1">
      <c r="A568" s="142">
        <f>A566+1</f>
        <v>1005</v>
      </c>
      <c r="B568" s="36" t="s">
        <v>2558</v>
      </c>
      <c r="C568" s="171" t="s">
        <v>4398</v>
      </c>
      <c r="D568" s="143" t="str">
        <f>LOWER(IF($A568="","",VLOOKUP($C568,'CPOS178-D'!$A$2:$G$11000,3,0)))</f>
        <v>árvore ornamental tipo quaresmeira (tibouchina granulosa) - h= 1,50 / 2,00 m</v>
      </c>
      <c r="E568" s="32" t="str">
        <f>LOWER(IF($A568="","",VLOOKUP($C568,'CPOS178-D'!$A$2:$G$11000,4,0)))</f>
        <v>un</v>
      </c>
      <c r="F568" s="394">
        <v>12</v>
      </c>
      <c r="G568" s="13"/>
      <c r="H568" s="121"/>
      <c r="I568" s="66"/>
      <c r="J568" s="63"/>
      <c r="K568" s="63"/>
      <c r="L568" s="63"/>
      <c r="M568" s="63"/>
      <c r="N568" s="63"/>
      <c r="O568" s="63"/>
      <c r="P568" s="63"/>
      <c r="Q568" s="63"/>
      <c r="R568" s="16"/>
      <c r="S568" s="17"/>
      <c r="T568" s="18"/>
      <c r="U568" s="17"/>
      <c r="V568" s="19"/>
      <c r="W568" s="17"/>
      <c r="X568" s="17"/>
    </row>
    <row r="569" spans="1:24" ht="15" hidden="1">
      <c r="A569" s="142"/>
      <c r="B569" s="36"/>
      <c r="C569" s="329" t="s">
        <v>8317</v>
      </c>
      <c r="D569" s="330" t="s">
        <v>37081</v>
      </c>
      <c r="E569" s="32"/>
      <c r="F569" s="394"/>
      <c r="G569" s="13"/>
      <c r="H569" s="121"/>
      <c r="I569" s="66"/>
      <c r="J569" s="63"/>
      <c r="K569" s="63"/>
      <c r="L569" s="63"/>
      <c r="M569" s="63"/>
      <c r="N569" s="63"/>
      <c r="O569" s="63"/>
      <c r="P569" s="63"/>
      <c r="Q569" s="63"/>
      <c r="R569" s="16"/>
      <c r="S569" s="17"/>
      <c r="T569" s="18"/>
      <c r="U569" s="17"/>
      <c r="V569" s="19"/>
      <c r="W569" s="17"/>
      <c r="X569" s="17"/>
    </row>
    <row r="570" spans="1:24" ht="15" hidden="1">
      <c r="A570" s="142">
        <f>A568+1</f>
        <v>1006</v>
      </c>
      <c r="B570" s="36" t="s">
        <v>2558</v>
      </c>
      <c r="C570" s="171" t="s">
        <v>4387</v>
      </c>
      <c r="D570" s="143" t="str">
        <f>LOWER(IF($A570="","",VLOOKUP($C570,'CPOS178-D'!$A$2:$G$11000,3,0)))</f>
        <v>arbusto azaléa - h= 0,60 a 0,80 m</v>
      </c>
      <c r="E570" s="32" t="str">
        <f>LOWER(IF($A570="","",VLOOKUP($C570,'CPOS178-D'!$A$2:$G$11000,4,0)))</f>
        <v>un</v>
      </c>
      <c r="F570" s="394">
        <v>100</v>
      </c>
      <c r="G570" s="13"/>
      <c r="H570" s="121"/>
      <c r="I570" s="66"/>
      <c r="J570" s="63"/>
      <c r="K570" s="63"/>
      <c r="L570" s="63"/>
      <c r="M570" s="63"/>
      <c r="N570" s="63"/>
      <c r="O570" s="63"/>
      <c r="P570" s="63"/>
      <c r="Q570" s="63"/>
      <c r="R570" s="16"/>
      <c r="S570" s="17"/>
      <c r="T570" s="18"/>
      <c r="U570" s="17"/>
      <c r="V570" s="19"/>
      <c r="W570" s="17"/>
      <c r="X570" s="17"/>
    </row>
    <row r="571" spans="1:24" ht="15" hidden="1">
      <c r="A571" s="142"/>
      <c r="B571" s="36"/>
      <c r="C571" s="329" t="s">
        <v>8317</v>
      </c>
      <c r="D571" s="330" t="s">
        <v>37083</v>
      </c>
      <c r="E571" s="32"/>
      <c r="F571" s="394"/>
      <c r="G571" s="13"/>
      <c r="H571" s="121"/>
      <c r="I571" s="66"/>
      <c r="J571" s="63"/>
      <c r="K571" s="63"/>
      <c r="L571" s="63"/>
      <c r="M571" s="63"/>
      <c r="N571" s="63"/>
      <c r="O571" s="63"/>
      <c r="P571" s="63"/>
      <c r="Q571" s="63"/>
      <c r="R571" s="16"/>
      <c r="S571" s="17"/>
      <c r="T571" s="18"/>
      <c r="U571" s="17"/>
      <c r="V571" s="19"/>
      <c r="W571" s="17"/>
      <c r="X571" s="17"/>
    </row>
    <row r="572" spans="1:24" ht="15" hidden="1">
      <c r="A572" s="142">
        <f>A570+1</f>
        <v>1007</v>
      </c>
      <c r="B572" s="36" t="s">
        <v>2558</v>
      </c>
      <c r="C572" s="171" t="s">
        <v>4388</v>
      </c>
      <c r="D572" s="143" t="str">
        <f>LOWER(IF($A572="","",VLOOKUP($C572,'CPOS178-D'!$A$2:$G$11000,3,0)))</f>
        <v>arbusto moréia - h= 0,50 m</v>
      </c>
      <c r="E572" s="32" t="str">
        <f>LOWER(IF($A572="","",VLOOKUP($C572,'CPOS178-D'!$A$2:$G$11000,4,0)))</f>
        <v>un</v>
      </c>
      <c r="F572" s="394">
        <v>150</v>
      </c>
      <c r="G572" s="13"/>
      <c r="H572" s="121"/>
      <c r="I572" s="66"/>
      <c r="J572" s="63"/>
      <c r="K572" s="63"/>
      <c r="L572" s="63"/>
      <c r="M572" s="63"/>
      <c r="N572" s="63"/>
      <c r="O572" s="63"/>
      <c r="P572" s="63"/>
      <c r="Q572" s="63"/>
      <c r="R572" s="16"/>
      <c r="S572" s="17"/>
      <c r="T572" s="18"/>
      <c r="U572" s="17"/>
      <c r="V572" s="19"/>
      <c r="W572" s="17"/>
      <c r="X572" s="17"/>
    </row>
    <row r="573" spans="1:24" ht="15" hidden="1">
      <c r="A573" s="142"/>
      <c r="B573" s="36"/>
      <c r="C573" s="329" t="s">
        <v>8317</v>
      </c>
      <c r="D573" s="330" t="s">
        <v>37082</v>
      </c>
      <c r="E573" s="32"/>
      <c r="F573" s="394"/>
      <c r="G573" s="13"/>
      <c r="H573" s="121"/>
      <c r="I573" s="66"/>
      <c r="J573" s="63"/>
      <c r="K573" s="63"/>
      <c r="L573" s="63"/>
      <c r="M573" s="63"/>
      <c r="N573" s="63"/>
      <c r="O573" s="63"/>
      <c r="P573" s="63"/>
      <c r="Q573" s="63"/>
      <c r="R573" s="16"/>
      <c r="S573" s="17"/>
      <c r="T573" s="18"/>
      <c r="U573" s="17"/>
      <c r="V573" s="19"/>
      <c r="W573" s="17"/>
      <c r="X573" s="17"/>
    </row>
    <row r="574" spans="1:24" ht="15" hidden="1">
      <c r="A574" s="142"/>
      <c r="B574" s="36"/>
      <c r="C574" s="171"/>
      <c r="D574" s="143"/>
      <c r="E574" s="32"/>
      <c r="F574" s="394"/>
      <c r="G574" s="13"/>
      <c r="H574" s="121"/>
      <c r="I574" s="66"/>
      <c r="J574" s="63"/>
      <c r="K574" s="63"/>
      <c r="L574" s="63"/>
      <c r="M574" s="63"/>
      <c r="N574" s="63"/>
      <c r="O574" s="63"/>
      <c r="P574" s="63"/>
      <c r="Q574" s="63"/>
      <c r="R574" s="16"/>
      <c r="S574" s="17"/>
      <c r="T574" s="18"/>
      <c r="U574" s="17"/>
      <c r="V574" s="19"/>
      <c r="W574" s="17"/>
      <c r="X574" s="17"/>
    </row>
    <row r="575" spans="1:24" hidden="1">
      <c r="A575" s="240"/>
      <c r="B575" s="241"/>
      <c r="C575" s="242"/>
      <c r="D575" s="323" t="s">
        <v>2556</v>
      </c>
      <c r="E575" s="241" t="str">
        <f>LOWER(IF($A575="","",VLOOKUP($D575,'CPOS178-D'!$A$2:$G$11000,4,0)))</f>
        <v/>
      </c>
      <c r="F575" s="393"/>
      <c r="G575" s="10"/>
      <c r="H575" s="116"/>
      <c r="I575" s="24"/>
      <c r="J575" s="24"/>
      <c r="K575" s="25"/>
      <c r="L575" s="24"/>
      <c r="M575" s="25"/>
      <c r="P575" s="4"/>
      <c r="Q575" s="3"/>
      <c r="R575" s="16"/>
      <c r="S575" s="16"/>
      <c r="T575" s="16"/>
      <c r="U575" s="17"/>
      <c r="V575" s="19"/>
      <c r="W575" s="16"/>
      <c r="X575" s="17"/>
    </row>
    <row r="576" spans="1:24" ht="24" hidden="1">
      <c r="A576" s="142">
        <f>A572+1</f>
        <v>1008</v>
      </c>
      <c r="B576" s="36"/>
      <c r="C576" s="171" t="s">
        <v>8115</v>
      </c>
      <c r="D576" s="143" t="s">
        <v>37090</v>
      </c>
      <c r="E576" s="32" t="s">
        <v>8127</v>
      </c>
      <c r="F576" s="394">
        <v>4</v>
      </c>
      <c r="G576" s="13"/>
      <c r="H576" s="121"/>
      <c r="I576" s="66"/>
      <c r="J576" s="63"/>
      <c r="K576" s="63"/>
      <c r="L576" s="63"/>
      <c r="M576" s="63"/>
      <c r="N576" s="63"/>
      <c r="O576" s="63"/>
      <c r="P576" s="63"/>
      <c r="Q576" s="63"/>
      <c r="R576" s="16"/>
      <c r="S576" s="17"/>
      <c r="T576" s="18"/>
      <c r="U576" s="17"/>
      <c r="V576" s="19"/>
      <c r="W576" s="17"/>
      <c r="X576" s="17"/>
    </row>
    <row r="577" spans="1:24" ht="15" hidden="1">
      <c r="A577" s="142"/>
      <c r="B577" s="36"/>
      <c r="C577" s="329" t="s">
        <v>8317</v>
      </c>
      <c r="D577" s="331" t="s">
        <v>37073</v>
      </c>
      <c r="E577" s="32"/>
      <c r="F577" s="394"/>
      <c r="G577" s="13"/>
      <c r="H577" s="121"/>
      <c r="I577" s="66"/>
      <c r="J577" s="63"/>
      <c r="K577" s="63"/>
      <c r="L577" s="63"/>
      <c r="M577" s="63"/>
      <c r="N577" s="63"/>
      <c r="O577" s="63"/>
      <c r="P577" s="63"/>
      <c r="Q577" s="63"/>
      <c r="R577" s="16"/>
      <c r="S577" s="17"/>
      <c r="T577" s="18"/>
      <c r="U577" s="17"/>
      <c r="V577" s="19"/>
      <c r="W577" s="17"/>
      <c r="X577" s="17"/>
    </row>
    <row r="578" spans="1:24" ht="36" hidden="1">
      <c r="A578" s="142">
        <f>A576+1</f>
        <v>1009</v>
      </c>
      <c r="B578" s="36"/>
      <c r="C578" s="171" t="s">
        <v>8115</v>
      </c>
      <c r="D578" s="143" t="s">
        <v>37091</v>
      </c>
      <c r="E578" s="32" t="s">
        <v>8127</v>
      </c>
      <c r="F578" s="394">
        <v>3</v>
      </c>
      <c r="G578" s="13"/>
      <c r="H578" s="121"/>
      <c r="I578" s="66"/>
      <c r="J578" s="63"/>
      <c r="K578" s="63"/>
      <c r="L578" s="63"/>
      <c r="M578" s="63"/>
      <c r="N578" s="63"/>
      <c r="O578" s="63"/>
      <c r="P578" s="63"/>
      <c r="Q578" s="63"/>
      <c r="R578" s="16"/>
      <c r="S578" s="17"/>
      <c r="T578" s="18"/>
      <c r="U578" s="17"/>
      <c r="V578" s="19"/>
      <c r="W578" s="17"/>
      <c r="X578" s="17"/>
    </row>
    <row r="579" spans="1:24" ht="15" hidden="1">
      <c r="A579" s="142"/>
      <c r="B579" s="36"/>
      <c r="C579" s="329" t="s">
        <v>8317</v>
      </c>
      <c r="D579" s="331" t="s">
        <v>37092</v>
      </c>
      <c r="E579" s="32"/>
      <c r="F579" s="394"/>
      <c r="G579" s="13"/>
      <c r="H579" s="121"/>
      <c r="I579" s="66"/>
      <c r="J579" s="63"/>
      <c r="K579" s="63"/>
      <c r="L579" s="63"/>
      <c r="M579" s="63"/>
      <c r="N579" s="63"/>
      <c r="O579" s="63"/>
      <c r="P579" s="63"/>
      <c r="Q579" s="63"/>
      <c r="R579" s="16"/>
      <c r="S579" s="17"/>
      <c r="T579" s="18"/>
      <c r="U579" s="17"/>
      <c r="V579" s="19"/>
      <c r="W579" s="17"/>
      <c r="X579" s="17"/>
    </row>
    <row r="580" spans="1:24" ht="15" hidden="1">
      <c r="A580" s="142">
        <f t="shared" ref="A580" si="24">A578+1</f>
        <v>1010</v>
      </c>
      <c r="B580" s="36"/>
      <c r="C580" s="171" t="s">
        <v>8115</v>
      </c>
      <c r="D580" s="143" t="s">
        <v>8126</v>
      </c>
      <c r="E580" s="32" t="s">
        <v>8127</v>
      </c>
      <c r="F580" s="394">
        <v>4</v>
      </c>
      <c r="G580" s="13"/>
      <c r="H580" s="121"/>
      <c r="I580" s="66"/>
      <c r="J580" s="63"/>
      <c r="K580" s="63"/>
      <c r="L580" s="63"/>
      <c r="M580" s="63"/>
      <c r="N580" s="63"/>
      <c r="O580" s="63"/>
      <c r="P580" s="63"/>
      <c r="Q580" s="63"/>
      <c r="R580" s="16"/>
      <c r="S580" s="17"/>
      <c r="T580" s="18"/>
      <c r="U580" s="17"/>
      <c r="V580" s="19"/>
      <c r="W580" s="17"/>
      <c r="X580" s="17"/>
    </row>
    <row r="581" spans="1:24" ht="15" hidden="1">
      <c r="A581" s="142"/>
      <c r="B581" s="36"/>
      <c r="C581" s="329" t="s">
        <v>8317</v>
      </c>
      <c r="D581" s="331" t="s">
        <v>37073</v>
      </c>
      <c r="E581" s="32"/>
      <c r="F581" s="394"/>
      <c r="G581" s="13"/>
      <c r="H581" s="121"/>
      <c r="I581" s="66"/>
      <c r="J581" s="63"/>
      <c r="K581" s="63"/>
      <c r="L581" s="63"/>
      <c r="M581" s="63"/>
      <c r="N581" s="63"/>
      <c r="O581" s="63"/>
      <c r="P581" s="63"/>
      <c r="Q581" s="63"/>
      <c r="R581" s="16"/>
      <c r="S581" s="17"/>
      <c r="T581" s="18"/>
      <c r="U581" s="17"/>
      <c r="V581" s="19"/>
      <c r="W581" s="17"/>
      <c r="X581" s="17"/>
    </row>
    <row r="582" spans="1:24" ht="15" hidden="1">
      <c r="A582" s="144"/>
      <c r="B582" s="36"/>
      <c r="C582" s="171"/>
      <c r="D582" s="143"/>
      <c r="E582" s="32"/>
      <c r="F582" s="394"/>
      <c r="G582" s="13"/>
      <c r="H582" s="121"/>
      <c r="I582" s="66"/>
      <c r="J582" s="63"/>
      <c r="K582" s="63"/>
      <c r="L582" s="63"/>
      <c r="M582" s="63"/>
      <c r="N582" s="63"/>
      <c r="O582" s="63"/>
      <c r="P582" s="63"/>
      <c r="Q582" s="63"/>
      <c r="R582" s="16"/>
      <c r="S582" s="17"/>
      <c r="T582" s="18"/>
      <c r="U582" s="17"/>
      <c r="V582" s="19"/>
      <c r="W582" s="17"/>
      <c r="X582" s="17"/>
    </row>
    <row r="583" spans="1:24" hidden="1">
      <c r="A583" s="243"/>
      <c r="B583" s="244"/>
      <c r="C583" s="244"/>
      <c r="D583" s="324" t="s">
        <v>2568</v>
      </c>
      <c r="E583" s="245">
        <f>A555</f>
        <v>1000</v>
      </c>
      <c r="F583" s="395"/>
      <c r="G583" s="10"/>
      <c r="H583" s="119"/>
      <c r="I583" s="63"/>
      <c r="J583" s="63"/>
      <c r="K583" s="63"/>
      <c r="L583" s="63"/>
      <c r="M583" s="63"/>
      <c r="N583" s="63"/>
      <c r="O583" s="63"/>
      <c r="P583" s="63"/>
      <c r="Q583" s="63"/>
      <c r="R583" s="63"/>
      <c r="S583" s="63"/>
      <c r="T583" s="16"/>
      <c r="U583" s="17"/>
      <c r="V583" s="19"/>
      <c r="W583" s="16"/>
      <c r="X583" s="17"/>
    </row>
    <row r="584" spans="1:24" ht="15">
      <c r="A584" s="144"/>
      <c r="B584" s="36"/>
      <c r="C584" s="163"/>
      <c r="D584" s="211"/>
      <c r="E584" s="32"/>
      <c r="F584" s="396"/>
      <c r="G584" s="13"/>
      <c r="H584" s="121"/>
      <c r="I584" s="66"/>
      <c r="J584" s="63"/>
      <c r="K584" s="63"/>
      <c r="L584" s="63"/>
      <c r="M584" s="63"/>
      <c r="N584" s="63"/>
      <c r="O584" s="63"/>
      <c r="P584" s="63"/>
      <c r="Q584" s="63"/>
      <c r="R584" s="16"/>
      <c r="S584" s="17"/>
      <c r="T584" s="18"/>
      <c r="U584" s="17"/>
      <c r="V584" s="19"/>
      <c r="W584" s="17"/>
      <c r="X584" s="17"/>
    </row>
    <row r="585" spans="1:24">
      <c r="A585" s="162">
        <v>900</v>
      </c>
      <c r="B585" s="200"/>
      <c r="C585" s="201"/>
      <c r="D585" s="173" t="s">
        <v>37347</v>
      </c>
      <c r="E585" s="122"/>
      <c r="F585" s="396"/>
      <c r="G585" s="10"/>
      <c r="H585" s="119"/>
      <c r="I585" s="63"/>
      <c r="J585" s="63"/>
      <c r="K585" s="63"/>
      <c r="L585" s="63"/>
      <c r="M585" s="63"/>
      <c r="N585" s="63"/>
      <c r="O585" s="63"/>
      <c r="P585" s="63"/>
      <c r="Q585" s="63"/>
      <c r="R585" s="63"/>
      <c r="S585" s="63"/>
      <c r="T585" s="18"/>
      <c r="U585" s="17"/>
      <c r="V585" s="19"/>
      <c r="W585" s="17"/>
      <c r="X585" s="17"/>
    </row>
    <row r="586" spans="1:24">
      <c r="A586" s="162"/>
      <c r="B586" s="200"/>
      <c r="C586" s="201"/>
      <c r="D586" s="173"/>
      <c r="E586" s="122"/>
      <c r="F586" s="396"/>
      <c r="G586" s="10"/>
      <c r="H586" s="119"/>
      <c r="I586" s="63"/>
      <c r="J586" s="63"/>
      <c r="K586" s="63"/>
      <c r="L586" s="63"/>
      <c r="M586" s="63"/>
      <c r="N586" s="63"/>
      <c r="O586" s="63"/>
      <c r="P586" s="63"/>
      <c r="Q586" s="63"/>
      <c r="R586" s="63"/>
      <c r="S586" s="63"/>
      <c r="T586" s="18"/>
      <c r="U586" s="17"/>
      <c r="V586" s="19"/>
      <c r="W586" s="17"/>
      <c r="X586" s="17"/>
    </row>
    <row r="587" spans="1:24">
      <c r="A587" s="240"/>
      <c r="B587" s="241"/>
      <c r="C587" s="242"/>
      <c r="D587" s="323" t="s">
        <v>37364</v>
      </c>
      <c r="E587" s="241" t="str">
        <f>LOWER(IF($A587="","",VLOOKUP($D587,'CPOS178-D'!$A$2:$G$11000,4,0)))</f>
        <v/>
      </c>
      <c r="F587" s="393"/>
      <c r="G587" s="10"/>
      <c r="H587" s="119"/>
      <c r="I587" s="63"/>
      <c r="J587" s="63"/>
      <c r="K587" s="63"/>
      <c r="L587" s="63"/>
      <c r="M587" s="63"/>
      <c r="N587" s="63"/>
      <c r="O587" s="63"/>
      <c r="P587" s="63"/>
      <c r="Q587" s="63"/>
      <c r="R587" s="63"/>
      <c r="S587" s="63"/>
      <c r="T587" s="18"/>
      <c r="U587" s="17"/>
      <c r="V587" s="19"/>
      <c r="W587" s="17"/>
      <c r="X587" s="17"/>
    </row>
    <row r="588" spans="1:24">
      <c r="A588" s="142">
        <f>A585+1</f>
        <v>901</v>
      </c>
      <c r="B588" s="36" t="s">
        <v>2558</v>
      </c>
      <c r="C588" s="171" t="s">
        <v>6391</v>
      </c>
      <c r="D588" s="143" t="str">
        <f>LOWER(IF($A588="","",VLOOKUP($C588,'CPOS178-D'!$A$2:$G$11000,3,0)))</f>
        <v>limpeza complementar com hidrojateamento</v>
      </c>
      <c r="E588" s="32" t="str">
        <f>LOWER(IF($A588="","",VLOOKUP($C588,'CPOS178-D'!$A$2:$G$11000,4,0)))</f>
        <v>m²</v>
      </c>
      <c r="F588" s="394">
        <v>220.25</v>
      </c>
      <c r="G588" s="10"/>
      <c r="H588" s="119"/>
      <c r="I588" s="63"/>
      <c r="J588" s="63"/>
      <c r="K588" s="63"/>
      <c r="L588" s="63"/>
      <c r="M588" s="63"/>
      <c r="N588" s="63"/>
      <c r="O588" s="63"/>
      <c r="P588" s="63"/>
      <c r="Q588" s="63"/>
      <c r="R588" s="63"/>
      <c r="S588" s="63"/>
      <c r="T588" s="18"/>
      <c r="U588" s="17"/>
      <c r="V588" s="19"/>
      <c r="W588" s="17"/>
      <c r="X588" s="17"/>
    </row>
    <row r="589" spans="1:24">
      <c r="A589" s="142"/>
      <c r="B589" s="36"/>
      <c r="C589" s="329" t="s">
        <v>8317</v>
      </c>
      <c r="D589" s="330" t="s">
        <v>37365</v>
      </c>
      <c r="E589" s="32"/>
      <c r="F589" s="394"/>
      <c r="G589" s="10"/>
      <c r="H589" s="119"/>
      <c r="I589" s="63"/>
      <c r="J589" s="63"/>
      <c r="K589" s="63"/>
      <c r="L589" s="63"/>
      <c r="M589" s="63"/>
      <c r="N589" s="63"/>
      <c r="O589" s="63"/>
      <c r="P589" s="63"/>
      <c r="Q589" s="63"/>
      <c r="R589" s="63"/>
      <c r="S589" s="63"/>
      <c r="T589" s="18"/>
      <c r="U589" s="17"/>
      <c r="V589" s="19"/>
      <c r="W589" s="17"/>
      <c r="X589" s="17"/>
    </row>
    <row r="590" spans="1:24" ht="24">
      <c r="A590" s="142">
        <f>A588+1</f>
        <v>902</v>
      </c>
      <c r="B590" s="36" t="s">
        <v>2558</v>
      </c>
      <c r="C590" s="171" t="s">
        <v>6395</v>
      </c>
      <c r="D590" s="143" t="str">
        <f>LOWER(IF($A590="","",VLOOKUP($C590,'CPOS178-D'!$A$2:$G$11000,3,0)))</f>
        <v>limpeza e lavagem de superfície revestida com material cerâmico ou pastilhas por hidrojateamento com rejuntamento</v>
      </c>
      <c r="E590" s="32" t="str">
        <f>LOWER(IF($A590="","",VLOOKUP($C590,'CPOS178-D'!$A$2:$G$11000,4,0)))</f>
        <v>m²</v>
      </c>
      <c r="F590" s="394">
        <v>220.25</v>
      </c>
      <c r="G590" s="10"/>
      <c r="H590" s="119"/>
      <c r="I590" s="63"/>
      <c r="J590" s="63"/>
      <c r="K590" s="63"/>
      <c r="L590" s="63"/>
      <c r="M590" s="63"/>
      <c r="N590" s="63"/>
      <c r="O590" s="63"/>
      <c r="P590" s="63"/>
      <c r="Q590" s="63"/>
      <c r="R590" s="63"/>
      <c r="S590" s="63"/>
      <c r="T590" s="18"/>
      <c r="U590" s="17"/>
      <c r="V590" s="19"/>
      <c r="W590" s="17"/>
      <c r="X590" s="17"/>
    </row>
    <row r="591" spans="1:24">
      <c r="A591" s="142"/>
      <c r="B591" s="36"/>
      <c r="C591" s="329" t="s">
        <v>8317</v>
      </c>
      <c r="D591" s="330" t="s">
        <v>37365</v>
      </c>
      <c r="E591" s="32"/>
      <c r="F591" s="394"/>
      <c r="G591" s="10"/>
      <c r="H591" s="119"/>
      <c r="I591" s="63"/>
      <c r="J591" s="63"/>
      <c r="K591" s="63"/>
      <c r="L591" s="63"/>
      <c r="M591" s="63"/>
      <c r="N591" s="63"/>
      <c r="O591" s="63"/>
      <c r="P591" s="63"/>
      <c r="Q591" s="63"/>
      <c r="R591" s="63"/>
      <c r="S591" s="63"/>
      <c r="T591" s="18"/>
      <c r="U591" s="17"/>
      <c r="V591" s="19"/>
      <c r="W591" s="17"/>
      <c r="X591" s="17"/>
    </row>
    <row r="592" spans="1:24">
      <c r="A592" s="142">
        <f>A590+1</f>
        <v>903</v>
      </c>
      <c r="B592" s="36" t="s">
        <v>2558</v>
      </c>
      <c r="C592" s="171" t="s">
        <v>6390</v>
      </c>
      <c r="D592" s="143" t="str">
        <f>LOWER(IF($A592="","",VLOOKUP($C592,'CPOS178-D'!$A$2:$G$11000,3,0)))</f>
        <v>limpeza final da obra</v>
      </c>
      <c r="E592" s="32" t="str">
        <f>LOWER(IF($A592="","",VLOOKUP($C592,'CPOS178-D'!$A$2:$G$11000,4,0)))</f>
        <v>m²</v>
      </c>
      <c r="F592" s="394">
        <v>220.25</v>
      </c>
      <c r="G592" s="10"/>
      <c r="H592" s="119"/>
      <c r="I592" s="63"/>
      <c r="J592" s="63"/>
      <c r="K592" s="63"/>
      <c r="L592" s="63"/>
      <c r="M592" s="63"/>
      <c r="N592" s="63"/>
      <c r="O592" s="63"/>
      <c r="P592" s="63"/>
      <c r="Q592" s="63"/>
      <c r="R592" s="63"/>
      <c r="S592" s="63"/>
      <c r="T592" s="18"/>
      <c r="U592" s="17"/>
      <c r="V592" s="19"/>
      <c r="W592" s="17"/>
      <c r="X592" s="17"/>
    </row>
    <row r="593" spans="1:24">
      <c r="A593" s="142"/>
      <c r="B593" s="36"/>
      <c r="C593" s="329" t="s">
        <v>8317</v>
      </c>
      <c r="D593" s="330" t="s">
        <v>37365</v>
      </c>
      <c r="E593" s="32"/>
      <c r="F593" s="394"/>
      <c r="G593" s="10"/>
      <c r="H593" s="119"/>
      <c r="I593" s="63"/>
      <c r="J593" s="63"/>
      <c r="K593" s="63"/>
      <c r="L593" s="63"/>
      <c r="M593" s="63"/>
      <c r="N593" s="63"/>
      <c r="O593" s="63"/>
      <c r="P593" s="63"/>
      <c r="Q593" s="63"/>
      <c r="R593" s="63"/>
      <c r="S593" s="63"/>
      <c r="T593" s="18"/>
      <c r="U593" s="17"/>
      <c r="V593" s="19"/>
      <c r="W593" s="17"/>
      <c r="X593" s="17"/>
    </row>
    <row r="594" spans="1:24" ht="24">
      <c r="A594" s="142">
        <f>A592+1</f>
        <v>904</v>
      </c>
      <c r="B594" s="36" t="s">
        <v>2558</v>
      </c>
      <c r="C594" s="171" t="s">
        <v>3020</v>
      </c>
      <c r="D594" s="143" t="str">
        <f>LOWER(IF($A594="","",VLOOKUP($C594,'CPOS178-D'!$A$2:$G$11000,3,0)))</f>
        <v>remoção de entulho separado de obra com caçamba metálica - terra, alvenaria, concreto, argamassa, madeira, papel, plástico ou metal</v>
      </c>
      <c r="E594" s="32" t="str">
        <f>LOWER(IF($A594="","",VLOOKUP($C594,'CPOS178-D'!$A$2:$G$11000,4,0)))</f>
        <v>m³</v>
      </c>
      <c r="F594" s="394">
        <v>6</v>
      </c>
      <c r="G594" s="10"/>
      <c r="H594" s="119"/>
      <c r="I594" s="63"/>
      <c r="J594" s="63"/>
      <c r="K594" s="63"/>
      <c r="L594" s="63"/>
      <c r="M594" s="63"/>
      <c r="N594" s="63"/>
      <c r="O594" s="63"/>
      <c r="P594" s="63"/>
      <c r="Q594" s="63"/>
      <c r="R594" s="63"/>
      <c r="S594" s="63"/>
      <c r="T594" s="18"/>
      <c r="U594" s="17"/>
      <c r="V594" s="19"/>
      <c r="W594" s="17"/>
      <c r="X594" s="17"/>
    </row>
    <row r="595" spans="1:24">
      <c r="A595" s="142"/>
      <c r="B595" s="36"/>
      <c r="C595" s="329" t="s">
        <v>8317</v>
      </c>
      <c r="D595" s="330" t="s">
        <v>37366</v>
      </c>
      <c r="E595" s="32"/>
      <c r="F595" s="394"/>
      <c r="G595" s="10"/>
      <c r="H595" s="119"/>
      <c r="I595" s="63"/>
      <c r="J595" s="63"/>
      <c r="K595" s="63"/>
      <c r="L595" s="63"/>
      <c r="M595" s="63"/>
      <c r="N595" s="63"/>
      <c r="O595" s="63"/>
      <c r="P595" s="63"/>
      <c r="Q595" s="63"/>
      <c r="R595" s="63"/>
      <c r="S595" s="63"/>
      <c r="T595" s="18"/>
      <c r="U595" s="17"/>
      <c r="V595" s="19"/>
      <c r="W595" s="17"/>
      <c r="X595" s="17"/>
    </row>
    <row r="596" spans="1:24">
      <c r="A596" s="146"/>
      <c r="B596" s="37"/>
      <c r="C596" s="163"/>
      <c r="D596" s="326"/>
      <c r="E596" s="122"/>
      <c r="F596" s="695"/>
      <c r="G596" s="10"/>
      <c r="H596" s="119"/>
      <c r="I596" s="63"/>
      <c r="J596" s="63"/>
      <c r="K596" s="63"/>
      <c r="L596" s="63"/>
      <c r="M596" s="63"/>
      <c r="N596" s="63"/>
      <c r="O596" s="63"/>
      <c r="P596" s="63"/>
      <c r="Q596" s="63"/>
      <c r="R596" s="63"/>
      <c r="S596" s="63"/>
      <c r="T596" s="18"/>
      <c r="U596" s="17"/>
      <c r="V596" s="19"/>
      <c r="W596" s="17"/>
      <c r="X596" s="17"/>
    </row>
    <row r="597" spans="1:24">
      <c r="A597" s="243"/>
      <c r="B597" s="244"/>
      <c r="C597" s="244"/>
      <c r="D597" s="324" t="s">
        <v>37367</v>
      </c>
      <c r="E597" s="245">
        <v>900</v>
      </c>
      <c r="F597" s="398"/>
      <c r="G597" s="10"/>
      <c r="H597" s="119"/>
      <c r="I597" s="63"/>
      <c r="J597" s="63"/>
      <c r="K597" s="63"/>
      <c r="L597" s="63"/>
      <c r="M597" s="63"/>
      <c r="N597" s="63"/>
      <c r="O597" s="63"/>
      <c r="P597" s="63"/>
      <c r="Q597" s="63"/>
      <c r="R597" s="63"/>
      <c r="S597" s="63"/>
      <c r="T597" s="16"/>
      <c r="U597" s="17"/>
      <c r="V597" s="19"/>
      <c r="W597" s="16"/>
      <c r="X597" s="17"/>
    </row>
    <row r="598" spans="1:24">
      <c r="A598" s="146"/>
      <c r="B598" s="37"/>
      <c r="C598" s="163"/>
      <c r="D598" s="326"/>
      <c r="E598" s="122"/>
      <c r="F598" s="396"/>
      <c r="G598" s="10"/>
      <c r="H598" s="119"/>
      <c r="I598" s="63"/>
      <c r="J598" s="63"/>
      <c r="K598" s="63"/>
      <c r="L598" s="63"/>
      <c r="M598" s="63"/>
      <c r="N598" s="63"/>
      <c r="O598" s="63"/>
      <c r="P598" s="63"/>
      <c r="Q598" s="63"/>
      <c r="R598" s="63"/>
      <c r="S598" s="63"/>
      <c r="T598" s="18"/>
      <c r="U598" s="17"/>
      <c r="V598" s="19"/>
      <c r="W598" s="17"/>
      <c r="X598" s="17"/>
    </row>
    <row r="599" spans="1:24">
      <c r="A599" s="243"/>
      <c r="B599" s="244"/>
      <c r="C599" s="244"/>
      <c r="D599" s="324" t="s">
        <v>8112</v>
      </c>
      <c r="E599" s="245"/>
      <c r="F599" s="398"/>
      <c r="G599" s="10"/>
      <c r="H599" s="119"/>
      <c r="I599" s="63"/>
      <c r="J599" s="63"/>
      <c r="K599" s="63"/>
      <c r="L599" s="63"/>
      <c r="M599" s="63"/>
      <c r="N599" s="63"/>
      <c r="O599" s="63"/>
      <c r="P599" s="63"/>
      <c r="Q599" s="63"/>
      <c r="R599" s="63"/>
      <c r="S599" s="63"/>
      <c r="T599" s="18"/>
      <c r="U599" s="17"/>
      <c r="V599" s="19"/>
      <c r="W599" s="17"/>
      <c r="X599" s="17"/>
    </row>
    <row r="600" spans="1:24" ht="24">
      <c r="A600" s="146"/>
      <c r="B600" s="148"/>
      <c r="C600" s="215" t="s">
        <v>6682</v>
      </c>
      <c r="D600" s="327" t="s">
        <v>8315</v>
      </c>
      <c r="E600" s="122"/>
      <c r="F600" s="396"/>
      <c r="G600" s="63"/>
      <c r="H600" s="119"/>
      <c r="I600" s="63"/>
      <c r="J600" s="63"/>
      <c r="K600" s="63"/>
      <c r="L600" s="63"/>
      <c r="M600" s="63"/>
      <c r="N600" s="63"/>
      <c r="O600" s="63"/>
      <c r="P600" s="63"/>
      <c r="Q600" s="63"/>
      <c r="R600" s="63"/>
      <c r="S600" s="63"/>
      <c r="T600" s="18"/>
      <c r="U600" s="17"/>
      <c r="V600" s="19"/>
      <c r="W600" s="17"/>
      <c r="X600" s="17"/>
    </row>
    <row r="601" spans="1:24" ht="13.5" thickBot="1">
      <c r="A601" s="147"/>
      <c r="B601" s="130"/>
      <c r="C601" s="216"/>
      <c r="D601" s="133"/>
      <c r="E601" s="135"/>
      <c r="F601" s="399"/>
      <c r="G601" s="15"/>
      <c r="H601" s="119"/>
      <c r="I601" s="63"/>
      <c r="J601" s="63"/>
      <c r="K601" s="63"/>
      <c r="L601" s="63"/>
      <c r="M601" s="63"/>
      <c r="N601" s="63"/>
      <c r="O601" s="63"/>
      <c r="P601" s="63"/>
      <c r="Q601" s="63"/>
      <c r="R601" s="63"/>
      <c r="S601" s="63"/>
      <c r="T601" s="18"/>
      <c r="U601" s="17"/>
      <c r="V601" s="19"/>
      <c r="W601" s="17"/>
      <c r="X601" s="17"/>
    </row>
    <row r="602" spans="1:24">
      <c r="H602" s="116"/>
      <c r="I602" s="372"/>
      <c r="J602" s="372"/>
      <c r="K602" s="372"/>
      <c r="L602" s="372"/>
      <c r="M602" s="372"/>
    </row>
    <row r="603" spans="1:24">
      <c r="H603" s="116"/>
      <c r="I603" s="372"/>
      <c r="J603" s="372"/>
      <c r="K603" s="372"/>
      <c r="L603" s="372"/>
      <c r="M603" s="372"/>
    </row>
    <row r="604" spans="1:24">
      <c r="H604" s="116"/>
      <c r="I604" s="372"/>
      <c r="J604" s="372"/>
      <c r="K604" s="372"/>
      <c r="L604" s="372"/>
      <c r="M604" s="372"/>
    </row>
    <row r="605" spans="1:24">
      <c r="H605" s="116"/>
      <c r="I605" s="372"/>
      <c r="J605" s="372"/>
      <c r="K605" s="372"/>
      <c r="L605" s="372"/>
      <c r="M605" s="372"/>
    </row>
    <row r="606" spans="1:24">
      <c r="H606" s="116"/>
      <c r="I606" s="372"/>
      <c r="J606" s="372"/>
      <c r="K606" s="372"/>
      <c r="L606" s="372"/>
      <c r="M606" s="372"/>
    </row>
    <row r="607" spans="1:24">
      <c r="H607" s="116"/>
      <c r="I607" s="723"/>
      <c r="J607" s="723"/>
      <c r="K607" s="723"/>
      <c r="L607" s="723"/>
      <c r="M607" s="723"/>
    </row>
    <row r="608" spans="1:24">
      <c r="H608" s="116"/>
      <c r="I608" s="723"/>
      <c r="J608" s="723"/>
      <c r="K608" s="723"/>
      <c r="L608" s="723"/>
      <c r="M608" s="723"/>
    </row>
    <row r="609" spans="8:13">
      <c r="H609" s="116"/>
      <c r="I609" s="372"/>
      <c r="J609" s="372"/>
      <c r="K609" s="372"/>
      <c r="L609" s="372"/>
      <c r="M609" s="372"/>
    </row>
    <row r="610" spans="8:13">
      <c r="H610" s="116"/>
      <c r="I610" s="372"/>
      <c r="J610" s="372"/>
      <c r="K610" s="372"/>
      <c r="L610" s="372"/>
      <c r="M610" s="372"/>
    </row>
    <row r="611" spans="8:13">
      <c r="H611" s="116"/>
      <c r="I611" s="372"/>
      <c r="J611" s="372"/>
      <c r="K611" s="372"/>
      <c r="L611" s="372"/>
      <c r="M611" s="372"/>
    </row>
    <row r="612" spans="8:13">
      <c r="H612" s="116"/>
      <c r="I612" s="372"/>
      <c r="J612" s="372"/>
      <c r="K612" s="372"/>
      <c r="L612" s="372"/>
      <c r="M612" s="372"/>
    </row>
    <row r="613" spans="8:13">
      <c r="H613" s="116"/>
      <c r="I613" s="723"/>
      <c r="J613" s="723"/>
      <c r="K613" s="723"/>
      <c r="L613" s="723"/>
      <c r="M613" s="723"/>
    </row>
    <row r="614" spans="8:13">
      <c r="H614" s="116"/>
      <c r="I614" s="372"/>
      <c r="J614" s="372"/>
      <c r="K614" s="372"/>
      <c r="L614" s="372"/>
      <c r="M614" s="372"/>
    </row>
    <row r="615" spans="8:13">
      <c r="H615" s="116"/>
      <c r="I615" s="372"/>
      <c r="J615" s="372"/>
      <c r="K615" s="372"/>
      <c r="L615" s="372"/>
      <c r="M615" s="372"/>
    </row>
    <row r="616" spans="8:13">
      <c r="H616" s="116"/>
      <c r="I616" s="372"/>
      <c r="J616" s="372"/>
      <c r="K616" s="372"/>
      <c r="L616" s="372"/>
      <c r="M616" s="372"/>
    </row>
    <row r="617" spans="8:13">
      <c r="H617" s="116"/>
      <c r="I617" s="372"/>
      <c r="J617" s="372"/>
      <c r="K617" s="372"/>
      <c r="L617" s="372"/>
      <c r="M617" s="372"/>
    </row>
    <row r="618" spans="8:13">
      <c r="H618" s="116"/>
      <c r="I618" s="372"/>
      <c r="J618" s="372"/>
      <c r="K618" s="372"/>
      <c r="L618" s="372"/>
      <c r="M618" s="372"/>
    </row>
    <row r="619" spans="8:13">
      <c r="H619" s="116"/>
      <c r="I619" s="372"/>
      <c r="J619" s="372"/>
      <c r="K619" s="372"/>
      <c r="L619" s="372"/>
      <c r="M619" s="372"/>
    </row>
    <row r="620" spans="8:13">
      <c r="H620" s="116"/>
      <c r="I620" s="723"/>
      <c r="J620" s="723"/>
      <c r="K620" s="723"/>
      <c r="L620" s="723"/>
      <c r="M620" s="723"/>
    </row>
    <row r="621" spans="8:13">
      <c r="H621" s="116"/>
      <c r="I621" s="372"/>
      <c r="J621" s="372"/>
      <c r="K621" s="372"/>
      <c r="L621" s="372"/>
      <c r="M621" s="372"/>
    </row>
    <row r="622" spans="8:13">
      <c r="H622" s="116"/>
      <c r="I622" s="372"/>
      <c r="J622" s="372"/>
      <c r="K622" s="372"/>
      <c r="L622" s="372"/>
      <c r="M622" s="372"/>
    </row>
    <row r="623" spans="8:13">
      <c r="H623" s="116"/>
      <c r="I623" s="372"/>
      <c r="J623" s="372"/>
      <c r="K623" s="372"/>
      <c r="L623" s="372"/>
      <c r="M623" s="372"/>
    </row>
    <row r="624" spans="8:13">
      <c r="H624" s="116"/>
      <c r="I624" s="723"/>
      <c r="J624" s="723"/>
      <c r="K624" s="723"/>
      <c r="L624" s="723"/>
      <c r="M624" s="723"/>
    </row>
    <row r="625" spans="8:13">
      <c r="H625" s="116"/>
      <c r="I625" s="372"/>
      <c r="J625" s="372"/>
      <c r="K625" s="372"/>
      <c r="L625" s="372"/>
      <c r="M625" s="372"/>
    </row>
    <row r="626" spans="8:13">
      <c r="H626" s="116"/>
      <c r="I626" s="372"/>
      <c r="J626" s="372"/>
      <c r="K626" s="372"/>
      <c r="L626" s="372"/>
      <c r="M626" s="372"/>
    </row>
    <row r="627" spans="8:13">
      <c r="H627" s="116"/>
      <c r="I627" s="372"/>
      <c r="J627" s="372"/>
      <c r="K627" s="372"/>
      <c r="L627" s="372"/>
      <c r="M627" s="372"/>
    </row>
    <row r="628" spans="8:13">
      <c r="H628" s="116"/>
      <c r="I628" s="723"/>
      <c r="J628" s="723"/>
      <c r="K628" s="723"/>
      <c r="L628" s="723"/>
      <c r="M628" s="723"/>
    </row>
    <row r="629" spans="8:13">
      <c r="H629" s="116"/>
      <c r="I629" s="372"/>
      <c r="J629" s="372"/>
      <c r="K629" s="372"/>
      <c r="L629" s="372"/>
      <c r="M629" s="372"/>
    </row>
    <row r="630" spans="8:13">
      <c r="H630" s="116"/>
      <c r="I630" s="372"/>
      <c r="J630" s="372"/>
      <c r="K630" s="372"/>
      <c r="L630" s="372"/>
      <c r="M630" s="372"/>
    </row>
    <row r="631" spans="8:13">
      <c r="H631" s="116"/>
      <c r="I631" s="723"/>
      <c r="J631" s="723"/>
      <c r="K631" s="723"/>
      <c r="L631" s="723"/>
      <c r="M631" s="723"/>
    </row>
    <row r="632" spans="8:13">
      <c r="H632" s="116"/>
      <c r="I632" s="372"/>
      <c r="J632" s="372"/>
      <c r="K632" s="372"/>
      <c r="L632" s="372"/>
      <c r="M632" s="372"/>
    </row>
    <row r="633" spans="8:13">
      <c r="H633" s="116"/>
      <c r="I633" s="372"/>
      <c r="J633" s="372"/>
      <c r="K633" s="372"/>
      <c r="L633" s="372"/>
      <c r="M633" s="372"/>
    </row>
    <row r="634" spans="8:13">
      <c r="H634" s="116"/>
      <c r="I634" s="372"/>
      <c r="J634" s="372"/>
      <c r="K634" s="372"/>
      <c r="L634" s="372"/>
      <c r="M634" s="372"/>
    </row>
    <row r="635" spans="8:13">
      <c r="H635" s="116"/>
      <c r="I635" s="372"/>
      <c r="J635" s="372"/>
      <c r="K635" s="372"/>
      <c r="L635" s="372"/>
      <c r="M635" s="372"/>
    </row>
    <row r="636" spans="8:13">
      <c r="H636" s="116"/>
      <c r="I636" s="372"/>
      <c r="J636" s="372"/>
      <c r="K636" s="372"/>
      <c r="L636" s="372"/>
      <c r="M636" s="372"/>
    </row>
    <row r="637" spans="8:13">
      <c r="H637" s="116"/>
      <c r="I637" s="372"/>
      <c r="J637" s="372"/>
      <c r="K637" s="372"/>
      <c r="L637" s="372"/>
      <c r="M637" s="372"/>
    </row>
    <row r="638" spans="8:13">
      <c r="H638" s="116"/>
      <c r="I638" s="723"/>
      <c r="J638" s="723"/>
      <c r="K638" s="723"/>
      <c r="L638" s="723"/>
      <c r="M638" s="723"/>
    </row>
    <row r="639" spans="8:13">
      <c r="H639" s="116"/>
      <c r="I639" s="372"/>
      <c r="J639" s="372"/>
      <c r="K639" s="372"/>
      <c r="L639" s="372"/>
      <c r="M639" s="372"/>
    </row>
    <row r="640" spans="8:13">
      <c r="H640" s="116"/>
      <c r="I640" s="372"/>
      <c r="J640" s="372"/>
      <c r="K640" s="372"/>
      <c r="L640" s="372"/>
      <c r="M640" s="372"/>
    </row>
    <row r="641" spans="8:13">
      <c r="H641" s="116"/>
      <c r="I641" s="372"/>
      <c r="J641" s="372"/>
      <c r="K641" s="372"/>
      <c r="L641" s="372"/>
      <c r="M641" s="372"/>
    </row>
    <row r="642" spans="8:13">
      <c r="H642" s="116"/>
      <c r="I642" s="372"/>
      <c r="J642" s="372"/>
      <c r="K642" s="372"/>
      <c r="L642" s="372"/>
      <c r="M642" s="372"/>
    </row>
    <row r="643" spans="8:13">
      <c r="H643" s="116"/>
      <c r="I643" s="372"/>
      <c r="J643" s="372"/>
      <c r="K643" s="372"/>
      <c r="L643" s="372"/>
      <c r="M643" s="372"/>
    </row>
    <row r="644" spans="8:13">
      <c r="H644" s="116"/>
      <c r="I644" s="372"/>
      <c r="J644" s="372"/>
      <c r="K644" s="372"/>
      <c r="L644" s="372"/>
      <c r="M644" s="372"/>
    </row>
    <row r="645" spans="8:13">
      <c r="H645" s="116"/>
      <c r="I645" s="723"/>
      <c r="J645" s="723"/>
      <c r="K645" s="723"/>
      <c r="L645" s="723"/>
      <c r="M645" s="723"/>
    </row>
    <row r="646" spans="8:13">
      <c r="H646" s="116"/>
      <c r="I646" s="372"/>
      <c r="J646" s="372"/>
      <c r="K646" s="372"/>
      <c r="L646" s="372"/>
      <c r="M646" s="372"/>
    </row>
    <row r="647" spans="8:13">
      <c r="H647" s="116"/>
      <c r="I647" s="372"/>
      <c r="J647" s="372"/>
      <c r="K647" s="372"/>
      <c r="L647" s="372"/>
      <c r="M647" s="372"/>
    </row>
    <row r="648" spans="8:13">
      <c r="H648" s="116"/>
      <c r="I648" s="372"/>
      <c r="J648" s="372"/>
      <c r="K648" s="372"/>
      <c r="L648" s="372"/>
      <c r="M648" s="372"/>
    </row>
    <row r="649" spans="8:13">
      <c r="H649" s="116"/>
      <c r="I649" s="372"/>
      <c r="J649" s="372"/>
      <c r="K649" s="372"/>
      <c r="L649" s="372"/>
      <c r="M649" s="372"/>
    </row>
    <row r="650" spans="8:13">
      <c r="H650" s="116"/>
      <c r="I650" s="723"/>
      <c r="J650" s="723"/>
      <c r="K650" s="723"/>
      <c r="L650" s="723"/>
      <c r="M650" s="723"/>
    </row>
    <row r="651" spans="8:13">
      <c r="H651" s="116"/>
      <c r="I651" s="372"/>
      <c r="J651" s="372"/>
      <c r="K651" s="372"/>
      <c r="L651" s="372"/>
      <c r="M651" s="372"/>
    </row>
    <row r="652" spans="8:13">
      <c r="H652" s="116"/>
      <c r="I652" s="372"/>
      <c r="J652" s="372"/>
      <c r="K652" s="372"/>
      <c r="L652" s="372"/>
      <c r="M652" s="372"/>
    </row>
    <row r="653" spans="8:13">
      <c r="H653" s="116"/>
      <c r="I653" s="723"/>
      <c r="J653" s="723"/>
      <c r="K653" s="723"/>
      <c r="L653" s="723"/>
      <c r="M653" s="723"/>
    </row>
    <row r="654" spans="8:13">
      <c r="H654" s="116"/>
      <c r="I654" s="372"/>
      <c r="J654" s="372"/>
      <c r="K654" s="372"/>
      <c r="L654" s="372"/>
      <c r="M654" s="372"/>
    </row>
    <row r="655" spans="8:13">
      <c r="H655" s="116"/>
      <c r="I655" s="723"/>
      <c r="J655" s="723"/>
      <c r="K655" s="723"/>
      <c r="L655" s="723"/>
      <c r="M655" s="723"/>
    </row>
    <row r="656" spans="8:13">
      <c r="H656" s="116"/>
      <c r="I656" s="372"/>
      <c r="J656" s="372"/>
      <c r="K656" s="372"/>
      <c r="L656" s="372"/>
      <c r="M656" s="372"/>
    </row>
    <row r="657" spans="8:13">
      <c r="H657" s="116"/>
      <c r="I657" s="372"/>
      <c r="J657" s="372"/>
      <c r="K657" s="372"/>
      <c r="L657" s="372"/>
      <c r="M657" s="372"/>
    </row>
    <row r="658" spans="8:13">
      <c r="H658" s="116"/>
      <c r="I658" s="372"/>
      <c r="J658" s="372"/>
      <c r="K658" s="372"/>
      <c r="L658" s="372"/>
      <c r="M658" s="372"/>
    </row>
    <row r="659" spans="8:13">
      <c r="H659" s="116"/>
      <c r="I659" s="372"/>
      <c r="J659" s="372"/>
      <c r="K659" s="372"/>
      <c r="L659" s="372"/>
      <c r="M659" s="372"/>
    </row>
    <row r="660" spans="8:13">
      <c r="H660" s="116"/>
      <c r="I660" s="372"/>
      <c r="J660" s="372"/>
      <c r="K660" s="372"/>
      <c r="L660" s="372"/>
      <c r="M660" s="372"/>
    </row>
    <row r="661" spans="8:13">
      <c r="H661" s="116"/>
      <c r="I661" s="723"/>
      <c r="J661" s="723"/>
      <c r="K661" s="723"/>
      <c r="L661" s="723"/>
      <c r="M661" s="723"/>
    </row>
    <row r="662" spans="8:13">
      <c r="H662" s="116"/>
      <c r="I662" s="372"/>
      <c r="J662" s="372"/>
      <c r="K662" s="372"/>
      <c r="L662" s="372"/>
      <c r="M662" s="372"/>
    </row>
    <row r="663" spans="8:13">
      <c r="H663" s="116"/>
      <c r="I663" s="372"/>
      <c r="J663" s="372"/>
      <c r="K663" s="372"/>
      <c r="L663" s="372"/>
      <c r="M663" s="372"/>
    </row>
    <row r="664" spans="8:13">
      <c r="H664" s="116"/>
      <c r="I664" s="372"/>
      <c r="J664" s="372"/>
      <c r="K664" s="372"/>
      <c r="L664" s="372"/>
      <c r="M664" s="372"/>
    </row>
    <row r="665" spans="8:13">
      <c r="H665" s="116"/>
      <c r="I665" s="372"/>
      <c r="J665" s="372"/>
      <c r="K665" s="372"/>
      <c r="L665" s="372"/>
      <c r="M665" s="372"/>
    </row>
    <row r="666" spans="8:13">
      <c r="H666" s="116"/>
      <c r="I666" s="372"/>
      <c r="J666" s="372"/>
      <c r="K666" s="372"/>
      <c r="L666" s="372"/>
      <c r="M666" s="372"/>
    </row>
    <row r="667" spans="8:13">
      <c r="H667" s="116"/>
      <c r="I667" s="372"/>
      <c r="J667" s="372"/>
      <c r="K667" s="372"/>
      <c r="L667" s="372"/>
      <c r="M667" s="372"/>
    </row>
    <row r="668" spans="8:13">
      <c r="H668" s="116"/>
      <c r="I668" s="372"/>
      <c r="J668" s="372"/>
      <c r="K668" s="372"/>
      <c r="L668" s="372"/>
      <c r="M668" s="372"/>
    </row>
    <row r="669" spans="8:13">
      <c r="H669" s="116"/>
      <c r="I669" s="372"/>
      <c r="J669" s="372"/>
      <c r="K669" s="372"/>
      <c r="L669" s="372"/>
      <c r="M669" s="372"/>
    </row>
    <row r="670" spans="8:13">
      <c r="H670" s="116"/>
      <c r="I670" s="372"/>
      <c r="J670" s="372"/>
      <c r="K670" s="372"/>
      <c r="L670" s="372"/>
      <c r="M670" s="372"/>
    </row>
    <row r="671" spans="8:13">
      <c r="H671" s="116"/>
      <c r="I671" s="372"/>
      <c r="J671" s="372"/>
      <c r="K671" s="372"/>
      <c r="L671" s="372"/>
      <c r="M671" s="372"/>
    </row>
    <row r="672" spans="8:13">
      <c r="H672" s="116"/>
      <c r="I672" s="372"/>
      <c r="J672" s="372"/>
      <c r="K672" s="372"/>
      <c r="L672" s="372"/>
      <c r="M672" s="372"/>
    </row>
    <row r="673" spans="8:13">
      <c r="H673" s="116"/>
      <c r="I673" s="372"/>
      <c r="J673" s="372"/>
      <c r="K673" s="372"/>
      <c r="L673" s="372"/>
      <c r="M673" s="372"/>
    </row>
    <row r="674" spans="8:13">
      <c r="H674" s="116"/>
      <c r="I674" s="372"/>
      <c r="J674" s="372"/>
      <c r="K674" s="372"/>
      <c r="L674" s="372"/>
      <c r="M674" s="372"/>
    </row>
    <row r="675" spans="8:13">
      <c r="H675" s="116"/>
      <c r="I675" s="372"/>
      <c r="J675" s="372"/>
      <c r="K675" s="372"/>
      <c r="L675" s="372"/>
      <c r="M675" s="372"/>
    </row>
    <row r="676" spans="8:13">
      <c r="H676" s="116"/>
      <c r="I676" s="372"/>
      <c r="J676" s="372"/>
      <c r="K676" s="372"/>
      <c r="L676" s="372"/>
      <c r="M676" s="372"/>
    </row>
    <row r="677" spans="8:13">
      <c r="H677" s="116"/>
      <c r="I677" s="372"/>
      <c r="J677" s="372"/>
      <c r="K677" s="372"/>
      <c r="L677" s="372"/>
      <c r="M677" s="372"/>
    </row>
    <row r="678" spans="8:13">
      <c r="H678" s="116"/>
      <c r="I678" s="372"/>
      <c r="J678" s="372"/>
      <c r="K678" s="372"/>
      <c r="L678" s="372"/>
      <c r="M678" s="372"/>
    </row>
    <row r="679" spans="8:13">
      <c r="H679" s="116"/>
      <c r="I679" s="372"/>
      <c r="J679" s="372"/>
      <c r="K679" s="372"/>
      <c r="L679" s="372"/>
      <c r="M679" s="372"/>
    </row>
    <row r="680" spans="8:13">
      <c r="H680" s="116"/>
      <c r="I680" s="723"/>
      <c r="J680" s="723"/>
      <c r="K680" s="723"/>
      <c r="L680" s="723"/>
      <c r="M680" s="723"/>
    </row>
    <row r="681" spans="8:13">
      <c r="H681" s="116"/>
      <c r="I681" s="372"/>
      <c r="J681" s="372"/>
      <c r="K681" s="372"/>
      <c r="L681" s="372"/>
      <c r="M681" s="372"/>
    </row>
    <row r="682" spans="8:13">
      <c r="H682" s="116"/>
      <c r="I682" s="723"/>
      <c r="J682" s="723"/>
      <c r="K682" s="723"/>
      <c r="L682" s="723"/>
      <c r="M682" s="723"/>
    </row>
    <row r="683" spans="8:13">
      <c r="H683" s="116"/>
      <c r="I683" s="723"/>
      <c r="J683" s="723"/>
      <c r="K683" s="723"/>
      <c r="L683" s="723"/>
      <c r="M683" s="723"/>
    </row>
    <row r="684" spans="8:13">
      <c r="H684" s="116"/>
      <c r="I684" s="372"/>
      <c r="J684" s="372"/>
      <c r="K684" s="372"/>
      <c r="L684" s="372"/>
      <c r="M684" s="372"/>
    </row>
    <row r="685" spans="8:13">
      <c r="H685" s="116"/>
      <c r="I685" s="372"/>
      <c r="J685" s="372"/>
      <c r="K685" s="372"/>
      <c r="L685" s="372"/>
      <c r="M685" s="372"/>
    </row>
    <row r="686" spans="8:13">
      <c r="H686" s="116"/>
      <c r="I686" s="372"/>
      <c r="J686" s="372"/>
      <c r="K686" s="372"/>
      <c r="L686" s="372"/>
      <c r="M686" s="372"/>
    </row>
    <row r="687" spans="8:13">
      <c r="H687" s="116"/>
      <c r="I687" s="372"/>
      <c r="J687" s="372"/>
      <c r="K687" s="372"/>
      <c r="L687" s="372"/>
      <c r="M687" s="372"/>
    </row>
    <row r="688" spans="8:13">
      <c r="H688" s="116"/>
      <c r="I688" s="372"/>
      <c r="J688" s="372"/>
      <c r="K688" s="372"/>
      <c r="L688" s="372"/>
      <c r="M688" s="372"/>
    </row>
    <row r="689" spans="8:13">
      <c r="H689" s="116"/>
      <c r="I689" s="372"/>
      <c r="J689" s="372"/>
      <c r="K689" s="372"/>
      <c r="L689" s="372"/>
      <c r="M689" s="372"/>
    </row>
    <row r="690" spans="8:13">
      <c r="H690" s="116"/>
      <c r="I690" s="372"/>
      <c r="J690" s="372"/>
      <c r="K690" s="372"/>
      <c r="L690" s="372"/>
      <c r="M690" s="372"/>
    </row>
    <row r="691" spans="8:13">
      <c r="H691" s="116"/>
      <c r="I691" s="372"/>
      <c r="J691" s="372"/>
      <c r="K691" s="372"/>
      <c r="L691" s="372"/>
      <c r="M691" s="372"/>
    </row>
    <row r="692" spans="8:13">
      <c r="H692" s="116"/>
      <c r="I692" s="372"/>
      <c r="J692" s="372"/>
      <c r="K692" s="372"/>
      <c r="L692" s="372"/>
      <c r="M692" s="372"/>
    </row>
    <row r="693" spans="8:13">
      <c r="H693" s="116"/>
      <c r="I693" s="372"/>
      <c r="J693" s="372"/>
      <c r="K693" s="372"/>
      <c r="L693" s="372"/>
      <c r="M693" s="372"/>
    </row>
    <row r="694" spans="8:13">
      <c r="H694" s="116"/>
      <c r="I694" s="372"/>
      <c r="J694" s="372"/>
      <c r="K694" s="372"/>
      <c r="L694" s="372"/>
      <c r="M694" s="372"/>
    </row>
    <row r="695" spans="8:13">
      <c r="H695" s="116"/>
      <c r="I695" s="372"/>
      <c r="J695" s="372"/>
      <c r="K695" s="372"/>
      <c r="L695" s="372"/>
      <c r="M695" s="372"/>
    </row>
    <row r="696" spans="8:13">
      <c r="H696" s="116"/>
      <c r="I696" s="372"/>
      <c r="J696" s="372"/>
      <c r="K696" s="372"/>
      <c r="L696" s="372"/>
      <c r="M696" s="372"/>
    </row>
    <row r="697" spans="8:13">
      <c r="H697" s="116"/>
      <c r="I697" s="723"/>
      <c r="J697" s="723"/>
      <c r="K697" s="723"/>
      <c r="L697" s="723"/>
      <c r="M697" s="723"/>
    </row>
    <row r="698" spans="8:13">
      <c r="H698" s="116"/>
      <c r="I698" s="372"/>
      <c r="J698" s="372"/>
      <c r="K698" s="372"/>
      <c r="L698" s="372"/>
      <c r="M698" s="372"/>
    </row>
    <row r="699" spans="8:13">
      <c r="H699" s="116"/>
      <c r="I699" s="372"/>
      <c r="J699" s="372"/>
      <c r="K699" s="372"/>
      <c r="L699" s="372"/>
      <c r="M699" s="372"/>
    </row>
    <row r="700" spans="8:13">
      <c r="H700" s="116"/>
      <c r="I700" s="723"/>
      <c r="J700" s="723"/>
      <c r="K700" s="723"/>
      <c r="L700" s="723"/>
      <c r="M700" s="723"/>
    </row>
    <row r="701" spans="8:13">
      <c r="H701" s="116"/>
      <c r="I701" s="372"/>
      <c r="J701" s="372"/>
      <c r="K701" s="26"/>
      <c r="L701" s="372"/>
      <c r="M701" s="26"/>
    </row>
    <row r="702" spans="8:13">
      <c r="H702" s="116"/>
      <c r="I702" s="372"/>
      <c r="J702" s="372"/>
      <c r="K702" s="26"/>
      <c r="L702" s="372"/>
      <c r="M702" s="26"/>
    </row>
    <row r="703" spans="8:13">
      <c r="H703" s="116"/>
      <c r="I703" s="372"/>
      <c r="J703" s="372"/>
      <c r="K703" s="372"/>
      <c r="L703" s="372"/>
      <c r="M703" s="26"/>
    </row>
    <row r="704" spans="8:13">
      <c r="H704" s="116"/>
      <c r="I704" s="372"/>
      <c r="J704" s="372"/>
      <c r="K704" s="372"/>
      <c r="L704" s="372"/>
      <c r="M704" s="26"/>
    </row>
    <row r="705" spans="8:13">
      <c r="H705" s="116"/>
      <c r="I705" s="372"/>
      <c r="J705" s="372"/>
      <c r="K705" s="26"/>
      <c r="L705" s="372"/>
      <c r="M705" s="26"/>
    </row>
    <row r="706" spans="8:13">
      <c r="H706" s="116"/>
      <c r="I706" s="723"/>
      <c r="J706" s="723"/>
      <c r="K706" s="723"/>
      <c r="L706" s="723"/>
      <c r="M706" s="723"/>
    </row>
    <row r="707" spans="8:13">
      <c r="H707" s="116"/>
      <c r="I707" s="372"/>
      <c r="J707" s="372"/>
      <c r="K707" s="26"/>
      <c r="L707" s="372"/>
      <c r="M707" s="26"/>
    </row>
    <row r="708" spans="8:13">
      <c r="H708" s="116"/>
      <c r="I708" s="372"/>
      <c r="J708" s="372"/>
      <c r="K708" s="372"/>
      <c r="L708" s="372"/>
      <c r="M708" s="372"/>
    </row>
    <row r="709" spans="8:13">
      <c r="H709" s="116"/>
      <c r="I709" s="372"/>
      <c r="J709" s="372"/>
      <c r="K709" s="372"/>
      <c r="L709" s="372"/>
      <c r="M709" s="372"/>
    </row>
    <row r="710" spans="8:13">
      <c r="H710" s="116"/>
      <c r="I710" s="723"/>
      <c r="J710" s="723"/>
      <c r="K710" s="723"/>
      <c r="L710" s="723"/>
      <c r="M710" s="723"/>
    </row>
    <row r="711" spans="8:13">
      <c r="H711" s="116"/>
      <c r="I711" s="723"/>
      <c r="J711" s="723"/>
      <c r="K711" s="723"/>
      <c r="L711" s="723"/>
      <c r="M711" s="723"/>
    </row>
    <row r="712" spans="8:13">
      <c r="H712" s="116"/>
      <c r="I712" s="372"/>
      <c r="J712" s="372"/>
      <c r="K712" s="372"/>
      <c r="L712" s="372"/>
      <c r="M712" s="372"/>
    </row>
    <row r="713" spans="8:13">
      <c r="H713" s="116"/>
      <c r="I713" s="372"/>
      <c r="J713" s="372"/>
      <c r="K713" s="372"/>
      <c r="L713" s="372"/>
      <c r="M713" s="372"/>
    </row>
    <row r="714" spans="8:13">
      <c r="H714" s="116"/>
      <c r="I714" s="372"/>
      <c r="J714" s="372"/>
      <c r="K714" s="372"/>
      <c r="L714" s="372"/>
      <c r="M714" s="372"/>
    </row>
    <row r="715" spans="8:13">
      <c r="H715" s="116"/>
      <c r="I715" s="372"/>
      <c r="J715" s="372"/>
      <c r="K715" s="372"/>
      <c r="L715" s="372"/>
      <c r="M715" s="372"/>
    </row>
    <row r="716" spans="8:13">
      <c r="H716" s="116"/>
      <c r="I716" s="372"/>
      <c r="J716" s="372"/>
      <c r="K716" s="372"/>
      <c r="L716" s="372"/>
      <c r="M716" s="372"/>
    </row>
    <row r="717" spans="8:13">
      <c r="H717" s="116"/>
      <c r="I717" s="372"/>
      <c r="J717" s="372"/>
      <c r="K717" s="372"/>
      <c r="L717" s="372"/>
      <c r="M717" s="372"/>
    </row>
    <row r="718" spans="8:13">
      <c r="H718" s="116"/>
      <c r="I718" s="372"/>
      <c r="J718" s="372"/>
      <c r="K718" s="372"/>
      <c r="L718" s="372"/>
      <c r="M718" s="372"/>
    </row>
    <row r="719" spans="8:13">
      <c r="H719" s="116"/>
      <c r="I719" s="723"/>
      <c r="J719" s="723"/>
      <c r="K719" s="723"/>
      <c r="L719" s="723"/>
      <c r="M719" s="723"/>
    </row>
    <row r="720" spans="8:13">
      <c r="H720" s="116"/>
      <c r="I720" s="372"/>
      <c r="J720" s="372"/>
      <c r="K720" s="372"/>
      <c r="L720" s="372"/>
      <c r="M720" s="372"/>
    </row>
    <row r="721" spans="8:13">
      <c r="H721" s="116"/>
      <c r="I721" s="372"/>
      <c r="J721" s="372"/>
      <c r="K721" s="372"/>
      <c r="L721" s="372"/>
      <c r="M721" s="372"/>
    </row>
    <row r="722" spans="8:13">
      <c r="H722" s="116"/>
      <c r="I722" s="372"/>
      <c r="J722" s="372"/>
      <c r="K722" s="372"/>
      <c r="L722" s="372"/>
      <c r="M722" s="372"/>
    </row>
    <row r="723" spans="8:13">
      <c r="H723" s="116"/>
      <c r="I723" s="372"/>
      <c r="J723" s="372"/>
      <c r="K723" s="372"/>
      <c r="L723" s="372"/>
      <c r="M723" s="372"/>
    </row>
    <row r="724" spans="8:13">
      <c r="H724" s="116"/>
      <c r="I724" s="372"/>
      <c r="J724" s="372"/>
      <c r="K724" s="372"/>
      <c r="L724" s="372"/>
      <c r="M724" s="372"/>
    </row>
    <row r="725" spans="8:13">
      <c r="H725" s="116"/>
      <c r="I725" s="372"/>
      <c r="J725" s="372"/>
      <c r="K725" s="372"/>
      <c r="L725" s="372"/>
      <c r="M725" s="372"/>
    </row>
    <row r="726" spans="8:13">
      <c r="H726" s="116"/>
      <c r="I726" s="372"/>
      <c r="J726" s="372"/>
      <c r="K726" s="372"/>
      <c r="L726" s="372"/>
      <c r="M726" s="372"/>
    </row>
    <row r="727" spans="8:13">
      <c r="H727" s="116"/>
      <c r="I727" s="372"/>
      <c r="J727" s="372"/>
      <c r="K727" s="372"/>
      <c r="L727" s="372"/>
      <c r="M727" s="372"/>
    </row>
    <row r="728" spans="8:13">
      <c r="H728" s="116"/>
      <c r="I728" s="372"/>
      <c r="J728" s="372"/>
      <c r="K728" s="372"/>
      <c r="L728" s="372"/>
      <c r="M728" s="372"/>
    </row>
    <row r="729" spans="8:13">
      <c r="H729" s="116"/>
      <c r="I729" s="372"/>
      <c r="J729" s="372"/>
      <c r="K729" s="372"/>
      <c r="L729" s="372"/>
      <c r="M729" s="372"/>
    </row>
    <row r="730" spans="8:13">
      <c r="H730" s="116"/>
      <c r="I730" s="372"/>
      <c r="J730" s="372"/>
      <c r="K730" s="372"/>
      <c r="L730" s="372"/>
      <c r="M730" s="372"/>
    </row>
    <row r="731" spans="8:13">
      <c r="H731" s="116"/>
      <c r="I731" s="723"/>
      <c r="J731" s="723"/>
      <c r="K731" s="723"/>
      <c r="L731" s="723"/>
      <c r="M731" s="723"/>
    </row>
    <row r="732" spans="8:13">
      <c r="H732" s="116"/>
      <c r="I732" s="372"/>
      <c r="J732" s="372"/>
      <c r="K732" s="372"/>
      <c r="L732" s="372"/>
      <c r="M732" s="372"/>
    </row>
    <row r="733" spans="8:13">
      <c r="H733" s="116"/>
      <c r="I733" s="372"/>
      <c r="J733" s="372"/>
      <c r="K733" s="372"/>
      <c r="L733" s="372"/>
      <c r="M733" s="372"/>
    </row>
    <row r="734" spans="8:13">
      <c r="H734" s="116"/>
      <c r="I734" s="723"/>
      <c r="J734" s="723"/>
      <c r="K734" s="723"/>
      <c r="L734" s="723"/>
      <c r="M734" s="723"/>
    </row>
    <row r="735" spans="8:13">
      <c r="H735" s="116"/>
      <c r="I735" s="372"/>
      <c r="J735" s="372"/>
      <c r="K735" s="372"/>
      <c r="L735" s="372"/>
      <c r="M735" s="372"/>
    </row>
    <row r="736" spans="8:13">
      <c r="H736" s="116"/>
      <c r="I736" s="372"/>
      <c r="J736" s="372"/>
      <c r="K736" s="372"/>
      <c r="L736" s="372"/>
      <c r="M736" s="372"/>
    </row>
    <row r="737" spans="8:13">
      <c r="H737" s="116"/>
      <c r="I737" s="372"/>
      <c r="J737" s="372"/>
      <c r="K737" s="372"/>
      <c r="L737" s="372"/>
      <c r="M737" s="372"/>
    </row>
    <row r="738" spans="8:13">
      <c r="H738" s="116"/>
      <c r="I738" s="372"/>
      <c r="J738" s="372"/>
      <c r="K738" s="372"/>
      <c r="L738" s="372"/>
      <c r="M738" s="372"/>
    </row>
    <row r="739" spans="8:13">
      <c r="H739" s="116"/>
      <c r="I739" s="372"/>
      <c r="J739" s="372"/>
      <c r="K739" s="372"/>
      <c r="L739" s="372"/>
      <c r="M739" s="372"/>
    </row>
    <row r="740" spans="8:13">
      <c r="H740" s="116"/>
      <c r="I740" s="372"/>
      <c r="J740" s="372"/>
      <c r="K740" s="372"/>
      <c r="L740" s="372"/>
      <c r="M740" s="372"/>
    </row>
    <row r="741" spans="8:13">
      <c r="H741" s="116"/>
      <c r="I741" s="723"/>
      <c r="J741" s="723"/>
      <c r="K741" s="723"/>
      <c r="L741" s="723"/>
      <c r="M741" s="723"/>
    </row>
    <row r="742" spans="8:13">
      <c r="H742" s="116"/>
      <c r="I742" s="372"/>
      <c r="J742" s="372"/>
      <c r="K742" s="372"/>
      <c r="L742" s="372"/>
      <c r="M742" s="372"/>
    </row>
    <row r="743" spans="8:13">
      <c r="H743" s="116"/>
      <c r="I743" s="372"/>
      <c r="J743" s="372"/>
      <c r="K743" s="372"/>
      <c r="L743" s="372"/>
      <c r="M743" s="372"/>
    </row>
    <row r="744" spans="8:13">
      <c r="H744" s="116"/>
      <c r="I744" s="372"/>
      <c r="J744" s="372"/>
      <c r="K744" s="372"/>
      <c r="L744" s="372"/>
      <c r="M744" s="372"/>
    </row>
    <row r="745" spans="8:13">
      <c r="H745" s="116"/>
      <c r="I745" s="372"/>
      <c r="J745" s="372"/>
      <c r="K745" s="372"/>
      <c r="L745" s="372"/>
      <c r="M745" s="372"/>
    </row>
    <row r="746" spans="8:13">
      <c r="H746" s="116"/>
      <c r="I746" s="723"/>
      <c r="J746" s="723"/>
      <c r="K746" s="723"/>
      <c r="L746" s="723"/>
      <c r="M746" s="723"/>
    </row>
    <row r="747" spans="8:13">
      <c r="H747" s="116"/>
      <c r="I747" s="372"/>
      <c r="J747" s="372"/>
      <c r="K747" s="372"/>
      <c r="L747" s="372"/>
      <c r="M747" s="372"/>
    </row>
    <row r="748" spans="8:13">
      <c r="H748" s="116"/>
      <c r="I748" s="372"/>
      <c r="J748" s="372"/>
      <c r="K748" s="372"/>
      <c r="L748" s="372"/>
      <c r="M748" s="372"/>
    </row>
    <row r="749" spans="8:13">
      <c r="H749" s="116"/>
      <c r="I749" s="372"/>
      <c r="J749" s="372"/>
      <c r="K749" s="372"/>
      <c r="L749" s="372"/>
      <c r="M749" s="372"/>
    </row>
    <row r="750" spans="8:13">
      <c r="H750" s="116"/>
      <c r="I750" s="372"/>
      <c r="J750" s="372"/>
      <c r="K750" s="372"/>
      <c r="L750" s="372"/>
      <c r="M750" s="372"/>
    </row>
    <row r="751" spans="8:13">
      <c r="H751" s="116"/>
      <c r="I751" s="372"/>
      <c r="J751" s="372"/>
      <c r="K751" s="372"/>
      <c r="L751" s="372"/>
      <c r="M751" s="372"/>
    </row>
    <row r="752" spans="8:13">
      <c r="H752" s="116"/>
      <c r="I752" s="372"/>
      <c r="J752" s="372"/>
      <c r="K752" s="372"/>
      <c r="L752" s="372"/>
      <c r="M752" s="372"/>
    </row>
    <row r="753" spans="8:13">
      <c r="H753" s="116"/>
      <c r="I753" s="372"/>
      <c r="J753" s="372"/>
      <c r="K753" s="372"/>
      <c r="L753" s="372"/>
      <c r="M753" s="372"/>
    </row>
    <row r="754" spans="8:13">
      <c r="H754" s="116"/>
      <c r="I754" s="372"/>
      <c r="J754" s="372"/>
      <c r="K754" s="372"/>
      <c r="L754" s="372"/>
      <c r="M754" s="372"/>
    </row>
    <row r="755" spans="8:13">
      <c r="H755" s="116"/>
      <c r="I755" s="723"/>
      <c r="J755" s="723"/>
      <c r="K755" s="723"/>
      <c r="L755" s="723"/>
      <c r="M755" s="723"/>
    </row>
    <row r="756" spans="8:13">
      <c r="H756" s="116"/>
      <c r="I756" s="372"/>
      <c r="J756" s="372"/>
      <c r="K756" s="372"/>
      <c r="L756" s="372"/>
      <c r="M756" s="372"/>
    </row>
    <row r="757" spans="8:13">
      <c r="H757" s="116"/>
      <c r="I757" s="372"/>
      <c r="J757" s="372"/>
      <c r="K757" s="372"/>
      <c r="L757" s="372"/>
      <c r="M757" s="372"/>
    </row>
    <row r="758" spans="8:13">
      <c r="H758" s="116"/>
      <c r="I758" s="723"/>
      <c r="J758" s="723"/>
      <c r="K758" s="723"/>
      <c r="L758" s="723"/>
      <c r="M758" s="723"/>
    </row>
    <row r="759" spans="8:13">
      <c r="H759" s="116"/>
      <c r="I759" s="372"/>
      <c r="J759" s="372"/>
      <c r="K759" s="372"/>
      <c r="L759" s="372"/>
      <c r="M759" s="372"/>
    </row>
    <row r="760" spans="8:13">
      <c r="H760" s="116"/>
      <c r="I760" s="723"/>
      <c r="J760" s="723"/>
      <c r="K760" s="723"/>
      <c r="L760" s="723"/>
      <c r="M760" s="723"/>
    </row>
    <row r="761" spans="8:13">
      <c r="H761" s="116"/>
      <c r="I761" s="372"/>
      <c r="J761" s="372"/>
      <c r="K761" s="372"/>
      <c r="L761" s="372"/>
      <c r="M761" s="372"/>
    </row>
    <row r="762" spans="8:13">
      <c r="H762" s="116"/>
      <c r="I762" s="372"/>
      <c r="J762" s="372"/>
      <c r="K762" s="372"/>
      <c r="L762" s="372"/>
      <c r="M762" s="372"/>
    </row>
    <row r="763" spans="8:13">
      <c r="H763" s="116"/>
      <c r="I763" s="723"/>
      <c r="J763" s="723"/>
      <c r="K763" s="723"/>
      <c r="L763" s="723"/>
      <c r="M763" s="723"/>
    </row>
    <row r="764" spans="8:13">
      <c r="H764" s="116"/>
      <c r="I764" s="372"/>
      <c r="J764" s="372"/>
      <c r="K764" s="372"/>
      <c r="L764" s="372"/>
      <c r="M764" s="372"/>
    </row>
    <row r="765" spans="8:13">
      <c r="H765" s="116"/>
      <c r="I765" s="372"/>
      <c r="J765" s="372"/>
      <c r="K765" s="372"/>
      <c r="L765" s="372"/>
      <c r="M765" s="372"/>
    </row>
    <row r="766" spans="8:13">
      <c r="H766" s="116"/>
      <c r="I766" s="372"/>
      <c r="J766" s="372"/>
      <c r="K766" s="372"/>
      <c r="L766" s="372"/>
      <c r="M766" s="372"/>
    </row>
    <row r="767" spans="8:13">
      <c r="H767" s="116"/>
      <c r="I767" s="372"/>
      <c r="J767" s="372"/>
      <c r="K767" s="372"/>
      <c r="L767" s="372"/>
      <c r="M767" s="372"/>
    </row>
    <row r="768" spans="8:13">
      <c r="H768" s="116"/>
      <c r="I768" s="372"/>
      <c r="J768" s="372"/>
      <c r="K768" s="372"/>
      <c r="L768" s="372"/>
      <c r="M768" s="372"/>
    </row>
    <row r="769" spans="8:13">
      <c r="H769" s="116"/>
      <c r="I769" s="372"/>
      <c r="J769" s="372"/>
      <c r="K769" s="372"/>
      <c r="L769" s="372"/>
      <c r="M769" s="372"/>
    </row>
    <row r="770" spans="8:13">
      <c r="H770" s="116"/>
      <c r="I770" s="372"/>
      <c r="J770" s="372"/>
      <c r="K770" s="372"/>
      <c r="L770" s="372"/>
      <c r="M770" s="372"/>
    </row>
    <row r="771" spans="8:13">
      <c r="H771" s="116"/>
      <c r="I771" s="723"/>
      <c r="J771" s="723"/>
      <c r="K771" s="723"/>
      <c r="L771" s="723"/>
      <c r="M771" s="723"/>
    </row>
    <row r="772" spans="8:13">
      <c r="H772" s="116"/>
      <c r="I772" s="372"/>
      <c r="J772" s="372"/>
      <c r="K772" s="372"/>
      <c r="L772" s="372"/>
      <c r="M772" s="372"/>
    </row>
    <row r="773" spans="8:13">
      <c r="H773" s="116"/>
      <c r="I773" s="372"/>
      <c r="J773" s="372"/>
      <c r="K773" s="372"/>
      <c r="L773" s="372"/>
      <c r="M773" s="372"/>
    </row>
    <row r="774" spans="8:13">
      <c r="H774" s="116"/>
      <c r="I774" s="372"/>
      <c r="J774" s="372"/>
      <c r="K774" s="372"/>
      <c r="L774" s="372"/>
      <c r="M774" s="372"/>
    </row>
    <row r="775" spans="8:13">
      <c r="H775" s="116"/>
      <c r="I775" s="372"/>
      <c r="J775" s="372"/>
      <c r="K775" s="372"/>
      <c r="L775" s="372"/>
      <c r="M775" s="372"/>
    </row>
    <row r="776" spans="8:13">
      <c r="H776" s="116"/>
      <c r="I776" s="372"/>
      <c r="J776" s="372"/>
      <c r="K776" s="372"/>
      <c r="L776" s="372"/>
      <c r="M776" s="372"/>
    </row>
    <row r="777" spans="8:13">
      <c r="H777" s="116"/>
      <c r="I777" s="372"/>
      <c r="J777" s="372"/>
      <c r="K777" s="372"/>
      <c r="L777" s="372"/>
      <c r="M777" s="372"/>
    </row>
    <row r="778" spans="8:13">
      <c r="H778" s="116"/>
      <c r="I778" s="372"/>
      <c r="J778" s="372"/>
      <c r="K778" s="372"/>
      <c r="L778" s="372"/>
      <c r="M778" s="372"/>
    </row>
    <row r="779" spans="8:13">
      <c r="H779" s="116"/>
      <c r="I779" s="723"/>
      <c r="J779" s="723"/>
      <c r="K779" s="723"/>
      <c r="L779" s="723"/>
      <c r="M779" s="723"/>
    </row>
    <row r="780" spans="8:13">
      <c r="H780" s="116"/>
      <c r="I780" s="723"/>
      <c r="J780" s="723"/>
      <c r="K780" s="723"/>
      <c r="L780" s="723"/>
      <c r="M780" s="723"/>
    </row>
    <row r="781" spans="8:13">
      <c r="H781" s="116"/>
      <c r="I781" s="372"/>
      <c r="J781" s="372"/>
      <c r="K781" s="372"/>
      <c r="L781" s="372"/>
      <c r="M781" s="372"/>
    </row>
    <row r="782" spans="8:13">
      <c r="H782" s="116"/>
      <c r="I782" s="372"/>
      <c r="J782" s="372"/>
      <c r="K782" s="372"/>
      <c r="L782" s="372"/>
      <c r="M782" s="372"/>
    </row>
    <row r="783" spans="8:13">
      <c r="H783" s="116"/>
      <c r="I783" s="372"/>
      <c r="J783" s="372"/>
      <c r="K783" s="372"/>
      <c r="L783" s="372"/>
      <c r="M783" s="372"/>
    </row>
    <row r="784" spans="8:13">
      <c r="H784" s="116"/>
      <c r="I784" s="372"/>
      <c r="J784" s="372"/>
      <c r="K784" s="372"/>
      <c r="L784" s="372"/>
      <c r="M784" s="372"/>
    </row>
    <row r="785" spans="8:13">
      <c r="H785" s="116"/>
      <c r="I785" s="372"/>
      <c r="J785" s="372"/>
      <c r="K785" s="372"/>
      <c r="L785" s="372"/>
      <c r="M785" s="372"/>
    </row>
    <row r="786" spans="8:13">
      <c r="H786" s="116"/>
      <c r="I786" s="372"/>
      <c r="J786" s="372"/>
      <c r="K786" s="372"/>
      <c r="L786" s="372"/>
      <c r="M786" s="372"/>
    </row>
    <row r="787" spans="8:13">
      <c r="H787" s="116"/>
      <c r="I787" s="723"/>
      <c r="J787" s="723"/>
      <c r="K787" s="723"/>
      <c r="L787" s="723"/>
      <c r="M787" s="723"/>
    </row>
    <row r="788" spans="8:13">
      <c r="H788" s="116"/>
      <c r="I788" s="372"/>
      <c r="J788" s="372"/>
      <c r="K788" s="372"/>
      <c r="L788" s="372"/>
      <c r="M788" s="372"/>
    </row>
    <row r="789" spans="8:13">
      <c r="H789" s="116"/>
      <c r="I789" s="372"/>
      <c r="J789" s="372"/>
      <c r="K789" s="372"/>
      <c r="L789" s="372"/>
      <c r="M789" s="372"/>
    </row>
    <row r="790" spans="8:13">
      <c r="H790" s="116"/>
      <c r="I790" s="372"/>
      <c r="J790" s="372"/>
      <c r="K790" s="372"/>
      <c r="L790" s="372"/>
      <c r="M790" s="372"/>
    </row>
    <row r="791" spans="8:13">
      <c r="H791" s="116"/>
      <c r="I791" s="372"/>
      <c r="J791" s="372"/>
      <c r="K791" s="372"/>
      <c r="L791" s="372"/>
      <c r="M791" s="372"/>
    </row>
    <row r="792" spans="8:13">
      <c r="H792" s="116"/>
      <c r="I792" s="372"/>
      <c r="J792" s="372"/>
      <c r="K792" s="372"/>
      <c r="L792" s="372"/>
      <c r="M792" s="372"/>
    </row>
    <row r="793" spans="8:13">
      <c r="H793" s="116"/>
      <c r="I793" s="372"/>
      <c r="J793" s="372"/>
      <c r="K793" s="372"/>
      <c r="L793" s="372"/>
      <c r="M793" s="372"/>
    </row>
    <row r="794" spans="8:13">
      <c r="H794" s="116"/>
      <c r="I794" s="372"/>
      <c r="J794" s="372"/>
      <c r="K794" s="372"/>
      <c r="L794" s="372"/>
      <c r="M794" s="372"/>
    </row>
    <row r="795" spans="8:13">
      <c r="H795" s="116"/>
      <c r="I795" s="372"/>
      <c r="J795" s="372"/>
      <c r="K795" s="372"/>
      <c r="L795" s="372"/>
      <c r="M795" s="372"/>
    </row>
    <row r="796" spans="8:13">
      <c r="H796" s="116"/>
      <c r="I796" s="723"/>
      <c r="J796" s="723"/>
      <c r="K796" s="723"/>
      <c r="L796" s="723"/>
      <c r="M796" s="723"/>
    </row>
    <row r="797" spans="8:13">
      <c r="H797" s="116"/>
      <c r="I797" s="372"/>
      <c r="J797" s="372"/>
      <c r="K797" s="372"/>
      <c r="L797" s="372"/>
      <c r="M797" s="372"/>
    </row>
    <row r="798" spans="8:13">
      <c r="H798" s="116"/>
      <c r="I798" s="372"/>
      <c r="J798" s="372"/>
      <c r="K798" s="372"/>
      <c r="L798" s="372"/>
      <c r="M798" s="372"/>
    </row>
    <row r="799" spans="8:13">
      <c r="H799" s="116"/>
      <c r="I799" s="372"/>
      <c r="J799" s="372"/>
      <c r="K799" s="372"/>
      <c r="L799" s="372"/>
      <c r="M799" s="372"/>
    </row>
    <row r="800" spans="8:13">
      <c r="H800" s="116"/>
      <c r="I800" s="372"/>
      <c r="J800" s="372"/>
      <c r="K800" s="372"/>
      <c r="L800" s="372"/>
      <c r="M800" s="372"/>
    </row>
    <row r="801" spans="8:13">
      <c r="H801" s="116"/>
      <c r="I801" s="372"/>
      <c r="J801" s="372"/>
      <c r="K801" s="372"/>
      <c r="L801" s="372"/>
      <c r="M801" s="372"/>
    </row>
    <row r="802" spans="8:13">
      <c r="H802" s="116"/>
      <c r="I802" s="372"/>
      <c r="J802" s="372"/>
      <c r="K802" s="372"/>
      <c r="L802" s="372"/>
      <c r="M802" s="372"/>
    </row>
    <row r="803" spans="8:13">
      <c r="H803" s="116"/>
      <c r="I803" s="372"/>
      <c r="J803" s="372"/>
      <c r="K803" s="372"/>
      <c r="L803" s="372"/>
      <c r="M803" s="372"/>
    </row>
    <row r="804" spans="8:13">
      <c r="H804" s="116"/>
      <c r="I804" s="372"/>
      <c r="J804" s="372"/>
      <c r="K804" s="372"/>
      <c r="L804" s="372"/>
      <c r="M804" s="372"/>
    </row>
    <row r="805" spans="8:13">
      <c r="H805" s="116"/>
      <c r="I805" s="372"/>
      <c r="J805" s="372"/>
      <c r="K805" s="372"/>
      <c r="L805" s="372"/>
      <c r="M805" s="372"/>
    </row>
    <row r="806" spans="8:13">
      <c r="H806" s="116"/>
      <c r="I806" s="372"/>
      <c r="J806" s="372"/>
      <c r="K806" s="372"/>
      <c r="L806" s="372"/>
      <c r="M806" s="372"/>
    </row>
    <row r="807" spans="8:13">
      <c r="H807" s="116"/>
      <c r="I807" s="723"/>
      <c r="J807" s="723"/>
      <c r="K807" s="723"/>
      <c r="L807" s="723"/>
      <c r="M807" s="723"/>
    </row>
    <row r="808" spans="8:13">
      <c r="H808" s="116"/>
      <c r="I808" s="372"/>
      <c r="J808" s="372"/>
      <c r="K808" s="372"/>
      <c r="L808" s="372"/>
      <c r="M808" s="372"/>
    </row>
    <row r="809" spans="8:13">
      <c r="H809" s="116"/>
      <c r="I809" s="372"/>
      <c r="J809" s="372"/>
      <c r="K809" s="372"/>
      <c r="L809" s="372"/>
      <c r="M809" s="372"/>
    </row>
    <row r="810" spans="8:13">
      <c r="H810" s="116"/>
      <c r="I810" s="723"/>
      <c r="J810" s="723"/>
      <c r="K810" s="723"/>
      <c r="L810" s="723"/>
      <c r="M810" s="723"/>
    </row>
    <row r="811" spans="8:13">
      <c r="H811" s="116"/>
      <c r="I811" s="372"/>
      <c r="J811" s="372"/>
      <c r="K811" s="372"/>
      <c r="L811" s="372"/>
      <c r="M811" s="372"/>
    </row>
    <row r="812" spans="8:13">
      <c r="H812" s="116"/>
      <c r="I812" s="372"/>
      <c r="J812" s="372"/>
      <c r="K812" s="372"/>
      <c r="L812" s="372"/>
      <c r="M812" s="372"/>
    </row>
    <row r="813" spans="8:13">
      <c r="H813" s="116"/>
      <c r="I813" s="372"/>
      <c r="J813" s="372"/>
      <c r="K813" s="372"/>
      <c r="L813" s="372"/>
      <c r="M813" s="372"/>
    </row>
    <row r="814" spans="8:13">
      <c r="H814" s="116"/>
      <c r="I814" s="372"/>
      <c r="J814" s="372"/>
      <c r="K814" s="372"/>
      <c r="L814" s="372"/>
      <c r="M814" s="372"/>
    </row>
    <row r="815" spans="8:13">
      <c r="H815" s="116"/>
      <c r="I815" s="372"/>
      <c r="J815" s="372"/>
      <c r="K815" s="372"/>
      <c r="L815" s="372"/>
      <c r="M815" s="372"/>
    </row>
    <row r="816" spans="8:13">
      <c r="H816" s="116"/>
      <c r="I816" s="723"/>
      <c r="J816" s="723"/>
      <c r="K816" s="723"/>
      <c r="L816" s="723"/>
      <c r="M816" s="723"/>
    </row>
    <row r="817" spans="8:13">
      <c r="H817" s="116"/>
      <c r="I817" s="372"/>
      <c r="J817" s="372"/>
      <c r="K817" s="372"/>
      <c r="L817" s="372"/>
      <c r="M817" s="372"/>
    </row>
    <row r="818" spans="8:13">
      <c r="H818" s="116"/>
      <c r="I818" s="372"/>
      <c r="J818" s="372"/>
      <c r="K818" s="372"/>
      <c r="L818" s="372"/>
      <c r="M818" s="372"/>
    </row>
    <row r="819" spans="8:13">
      <c r="H819" s="116"/>
      <c r="I819" s="372"/>
      <c r="J819" s="372"/>
      <c r="K819" s="372"/>
      <c r="L819" s="372"/>
      <c r="M819" s="372"/>
    </row>
    <row r="820" spans="8:13">
      <c r="H820" s="116"/>
      <c r="I820" s="372"/>
      <c r="J820" s="372"/>
      <c r="K820" s="372"/>
      <c r="L820" s="372"/>
      <c r="M820" s="372"/>
    </row>
    <row r="821" spans="8:13">
      <c r="H821" s="116"/>
      <c r="I821" s="372"/>
      <c r="J821" s="372"/>
      <c r="K821" s="372"/>
      <c r="L821" s="372"/>
      <c r="M821" s="372"/>
    </row>
    <row r="822" spans="8:13">
      <c r="H822" s="116"/>
      <c r="I822" s="372"/>
      <c r="J822" s="372"/>
      <c r="K822" s="372"/>
      <c r="L822" s="372"/>
      <c r="M822" s="372"/>
    </row>
    <row r="823" spans="8:13">
      <c r="H823" s="116"/>
      <c r="I823" s="372"/>
      <c r="J823" s="372"/>
      <c r="K823" s="372"/>
      <c r="L823" s="372"/>
      <c r="M823" s="372"/>
    </row>
    <row r="824" spans="8:13">
      <c r="H824" s="116"/>
      <c r="I824" s="723"/>
      <c r="J824" s="723"/>
      <c r="K824" s="723"/>
      <c r="L824" s="723"/>
      <c r="M824" s="723"/>
    </row>
    <row r="825" spans="8:13">
      <c r="H825" s="116"/>
      <c r="I825" s="372"/>
      <c r="J825" s="372"/>
      <c r="K825" s="372"/>
      <c r="L825" s="372"/>
      <c r="M825" s="372"/>
    </row>
    <row r="826" spans="8:13">
      <c r="H826" s="116"/>
      <c r="I826" s="372"/>
      <c r="J826" s="372"/>
      <c r="K826" s="372"/>
      <c r="L826" s="372"/>
      <c r="M826" s="372"/>
    </row>
    <row r="827" spans="8:13">
      <c r="H827" s="116"/>
      <c r="I827" s="372"/>
      <c r="J827" s="372"/>
      <c r="K827" s="372"/>
      <c r="L827" s="372"/>
      <c r="M827" s="372"/>
    </row>
    <row r="828" spans="8:13">
      <c r="H828" s="116"/>
      <c r="I828" s="372"/>
      <c r="J828" s="372"/>
      <c r="K828" s="372"/>
      <c r="L828" s="372"/>
      <c r="M828" s="372"/>
    </row>
    <row r="829" spans="8:13">
      <c r="H829" s="116"/>
      <c r="I829" s="372"/>
      <c r="J829" s="372"/>
      <c r="K829" s="372"/>
      <c r="L829" s="372"/>
      <c r="M829" s="372"/>
    </row>
    <row r="830" spans="8:13">
      <c r="H830" s="116"/>
      <c r="I830" s="372"/>
      <c r="J830" s="372"/>
      <c r="K830" s="372"/>
      <c r="L830" s="372"/>
      <c r="M830" s="372"/>
    </row>
    <row r="831" spans="8:13">
      <c r="H831" s="116"/>
      <c r="I831" s="723"/>
      <c r="J831" s="723"/>
      <c r="K831" s="723"/>
      <c r="L831" s="723"/>
      <c r="M831" s="723"/>
    </row>
    <row r="832" spans="8:13">
      <c r="H832" s="116"/>
      <c r="I832" s="372"/>
      <c r="J832" s="372"/>
      <c r="K832" s="372"/>
      <c r="L832" s="372"/>
      <c r="M832" s="372"/>
    </row>
    <row r="833" spans="8:13">
      <c r="H833" s="116"/>
      <c r="I833" s="372"/>
      <c r="J833" s="372"/>
      <c r="K833" s="372"/>
      <c r="L833" s="372"/>
      <c r="M833" s="372"/>
    </row>
    <row r="834" spans="8:13">
      <c r="H834" s="116"/>
      <c r="I834" s="372"/>
      <c r="J834" s="372"/>
      <c r="K834" s="372"/>
      <c r="L834" s="372"/>
      <c r="M834" s="372"/>
    </row>
    <row r="835" spans="8:13">
      <c r="H835" s="116"/>
      <c r="I835" s="372"/>
      <c r="J835" s="372"/>
      <c r="K835" s="372"/>
      <c r="L835" s="372"/>
      <c r="M835" s="372"/>
    </row>
    <row r="836" spans="8:13">
      <c r="H836" s="116"/>
      <c r="I836" s="372"/>
      <c r="J836" s="372"/>
      <c r="K836" s="372"/>
      <c r="L836" s="372"/>
      <c r="M836" s="372"/>
    </row>
    <row r="837" spans="8:13">
      <c r="H837" s="116"/>
      <c r="I837" s="723"/>
      <c r="J837" s="723"/>
      <c r="K837" s="723"/>
      <c r="L837" s="723"/>
      <c r="M837" s="723"/>
    </row>
    <row r="838" spans="8:13">
      <c r="H838" s="116"/>
      <c r="I838" s="372"/>
      <c r="J838" s="372"/>
      <c r="K838" s="372"/>
      <c r="L838" s="372"/>
      <c r="M838" s="372"/>
    </row>
    <row r="839" spans="8:13">
      <c r="H839" s="116"/>
      <c r="I839" s="372"/>
      <c r="J839" s="372"/>
      <c r="K839" s="372"/>
      <c r="L839" s="372"/>
      <c r="M839" s="372"/>
    </row>
    <row r="840" spans="8:13">
      <c r="H840" s="116"/>
      <c r="I840" s="372"/>
      <c r="J840" s="372"/>
      <c r="K840" s="372"/>
      <c r="L840" s="372"/>
      <c r="M840" s="372"/>
    </row>
    <row r="841" spans="8:13">
      <c r="H841" s="116"/>
      <c r="I841" s="372"/>
      <c r="J841" s="372"/>
      <c r="K841" s="372"/>
      <c r="L841" s="372"/>
      <c r="M841" s="372"/>
    </row>
    <row r="842" spans="8:13">
      <c r="H842" s="116"/>
      <c r="I842" s="372"/>
      <c r="J842" s="372"/>
      <c r="K842" s="372"/>
      <c r="L842" s="372"/>
      <c r="M842" s="372"/>
    </row>
    <row r="843" spans="8:13">
      <c r="H843" s="116"/>
      <c r="I843" s="723"/>
      <c r="J843" s="723"/>
      <c r="K843" s="723"/>
      <c r="L843" s="723"/>
      <c r="M843" s="723"/>
    </row>
    <row r="844" spans="8:13">
      <c r="H844" s="116"/>
      <c r="I844" s="723"/>
      <c r="J844" s="723"/>
      <c r="K844" s="723"/>
      <c r="L844" s="723"/>
      <c r="M844" s="723"/>
    </row>
    <row r="845" spans="8:13">
      <c r="H845" s="116"/>
      <c r="I845" s="372"/>
      <c r="J845" s="372"/>
      <c r="K845" s="372"/>
      <c r="L845" s="372"/>
      <c r="M845" s="372"/>
    </row>
    <row r="846" spans="8:13">
      <c r="H846" s="116"/>
      <c r="I846" s="372"/>
      <c r="J846" s="372"/>
      <c r="K846" s="372"/>
      <c r="L846" s="372"/>
      <c r="M846" s="372"/>
    </row>
    <row r="847" spans="8:13">
      <c r="H847" s="116"/>
      <c r="I847" s="372"/>
      <c r="J847" s="372"/>
      <c r="K847" s="372"/>
      <c r="L847" s="372"/>
      <c r="M847" s="372"/>
    </row>
    <row r="848" spans="8:13">
      <c r="H848" s="116"/>
      <c r="I848" s="372"/>
      <c r="J848" s="372"/>
      <c r="K848" s="372"/>
      <c r="L848" s="372"/>
      <c r="M848" s="372"/>
    </row>
    <row r="849" spans="8:13">
      <c r="H849" s="116"/>
      <c r="I849" s="372"/>
      <c r="J849" s="372"/>
      <c r="K849" s="372"/>
      <c r="L849" s="372"/>
      <c r="M849" s="372"/>
    </row>
    <row r="850" spans="8:13">
      <c r="H850" s="116"/>
      <c r="I850" s="372"/>
      <c r="J850" s="372"/>
      <c r="K850" s="372"/>
      <c r="L850" s="372"/>
      <c r="M850" s="372"/>
    </row>
    <row r="851" spans="8:13">
      <c r="H851" s="116"/>
      <c r="I851" s="372"/>
      <c r="J851" s="372"/>
      <c r="K851" s="372"/>
      <c r="L851" s="372"/>
      <c r="M851" s="372"/>
    </row>
    <row r="852" spans="8:13">
      <c r="H852" s="116"/>
      <c r="I852" s="372"/>
      <c r="J852" s="372"/>
      <c r="K852" s="372"/>
      <c r="L852" s="372"/>
      <c r="M852" s="372"/>
    </row>
    <row r="853" spans="8:13">
      <c r="H853" s="116"/>
      <c r="I853" s="372"/>
      <c r="J853" s="372"/>
      <c r="K853" s="372"/>
      <c r="L853" s="372"/>
      <c r="M853" s="372"/>
    </row>
    <row r="854" spans="8:13">
      <c r="H854" s="116"/>
      <c r="I854" s="372"/>
      <c r="J854" s="372"/>
      <c r="K854" s="372"/>
      <c r="L854" s="372"/>
      <c r="M854" s="372"/>
    </row>
    <row r="855" spans="8:13">
      <c r="H855" s="116"/>
      <c r="I855" s="372"/>
      <c r="J855" s="372"/>
      <c r="K855" s="372"/>
      <c r="L855" s="372"/>
      <c r="M855" s="372"/>
    </row>
    <row r="856" spans="8:13">
      <c r="H856" s="116"/>
      <c r="I856" s="372"/>
      <c r="J856" s="372"/>
      <c r="K856" s="372"/>
      <c r="L856" s="372"/>
      <c r="M856" s="372"/>
    </row>
    <row r="857" spans="8:13">
      <c r="H857" s="116"/>
      <c r="I857" s="372"/>
      <c r="J857" s="372"/>
      <c r="K857" s="372"/>
      <c r="L857" s="372"/>
      <c r="M857" s="372"/>
    </row>
    <row r="858" spans="8:13">
      <c r="H858" s="116"/>
      <c r="I858" s="372"/>
      <c r="J858" s="372"/>
      <c r="K858" s="372"/>
      <c r="L858" s="372"/>
      <c r="M858" s="372"/>
    </row>
    <row r="859" spans="8:13">
      <c r="H859" s="116"/>
      <c r="I859" s="372"/>
      <c r="J859" s="372"/>
      <c r="K859" s="372"/>
      <c r="L859" s="372"/>
      <c r="M859" s="372"/>
    </row>
    <row r="860" spans="8:13">
      <c r="H860" s="116"/>
      <c r="I860" s="372"/>
      <c r="J860" s="372"/>
      <c r="K860" s="372"/>
      <c r="L860" s="372"/>
      <c r="M860" s="372"/>
    </row>
    <row r="861" spans="8:13">
      <c r="H861" s="116"/>
      <c r="I861" s="372"/>
      <c r="J861" s="372"/>
      <c r="K861" s="372"/>
      <c r="L861" s="372"/>
      <c r="M861" s="372"/>
    </row>
    <row r="862" spans="8:13">
      <c r="H862" s="116"/>
      <c r="I862" s="372"/>
      <c r="J862" s="372"/>
      <c r="K862" s="372"/>
      <c r="L862" s="372"/>
      <c r="M862" s="372"/>
    </row>
    <row r="863" spans="8:13">
      <c r="H863" s="116"/>
      <c r="I863" s="372"/>
      <c r="J863" s="372"/>
      <c r="K863" s="372"/>
      <c r="L863" s="372"/>
      <c r="M863" s="372"/>
    </row>
    <row r="864" spans="8:13">
      <c r="H864" s="116"/>
      <c r="I864" s="372"/>
      <c r="J864" s="372"/>
      <c r="K864" s="372"/>
      <c r="L864" s="372"/>
      <c r="M864" s="372"/>
    </row>
    <row r="865" spans="8:13">
      <c r="H865" s="116"/>
      <c r="I865" s="372"/>
      <c r="J865" s="372"/>
      <c r="K865" s="372"/>
      <c r="L865" s="372"/>
      <c r="M865" s="372"/>
    </row>
    <row r="866" spans="8:13">
      <c r="H866" s="116"/>
      <c r="I866" s="372"/>
      <c r="J866" s="372"/>
      <c r="K866" s="372"/>
      <c r="L866" s="372"/>
      <c r="M866" s="372"/>
    </row>
    <row r="867" spans="8:13">
      <c r="H867" s="116"/>
      <c r="I867" s="372"/>
      <c r="J867" s="372"/>
      <c r="K867" s="372"/>
      <c r="L867" s="372"/>
      <c r="M867" s="372"/>
    </row>
    <row r="868" spans="8:13">
      <c r="H868" s="116"/>
      <c r="I868" s="372"/>
      <c r="J868" s="372"/>
      <c r="K868" s="372"/>
      <c r="L868" s="372"/>
      <c r="M868" s="372"/>
    </row>
    <row r="869" spans="8:13">
      <c r="H869" s="116"/>
      <c r="I869" s="372"/>
      <c r="J869" s="372"/>
      <c r="K869" s="372"/>
      <c r="L869" s="372"/>
      <c r="M869" s="372"/>
    </row>
    <row r="870" spans="8:13">
      <c r="H870" s="116"/>
      <c r="I870" s="372"/>
      <c r="J870" s="372"/>
      <c r="K870" s="372"/>
      <c r="L870" s="372"/>
      <c r="M870" s="372"/>
    </row>
    <row r="871" spans="8:13">
      <c r="H871" s="116"/>
      <c r="I871" s="372"/>
      <c r="J871" s="372"/>
      <c r="K871" s="372"/>
      <c r="L871" s="372"/>
      <c r="M871" s="372"/>
    </row>
    <row r="872" spans="8:13">
      <c r="H872" s="116"/>
      <c r="I872" s="372"/>
      <c r="J872" s="372"/>
      <c r="K872" s="372"/>
      <c r="L872" s="372"/>
      <c r="M872" s="372"/>
    </row>
    <row r="873" spans="8:13">
      <c r="H873" s="116"/>
      <c r="I873" s="372"/>
      <c r="J873" s="372"/>
      <c r="K873" s="372"/>
      <c r="L873" s="372"/>
      <c r="M873" s="372"/>
    </row>
    <row r="874" spans="8:13">
      <c r="H874" s="116"/>
      <c r="I874" s="372"/>
      <c r="J874" s="372"/>
      <c r="K874" s="372"/>
      <c r="L874" s="372"/>
      <c r="M874" s="372"/>
    </row>
    <row r="875" spans="8:13">
      <c r="H875" s="116"/>
      <c r="I875" s="372"/>
      <c r="J875" s="372"/>
      <c r="K875" s="372"/>
      <c r="L875" s="372"/>
      <c r="M875" s="372"/>
    </row>
    <row r="876" spans="8:13">
      <c r="H876" s="116"/>
      <c r="I876" s="372"/>
      <c r="J876" s="372"/>
      <c r="K876" s="372"/>
      <c r="L876" s="372"/>
      <c r="M876" s="372"/>
    </row>
    <row r="877" spans="8:13">
      <c r="H877" s="116"/>
      <c r="I877" s="372"/>
      <c r="J877" s="372"/>
      <c r="K877" s="372"/>
      <c r="L877" s="372"/>
      <c r="M877" s="372"/>
    </row>
    <row r="878" spans="8:13">
      <c r="H878" s="116"/>
      <c r="I878" s="372"/>
      <c r="J878" s="372"/>
      <c r="K878" s="372"/>
      <c r="L878" s="372"/>
      <c r="M878" s="372"/>
    </row>
    <row r="879" spans="8:13">
      <c r="H879" s="116"/>
      <c r="I879" s="723"/>
      <c r="J879" s="723"/>
      <c r="K879" s="723"/>
      <c r="L879" s="723"/>
      <c r="M879" s="723"/>
    </row>
    <row r="880" spans="8:13">
      <c r="H880" s="116"/>
      <c r="I880" s="372"/>
      <c r="J880" s="372"/>
      <c r="K880" s="372"/>
      <c r="L880" s="372"/>
      <c r="M880" s="372"/>
    </row>
    <row r="881" spans="8:13">
      <c r="H881" s="116"/>
      <c r="I881" s="372"/>
      <c r="J881" s="372"/>
      <c r="K881" s="372"/>
      <c r="L881" s="372"/>
      <c r="M881" s="372"/>
    </row>
    <row r="882" spans="8:13">
      <c r="H882" s="116"/>
      <c r="I882" s="372"/>
      <c r="J882" s="372"/>
      <c r="K882" s="372"/>
      <c r="L882" s="372"/>
      <c r="M882" s="372"/>
    </row>
    <row r="883" spans="8:13">
      <c r="H883" s="116"/>
      <c r="I883" s="372"/>
      <c r="J883" s="372"/>
      <c r="K883" s="372"/>
      <c r="L883" s="372"/>
      <c r="M883" s="372"/>
    </row>
    <row r="884" spans="8:13">
      <c r="H884" s="116"/>
      <c r="I884" s="372"/>
      <c r="J884" s="372"/>
      <c r="K884" s="372"/>
      <c r="L884" s="372"/>
      <c r="M884" s="372"/>
    </row>
    <row r="885" spans="8:13">
      <c r="H885" s="116"/>
      <c r="I885" s="372"/>
      <c r="J885" s="372"/>
      <c r="K885" s="372"/>
      <c r="L885" s="372"/>
      <c r="M885" s="372"/>
    </row>
    <row r="886" spans="8:13">
      <c r="H886" s="116"/>
      <c r="I886" s="372"/>
      <c r="J886" s="372"/>
      <c r="K886" s="372"/>
      <c r="L886" s="372"/>
      <c r="M886" s="372"/>
    </row>
    <row r="887" spans="8:13">
      <c r="H887" s="116"/>
      <c r="I887" s="372"/>
      <c r="J887" s="372"/>
      <c r="K887" s="372"/>
      <c r="L887" s="372"/>
      <c r="M887" s="372"/>
    </row>
    <row r="888" spans="8:13">
      <c r="H888" s="116"/>
      <c r="I888" s="372"/>
      <c r="J888" s="372"/>
      <c r="K888" s="372"/>
      <c r="L888" s="372"/>
      <c r="M888" s="372"/>
    </row>
    <row r="889" spans="8:13">
      <c r="H889" s="116"/>
      <c r="I889" s="372"/>
      <c r="J889" s="372"/>
      <c r="K889" s="372"/>
      <c r="L889" s="372"/>
      <c r="M889" s="372"/>
    </row>
    <row r="890" spans="8:13">
      <c r="H890" s="116"/>
      <c r="I890" s="372"/>
      <c r="J890" s="372"/>
      <c r="K890" s="372"/>
      <c r="L890" s="372"/>
      <c r="M890" s="372"/>
    </row>
    <row r="891" spans="8:13">
      <c r="H891" s="116"/>
      <c r="I891" s="372"/>
      <c r="J891" s="372"/>
      <c r="K891" s="372"/>
      <c r="L891" s="372"/>
      <c r="M891" s="372"/>
    </row>
    <row r="892" spans="8:13">
      <c r="H892" s="116"/>
      <c r="I892" s="372"/>
      <c r="J892" s="372"/>
      <c r="K892" s="372"/>
      <c r="L892" s="372"/>
      <c r="M892" s="372"/>
    </row>
    <row r="893" spans="8:13">
      <c r="H893" s="116"/>
      <c r="I893" s="372"/>
      <c r="J893" s="372"/>
      <c r="K893" s="372"/>
      <c r="L893" s="372"/>
      <c r="M893" s="372"/>
    </row>
    <row r="894" spans="8:13">
      <c r="H894" s="116"/>
      <c r="I894" s="723"/>
      <c r="J894" s="723"/>
      <c r="K894" s="723"/>
      <c r="L894" s="723"/>
      <c r="M894" s="723"/>
    </row>
    <row r="895" spans="8:13">
      <c r="H895" s="116"/>
      <c r="I895" s="372"/>
      <c r="J895" s="372"/>
      <c r="K895" s="372"/>
      <c r="L895" s="372"/>
      <c r="M895" s="372"/>
    </row>
    <row r="896" spans="8:13">
      <c r="H896" s="116"/>
      <c r="I896" s="372"/>
      <c r="J896" s="372"/>
      <c r="K896" s="372"/>
      <c r="L896" s="372"/>
      <c r="M896" s="372"/>
    </row>
    <row r="897" spans="8:13">
      <c r="H897" s="116"/>
      <c r="I897" s="372"/>
      <c r="J897" s="372"/>
      <c r="K897" s="372"/>
      <c r="L897" s="372"/>
      <c r="M897" s="372"/>
    </row>
    <row r="898" spans="8:13">
      <c r="H898" s="116"/>
      <c r="I898" s="372"/>
      <c r="J898" s="372"/>
      <c r="K898" s="372"/>
      <c r="L898" s="372"/>
      <c r="M898" s="372"/>
    </row>
    <row r="899" spans="8:13">
      <c r="H899" s="116"/>
      <c r="I899" s="372"/>
      <c r="J899" s="372"/>
      <c r="K899" s="372"/>
      <c r="L899" s="372"/>
      <c r="M899" s="372"/>
    </row>
    <row r="900" spans="8:13">
      <c r="H900" s="116"/>
      <c r="I900" s="372"/>
      <c r="J900" s="372"/>
      <c r="K900" s="372"/>
      <c r="L900" s="372"/>
      <c r="M900" s="372"/>
    </row>
    <row r="901" spans="8:13">
      <c r="H901" s="116"/>
      <c r="I901" s="372"/>
      <c r="J901" s="372"/>
      <c r="K901" s="372"/>
      <c r="L901" s="372"/>
      <c r="M901" s="372"/>
    </row>
    <row r="902" spans="8:13">
      <c r="H902" s="116"/>
      <c r="I902" s="372"/>
      <c r="J902" s="372"/>
      <c r="K902" s="372"/>
      <c r="L902" s="372"/>
      <c r="M902" s="372"/>
    </row>
    <row r="903" spans="8:13">
      <c r="H903" s="116"/>
      <c r="I903" s="372"/>
      <c r="J903" s="372"/>
      <c r="K903" s="372"/>
      <c r="L903" s="372"/>
      <c r="M903" s="372"/>
    </row>
    <row r="904" spans="8:13">
      <c r="H904" s="116"/>
      <c r="I904" s="372"/>
      <c r="J904" s="372"/>
      <c r="K904" s="372"/>
      <c r="L904" s="372"/>
      <c r="M904" s="372"/>
    </row>
    <row r="905" spans="8:13">
      <c r="H905" s="116"/>
      <c r="I905" s="723"/>
      <c r="J905" s="723"/>
      <c r="K905" s="723"/>
      <c r="L905" s="723"/>
      <c r="M905" s="723"/>
    </row>
    <row r="906" spans="8:13">
      <c r="H906" s="116"/>
      <c r="I906" s="372"/>
      <c r="J906" s="372"/>
      <c r="K906" s="372"/>
      <c r="L906" s="372"/>
      <c r="M906" s="372"/>
    </row>
    <row r="907" spans="8:13">
      <c r="H907" s="116"/>
      <c r="I907" s="372"/>
      <c r="J907" s="372"/>
      <c r="K907" s="372"/>
      <c r="L907" s="372"/>
      <c r="M907" s="372"/>
    </row>
    <row r="908" spans="8:13">
      <c r="H908" s="116"/>
      <c r="I908" s="372"/>
      <c r="J908" s="372"/>
      <c r="K908" s="372"/>
      <c r="L908" s="372"/>
      <c r="M908" s="372"/>
    </row>
    <row r="909" spans="8:13">
      <c r="H909" s="116"/>
      <c r="I909" s="372"/>
      <c r="J909" s="372"/>
      <c r="K909" s="372"/>
      <c r="L909" s="372"/>
      <c r="M909" s="372"/>
    </row>
    <row r="910" spans="8:13">
      <c r="H910" s="116"/>
      <c r="I910" s="723"/>
      <c r="J910" s="723"/>
      <c r="K910" s="723"/>
      <c r="L910" s="723"/>
      <c r="M910" s="723"/>
    </row>
    <row r="911" spans="8:13">
      <c r="H911" s="116"/>
      <c r="I911" s="723"/>
      <c r="J911" s="723"/>
      <c r="K911" s="723"/>
      <c r="L911" s="723"/>
      <c r="M911" s="723"/>
    </row>
    <row r="912" spans="8:13">
      <c r="H912" s="116"/>
      <c r="I912" s="372"/>
      <c r="J912" s="372"/>
      <c r="K912" s="372"/>
      <c r="L912" s="372"/>
      <c r="M912" s="372"/>
    </row>
    <row r="913" spans="8:13">
      <c r="H913" s="116"/>
      <c r="I913" s="372"/>
      <c r="J913" s="372"/>
      <c r="K913" s="372"/>
      <c r="L913" s="372"/>
      <c r="M913" s="372"/>
    </row>
    <row r="914" spans="8:13">
      <c r="H914" s="116"/>
      <c r="I914" s="372"/>
      <c r="J914" s="372"/>
      <c r="K914" s="372"/>
      <c r="L914" s="372"/>
      <c r="M914" s="372"/>
    </row>
    <row r="915" spans="8:13">
      <c r="H915" s="116"/>
      <c r="I915" s="372"/>
      <c r="J915" s="372"/>
      <c r="K915" s="372"/>
      <c r="L915" s="372"/>
      <c r="M915" s="372"/>
    </row>
    <row r="916" spans="8:13">
      <c r="H916" s="116"/>
      <c r="I916" s="372"/>
      <c r="J916" s="372"/>
      <c r="K916" s="372"/>
      <c r="L916" s="372"/>
      <c r="M916" s="372"/>
    </row>
    <row r="917" spans="8:13">
      <c r="H917" s="116"/>
      <c r="I917" s="372"/>
      <c r="J917" s="372"/>
      <c r="K917" s="372"/>
      <c r="L917" s="372"/>
      <c r="M917" s="372"/>
    </row>
    <row r="918" spans="8:13">
      <c r="H918" s="116"/>
      <c r="I918" s="723"/>
      <c r="J918" s="723"/>
      <c r="K918" s="723"/>
      <c r="L918" s="723"/>
      <c r="M918" s="723"/>
    </row>
    <row r="919" spans="8:13">
      <c r="H919" s="116"/>
      <c r="I919" s="372"/>
      <c r="J919" s="372"/>
      <c r="K919" s="372"/>
      <c r="L919" s="372"/>
      <c r="M919" s="372"/>
    </row>
    <row r="920" spans="8:13">
      <c r="H920" s="116"/>
      <c r="I920" s="372"/>
      <c r="J920" s="372"/>
      <c r="K920" s="372"/>
      <c r="L920" s="372"/>
      <c r="M920" s="372"/>
    </row>
    <row r="921" spans="8:13">
      <c r="H921" s="116"/>
      <c r="I921" s="372"/>
      <c r="J921" s="372"/>
      <c r="K921" s="372"/>
      <c r="L921" s="372"/>
      <c r="M921" s="372"/>
    </row>
    <row r="922" spans="8:13">
      <c r="H922" s="116"/>
      <c r="I922" s="372"/>
      <c r="J922" s="372"/>
      <c r="K922" s="372"/>
      <c r="L922" s="372"/>
      <c r="M922" s="372"/>
    </row>
    <row r="923" spans="8:13">
      <c r="H923" s="116"/>
      <c r="I923" s="372"/>
      <c r="J923" s="372"/>
      <c r="K923" s="372"/>
      <c r="L923" s="372"/>
      <c r="M923" s="372"/>
    </row>
    <row r="924" spans="8:13">
      <c r="H924" s="116"/>
      <c r="I924" s="372"/>
      <c r="J924" s="372"/>
      <c r="K924" s="372"/>
      <c r="L924" s="372"/>
      <c r="M924" s="372"/>
    </row>
    <row r="925" spans="8:13">
      <c r="H925" s="116"/>
      <c r="I925" s="723"/>
      <c r="J925" s="723"/>
      <c r="K925" s="723"/>
      <c r="L925" s="723"/>
      <c r="M925" s="723"/>
    </row>
    <row r="926" spans="8:13">
      <c r="H926" s="116"/>
      <c r="I926" s="372"/>
      <c r="J926" s="372"/>
      <c r="K926" s="372"/>
      <c r="L926" s="372"/>
      <c r="M926" s="372"/>
    </row>
    <row r="927" spans="8:13">
      <c r="H927" s="116"/>
      <c r="I927" s="372"/>
      <c r="J927" s="372"/>
      <c r="K927" s="372"/>
      <c r="L927" s="372"/>
      <c r="M927" s="372"/>
    </row>
    <row r="928" spans="8:13">
      <c r="H928" s="116"/>
      <c r="I928" s="372"/>
      <c r="J928" s="372"/>
      <c r="K928" s="372"/>
      <c r="L928" s="372"/>
      <c r="M928" s="372"/>
    </row>
    <row r="929" spans="8:13">
      <c r="H929" s="116"/>
      <c r="I929" s="372"/>
      <c r="J929" s="372"/>
      <c r="K929" s="372"/>
      <c r="L929" s="372"/>
      <c r="M929" s="372"/>
    </row>
    <row r="930" spans="8:13">
      <c r="H930" s="116"/>
      <c r="I930" s="372"/>
      <c r="J930" s="372"/>
      <c r="K930" s="372"/>
      <c r="L930" s="372"/>
      <c r="M930" s="372"/>
    </row>
    <row r="931" spans="8:13">
      <c r="H931" s="116"/>
      <c r="I931" s="372"/>
      <c r="J931" s="372"/>
      <c r="K931" s="372"/>
      <c r="L931" s="372"/>
      <c r="M931" s="372"/>
    </row>
    <row r="932" spans="8:13">
      <c r="H932" s="116"/>
      <c r="I932" s="372"/>
      <c r="J932" s="372"/>
      <c r="K932" s="372"/>
      <c r="L932" s="372"/>
      <c r="M932" s="372"/>
    </row>
    <row r="933" spans="8:13">
      <c r="H933" s="116"/>
      <c r="I933" s="372"/>
      <c r="J933" s="372"/>
      <c r="K933" s="372"/>
      <c r="L933" s="372"/>
      <c r="M933" s="372"/>
    </row>
    <row r="934" spans="8:13">
      <c r="H934" s="116"/>
      <c r="I934" s="372"/>
      <c r="J934" s="372"/>
      <c r="K934" s="372"/>
      <c r="L934" s="372"/>
      <c r="M934" s="372"/>
    </row>
    <row r="935" spans="8:13">
      <c r="H935" s="116"/>
      <c r="I935" s="372"/>
      <c r="J935" s="372"/>
      <c r="K935" s="372"/>
      <c r="L935" s="372"/>
      <c r="M935" s="372"/>
    </row>
    <row r="936" spans="8:13">
      <c r="H936" s="116"/>
      <c r="I936" s="723"/>
      <c r="J936" s="723"/>
      <c r="K936" s="723"/>
      <c r="L936" s="723"/>
      <c r="M936" s="723"/>
    </row>
    <row r="937" spans="8:13">
      <c r="H937" s="116"/>
      <c r="I937" s="372"/>
      <c r="J937" s="372"/>
      <c r="K937" s="372"/>
      <c r="L937" s="372"/>
      <c r="M937" s="372"/>
    </row>
    <row r="938" spans="8:13">
      <c r="H938" s="116"/>
      <c r="I938" s="723"/>
      <c r="J938" s="723"/>
      <c r="K938" s="723"/>
      <c r="L938" s="723"/>
      <c r="M938" s="723"/>
    </row>
    <row r="939" spans="8:13">
      <c r="H939" s="116"/>
      <c r="I939" s="723"/>
      <c r="J939" s="723"/>
      <c r="K939" s="723"/>
      <c r="L939" s="723"/>
      <c r="M939" s="723"/>
    </row>
    <row r="940" spans="8:13">
      <c r="H940" s="116"/>
      <c r="I940" s="372"/>
      <c r="J940" s="372"/>
      <c r="K940" s="372"/>
      <c r="L940" s="372"/>
      <c r="M940" s="372"/>
    </row>
    <row r="941" spans="8:13">
      <c r="H941" s="116"/>
      <c r="I941" s="723"/>
      <c r="J941" s="723"/>
      <c r="K941" s="723"/>
      <c r="L941" s="723"/>
      <c r="M941" s="723"/>
    </row>
    <row r="942" spans="8:13">
      <c r="H942" s="116"/>
      <c r="I942" s="372"/>
      <c r="J942" s="372"/>
      <c r="K942" s="372"/>
      <c r="L942" s="372"/>
      <c r="M942" s="372"/>
    </row>
    <row r="943" spans="8:13">
      <c r="H943" s="116"/>
      <c r="I943" s="723"/>
      <c r="J943" s="723"/>
      <c r="K943" s="723"/>
      <c r="L943" s="723"/>
      <c r="M943" s="723"/>
    </row>
    <row r="944" spans="8:13">
      <c r="H944" s="116"/>
      <c r="I944" s="372"/>
      <c r="J944" s="372"/>
      <c r="K944" s="372"/>
      <c r="L944" s="372"/>
      <c r="M944" s="372"/>
    </row>
    <row r="945" spans="8:13">
      <c r="H945" s="116"/>
      <c r="I945" s="723"/>
      <c r="J945" s="723"/>
      <c r="K945" s="723"/>
      <c r="L945" s="723"/>
      <c r="M945" s="723"/>
    </row>
    <row r="946" spans="8:13">
      <c r="H946" s="116"/>
      <c r="I946" s="372"/>
      <c r="J946" s="372"/>
      <c r="K946" s="372"/>
      <c r="L946" s="372"/>
      <c r="M946" s="372"/>
    </row>
    <row r="947" spans="8:13">
      <c r="H947" s="116"/>
      <c r="I947" s="372"/>
      <c r="J947" s="372"/>
      <c r="K947" s="372"/>
      <c r="L947" s="372"/>
      <c r="M947" s="372"/>
    </row>
    <row r="948" spans="8:13">
      <c r="H948" s="116"/>
      <c r="I948" s="372"/>
      <c r="J948" s="372"/>
      <c r="K948" s="372"/>
      <c r="L948" s="372"/>
      <c r="M948" s="372"/>
    </row>
    <row r="949" spans="8:13">
      <c r="H949" s="116"/>
      <c r="I949" s="723"/>
      <c r="J949" s="723"/>
      <c r="K949" s="723"/>
      <c r="L949" s="723"/>
      <c r="M949" s="723"/>
    </row>
    <row r="950" spans="8:13">
      <c r="H950" s="116"/>
      <c r="I950" s="372"/>
      <c r="J950" s="372"/>
      <c r="K950" s="372"/>
      <c r="L950" s="372"/>
      <c r="M950" s="372"/>
    </row>
    <row r="951" spans="8:13">
      <c r="H951" s="116"/>
      <c r="I951" s="372"/>
      <c r="J951" s="372"/>
      <c r="K951" s="372"/>
      <c r="L951" s="372"/>
      <c r="M951" s="372"/>
    </row>
    <row r="952" spans="8:13">
      <c r="H952" s="116"/>
      <c r="I952" s="372"/>
      <c r="J952" s="372"/>
      <c r="K952" s="372"/>
      <c r="L952" s="372"/>
      <c r="M952" s="372"/>
    </row>
    <row r="953" spans="8:13">
      <c r="H953" s="116"/>
      <c r="I953" s="372"/>
      <c r="J953" s="372"/>
      <c r="K953" s="372"/>
      <c r="L953" s="372"/>
      <c r="M953" s="372"/>
    </row>
    <row r="954" spans="8:13">
      <c r="H954" s="116"/>
      <c r="I954" s="372"/>
      <c r="J954" s="372"/>
      <c r="K954" s="372"/>
      <c r="L954" s="372"/>
      <c r="M954" s="372"/>
    </row>
    <row r="955" spans="8:13">
      <c r="H955" s="116"/>
      <c r="I955" s="723"/>
      <c r="J955" s="723"/>
      <c r="K955" s="723"/>
      <c r="L955" s="723"/>
      <c r="M955" s="723"/>
    </row>
    <row r="956" spans="8:13">
      <c r="H956" s="116"/>
      <c r="I956" s="723"/>
      <c r="J956" s="723"/>
      <c r="K956" s="723"/>
      <c r="L956" s="723"/>
      <c r="M956" s="723"/>
    </row>
    <row r="957" spans="8:13">
      <c r="H957" s="116"/>
      <c r="I957" s="372"/>
      <c r="J957" s="372"/>
      <c r="K957" s="372"/>
      <c r="L957" s="372"/>
      <c r="M957" s="372"/>
    </row>
    <row r="958" spans="8:13">
      <c r="H958" s="116"/>
      <c r="I958" s="372"/>
      <c r="J958" s="372"/>
      <c r="K958" s="372"/>
      <c r="L958" s="372"/>
      <c r="M958" s="372"/>
    </row>
    <row r="959" spans="8:13">
      <c r="H959" s="116"/>
      <c r="I959" s="723"/>
      <c r="J959" s="723"/>
      <c r="K959" s="723"/>
      <c r="L959" s="723"/>
      <c r="M959" s="723"/>
    </row>
    <row r="960" spans="8:13">
      <c r="H960" s="116"/>
      <c r="I960" s="372"/>
      <c r="J960" s="372"/>
      <c r="K960" s="372"/>
      <c r="L960" s="372"/>
      <c r="M960" s="372"/>
    </row>
    <row r="961" spans="8:13">
      <c r="H961" s="116"/>
      <c r="I961" s="372"/>
      <c r="J961" s="372"/>
      <c r="K961" s="372"/>
      <c r="L961" s="372"/>
      <c r="M961" s="372"/>
    </row>
    <row r="962" spans="8:13">
      <c r="H962" s="116"/>
      <c r="I962" s="723"/>
      <c r="J962" s="723"/>
      <c r="K962" s="723"/>
      <c r="L962" s="723"/>
      <c r="M962" s="723"/>
    </row>
    <row r="963" spans="8:13">
      <c r="H963" s="116"/>
      <c r="I963" s="372"/>
      <c r="J963" s="372"/>
      <c r="K963" s="372"/>
      <c r="L963" s="372"/>
      <c r="M963" s="372"/>
    </row>
    <row r="964" spans="8:13">
      <c r="H964" s="116"/>
      <c r="I964" s="372"/>
      <c r="J964" s="372"/>
      <c r="K964" s="372"/>
      <c r="L964" s="372"/>
      <c r="M964" s="372"/>
    </row>
    <row r="965" spans="8:13">
      <c r="H965" s="116"/>
      <c r="I965" s="372"/>
      <c r="J965" s="372"/>
      <c r="K965" s="372"/>
      <c r="L965" s="372"/>
      <c r="M965" s="372"/>
    </row>
    <row r="966" spans="8:13">
      <c r="H966" s="116"/>
      <c r="I966" s="723"/>
      <c r="J966" s="723"/>
      <c r="K966" s="723"/>
      <c r="L966" s="723"/>
      <c r="M966" s="723"/>
    </row>
    <row r="967" spans="8:13">
      <c r="H967" s="116"/>
      <c r="I967" s="372"/>
      <c r="J967" s="372"/>
      <c r="K967" s="372"/>
      <c r="L967" s="372"/>
      <c r="M967" s="372"/>
    </row>
    <row r="968" spans="8:13">
      <c r="H968" s="116"/>
      <c r="I968" s="372"/>
      <c r="J968" s="372"/>
      <c r="K968" s="372"/>
      <c r="L968" s="372"/>
      <c r="M968" s="372"/>
    </row>
    <row r="969" spans="8:13">
      <c r="H969" s="116"/>
      <c r="I969" s="723"/>
      <c r="J969" s="723"/>
      <c r="K969" s="723"/>
      <c r="L969" s="723"/>
      <c r="M969" s="723"/>
    </row>
    <row r="970" spans="8:13">
      <c r="H970" s="116"/>
      <c r="I970" s="372"/>
      <c r="J970" s="372"/>
      <c r="K970" s="372"/>
      <c r="L970" s="372"/>
      <c r="M970" s="372"/>
    </row>
    <row r="971" spans="8:13">
      <c r="H971" s="116"/>
      <c r="I971" s="723"/>
      <c r="J971" s="723"/>
      <c r="K971" s="723"/>
      <c r="L971" s="723"/>
      <c r="M971" s="723"/>
    </row>
    <row r="972" spans="8:13">
      <c r="H972" s="116"/>
      <c r="I972" s="372"/>
      <c r="J972" s="372"/>
      <c r="K972" s="372"/>
      <c r="L972" s="372"/>
      <c r="M972" s="372"/>
    </row>
    <row r="973" spans="8:13">
      <c r="H973" s="116"/>
      <c r="I973" s="372"/>
      <c r="J973" s="372"/>
      <c r="K973" s="372"/>
      <c r="L973" s="372"/>
      <c r="M973" s="372"/>
    </row>
    <row r="974" spans="8:13">
      <c r="H974" s="116"/>
      <c r="I974" s="372"/>
      <c r="J974" s="372"/>
      <c r="K974" s="372"/>
      <c r="L974" s="372"/>
      <c r="M974" s="372"/>
    </row>
    <row r="975" spans="8:13">
      <c r="H975" s="116"/>
      <c r="I975" s="372"/>
      <c r="J975" s="372"/>
      <c r="K975" s="372"/>
      <c r="L975" s="372"/>
      <c r="M975" s="372"/>
    </row>
    <row r="976" spans="8:13">
      <c r="H976" s="116"/>
      <c r="I976" s="372"/>
      <c r="J976" s="372"/>
      <c r="K976" s="372"/>
      <c r="L976" s="372"/>
      <c r="M976" s="372"/>
    </row>
    <row r="977" spans="8:13">
      <c r="H977" s="116"/>
      <c r="I977" s="372"/>
      <c r="J977" s="372"/>
      <c r="K977" s="372"/>
      <c r="L977" s="372"/>
      <c r="M977" s="372"/>
    </row>
    <row r="978" spans="8:13">
      <c r="H978" s="116"/>
      <c r="I978" s="723"/>
      <c r="J978" s="723"/>
      <c r="K978" s="723"/>
      <c r="L978" s="723"/>
      <c r="M978" s="723"/>
    </row>
    <row r="979" spans="8:13">
      <c r="H979" s="116"/>
      <c r="I979" s="372"/>
      <c r="J979" s="372"/>
      <c r="K979" s="372"/>
      <c r="L979" s="372"/>
      <c r="M979" s="372"/>
    </row>
    <row r="980" spans="8:13">
      <c r="H980" s="116"/>
      <c r="I980" s="372"/>
      <c r="J980" s="372"/>
      <c r="K980" s="372"/>
      <c r="L980" s="372"/>
      <c r="M980" s="372"/>
    </row>
    <row r="981" spans="8:13">
      <c r="H981" s="116"/>
      <c r="I981" s="372"/>
      <c r="J981" s="372"/>
      <c r="K981" s="372"/>
      <c r="L981" s="372"/>
      <c r="M981" s="372"/>
    </row>
    <row r="982" spans="8:13">
      <c r="H982" s="116"/>
      <c r="I982" s="723"/>
      <c r="J982" s="723"/>
      <c r="K982" s="723"/>
      <c r="L982" s="723"/>
      <c r="M982" s="723"/>
    </row>
    <row r="983" spans="8:13">
      <c r="H983" s="116"/>
      <c r="I983" s="372"/>
      <c r="J983" s="372"/>
      <c r="K983" s="372"/>
      <c r="L983" s="372"/>
      <c r="M983" s="372"/>
    </row>
    <row r="984" spans="8:13">
      <c r="H984" s="116"/>
      <c r="I984" s="372"/>
      <c r="J984" s="372"/>
      <c r="K984" s="372"/>
      <c r="L984" s="372"/>
      <c r="M984" s="372"/>
    </row>
    <row r="985" spans="8:13">
      <c r="H985" s="116"/>
      <c r="I985" s="372"/>
      <c r="J985" s="372"/>
      <c r="K985" s="372"/>
      <c r="L985" s="372"/>
      <c r="M985" s="372"/>
    </row>
    <row r="986" spans="8:13">
      <c r="H986" s="116"/>
      <c r="I986" s="372"/>
      <c r="J986" s="372"/>
      <c r="K986" s="372"/>
      <c r="L986" s="372"/>
      <c r="M986" s="372"/>
    </row>
    <row r="987" spans="8:13">
      <c r="H987" s="116"/>
      <c r="I987" s="372"/>
      <c r="J987" s="372"/>
      <c r="K987" s="372"/>
      <c r="L987" s="372"/>
      <c r="M987" s="372"/>
    </row>
    <row r="988" spans="8:13">
      <c r="H988" s="116"/>
      <c r="I988" s="372"/>
      <c r="J988" s="372"/>
      <c r="K988" s="372"/>
      <c r="L988" s="372"/>
      <c r="M988" s="372"/>
    </row>
    <row r="989" spans="8:13">
      <c r="H989" s="116"/>
      <c r="I989" s="372"/>
      <c r="J989" s="372"/>
      <c r="K989" s="372"/>
      <c r="L989" s="372"/>
      <c r="M989" s="372"/>
    </row>
    <row r="990" spans="8:13">
      <c r="H990" s="116"/>
      <c r="I990" s="723"/>
      <c r="J990" s="723"/>
      <c r="K990" s="723"/>
      <c r="L990" s="723"/>
      <c r="M990" s="723"/>
    </row>
    <row r="991" spans="8:13">
      <c r="H991" s="116"/>
      <c r="I991" s="723"/>
      <c r="J991" s="723"/>
      <c r="K991" s="723"/>
      <c r="L991" s="723"/>
      <c r="M991" s="723"/>
    </row>
    <row r="992" spans="8:13">
      <c r="H992" s="116"/>
      <c r="I992" s="372"/>
      <c r="J992" s="372"/>
      <c r="K992" s="372"/>
      <c r="L992" s="372"/>
      <c r="M992" s="372"/>
    </row>
    <row r="993" spans="8:13">
      <c r="H993" s="116"/>
      <c r="I993" s="372"/>
      <c r="J993" s="372"/>
      <c r="K993" s="372"/>
      <c r="L993" s="372"/>
      <c r="M993" s="372"/>
    </row>
    <row r="994" spans="8:13">
      <c r="H994" s="116"/>
      <c r="I994" s="372"/>
      <c r="J994" s="372"/>
      <c r="K994" s="372"/>
      <c r="L994" s="372"/>
      <c r="M994" s="372"/>
    </row>
    <row r="995" spans="8:13">
      <c r="H995" s="116"/>
      <c r="I995" s="372"/>
      <c r="J995" s="372"/>
      <c r="K995" s="372"/>
      <c r="L995" s="372"/>
      <c r="M995" s="372"/>
    </row>
    <row r="996" spans="8:13">
      <c r="H996" s="116"/>
      <c r="I996" s="372"/>
      <c r="J996" s="372"/>
      <c r="K996" s="372"/>
      <c r="L996" s="372"/>
      <c r="M996" s="372"/>
    </row>
    <row r="997" spans="8:13">
      <c r="H997" s="116"/>
      <c r="I997" s="372"/>
      <c r="J997" s="372"/>
      <c r="K997" s="372"/>
      <c r="L997" s="372"/>
      <c r="M997" s="372"/>
    </row>
    <row r="998" spans="8:13">
      <c r="H998" s="116"/>
      <c r="I998" s="723"/>
      <c r="J998" s="723"/>
      <c r="K998" s="723"/>
      <c r="L998" s="723"/>
      <c r="M998" s="723"/>
    </row>
    <row r="999" spans="8:13">
      <c r="H999" s="116"/>
      <c r="I999" s="372"/>
      <c r="J999" s="372"/>
      <c r="K999" s="372"/>
      <c r="L999" s="372"/>
      <c r="M999" s="372"/>
    </row>
    <row r="1000" spans="8:13">
      <c r="H1000" s="116"/>
      <c r="I1000" s="372"/>
      <c r="J1000" s="372"/>
      <c r="K1000" s="372"/>
      <c r="L1000" s="372"/>
      <c r="M1000" s="372"/>
    </row>
    <row r="1001" spans="8:13">
      <c r="H1001" s="116"/>
      <c r="I1001" s="372"/>
      <c r="J1001" s="372"/>
      <c r="K1001" s="372"/>
      <c r="L1001" s="372"/>
      <c r="M1001" s="372"/>
    </row>
    <row r="1002" spans="8:13">
      <c r="H1002" s="116"/>
      <c r="I1002" s="723"/>
      <c r="J1002" s="723"/>
      <c r="K1002" s="723"/>
      <c r="L1002" s="723"/>
      <c r="M1002" s="723"/>
    </row>
    <row r="1003" spans="8:13">
      <c r="H1003" s="116"/>
      <c r="I1003" s="372"/>
      <c r="J1003" s="372"/>
      <c r="K1003" s="372"/>
      <c r="L1003" s="372"/>
      <c r="M1003" s="372"/>
    </row>
    <row r="1004" spans="8:13">
      <c r="H1004" s="116"/>
      <c r="I1004" s="372"/>
      <c r="J1004" s="372"/>
      <c r="K1004" s="372"/>
      <c r="L1004" s="372"/>
      <c r="M1004" s="372"/>
    </row>
    <row r="1005" spans="8:13">
      <c r="H1005" s="116"/>
      <c r="I1005" s="372"/>
      <c r="J1005" s="372"/>
      <c r="K1005" s="372"/>
      <c r="L1005" s="372"/>
      <c r="M1005" s="372"/>
    </row>
    <row r="1006" spans="8:13">
      <c r="H1006" s="116"/>
      <c r="I1006" s="372"/>
      <c r="J1006" s="372"/>
      <c r="K1006" s="372"/>
      <c r="L1006" s="372"/>
      <c r="M1006" s="372"/>
    </row>
    <row r="1007" spans="8:13">
      <c r="H1007" s="116"/>
      <c r="I1007" s="372"/>
      <c r="J1007" s="372"/>
      <c r="K1007" s="372"/>
      <c r="L1007" s="372"/>
      <c r="M1007" s="372"/>
    </row>
    <row r="1008" spans="8:13">
      <c r="H1008" s="116"/>
      <c r="I1008" s="723"/>
      <c r="J1008" s="723"/>
      <c r="K1008" s="723"/>
      <c r="L1008" s="723"/>
      <c r="M1008" s="723"/>
    </row>
    <row r="1009" spans="8:13">
      <c r="H1009" s="116"/>
      <c r="I1009" s="372"/>
      <c r="J1009" s="372"/>
      <c r="K1009" s="372"/>
      <c r="L1009" s="372"/>
      <c r="M1009" s="372"/>
    </row>
    <row r="1010" spans="8:13">
      <c r="H1010" s="116"/>
      <c r="I1010" s="723"/>
      <c r="J1010" s="723"/>
      <c r="K1010" s="723"/>
      <c r="L1010" s="723"/>
      <c r="M1010" s="723"/>
    </row>
    <row r="1011" spans="8:13">
      <c r="H1011" s="116"/>
      <c r="I1011" s="372"/>
      <c r="J1011" s="372"/>
      <c r="K1011" s="372"/>
      <c r="L1011" s="372"/>
      <c r="M1011" s="372"/>
    </row>
    <row r="1012" spans="8:13">
      <c r="H1012" s="116"/>
      <c r="I1012" s="372"/>
      <c r="J1012" s="372"/>
      <c r="K1012" s="372"/>
      <c r="L1012" s="372"/>
      <c r="M1012" s="372"/>
    </row>
    <row r="1013" spans="8:13">
      <c r="H1013" s="116"/>
      <c r="I1013" s="372"/>
      <c r="J1013" s="372"/>
      <c r="K1013" s="372"/>
      <c r="L1013" s="372"/>
      <c r="M1013" s="372"/>
    </row>
    <row r="1014" spans="8:13">
      <c r="H1014" s="116"/>
      <c r="I1014" s="372"/>
      <c r="J1014" s="372"/>
      <c r="K1014" s="372"/>
      <c r="L1014" s="372"/>
      <c r="M1014" s="372"/>
    </row>
    <row r="1015" spans="8:13">
      <c r="H1015" s="116"/>
      <c r="I1015" s="372"/>
      <c r="J1015" s="372"/>
      <c r="K1015" s="372"/>
      <c r="L1015" s="372"/>
      <c r="M1015" s="372"/>
    </row>
    <row r="1016" spans="8:13">
      <c r="H1016" s="116"/>
      <c r="I1016" s="723"/>
      <c r="J1016" s="723"/>
      <c r="K1016" s="723"/>
      <c r="L1016" s="723"/>
      <c r="M1016" s="723"/>
    </row>
    <row r="1017" spans="8:13">
      <c r="H1017" s="116"/>
      <c r="I1017" s="723"/>
      <c r="J1017" s="723"/>
      <c r="K1017" s="723"/>
      <c r="L1017" s="723"/>
      <c r="M1017" s="723"/>
    </row>
    <row r="1018" spans="8:13">
      <c r="H1018" s="116"/>
      <c r="I1018" s="372"/>
      <c r="J1018" s="372"/>
      <c r="K1018" s="372"/>
      <c r="L1018" s="372"/>
      <c r="M1018" s="372"/>
    </row>
    <row r="1019" spans="8:13">
      <c r="H1019" s="116"/>
      <c r="I1019" s="372"/>
      <c r="J1019" s="372"/>
      <c r="K1019" s="372"/>
      <c r="L1019" s="372"/>
      <c r="M1019" s="372"/>
    </row>
    <row r="1020" spans="8:13">
      <c r="H1020" s="116"/>
      <c r="I1020" s="372"/>
      <c r="J1020" s="372"/>
      <c r="K1020" s="372"/>
      <c r="L1020" s="372"/>
      <c r="M1020" s="372"/>
    </row>
    <row r="1021" spans="8:13">
      <c r="H1021" s="116"/>
      <c r="I1021" s="372"/>
      <c r="J1021" s="372"/>
      <c r="K1021" s="372"/>
      <c r="L1021" s="372"/>
      <c r="M1021" s="372"/>
    </row>
    <row r="1022" spans="8:13">
      <c r="H1022" s="116"/>
      <c r="I1022" s="723"/>
      <c r="J1022" s="723"/>
      <c r="K1022" s="723"/>
      <c r="L1022" s="723"/>
      <c r="M1022" s="723"/>
    </row>
    <row r="1023" spans="8:13">
      <c r="H1023" s="116"/>
      <c r="I1023" s="372"/>
      <c r="J1023" s="372"/>
      <c r="K1023" s="372"/>
      <c r="L1023" s="372"/>
      <c r="M1023" s="372"/>
    </row>
    <row r="1024" spans="8:13">
      <c r="H1024" s="116"/>
      <c r="I1024" s="372"/>
      <c r="J1024" s="372"/>
      <c r="K1024" s="372"/>
      <c r="L1024" s="372"/>
      <c r="M1024" s="372"/>
    </row>
    <row r="1025" spans="8:13">
      <c r="H1025" s="116"/>
      <c r="I1025" s="372"/>
      <c r="J1025" s="372"/>
      <c r="K1025" s="372"/>
      <c r="L1025" s="372"/>
      <c r="M1025" s="372"/>
    </row>
    <row r="1026" spans="8:13">
      <c r="H1026" s="116"/>
      <c r="I1026" s="372"/>
      <c r="J1026" s="372"/>
      <c r="K1026" s="372"/>
      <c r="L1026" s="372"/>
      <c r="M1026" s="372"/>
    </row>
    <row r="1027" spans="8:13">
      <c r="H1027" s="116"/>
      <c r="I1027" s="372"/>
      <c r="J1027" s="372"/>
      <c r="K1027" s="372"/>
      <c r="L1027" s="372"/>
      <c r="M1027" s="372"/>
    </row>
    <row r="1028" spans="8:13">
      <c r="H1028" s="116"/>
      <c r="I1028" s="372"/>
      <c r="J1028" s="372"/>
      <c r="K1028" s="372"/>
      <c r="L1028" s="372"/>
      <c r="M1028" s="372"/>
    </row>
    <row r="1029" spans="8:13">
      <c r="H1029" s="116"/>
      <c r="I1029" s="372"/>
      <c r="J1029" s="372"/>
      <c r="K1029" s="372"/>
      <c r="L1029" s="372"/>
      <c r="M1029" s="372"/>
    </row>
    <row r="1030" spans="8:13">
      <c r="H1030" s="116"/>
      <c r="I1030" s="372"/>
      <c r="J1030" s="372"/>
      <c r="K1030" s="372"/>
      <c r="L1030" s="372"/>
      <c r="M1030" s="372"/>
    </row>
    <row r="1031" spans="8:13">
      <c r="H1031" s="116"/>
      <c r="I1031" s="372"/>
      <c r="J1031" s="372"/>
      <c r="K1031" s="372"/>
      <c r="L1031" s="372"/>
      <c r="M1031" s="372"/>
    </row>
    <row r="1032" spans="8:13">
      <c r="H1032" s="116"/>
      <c r="I1032" s="372"/>
      <c r="J1032" s="372"/>
      <c r="K1032" s="372"/>
      <c r="L1032" s="372"/>
      <c r="M1032" s="372"/>
    </row>
    <row r="1033" spans="8:13">
      <c r="H1033" s="116"/>
      <c r="I1033" s="723"/>
      <c r="J1033" s="723"/>
      <c r="K1033" s="723"/>
      <c r="L1033" s="723"/>
      <c r="M1033" s="723"/>
    </row>
    <row r="1034" spans="8:13">
      <c r="H1034" s="116"/>
      <c r="I1034" s="372"/>
      <c r="J1034" s="372"/>
      <c r="K1034" s="372"/>
      <c r="L1034" s="372"/>
      <c r="M1034" s="372"/>
    </row>
    <row r="1035" spans="8:13">
      <c r="H1035" s="116"/>
      <c r="I1035" s="372"/>
      <c r="J1035" s="372"/>
      <c r="K1035" s="372"/>
      <c r="L1035" s="372"/>
      <c r="M1035" s="372"/>
    </row>
    <row r="1036" spans="8:13">
      <c r="H1036" s="116"/>
      <c r="I1036" s="372"/>
      <c r="J1036" s="372"/>
      <c r="K1036" s="372"/>
      <c r="L1036" s="372"/>
      <c r="M1036" s="372"/>
    </row>
    <row r="1037" spans="8:13">
      <c r="H1037" s="116"/>
      <c r="I1037" s="372"/>
      <c r="J1037" s="372"/>
      <c r="K1037" s="372"/>
      <c r="L1037" s="372"/>
      <c r="M1037" s="372"/>
    </row>
    <row r="1038" spans="8:13">
      <c r="H1038" s="116"/>
      <c r="I1038" s="372"/>
      <c r="J1038" s="372"/>
      <c r="K1038" s="372"/>
      <c r="L1038" s="372"/>
      <c r="M1038" s="26"/>
    </row>
    <row r="1039" spans="8:13">
      <c r="H1039" s="116"/>
      <c r="I1039" s="372"/>
      <c r="J1039" s="372"/>
      <c r="K1039" s="372"/>
      <c r="L1039" s="372"/>
      <c r="M1039" s="26"/>
    </row>
    <row r="1040" spans="8:13">
      <c r="H1040" s="116"/>
      <c r="I1040" s="372"/>
      <c r="J1040" s="372"/>
      <c r="K1040" s="26"/>
      <c r="L1040" s="372"/>
      <c r="M1040" s="26"/>
    </row>
    <row r="1041" spans="8:13">
      <c r="H1041" s="116"/>
      <c r="I1041" s="372"/>
      <c r="J1041" s="372"/>
      <c r="K1041" s="372"/>
      <c r="L1041" s="372"/>
      <c r="M1041" s="372"/>
    </row>
    <row r="1042" spans="8:13">
      <c r="H1042" s="116"/>
      <c r="I1042" s="372"/>
      <c r="J1042" s="372"/>
      <c r="K1042" s="372"/>
      <c r="L1042" s="372"/>
      <c r="M1042" s="372"/>
    </row>
    <row r="1043" spans="8:13">
      <c r="H1043" s="116"/>
      <c r="I1043" s="372"/>
      <c r="J1043" s="372"/>
      <c r="K1043" s="372"/>
      <c r="L1043" s="372"/>
      <c r="M1043" s="372"/>
    </row>
    <row r="1044" spans="8:13">
      <c r="H1044" s="116"/>
      <c r="I1044" s="372"/>
      <c r="J1044" s="372"/>
      <c r="K1044" s="372"/>
      <c r="L1044" s="372"/>
      <c r="M1044" s="372"/>
    </row>
    <row r="1045" spans="8:13">
      <c r="H1045" s="116"/>
      <c r="I1045" s="372"/>
      <c r="J1045" s="372"/>
      <c r="K1045" s="372"/>
      <c r="L1045" s="372"/>
      <c r="M1045" s="372"/>
    </row>
    <row r="1046" spans="8:13">
      <c r="H1046" s="116"/>
      <c r="I1046" s="372"/>
      <c r="J1046" s="372"/>
      <c r="K1046" s="372"/>
      <c r="L1046" s="372"/>
      <c r="M1046" s="26"/>
    </row>
    <row r="1047" spans="8:13">
      <c r="H1047" s="116"/>
      <c r="I1047" s="372"/>
      <c r="J1047" s="372"/>
      <c r="K1047" s="372"/>
      <c r="L1047" s="372"/>
      <c r="M1047" s="372"/>
    </row>
    <row r="1048" spans="8:13">
      <c r="H1048" s="116"/>
      <c r="I1048" s="723"/>
      <c r="J1048" s="723"/>
      <c r="K1048" s="723"/>
      <c r="L1048" s="723"/>
      <c r="M1048" s="723"/>
    </row>
    <row r="1049" spans="8:13">
      <c r="H1049" s="116"/>
      <c r="I1049" s="372"/>
      <c r="J1049" s="372"/>
      <c r="K1049" s="372"/>
      <c r="L1049" s="372"/>
      <c r="M1049" s="372"/>
    </row>
    <row r="1050" spans="8:13">
      <c r="H1050" s="116"/>
      <c r="I1050" s="372"/>
      <c r="J1050" s="372"/>
      <c r="K1050" s="372"/>
      <c r="L1050" s="372"/>
      <c r="M1050" s="372"/>
    </row>
    <row r="1051" spans="8:13">
      <c r="H1051" s="116"/>
      <c r="I1051" s="372"/>
      <c r="J1051" s="372"/>
      <c r="K1051" s="372"/>
      <c r="L1051" s="372"/>
      <c r="M1051" s="372"/>
    </row>
    <row r="1052" spans="8:13">
      <c r="H1052" s="116"/>
      <c r="I1052" s="372"/>
      <c r="J1052" s="372"/>
      <c r="K1052" s="372"/>
      <c r="L1052" s="372"/>
      <c r="M1052" s="372"/>
    </row>
    <row r="1053" spans="8:13">
      <c r="H1053" s="116"/>
      <c r="I1053" s="372"/>
      <c r="J1053" s="372"/>
      <c r="K1053" s="372"/>
      <c r="L1053" s="372"/>
      <c r="M1053" s="372"/>
    </row>
    <row r="1054" spans="8:13">
      <c r="H1054" s="116"/>
      <c r="I1054" s="372"/>
      <c r="J1054" s="372"/>
      <c r="K1054" s="372"/>
      <c r="L1054" s="372"/>
      <c r="M1054" s="372"/>
    </row>
    <row r="1055" spans="8:13">
      <c r="H1055" s="116"/>
      <c r="I1055" s="372"/>
      <c r="J1055" s="372"/>
      <c r="K1055" s="372"/>
      <c r="L1055" s="372"/>
      <c r="M1055" s="372"/>
    </row>
    <row r="1056" spans="8:13">
      <c r="H1056" s="116"/>
      <c r="I1056" s="372"/>
      <c r="J1056" s="372"/>
      <c r="K1056" s="372"/>
      <c r="L1056" s="372"/>
      <c r="M1056" s="372"/>
    </row>
    <row r="1057" spans="8:13">
      <c r="H1057" s="116"/>
      <c r="I1057" s="372"/>
      <c r="J1057" s="372"/>
      <c r="K1057" s="372"/>
      <c r="L1057" s="372"/>
      <c r="M1057" s="372"/>
    </row>
    <row r="1058" spans="8:13">
      <c r="H1058" s="116"/>
      <c r="I1058" s="372"/>
      <c r="J1058" s="372"/>
      <c r="K1058" s="372"/>
      <c r="L1058" s="372"/>
      <c r="M1058" s="372"/>
    </row>
    <row r="1059" spans="8:13">
      <c r="H1059" s="116"/>
      <c r="I1059" s="372"/>
      <c r="J1059" s="372"/>
      <c r="K1059" s="372"/>
      <c r="L1059" s="372"/>
      <c r="M1059" s="372"/>
    </row>
    <row r="1060" spans="8:13">
      <c r="H1060" s="116"/>
      <c r="I1060" s="372"/>
      <c r="J1060" s="372"/>
      <c r="K1060" s="372"/>
      <c r="L1060" s="372"/>
      <c r="M1060" s="372"/>
    </row>
    <row r="1061" spans="8:13">
      <c r="H1061" s="116"/>
      <c r="I1061" s="372"/>
      <c r="J1061" s="372"/>
      <c r="K1061" s="372"/>
      <c r="L1061" s="372"/>
      <c r="M1061" s="372"/>
    </row>
    <row r="1062" spans="8:13">
      <c r="H1062" s="116"/>
      <c r="I1062" s="372"/>
      <c r="J1062" s="372"/>
      <c r="K1062" s="372"/>
      <c r="L1062" s="372"/>
      <c r="M1062" s="372"/>
    </row>
    <row r="1063" spans="8:13">
      <c r="H1063" s="116"/>
      <c r="I1063" s="372"/>
      <c r="J1063" s="372"/>
      <c r="K1063" s="372"/>
      <c r="L1063" s="372"/>
      <c r="M1063" s="372"/>
    </row>
    <row r="1064" spans="8:13">
      <c r="H1064" s="116"/>
      <c r="I1064" s="723"/>
      <c r="J1064" s="723"/>
      <c r="K1064" s="723"/>
      <c r="L1064" s="723"/>
      <c r="M1064" s="723"/>
    </row>
    <row r="1065" spans="8:13">
      <c r="H1065" s="116"/>
      <c r="I1065" s="372"/>
      <c r="J1065" s="372"/>
      <c r="K1065" s="372"/>
      <c r="L1065" s="372"/>
      <c r="M1065" s="372"/>
    </row>
    <row r="1066" spans="8:13">
      <c r="H1066" s="116"/>
      <c r="I1066" s="372"/>
      <c r="J1066" s="372"/>
      <c r="K1066" s="372"/>
      <c r="L1066" s="372"/>
      <c r="M1066" s="372"/>
    </row>
    <row r="1067" spans="8:13">
      <c r="H1067" s="116"/>
      <c r="I1067" s="372"/>
      <c r="J1067" s="372"/>
      <c r="K1067" s="372"/>
      <c r="L1067" s="372"/>
      <c r="M1067" s="372"/>
    </row>
    <row r="1068" spans="8:13">
      <c r="H1068" s="116"/>
      <c r="I1068" s="372"/>
      <c r="J1068" s="372"/>
      <c r="K1068" s="372"/>
      <c r="L1068" s="372"/>
      <c r="M1068" s="372"/>
    </row>
    <row r="1069" spans="8:13">
      <c r="H1069" s="116"/>
      <c r="I1069" s="372"/>
      <c r="J1069" s="372"/>
      <c r="K1069" s="372"/>
      <c r="L1069" s="372"/>
      <c r="M1069" s="372"/>
    </row>
    <row r="1070" spans="8:13">
      <c r="H1070" s="116"/>
      <c r="I1070" s="372"/>
      <c r="J1070" s="372"/>
      <c r="K1070" s="372"/>
      <c r="L1070" s="372"/>
      <c r="M1070" s="372"/>
    </row>
    <row r="1071" spans="8:13">
      <c r="H1071" s="116"/>
      <c r="I1071" s="372"/>
      <c r="J1071" s="372"/>
      <c r="K1071" s="372"/>
      <c r="L1071" s="372"/>
      <c r="M1071" s="372"/>
    </row>
    <row r="1072" spans="8:13">
      <c r="H1072" s="116"/>
      <c r="I1072" s="372"/>
      <c r="J1072" s="372"/>
      <c r="K1072" s="372"/>
      <c r="L1072" s="372"/>
      <c r="M1072" s="372"/>
    </row>
    <row r="1073" spans="8:13">
      <c r="H1073" s="116"/>
      <c r="I1073" s="372"/>
      <c r="J1073" s="372"/>
      <c r="K1073" s="372"/>
      <c r="L1073" s="372"/>
      <c r="M1073" s="372"/>
    </row>
    <row r="1074" spans="8:13">
      <c r="H1074" s="116"/>
      <c r="I1074" s="372"/>
      <c r="J1074" s="372"/>
      <c r="K1074" s="372"/>
      <c r="L1074" s="372"/>
      <c r="M1074" s="372"/>
    </row>
    <row r="1075" spans="8:13">
      <c r="H1075" s="116"/>
      <c r="I1075" s="372"/>
      <c r="J1075" s="372"/>
      <c r="K1075" s="372"/>
      <c r="L1075" s="372"/>
      <c r="M1075" s="372"/>
    </row>
    <row r="1076" spans="8:13">
      <c r="H1076" s="116"/>
      <c r="I1076" s="372"/>
      <c r="J1076" s="372"/>
      <c r="K1076" s="372"/>
      <c r="L1076" s="372"/>
      <c r="M1076" s="372"/>
    </row>
    <row r="1077" spans="8:13">
      <c r="H1077" s="116"/>
      <c r="I1077" s="372"/>
      <c r="J1077" s="372"/>
      <c r="K1077" s="372"/>
      <c r="L1077" s="372"/>
      <c r="M1077" s="372"/>
    </row>
    <row r="1078" spans="8:13">
      <c r="H1078" s="116"/>
      <c r="I1078" s="372"/>
      <c r="J1078" s="372"/>
      <c r="K1078" s="372"/>
      <c r="L1078" s="372"/>
      <c r="M1078" s="372"/>
    </row>
    <row r="1079" spans="8:13">
      <c r="H1079" s="116"/>
      <c r="I1079" s="372"/>
      <c r="J1079" s="372"/>
      <c r="K1079" s="372"/>
      <c r="L1079" s="372"/>
      <c r="M1079" s="372"/>
    </row>
    <row r="1080" spans="8:13">
      <c r="H1080" s="116"/>
      <c r="I1080" s="372"/>
      <c r="J1080" s="372"/>
      <c r="K1080" s="372"/>
      <c r="L1080" s="372"/>
      <c r="M1080" s="372"/>
    </row>
    <row r="1081" spans="8:13">
      <c r="H1081" s="116"/>
      <c r="I1081" s="372"/>
      <c r="J1081" s="372"/>
      <c r="K1081" s="372"/>
      <c r="L1081" s="372"/>
      <c r="M1081" s="372"/>
    </row>
    <row r="1082" spans="8:13">
      <c r="H1082" s="116"/>
      <c r="I1082" s="372"/>
      <c r="J1082" s="372"/>
      <c r="K1082" s="372"/>
      <c r="L1082" s="372"/>
      <c r="M1082" s="372"/>
    </row>
    <row r="1083" spans="8:13">
      <c r="H1083" s="116"/>
      <c r="I1083" s="372"/>
      <c r="J1083" s="372"/>
      <c r="K1083" s="372"/>
      <c r="L1083" s="372"/>
      <c r="M1083" s="372"/>
    </row>
    <row r="1084" spans="8:13">
      <c r="H1084" s="116"/>
      <c r="I1084" s="372"/>
      <c r="J1084" s="372"/>
      <c r="K1084" s="372"/>
      <c r="L1084" s="372"/>
      <c r="M1084" s="372"/>
    </row>
    <row r="1085" spans="8:13">
      <c r="H1085" s="116"/>
      <c r="I1085" s="372"/>
      <c r="J1085" s="372"/>
      <c r="K1085" s="372"/>
      <c r="L1085" s="372"/>
      <c r="M1085" s="372"/>
    </row>
    <row r="1086" spans="8:13">
      <c r="H1086" s="116"/>
      <c r="I1086" s="372"/>
      <c r="J1086" s="372"/>
      <c r="K1086" s="372"/>
      <c r="L1086" s="372"/>
      <c r="M1086" s="372"/>
    </row>
    <row r="1087" spans="8:13">
      <c r="H1087" s="116"/>
      <c r="I1087" s="372"/>
      <c r="J1087" s="372"/>
      <c r="K1087" s="372"/>
      <c r="L1087" s="372"/>
      <c r="M1087" s="372"/>
    </row>
    <row r="1088" spans="8:13">
      <c r="H1088" s="116"/>
      <c r="I1088" s="723"/>
      <c r="J1088" s="723"/>
      <c r="K1088" s="723"/>
      <c r="L1088" s="723"/>
      <c r="M1088" s="723"/>
    </row>
    <row r="1089" spans="8:13">
      <c r="H1089" s="116"/>
      <c r="I1089" s="372"/>
      <c r="J1089" s="372"/>
      <c r="K1089" s="372"/>
      <c r="L1089" s="372"/>
      <c r="M1089" s="372"/>
    </row>
    <row r="1090" spans="8:13">
      <c r="H1090" s="116"/>
      <c r="I1090" s="372"/>
      <c r="J1090" s="372"/>
      <c r="K1090" s="372"/>
      <c r="L1090" s="372"/>
      <c r="M1090" s="372"/>
    </row>
    <row r="1091" spans="8:13">
      <c r="H1091" s="116"/>
      <c r="I1091" s="372"/>
      <c r="J1091" s="372"/>
      <c r="K1091" s="372"/>
      <c r="L1091" s="372"/>
      <c r="M1091" s="372"/>
    </row>
    <row r="1092" spans="8:13">
      <c r="H1092" s="116"/>
      <c r="I1092" s="372"/>
      <c r="J1092" s="372"/>
      <c r="K1092" s="372"/>
      <c r="L1092" s="372"/>
      <c r="M1092" s="372"/>
    </row>
    <row r="1093" spans="8:13">
      <c r="H1093" s="116"/>
      <c r="I1093" s="372"/>
      <c r="J1093" s="372"/>
      <c r="K1093" s="372"/>
      <c r="L1093" s="372"/>
      <c r="M1093" s="372"/>
    </row>
    <row r="1094" spans="8:13">
      <c r="H1094" s="116"/>
      <c r="I1094" s="372"/>
      <c r="J1094" s="372"/>
      <c r="K1094" s="372"/>
      <c r="L1094" s="372"/>
      <c r="M1094" s="372"/>
    </row>
    <row r="1095" spans="8:13">
      <c r="H1095" s="116"/>
      <c r="I1095" s="372"/>
      <c r="J1095" s="372"/>
      <c r="K1095" s="372"/>
      <c r="L1095" s="372"/>
      <c r="M1095" s="372"/>
    </row>
    <row r="1096" spans="8:13">
      <c r="H1096" s="116"/>
      <c r="I1096" s="372"/>
      <c r="J1096" s="372"/>
      <c r="K1096" s="372"/>
      <c r="L1096" s="372"/>
      <c r="M1096" s="372"/>
    </row>
    <row r="1097" spans="8:13">
      <c r="H1097" s="116"/>
      <c r="I1097" s="372"/>
      <c r="J1097" s="372"/>
      <c r="K1097" s="372"/>
      <c r="L1097" s="372"/>
      <c r="M1097" s="372"/>
    </row>
    <row r="1098" spans="8:13">
      <c r="H1098" s="116"/>
      <c r="I1098" s="372"/>
      <c r="J1098" s="372"/>
      <c r="K1098" s="372"/>
      <c r="L1098" s="372"/>
      <c r="M1098" s="372"/>
    </row>
    <row r="1099" spans="8:13">
      <c r="H1099" s="116"/>
      <c r="I1099" s="372"/>
      <c r="J1099" s="372"/>
      <c r="K1099" s="372"/>
      <c r="L1099" s="372"/>
      <c r="M1099" s="372"/>
    </row>
    <row r="1100" spans="8:13">
      <c r="H1100" s="116"/>
      <c r="I1100" s="372"/>
      <c r="J1100" s="372"/>
      <c r="K1100" s="372"/>
      <c r="L1100" s="372"/>
      <c r="M1100" s="372"/>
    </row>
    <row r="1101" spans="8:13">
      <c r="H1101" s="116"/>
      <c r="I1101" s="372"/>
      <c r="J1101" s="372"/>
      <c r="K1101" s="372"/>
      <c r="L1101" s="372"/>
      <c r="M1101" s="372"/>
    </row>
    <row r="1102" spans="8:13">
      <c r="H1102" s="116"/>
      <c r="I1102" s="372"/>
      <c r="J1102" s="372"/>
      <c r="K1102" s="372"/>
      <c r="L1102" s="372"/>
      <c r="M1102" s="372"/>
    </row>
    <row r="1103" spans="8:13">
      <c r="H1103" s="116"/>
      <c r="I1103" s="372"/>
      <c r="J1103" s="372"/>
      <c r="K1103" s="372"/>
      <c r="L1103" s="372"/>
      <c r="M1103" s="372"/>
    </row>
    <row r="1104" spans="8:13">
      <c r="H1104" s="116"/>
      <c r="I1104" s="372"/>
      <c r="J1104" s="372"/>
      <c r="K1104" s="372"/>
      <c r="L1104" s="372"/>
      <c r="M1104" s="372"/>
    </row>
    <row r="1105" spans="8:13">
      <c r="H1105" s="116"/>
      <c r="I1105" s="372"/>
      <c r="J1105" s="372"/>
      <c r="K1105" s="372"/>
      <c r="L1105" s="372"/>
      <c r="M1105" s="372"/>
    </row>
    <row r="1106" spans="8:13">
      <c r="H1106" s="116"/>
      <c r="I1106" s="372"/>
      <c r="J1106" s="372"/>
      <c r="K1106" s="372"/>
      <c r="L1106" s="372"/>
      <c r="M1106" s="372"/>
    </row>
    <row r="1107" spans="8:13">
      <c r="H1107" s="116"/>
      <c r="I1107" s="372"/>
      <c r="J1107" s="372"/>
      <c r="K1107" s="372"/>
      <c r="L1107" s="372"/>
      <c r="M1107" s="372"/>
    </row>
    <row r="1108" spans="8:13">
      <c r="H1108" s="116"/>
      <c r="I1108" s="723"/>
      <c r="J1108" s="723"/>
      <c r="K1108" s="723"/>
      <c r="L1108" s="723"/>
      <c r="M1108" s="723"/>
    </row>
    <row r="1109" spans="8:13">
      <c r="H1109" s="116"/>
      <c r="I1109" s="723"/>
      <c r="J1109" s="723"/>
      <c r="K1109" s="723"/>
      <c r="L1109" s="723"/>
      <c r="M1109" s="723"/>
    </row>
    <row r="1110" spans="8:13">
      <c r="H1110" s="116"/>
      <c r="I1110" s="372"/>
      <c r="J1110" s="372"/>
      <c r="K1110" s="372"/>
      <c r="L1110" s="372"/>
      <c r="M1110" s="372"/>
    </row>
    <row r="1111" spans="8:13">
      <c r="H1111" s="116"/>
      <c r="I1111" s="372"/>
      <c r="J1111" s="372"/>
      <c r="K1111" s="372"/>
      <c r="L1111" s="372"/>
      <c r="M1111" s="372"/>
    </row>
    <row r="1112" spans="8:13">
      <c r="H1112" s="116"/>
      <c r="I1112" s="372"/>
      <c r="J1112" s="372"/>
      <c r="K1112" s="372"/>
      <c r="L1112" s="372"/>
      <c r="M1112" s="372"/>
    </row>
    <row r="1113" spans="8:13">
      <c r="H1113" s="116"/>
      <c r="I1113" s="372"/>
      <c r="J1113" s="372"/>
      <c r="K1113" s="372"/>
      <c r="L1113" s="372"/>
      <c r="M1113" s="372"/>
    </row>
    <row r="1114" spans="8:13">
      <c r="H1114" s="116"/>
      <c r="I1114" s="372"/>
      <c r="J1114" s="372"/>
      <c r="K1114" s="372"/>
      <c r="L1114" s="372"/>
      <c r="M1114" s="372"/>
    </row>
    <row r="1115" spans="8:13">
      <c r="H1115" s="116"/>
      <c r="I1115" s="372"/>
      <c r="J1115" s="372"/>
      <c r="K1115" s="372"/>
      <c r="L1115" s="372"/>
      <c r="M1115" s="372"/>
    </row>
    <row r="1116" spans="8:13">
      <c r="H1116" s="116"/>
      <c r="I1116" s="372"/>
      <c r="J1116" s="372"/>
      <c r="K1116" s="372"/>
      <c r="L1116" s="372"/>
      <c r="M1116" s="372"/>
    </row>
    <row r="1117" spans="8:13">
      <c r="H1117" s="116"/>
      <c r="I1117" s="372"/>
      <c r="J1117" s="372"/>
      <c r="K1117" s="372"/>
      <c r="L1117" s="372"/>
      <c r="M1117" s="372"/>
    </row>
    <row r="1118" spans="8:13">
      <c r="H1118" s="116"/>
      <c r="I1118" s="372"/>
      <c r="J1118" s="372"/>
      <c r="K1118" s="372"/>
      <c r="L1118" s="372"/>
      <c r="M1118" s="372"/>
    </row>
    <row r="1119" spans="8:13">
      <c r="H1119" s="116"/>
      <c r="I1119" s="372"/>
      <c r="J1119" s="372"/>
      <c r="K1119" s="372"/>
      <c r="L1119" s="372"/>
      <c r="M1119" s="372"/>
    </row>
    <row r="1120" spans="8:13">
      <c r="H1120" s="116"/>
      <c r="I1120" s="372"/>
      <c r="J1120" s="372"/>
      <c r="K1120" s="372"/>
      <c r="L1120" s="372"/>
      <c r="M1120" s="372"/>
    </row>
    <row r="1121" spans="8:13">
      <c r="H1121" s="116"/>
      <c r="I1121" s="372"/>
      <c r="J1121" s="372"/>
      <c r="K1121" s="372"/>
      <c r="L1121" s="372"/>
      <c r="M1121" s="372"/>
    </row>
    <row r="1122" spans="8:13">
      <c r="H1122" s="116"/>
      <c r="I1122" s="372"/>
      <c r="J1122" s="372"/>
      <c r="K1122" s="372"/>
      <c r="L1122" s="372"/>
      <c r="M1122" s="372"/>
    </row>
    <row r="1123" spans="8:13">
      <c r="H1123" s="116"/>
      <c r="I1123" s="372"/>
      <c r="J1123" s="372"/>
      <c r="K1123" s="372"/>
      <c r="L1123" s="372"/>
      <c r="M1123" s="372"/>
    </row>
    <row r="1124" spans="8:13">
      <c r="H1124" s="116"/>
      <c r="I1124" s="372"/>
      <c r="J1124" s="372"/>
      <c r="K1124" s="372"/>
      <c r="L1124" s="372"/>
      <c r="M1124" s="372"/>
    </row>
    <row r="1125" spans="8:13">
      <c r="H1125" s="116"/>
      <c r="I1125" s="372"/>
      <c r="J1125" s="372"/>
      <c r="K1125" s="372"/>
      <c r="L1125" s="372"/>
      <c r="M1125" s="372"/>
    </row>
    <row r="1126" spans="8:13">
      <c r="H1126" s="116"/>
      <c r="I1126" s="723"/>
      <c r="J1126" s="723"/>
      <c r="K1126" s="723"/>
      <c r="L1126" s="723"/>
      <c r="M1126" s="723"/>
    </row>
    <row r="1127" spans="8:13">
      <c r="H1127" s="116"/>
      <c r="I1127" s="372"/>
      <c r="J1127" s="372"/>
      <c r="K1127" s="372"/>
      <c r="L1127" s="372"/>
      <c r="M1127" s="372"/>
    </row>
    <row r="1128" spans="8:13">
      <c r="H1128" s="116"/>
      <c r="I1128" s="372"/>
      <c r="J1128" s="372"/>
      <c r="K1128" s="372"/>
      <c r="L1128" s="372"/>
      <c r="M1128" s="372"/>
    </row>
    <row r="1129" spans="8:13">
      <c r="H1129" s="116"/>
      <c r="I1129" s="372"/>
      <c r="J1129" s="372"/>
      <c r="K1129" s="372"/>
      <c r="L1129" s="372"/>
      <c r="M1129" s="372"/>
    </row>
    <row r="1130" spans="8:13">
      <c r="H1130" s="116"/>
      <c r="I1130" s="372"/>
      <c r="J1130" s="372"/>
      <c r="K1130" s="372"/>
      <c r="L1130" s="372"/>
      <c r="M1130" s="372"/>
    </row>
    <row r="1131" spans="8:13">
      <c r="H1131" s="116"/>
      <c r="I1131" s="372"/>
      <c r="J1131" s="372"/>
      <c r="K1131" s="372"/>
      <c r="L1131" s="372"/>
      <c r="M1131" s="372"/>
    </row>
    <row r="1132" spans="8:13">
      <c r="H1132" s="116"/>
      <c r="I1132" s="372"/>
      <c r="J1132" s="372"/>
      <c r="K1132" s="372"/>
      <c r="L1132" s="372"/>
      <c r="M1132" s="372"/>
    </row>
    <row r="1133" spans="8:13">
      <c r="H1133" s="116"/>
      <c r="I1133" s="372"/>
      <c r="J1133" s="372"/>
      <c r="K1133" s="372"/>
      <c r="L1133" s="372"/>
      <c r="M1133" s="372"/>
    </row>
    <row r="1134" spans="8:13">
      <c r="H1134" s="116"/>
      <c r="I1134" s="372"/>
      <c r="J1134" s="372"/>
      <c r="K1134" s="372"/>
      <c r="L1134" s="372"/>
      <c r="M1134" s="372"/>
    </row>
    <row r="1135" spans="8:13">
      <c r="H1135" s="116"/>
      <c r="I1135" s="372"/>
      <c r="J1135" s="372"/>
      <c r="K1135" s="372"/>
      <c r="L1135" s="372"/>
      <c r="M1135" s="372"/>
    </row>
    <row r="1136" spans="8:13">
      <c r="H1136" s="116"/>
      <c r="I1136" s="372"/>
      <c r="J1136" s="372"/>
      <c r="K1136" s="372"/>
      <c r="L1136" s="372"/>
      <c r="M1136" s="372"/>
    </row>
    <row r="1137" spans="8:13">
      <c r="H1137" s="116"/>
      <c r="I1137" s="372"/>
      <c r="J1137" s="372"/>
      <c r="K1137" s="372"/>
      <c r="L1137" s="372"/>
      <c r="M1137" s="372"/>
    </row>
    <row r="1138" spans="8:13">
      <c r="H1138" s="116"/>
      <c r="I1138" s="372"/>
      <c r="J1138" s="372"/>
      <c r="K1138" s="372"/>
      <c r="L1138" s="372"/>
      <c r="M1138" s="372"/>
    </row>
    <row r="1139" spans="8:13">
      <c r="H1139" s="116"/>
      <c r="I1139" s="372"/>
      <c r="J1139" s="372"/>
      <c r="K1139" s="372"/>
      <c r="L1139" s="372"/>
      <c r="M1139" s="372"/>
    </row>
    <row r="1140" spans="8:13">
      <c r="H1140" s="116"/>
      <c r="I1140" s="372"/>
      <c r="J1140" s="372"/>
      <c r="K1140" s="372"/>
      <c r="L1140" s="372"/>
      <c r="M1140" s="372"/>
    </row>
    <row r="1141" spans="8:13">
      <c r="H1141" s="116"/>
      <c r="I1141" s="372"/>
      <c r="J1141" s="372"/>
      <c r="K1141" s="372"/>
      <c r="L1141" s="372"/>
      <c r="M1141" s="372"/>
    </row>
    <row r="1142" spans="8:13">
      <c r="H1142" s="116"/>
      <c r="I1142" s="372"/>
      <c r="J1142" s="372"/>
      <c r="K1142" s="372"/>
      <c r="L1142" s="372"/>
      <c r="M1142" s="372"/>
    </row>
    <row r="1143" spans="8:13">
      <c r="H1143" s="116"/>
      <c r="I1143" s="372"/>
      <c r="J1143" s="372"/>
      <c r="K1143" s="372"/>
      <c r="L1143" s="372"/>
      <c r="M1143" s="372"/>
    </row>
    <row r="1144" spans="8:13">
      <c r="H1144" s="116"/>
      <c r="I1144" s="372"/>
      <c r="J1144" s="372"/>
      <c r="K1144" s="372"/>
      <c r="L1144" s="372"/>
      <c r="M1144" s="372"/>
    </row>
    <row r="1145" spans="8:13">
      <c r="H1145" s="116"/>
      <c r="I1145" s="372"/>
      <c r="J1145" s="372"/>
      <c r="K1145" s="372"/>
      <c r="L1145" s="372"/>
      <c r="M1145" s="372"/>
    </row>
    <row r="1146" spans="8:13">
      <c r="H1146" s="116"/>
      <c r="I1146" s="372"/>
      <c r="J1146" s="372"/>
      <c r="K1146" s="372"/>
      <c r="L1146" s="372"/>
      <c r="M1146" s="372"/>
    </row>
    <row r="1147" spans="8:13">
      <c r="H1147" s="116"/>
      <c r="I1147" s="372"/>
      <c r="J1147" s="372"/>
      <c r="K1147" s="372"/>
      <c r="L1147" s="372"/>
      <c r="M1147" s="372"/>
    </row>
    <row r="1148" spans="8:13">
      <c r="H1148" s="116"/>
      <c r="I1148" s="372"/>
      <c r="J1148" s="372"/>
      <c r="K1148" s="372"/>
      <c r="L1148" s="372"/>
      <c r="M1148" s="372"/>
    </row>
    <row r="1149" spans="8:13">
      <c r="H1149" s="116"/>
      <c r="I1149" s="372"/>
      <c r="J1149" s="372"/>
      <c r="K1149" s="372"/>
      <c r="L1149" s="372"/>
      <c r="M1149" s="372"/>
    </row>
    <row r="1150" spans="8:13">
      <c r="H1150" s="116"/>
      <c r="I1150" s="372"/>
      <c r="J1150" s="372"/>
      <c r="K1150" s="372"/>
      <c r="L1150" s="372"/>
      <c r="M1150" s="372"/>
    </row>
    <row r="1151" spans="8:13">
      <c r="H1151" s="116"/>
      <c r="I1151" s="372"/>
      <c r="J1151" s="372"/>
      <c r="K1151" s="372"/>
      <c r="L1151" s="372"/>
      <c r="M1151" s="372"/>
    </row>
    <row r="1152" spans="8:13">
      <c r="H1152" s="116"/>
      <c r="I1152" s="372"/>
      <c r="J1152" s="372"/>
      <c r="K1152" s="372"/>
      <c r="L1152" s="372"/>
      <c r="M1152" s="372"/>
    </row>
    <row r="1153" spans="8:13">
      <c r="H1153" s="116"/>
      <c r="I1153" s="372"/>
      <c r="J1153" s="372"/>
      <c r="K1153" s="26"/>
      <c r="L1153" s="372"/>
      <c r="M1153" s="26"/>
    </row>
    <row r="1154" spans="8:13">
      <c r="H1154" s="116"/>
      <c r="I1154" s="723"/>
      <c r="J1154" s="723"/>
      <c r="K1154" s="723"/>
      <c r="L1154" s="723"/>
      <c r="M1154" s="723"/>
    </row>
    <row r="1155" spans="8:13">
      <c r="H1155" s="116"/>
      <c r="I1155" s="372"/>
      <c r="J1155" s="372"/>
      <c r="K1155" s="372"/>
      <c r="L1155" s="372"/>
      <c r="M1155" s="372"/>
    </row>
    <row r="1156" spans="8:13">
      <c r="H1156" s="116"/>
      <c r="I1156" s="372"/>
      <c r="J1156" s="372"/>
      <c r="K1156" s="372"/>
      <c r="L1156" s="372"/>
      <c r="M1156" s="372"/>
    </row>
    <row r="1157" spans="8:13">
      <c r="H1157" s="116"/>
      <c r="I1157" s="372"/>
      <c r="J1157" s="372"/>
      <c r="K1157" s="372"/>
      <c r="L1157" s="372"/>
      <c r="M1157" s="372"/>
    </row>
    <row r="1158" spans="8:13">
      <c r="H1158" s="116"/>
      <c r="I1158" s="372"/>
      <c r="J1158" s="372"/>
      <c r="K1158" s="372"/>
      <c r="L1158" s="372"/>
      <c r="M1158" s="372"/>
    </row>
    <row r="1159" spans="8:13">
      <c r="H1159" s="116"/>
      <c r="I1159" s="372"/>
      <c r="J1159" s="372"/>
      <c r="K1159" s="372"/>
      <c r="L1159" s="372"/>
      <c r="M1159" s="372"/>
    </row>
    <row r="1160" spans="8:13">
      <c r="H1160" s="116"/>
      <c r="I1160" s="372"/>
      <c r="J1160" s="372"/>
      <c r="K1160" s="372"/>
      <c r="L1160" s="372"/>
      <c r="M1160" s="372"/>
    </row>
    <row r="1161" spans="8:13">
      <c r="H1161" s="116"/>
      <c r="I1161" s="372"/>
      <c r="J1161" s="372"/>
      <c r="K1161" s="372"/>
      <c r="L1161" s="372"/>
      <c r="M1161" s="372"/>
    </row>
    <row r="1162" spans="8:13">
      <c r="H1162" s="116"/>
      <c r="I1162" s="372"/>
      <c r="J1162" s="372"/>
      <c r="K1162" s="372"/>
      <c r="L1162" s="372"/>
      <c r="M1162" s="372"/>
    </row>
    <row r="1163" spans="8:13">
      <c r="H1163" s="116"/>
      <c r="I1163" s="372"/>
      <c r="J1163" s="372"/>
      <c r="K1163" s="372"/>
      <c r="L1163" s="372"/>
      <c r="M1163" s="372"/>
    </row>
    <row r="1164" spans="8:13">
      <c r="H1164" s="116"/>
      <c r="I1164" s="372"/>
      <c r="J1164" s="372"/>
      <c r="K1164" s="372"/>
      <c r="L1164" s="372"/>
      <c r="M1164" s="372"/>
    </row>
    <row r="1165" spans="8:13">
      <c r="H1165" s="116"/>
      <c r="I1165" s="372"/>
      <c r="J1165" s="372"/>
      <c r="K1165" s="372"/>
      <c r="L1165" s="372"/>
      <c r="M1165" s="372"/>
    </row>
    <row r="1166" spans="8:13">
      <c r="H1166" s="116"/>
      <c r="I1166" s="372"/>
      <c r="J1166" s="372"/>
      <c r="K1166" s="372"/>
      <c r="L1166" s="372"/>
      <c r="M1166" s="372"/>
    </row>
    <row r="1167" spans="8:13">
      <c r="H1167" s="116"/>
      <c r="I1167" s="372"/>
      <c r="J1167" s="372"/>
      <c r="K1167" s="372"/>
      <c r="L1167" s="372"/>
      <c r="M1167" s="372"/>
    </row>
    <row r="1168" spans="8:13">
      <c r="H1168" s="116"/>
      <c r="I1168" s="372"/>
      <c r="J1168" s="372"/>
      <c r="K1168" s="372"/>
      <c r="L1168" s="372"/>
      <c r="M1168" s="372"/>
    </row>
    <row r="1169" spans="8:13">
      <c r="H1169" s="116"/>
      <c r="I1169" s="723"/>
      <c r="J1169" s="723"/>
      <c r="K1169" s="723"/>
      <c r="L1169" s="723"/>
      <c r="M1169" s="723"/>
    </row>
    <row r="1170" spans="8:13">
      <c r="H1170" s="116"/>
      <c r="I1170" s="372"/>
      <c r="J1170" s="372"/>
      <c r="K1170" s="372"/>
      <c r="L1170" s="372"/>
      <c r="M1170" s="372"/>
    </row>
    <row r="1171" spans="8:13">
      <c r="H1171" s="116"/>
      <c r="I1171" s="372"/>
      <c r="J1171" s="372"/>
      <c r="K1171" s="372"/>
      <c r="L1171" s="372"/>
      <c r="M1171" s="372"/>
    </row>
    <row r="1172" spans="8:13">
      <c r="H1172" s="116"/>
      <c r="I1172" s="372"/>
      <c r="J1172" s="372"/>
      <c r="K1172" s="372"/>
      <c r="L1172" s="372"/>
      <c r="M1172" s="372"/>
    </row>
    <row r="1173" spans="8:13">
      <c r="H1173" s="116"/>
      <c r="I1173" s="372"/>
      <c r="J1173" s="372"/>
      <c r="K1173" s="372"/>
      <c r="L1173" s="372"/>
      <c r="M1173" s="372"/>
    </row>
    <row r="1174" spans="8:13">
      <c r="H1174" s="116"/>
      <c r="I1174" s="372"/>
      <c r="J1174" s="372"/>
      <c r="K1174" s="372"/>
      <c r="L1174" s="372"/>
      <c r="M1174" s="372"/>
    </row>
    <row r="1175" spans="8:13">
      <c r="H1175" s="116"/>
      <c r="I1175" s="372"/>
      <c r="J1175" s="372"/>
      <c r="K1175" s="26"/>
      <c r="L1175" s="372"/>
      <c r="M1175" s="26"/>
    </row>
    <row r="1176" spans="8:13">
      <c r="H1176" s="116"/>
      <c r="I1176" s="372"/>
      <c r="J1176" s="372"/>
      <c r="K1176" s="372"/>
      <c r="L1176" s="372"/>
      <c r="M1176" s="372"/>
    </row>
    <row r="1177" spans="8:13">
      <c r="H1177" s="116"/>
      <c r="I1177" s="372"/>
      <c r="J1177" s="372"/>
      <c r="K1177" s="26"/>
      <c r="L1177" s="372"/>
      <c r="M1177" s="26"/>
    </row>
    <row r="1178" spans="8:13">
      <c r="H1178" s="116"/>
      <c r="I1178" s="372"/>
      <c r="J1178" s="372"/>
      <c r="K1178" s="372"/>
      <c r="L1178" s="372"/>
      <c r="M1178" s="372"/>
    </row>
    <row r="1179" spans="8:13">
      <c r="H1179" s="116"/>
      <c r="I1179" s="372"/>
      <c r="J1179" s="372"/>
      <c r="K1179" s="372"/>
      <c r="L1179" s="372"/>
      <c r="M1179" s="372"/>
    </row>
    <row r="1180" spans="8:13">
      <c r="H1180" s="116"/>
      <c r="I1180" s="372"/>
      <c r="J1180" s="372"/>
      <c r="K1180" s="372"/>
      <c r="L1180" s="372"/>
      <c r="M1180" s="372"/>
    </row>
    <row r="1181" spans="8:13">
      <c r="H1181" s="116"/>
      <c r="I1181" s="372"/>
      <c r="J1181" s="372"/>
      <c r="K1181" s="372"/>
      <c r="L1181" s="372"/>
      <c r="M1181" s="372"/>
    </row>
    <row r="1182" spans="8:13">
      <c r="H1182" s="116"/>
      <c r="I1182" s="372"/>
      <c r="J1182" s="372"/>
      <c r="K1182" s="372"/>
      <c r="L1182" s="372"/>
      <c r="M1182" s="372"/>
    </row>
    <row r="1183" spans="8:13">
      <c r="H1183" s="116"/>
      <c r="I1183" s="372"/>
      <c r="J1183" s="372"/>
      <c r="K1183" s="26"/>
      <c r="L1183" s="372"/>
      <c r="M1183" s="26"/>
    </row>
    <row r="1184" spans="8:13">
      <c r="H1184" s="116"/>
      <c r="I1184" s="372"/>
      <c r="J1184" s="372"/>
      <c r="K1184" s="372"/>
      <c r="L1184" s="372"/>
      <c r="M1184" s="26"/>
    </row>
    <row r="1185" spans="8:13">
      <c r="H1185" s="116"/>
      <c r="I1185" s="372"/>
      <c r="J1185" s="372"/>
      <c r="K1185" s="26"/>
      <c r="L1185" s="372"/>
      <c r="M1185" s="26"/>
    </row>
    <row r="1186" spans="8:13">
      <c r="H1186" s="116"/>
      <c r="I1186" s="372"/>
      <c r="J1186" s="372"/>
      <c r="K1186" s="26"/>
      <c r="L1186" s="372"/>
      <c r="M1186" s="26"/>
    </row>
    <row r="1187" spans="8:13">
      <c r="H1187" s="116"/>
      <c r="I1187" s="372"/>
      <c r="J1187" s="372"/>
      <c r="K1187" s="26"/>
      <c r="L1187" s="372"/>
      <c r="M1187" s="26"/>
    </row>
    <row r="1188" spans="8:13">
      <c r="H1188" s="116"/>
      <c r="I1188" s="372"/>
      <c r="J1188" s="372"/>
      <c r="K1188" s="26"/>
      <c r="L1188" s="372"/>
      <c r="M1188" s="26"/>
    </row>
    <row r="1189" spans="8:13">
      <c r="H1189" s="116"/>
      <c r="I1189" s="372"/>
      <c r="J1189" s="372"/>
      <c r="K1189" s="372"/>
      <c r="L1189" s="372"/>
      <c r="M1189" s="372"/>
    </row>
    <row r="1190" spans="8:13">
      <c r="H1190" s="116"/>
      <c r="I1190" s="372"/>
      <c r="J1190" s="372"/>
      <c r="K1190" s="26"/>
      <c r="L1190" s="372"/>
      <c r="M1190" s="26"/>
    </row>
    <row r="1191" spans="8:13">
      <c r="H1191" s="116"/>
      <c r="I1191" s="372"/>
      <c r="J1191" s="372"/>
      <c r="K1191" s="26"/>
      <c r="L1191" s="372"/>
      <c r="M1191" s="26"/>
    </row>
    <row r="1192" spans="8:13">
      <c r="H1192" s="116"/>
      <c r="I1192" s="723"/>
      <c r="J1192" s="723"/>
      <c r="K1192" s="723"/>
      <c r="L1192" s="723"/>
      <c r="M1192" s="723"/>
    </row>
    <row r="1193" spans="8:13">
      <c r="H1193" s="116"/>
      <c r="I1193" s="372"/>
      <c r="J1193" s="372"/>
      <c r="K1193" s="26"/>
      <c r="L1193" s="372"/>
      <c r="M1193" s="26"/>
    </row>
    <row r="1194" spans="8:13">
      <c r="H1194" s="116"/>
      <c r="I1194" s="372"/>
      <c r="J1194" s="372"/>
      <c r="K1194" s="26"/>
      <c r="L1194" s="372"/>
      <c r="M1194" s="26"/>
    </row>
    <row r="1195" spans="8:13">
      <c r="H1195" s="116"/>
      <c r="I1195" s="372"/>
      <c r="J1195" s="372"/>
      <c r="K1195" s="26"/>
      <c r="L1195" s="372"/>
      <c r="M1195" s="26"/>
    </row>
    <row r="1196" spans="8:13">
      <c r="H1196" s="116"/>
      <c r="I1196" s="372"/>
      <c r="J1196" s="372"/>
      <c r="K1196" s="26"/>
      <c r="L1196" s="372"/>
      <c r="M1196" s="26"/>
    </row>
    <row r="1197" spans="8:13">
      <c r="H1197" s="116"/>
      <c r="I1197" s="372"/>
      <c r="J1197" s="372"/>
      <c r="K1197" s="26"/>
      <c r="L1197" s="372"/>
      <c r="M1197" s="26"/>
    </row>
    <row r="1198" spans="8:13">
      <c r="H1198" s="116"/>
      <c r="I1198" s="372"/>
      <c r="J1198" s="372"/>
      <c r="K1198" s="26"/>
      <c r="L1198" s="372"/>
      <c r="M1198" s="26"/>
    </row>
    <row r="1199" spans="8:13">
      <c r="H1199" s="116"/>
      <c r="I1199" s="723"/>
      <c r="J1199" s="723"/>
      <c r="K1199" s="723"/>
      <c r="L1199" s="723"/>
      <c r="M1199" s="723"/>
    </row>
    <row r="1200" spans="8:13">
      <c r="H1200" s="116"/>
      <c r="I1200" s="372"/>
      <c r="J1200" s="372"/>
      <c r="K1200" s="372"/>
      <c r="L1200" s="372"/>
      <c r="M1200" s="372"/>
    </row>
    <row r="1201" spans="8:13">
      <c r="H1201" s="116"/>
      <c r="I1201" s="372"/>
      <c r="J1201" s="372"/>
      <c r="K1201" s="372"/>
      <c r="L1201" s="372"/>
      <c r="M1201" s="372"/>
    </row>
    <row r="1202" spans="8:13">
      <c r="H1202" s="116"/>
      <c r="I1202" s="372"/>
      <c r="J1202" s="372"/>
      <c r="K1202" s="372"/>
      <c r="L1202" s="372"/>
      <c r="M1202" s="372"/>
    </row>
    <row r="1203" spans="8:13">
      <c r="H1203" s="116"/>
      <c r="I1203" s="372"/>
      <c r="J1203" s="372"/>
      <c r="K1203" s="372"/>
      <c r="L1203" s="372"/>
      <c r="M1203" s="372"/>
    </row>
    <row r="1204" spans="8:13">
      <c r="H1204" s="116"/>
      <c r="I1204" s="372"/>
      <c r="J1204" s="372"/>
      <c r="K1204" s="372"/>
      <c r="L1204" s="372"/>
      <c r="M1204" s="372"/>
    </row>
    <row r="1205" spans="8:13">
      <c r="H1205" s="116"/>
      <c r="I1205" s="372"/>
      <c r="J1205" s="372"/>
      <c r="K1205" s="372"/>
      <c r="L1205" s="372"/>
      <c r="M1205" s="372"/>
    </row>
    <row r="1206" spans="8:13">
      <c r="H1206" s="116"/>
      <c r="I1206" s="372"/>
      <c r="J1206" s="372"/>
      <c r="K1206" s="372"/>
      <c r="L1206" s="372"/>
      <c r="M1206" s="372"/>
    </row>
    <row r="1207" spans="8:13">
      <c r="H1207" s="116"/>
      <c r="I1207" s="372"/>
      <c r="J1207" s="372"/>
      <c r="K1207" s="372"/>
      <c r="L1207" s="372"/>
      <c r="M1207" s="372"/>
    </row>
    <row r="1208" spans="8:13">
      <c r="H1208" s="116"/>
      <c r="I1208" s="372"/>
      <c r="J1208" s="372"/>
      <c r="K1208" s="372"/>
      <c r="L1208" s="372"/>
      <c r="M1208" s="372"/>
    </row>
    <row r="1209" spans="8:13">
      <c r="H1209" s="116"/>
      <c r="I1209" s="372"/>
      <c r="J1209" s="372"/>
      <c r="K1209" s="372"/>
      <c r="L1209" s="372"/>
      <c r="M1209" s="372"/>
    </row>
    <row r="1210" spans="8:13">
      <c r="H1210" s="116"/>
      <c r="I1210" s="372"/>
      <c r="J1210" s="372"/>
      <c r="K1210" s="372"/>
      <c r="L1210" s="372"/>
      <c r="M1210" s="372"/>
    </row>
    <row r="1211" spans="8:13">
      <c r="H1211" s="116"/>
      <c r="I1211" s="723"/>
      <c r="J1211" s="723"/>
      <c r="K1211" s="723"/>
      <c r="L1211" s="723"/>
      <c r="M1211" s="723"/>
    </row>
    <row r="1212" spans="8:13">
      <c r="H1212" s="116"/>
      <c r="I1212" s="723"/>
      <c r="J1212" s="723"/>
      <c r="K1212" s="723"/>
      <c r="L1212" s="723"/>
      <c r="M1212" s="723"/>
    </row>
    <row r="1213" spans="8:13">
      <c r="H1213" s="116"/>
      <c r="I1213" s="372"/>
      <c r="J1213" s="372"/>
      <c r="K1213" s="372"/>
      <c r="L1213" s="372"/>
      <c r="M1213" s="372"/>
    </row>
    <row r="1214" spans="8:13">
      <c r="H1214" s="116"/>
      <c r="I1214" s="372"/>
      <c r="J1214" s="372"/>
      <c r="K1214" s="372"/>
      <c r="L1214" s="372"/>
      <c r="M1214" s="372"/>
    </row>
    <row r="1215" spans="8:13">
      <c r="H1215" s="116"/>
      <c r="I1215" s="372"/>
      <c r="J1215" s="372"/>
      <c r="K1215" s="372"/>
      <c r="L1215" s="372"/>
      <c r="M1215" s="372"/>
    </row>
    <row r="1216" spans="8:13">
      <c r="H1216" s="116"/>
      <c r="I1216" s="372"/>
      <c r="J1216" s="372"/>
      <c r="K1216" s="372"/>
      <c r="L1216" s="372"/>
      <c r="M1216" s="372"/>
    </row>
    <row r="1217" spans="8:13">
      <c r="H1217" s="116"/>
      <c r="I1217" s="372"/>
      <c r="J1217" s="372"/>
      <c r="K1217" s="372"/>
      <c r="L1217" s="372"/>
      <c r="M1217" s="372"/>
    </row>
    <row r="1218" spans="8:13">
      <c r="H1218" s="116"/>
      <c r="I1218" s="372"/>
      <c r="J1218" s="372"/>
      <c r="K1218" s="372"/>
      <c r="L1218" s="372"/>
      <c r="M1218" s="372"/>
    </row>
    <row r="1219" spans="8:13">
      <c r="H1219" s="116"/>
      <c r="I1219" s="372"/>
      <c r="J1219" s="372"/>
      <c r="K1219" s="372"/>
      <c r="L1219" s="372"/>
      <c r="M1219" s="372"/>
    </row>
    <row r="1220" spans="8:13">
      <c r="H1220" s="116"/>
      <c r="I1220" s="372"/>
      <c r="J1220" s="372"/>
      <c r="K1220" s="372"/>
      <c r="L1220" s="372"/>
      <c r="M1220" s="372"/>
    </row>
    <row r="1221" spans="8:13">
      <c r="H1221" s="116"/>
      <c r="I1221" s="372"/>
      <c r="J1221" s="372"/>
      <c r="K1221" s="372"/>
      <c r="L1221" s="372"/>
      <c r="M1221" s="372"/>
    </row>
    <row r="1222" spans="8:13">
      <c r="H1222" s="116"/>
      <c r="I1222" s="372"/>
      <c r="J1222" s="372"/>
      <c r="K1222" s="372"/>
      <c r="L1222" s="372"/>
      <c r="M1222" s="372"/>
    </row>
    <row r="1223" spans="8:13">
      <c r="H1223" s="116"/>
      <c r="I1223" s="372"/>
      <c r="J1223" s="372"/>
      <c r="K1223" s="372"/>
      <c r="L1223" s="372"/>
      <c r="M1223" s="372"/>
    </row>
    <row r="1224" spans="8:13">
      <c r="H1224" s="116"/>
      <c r="I1224" s="372"/>
      <c r="J1224" s="372"/>
      <c r="K1224" s="372"/>
      <c r="L1224" s="372"/>
      <c r="M1224" s="372"/>
    </row>
    <row r="1225" spans="8:13">
      <c r="H1225" s="116"/>
      <c r="I1225" s="372"/>
      <c r="J1225" s="372"/>
      <c r="K1225" s="372"/>
      <c r="L1225" s="372"/>
      <c r="M1225" s="372"/>
    </row>
    <row r="1226" spans="8:13">
      <c r="H1226" s="116"/>
      <c r="I1226" s="723"/>
      <c r="J1226" s="723"/>
      <c r="K1226" s="723"/>
      <c r="L1226" s="723"/>
      <c r="M1226" s="723"/>
    </row>
    <row r="1227" spans="8:13">
      <c r="H1227" s="116"/>
      <c r="I1227" s="372"/>
      <c r="J1227" s="372"/>
      <c r="K1227" s="372"/>
      <c r="L1227" s="372"/>
      <c r="M1227" s="372"/>
    </row>
    <row r="1228" spans="8:13">
      <c r="H1228" s="116"/>
      <c r="I1228" s="372"/>
      <c r="J1228" s="372"/>
      <c r="K1228" s="372"/>
      <c r="L1228" s="372"/>
      <c r="M1228" s="372"/>
    </row>
    <row r="1229" spans="8:13">
      <c r="H1229" s="116"/>
      <c r="I1229" s="372"/>
      <c r="J1229" s="372"/>
      <c r="K1229" s="372"/>
      <c r="L1229" s="372"/>
      <c r="M1229" s="372"/>
    </row>
    <row r="1230" spans="8:13">
      <c r="H1230" s="116"/>
      <c r="I1230" s="372"/>
      <c r="J1230" s="372"/>
      <c r="K1230" s="372"/>
      <c r="L1230" s="372"/>
      <c r="M1230" s="372"/>
    </row>
    <row r="1231" spans="8:13">
      <c r="H1231" s="116"/>
      <c r="I1231" s="372"/>
      <c r="J1231" s="372"/>
      <c r="K1231" s="372"/>
      <c r="L1231" s="372"/>
      <c r="M1231" s="372"/>
    </row>
    <row r="1232" spans="8:13">
      <c r="H1232" s="116"/>
      <c r="I1232" s="372"/>
      <c r="J1232" s="372"/>
      <c r="K1232" s="372"/>
      <c r="L1232" s="372"/>
      <c r="M1232" s="372"/>
    </row>
    <row r="1233" spans="8:13">
      <c r="H1233" s="116"/>
      <c r="I1233" s="372"/>
      <c r="J1233" s="372"/>
      <c r="K1233" s="372"/>
      <c r="L1233" s="372"/>
      <c r="M1233" s="372"/>
    </row>
    <row r="1234" spans="8:13">
      <c r="H1234" s="116"/>
      <c r="I1234" s="372"/>
      <c r="J1234" s="372"/>
      <c r="K1234" s="372"/>
      <c r="L1234" s="372"/>
      <c r="M1234" s="372"/>
    </row>
    <row r="1235" spans="8:13">
      <c r="H1235" s="116"/>
      <c r="I1235" s="372"/>
      <c r="J1235" s="372"/>
      <c r="K1235" s="372"/>
      <c r="L1235" s="372"/>
      <c r="M1235" s="372"/>
    </row>
    <row r="1236" spans="8:13">
      <c r="H1236" s="116"/>
      <c r="I1236" s="723"/>
      <c r="J1236" s="723"/>
      <c r="K1236" s="723"/>
      <c r="L1236" s="723"/>
      <c r="M1236" s="723"/>
    </row>
    <row r="1237" spans="8:13">
      <c r="H1237" s="116"/>
      <c r="I1237" s="723"/>
      <c r="J1237" s="723"/>
      <c r="K1237" s="723"/>
      <c r="L1237" s="723"/>
      <c r="M1237" s="723"/>
    </row>
    <row r="1238" spans="8:13">
      <c r="H1238" s="116"/>
      <c r="I1238" s="372"/>
      <c r="J1238" s="372"/>
      <c r="K1238" s="372"/>
      <c r="L1238" s="372"/>
      <c r="M1238" s="372"/>
    </row>
    <row r="1239" spans="8:13">
      <c r="H1239" s="116"/>
      <c r="I1239" s="372"/>
      <c r="J1239" s="372"/>
      <c r="K1239" s="372"/>
      <c r="L1239" s="372"/>
      <c r="M1239" s="372"/>
    </row>
    <row r="1240" spans="8:13">
      <c r="H1240" s="116"/>
      <c r="I1240" s="372"/>
      <c r="J1240" s="372"/>
      <c r="K1240" s="372"/>
      <c r="L1240" s="372"/>
      <c r="M1240" s="372"/>
    </row>
    <row r="1241" spans="8:13">
      <c r="H1241" s="116"/>
      <c r="I1241" s="372"/>
      <c r="J1241" s="372"/>
      <c r="K1241" s="372"/>
      <c r="L1241" s="372"/>
      <c r="M1241" s="372"/>
    </row>
    <row r="1242" spans="8:13">
      <c r="H1242" s="116"/>
      <c r="I1242" s="372"/>
      <c r="J1242" s="372"/>
      <c r="K1242" s="372"/>
      <c r="L1242" s="372"/>
      <c r="M1242" s="372"/>
    </row>
    <row r="1243" spans="8:13">
      <c r="H1243" s="116"/>
      <c r="I1243" s="372"/>
      <c r="J1243" s="372"/>
      <c r="K1243" s="372"/>
      <c r="L1243" s="372"/>
      <c r="M1243" s="372"/>
    </row>
    <row r="1244" spans="8:13">
      <c r="H1244" s="116"/>
      <c r="I1244" s="372"/>
      <c r="J1244" s="372"/>
      <c r="K1244" s="372"/>
      <c r="L1244" s="372"/>
      <c r="M1244" s="372"/>
    </row>
    <row r="1245" spans="8:13">
      <c r="H1245" s="116"/>
      <c r="I1245" s="372"/>
      <c r="J1245" s="372"/>
      <c r="K1245" s="372"/>
      <c r="L1245" s="372"/>
      <c r="M1245" s="372"/>
    </row>
    <row r="1246" spans="8:13">
      <c r="H1246" s="116"/>
      <c r="I1246" s="372"/>
      <c r="J1246" s="372"/>
      <c r="K1246" s="26"/>
      <c r="L1246" s="372"/>
      <c r="M1246" s="26"/>
    </row>
    <row r="1247" spans="8:13">
      <c r="H1247" s="116"/>
      <c r="I1247" s="372"/>
      <c r="J1247" s="372"/>
      <c r="K1247" s="372"/>
      <c r="L1247" s="372"/>
      <c r="M1247" s="372"/>
    </row>
    <row r="1248" spans="8:13">
      <c r="H1248" s="116"/>
      <c r="I1248" s="372"/>
      <c r="J1248" s="372"/>
      <c r="K1248" s="372"/>
      <c r="L1248" s="372"/>
      <c r="M1248" s="372"/>
    </row>
    <row r="1249" spans="8:13">
      <c r="H1249" s="116"/>
      <c r="I1249" s="372"/>
      <c r="J1249" s="372"/>
      <c r="K1249" s="372"/>
      <c r="L1249" s="372"/>
      <c r="M1249" s="372"/>
    </row>
    <row r="1250" spans="8:13">
      <c r="H1250" s="116"/>
      <c r="I1250" s="372"/>
      <c r="J1250" s="372"/>
      <c r="K1250" s="372"/>
      <c r="L1250" s="372"/>
      <c r="M1250" s="372"/>
    </row>
    <row r="1251" spans="8:13">
      <c r="H1251" s="116"/>
      <c r="I1251" s="372"/>
      <c r="J1251" s="372"/>
      <c r="K1251" s="372"/>
      <c r="L1251" s="372"/>
      <c r="M1251" s="372"/>
    </row>
    <row r="1252" spans="8:13">
      <c r="H1252" s="116"/>
      <c r="I1252" s="372"/>
      <c r="J1252" s="372"/>
      <c r="K1252" s="26"/>
      <c r="L1252" s="372"/>
      <c r="M1252" s="26"/>
    </row>
    <row r="1253" spans="8:13">
      <c r="H1253" s="116"/>
      <c r="I1253" s="723"/>
      <c r="J1253" s="723"/>
      <c r="K1253" s="723"/>
      <c r="L1253" s="723"/>
      <c r="M1253" s="723"/>
    </row>
    <row r="1254" spans="8:13">
      <c r="H1254" s="116"/>
      <c r="I1254" s="372"/>
      <c r="J1254" s="372"/>
      <c r="K1254" s="372"/>
      <c r="L1254" s="372"/>
      <c r="M1254" s="372"/>
    </row>
    <row r="1255" spans="8:13">
      <c r="H1255" s="116"/>
      <c r="I1255" s="372"/>
      <c r="J1255" s="372"/>
      <c r="K1255" s="372"/>
      <c r="L1255" s="372"/>
      <c r="M1255" s="372"/>
    </row>
    <row r="1256" spans="8:13">
      <c r="H1256" s="116"/>
      <c r="I1256" s="372"/>
      <c r="J1256" s="372"/>
      <c r="K1256" s="372"/>
      <c r="L1256" s="372"/>
      <c r="M1256" s="372"/>
    </row>
    <row r="1257" spans="8:13">
      <c r="H1257" s="116"/>
      <c r="I1257" s="372"/>
      <c r="J1257" s="372"/>
      <c r="K1257" s="372"/>
      <c r="L1257" s="372"/>
      <c r="M1257" s="372"/>
    </row>
    <row r="1258" spans="8:13">
      <c r="H1258" s="116"/>
      <c r="I1258" s="372"/>
      <c r="J1258" s="372"/>
      <c r="K1258" s="372"/>
      <c r="L1258" s="372"/>
      <c r="M1258" s="372"/>
    </row>
    <row r="1259" spans="8:13">
      <c r="H1259" s="116"/>
      <c r="I1259" s="372"/>
      <c r="J1259" s="372"/>
      <c r="K1259" s="372"/>
      <c r="L1259" s="372"/>
      <c r="M1259" s="372"/>
    </row>
    <row r="1260" spans="8:13">
      <c r="H1260" s="116"/>
      <c r="I1260" s="372"/>
      <c r="J1260" s="372"/>
      <c r="K1260" s="372"/>
      <c r="L1260" s="372"/>
      <c r="M1260" s="372"/>
    </row>
    <row r="1261" spans="8:13">
      <c r="H1261" s="116"/>
      <c r="I1261" s="723"/>
      <c r="J1261" s="723"/>
      <c r="K1261" s="723"/>
      <c r="L1261" s="723"/>
      <c r="M1261" s="723"/>
    </row>
    <row r="1262" spans="8:13">
      <c r="H1262" s="116"/>
      <c r="I1262" s="372"/>
      <c r="J1262" s="372"/>
      <c r="K1262" s="372"/>
      <c r="L1262" s="372"/>
      <c r="M1262" s="372"/>
    </row>
    <row r="1263" spans="8:13">
      <c r="H1263" s="116"/>
      <c r="I1263" s="723"/>
      <c r="J1263" s="723"/>
      <c r="K1263" s="723"/>
      <c r="L1263" s="723"/>
      <c r="M1263" s="723"/>
    </row>
    <row r="1264" spans="8:13">
      <c r="H1264" s="116"/>
      <c r="I1264" s="372"/>
      <c r="J1264" s="372"/>
      <c r="K1264" s="372"/>
      <c r="L1264" s="372"/>
      <c r="M1264" s="372"/>
    </row>
    <row r="1265" spans="8:13">
      <c r="H1265" s="116"/>
      <c r="I1265" s="372"/>
      <c r="J1265" s="372"/>
      <c r="K1265" s="372"/>
      <c r="L1265" s="372"/>
      <c r="M1265" s="372"/>
    </row>
    <row r="1266" spans="8:13">
      <c r="H1266" s="116"/>
      <c r="I1266" s="723"/>
      <c r="J1266" s="723"/>
      <c r="K1266" s="723"/>
      <c r="L1266" s="723"/>
      <c r="M1266" s="723"/>
    </row>
    <row r="1267" spans="8:13">
      <c r="H1267" s="116"/>
      <c r="I1267" s="723"/>
      <c r="J1267" s="723"/>
      <c r="K1267" s="723"/>
      <c r="L1267" s="723"/>
      <c r="M1267" s="723"/>
    </row>
    <row r="1268" spans="8:13">
      <c r="H1268" s="116"/>
      <c r="I1268" s="372"/>
      <c r="J1268" s="372"/>
      <c r="K1268" s="372"/>
      <c r="L1268" s="372"/>
      <c r="M1268" s="372"/>
    </row>
    <row r="1269" spans="8:13">
      <c r="H1269" s="116"/>
      <c r="I1269" s="372"/>
      <c r="J1269" s="372"/>
      <c r="K1269" s="372"/>
      <c r="L1269" s="372"/>
      <c r="M1269" s="372"/>
    </row>
    <row r="1270" spans="8:13">
      <c r="H1270" s="116"/>
      <c r="I1270" s="723"/>
      <c r="J1270" s="723"/>
      <c r="K1270" s="723"/>
      <c r="L1270" s="723"/>
      <c r="M1270" s="723"/>
    </row>
    <row r="1271" spans="8:13">
      <c r="H1271" s="116"/>
      <c r="I1271" s="372"/>
      <c r="J1271" s="372"/>
      <c r="K1271" s="372"/>
      <c r="L1271" s="372"/>
      <c r="M1271" s="372"/>
    </row>
    <row r="1272" spans="8:13">
      <c r="H1272" s="116"/>
      <c r="I1272" s="723"/>
      <c r="J1272" s="723"/>
      <c r="K1272" s="723"/>
      <c r="L1272" s="723"/>
      <c r="M1272" s="723"/>
    </row>
    <row r="1273" spans="8:13">
      <c r="H1273" s="116"/>
      <c r="I1273" s="372"/>
      <c r="J1273" s="372"/>
      <c r="K1273" s="372"/>
      <c r="L1273" s="372"/>
      <c r="M1273" s="372"/>
    </row>
    <row r="1274" spans="8:13">
      <c r="H1274" s="116"/>
      <c r="I1274" s="723"/>
      <c r="J1274" s="723"/>
      <c r="K1274" s="723"/>
      <c r="L1274" s="723"/>
      <c r="M1274" s="723"/>
    </row>
    <row r="1275" spans="8:13">
      <c r="H1275" s="116"/>
      <c r="I1275" s="723"/>
      <c r="J1275" s="723"/>
      <c r="K1275" s="723"/>
      <c r="L1275" s="723"/>
      <c r="M1275" s="723"/>
    </row>
    <row r="1276" spans="8:13">
      <c r="H1276" s="116"/>
      <c r="I1276" s="372"/>
      <c r="J1276" s="372"/>
      <c r="K1276" s="372"/>
      <c r="L1276" s="372"/>
      <c r="M1276" s="372"/>
    </row>
    <row r="1277" spans="8:13">
      <c r="H1277" s="116"/>
      <c r="I1277" s="372"/>
      <c r="J1277" s="372"/>
      <c r="K1277" s="372"/>
      <c r="L1277" s="372"/>
      <c r="M1277" s="372"/>
    </row>
    <row r="1278" spans="8:13">
      <c r="H1278" s="116"/>
      <c r="I1278" s="372"/>
      <c r="J1278" s="372"/>
      <c r="K1278" s="372"/>
      <c r="L1278" s="372"/>
      <c r="M1278" s="372"/>
    </row>
    <row r="1279" spans="8:13">
      <c r="H1279" s="116"/>
      <c r="I1279" s="372"/>
      <c r="J1279" s="372"/>
      <c r="K1279" s="372"/>
      <c r="L1279" s="372"/>
      <c r="M1279" s="372"/>
    </row>
    <row r="1280" spans="8:13">
      <c r="H1280" s="116"/>
      <c r="I1280" s="372"/>
      <c r="J1280" s="372"/>
      <c r="K1280" s="372"/>
      <c r="L1280" s="372"/>
      <c r="M1280" s="372"/>
    </row>
    <row r="1281" spans="8:13">
      <c r="H1281" s="116"/>
      <c r="I1281" s="372"/>
      <c r="J1281" s="372"/>
      <c r="K1281" s="372"/>
      <c r="L1281" s="372"/>
      <c r="M1281" s="372"/>
    </row>
    <row r="1282" spans="8:13">
      <c r="H1282" s="116"/>
      <c r="I1282" s="372"/>
      <c r="J1282" s="372"/>
      <c r="K1282" s="372"/>
      <c r="L1282" s="372"/>
      <c r="M1282" s="372"/>
    </row>
    <row r="1283" spans="8:13">
      <c r="H1283" s="116"/>
      <c r="I1283" s="372"/>
      <c r="J1283" s="372"/>
      <c r="K1283" s="372"/>
      <c r="L1283" s="372"/>
      <c r="M1283" s="372"/>
    </row>
    <row r="1284" spans="8:13">
      <c r="H1284" s="116"/>
      <c r="I1284" s="372"/>
      <c r="J1284" s="372"/>
      <c r="K1284" s="372"/>
      <c r="L1284" s="372"/>
      <c r="M1284" s="372"/>
    </row>
    <row r="1285" spans="8:13">
      <c r="H1285" s="116"/>
      <c r="I1285" s="372"/>
      <c r="J1285" s="372"/>
      <c r="K1285" s="372"/>
      <c r="L1285" s="372"/>
      <c r="M1285" s="372"/>
    </row>
    <row r="1286" spans="8:13">
      <c r="H1286" s="116"/>
      <c r="I1286" s="372"/>
      <c r="J1286" s="372"/>
      <c r="K1286" s="372"/>
      <c r="L1286" s="372"/>
      <c r="M1286" s="372"/>
    </row>
    <row r="1287" spans="8:13">
      <c r="H1287" s="116"/>
      <c r="I1287" s="372"/>
      <c r="J1287" s="372"/>
      <c r="K1287" s="372"/>
      <c r="L1287" s="372"/>
      <c r="M1287" s="372"/>
    </row>
    <row r="1288" spans="8:13">
      <c r="H1288" s="116"/>
      <c r="I1288" s="372"/>
      <c r="J1288" s="372"/>
      <c r="K1288" s="26"/>
      <c r="L1288" s="372"/>
      <c r="M1288" s="26"/>
    </row>
    <row r="1289" spans="8:13">
      <c r="H1289" s="116"/>
      <c r="I1289" s="372"/>
      <c r="J1289" s="372"/>
      <c r="K1289" s="372"/>
      <c r="L1289" s="372"/>
      <c r="M1289" s="372"/>
    </row>
    <row r="1290" spans="8:13">
      <c r="H1290" s="116"/>
      <c r="I1290" s="372"/>
      <c r="J1290" s="372"/>
      <c r="K1290" s="372"/>
      <c r="L1290" s="372"/>
      <c r="M1290" s="372"/>
    </row>
    <row r="1291" spans="8:13">
      <c r="H1291" s="116"/>
      <c r="I1291" s="372"/>
      <c r="J1291" s="372"/>
      <c r="K1291" s="372"/>
      <c r="L1291" s="372"/>
      <c r="M1291" s="372"/>
    </row>
    <row r="1292" spans="8:13">
      <c r="H1292" s="116"/>
      <c r="I1292" s="372"/>
      <c r="J1292" s="372"/>
      <c r="K1292" s="372"/>
      <c r="L1292" s="372"/>
      <c r="M1292" s="372"/>
    </row>
    <row r="1293" spans="8:13">
      <c r="H1293" s="116"/>
      <c r="I1293" s="372"/>
      <c r="J1293" s="372"/>
      <c r="K1293" s="372"/>
      <c r="L1293" s="372"/>
      <c r="M1293" s="372"/>
    </row>
    <row r="1294" spans="8:13">
      <c r="H1294" s="116"/>
      <c r="I1294" s="372"/>
      <c r="J1294" s="372"/>
      <c r="K1294" s="372"/>
      <c r="L1294" s="372"/>
      <c r="M1294" s="372"/>
    </row>
    <row r="1295" spans="8:13">
      <c r="H1295" s="116"/>
      <c r="I1295" s="372"/>
      <c r="J1295" s="372"/>
      <c r="K1295" s="372"/>
      <c r="L1295" s="372"/>
      <c r="M1295" s="372"/>
    </row>
    <row r="1296" spans="8:13">
      <c r="H1296" s="116"/>
      <c r="I1296" s="372"/>
      <c r="J1296" s="372"/>
      <c r="K1296" s="372"/>
      <c r="L1296" s="372"/>
      <c r="M1296" s="372"/>
    </row>
    <row r="1297" spans="8:13">
      <c r="H1297" s="116"/>
      <c r="I1297" s="372"/>
      <c r="J1297" s="372"/>
      <c r="K1297" s="372"/>
      <c r="L1297" s="372"/>
      <c r="M1297" s="372"/>
    </row>
    <row r="1298" spans="8:13">
      <c r="H1298" s="116"/>
      <c r="I1298" s="723"/>
      <c r="J1298" s="723"/>
      <c r="K1298" s="723"/>
      <c r="L1298" s="723"/>
      <c r="M1298" s="723"/>
    </row>
    <row r="1299" spans="8:13">
      <c r="H1299" s="116"/>
      <c r="I1299" s="372"/>
      <c r="J1299" s="372"/>
      <c r="K1299" s="372"/>
      <c r="L1299" s="372"/>
      <c r="M1299" s="372"/>
    </row>
    <row r="1300" spans="8:13">
      <c r="H1300" s="116"/>
      <c r="I1300" s="372"/>
      <c r="J1300" s="372"/>
      <c r="K1300" s="372"/>
      <c r="L1300" s="372"/>
      <c r="M1300" s="372"/>
    </row>
    <row r="1301" spans="8:13">
      <c r="H1301" s="116"/>
      <c r="I1301" s="372"/>
      <c r="J1301" s="372"/>
      <c r="K1301" s="372"/>
      <c r="L1301" s="372"/>
      <c r="M1301" s="372"/>
    </row>
    <row r="1302" spans="8:13">
      <c r="H1302" s="116"/>
      <c r="I1302" s="372"/>
      <c r="J1302" s="372"/>
      <c r="K1302" s="372"/>
      <c r="L1302" s="372"/>
      <c r="M1302" s="372"/>
    </row>
    <row r="1303" spans="8:13">
      <c r="H1303" s="116"/>
      <c r="I1303" s="372"/>
      <c r="J1303" s="372"/>
      <c r="K1303" s="372"/>
      <c r="L1303" s="372"/>
      <c r="M1303" s="372"/>
    </row>
    <row r="1304" spans="8:13">
      <c r="H1304" s="116"/>
      <c r="I1304" s="723"/>
      <c r="J1304" s="723"/>
      <c r="K1304" s="723"/>
      <c r="L1304" s="723"/>
      <c r="M1304" s="723"/>
    </row>
    <row r="1305" spans="8:13">
      <c r="H1305" s="116"/>
      <c r="I1305" s="372"/>
      <c r="J1305" s="372"/>
      <c r="K1305" s="372"/>
      <c r="L1305" s="372"/>
      <c r="M1305" s="372"/>
    </row>
    <row r="1306" spans="8:13">
      <c r="H1306" s="116"/>
      <c r="I1306" s="372"/>
      <c r="J1306" s="372"/>
      <c r="K1306" s="372"/>
      <c r="L1306" s="372"/>
      <c r="M1306" s="372"/>
    </row>
    <row r="1307" spans="8:13">
      <c r="H1307" s="116"/>
      <c r="I1307" s="372"/>
      <c r="J1307" s="372"/>
      <c r="K1307" s="372"/>
      <c r="L1307" s="372"/>
      <c r="M1307" s="372"/>
    </row>
    <row r="1308" spans="8:13">
      <c r="H1308" s="116"/>
      <c r="I1308" s="372"/>
      <c r="J1308" s="372"/>
      <c r="K1308" s="372"/>
      <c r="L1308" s="372"/>
      <c r="M1308" s="372"/>
    </row>
    <row r="1309" spans="8:13">
      <c r="H1309" s="116"/>
      <c r="I1309" s="372"/>
      <c r="J1309" s="372"/>
      <c r="K1309" s="372"/>
      <c r="L1309" s="372"/>
      <c r="M1309" s="372"/>
    </row>
    <row r="1310" spans="8:13">
      <c r="H1310" s="116"/>
      <c r="I1310" s="372"/>
      <c r="J1310" s="372"/>
      <c r="K1310" s="372"/>
      <c r="L1310" s="372"/>
      <c r="M1310" s="372"/>
    </row>
    <row r="1311" spans="8:13">
      <c r="H1311" s="116"/>
      <c r="I1311" s="372"/>
      <c r="J1311" s="372"/>
      <c r="K1311" s="372"/>
      <c r="L1311" s="372"/>
      <c r="M1311" s="372"/>
    </row>
    <row r="1312" spans="8:13">
      <c r="H1312" s="116"/>
      <c r="I1312" s="372"/>
      <c r="J1312" s="372"/>
      <c r="K1312" s="26"/>
      <c r="L1312" s="372"/>
      <c r="M1312" s="26"/>
    </row>
    <row r="1313" spans="8:13">
      <c r="H1313" s="116"/>
      <c r="I1313" s="372"/>
      <c r="J1313" s="372"/>
      <c r="K1313" s="26"/>
      <c r="L1313" s="372"/>
      <c r="M1313" s="26"/>
    </row>
    <row r="1314" spans="8:13">
      <c r="H1314" s="116"/>
      <c r="I1314" s="372"/>
      <c r="J1314" s="372"/>
      <c r="K1314" s="372"/>
      <c r="L1314" s="372"/>
      <c r="M1314" s="372"/>
    </row>
    <row r="1315" spans="8:13">
      <c r="H1315" s="116"/>
      <c r="I1315" s="372"/>
      <c r="J1315" s="372"/>
      <c r="K1315" s="372"/>
      <c r="L1315" s="372"/>
      <c r="M1315" s="372"/>
    </row>
    <row r="1316" spans="8:13">
      <c r="H1316" s="116"/>
      <c r="I1316" s="372"/>
      <c r="J1316" s="372"/>
      <c r="K1316" s="372"/>
      <c r="L1316" s="372"/>
      <c r="M1316" s="372"/>
    </row>
    <row r="1317" spans="8:13">
      <c r="H1317" s="116"/>
      <c r="I1317" s="372"/>
      <c r="J1317" s="372"/>
      <c r="K1317" s="372"/>
      <c r="L1317" s="372"/>
      <c r="M1317" s="372"/>
    </row>
    <row r="1318" spans="8:13">
      <c r="H1318" s="116"/>
      <c r="I1318" s="372"/>
      <c r="J1318" s="372"/>
      <c r="K1318" s="372"/>
      <c r="L1318" s="372"/>
      <c r="M1318" s="372"/>
    </row>
    <row r="1319" spans="8:13">
      <c r="H1319" s="116"/>
      <c r="I1319" s="372"/>
      <c r="J1319" s="372"/>
      <c r="K1319" s="372"/>
      <c r="L1319" s="372"/>
      <c r="M1319" s="372"/>
    </row>
    <row r="1320" spans="8:13">
      <c r="H1320" s="116"/>
      <c r="I1320" s="372"/>
      <c r="J1320" s="372"/>
      <c r="K1320" s="372"/>
      <c r="L1320" s="372"/>
      <c r="M1320" s="372"/>
    </row>
    <row r="1321" spans="8:13">
      <c r="H1321" s="116"/>
      <c r="I1321" s="372"/>
      <c r="J1321" s="372"/>
      <c r="K1321" s="372"/>
      <c r="L1321" s="372"/>
      <c r="M1321" s="372"/>
    </row>
    <row r="1322" spans="8:13">
      <c r="H1322" s="116"/>
      <c r="I1322" s="372"/>
      <c r="J1322" s="372"/>
      <c r="K1322" s="372"/>
      <c r="L1322" s="372"/>
      <c r="M1322" s="372"/>
    </row>
    <row r="1323" spans="8:13">
      <c r="H1323" s="116"/>
      <c r="I1323" s="372"/>
      <c r="J1323" s="372"/>
      <c r="K1323" s="372"/>
      <c r="L1323" s="372"/>
      <c r="M1323" s="372"/>
    </row>
    <row r="1324" spans="8:13">
      <c r="H1324" s="116"/>
      <c r="I1324" s="723"/>
      <c r="J1324" s="723"/>
      <c r="K1324" s="723"/>
      <c r="L1324" s="723"/>
      <c r="M1324" s="723"/>
    </row>
    <row r="1325" spans="8:13">
      <c r="H1325" s="116"/>
      <c r="I1325" s="723"/>
      <c r="J1325" s="723"/>
      <c r="K1325" s="723"/>
      <c r="L1325" s="723"/>
      <c r="M1325" s="723"/>
    </row>
    <row r="1326" spans="8:13">
      <c r="H1326" s="116"/>
      <c r="I1326" s="372"/>
      <c r="J1326" s="372"/>
      <c r="K1326" s="372"/>
      <c r="L1326" s="372"/>
      <c r="M1326" s="372"/>
    </row>
    <row r="1327" spans="8:13">
      <c r="H1327" s="116"/>
      <c r="I1327" s="372"/>
      <c r="J1327" s="372"/>
      <c r="K1327" s="372"/>
      <c r="L1327" s="372"/>
      <c r="M1327" s="372"/>
    </row>
    <row r="1328" spans="8:13">
      <c r="H1328" s="116"/>
      <c r="I1328" s="372"/>
      <c r="J1328" s="372"/>
      <c r="K1328" s="372"/>
      <c r="L1328" s="372"/>
      <c r="M1328" s="372"/>
    </row>
    <row r="1329" spans="8:13">
      <c r="H1329" s="116"/>
      <c r="I1329" s="723"/>
      <c r="J1329" s="723"/>
      <c r="K1329" s="723"/>
      <c r="L1329" s="723"/>
      <c r="M1329" s="723"/>
    </row>
    <row r="1330" spans="8:13">
      <c r="H1330" s="116"/>
      <c r="I1330" s="372"/>
      <c r="J1330" s="372"/>
      <c r="K1330" s="372"/>
      <c r="L1330" s="372"/>
      <c r="M1330" s="372"/>
    </row>
    <row r="1331" spans="8:13">
      <c r="H1331" s="116"/>
      <c r="I1331" s="372"/>
      <c r="J1331" s="372"/>
      <c r="K1331" s="372"/>
      <c r="L1331" s="372"/>
      <c r="M1331" s="372"/>
    </row>
    <row r="1332" spans="8:13">
      <c r="H1332" s="116"/>
      <c r="I1332" s="372"/>
      <c r="J1332" s="372"/>
      <c r="K1332" s="372"/>
      <c r="L1332" s="372"/>
      <c r="M1332" s="372"/>
    </row>
    <row r="1333" spans="8:13">
      <c r="H1333" s="116"/>
      <c r="I1333" s="372"/>
      <c r="J1333" s="372"/>
      <c r="K1333" s="372"/>
      <c r="L1333" s="372"/>
      <c r="M1333" s="372"/>
    </row>
    <row r="1334" spans="8:13">
      <c r="H1334" s="116"/>
      <c r="I1334" s="723"/>
      <c r="J1334" s="723"/>
      <c r="K1334" s="723"/>
      <c r="L1334" s="723"/>
      <c r="M1334" s="723"/>
    </row>
    <row r="1335" spans="8:13">
      <c r="H1335" s="116"/>
      <c r="I1335" s="372"/>
      <c r="J1335" s="372"/>
      <c r="K1335" s="372"/>
      <c r="L1335" s="372"/>
      <c r="M1335" s="372"/>
    </row>
    <row r="1336" spans="8:13">
      <c r="H1336" s="116"/>
      <c r="I1336" s="723"/>
      <c r="J1336" s="723"/>
      <c r="K1336" s="723"/>
      <c r="L1336" s="723"/>
      <c r="M1336" s="723"/>
    </row>
    <row r="1337" spans="8:13">
      <c r="H1337" s="116"/>
      <c r="I1337" s="723"/>
      <c r="J1337" s="723"/>
      <c r="K1337" s="723"/>
      <c r="L1337" s="723"/>
      <c r="M1337" s="723"/>
    </row>
    <row r="1338" spans="8:13">
      <c r="H1338" s="116"/>
      <c r="I1338" s="372"/>
      <c r="J1338" s="372"/>
      <c r="K1338" s="372"/>
      <c r="L1338" s="372"/>
      <c r="M1338" s="372"/>
    </row>
    <row r="1339" spans="8:13">
      <c r="H1339" s="116"/>
      <c r="I1339" s="372"/>
      <c r="J1339" s="372"/>
      <c r="K1339" s="372"/>
      <c r="L1339" s="372"/>
      <c r="M1339" s="372"/>
    </row>
    <row r="1340" spans="8:13">
      <c r="H1340" s="116"/>
      <c r="I1340" s="372"/>
      <c r="J1340" s="372"/>
      <c r="K1340" s="372"/>
      <c r="L1340" s="372"/>
      <c r="M1340" s="372"/>
    </row>
    <row r="1341" spans="8:13">
      <c r="H1341" s="116"/>
      <c r="I1341" s="372"/>
      <c r="J1341" s="372"/>
      <c r="K1341" s="372"/>
      <c r="L1341" s="372"/>
      <c r="M1341" s="372"/>
    </row>
    <row r="1342" spans="8:13">
      <c r="H1342" s="116"/>
      <c r="I1342" s="372"/>
      <c r="J1342" s="372"/>
      <c r="K1342" s="372"/>
      <c r="L1342" s="372"/>
      <c r="M1342" s="372"/>
    </row>
    <row r="1343" spans="8:13">
      <c r="H1343" s="116"/>
      <c r="I1343" s="372"/>
      <c r="J1343" s="372"/>
      <c r="K1343" s="372"/>
      <c r="L1343" s="372"/>
      <c r="M1343" s="372"/>
    </row>
    <row r="1344" spans="8:13">
      <c r="H1344" s="116"/>
      <c r="I1344" s="372"/>
      <c r="J1344" s="372"/>
      <c r="K1344" s="372"/>
      <c r="L1344" s="372"/>
      <c r="M1344" s="372"/>
    </row>
    <row r="1345" spans="8:13">
      <c r="H1345" s="116"/>
      <c r="I1345" s="372"/>
      <c r="J1345" s="372"/>
      <c r="K1345" s="372"/>
      <c r="L1345" s="372"/>
      <c r="M1345" s="372"/>
    </row>
    <row r="1346" spans="8:13">
      <c r="H1346" s="116"/>
      <c r="I1346" s="372"/>
      <c r="J1346" s="372"/>
      <c r="K1346" s="372"/>
      <c r="L1346" s="372"/>
      <c r="M1346" s="372"/>
    </row>
    <row r="1347" spans="8:13">
      <c r="H1347" s="116"/>
      <c r="I1347" s="372"/>
      <c r="J1347" s="372"/>
      <c r="K1347" s="372"/>
      <c r="L1347" s="372"/>
      <c r="M1347" s="372"/>
    </row>
    <row r="1348" spans="8:13">
      <c r="H1348" s="116"/>
      <c r="I1348" s="372"/>
      <c r="J1348" s="372"/>
      <c r="K1348" s="372"/>
      <c r="L1348" s="372"/>
      <c r="M1348" s="372"/>
    </row>
    <row r="1349" spans="8:13">
      <c r="H1349" s="116"/>
      <c r="I1349" s="723"/>
      <c r="J1349" s="723"/>
      <c r="K1349" s="723"/>
      <c r="L1349" s="723"/>
      <c r="M1349" s="723"/>
    </row>
    <row r="1350" spans="8:13">
      <c r="H1350" s="116"/>
      <c r="I1350" s="372"/>
      <c r="J1350" s="372"/>
      <c r="K1350" s="26"/>
      <c r="L1350" s="372"/>
      <c r="M1350" s="26"/>
    </row>
    <row r="1351" spans="8:13">
      <c r="H1351" s="116"/>
      <c r="I1351" s="372"/>
      <c r="J1351" s="372"/>
      <c r="K1351" s="26"/>
      <c r="L1351" s="372"/>
      <c r="M1351" s="26"/>
    </row>
    <row r="1352" spans="8:13">
      <c r="H1352" s="116"/>
      <c r="I1352" s="723"/>
      <c r="J1352" s="723"/>
      <c r="K1352" s="723"/>
      <c r="L1352" s="723"/>
      <c r="M1352" s="723"/>
    </row>
    <row r="1353" spans="8:13">
      <c r="H1353" s="116"/>
      <c r="I1353" s="372"/>
      <c r="J1353" s="372"/>
      <c r="K1353" s="372"/>
      <c r="L1353" s="372"/>
      <c r="M1353" s="372"/>
    </row>
    <row r="1354" spans="8:13">
      <c r="H1354" s="116"/>
      <c r="I1354" s="372"/>
      <c r="J1354" s="372"/>
      <c r="K1354" s="372"/>
      <c r="L1354" s="372"/>
      <c r="M1354" s="372"/>
    </row>
    <row r="1355" spans="8:13">
      <c r="H1355" s="116"/>
      <c r="I1355" s="372"/>
      <c r="J1355" s="372"/>
      <c r="K1355" s="372"/>
      <c r="L1355" s="372"/>
      <c r="M1355" s="372"/>
    </row>
    <row r="1356" spans="8:13">
      <c r="H1356" s="116"/>
      <c r="I1356" s="372"/>
      <c r="J1356" s="372"/>
      <c r="K1356" s="372"/>
      <c r="L1356" s="372"/>
      <c r="M1356" s="372"/>
    </row>
    <row r="1357" spans="8:13">
      <c r="H1357" s="116"/>
      <c r="I1357" s="372"/>
      <c r="J1357" s="372"/>
      <c r="K1357" s="372"/>
      <c r="L1357" s="372"/>
      <c r="M1357" s="372"/>
    </row>
    <row r="1358" spans="8:13">
      <c r="H1358" s="116"/>
      <c r="I1358" s="372"/>
      <c r="J1358" s="372"/>
      <c r="K1358" s="372"/>
      <c r="L1358" s="372"/>
      <c r="M1358" s="372"/>
    </row>
    <row r="1359" spans="8:13">
      <c r="H1359" s="116"/>
      <c r="I1359" s="372"/>
      <c r="J1359" s="372"/>
      <c r="K1359" s="372"/>
      <c r="L1359" s="372"/>
      <c r="M1359" s="372"/>
    </row>
    <row r="1360" spans="8:13">
      <c r="H1360" s="116"/>
      <c r="I1360" s="723"/>
      <c r="J1360" s="723"/>
      <c r="K1360" s="723"/>
      <c r="L1360" s="723"/>
      <c r="M1360" s="723"/>
    </row>
    <row r="1361" spans="8:13">
      <c r="H1361" s="116"/>
      <c r="I1361" s="372"/>
      <c r="J1361" s="372"/>
      <c r="K1361" s="372"/>
      <c r="L1361" s="372"/>
      <c r="M1361" s="372"/>
    </row>
    <row r="1362" spans="8:13">
      <c r="H1362" s="116"/>
      <c r="I1362" s="372"/>
      <c r="J1362" s="372"/>
      <c r="K1362" s="372"/>
      <c r="L1362" s="372"/>
      <c r="M1362" s="372"/>
    </row>
    <row r="1363" spans="8:13">
      <c r="H1363" s="116"/>
      <c r="I1363" s="372"/>
      <c r="J1363" s="372"/>
      <c r="K1363" s="372"/>
      <c r="L1363" s="372"/>
      <c r="M1363" s="372"/>
    </row>
    <row r="1364" spans="8:13">
      <c r="H1364" s="116"/>
      <c r="I1364" s="372"/>
      <c r="J1364" s="372"/>
      <c r="K1364" s="372"/>
      <c r="L1364" s="372"/>
      <c r="M1364" s="372"/>
    </row>
    <row r="1365" spans="8:13">
      <c r="H1365" s="116"/>
      <c r="I1365" s="372"/>
      <c r="J1365" s="372"/>
      <c r="K1365" s="372"/>
      <c r="L1365" s="372"/>
      <c r="M1365" s="372"/>
    </row>
    <row r="1366" spans="8:13">
      <c r="H1366" s="116"/>
      <c r="I1366" s="723"/>
      <c r="J1366" s="723"/>
      <c r="K1366" s="723"/>
      <c r="L1366" s="723"/>
      <c r="M1366" s="723"/>
    </row>
    <row r="1367" spans="8:13">
      <c r="H1367" s="116"/>
      <c r="I1367" s="372"/>
      <c r="J1367" s="372"/>
      <c r="K1367" s="372"/>
      <c r="L1367" s="372"/>
      <c r="M1367" s="372"/>
    </row>
    <row r="1368" spans="8:13">
      <c r="H1368" s="116"/>
      <c r="I1368" s="372"/>
      <c r="J1368" s="372"/>
      <c r="K1368" s="372"/>
      <c r="L1368" s="372"/>
      <c r="M1368" s="372"/>
    </row>
    <row r="1369" spans="8:13">
      <c r="H1369" s="116"/>
      <c r="I1369" s="372"/>
      <c r="J1369" s="372"/>
      <c r="K1369" s="372"/>
      <c r="L1369" s="372"/>
      <c r="M1369" s="372"/>
    </row>
    <row r="1370" spans="8:13">
      <c r="H1370" s="116"/>
      <c r="I1370" s="372"/>
      <c r="J1370" s="372"/>
      <c r="K1370" s="372"/>
      <c r="L1370" s="372"/>
      <c r="M1370" s="372"/>
    </row>
    <row r="1371" spans="8:13">
      <c r="H1371" s="116"/>
      <c r="I1371" s="723"/>
      <c r="J1371" s="723"/>
      <c r="K1371" s="723"/>
      <c r="L1371" s="723"/>
      <c r="M1371" s="723"/>
    </row>
    <row r="1372" spans="8:13">
      <c r="H1372" s="116"/>
      <c r="I1372" s="372"/>
      <c r="J1372" s="372"/>
      <c r="K1372" s="372"/>
      <c r="L1372" s="372"/>
      <c r="M1372" s="372"/>
    </row>
    <row r="1373" spans="8:13">
      <c r="H1373" s="116"/>
      <c r="I1373" s="723"/>
      <c r="J1373" s="723"/>
      <c r="K1373" s="723"/>
      <c r="L1373" s="723"/>
      <c r="M1373" s="723"/>
    </row>
    <row r="1374" spans="8:13">
      <c r="H1374" s="116"/>
      <c r="I1374" s="372"/>
      <c r="J1374" s="372"/>
      <c r="K1374" s="372"/>
      <c r="L1374" s="372"/>
      <c r="M1374" s="372"/>
    </row>
    <row r="1375" spans="8:13">
      <c r="H1375" s="116"/>
      <c r="I1375" s="723"/>
      <c r="J1375" s="723"/>
      <c r="K1375" s="723"/>
      <c r="L1375" s="723"/>
      <c r="M1375" s="723"/>
    </row>
    <row r="1376" spans="8:13">
      <c r="H1376" s="116"/>
      <c r="I1376" s="372"/>
      <c r="J1376" s="372"/>
      <c r="K1376" s="26"/>
      <c r="L1376" s="372"/>
      <c r="M1376" s="26"/>
    </row>
    <row r="1377" spans="8:13">
      <c r="H1377" s="116"/>
      <c r="I1377" s="372"/>
      <c r="J1377" s="372"/>
      <c r="K1377" s="26"/>
      <c r="L1377" s="372"/>
      <c r="M1377" s="26"/>
    </row>
    <row r="1378" spans="8:13">
      <c r="H1378" s="116"/>
      <c r="I1378" s="372"/>
      <c r="J1378" s="372"/>
      <c r="K1378" s="26"/>
      <c r="L1378" s="372"/>
      <c r="M1378" s="26"/>
    </row>
    <row r="1379" spans="8:13">
      <c r="H1379" s="116"/>
      <c r="I1379" s="372"/>
      <c r="J1379" s="372"/>
      <c r="K1379" s="26"/>
      <c r="L1379" s="372"/>
      <c r="M1379" s="26"/>
    </row>
    <row r="1380" spans="8:13">
      <c r="H1380" s="116"/>
      <c r="I1380" s="723"/>
      <c r="J1380" s="723"/>
      <c r="K1380" s="723"/>
      <c r="L1380" s="723"/>
      <c r="M1380" s="723"/>
    </row>
    <row r="1381" spans="8:13">
      <c r="H1381" s="116"/>
      <c r="I1381" s="723"/>
      <c r="J1381" s="723"/>
      <c r="K1381" s="723"/>
      <c r="L1381" s="723"/>
      <c r="M1381" s="723"/>
    </row>
    <row r="1382" spans="8:13">
      <c r="H1382" s="116"/>
      <c r="I1382" s="372"/>
      <c r="J1382" s="372"/>
      <c r="K1382" s="372"/>
      <c r="L1382" s="372"/>
      <c r="M1382" s="372"/>
    </row>
    <row r="1383" spans="8:13">
      <c r="H1383" s="116"/>
      <c r="I1383" s="372"/>
      <c r="J1383" s="372"/>
      <c r="K1383" s="372"/>
      <c r="L1383" s="372"/>
      <c r="M1383" s="372"/>
    </row>
    <row r="1384" spans="8:13">
      <c r="H1384" s="116"/>
      <c r="I1384" s="372"/>
      <c r="J1384" s="372"/>
      <c r="K1384" s="372"/>
      <c r="L1384" s="372"/>
      <c r="M1384" s="372"/>
    </row>
    <row r="1385" spans="8:13">
      <c r="H1385" s="116"/>
      <c r="I1385" s="372"/>
      <c r="J1385" s="372"/>
      <c r="K1385" s="372"/>
      <c r="L1385" s="372"/>
      <c r="M1385" s="372"/>
    </row>
    <row r="1386" spans="8:13">
      <c r="H1386" s="116"/>
      <c r="I1386" s="372"/>
      <c r="J1386" s="372"/>
      <c r="K1386" s="372"/>
      <c r="L1386" s="372"/>
      <c r="M1386" s="372"/>
    </row>
    <row r="1387" spans="8:13">
      <c r="H1387" s="116"/>
      <c r="I1387" s="723"/>
      <c r="J1387" s="723"/>
      <c r="K1387" s="723"/>
      <c r="L1387" s="723"/>
      <c r="M1387" s="723"/>
    </row>
    <row r="1388" spans="8:13">
      <c r="H1388" s="116"/>
      <c r="I1388" s="372"/>
      <c r="J1388" s="372"/>
      <c r="K1388" s="372"/>
      <c r="L1388" s="372"/>
      <c r="M1388" s="372"/>
    </row>
    <row r="1389" spans="8:13">
      <c r="H1389" s="116"/>
      <c r="I1389" s="372"/>
      <c r="J1389" s="372"/>
      <c r="K1389" s="372"/>
      <c r="L1389" s="372"/>
      <c r="M1389" s="372"/>
    </row>
    <row r="1390" spans="8:13">
      <c r="H1390" s="116"/>
      <c r="I1390" s="372"/>
      <c r="J1390" s="372"/>
      <c r="K1390" s="372"/>
      <c r="L1390" s="372"/>
      <c r="M1390" s="372"/>
    </row>
    <row r="1391" spans="8:13">
      <c r="H1391" s="116"/>
      <c r="I1391" s="372"/>
      <c r="J1391" s="372"/>
      <c r="K1391" s="372"/>
      <c r="L1391" s="372"/>
      <c r="M1391" s="372"/>
    </row>
    <row r="1392" spans="8:13">
      <c r="H1392" s="116"/>
      <c r="I1392" s="372"/>
      <c r="J1392" s="372"/>
      <c r="K1392" s="372"/>
      <c r="L1392" s="372"/>
      <c r="M1392" s="372"/>
    </row>
    <row r="1393" spans="8:13">
      <c r="H1393" s="116"/>
      <c r="I1393" s="372"/>
      <c r="J1393" s="372"/>
      <c r="K1393" s="372"/>
      <c r="L1393" s="372"/>
      <c r="M1393" s="372"/>
    </row>
    <row r="1394" spans="8:13">
      <c r="H1394" s="116"/>
      <c r="I1394" s="723"/>
      <c r="J1394" s="723"/>
      <c r="K1394" s="723"/>
      <c r="L1394" s="723"/>
      <c r="M1394" s="723"/>
    </row>
    <row r="1395" spans="8:13">
      <c r="H1395" s="116"/>
      <c r="I1395" s="372"/>
      <c r="J1395" s="372"/>
      <c r="K1395" s="372"/>
      <c r="L1395" s="372"/>
      <c r="M1395" s="372"/>
    </row>
    <row r="1396" spans="8:13">
      <c r="H1396" s="116"/>
      <c r="I1396" s="372"/>
      <c r="J1396" s="372"/>
      <c r="K1396" s="372"/>
      <c r="L1396" s="372"/>
      <c r="M1396" s="372"/>
    </row>
    <row r="1397" spans="8:13">
      <c r="H1397" s="116"/>
      <c r="I1397" s="372"/>
      <c r="J1397" s="372"/>
      <c r="K1397" s="372"/>
      <c r="L1397" s="372"/>
      <c r="M1397" s="372"/>
    </row>
    <row r="1398" spans="8:13">
      <c r="H1398" s="116"/>
      <c r="I1398" s="372"/>
      <c r="J1398" s="372"/>
      <c r="K1398" s="372"/>
      <c r="L1398" s="372"/>
      <c r="M1398" s="372"/>
    </row>
    <row r="1399" spans="8:13">
      <c r="H1399" s="116"/>
      <c r="I1399" s="372"/>
      <c r="J1399" s="372"/>
      <c r="K1399" s="372"/>
      <c r="L1399" s="372"/>
      <c r="M1399" s="372"/>
    </row>
    <row r="1400" spans="8:13">
      <c r="H1400" s="116"/>
      <c r="I1400" s="372"/>
      <c r="J1400" s="372"/>
      <c r="K1400" s="372"/>
      <c r="L1400" s="372"/>
      <c r="M1400" s="372"/>
    </row>
    <row r="1401" spans="8:13">
      <c r="H1401" s="116"/>
      <c r="I1401" s="372"/>
      <c r="J1401" s="372"/>
      <c r="K1401" s="372"/>
      <c r="L1401" s="372"/>
      <c r="M1401" s="372"/>
    </row>
    <row r="1402" spans="8:13">
      <c r="H1402" s="116"/>
      <c r="I1402" s="372"/>
      <c r="J1402" s="372"/>
      <c r="K1402" s="372"/>
      <c r="L1402" s="372"/>
      <c r="M1402" s="372"/>
    </row>
    <row r="1403" spans="8:13">
      <c r="H1403" s="116"/>
      <c r="I1403" s="723"/>
      <c r="J1403" s="723"/>
      <c r="K1403" s="723"/>
      <c r="L1403" s="723"/>
      <c r="M1403" s="723"/>
    </row>
    <row r="1404" spans="8:13">
      <c r="H1404" s="116"/>
      <c r="I1404" s="372"/>
      <c r="J1404" s="372"/>
      <c r="K1404" s="372"/>
      <c r="L1404" s="372"/>
      <c r="M1404" s="372"/>
    </row>
    <row r="1405" spans="8:13">
      <c r="H1405" s="116"/>
      <c r="I1405" s="372"/>
      <c r="J1405" s="372"/>
      <c r="K1405" s="372"/>
      <c r="L1405" s="372"/>
      <c r="M1405" s="372"/>
    </row>
    <row r="1406" spans="8:13">
      <c r="H1406" s="116"/>
      <c r="I1406" s="723"/>
      <c r="J1406" s="723"/>
      <c r="K1406" s="723"/>
      <c r="L1406" s="723"/>
      <c r="M1406" s="723"/>
    </row>
    <row r="1407" spans="8:13">
      <c r="H1407" s="116"/>
      <c r="I1407" s="372"/>
      <c r="J1407" s="372"/>
      <c r="K1407" s="372"/>
      <c r="L1407" s="372"/>
      <c r="M1407" s="372"/>
    </row>
    <row r="1408" spans="8:13">
      <c r="H1408" s="116"/>
      <c r="I1408" s="372"/>
      <c r="J1408" s="372"/>
      <c r="K1408" s="372"/>
      <c r="L1408" s="372"/>
      <c r="M1408" s="372"/>
    </row>
    <row r="1409" spans="8:13">
      <c r="H1409" s="116"/>
      <c r="I1409" s="372"/>
      <c r="J1409" s="372"/>
      <c r="K1409" s="372"/>
      <c r="L1409" s="372"/>
      <c r="M1409" s="372"/>
    </row>
    <row r="1410" spans="8:13">
      <c r="H1410" s="116"/>
      <c r="I1410" s="372"/>
      <c r="J1410" s="372"/>
      <c r="K1410" s="372"/>
      <c r="L1410" s="372"/>
      <c r="M1410" s="372"/>
    </row>
    <row r="1411" spans="8:13">
      <c r="H1411" s="116"/>
      <c r="I1411" s="372"/>
      <c r="J1411" s="372"/>
      <c r="K1411" s="372"/>
      <c r="L1411" s="372"/>
      <c r="M1411" s="372"/>
    </row>
    <row r="1412" spans="8:13">
      <c r="H1412" s="116"/>
      <c r="I1412" s="372"/>
      <c r="J1412" s="372"/>
      <c r="K1412" s="372"/>
      <c r="L1412" s="372"/>
      <c r="M1412" s="372"/>
    </row>
    <row r="1413" spans="8:13">
      <c r="H1413" s="116"/>
      <c r="I1413" s="372"/>
      <c r="J1413" s="372"/>
      <c r="K1413" s="372"/>
      <c r="L1413" s="372"/>
      <c r="M1413" s="372"/>
    </row>
    <row r="1414" spans="8:13">
      <c r="H1414" s="116"/>
      <c r="I1414" s="372"/>
      <c r="J1414" s="372"/>
      <c r="K1414" s="372"/>
      <c r="L1414" s="372"/>
      <c r="M1414" s="372"/>
    </row>
    <row r="1415" spans="8:13">
      <c r="H1415" s="116"/>
      <c r="I1415" s="372"/>
      <c r="J1415" s="372"/>
      <c r="K1415" s="372"/>
      <c r="L1415" s="372"/>
      <c r="M1415" s="372"/>
    </row>
    <row r="1416" spans="8:13">
      <c r="H1416" s="116"/>
      <c r="I1416" s="372"/>
      <c r="J1416" s="372"/>
      <c r="K1416" s="372"/>
      <c r="L1416" s="372"/>
      <c r="M1416" s="372"/>
    </row>
    <row r="1417" spans="8:13">
      <c r="H1417" s="116"/>
      <c r="I1417" s="723"/>
      <c r="J1417" s="723"/>
      <c r="K1417" s="723"/>
      <c r="L1417" s="723"/>
      <c r="M1417" s="723"/>
    </row>
    <row r="1418" spans="8:13">
      <c r="H1418" s="116"/>
      <c r="I1418" s="372"/>
      <c r="J1418" s="372"/>
      <c r="K1418" s="372"/>
      <c r="L1418" s="372"/>
      <c r="M1418" s="372"/>
    </row>
    <row r="1419" spans="8:13">
      <c r="H1419" s="116"/>
      <c r="I1419" s="372"/>
      <c r="J1419" s="372"/>
      <c r="K1419" s="372"/>
      <c r="L1419" s="372"/>
      <c r="M1419" s="372"/>
    </row>
    <row r="1420" spans="8:13">
      <c r="H1420" s="116"/>
      <c r="I1420" s="372"/>
      <c r="J1420" s="372"/>
      <c r="K1420" s="372"/>
      <c r="L1420" s="372"/>
      <c r="M1420" s="372"/>
    </row>
    <row r="1421" spans="8:13">
      <c r="H1421" s="116"/>
      <c r="I1421" s="372"/>
      <c r="J1421" s="372"/>
      <c r="K1421" s="372"/>
      <c r="L1421" s="372"/>
      <c r="M1421" s="372"/>
    </row>
    <row r="1422" spans="8:13">
      <c r="H1422" s="116"/>
      <c r="I1422" s="372"/>
      <c r="J1422" s="372"/>
      <c r="K1422" s="372"/>
      <c r="L1422" s="372"/>
      <c r="M1422" s="372"/>
    </row>
    <row r="1423" spans="8:13">
      <c r="H1423" s="116"/>
      <c r="I1423" s="372"/>
      <c r="J1423" s="372"/>
      <c r="K1423" s="372"/>
      <c r="L1423" s="372"/>
      <c r="M1423" s="372"/>
    </row>
    <row r="1424" spans="8:13">
      <c r="H1424" s="116"/>
      <c r="I1424" s="372"/>
      <c r="J1424" s="372"/>
      <c r="K1424" s="372"/>
      <c r="L1424" s="372"/>
      <c r="M1424" s="372"/>
    </row>
    <row r="1425" spans="8:13">
      <c r="H1425" s="116"/>
      <c r="I1425" s="372"/>
      <c r="J1425" s="372"/>
      <c r="K1425" s="372"/>
      <c r="L1425" s="372"/>
      <c r="M1425" s="372"/>
    </row>
    <row r="1426" spans="8:13">
      <c r="H1426" s="116"/>
      <c r="I1426" s="372"/>
      <c r="J1426" s="372"/>
      <c r="K1426" s="372"/>
      <c r="L1426" s="372"/>
      <c r="M1426" s="372"/>
    </row>
    <row r="1427" spans="8:13">
      <c r="H1427" s="116"/>
      <c r="I1427" s="372"/>
      <c r="J1427" s="372"/>
      <c r="K1427" s="372"/>
      <c r="L1427" s="372"/>
      <c r="M1427" s="372"/>
    </row>
    <row r="1428" spans="8:13">
      <c r="H1428" s="116"/>
      <c r="I1428" s="372"/>
      <c r="J1428" s="372"/>
      <c r="K1428" s="372"/>
      <c r="L1428" s="372"/>
      <c r="M1428" s="372"/>
    </row>
    <row r="1429" spans="8:13">
      <c r="H1429" s="116"/>
      <c r="I1429" s="372"/>
      <c r="J1429" s="372"/>
      <c r="K1429" s="372"/>
      <c r="L1429" s="372"/>
      <c r="M1429" s="372"/>
    </row>
    <row r="1430" spans="8:13">
      <c r="H1430" s="116"/>
      <c r="I1430" s="372"/>
      <c r="J1430" s="372"/>
      <c r="K1430" s="372"/>
      <c r="L1430" s="372"/>
      <c r="M1430" s="372"/>
    </row>
    <row r="1431" spans="8:13">
      <c r="H1431" s="116"/>
      <c r="I1431" s="372"/>
      <c r="J1431" s="372"/>
      <c r="K1431" s="372"/>
      <c r="L1431" s="372"/>
      <c r="M1431" s="372"/>
    </row>
    <row r="1432" spans="8:13">
      <c r="H1432" s="116"/>
      <c r="I1432" s="372"/>
      <c r="J1432" s="372"/>
      <c r="K1432" s="372"/>
      <c r="L1432" s="372"/>
      <c r="M1432" s="372"/>
    </row>
    <row r="1433" spans="8:13">
      <c r="H1433" s="116"/>
      <c r="I1433" s="372"/>
      <c r="J1433" s="372"/>
      <c r="K1433" s="372"/>
      <c r="L1433" s="372"/>
      <c r="M1433" s="372"/>
    </row>
    <row r="1434" spans="8:13">
      <c r="H1434" s="116"/>
      <c r="I1434" s="372"/>
      <c r="J1434" s="372"/>
      <c r="K1434" s="372"/>
      <c r="L1434" s="372"/>
      <c r="M1434" s="372"/>
    </row>
    <row r="1435" spans="8:13">
      <c r="H1435" s="116"/>
      <c r="I1435" s="372"/>
      <c r="J1435" s="372"/>
      <c r="K1435" s="372"/>
      <c r="L1435" s="372"/>
      <c r="M1435" s="372"/>
    </row>
    <row r="1436" spans="8:13">
      <c r="H1436" s="116"/>
      <c r="I1436" s="372"/>
      <c r="J1436" s="372"/>
      <c r="K1436" s="372"/>
      <c r="L1436" s="372"/>
      <c r="M1436" s="372"/>
    </row>
    <row r="1437" spans="8:13">
      <c r="H1437" s="116"/>
      <c r="I1437" s="372"/>
      <c r="J1437" s="372"/>
      <c r="K1437" s="372"/>
      <c r="L1437" s="372"/>
      <c r="M1437" s="372"/>
    </row>
    <row r="1438" spans="8:13">
      <c r="H1438" s="116"/>
      <c r="I1438" s="372"/>
      <c r="J1438" s="372"/>
      <c r="K1438" s="372"/>
      <c r="L1438" s="372"/>
      <c r="M1438" s="372"/>
    </row>
    <row r="1439" spans="8:13">
      <c r="H1439" s="116"/>
      <c r="I1439" s="372"/>
      <c r="J1439" s="372"/>
      <c r="K1439" s="372"/>
      <c r="L1439" s="372"/>
      <c r="M1439" s="372"/>
    </row>
    <row r="1440" spans="8:13">
      <c r="H1440" s="116"/>
      <c r="I1440" s="372"/>
      <c r="J1440" s="372"/>
      <c r="K1440" s="372"/>
      <c r="L1440" s="372"/>
      <c r="M1440" s="372"/>
    </row>
    <row r="1441" spans="8:13">
      <c r="H1441" s="116"/>
      <c r="I1441" s="372"/>
      <c r="J1441" s="372"/>
      <c r="K1441" s="372"/>
      <c r="L1441" s="372"/>
      <c r="M1441" s="372"/>
    </row>
    <row r="1442" spans="8:13">
      <c r="H1442" s="116"/>
      <c r="I1442" s="372"/>
      <c r="J1442" s="372"/>
      <c r="K1442" s="372"/>
      <c r="L1442" s="372"/>
      <c r="M1442" s="372"/>
    </row>
    <row r="1443" spans="8:13">
      <c r="H1443" s="116"/>
      <c r="I1443" s="372"/>
      <c r="J1443" s="372"/>
      <c r="K1443" s="372"/>
      <c r="L1443" s="372"/>
      <c r="M1443" s="372"/>
    </row>
    <row r="1444" spans="8:13">
      <c r="H1444" s="116"/>
      <c r="I1444" s="372"/>
      <c r="J1444" s="372"/>
      <c r="K1444" s="372"/>
      <c r="L1444" s="372"/>
      <c r="M1444" s="372"/>
    </row>
    <row r="1445" spans="8:13">
      <c r="H1445" s="116"/>
      <c r="I1445" s="372"/>
      <c r="J1445" s="372"/>
      <c r="K1445" s="372"/>
      <c r="L1445" s="372"/>
      <c r="M1445" s="372"/>
    </row>
    <row r="1446" spans="8:13">
      <c r="H1446" s="116"/>
      <c r="I1446" s="372"/>
      <c r="J1446" s="372"/>
      <c r="K1446" s="372"/>
      <c r="L1446" s="372"/>
      <c r="M1446" s="372"/>
    </row>
    <row r="1447" spans="8:13">
      <c r="H1447" s="116"/>
      <c r="I1447" s="372"/>
      <c r="J1447" s="372"/>
      <c r="K1447" s="372"/>
      <c r="L1447" s="372"/>
      <c r="M1447" s="372"/>
    </row>
    <row r="1448" spans="8:13">
      <c r="H1448" s="116"/>
      <c r="I1448" s="372"/>
      <c r="J1448" s="372"/>
      <c r="K1448" s="372"/>
      <c r="L1448" s="372"/>
      <c r="M1448" s="372"/>
    </row>
    <row r="1449" spans="8:13">
      <c r="H1449" s="116"/>
      <c r="I1449" s="372"/>
      <c r="J1449" s="372"/>
      <c r="K1449" s="372"/>
      <c r="L1449" s="372"/>
      <c r="M1449" s="372"/>
    </row>
    <row r="1450" spans="8:13">
      <c r="H1450" s="116"/>
      <c r="I1450" s="372"/>
      <c r="J1450" s="372"/>
      <c r="K1450" s="372"/>
      <c r="L1450" s="372"/>
      <c r="M1450" s="372"/>
    </row>
    <row r="1451" spans="8:13">
      <c r="H1451" s="116"/>
      <c r="I1451" s="723"/>
      <c r="J1451" s="723"/>
      <c r="K1451" s="723"/>
      <c r="L1451" s="723"/>
      <c r="M1451" s="723"/>
    </row>
    <row r="1452" spans="8:13">
      <c r="H1452" s="116"/>
      <c r="I1452" s="372"/>
      <c r="J1452" s="372"/>
      <c r="K1452" s="372"/>
      <c r="L1452" s="372"/>
      <c r="M1452" s="372"/>
    </row>
    <row r="1453" spans="8:13">
      <c r="H1453" s="116"/>
      <c r="I1453" s="372"/>
      <c r="J1453" s="372"/>
      <c r="K1453" s="372"/>
      <c r="L1453" s="372"/>
      <c r="M1453" s="372"/>
    </row>
    <row r="1454" spans="8:13">
      <c r="H1454" s="116"/>
      <c r="I1454" s="372"/>
      <c r="J1454" s="372"/>
      <c r="K1454" s="372"/>
      <c r="L1454" s="372"/>
      <c r="M1454" s="372"/>
    </row>
    <row r="1455" spans="8:13">
      <c r="H1455" s="116"/>
      <c r="I1455" s="372"/>
      <c r="J1455" s="372"/>
      <c r="K1455" s="372"/>
      <c r="L1455" s="372"/>
      <c r="M1455" s="372"/>
    </row>
    <row r="1456" spans="8:13">
      <c r="H1456" s="116"/>
      <c r="I1456" s="372"/>
      <c r="J1456" s="372"/>
      <c r="K1456" s="372"/>
      <c r="L1456" s="372"/>
      <c r="M1456" s="372"/>
    </row>
    <row r="1457" spans="8:13">
      <c r="H1457" s="116"/>
      <c r="I1457" s="723"/>
      <c r="J1457" s="723"/>
      <c r="K1457" s="723"/>
      <c r="L1457" s="723"/>
      <c r="M1457" s="723"/>
    </row>
    <row r="1458" spans="8:13">
      <c r="H1458" s="116"/>
      <c r="I1458" s="372"/>
      <c r="J1458" s="372"/>
      <c r="K1458" s="372"/>
      <c r="L1458" s="372"/>
      <c r="M1458" s="372"/>
    </row>
    <row r="1459" spans="8:13">
      <c r="H1459" s="116"/>
      <c r="I1459" s="372"/>
      <c r="J1459" s="372"/>
      <c r="K1459" s="372"/>
      <c r="L1459" s="372"/>
      <c r="M1459" s="372"/>
    </row>
    <row r="1460" spans="8:13">
      <c r="H1460" s="116"/>
      <c r="I1460" s="372"/>
      <c r="J1460" s="372"/>
      <c r="K1460" s="372"/>
      <c r="L1460" s="372"/>
      <c r="M1460" s="372"/>
    </row>
    <row r="1461" spans="8:13">
      <c r="H1461" s="116"/>
      <c r="I1461" s="372"/>
      <c r="J1461" s="372"/>
      <c r="K1461" s="372"/>
      <c r="L1461" s="372"/>
      <c r="M1461" s="372"/>
    </row>
    <row r="1462" spans="8:13">
      <c r="H1462" s="116"/>
      <c r="I1462" s="372"/>
      <c r="J1462" s="372"/>
      <c r="K1462" s="372"/>
      <c r="L1462" s="372"/>
      <c r="M1462" s="372"/>
    </row>
    <row r="1463" spans="8:13">
      <c r="H1463" s="116"/>
      <c r="I1463" s="372"/>
      <c r="J1463" s="372"/>
      <c r="K1463" s="372"/>
      <c r="L1463" s="372"/>
      <c r="M1463" s="372"/>
    </row>
    <row r="1464" spans="8:13">
      <c r="H1464" s="116"/>
      <c r="I1464" s="372"/>
      <c r="J1464" s="372"/>
      <c r="K1464" s="372"/>
      <c r="L1464" s="372"/>
      <c r="M1464" s="372"/>
    </row>
    <row r="1465" spans="8:13">
      <c r="H1465" s="116"/>
      <c r="I1465" s="723"/>
      <c r="J1465" s="723"/>
      <c r="K1465" s="723"/>
      <c r="L1465" s="723"/>
      <c r="M1465" s="723"/>
    </row>
    <row r="1466" spans="8:13">
      <c r="H1466" s="116"/>
      <c r="I1466" s="372"/>
      <c r="J1466" s="372"/>
      <c r="K1466" s="372"/>
      <c r="L1466" s="372"/>
      <c r="M1466" s="372"/>
    </row>
    <row r="1467" spans="8:13">
      <c r="H1467" s="116"/>
      <c r="I1467" s="372"/>
      <c r="J1467" s="372"/>
      <c r="K1467" s="372"/>
      <c r="L1467" s="372"/>
      <c r="M1467" s="372"/>
    </row>
    <row r="1468" spans="8:13">
      <c r="H1468" s="116"/>
      <c r="I1468" s="372"/>
      <c r="J1468" s="372"/>
      <c r="K1468" s="372"/>
      <c r="L1468" s="372"/>
      <c r="M1468" s="372"/>
    </row>
    <row r="1469" spans="8:13">
      <c r="H1469" s="116"/>
      <c r="I1469" s="372"/>
      <c r="J1469" s="372"/>
      <c r="K1469" s="372"/>
      <c r="L1469" s="372"/>
      <c r="M1469" s="372"/>
    </row>
    <row r="1470" spans="8:13">
      <c r="H1470" s="116"/>
      <c r="I1470" s="372"/>
      <c r="J1470" s="372"/>
      <c r="K1470" s="372"/>
      <c r="L1470" s="372"/>
      <c r="M1470" s="372"/>
    </row>
    <row r="1471" spans="8:13">
      <c r="H1471" s="116"/>
      <c r="I1471" s="372"/>
      <c r="J1471" s="372"/>
      <c r="K1471" s="372"/>
      <c r="L1471" s="372"/>
      <c r="M1471" s="372"/>
    </row>
    <row r="1472" spans="8:13">
      <c r="H1472" s="116"/>
      <c r="I1472" s="723"/>
      <c r="J1472" s="723"/>
      <c r="K1472" s="723"/>
      <c r="L1472" s="723"/>
      <c r="M1472" s="723"/>
    </row>
    <row r="1473" spans="8:13">
      <c r="H1473" s="116"/>
      <c r="I1473" s="372"/>
      <c r="J1473" s="372"/>
      <c r="K1473" s="372"/>
      <c r="L1473" s="372"/>
      <c r="M1473" s="372"/>
    </row>
    <row r="1474" spans="8:13">
      <c r="H1474" s="116"/>
      <c r="I1474" s="372"/>
      <c r="J1474" s="372"/>
      <c r="K1474" s="372"/>
      <c r="L1474" s="372"/>
      <c r="M1474" s="372"/>
    </row>
    <row r="1475" spans="8:13">
      <c r="H1475" s="116"/>
      <c r="I1475" s="372"/>
      <c r="J1475" s="372"/>
      <c r="K1475" s="372"/>
      <c r="L1475" s="372"/>
      <c r="M1475" s="372"/>
    </row>
    <row r="1476" spans="8:13">
      <c r="H1476" s="116"/>
      <c r="I1476" s="372"/>
      <c r="J1476" s="372"/>
      <c r="K1476" s="372"/>
      <c r="L1476" s="372"/>
      <c r="M1476" s="372"/>
    </row>
    <row r="1477" spans="8:13">
      <c r="H1477" s="116"/>
      <c r="I1477" s="723"/>
      <c r="J1477" s="723"/>
      <c r="K1477" s="723"/>
      <c r="L1477" s="723"/>
      <c r="M1477" s="723"/>
    </row>
    <row r="1478" spans="8:13">
      <c r="H1478" s="116"/>
      <c r="I1478" s="723"/>
      <c r="J1478" s="723"/>
      <c r="K1478" s="723"/>
      <c r="L1478" s="723"/>
      <c r="M1478" s="723"/>
    </row>
    <row r="1479" spans="8:13">
      <c r="H1479" s="116"/>
      <c r="I1479" s="372"/>
      <c r="J1479" s="372"/>
      <c r="K1479" s="372"/>
      <c r="L1479" s="372"/>
      <c r="M1479" s="372"/>
    </row>
    <row r="1480" spans="8:13">
      <c r="H1480" s="116"/>
      <c r="I1480" s="372"/>
      <c r="J1480" s="372"/>
      <c r="K1480" s="372"/>
      <c r="L1480" s="372"/>
      <c r="M1480" s="372"/>
    </row>
    <row r="1481" spans="8:13">
      <c r="H1481" s="116"/>
      <c r="I1481" s="372"/>
      <c r="J1481" s="372"/>
      <c r="K1481" s="372"/>
      <c r="L1481" s="372"/>
      <c r="M1481" s="372"/>
    </row>
    <row r="1482" spans="8:13">
      <c r="H1482" s="116"/>
      <c r="I1482" s="372"/>
      <c r="J1482" s="372"/>
      <c r="K1482" s="372"/>
      <c r="L1482" s="372"/>
      <c r="M1482" s="372"/>
    </row>
    <row r="1483" spans="8:13">
      <c r="H1483" s="116"/>
      <c r="I1483" s="723"/>
      <c r="J1483" s="723"/>
      <c r="K1483" s="723"/>
      <c r="L1483" s="723"/>
      <c r="M1483" s="723"/>
    </row>
    <row r="1484" spans="8:13">
      <c r="H1484" s="116"/>
      <c r="I1484" s="372"/>
      <c r="J1484" s="372"/>
      <c r="K1484" s="372"/>
      <c r="L1484" s="372"/>
      <c r="M1484" s="372"/>
    </row>
    <row r="1485" spans="8:13">
      <c r="H1485" s="116"/>
      <c r="I1485" s="372"/>
      <c r="J1485" s="372"/>
      <c r="K1485" s="372"/>
      <c r="L1485" s="372"/>
      <c r="M1485" s="372"/>
    </row>
    <row r="1486" spans="8:13">
      <c r="H1486" s="116"/>
      <c r="I1486" s="372"/>
      <c r="J1486" s="372"/>
      <c r="K1486" s="372"/>
      <c r="L1486" s="372"/>
      <c r="M1486" s="372"/>
    </row>
    <row r="1487" spans="8:13">
      <c r="H1487" s="116"/>
      <c r="I1487" s="372"/>
      <c r="J1487" s="372"/>
      <c r="K1487" s="372"/>
      <c r="L1487" s="372"/>
      <c r="M1487" s="372"/>
    </row>
    <row r="1488" spans="8:13">
      <c r="H1488" s="116"/>
      <c r="I1488" s="723"/>
      <c r="J1488" s="723"/>
      <c r="K1488" s="723"/>
      <c r="L1488" s="723"/>
      <c r="M1488" s="723"/>
    </row>
    <row r="1489" spans="8:13">
      <c r="H1489" s="116"/>
      <c r="I1489" s="372"/>
      <c r="J1489" s="372"/>
      <c r="K1489" s="372"/>
      <c r="L1489" s="372"/>
      <c r="M1489" s="372"/>
    </row>
    <row r="1490" spans="8:13">
      <c r="H1490" s="116"/>
      <c r="I1490" s="372"/>
      <c r="J1490" s="372"/>
      <c r="K1490" s="372"/>
      <c r="L1490" s="372"/>
      <c r="M1490" s="372"/>
    </row>
    <row r="1491" spans="8:13">
      <c r="H1491" s="116"/>
      <c r="I1491" s="372"/>
      <c r="J1491" s="372"/>
      <c r="K1491" s="372"/>
      <c r="L1491" s="372"/>
      <c r="M1491" s="372"/>
    </row>
    <row r="1492" spans="8:13">
      <c r="H1492" s="116"/>
      <c r="I1492" s="372"/>
      <c r="J1492" s="372"/>
      <c r="K1492" s="372"/>
      <c r="L1492" s="372"/>
      <c r="M1492" s="372"/>
    </row>
    <row r="1493" spans="8:13">
      <c r="H1493" s="116"/>
      <c r="I1493" s="372"/>
      <c r="J1493" s="372"/>
      <c r="K1493" s="372"/>
      <c r="L1493" s="372"/>
      <c r="M1493" s="372"/>
    </row>
    <row r="1494" spans="8:13">
      <c r="H1494" s="116"/>
      <c r="I1494" s="372"/>
      <c r="J1494" s="372"/>
      <c r="K1494" s="372"/>
      <c r="L1494" s="372"/>
      <c r="M1494" s="372"/>
    </row>
    <row r="1495" spans="8:13">
      <c r="H1495" s="116"/>
      <c r="I1495" s="372"/>
      <c r="J1495" s="372"/>
      <c r="K1495" s="372"/>
      <c r="L1495" s="372"/>
      <c r="M1495" s="372"/>
    </row>
    <row r="1496" spans="8:13">
      <c r="H1496" s="116"/>
      <c r="I1496" s="372"/>
      <c r="J1496" s="372"/>
      <c r="K1496" s="372"/>
      <c r="L1496" s="372"/>
      <c r="M1496" s="372"/>
    </row>
    <row r="1497" spans="8:13">
      <c r="H1497" s="116"/>
      <c r="I1497" s="372"/>
      <c r="J1497" s="372"/>
      <c r="K1497" s="372"/>
      <c r="L1497" s="372"/>
      <c r="M1497" s="372"/>
    </row>
    <row r="1498" spans="8:13">
      <c r="H1498" s="116"/>
      <c r="I1498" s="372"/>
      <c r="J1498" s="372"/>
      <c r="K1498" s="372"/>
      <c r="L1498" s="372"/>
      <c r="M1498" s="372"/>
    </row>
    <row r="1499" spans="8:13">
      <c r="H1499" s="116"/>
      <c r="I1499" s="723"/>
      <c r="J1499" s="723"/>
      <c r="K1499" s="723"/>
      <c r="L1499" s="723"/>
      <c r="M1499" s="723"/>
    </row>
    <row r="1500" spans="8:13">
      <c r="H1500" s="116"/>
      <c r="I1500" s="372"/>
      <c r="J1500" s="372"/>
      <c r="K1500" s="372"/>
      <c r="L1500" s="372"/>
      <c r="M1500" s="372"/>
    </row>
    <row r="1501" spans="8:13">
      <c r="H1501" s="116"/>
      <c r="I1501" s="372"/>
      <c r="J1501" s="372"/>
      <c r="K1501" s="372"/>
      <c r="L1501" s="372"/>
      <c r="M1501" s="372"/>
    </row>
    <row r="1502" spans="8:13">
      <c r="H1502" s="116"/>
      <c r="I1502" s="372"/>
      <c r="J1502" s="372"/>
      <c r="K1502" s="372"/>
      <c r="L1502" s="372"/>
      <c r="M1502" s="372"/>
    </row>
    <row r="1503" spans="8:13">
      <c r="H1503" s="116"/>
      <c r="I1503" s="372"/>
      <c r="J1503" s="372"/>
      <c r="K1503" s="372"/>
      <c r="L1503" s="372"/>
      <c r="M1503" s="372"/>
    </row>
    <row r="1504" spans="8:13">
      <c r="H1504" s="116"/>
      <c r="I1504" s="372"/>
      <c r="J1504" s="372"/>
      <c r="K1504" s="372"/>
      <c r="L1504" s="372"/>
      <c r="M1504" s="372"/>
    </row>
    <row r="1505" spans="8:13">
      <c r="H1505" s="116"/>
      <c r="I1505" s="372"/>
      <c r="J1505" s="372"/>
      <c r="K1505" s="372"/>
      <c r="L1505" s="372"/>
      <c r="M1505" s="372"/>
    </row>
    <row r="1506" spans="8:13">
      <c r="H1506" s="116"/>
      <c r="I1506" s="723"/>
      <c r="J1506" s="723"/>
      <c r="K1506" s="723"/>
      <c r="L1506" s="723"/>
      <c r="M1506" s="723"/>
    </row>
    <row r="1507" spans="8:13">
      <c r="H1507" s="116"/>
      <c r="I1507" s="372"/>
      <c r="J1507" s="372"/>
      <c r="K1507" s="372"/>
      <c r="L1507" s="372"/>
      <c r="M1507" s="372"/>
    </row>
    <row r="1508" spans="8:13">
      <c r="H1508" s="116"/>
      <c r="I1508" s="723"/>
      <c r="J1508" s="723"/>
      <c r="K1508" s="723"/>
      <c r="L1508" s="723"/>
      <c r="M1508" s="723"/>
    </row>
    <row r="1509" spans="8:13">
      <c r="H1509" s="116"/>
      <c r="I1509" s="372"/>
      <c r="J1509" s="372"/>
      <c r="K1509" s="372"/>
      <c r="L1509" s="372"/>
      <c r="M1509" s="372"/>
    </row>
    <row r="1510" spans="8:13">
      <c r="H1510" s="116"/>
      <c r="I1510" s="372"/>
      <c r="J1510" s="372"/>
      <c r="K1510" s="372"/>
      <c r="L1510" s="372"/>
      <c r="M1510" s="372"/>
    </row>
    <row r="1511" spans="8:13">
      <c r="H1511" s="116"/>
      <c r="I1511" s="372"/>
      <c r="J1511" s="372"/>
      <c r="K1511" s="372"/>
      <c r="L1511" s="372"/>
      <c r="M1511" s="372"/>
    </row>
    <row r="1512" spans="8:13">
      <c r="H1512" s="116"/>
      <c r="I1512" s="723"/>
      <c r="J1512" s="723"/>
      <c r="K1512" s="723"/>
      <c r="L1512" s="723"/>
      <c r="M1512" s="723"/>
    </row>
    <row r="1513" spans="8:13">
      <c r="H1513" s="116"/>
      <c r="I1513" s="372"/>
      <c r="J1513" s="372"/>
      <c r="K1513" s="372"/>
      <c r="L1513" s="372"/>
      <c r="M1513" s="372"/>
    </row>
    <row r="1514" spans="8:13">
      <c r="H1514" s="116"/>
      <c r="I1514" s="723"/>
      <c r="J1514" s="723"/>
      <c r="K1514" s="723"/>
      <c r="L1514" s="723"/>
      <c r="M1514" s="723"/>
    </row>
    <row r="1515" spans="8:13">
      <c r="H1515" s="116"/>
      <c r="I1515" s="372"/>
      <c r="J1515" s="372"/>
      <c r="K1515" s="372"/>
      <c r="L1515" s="372"/>
      <c r="M1515" s="372"/>
    </row>
    <row r="1516" spans="8:13">
      <c r="H1516" s="116"/>
      <c r="I1516" s="372"/>
      <c r="J1516" s="372"/>
      <c r="K1516" s="372"/>
      <c r="L1516" s="372"/>
      <c r="M1516" s="372"/>
    </row>
    <row r="1517" spans="8:13">
      <c r="H1517" s="116"/>
      <c r="I1517" s="372"/>
      <c r="J1517" s="372"/>
      <c r="K1517" s="372"/>
      <c r="L1517" s="372"/>
      <c r="M1517" s="372"/>
    </row>
    <row r="1518" spans="8:13">
      <c r="H1518" s="116"/>
      <c r="I1518" s="372"/>
      <c r="J1518" s="372"/>
      <c r="K1518" s="372"/>
      <c r="L1518" s="372"/>
      <c r="M1518" s="372"/>
    </row>
    <row r="1519" spans="8:13">
      <c r="H1519" s="116"/>
      <c r="I1519" s="372"/>
      <c r="J1519" s="372"/>
      <c r="K1519" s="372"/>
      <c r="L1519" s="372"/>
      <c r="M1519" s="372"/>
    </row>
    <row r="1520" spans="8:13">
      <c r="H1520" s="116"/>
      <c r="I1520" s="372"/>
      <c r="J1520" s="372"/>
      <c r="K1520" s="372"/>
      <c r="L1520" s="372"/>
      <c r="M1520" s="372"/>
    </row>
    <row r="1521" spans="8:13">
      <c r="H1521" s="116"/>
      <c r="I1521" s="372"/>
      <c r="J1521" s="372"/>
      <c r="K1521" s="372"/>
      <c r="L1521" s="372"/>
      <c r="M1521" s="372"/>
    </row>
    <row r="1522" spans="8:13">
      <c r="H1522" s="116"/>
      <c r="I1522" s="372"/>
      <c r="J1522" s="372"/>
      <c r="K1522" s="372"/>
      <c r="L1522" s="372"/>
      <c r="M1522" s="372"/>
    </row>
    <row r="1523" spans="8:13">
      <c r="H1523" s="116"/>
      <c r="I1523" s="723"/>
      <c r="J1523" s="723"/>
      <c r="K1523" s="723"/>
      <c r="L1523" s="723"/>
      <c r="M1523" s="723"/>
    </row>
    <row r="1524" spans="8:13">
      <c r="H1524" s="116"/>
      <c r="I1524" s="372"/>
      <c r="J1524" s="372"/>
      <c r="K1524" s="372"/>
      <c r="L1524" s="372"/>
      <c r="M1524" s="372"/>
    </row>
    <row r="1525" spans="8:13">
      <c r="H1525" s="116"/>
      <c r="I1525" s="372"/>
      <c r="J1525" s="372"/>
      <c r="K1525" s="372"/>
      <c r="L1525" s="372"/>
      <c r="M1525" s="372"/>
    </row>
    <row r="1526" spans="8:13">
      <c r="H1526" s="116"/>
      <c r="I1526" s="372"/>
      <c r="J1526" s="372"/>
      <c r="K1526" s="372"/>
      <c r="L1526" s="372"/>
      <c r="M1526" s="372"/>
    </row>
    <row r="1527" spans="8:13">
      <c r="H1527" s="116"/>
      <c r="I1527" s="372"/>
      <c r="J1527" s="372"/>
      <c r="K1527" s="372"/>
      <c r="L1527" s="372"/>
      <c r="M1527" s="372"/>
    </row>
    <row r="1528" spans="8:13">
      <c r="H1528" s="116"/>
      <c r="I1528" s="723"/>
      <c r="J1528" s="723"/>
      <c r="K1528" s="723"/>
      <c r="L1528" s="723"/>
      <c r="M1528" s="723"/>
    </row>
    <row r="1529" spans="8:13">
      <c r="H1529" s="116"/>
      <c r="I1529" s="372"/>
      <c r="J1529" s="372"/>
      <c r="K1529" s="372"/>
      <c r="L1529" s="372"/>
      <c r="M1529" s="372"/>
    </row>
    <row r="1530" spans="8:13">
      <c r="H1530" s="116"/>
      <c r="I1530" s="723"/>
      <c r="J1530" s="723"/>
      <c r="K1530" s="723"/>
      <c r="L1530" s="723"/>
      <c r="M1530" s="723"/>
    </row>
    <row r="1531" spans="8:13">
      <c r="H1531" s="116"/>
      <c r="I1531" s="723"/>
      <c r="J1531" s="723"/>
      <c r="K1531" s="723"/>
      <c r="L1531" s="723"/>
      <c r="M1531" s="723"/>
    </row>
    <row r="1532" spans="8:13">
      <c r="H1532" s="116"/>
      <c r="I1532" s="372"/>
      <c r="J1532" s="372"/>
      <c r="K1532" s="372"/>
      <c r="L1532" s="372"/>
      <c r="M1532" s="372"/>
    </row>
    <row r="1533" spans="8:13">
      <c r="H1533" s="116"/>
      <c r="I1533" s="372"/>
      <c r="J1533" s="372"/>
      <c r="K1533" s="372"/>
      <c r="L1533" s="372"/>
      <c r="M1533" s="372"/>
    </row>
    <row r="1534" spans="8:13">
      <c r="H1534" s="116"/>
      <c r="I1534" s="723"/>
      <c r="J1534" s="723"/>
      <c r="K1534" s="723"/>
      <c r="L1534" s="723"/>
      <c r="M1534" s="723"/>
    </row>
    <row r="1535" spans="8:13">
      <c r="H1535" s="116"/>
      <c r="I1535" s="372"/>
      <c r="J1535" s="372"/>
      <c r="K1535" s="372"/>
      <c r="L1535" s="372"/>
      <c r="M1535" s="372"/>
    </row>
    <row r="1536" spans="8:13">
      <c r="H1536" s="116"/>
      <c r="I1536" s="372"/>
      <c r="J1536" s="372"/>
      <c r="K1536" s="372"/>
      <c r="L1536" s="372"/>
      <c r="M1536" s="372"/>
    </row>
    <row r="1537" spans="8:13">
      <c r="H1537" s="116"/>
      <c r="I1537" s="372"/>
      <c r="J1537" s="372"/>
      <c r="K1537" s="372"/>
      <c r="L1537" s="372"/>
      <c r="M1537" s="372"/>
    </row>
    <row r="1538" spans="8:13">
      <c r="H1538" s="116"/>
      <c r="I1538" s="372"/>
      <c r="J1538" s="372"/>
      <c r="K1538" s="372"/>
      <c r="L1538" s="372"/>
      <c r="M1538" s="372"/>
    </row>
    <row r="1539" spans="8:13">
      <c r="H1539" s="116"/>
      <c r="I1539" s="372"/>
      <c r="J1539" s="372"/>
      <c r="K1539" s="372"/>
      <c r="L1539" s="372"/>
      <c r="M1539" s="372"/>
    </row>
    <row r="1540" spans="8:13">
      <c r="H1540" s="116"/>
      <c r="I1540" s="372"/>
      <c r="J1540" s="372"/>
      <c r="K1540" s="372"/>
      <c r="L1540" s="372"/>
      <c r="M1540" s="372"/>
    </row>
    <row r="1541" spans="8:13">
      <c r="H1541" s="116"/>
      <c r="I1541" s="372"/>
      <c r="J1541" s="372"/>
      <c r="K1541" s="372"/>
      <c r="L1541" s="372"/>
      <c r="M1541" s="372"/>
    </row>
    <row r="1542" spans="8:13">
      <c r="H1542" s="116"/>
      <c r="I1542" s="372"/>
      <c r="J1542" s="372"/>
      <c r="K1542" s="372"/>
      <c r="L1542" s="372"/>
      <c r="M1542" s="372"/>
    </row>
    <row r="1543" spans="8:13">
      <c r="H1543" s="116"/>
      <c r="I1543" s="723"/>
      <c r="J1543" s="723"/>
      <c r="K1543" s="723"/>
      <c r="L1543" s="723"/>
      <c r="M1543" s="723"/>
    </row>
    <row r="1544" spans="8:13">
      <c r="H1544" s="116"/>
      <c r="I1544" s="372"/>
      <c r="J1544" s="372"/>
      <c r="K1544" s="372"/>
      <c r="L1544" s="372"/>
      <c r="M1544" s="372"/>
    </row>
    <row r="1545" spans="8:13">
      <c r="H1545" s="116"/>
      <c r="I1545" s="372"/>
      <c r="J1545" s="372"/>
      <c r="K1545" s="372"/>
      <c r="L1545" s="372"/>
      <c r="M1545" s="372"/>
    </row>
    <row r="1546" spans="8:13">
      <c r="H1546" s="116"/>
      <c r="I1546" s="372"/>
      <c r="J1546" s="372"/>
      <c r="K1546" s="372"/>
      <c r="L1546" s="372"/>
      <c r="M1546" s="372"/>
    </row>
    <row r="1547" spans="8:13">
      <c r="H1547" s="116"/>
      <c r="I1547" s="372"/>
      <c r="J1547" s="372"/>
      <c r="K1547" s="372"/>
      <c r="L1547" s="372"/>
      <c r="M1547" s="372"/>
    </row>
    <row r="1548" spans="8:13">
      <c r="H1548" s="116"/>
      <c r="I1548" s="723"/>
      <c r="J1548" s="723"/>
      <c r="K1548" s="723"/>
      <c r="L1548" s="723"/>
      <c r="M1548" s="723"/>
    </row>
    <row r="1549" spans="8:13">
      <c r="H1549" s="116"/>
      <c r="I1549" s="372"/>
      <c r="J1549" s="372"/>
      <c r="K1549" s="372"/>
      <c r="L1549" s="372"/>
      <c r="M1549" s="372"/>
    </row>
    <row r="1550" spans="8:13">
      <c r="H1550" s="116"/>
      <c r="I1550" s="372"/>
      <c r="J1550" s="372"/>
      <c r="K1550" s="372"/>
      <c r="L1550" s="372"/>
      <c r="M1550" s="372"/>
    </row>
    <row r="1551" spans="8:13">
      <c r="H1551" s="116"/>
      <c r="I1551" s="372"/>
      <c r="J1551" s="372"/>
      <c r="K1551" s="372"/>
      <c r="L1551" s="372"/>
      <c r="M1551" s="372"/>
    </row>
    <row r="1552" spans="8:13">
      <c r="H1552" s="116"/>
      <c r="I1552" s="372"/>
      <c r="J1552" s="372"/>
      <c r="K1552" s="372"/>
      <c r="L1552" s="372"/>
      <c r="M1552" s="372"/>
    </row>
    <row r="1553" spans="8:13">
      <c r="H1553" s="116"/>
      <c r="I1553" s="723"/>
      <c r="J1553" s="723"/>
      <c r="K1553" s="723"/>
      <c r="L1553" s="723"/>
      <c r="M1553" s="723"/>
    </row>
    <row r="1554" spans="8:13">
      <c r="H1554" s="116"/>
      <c r="I1554" s="372"/>
      <c r="J1554" s="372"/>
      <c r="K1554" s="372"/>
      <c r="L1554" s="372"/>
      <c r="M1554" s="372"/>
    </row>
    <row r="1555" spans="8:13">
      <c r="H1555" s="116"/>
      <c r="I1555" s="372"/>
      <c r="J1555" s="372"/>
      <c r="K1555" s="372"/>
      <c r="L1555" s="372"/>
      <c r="M1555" s="372"/>
    </row>
    <row r="1556" spans="8:13">
      <c r="H1556" s="116"/>
      <c r="I1556" s="372"/>
      <c r="J1556" s="372"/>
      <c r="K1556" s="372"/>
      <c r="L1556" s="372"/>
      <c r="M1556" s="372"/>
    </row>
    <row r="1557" spans="8:13">
      <c r="H1557" s="116"/>
      <c r="I1557" s="372"/>
      <c r="J1557" s="372"/>
      <c r="K1557" s="372"/>
      <c r="L1557" s="372"/>
      <c r="M1557" s="372"/>
    </row>
    <row r="1558" spans="8:13">
      <c r="H1558" s="116"/>
      <c r="I1558" s="372"/>
      <c r="J1558" s="372"/>
      <c r="K1558" s="372"/>
      <c r="L1558" s="372"/>
      <c r="M1558" s="372"/>
    </row>
    <row r="1559" spans="8:13">
      <c r="H1559" s="116"/>
      <c r="I1559" s="372"/>
      <c r="J1559" s="372"/>
      <c r="K1559" s="372"/>
      <c r="L1559" s="372"/>
      <c r="M1559" s="372"/>
    </row>
    <row r="1560" spans="8:13">
      <c r="H1560" s="116"/>
      <c r="I1560" s="372"/>
      <c r="J1560" s="372"/>
      <c r="K1560" s="372"/>
      <c r="L1560" s="372"/>
      <c r="M1560" s="372"/>
    </row>
    <row r="1561" spans="8:13">
      <c r="H1561" s="116"/>
      <c r="I1561" s="372"/>
      <c r="J1561" s="372"/>
      <c r="K1561" s="372"/>
      <c r="L1561" s="372"/>
      <c r="M1561" s="372"/>
    </row>
    <row r="1562" spans="8:13">
      <c r="H1562" s="116"/>
      <c r="I1562" s="372"/>
      <c r="J1562" s="372"/>
      <c r="K1562" s="372"/>
      <c r="L1562" s="372"/>
      <c r="M1562" s="372"/>
    </row>
    <row r="1563" spans="8:13">
      <c r="H1563" s="116"/>
      <c r="I1563" s="372"/>
      <c r="J1563" s="372"/>
      <c r="K1563" s="372"/>
      <c r="L1563" s="372"/>
      <c r="M1563" s="372"/>
    </row>
    <row r="1564" spans="8:13">
      <c r="H1564" s="116"/>
      <c r="I1564" s="372"/>
      <c r="J1564" s="372"/>
      <c r="K1564" s="372"/>
      <c r="L1564" s="372"/>
      <c r="M1564" s="372"/>
    </row>
    <row r="1565" spans="8:13">
      <c r="H1565" s="116"/>
      <c r="I1565" s="723"/>
      <c r="J1565" s="723"/>
      <c r="K1565" s="723"/>
      <c r="L1565" s="723"/>
      <c r="M1565" s="723"/>
    </row>
    <row r="1566" spans="8:13">
      <c r="H1566" s="116"/>
      <c r="I1566" s="372"/>
      <c r="J1566" s="372"/>
      <c r="K1566" s="372"/>
      <c r="L1566" s="372"/>
      <c r="M1566" s="372"/>
    </row>
    <row r="1567" spans="8:13">
      <c r="H1567" s="116"/>
      <c r="I1567" s="372"/>
      <c r="J1567" s="372"/>
      <c r="K1567" s="372"/>
      <c r="L1567" s="372"/>
      <c r="M1567" s="372"/>
    </row>
    <row r="1568" spans="8:13">
      <c r="H1568" s="116"/>
      <c r="I1568" s="372"/>
      <c r="J1568" s="372"/>
      <c r="K1568" s="372"/>
      <c r="L1568" s="372"/>
      <c r="M1568" s="372"/>
    </row>
    <row r="1569" spans="8:13">
      <c r="H1569" s="116"/>
      <c r="I1569" s="372"/>
      <c r="J1569" s="372"/>
      <c r="K1569" s="372"/>
      <c r="L1569" s="372"/>
      <c r="M1569" s="372"/>
    </row>
    <row r="1570" spans="8:13">
      <c r="H1570" s="116"/>
      <c r="I1570" s="372"/>
      <c r="J1570" s="372"/>
      <c r="K1570" s="372"/>
      <c r="L1570" s="372"/>
      <c r="M1570" s="372"/>
    </row>
    <row r="1571" spans="8:13">
      <c r="H1571" s="116"/>
      <c r="I1571" s="723"/>
      <c r="J1571" s="723"/>
      <c r="K1571" s="723"/>
      <c r="L1571" s="723"/>
      <c r="M1571" s="723"/>
    </row>
    <row r="1572" spans="8:13">
      <c r="H1572" s="116"/>
      <c r="I1572" s="723"/>
      <c r="J1572" s="723"/>
      <c r="K1572" s="723"/>
      <c r="L1572" s="723"/>
      <c r="M1572" s="723"/>
    </row>
    <row r="1573" spans="8:13">
      <c r="H1573" s="116"/>
      <c r="I1573" s="372"/>
      <c r="J1573" s="372"/>
      <c r="K1573" s="372"/>
      <c r="L1573" s="372"/>
      <c r="M1573" s="372"/>
    </row>
    <row r="1574" spans="8:13">
      <c r="H1574" s="116"/>
      <c r="I1574" s="372"/>
      <c r="J1574" s="372"/>
      <c r="K1574" s="372"/>
      <c r="L1574" s="372"/>
      <c r="M1574" s="372"/>
    </row>
    <row r="1575" spans="8:13">
      <c r="H1575" s="116"/>
      <c r="I1575" s="372"/>
      <c r="J1575" s="372"/>
      <c r="K1575" s="372"/>
      <c r="L1575" s="372"/>
      <c r="M1575" s="26"/>
    </row>
    <row r="1576" spans="8:13">
      <c r="H1576" s="116"/>
      <c r="I1576" s="372"/>
      <c r="J1576" s="372"/>
      <c r="K1576" s="372"/>
      <c r="L1576" s="372"/>
      <c r="M1576" s="372"/>
    </row>
    <row r="1577" spans="8:13">
      <c r="H1577" s="116"/>
      <c r="I1577" s="723"/>
      <c r="J1577" s="723"/>
      <c r="K1577" s="723"/>
      <c r="L1577" s="723"/>
      <c r="M1577" s="723"/>
    </row>
    <row r="1578" spans="8:13">
      <c r="H1578" s="116"/>
      <c r="I1578" s="372"/>
      <c r="J1578" s="372"/>
      <c r="K1578" s="26"/>
      <c r="L1578" s="372"/>
      <c r="M1578" s="26"/>
    </row>
    <row r="1579" spans="8:13">
      <c r="H1579" s="116"/>
      <c r="I1579" s="723"/>
      <c r="J1579" s="723"/>
      <c r="K1579" s="723"/>
      <c r="L1579" s="723"/>
      <c r="M1579" s="723"/>
    </row>
    <row r="1580" spans="8:13">
      <c r="H1580" s="116"/>
      <c r="I1580" s="372"/>
      <c r="J1580" s="372"/>
      <c r="K1580" s="372"/>
      <c r="L1580" s="372"/>
      <c r="M1580" s="372"/>
    </row>
    <row r="1581" spans="8:13">
      <c r="H1581" s="116"/>
      <c r="I1581" s="723"/>
      <c r="J1581" s="723"/>
      <c r="K1581" s="723"/>
      <c r="L1581" s="723"/>
      <c r="M1581" s="723"/>
    </row>
    <row r="1582" spans="8:13">
      <c r="H1582" s="116"/>
      <c r="I1582" s="372"/>
      <c r="J1582" s="372"/>
      <c r="K1582" s="26"/>
      <c r="L1582" s="372"/>
      <c r="M1582" s="26"/>
    </row>
    <row r="1583" spans="8:13">
      <c r="H1583" s="116"/>
      <c r="I1583" s="372"/>
      <c r="J1583" s="372"/>
      <c r="K1583" s="372"/>
      <c r="L1583" s="372"/>
      <c r="M1583" s="372"/>
    </row>
    <row r="1584" spans="8:13">
      <c r="H1584" s="116"/>
      <c r="I1584" s="372"/>
      <c r="J1584" s="372"/>
      <c r="K1584" s="372"/>
      <c r="L1584" s="372"/>
      <c r="M1584" s="372"/>
    </row>
    <row r="1585" spans="8:13">
      <c r="H1585" s="116"/>
      <c r="I1585" s="372"/>
      <c r="J1585" s="372"/>
      <c r="K1585" s="372"/>
      <c r="L1585" s="372"/>
      <c r="M1585" s="372"/>
    </row>
    <row r="1586" spans="8:13">
      <c r="H1586" s="116"/>
      <c r="I1586" s="723"/>
      <c r="J1586" s="723"/>
      <c r="K1586" s="723"/>
      <c r="L1586" s="723"/>
      <c r="M1586" s="723"/>
    </row>
    <row r="1587" spans="8:13">
      <c r="H1587" s="116"/>
      <c r="I1587" s="372"/>
      <c r="J1587" s="372"/>
      <c r="K1587" s="26"/>
      <c r="L1587" s="372"/>
      <c r="M1587" s="26"/>
    </row>
    <row r="1588" spans="8:13">
      <c r="H1588" s="116"/>
      <c r="I1588" s="372"/>
      <c r="J1588" s="372"/>
      <c r="K1588" s="26"/>
      <c r="L1588" s="372"/>
      <c r="M1588" s="26"/>
    </row>
    <row r="1589" spans="8:13">
      <c r="H1589" s="116"/>
      <c r="I1589" s="372"/>
      <c r="J1589" s="372"/>
      <c r="K1589" s="372"/>
      <c r="L1589" s="372"/>
      <c r="M1589" s="372"/>
    </row>
    <row r="1590" spans="8:13">
      <c r="H1590" s="116"/>
      <c r="I1590" s="372"/>
      <c r="J1590" s="372"/>
      <c r="K1590" s="372"/>
      <c r="L1590" s="372"/>
      <c r="M1590" s="26"/>
    </row>
    <row r="1591" spans="8:13">
      <c r="H1591" s="116"/>
      <c r="I1591" s="723"/>
      <c r="J1591" s="723"/>
      <c r="K1591" s="723"/>
      <c r="L1591" s="723"/>
      <c r="M1591" s="723"/>
    </row>
    <row r="1592" spans="8:13">
      <c r="H1592" s="116"/>
      <c r="I1592" s="372"/>
      <c r="J1592" s="372"/>
      <c r="K1592" s="372"/>
      <c r="L1592" s="372"/>
      <c r="M1592" s="372"/>
    </row>
    <row r="1593" spans="8:13">
      <c r="H1593" s="116"/>
      <c r="I1593" s="723"/>
      <c r="J1593" s="723"/>
      <c r="K1593" s="723"/>
      <c r="L1593" s="723"/>
      <c r="M1593" s="723"/>
    </row>
    <row r="1594" spans="8:13">
      <c r="H1594" s="116"/>
      <c r="I1594" s="723"/>
      <c r="J1594" s="723"/>
      <c r="K1594" s="723"/>
      <c r="L1594" s="723"/>
      <c r="M1594" s="723"/>
    </row>
    <row r="1595" spans="8:13">
      <c r="H1595" s="116"/>
      <c r="I1595" s="372"/>
      <c r="J1595" s="372"/>
      <c r="K1595" s="372"/>
      <c r="L1595" s="372"/>
      <c r="M1595" s="372"/>
    </row>
    <row r="1596" spans="8:13">
      <c r="H1596" s="116"/>
      <c r="I1596" s="372"/>
      <c r="J1596" s="372"/>
      <c r="K1596" s="372"/>
      <c r="L1596" s="372"/>
      <c r="M1596" s="372"/>
    </row>
    <row r="1597" spans="8:13">
      <c r="H1597" s="116"/>
      <c r="I1597" s="372"/>
      <c r="J1597" s="372"/>
      <c r="K1597" s="372"/>
      <c r="L1597" s="372"/>
      <c r="M1597" s="372"/>
    </row>
    <row r="1598" spans="8:13">
      <c r="H1598" s="116"/>
      <c r="I1598" s="372"/>
      <c r="J1598" s="372"/>
      <c r="K1598" s="372"/>
      <c r="L1598" s="372"/>
      <c r="M1598" s="372"/>
    </row>
    <row r="1599" spans="8:13">
      <c r="H1599" s="116"/>
      <c r="I1599" s="372"/>
      <c r="J1599" s="372"/>
      <c r="K1599" s="372"/>
      <c r="L1599" s="372"/>
      <c r="M1599" s="372"/>
    </row>
    <row r="1600" spans="8:13">
      <c r="H1600" s="116"/>
      <c r="I1600" s="372"/>
      <c r="J1600" s="372"/>
      <c r="K1600" s="372"/>
      <c r="L1600" s="372"/>
      <c r="M1600" s="372"/>
    </row>
    <row r="1601" spans="8:13">
      <c r="H1601" s="116"/>
      <c r="I1601" s="372"/>
      <c r="J1601" s="372"/>
      <c r="K1601" s="372"/>
      <c r="L1601" s="372"/>
      <c r="M1601" s="372"/>
    </row>
    <row r="1602" spans="8:13">
      <c r="H1602" s="116"/>
      <c r="I1602" s="372"/>
      <c r="J1602" s="372"/>
      <c r="K1602" s="372"/>
      <c r="L1602" s="372"/>
      <c r="M1602" s="372"/>
    </row>
    <row r="1603" spans="8:13">
      <c r="H1603" s="116"/>
      <c r="I1603" s="372"/>
      <c r="J1603" s="372"/>
      <c r="K1603" s="372"/>
      <c r="L1603" s="372"/>
      <c r="M1603" s="372"/>
    </row>
    <row r="1604" spans="8:13">
      <c r="H1604" s="116"/>
      <c r="I1604" s="723"/>
      <c r="J1604" s="723"/>
      <c r="K1604" s="723"/>
      <c r="L1604" s="723"/>
      <c r="M1604" s="723"/>
    </row>
    <row r="1605" spans="8:13">
      <c r="H1605" s="116"/>
      <c r="I1605" s="372"/>
      <c r="J1605" s="372"/>
      <c r="K1605" s="372"/>
      <c r="L1605" s="372"/>
      <c r="M1605" s="372"/>
    </row>
    <row r="1606" spans="8:13">
      <c r="H1606" s="116"/>
      <c r="I1606" s="372"/>
      <c r="J1606" s="372"/>
      <c r="K1606" s="372"/>
      <c r="L1606" s="372"/>
      <c r="M1606" s="372"/>
    </row>
    <row r="1607" spans="8:13">
      <c r="H1607" s="116"/>
      <c r="I1607" s="372"/>
      <c r="J1607" s="372"/>
      <c r="K1607" s="372"/>
      <c r="L1607" s="372"/>
      <c r="M1607" s="372"/>
    </row>
    <row r="1608" spans="8:13">
      <c r="H1608" s="116"/>
      <c r="I1608" s="372"/>
      <c r="J1608" s="372"/>
      <c r="K1608" s="372"/>
      <c r="L1608" s="372"/>
      <c r="M1608" s="372"/>
    </row>
    <row r="1609" spans="8:13">
      <c r="H1609" s="116"/>
      <c r="I1609" s="723"/>
      <c r="J1609" s="723"/>
      <c r="K1609" s="723"/>
      <c r="L1609" s="723"/>
      <c r="M1609" s="723"/>
    </row>
    <row r="1610" spans="8:13">
      <c r="H1610" s="116"/>
      <c r="I1610" s="372"/>
      <c r="J1610" s="372"/>
      <c r="K1610" s="372"/>
      <c r="L1610" s="372"/>
      <c r="M1610" s="372"/>
    </row>
    <row r="1611" spans="8:13">
      <c r="H1611" s="116"/>
      <c r="I1611" s="372"/>
      <c r="J1611" s="372"/>
      <c r="K1611" s="372"/>
      <c r="L1611" s="372"/>
      <c r="M1611" s="372"/>
    </row>
    <row r="1612" spans="8:13">
      <c r="H1612" s="116"/>
      <c r="I1612" s="372"/>
      <c r="J1612" s="372"/>
      <c r="K1612" s="372"/>
      <c r="L1612" s="372"/>
      <c r="M1612" s="372"/>
    </row>
    <row r="1613" spans="8:13">
      <c r="H1613" s="116"/>
      <c r="I1613" s="372"/>
      <c r="J1613" s="372"/>
      <c r="K1613" s="372"/>
      <c r="L1613" s="372"/>
      <c r="M1613" s="372"/>
    </row>
    <row r="1614" spans="8:13">
      <c r="H1614" s="116"/>
      <c r="I1614" s="372"/>
      <c r="J1614" s="372"/>
      <c r="K1614" s="372"/>
      <c r="L1614" s="372"/>
      <c r="M1614" s="372"/>
    </row>
    <row r="1615" spans="8:13">
      <c r="H1615" s="116"/>
      <c r="I1615" s="372"/>
      <c r="J1615" s="372"/>
      <c r="K1615" s="372"/>
      <c r="L1615" s="372"/>
      <c r="M1615" s="372"/>
    </row>
    <row r="1616" spans="8:13">
      <c r="H1616" s="116"/>
      <c r="I1616" s="372"/>
      <c r="J1616" s="372"/>
      <c r="K1616" s="372"/>
      <c r="L1616" s="372"/>
      <c r="M1616" s="372"/>
    </row>
    <row r="1617" spans="8:13">
      <c r="H1617" s="116"/>
      <c r="I1617" s="372"/>
      <c r="J1617" s="372"/>
      <c r="K1617" s="372"/>
      <c r="L1617" s="372"/>
      <c r="M1617" s="372"/>
    </row>
    <row r="1618" spans="8:13">
      <c r="H1618" s="116"/>
      <c r="I1618" s="372"/>
      <c r="J1618" s="372"/>
      <c r="K1618" s="372"/>
      <c r="L1618" s="372"/>
      <c r="M1618" s="372"/>
    </row>
    <row r="1619" spans="8:13">
      <c r="H1619" s="116"/>
      <c r="I1619" s="723"/>
      <c r="J1619" s="723"/>
      <c r="K1619" s="723"/>
      <c r="L1619" s="723"/>
      <c r="M1619" s="723"/>
    </row>
    <row r="1620" spans="8:13">
      <c r="H1620" s="116"/>
      <c r="I1620" s="372"/>
      <c r="J1620" s="372"/>
      <c r="K1620" s="372"/>
      <c r="L1620" s="372"/>
      <c r="M1620" s="372"/>
    </row>
    <row r="1621" spans="8:13">
      <c r="H1621" s="116"/>
      <c r="I1621" s="372"/>
      <c r="J1621" s="372"/>
      <c r="K1621" s="372"/>
      <c r="L1621" s="372"/>
      <c r="M1621" s="372"/>
    </row>
    <row r="1622" spans="8:13">
      <c r="H1622" s="116"/>
      <c r="I1622" s="372"/>
      <c r="J1622" s="372"/>
      <c r="K1622" s="372"/>
      <c r="L1622" s="372"/>
      <c r="M1622" s="372"/>
    </row>
    <row r="1623" spans="8:13">
      <c r="H1623" s="116"/>
      <c r="I1623" s="372"/>
      <c r="J1623" s="372"/>
      <c r="K1623" s="372"/>
      <c r="L1623" s="372"/>
      <c r="M1623" s="372"/>
    </row>
    <row r="1624" spans="8:13">
      <c r="H1624" s="116"/>
      <c r="I1624" s="723"/>
      <c r="J1624" s="723"/>
      <c r="K1624" s="723"/>
      <c r="L1624" s="723"/>
      <c r="M1624" s="723"/>
    </row>
    <row r="1625" spans="8:13">
      <c r="H1625" s="116"/>
      <c r="I1625" s="372"/>
      <c r="J1625" s="372"/>
      <c r="K1625" s="372"/>
      <c r="L1625" s="372"/>
      <c r="M1625" s="372"/>
    </row>
    <row r="1626" spans="8:13">
      <c r="H1626" s="116"/>
      <c r="I1626" s="372"/>
      <c r="J1626" s="372"/>
      <c r="K1626" s="372"/>
      <c r="L1626" s="372"/>
      <c r="M1626" s="372"/>
    </row>
    <row r="1627" spans="8:13">
      <c r="H1627" s="116"/>
      <c r="I1627" s="372"/>
      <c r="J1627" s="372"/>
      <c r="K1627" s="372"/>
      <c r="L1627" s="372"/>
      <c r="M1627" s="372"/>
    </row>
    <row r="1628" spans="8:13">
      <c r="H1628" s="116"/>
      <c r="I1628" s="372"/>
      <c r="J1628" s="372"/>
      <c r="K1628" s="372"/>
      <c r="L1628" s="372"/>
      <c r="M1628" s="372"/>
    </row>
    <row r="1629" spans="8:13">
      <c r="H1629" s="116"/>
      <c r="I1629" s="372"/>
      <c r="J1629" s="372"/>
      <c r="K1629" s="372"/>
      <c r="L1629" s="372"/>
      <c r="M1629" s="372"/>
    </row>
    <row r="1630" spans="8:13">
      <c r="H1630" s="116"/>
      <c r="I1630" s="723"/>
      <c r="J1630" s="723"/>
      <c r="K1630" s="723"/>
      <c r="L1630" s="723"/>
      <c r="M1630" s="723"/>
    </row>
    <row r="1631" spans="8:13">
      <c r="H1631" s="116"/>
      <c r="I1631" s="372"/>
      <c r="J1631" s="372"/>
      <c r="K1631" s="26"/>
      <c r="L1631" s="372"/>
      <c r="M1631" s="26"/>
    </row>
    <row r="1632" spans="8:13">
      <c r="H1632" s="116"/>
      <c r="I1632" s="372"/>
      <c r="J1632" s="372"/>
      <c r="K1632" s="26"/>
      <c r="L1632" s="372"/>
      <c r="M1632" s="26"/>
    </row>
    <row r="1633" spans="8:13">
      <c r="H1633" s="116"/>
      <c r="I1633" s="372"/>
      <c r="J1633" s="372"/>
      <c r="K1633" s="26"/>
      <c r="L1633" s="372"/>
      <c r="M1633" s="26"/>
    </row>
    <row r="1634" spans="8:13">
      <c r="H1634" s="116"/>
      <c r="I1634" s="372"/>
      <c r="J1634" s="372"/>
      <c r="K1634" s="26"/>
      <c r="L1634" s="372"/>
      <c r="M1634" s="26"/>
    </row>
    <row r="1635" spans="8:13">
      <c r="H1635" s="116"/>
      <c r="I1635" s="372"/>
      <c r="J1635" s="372"/>
      <c r="K1635" s="26"/>
      <c r="L1635" s="372"/>
      <c r="M1635" s="26"/>
    </row>
    <row r="1636" spans="8:13">
      <c r="H1636" s="116"/>
      <c r="I1636" s="372"/>
      <c r="J1636" s="372"/>
      <c r="K1636" s="26"/>
      <c r="L1636" s="372"/>
      <c r="M1636" s="26"/>
    </row>
    <row r="1637" spans="8:13">
      <c r="H1637" s="116"/>
      <c r="I1637" s="372"/>
      <c r="J1637" s="372"/>
      <c r="K1637" s="26"/>
      <c r="L1637" s="372"/>
      <c r="M1637" s="26"/>
    </row>
    <row r="1638" spans="8:13">
      <c r="H1638" s="116"/>
      <c r="I1638" s="372"/>
      <c r="J1638" s="372"/>
      <c r="K1638" s="26"/>
      <c r="L1638" s="372"/>
      <c r="M1638" s="26"/>
    </row>
    <row r="1639" spans="8:13">
      <c r="H1639" s="116"/>
      <c r="I1639" s="372"/>
      <c r="J1639" s="372"/>
      <c r="K1639" s="26"/>
      <c r="L1639" s="372"/>
      <c r="M1639" s="26"/>
    </row>
    <row r="1640" spans="8:13">
      <c r="H1640" s="116"/>
      <c r="I1640" s="372"/>
      <c r="J1640" s="372"/>
      <c r="K1640" s="26"/>
      <c r="L1640" s="372"/>
      <c r="M1640" s="26"/>
    </row>
    <row r="1641" spans="8:13">
      <c r="H1641" s="116"/>
      <c r="I1641" s="372"/>
      <c r="J1641" s="372"/>
      <c r="K1641" s="26"/>
      <c r="L1641" s="372"/>
      <c r="M1641" s="26"/>
    </row>
    <row r="1642" spans="8:13">
      <c r="H1642" s="116"/>
      <c r="I1642" s="723"/>
      <c r="J1642" s="723"/>
      <c r="K1642" s="723"/>
      <c r="L1642" s="723"/>
      <c r="M1642" s="723"/>
    </row>
    <row r="1643" spans="8:13">
      <c r="H1643" s="116"/>
      <c r="I1643" s="372"/>
      <c r="J1643" s="372"/>
      <c r="K1643" s="26"/>
      <c r="L1643" s="372"/>
      <c r="M1643" s="26"/>
    </row>
    <row r="1644" spans="8:13">
      <c r="H1644" s="116"/>
      <c r="I1644" s="372"/>
      <c r="J1644" s="372"/>
      <c r="K1644" s="26"/>
      <c r="L1644" s="372"/>
      <c r="M1644" s="26"/>
    </row>
    <row r="1645" spans="8:13">
      <c r="H1645" s="116"/>
      <c r="I1645" s="372"/>
      <c r="J1645" s="372"/>
      <c r="K1645" s="26"/>
      <c r="L1645" s="372"/>
      <c r="M1645" s="26"/>
    </row>
    <row r="1646" spans="8:13">
      <c r="H1646" s="116"/>
      <c r="I1646" s="372"/>
      <c r="J1646" s="372"/>
      <c r="K1646" s="26"/>
      <c r="L1646" s="372"/>
      <c r="M1646" s="26"/>
    </row>
    <row r="1647" spans="8:13">
      <c r="H1647" s="116"/>
      <c r="I1647" s="372"/>
      <c r="J1647" s="372"/>
      <c r="K1647" s="26"/>
      <c r="L1647" s="372"/>
      <c r="M1647" s="26"/>
    </row>
    <row r="1648" spans="8:13">
      <c r="H1648" s="116"/>
      <c r="I1648" s="372"/>
      <c r="J1648" s="372"/>
      <c r="K1648" s="26"/>
      <c r="L1648" s="372"/>
      <c r="M1648" s="26"/>
    </row>
    <row r="1649" spans="8:13">
      <c r="H1649" s="116"/>
      <c r="I1649" s="372"/>
      <c r="J1649" s="372"/>
      <c r="K1649" s="26"/>
      <c r="L1649" s="372"/>
      <c r="M1649" s="26"/>
    </row>
    <row r="1650" spans="8:13">
      <c r="H1650" s="116"/>
      <c r="I1650" s="372"/>
      <c r="J1650" s="372"/>
      <c r="K1650" s="26"/>
      <c r="L1650" s="372"/>
      <c r="M1650" s="26"/>
    </row>
    <row r="1651" spans="8:13">
      <c r="H1651" s="116"/>
      <c r="I1651" s="372"/>
      <c r="J1651" s="372"/>
      <c r="K1651" s="26"/>
      <c r="L1651" s="372"/>
      <c r="M1651" s="26"/>
    </row>
    <row r="1652" spans="8:13">
      <c r="H1652" s="116"/>
      <c r="I1652" s="372"/>
      <c r="J1652" s="372"/>
      <c r="K1652" s="26"/>
      <c r="L1652" s="372"/>
      <c r="M1652" s="26"/>
    </row>
    <row r="1653" spans="8:13">
      <c r="H1653" s="116"/>
      <c r="I1653" s="372"/>
      <c r="J1653" s="372"/>
      <c r="K1653" s="26"/>
      <c r="L1653" s="372"/>
      <c r="M1653" s="26"/>
    </row>
    <row r="1654" spans="8:13">
      <c r="H1654" s="116"/>
      <c r="I1654" s="372"/>
      <c r="J1654" s="372"/>
      <c r="K1654" s="26"/>
      <c r="L1654" s="372"/>
      <c r="M1654" s="26"/>
    </row>
    <row r="1655" spans="8:13">
      <c r="H1655" s="116"/>
      <c r="I1655" s="372"/>
      <c r="J1655" s="372"/>
      <c r="K1655" s="26"/>
      <c r="L1655" s="372"/>
      <c r="M1655" s="26"/>
    </row>
    <row r="1656" spans="8:13">
      <c r="H1656" s="116"/>
      <c r="I1656" s="372"/>
      <c r="J1656" s="372"/>
      <c r="K1656" s="26"/>
      <c r="L1656" s="372"/>
      <c r="M1656" s="26"/>
    </row>
    <row r="1657" spans="8:13">
      <c r="H1657" s="116"/>
      <c r="I1657" s="372"/>
      <c r="J1657" s="372"/>
      <c r="K1657" s="26"/>
      <c r="L1657" s="372"/>
      <c r="M1657" s="26"/>
    </row>
    <row r="1658" spans="8:13">
      <c r="H1658" s="116"/>
      <c r="I1658" s="372"/>
      <c r="J1658" s="372"/>
      <c r="K1658" s="26"/>
      <c r="L1658" s="372"/>
      <c r="M1658" s="26"/>
    </row>
    <row r="1659" spans="8:13">
      <c r="H1659" s="116"/>
      <c r="I1659" s="372"/>
      <c r="J1659" s="372"/>
      <c r="K1659" s="26"/>
      <c r="L1659" s="372"/>
      <c r="M1659" s="26"/>
    </row>
    <row r="1660" spans="8:13">
      <c r="H1660" s="116"/>
      <c r="I1660" s="372"/>
      <c r="J1660" s="372"/>
      <c r="K1660" s="26"/>
      <c r="L1660" s="372"/>
      <c r="M1660" s="26"/>
    </row>
    <row r="1661" spans="8:13">
      <c r="H1661" s="116"/>
      <c r="I1661" s="723"/>
      <c r="J1661" s="723"/>
      <c r="K1661" s="723"/>
      <c r="L1661" s="723"/>
      <c r="M1661" s="723"/>
    </row>
    <row r="1662" spans="8:13">
      <c r="H1662" s="116"/>
      <c r="I1662" s="372"/>
      <c r="J1662" s="372"/>
      <c r="K1662" s="372"/>
      <c r="L1662" s="372"/>
      <c r="M1662" s="372"/>
    </row>
    <row r="1663" spans="8:13">
      <c r="H1663" s="116"/>
      <c r="I1663" s="372"/>
      <c r="J1663" s="372"/>
      <c r="K1663" s="372"/>
      <c r="L1663" s="372"/>
      <c r="M1663" s="372"/>
    </row>
    <row r="1664" spans="8:13">
      <c r="H1664" s="116"/>
      <c r="I1664" s="372"/>
      <c r="J1664" s="372"/>
      <c r="K1664" s="372"/>
      <c r="L1664" s="372"/>
      <c r="M1664" s="372"/>
    </row>
    <row r="1665" spans="8:13">
      <c r="H1665" s="116"/>
      <c r="I1665" s="372"/>
      <c r="J1665" s="372"/>
      <c r="K1665" s="372"/>
      <c r="L1665" s="372"/>
      <c r="M1665" s="372"/>
    </row>
    <row r="1666" spans="8:13">
      <c r="H1666" s="116"/>
      <c r="I1666" s="372"/>
      <c r="J1666" s="372"/>
      <c r="K1666" s="372"/>
      <c r="L1666" s="372"/>
      <c r="M1666" s="372"/>
    </row>
    <row r="1667" spans="8:13">
      <c r="H1667" s="116"/>
      <c r="I1667" s="372"/>
      <c r="J1667" s="372"/>
      <c r="K1667" s="372"/>
      <c r="L1667" s="372"/>
      <c r="M1667" s="372"/>
    </row>
    <row r="1668" spans="8:13">
      <c r="H1668" s="116"/>
      <c r="I1668" s="372"/>
      <c r="J1668" s="372"/>
      <c r="K1668" s="372"/>
      <c r="L1668" s="372"/>
      <c r="M1668" s="372"/>
    </row>
    <row r="1669" spans="8:13">
      <c r="H1669" s="116"/>
      <c r="I1669" s="372"/>
      <c r="J1669" s="372"/>
      <c r="K1669" s="372"/>
      <c r="L1669" s="372"/>
      <c r="M1669" s="372"/>
    </row>
    <row r="1670" spans="8:13">
      <c r="H1670" s="116"/>
      <c r="I1670" s="372"/>
      <c r="J1670" s="372"/>
      <c r="K1670" s="372"/>
      <c r="L1670" s="372"/>
      <c r="M1670" s="372"/>
    </row>
    <row r="1671" spans="8:13">
      <c r="H1671" s="116"/>
      <c r="I1671" s="372"/>
      <c r="J1671" s="372"/>
      <c r="K1671" s="372"/>
      <c r="L1671" s="372"/>
      <c r="M1671" s="372"/>
    </row>
    <row r="1672" spans="8:13">
      <c r="H1672" s="116"/>
      <c r="I1672" s="372"/>
      <c r="J1672" s="372"/>
      <c r="K1672" s="372"/>
      <c r="L1672" s="372"/>
      <c r="M1672" s="372"/>
    </row>
    <row r="1673" spans="8:13">
      <c r="H1673" s="116"/>
      <c r="I1673" s="372"/>
      <c r="J1673" s="372"/>
      <c r="K1673" s="372"/>
      <c r="L1673" s="372"/>
      <c r="M1673" s="372"/>
    </row>
    <row r="1674" spans="8:13">
      <c r="H1674" s="116"/>
      <c r="I1674" s="372"/>
      <c r="J1674" s="372"/>
      <c r="K1674" s="372"/>
      <c r="L1674" s="372"/>
      <c r="M1674" s="372"/>
    </row>
    <row r="1675" spans="8:13">
      <c r="H1675" s="116"/>
      <c r="I1675" s="372"/>
      <c r="J1675" s="372"/>
      <c r="K1675" s="372"/>
      <c r="L1675" s="372"/>
      <c r="M1675" s="372"/>
    </row>
    <row r="1676" spans="8:13">
      <c r="H1676" s="116"/>
      <c r="I1676" s="372"/>
      <c r="J1676" s="372"/>
      <c r="K1676" s="372"/>
      <c r="L1676" s="372"/>
      <c r="M1676" s="372"/>
    </row>
    <row r="1677" spans="8:13">
      <c r="H1677" s="116"/>
      <c r="I1677" s="372"/>
      <c r="J1677" s="372"/>
      <c r="K1677" s="372"/>
      <c r="L1677" s="372"/>
      <c r="M1677" s="372"/>
    </row>
    <row r="1678" spans="8:13">
      <c r="H1678" s="116"/>
      <c r="I1678" s="372"/>
      <c r="J1678" s="372"/>
      <c r="K1678" s="372"/>
      <c r="L1678" s="372"/>
      <c r="M1678" s="372"/>
    </row>
    <row r="1679" spans="8:13">
      <c r="H1679" s="116"/>
      <c r="I1679" s="372"/>
      <c r="J1679" s="372"/>
      <c r="K1679" s="372"/>
      <c r="L1679" s="372"/>
      <c r="M1679" s="372"/>
    </row>
    <row r="1680" spans="8:13">
      <c r="H1680" s="116"/>
      <c r="I1680" s="372"/>
      <c r="J1680" s="372"/>
      <c r="K1680" s="372"/>
      <c r="L1680" s="372"/>
      <c r="M1680" s="372"/>
    </row>
    <row r="1681" spans="8:13">
      <c r="H1681" s="116"/>
      <c r="I1681" s="372"/>
      <c r="J1681" s="372"/>
      <c r="K1681" s="372"/>
      <c r="L1681" s="372"/>
      <c r="M1681" s="372"/>
    </row>
    <row r="1682" spans="8:13">
      <c r="H1682" s="116"/>
      <c r="I1682" s="372"/>
      <c r="J1682" s="372"/>
      <c r="K1682" s="372"/>
      <c r="L1682" s="372"/>
      <c r="M1682" s="372"/>
    </row>
    <row r="1683" spans="8:13">
      <c r="H1683" s="116"/>
      <c r="I1683" s="372"/>
      <c r="J1683" s="372"/>
      <c r="K1683" s="372"/>
      <c r="L1683" s="372"/>
      <c r="M1683" s="372"/>
    </row>
    <row r="1684" spans="8:13">
      <c r="H1684" s="116"/>
      <c r="I1684" s="372"/>
      <c r="J1684" s="372"/>
      <c r="K1684" s="372"/>
      <c r="L1684" s="372"/>
      <c r="M1684" s="372"/>
    </row>
    <row r="1685" spans="8:13">
      <c r="H1685" s="116"/>
      <c r="I1685" s="372"/>
      <c r="J1685" s="372"/>
      <c r="K1685" s="372"/>
      <c r="L1685" s="372"/>
      <c r="M1685" s="372"/>
    </row>
    <row r="1686" spans="8:13">
      <c r="H1686" s="116"/>
      <c r="I1686" s="372"/>
      <c r="J1686" s="372"/>
      <c r="K1686" s="372"/>
      <c r="L1686" s="372"/>
      <c r="M1686" s="372"/>
    </row>
    <row r="1687" spans="8:13">
      <c r="H1687" s="116"/>
      <c r="I1687" s="372"/>
      <c r="J1687" s="372"/>
      <c r="K1687" s="372"/>
      <c r="L1687" s="372"/>
      <c r="M1687" s="372"/>
    </row>
    <row r="1688" spans="8:13">
      <c r="H1688" s="116"/>
      <c r="I1688" s="372"/>
      <c r="J1688" s="372"/>
      <c r="K1688" s="372"/>
      <c r="L1688" s="372"/>
      <c r="M1688" s="372"/>
    </row>
    <row r="1689" spans="8:13">
      <c r="H1689" s="116"/>
      <c r="I1689" s="723"/>
      <c r="J1689" s="723"/>
      <c r="K1689" s="723"/>
      <c r="L1689" s="723"/>
      <c r="M1689" s="723"/>
    </row>
    <row r="1690" spans="8:13">
      <c r="H1690" s="116"/>
      <c r="I1690" s="723"/>
      <c r="J1690" s="723"/>
      <c r="K1690" s="723"/>
      <c r="L1690" s="723"/>
      <c r="M1690" s="723"/>
    </row>
    <row r="1691" spans="8:13">
      <c r="H1691" s="116"/>
      <c r="I1691" s="372"/>
      <c r="J1691" s="372"/>
      <c r="K1691" s="372"/>
      <c r="L1691" s="372"/>
      <c r="M1691" s="372"/>
    </row>
    <row r="1692" spans="8:13">
      <c r="H1692" s="116"/>
      <c r="I1692" s="372"/>
      <c r="J1692" s="372"/>
      <c r="K1692" s="372"/>
      <c r="L1692" s="372"/>
      <c r="M1692" s="372"/>
    </row>
    <row r="1693" spans="8:13">
      <c r="H1693" s="116"/>
      <c r="I1693" s="372"/>
      <c r="J1693" s="372"/>
      <c r="K1693" s="372"/>
      <c r="L1693" s="372"/>
      <c r="M1693" s="372"/>
    </row>
    <row r="1694" spans="8:13">
      <c r="H1694" s="116"/>
      <c r="I1694" s="372"/>
      <c r="J1694" s="372"/>
      <c r="K1694" s="372"/>
      <c r="L1694" s="372"/>
      <c r="M1694" s="372"/>
    </row>
    <row r="1695" spans="8:13">
      <c r="H1695" s="116"/>
      <c r="I1695" s="372"/>
      <c r="J1695" s="372"/>
      <c r="K1695" s="372"/>
      <c r="L1695" s="372"/>
      <c r="M1695" s="372"/>
    </row>
    <row r="1696" spans="8:13">
      <c r="H1696" s="116"/>
      <c r="I1696" s="723"/>
      <c r="J1696" s="723"/>
      <c r="K1696" s="723"/>
      <c r="L1696" s="723"/>
      <c r="M1696" s="723"/>
    </row>
    <row r="1697" spans="8:13">
      <c r="H1697" s="116"/>
      <c r="I1697" s="372"/>
      <c r="J1697" s="372"/>
      <c r="K1697" s="372"/>
      <c r="L1697" s="372"/>
      <c r="M1697" s="372"/>
    </row>
    <row r="1698" spans="8:13">
      <c r="H1698" s="116"/>
      <c r="I1698" s="372"/>
      <c r="J1698" s="372"/>
      <c r="K1698" s="372"/>
      <c r="L1698" s="372"/>
      <c r="M1698" s="372"/>
    </row>
    <row r="1699" spans="8:13">
      <c r="H1699" s="116"/>
      <c r="I1699" s="372"/>
      <c r="J1699" s="372"/>
      <c r="K1699" s="372"/>
      <c r="L1699" s="372"/>
      <c r="M1699" s="372"/>
    </row>
    <row r="1700" spans="8:13">
      <c r="H1700" s="116"/>
      <c r="I1700" s="372"/>
      <c r="J1700" s="372"/>
      <c r="K1700" s="372"/>
      <c r="L1700" s="372"/>
      <c r="M1700" s="372"/>
    </row>
    <row r="1701" spans="8:13">
      <c r="H1701" s="116"/>
      <c r="I1701" s="723"/>
      <c r="J1701" s="723"/>
      <c r="K1701" s="723"/>
      <c r="L1701" s="723"/>
      <c r="M1701" s="723"/>
    </row>
    <row r="1702" spans="8:13">
      <c r="H1702" s="116"/>
      <c r="I1702" s="372"/>
      <c r="J1702" s="372"/>
      <c r="K1702" s="372"/>
      <c r="L1702" s="372"/>
      <c r="M1702" s="372"/>
    </row>
    <row r="1703" spans="8:13">
      <c r="H1703" s="116"/>
      <c r="I1703" s="372"/>
      <c r="J1703" s="372"/>
      <c r="K1703" s="372"/>
      <c r="L1703" s="372"/>
      <c r="M1703" s="372"/>
    </row>
    <row r="1704" spans="8:13">
      <c r="H1704" s="116"/>
      <c r="I1704" s="372"/>
      <c r="J1704" s="372"/>
      <c r="K1704" s="372"/>
      <c r="L1704" s="372"/>
      <c r="M1704" s="372"/>
    </row>
    <row r="1705" spans="8:13">
      <c r="H1705" s="116"/>
      <c r="I1705" s="372"/>
      <c r="J1705" s="372"/>
      <c r="K1705" s="372"/>
      <c r="L1705" s="372"/>
      <c r="M1705" s="372"/>
    </row>
    <row r="1706" spans="8:13">
      <c r="H1706" s="116"/>
      <c r="I1706" s="372"/>
      <c r="J1706" s="372"/>
      <c r="K1706" s="372"/>
      <c r="L1706" s="372"/>
      <c r="M1706" s="372"/>
    </row>
    <row r="1707" spans="8:13">
      <c r="H1707" s="116"/>
      <c r="I1707" s="723"/>
      <c r="J1707" s="723"/>
      <c r="K1707" s="723"/>
      <c r="L1707" s="723"/>
      <c r="M1707" s="723"/>
    </row>
    <row r="1708" spans="8:13">
      <c r="H1708" s="116"/>
      <c r="I1708" s="372"/>
      <c r="J1708" s="372"/>
      <c r="K1708" s="372"/>
      <c r="L1708" s="372"/>
      <c r="M1708" s="372"/>
    </row>
    <row r="1709" spans="8:13">
      <c r="H1709" s="116"/>
      <c r="I1709" s="372"/>
      <c r="J1709" s="372"/>
      <c r="K1709" s="372"/>
      <c r="L1709" s="372"/>
      <c r="M1709" s="372"/>
    </row>
    <row r="1710" spans="8:13">
      <c r="H1710" s="116"/>
      <c r="I1710" s="372"/>
      <c r="J1710" s="372"/>
      <c r="K1710" s="372"/>
      <c r="L1710" s="372"/>
      <c r="M1710" s="372"/>
    </row>
    <row r="1711" spans="8:13">
      <c r="H1711" s="116"/>
      <c r="I1711" s="372"/>
      <c r="J1711" s="372"/>
      <c r="K1711" s="372"/>
      <c r="L1711" s="372"/>
      <c r="M1711" s="372"/>
    </row>
    <row r="1712" spans="8:13">
      <c r="H1712" s="116"/>
      <c r="I1712" s="372"/>
      <c r="J1712" s="372"/>
      <c r="K1712" s="372"/>
      <c r="L1712" s="372"/>
      <c r="M1712" s="372"/>
    </row>
    <row r="1713" spans="8:13">
      <c r="H1713" s="116"/>
      <c r="I1713" s="723"/>
      <c r="J1713" s="723"/>
      <c r="K1713" s="723"/>
      <c r="L1713" s="723"/>
      <c r="M1713" s="723"/>
    </row>
    <row r="1714" spans="8:13">
      <c r="H1714" s="116"/>
      <c r="I1714" s="372"/>
      <c r="J1714" s="372"/>
      <c r="K1714" s="26"/>
      <c r="L1714" s="372"/>
      <c r="M1714" s="26"/>
    </row>
    <row r="1715" spans="8:13">
      <c r="H1715" s="116"/>
      <c r="I1715" s="372"/>
      <c r="J1715" s="372"/>
      <c r="K1715" s="26"/>
      <c r="L1715" s="372"/>
      <c r="M1715" s="26"/>
    </row>
    <row r="1716" spans="8:13">
      <c r="H1716" s="116"/>
      <c r="I1716" s="372"/>
      <c r="J1716" s="372"/>
      <c r="K1716" s="26"/>
      <c r="L1716" s="372"/>
      <c r="M1716" s="26"/>
    </row>
    <row r="1717" spans="8:13">
      <c r="H1717" s="116"/>
      <c r="I1717" s="372"/>
      <c r="J1717" s="372"/>
      <c r="K1717" s="26"/>
      <c r="L1717" s="372"/>
      <c r="M1717" s="26"/>
    </row>
    <row r="1718" spans="8:13">
      <c r="H1718" s="116"/>
      <c r="I1718" s="372"/>
      <c r="J1718" s="372"/>
      <c r="K1718" s="26"/>
      <c r="L1718" s="372"/>
      <c r="M1718" s="26"/>
    </row>
    <row r="1719" spans="8:13">
      <c r="H1719" s="116"/>
      <c r="I1719" s="372"/>
      <c r="J1719" s="372"/>
      <c r="K1719" s="26"/>
      <c r="L1719" s="372"/>
      <c r="M1719" s="26"/>
    </row>
    <row r="1720" spans="8:13">
      <c r="H1720" s="116"/>
      <c r="I1720" s="372"/>
      <c r="J1720" s="372"/>
      <c r="K1720" s="26"/>
      <c r="L1720" s="372"/>
      <c r="M1720" s="26"/>
    </row>
    <row r="1721" spans="8:13">
      <c r="H1721" s="116"/>
      <c r="I1721" s="372"/>
      <c r="J1721" s="372"/>
      <c r="K1721" s="26"/>
      <c r="L1721" s="372"/>
      <c r="M1721" s="26"/>
    </row>
    <row r="1722" spans="8:13">
      <c r="H1722" s="116"/>
      <c r="I1722" s="723"/>
      <c r="J1722" s="723"/>
      <c r="K1722" s="723"/>
      <c r="L1722" s="723"/>
      <c r="M1722" s="723"/>
    </row>
    <row r="1723" spans="8:13">
      <c r="H1723" s="116"/>
      <c r="I1723" s="372"/>
      <c r="J1723" s="372"/>
      <c r="K1723" s="372"/>
      <c r="L1723" s="372"/>
      <c r="M1723" s="372"/>
    </row>
    <row r="1724" spans="8:13">
      <c r="H1724" s="116"/>
      <c r="I1724" s="723"/>
      <c r="J1724" s="723"/>
      <c r="K1724" s="723"/>
      <c r="L1724" s="723"/>
      <c r="M1724" s="723"/>
    </row>
    <row r="1725" spans="8:13">
      <c r="H1725" s="116"/>
      <c r="I1725" s="372"/>
      <c r="J1725" s="372"/>
      <c r="K1725" s="372"/>
      <c r="L1725" s="372"/>
      <c r="M1725" s="372"/>
    </row>
    <row r="1726" spans="8:13">
      <c r="H1726" s="116"/>
      <c r="I1726" s="723"/>
      <c r="J1726" s="723"/>
      <c r="K1726" s="723"/>
      <c r="L1726" s="723"/>
      <c r="M1726" s="723"/>
    </row>
    <row r="1727" spans="8:13">
      <c r="H1727" s="116"/>
      <c r="I1727" s="372"/>
      <c r="J1727" s="372"/>
      <c r="K1727" s="372"/>
      <c r="L1727" s="372"/>
      <c r="M1727" s="372"/>
    </row>
    <row r="1728" spans="8:13">
      <c r="H1728" s="116"/>
      <c r="I1728" s="372"/>
      <c r="J1728" s="372"/>
      <c r="K1728" s="372"/>
      <c r="L1728" s="372"/>
      <c r="M1728" s="372"/>
    </row>
    <row r="1729" spans="8:13">
      <c r="H1729" s="116"/>
      <c r="I1729" s="372"/>
      <c r="J1729" s="372"/>
      <c r="K1729" s="372"/>
      <c r="L1729" s="372"/>
      <c r="M1729" s="372"/>
    </row>
    <row r="1730" spans="8:13">
      <c r="H1730" s="116"/>
      <c r="I1730" s="372"/>
      <c r="J1730" s="372"/>
      <c r="K1730" s="372"/>
      <c r="L1730" s="372"/>
      <c r="M1730" s="372"/>
    </row>
    <row r="1731" spans="8:13">
      <c r="H1731" s="116"/>
      <c r="I1731" s="372"/>
      <c r="J1731" s="372"/>
      <c r="K1731" s="372"/>
      <c r="L1731" s="372"/>
      <c r="M1731" s="372"/>
    </row>
    <row r="1732" spans="8:13">
      <c r="H1732" s="116"/>
      <c r="I1732" s="372"/>
      <c r="J1732" s="372"/>
      <c r="K1732" s="372"/>
      <c r="L1732" s="372"/>
      <c r="M1732" s="372"/>
    </row>
    <row r="1733" spans="8:13">
      <c r="H1733" s="116"/>
      <c r="I1733" s="372"/>
      <c r="J1733" s="372"/>
      <c r="K1733" s="372"/>
      <c r="L1733" s="372"/>
      <c r="M1733" s="372"/>
    </row>
    <row r="1734" spans="8:13">
      <c r="H1734" s="116"/>
      <c r="I1734" s="372"/>
      <c r="J1734" s="372"/>
      <c r="K1734" s="372"/>
      <c r="L1734" s="372"/>
      <c r="M1734" s="372"/>
    </row>
    <row r="1735" spans="8:13">
      <c r="H1735" s="116"/>
      <c r="I1735" s="723"/>
      <c r="J1735" s="723"/>
      <c r="K1735" s="723"/>
      <c r="L1735" s="723"/>
      <c r="M1735" s="723"/>
    </row>
    <row r="1736" spans="8:13">
      <c r="H1736" s="116"/>
      <c r="I1736" s="372"/>
      <c r="J1736" s="372"/>
      <c r="K1736" s="372"/>
      <c r="L1736" s="372"/>
      <c r="M1736" s="372"/>
    </row>
    <row r="1737" spans="8:13">
      <c r="H1737" s="116"/>
      <c r="I1737" s="372"/>
      <c r="J1737" s="372"/>
      <c r="K1737" s="372"/>
      <c r="L1737" s="372"/>
      <c r="M1737" s="372"/>
    </row>
    <row r="1738" spans="8:13">
      <c r="H1738" s="116"/>
      <c r="I1738" s="372"/>
      <c r="J1738" s="372"/>
      <c r="K1738" s="372"/>
      <c r="L1738" s="372"/>
      <c r="M1738" s="372"/>
    </row>
    <row r="1739" spans="8:13">
      <c r="H1739" s="116"/>
      <c r="I1739" s="372"/>
      <c r="J1739" s="372"/>
      <c r="K1739" s="372"/>
      <c r="L1739" s="372"/>
      <c r="M1739" s="372"/>
    </row>
    <row r="1740" spans="8:13">
      <c r="H1740" s="116"/>
      <c r="I1740" s="372"/>
      <c r="J1740" s="372"/>
      <c r="K1740" s="372"/>
      <c r="L1740" s="372"/>
      <c r="M1740" s="372"/>
    </row>
    <row r="1741" spans="8:13">
      <c r="H1741" s="116"/>
      <c r="I1741" s="372"/>
      <c r="J1741" s="372"/>
      <c r="K1741" s="372"/>
      <c r="L1741" s="372"/>
      <c r="M1741" s="372"/>
    </row>
    <row r="1742" spans="8:13">
      <c r="H1742" s="116"/>
      <c r="I1742" s="372"/>
      <c r="J1742" s="372"/>
      <c r="K1742" s="372"/>
      <c r="L1742" s="372"/>
      <c r="M1742" s="372"/>
    </row>
    <row r="1743" spans="8:13">
      <c r="H1743" s="116"/>
      <c r="I1743" s="372"/>
      <c r="J1743" s="372"/>
      <c r="K1743" s="372"/>
      <c r="L1743" s="372"/>
      <c r="M1743" s="372"/>
    </row>
    <row r="1744" spans="8:13">
      <c r="H1744" s="116"/>
      <c r="I1744" s="372"/>
      <c r="J1744" s="372"/>
      <c r="K1744" s="372"/>
      <c r="L1744" s="372"/>
      <c r="M1744" s="372"/>
    </row>
    <row r="1745" spans="8:13">
      <c r="H1745" s="116"/>
      <c r="I1745" s="372"/>
      <c r="J1745" s="372"/>
      <c r="K1745" s="372"/>
      <c r="L1745" s="372"/>
      <c r="M1745" s="372"/>
    </row>
    <row r="1746" spans="8:13">
      <c r="H1746" s="116"/>
      <c r="I1746" s="372"/>
      <c r="J1746" s="372"/>
      <c r="K1746" s="372"/>
      <c r="L1746" s="372"/>
      <c r="M1746" s="372"/>
    </row>
    <row r="1747" spans="8:13">
      <c r="H1747" s="116"/>
      <c r="I1747" s="723"/>
      <c r="J1747" s="723"/>
      <c r="K1747" s="723"/>
      <c r="L1747" s="723"/>
      <c r="M1747" s="723"/>
    </row>
    <row r="1748" spans="8:13">
      <c r="H1748" s="116"/>
      <c r="I1748" s="372"/>
      <c r="J1748" s="372"/>
      <c r="K1748" s="26"/>
      <c r="L1748" s="372"/>
      <c r="M1748" s="26"/>
    </row>
    <row r="1749" spans="8:13">
      <c r="H1749" s="116"/>
      <c r="I1749" s="372"/>
      <c r="J1749" s="372"/>
      <c r="K1749" s="26"/>
      <c r="L1749" s="372"/>
      <c r="M1749" s="26"/>
    </row>
    <row r="1750" spans="8:13">
      <c r="H1750" s="116"/>
      <c r="I1750" s="372"/>
      <c r="J1750" s="372"/>
      <c r="K1750" s="26"/>
      <c r="L1750" s="372"/>
      <c r="M1750" s="26"/>
    </row>
    <row r="1751" spans="8:13">
      <c r="H1751" s="116"/>
      <c r="I1751" s="372"/>
      <c r="J1751" s="372"/>
      <c r="K1751" s="26"/>
      <c r="L1751" s="372"/>
      <c r="M1751" s="26"/>
    </row>
    <row r="1752" spans="8:13">
      <c r="H1752" s="116"/>
      <c r="I1752" s="372"/>
      <c r="J1752" s="372"/>
      <c r="K1752" s="26"/>
      <c r="L1752" s="372"/>
      <c r="M1752" s="26"/>
    </row>
    <row r="1753" spans="8:13">
      <c r="H1753" s="116"/>
      <c r="I1753" s="372"/>
      <c r="J1753" s="372"/>
      <c r="K1753" s="26"/>
      <c r="L1753" s="372"/>
      <c r="M1753" s="26"/>
    </row>
    <row r="1754" spans="8:13">
      <c r="H1754" s="116"/>
      <c r="I1754" s="372"/>
      <c r="J1754" s="372"/>
      <c r="K1754" s="26"/>
      <c r="L1754" s="372"/>
      <c r="M1754" s="26"/>
    </row>
    <row r="1755" spans="8:13">
      <c r="H1755" s="116"/>
      <c r="I1755" s="372"/>
      <c r="J1755" s="372"/>
      <c r="K1755" s="372"/>
      <c r="L1755" s="372"/>
      <c r="M1755" s="372"/>
    </row>
    <row r="1756" spans="8:13">
      <c r="H1756" s="116"/>
      <c r="I1756" s="372"/>
      <c r="J1756" s="372"/>
      <c r="K1756" s="372"/>
      <c r="L1756" s="372"/>
      <c r="M1756" s="372"/>
    </row>
    <row r="1757" spans="8:13">
      <c r="H1757" s="116"/>
      <c r="I1757" s="372"/>
      <c r="J1757" s="372"/>
      <c r="K1757" s="372"/>
      <c r="L1757" s="372"/>
      <c r="M1757" s="372"/>
    </row>
    <row r="1758" spans="8:13">
      <c r="H1758" s="116"/>
      <c r="I1758" s="372"/>
      <c r="J1758" s="372"/>
      <c r="K1758" s="372"/>
      <c r="L1758" s="372"/>
      <c r="M1758" s="372"/>
    </row>
    <row r="1759" spans="8:13">
      <c r="H1759" s="116"/>
      <c r="I1759" s="372"/>
      <c r="J1759" s="372"/>
      <c r="K1759" s="372"/>
      <c r="L1759" s="372"/>
      <c r="M1759" s="372"/>
    </row>
    <row r="1760" spans="8:13">
      <c r="H1760" s="116"/>
      <c r="I1760" s="372"/>
      <c r="J1760" s="372"/>
      <c r="K1760" s="372"/>
      <c r="L1760" s="372"/>
      <c r="M1760" s="372"/>
    </row>
    <row r="1761" spans="8:13">
      <c r="H1761" s="116"/>
      <c r="I1761" s="372"/>
      <c r="J1761" s="372"/>
      <c r="K1761" s="372"/>
      <c r="L1761" s="372"/>
      <c r="M1761" s="372"/>
    </row>
    <row r="1762" spans="8:13">
      <c r="H1762" s="116"/>
      <c r="I1762" s="372"/>
      <c r="J1762" s="372"/>
      <c r="K1762" s="372"/>
      <c r="L1762" s="372"/>
      <c r="M1762" s="372"/>
    </row>
    <row r="1763" spans="8:13">
      <c r="H1763" s="116"/>
      <c r="I1763" s="372"/>
      <c r="J1763" s="372"/>
      <c r="K1763" s="372"/>
      <c r="L1763" s="372"/>
      <c r="M1763" s="372"/>
    </row>
    <row r="1764" spans="8:13">
      <c r="H1764" s="116"/>
      <c r="I1764" s="372"/>
      <c r="J1764" s="372"/>
      <c r="K1764" s="372"/>
      <c r="L1764" s="372"/>
      <c r="M1764" s="372"/>
    </row>
    <row r="1765" spans="8:13">
      <c r="H1765" s="116"/>
      <c r="I1765" s="372"/>
      <c r="J1765" s="372"/>
      <c r="K1765" s="372"/>
      <c r="L1765" s="372"/>
      <c r="M1765" s="372"/>
    </row>
    <row r="1766" spans="8:13">
      <c r="H1766" s="116"/>
      <c r="I1766" s="372"/>
      <c r="J1766" s="372"/>
      <c r="K1766" s="372"/>
      <c r="L1766" s="372"/>
      <c r="M1766" s="372"/>
    </row>
    <row r="1767" spans="8:13">
      <c r="H1767" s="116"/>
      <c r="I1767" s="372"/>
      <c r="J1767" s="372"/>
      <c r="K1767" s="26"/>
      <c r="L1767" s="372"/>
      <c r="M1767" s="26"/>
    </row>
    <row r="1768" spans="8:13">
      <c r="H1768" s="116"/>
      <c r="I1768" s="372"/>
      <c r="J1768" s="372"/>
      <c r="K1768" s="26"/>
      <c r="L1768" s="372"/>
      <c r="M1768" s="26"/>
    </row>
    <row r="1769" spans="8:13">
      <c r="H1769" s="116"/>
      <c r="I1769" s="372"/>
      <c r="J1769" s="372"/>
      <c r="K1769" s="26"/>
      <c r="L1769" s="372"/>
      <c r="M1769" s="26"/>
    </row>
    <row r="1770" spans="8:13">
      <c r="H1770" s="116"/>
      <c r="I1770" s="372"/>
      <c r="J1770" s="372"/>
      <c r="K1770" s="372"/>
      <c r="L1770" s="372"/>
      <c r="M1770" s="372"/>
    </row>
    <row r="1771" spans="8:13">
      <c r="H1771" s="116"/>
      <c r="I1771" s="372"/>
      <c r="J1771" s="372"/>
      <c r="K1771" s="26"/>
      <c r="L1771" s="372"/>
      <c r="M1771" s="26"/>
    </row>
    <row r="1772" spans="8:13">
      <c r="H1772" s="116"/>
      <c r="I1772" s="372"/>
      <c r="J1772" s="372"/>
      <c r="K1772" s="26"/>
      <c r="L1772" s="372"/>
      <c r="M1772" s="26"/>
    </row>
    <row r="1773" spans="8:13">
      <c r="H1773" s="116"/>
      <c r="I1773" s="372"/>
      <c r="J1773" s="372"/>
      <c r="K1773" s="26"/>
      <c r="L1773" s="372"/>
      <c r="M1773" s="26"/>
    </row>
    <row r="1774" spans="8:13">
      <c r="H1774" s="116"/>
      <c r="I1774" s="372"/>
      <c r="J1774" s="372"/>
      <c r="K1774" s="372"/>
      <c r="L1774" s="372"/>
      <c r="M1774" s="372"/>
    </row>
    <row r="1775" spans="8:13">
      <c r="H1775" s="116"/>
      <c r="I1775" s="372"/>
      <c r="J1775" s="372"/>
      <c r="K1775" s="372"/>
      <c r="L1775" s="372"/>
      <c r="M1775" s="372"/>
    </row>
    <row r="1776" spans="8:13">
      <c r="H1776" s="116"/>
      <c r="I1776" s="372"/>
      <c r="J1776" s="372"/>
      <c r="K1776" s="372"/>
      <c r="L1776" s="372"/>
      <c r="M1776" s="372"/>
    </row>
    <row r="1777" spans="8:13">
      <c r="H1777" s="116"/>
      <c r="I1777" s="372"/>
      <c r="J1777" s="372"/>
      <c r="K1777" s="372"/>
      <c r="L1777" s="372"/>
      <c r="M1777" s="372"/>
    </row>
    <row r="1778" spans="8:13">
      <c r="H1778" s="116"/>
      <c r="I1778" s="372"/>
      <c r="J1778" s="372"/>
      <c r="K1778" s="372"/>
      <c r="L1778" s="372"/>
      <c r="M1778" s="372"/>
    </row>
    <row r="1779" spans="8:13">
      <c r="H1779" s="116"/>
      <c r="I1779" s="372"/>
      <c r="J1779" s="372"/>
      <c r="K1779" s="372"/>
      <c r="L1779" s="372"/>
      <c r="M1779" s="372"/>
    </row>
    <row r="1780" spans="8:13">
      <c r="H1780" s="116"/>
      <c r="I1780" s="372"/>
      <c r="J1780" s="372"/>
      <c r="K1780" s="372"/>
      <c r="L1780" s="372"/>
      <c r="M1780" s="372"/>
    </row>
    <row r="1781" spans="8:13">
      <c r="H1781" s="116"/>
      <c r="I1781" s="372"/>
      <c r="J1781" s="372"/>
      <c r="K1781" s="372"/>
      <c r="L1781" s="372"/>
      <c r="M1781" s="372"/>
    </row>
    <row r="1782" spans="8:13">
      <c r="H1782" s="116"/>
      <c r="I1782" s="372"/>
      <c r="J1782" s="372"/>
      <c r="K1782" s="372"/>
      <c r="L1782" s="372"/>
      <c r="M1782" s="372"/>
    </row>
    <row r="1783" spans="8:13">
      <c r="H1783" s="116"/>
      <c r="I1783" s="372"/>
      <c r="J1783" s="372"/>
      <c r="K1783" s="372"/>
      <c r="L1783" s="372"/>
      <c r="M1783" s="372"/>
    </row>
    <row r="1784" spans="8:13">
      <c r="H1784" s="116"/>
      <c r="I1784" s="372"/>
      <c r="J1784" s="372"/>
      <c r="K1784" s="372"/>
      <c r="L1784" s="372"/>
      <c r="M1784" s="372"/>
    </row>
    <row r="1785" spans="8:13">
      <c r="H1785" s="116"/>
      <c r="I1785" s="372"/>
      <c r="J1785" s="372"/>
      <c r="K1785" s="26"/>
      <c r="L1785" s="372"/>
      <c r="M1785" s="26"/>
    </row>
    <row r="1786" spans="8:13">
      <c r="H1786" s="116"/>
      <c r="I1786" s="372"/>
      <c r="J1786" s="372"/>
      <c r="K1786" s="26"/>
      <c r="L1786" s="372"/>
      <c r="M1786" s="26"/>
    </row>
    <row r="1787" spans="8:13">
      <c r="H1787" s="116"/>
      <c r="I1787" s="372"/>
      <c r="J1787" s="372"/>
      <c r="K1787" s="26"/>
      <c r="L1787" s="372"/>
      <c r="M1787" s="26"/>
    </row>
    <row r="1788" spans="8:13">
      <c r="H1788" s="116"/>
      <c r="I1788" s="723"/>
      <c r="J1788" s="723"/>
      <c r="K1788" s="723"/>
      <c r="L1788" s="723"/>
      <c r="M1788" s="723"/>
    </row>
    <row r="1789" spans="8:13">
      <c r="H1789" s="116"/>
      <c r="I1789" s="372"/>
      <c r="J1789" s="372"/>
      <c r="K1789" s="26"/>
      <c r="L1789" s="372"/>
      <c r="M1789" s="26"/>
    </row>
    <row r="1790" spans="8:13">
      <c r="H1790" s="116"/>
      <c r="I1790" s="372"/>
      <c r="J1790" s="372"/>
      <c r="K1790" s="372"/>
      <c r="L1790" s="372"/>
      <c r="M1790" s="372"/>
    </row>
    <row r="1791" spans="8:13">
      <c r="H1791" s="116"/>
      <c r="I1791" s="372"/>
      <c r="J1791" s="372"/>
      <c r="K1791" s="372"/>
      <c r="L1791" s="372"/>
      <c r="M1791" s="372"/>
    </row>
    <row r="1792" spans="8:13">
      <c r="H1792" s="116"/>
      <c r="I1792" s="372"/>
      <c r="J1792" s="372"/>
      <c r="K1792" s="372"/>
      <c r="L1792" s="372"/>
      <c r="M1792" s="372"/>
    </row>
    <row r="1793" spans="8:13">
      <c r="H1793" s="116"/>
      <c r="I1793" s="372"/>
      <c r="J1793" s="372"/>
      <c r="K1793" s="372"/>
      <c r="L1793" s="372"/>
      <c r="M1793" s="372"/>
    </row>
    <row r="1794" spans="8:13">
      <c r="H1794" s="116"/>
      <c r="I1794" s="372"/>
      <c r="J1794" s="372"/>
      <c r="K1794" s="26"/>
      <c r="L1794" s="372"/>
      <c r="M1794" s="26"/>
    </row>
    <row r="1795" spans="8:13">
      <c r="H1795" s="116"/>
      <c r="I1795" s="372"/>
      <c r="J1795" s="372"/>
      <c r="K1795" s="26"/>
      <c r="L1795" s="372"/>
      <c r="M1795" s="26"/>
    </row>
    <row r="1796" spans="8:13">
      <c r="H1796" s="116"/>
      <c r="I1796" s="372"/>
      <c r="J1796" s="372"/>
      <c r="K1796" s="26"/>
      <c r="L1796" s="372"/>
      <c r="M1796" s="26"/>
    </row>
    <row r="1797" spans="8:13">
      <c r="H1797" s="116"/>
      <c r="I1797" s="372"/>
      <c r="J1797" s="372"/>
      <c r="K1797" s="372"/>
      <c r="L1797" s="372"/>
      <c r="M1797" s="372"/>
    </row>
    <row r="1798" spans="8:13">
      <c r="H1798" s="116"/>
      <c r="I1798" s="372"/>
      <c r="J1798" s="372"/>
      <c r="K1798" s="372"/>
      <c r="L1798" s="372"/>
      <c r="M1798" s="372"/>
    </row>
    <row r="1799" spans="8:13">
      <c r="H1799" s="116"/>
      <c r="I1799" s="372"/>
      <c r="J1799" s="372"/>
      <c r="K1799" s="26"/>
      <c r="L1799" s="372"/>
      <c r="M1799" s="26"/>
    </row>
    <row r="1800" spans="8:13">
      <c r="H1800" s="116"/>
      <c r="I1800" s="372"/>
      <c r="J1800" s="372"/>
      <c r="K1800" s="26"/>
      <c r="L1800" s="372"/>
      <c r="M1800" s="26"/>
    </row>
    <row r="1801" spans="8:13">
      <c r="H1801" s="116"/>
      <c r="I1801" s="372"/>
      <c r="J1801" s="372"/>
      <c r="K1801" s="26"/>
      <c r="L1801" s="372"/>
      <c r="M1801" s="26"/>
    </row>
    <row r="1802" spans="8:13">
      <c r="H1802" s="116"/>
      <c r="I1802" s="372"/>
      <c r="J1802" s="372"/>
      <c r="K1802" s="372"/>
      <c r="L1802" s="372"/>
      <c r="M1802" s="372"/>
    </row>
    <row r="1803" spans="8:13">
      <c r="H1803" s="116"/>
      <c r="I1803" s="372"/>
      <c r="J1803" s="372"/>
      <c r="K1803" s="372"/>
      <c r="L1803" s="372"/>
      <c r="M1803" s="372"/>
    </row>
    <row r="1804" spans="8:13">
      <c r="H1804" s="116"/>
      <c r="I1804" s="372"/>
      <c r="J1804" s="372"/>
      <c r="K1804" s="372"/>
      <c r="L1804" s="372"/>
      <c r="M1804" s="372"/>
    </row>
    <row r="1805" spans="8:13">
      <c r="H1805" s="116"/>
      <c r="I1805" s="372"/>
      <c r="J1805" s="372"/>
      <c r="K1805" s="372"/>
      <c r="L1805" s="372"/>
      <c r="M1805" s="372"/>
    </row>
    <row r="1806" spans="8:13">
      <c r="H1806" s="116"/>
      <c r="I1806" s="372"/>
      <c r="J1806" s="372"/>
      <c r="K1806" s="26"/>
      <c r="L1806" s="372"/>
      <c r="M1806" s="26"/>
    </row>
    <row r="1807" spans="8:13">
      <c r="H1807" s="116"/>
      <c r="I1807" s="372"/>
      <c r="J1807" s="372"/>
      <c r="K1807" s="26"/>
      <c r="L1807" s="372"/>
      <c r="M1807" s="26"/>
    </row>
    <row r="1808" spans="8:13">
      <c r="H1808" s="116"/>
      <c r="I1808" s="372"/>
      <c r="J1808" s="372"/>
      <c r="K1808" s="26"/>
      <c r="L1808" s="372"/>
      <c r="M1808" s="26"/>
    </row>
    <row r="1809" spans="8:13">
      <c r="H1809" s="116"/>
      <c r="I1809" s="372"/>
      <c r="J1809" s="372"/>
      <c r="K1809" s="372"/>
      <c r="L1809" s="372"/>
      <c r="M1809" s="372"/>
    </row>
    <row r="1810" spans="8:13">
      <c r="H1810" s="116"/>
      <c r="I1810" s="372"/>
      <c r="J1810" s="372"/>
      <c r="K1810" s="372"/>
      <c r="L1810" s="372"/>
      <c r="M1810" s="372"/>
    </row>
    <row r="1811" spans="8:13">
      <c r="H1811" s="116"/>
      <c r="I1811" s="372"/>
      <c r="J1811" s="372"/>
      <c r="K1811" s="372"/>
      <c r="L1811" s="372"/>
      <c r="M1811" s="372"/>
    </row>
    <row r="1812" spans="8:13">
      <c r="H1812" s="116"/>
      <c r="I1812" s="372"/>
      <c r="J1812" s="372"/>
      <c r="K1812" s="372"/>
      <c r="L1812" s="372"/>
      <c r="M1812" s="372"/>
    </row>
    <row r="1813" spans="8:13">
      <c r="H1813" s="116"/>
      <c r="I1813" s="723"/>
      <c r="J1813" s="723"/>
      <c r="K1813" s="723"/>
      <c r="L1813" s="723"/>
      <c r="M1813" s="723"/>
    </row>
    <row r="1814" spans="8:13">
      <c r="H1814" s="116"/>
      <c r="I1814" s="372"/>
      <c r="J1814" s="372"/>
      <c r="K1814" s="372"/>
      <c r="L1814" s="372"/>
      <c r="M1814" s="372"/>
    </row>
    <row r="1815" spans="8:13">
      <c r="H1815" s="116"/>
      <c r="I1815" s="372"/>
      <c r="J1815" s="372"/>
      <c r="K1815" s="372"/>
      <c r="L1815" s="372"/>
      <c r="M1815" s="372"/>
    </row>
    <row r="1816" spans="8:13">
      <c r="H1816" s="116"/>
      <c r="I1816" s="372"/>
      <c r="J1816" s="372"/>
      <c r="K1816" s="372"/>
      <c r="L1816" s="372"/>
      <c r="M1816" s="372"/>
    </row>
    <row r="1817" spans="8:13">
      <c r="H1817" s="116"/>
      <c r="I1817" s="372"/>
      <c r="J1817" s="372"/>
      <c r="K1817" s="372"/>
      <c r="L1817" s="372"/>
      <c r="M1817" s="26"/>
    </row>
    <row r="1818" spans="8:13">
      <c r="H1818" s="116"/>
      <c r="I1818" s="372"/>
      <c r="J1818" s="372"/>
      <c r="K1818" s="26"/>
      <c r="L1818" s="372"/>
      <c r="M1818" s="26"/>
    </row>
    <row r="1819" spans="8:13">
      <c r="H1819" s="116"/>
      <c r="I1819" s="372"/>
      <c r="J1819" s="372"/>
      <c r="K1819" s="26"/>
      <c r="L1819" s="372"/>
      <c r="M1819" s="26"/>
    </row>
    <row r="1820" spans="8:13">
      <c r="H1820" s="116"/>
      <c r="I1820" s="723"/>
      <c r="J1820" s="723"/>
      <c r="K1820" s="723"/>
      <c r="L1820" s="723"/>
      <c r="M1820" s="723"/>
    </row>
    <row r="1821" spans="8:13">
      <c r="H1821" s="116"/>
      <c r="I1821" s="372"/>
      <c r="J1821" s="372"/>
      <c r="K1821" s="372"/>
      <c r="L1821" s="372"/>
      <c r="M1821" s="372"/>
    </row>
    <row r="1822" spans="8:13">
      <c r="H1822" s="116"/>
      <c r="I1822" s="372"/>
      <c r="J1822" s="372"/>
      <c r="K1822" s="372"/>
      <c r="L1822" s="372"/>
      <c r="M1822" s="372"/>
    </row>
    <row r="1823" spans="8:13">
      <c r="H1823" s="116"/>
      <c r="I1823" s="372"/>
      <c r="J1823" s="372"/>
      <c r="K1823" s="372"/>
      <c r="L1823" s="372"/>
      <c r="M1823" s="372"/>
    </row>
    <row r="1824" spans="8:13">
      <c r="H1824" s="116"/>
      <c r="I1824" s="372"/>
      <c r="J1824" s="372"/>
      <c r="K1824" s="372"/>
      <c r="L1824" s="372"/>
      <c r="M1824" s="372"/>
    </row>
    <row r="1825" spans="8:13">
      <c r="H1825" s="116"/>
      <c r="I1825" s="372"/>
      <c r="J1825" s="372"/>
      <c r="K1825" s="372"/>
      <c r="L1825" s="372"/>
      <c r="M1825" s="372"/>
    </row>
    <row r="1826" spans="8:13">
      <c r="H1826" s="116"/>
      <c r="I1826" s="372"/>
      <c r="J1826" s="372"/>
      <c r="K1826" s="372"/>
      <c r="L1826" s="372"/>
      <c r="M1826" s="372"/>
    </row>
    <row r="1827" spans="8:13">
      <c r="H1827" s="116"/>
      <c r="I1827" s="372"/>
      <c r="J1827" s="372"/>
      <c r="K1827" s="372"/>
      <c r="L1827" s="372"/>
      <c r="M1827" s="372"/>
    </row>
    <row r="1828" spans="8:13">
      <c r="H1828" s="116"/>
      <c r="I1828" s="372"/>
      <c r="J1828" s="372"/>
      <c r="K1828" s="372"/>
      <c r="L1828" s="372"/>
      <c r="M1828" s="372"/>
    </row>
    <row r="1829" spans="8:13">
      <c r="H1829" s="116"/>
      <c r="I1829" s="723"/>
      <c r="J1829" s="723"/>
      <c r="K1829" s="723"/>
      <c r="L1829" s="723"/>
      <c r="M1829" s="723"/>
    </row>
    <row r="1830" spans="8:13">
      <c r="H1830" s="116"/>
      <c r="I1830" s="372"/>
      <c r="J1830" s="372"/>
      <c r="K1830" s="26"/>
      <c r="L1830" s="372"/>
      <c r="M1830" s="26"/>
    </row>
    <row r="1831" spans="8:13">
      <c r="H1831" s="116"/>
      <c r="I1831" s="372"/>
      <c r="J1831" s="372"/>
      <c r="K1831" s="26"/>
      <c r="L1831" s="372"/>
      <c r="M1831" s="26"/>
    </row>
    <row r="1832" spans="8:13">
      <c r="H1832" s="116"/>
      <c r="I1832" s="372"/>
      <c r="J1832" s="372"/>
      <c r="K1832" s="26"/>
      <c r="L1832" s="372"/>
      <c r="M1832" s="26"/>
    </row>
    <row r="1833" spans="8:13">
      <c r="H1833" s="116"/>
      <c r="I1833" s="372"/>
      <c r="J1833" s="372"/>
      <c r="K1833" s="26"/>
      <c r="L1833" s="372"/>
      <c r="M1833" s="26"/>
    </row>
    <row r="1834" spans="8:13">
      <c r="H1834" s="116"/>
      <c r="I1834" s="723"/>
      <c r="J1834" s="723"/>
      <c r="K1834" s="723"/>
      <c r="L1834" s="723"/>
      <c r="M1834" s="723"/>
    </row>
    <row r="1835" spans="8:13">
      <c r="H1835" s="116"/>
      <c r="I1835" s="372"/>
      <c r="J1835" s="372"/>
      <c r="K1835" s="372"/>
      <c r="L1835" s="372"/>
      <c r="M1835" s="372"/>
    </row>
    <row r="1836" spans="8:13">
      <c r="H1836" s="116"/>
      <c r="I1836" s="372"/>
      <c r="J1836" s="372"/>
      <c r="K1836" s="372"/>
      <c r="L1836" s="372"/>
      <c r="M1836" s="372"/>
    </row>
    <row r="1837" spans="8:13">
      <c r="H1837" s="116"/>
      <c r="I1837" s="372"/>
      <c r="J1837" s="372"/>
      <c r="K1837" s="372"/>
      <c r="L1837" s="372"/>
      <c r="M1837" s="372"/>
    </row>
    <row r="1838" spans="8:13">
      <c r="H1838" s="116"/>
      <c r="I1838" s="372"/>
      <c r="J1838" s="372"/>
      <c r="K1838" s="372"/>
      <c r="L1838" s="372"/>
      <c r="M1838" s="372"/>
    </row>
    <row r="1839" spans="8:13">
      <c r="H1839" s="116"/>
      <c r="I1839" s="723"/>
      <c r="J1839" s="723"/>
      <c r="K1839" s="723"/>
      <c r="L1839" s="723"/>
      <c r="M1839" s="723"/>
    </row>
    <row r="1840" spans="8:13">
      <c r="H1840" s="116"/>
      <c r="I1840" s="372"/>
      <c r="J1840" s="372"/>
      <c r="K1840" s="372"/>
      <c r="L1840" s="372"/>
      <c r="M1840" s="372"/>
    </row>
    <row r="1841" spans="8:13">
      <c r="H1841" s="116"/>
      <c r="I1841" s="372"/>
      <c r="J1841" s="372"/>
      <c r="K1841" s="372"/>
      <c r="L1841" s="372"/>
      <c r="M1841" s="372"/>
    </row>
    <row r="1842" spans="8:13">
      <c r="H1842" s="116"/>
      <c r="I1842" s="372"/>
      <c r="J1842" s="372"/>
      <c r="K1842" s="372"/>
      <c r="L1842" s="372"/>
      <c r="M1842" s="372"/>
    </row>
    <row r="1843" spans="8:13">
      <c r="H1843" s="116"/>
      <c r="I1843" s="372"/>
      <c r="J1843" s="372"/>
      <c r="K1843" s="372"/>
      <c r="L1843" s="372"/>
      <c r="M1843" s="372"/>
    </row>
    <row r="1844" spans="8:13">
      <c r="H1844" s="116"/>
      <c r="I1844" s="372"/>
      <c r="J1844" s="372"/>
      <c r="K1844" s="372"/>
      <c r="L1844" s="372"/>
      <c r="M1844" s="372"/>
    </row>
    <row r="1845" spans="8:13">
      <c r="H1845" s="116"/>
      <c r="I1845" s="372"/>
      <c r="J1845" s="372"/>
      <c r="K1845" s="372"/>
      <c r="L1845" s="372"/>
      <c r="M1845" s="372"/>
    </row>
    <row r="1846" spans="8:13">
      <c r="H1846" s="116"/>
      <c r="I1846" s="372"/>
      <c r="J1846" s="372"/>
      <c r="K1846" s="372"/>
      <c r="L1846" s="372"/>
      <c r="M1846" s="372"/>
    </row>
    <row r="1847" spans="8:13">
      <c r="H1847" s="116"/>
      <c r="I1847" s="372"/>
      <c r="J1847" s="372"/>
      <c r="K1847" s="372"/>
      <c r="L1847" s="372"/>
      <c r="M1847" s="372"/>
    </row>
    <row r="1848" spans="8:13">
      <c r="H1848" s="116"/>
      <c r="I1848" s="372"/>
      <c r="J1848" s="372"/>
      <c r="K1848" s="372"/>
      <c r="L1848" s="372"/>
      <c r="M1848" s="372"/>
    </row>
    <row r="1849" spans="8:13">
      <c r="H1849" s="116"/>
      <c r="I1849" s="372"/>
      <c r="J1849" s="372"/>
      <c r="K1849" s="372"/>
      <c r="L1849" s="372"/>
      <c r="M1849" s="372"/>
    </row>
    <row r="1850" spans="8:13">
      <c r="H1850" s="116"/>
      <c r="I1850" s="372"/>
      <c r="J1850" s="372"/>
      <c r="K1850" s="26"/>
      <c r="L1850" s="372"/>
      <c r="M1850" s="26"/>
    </row>
    <row r="1851" spans="8:13">
      <c r="H1851" s="116"/>
      <c r="I1851" s="723"/>
      <c r="J1851" s="723"/>
      <c r="K1851" s="723"/>
      <c r="L1851" s="723"/>
      <c r="M1851" s="723"/>
    </row>
    <row r="1852" spans="8:13">
      <c r="H1852" s="116"/>
      <c r="I1852" s="372"/>
      <c r="J1852" s="372"/>
      <c r="K1852" s="372"/>
      <c r="L1852" s="372"/>
      <c r="M1852" s="372"/>
    </row>
    <row r="1853" spans="8:13">
      <c r="H1853" s="116"/>
      <c r="I1853" s="723"/>
      <c r="J1853" s="723"/>
      <c r="K1853" s="723"/>
      <c r="L1853" s="723"/>
      <c r="M1853" s="723"/>
    </row>
    <row r="1854" spans="8:13">
      <c r="H1854" s="116"/>
      <c r="I1854" s="372"/>
      <c r="J1854" s="372"/>
      <c r="K1854" s="372"/>
      <c r="L1854" s="372"/>
      <c r="M1854" s="372"/>
    </row>
    <row r="1855" spans="8:13">
      <c r="H1855" s="116"/>
      <c r="I1855" s="723"/>
      <c r="J1855" s="723"/>
      <c r="K1855" s="723"/>
      <c r="L1855" s="723"/>
      <c r="M1855" s="723"/>
    </row>
    <row r="1856" spans="8:13">
      <c r="H1856" s="116"/>
      <c r="I1856" s="372"/>
      <c r="J1856" s="372"/>
      <c r="K1856" s="372"/>
      <c r="L1856" s="372"/>
      <c r="M1856" s="372"/>
    </row>
    <row r="1857" spans="8:13">
      <c r="H1857" s="116"/>
      <c r="I1857" s="372"/>
      <c r="J1857" s="372"/>
      <c r="K1857" s="372"/>
      <c r="L1857" s="372"/>
      <c r="M1857" s="372"/>
    </row>
    <row r="1858" spans="8:13">
      <c r="H1858" s="116"/>
      <c r="I1858" s="723"/>
      <c r="J1858" s="723"/>
      <c r="K1858" s="723"/>
      <c r="L1858" s="723"/>
      <c r="M1858" s="723"/>
    </row>
    <row r="1859" spans="8:13">
      <c r="H1859" s="116"/>
      <c r="I1859" s="372"/>
      <c r="J1859" s="372"/>
      <c r="K1859" s="26"/>
      <c r="L1859" s="372"/>
      <c r="M1859" s="26"/>
    </row>
    <row r="1860" spans="8:13">
      <c r="H1860" s="116"/>
      <c r="I1860" s="723"/>
      <c r="J1860" s="723"/>
      <c r="K1860" s="723"/>
      <c r="L1860" s="723"/>
      <c r="M1860" s="723"/>
    </row>
    <row r="1861" spans="8:13">
      <c r="H1861" s="116"/>
      <c r="I1861" s="723"/>
      <c r="J1861" s="723"/>
      <c r="K1861" s="723"/>
      <c r="L1861" s="723"/>
      <c r="M1861" s="723"/>
    </row>
    <row r="1862" spans="8:13">
      <c r="H1862" s="116"/>
      <c r="I1862" s="372"/>
      <c r="J1862" s="372"/>
      <c r="K1862" s="372"/>
      <c r="L1862" s="372"/>
      <c r="M1862" s="372"/>
    </row>
    <row r="1863" spans="8:13">
      <c r="H1863" s="116"/>
      <c r="I1863" s="372"/>
      <c r="J1863" s="372"/>
      <c r="K1863" s="372"/>
      <c r="L1863" s="372"/>
      <c r="M1863" s="372"/>
    </row>
    <row r="1864" spans="8:13">
      <c r="H1864" s="116"/>
      <c r="I1864" s="372"/>
      <c r="J1864" s="372"/>
      <c r="K1864" s="372"/>
      <c r="L1864" s="372"/>
      <c r="M1864" s="372"/>
    </row>
    <row r="1865" spans="8:13">
      <c r="H1865" s="116"/>
      <c r="I1865" s="372"/>
      <c r="J1865" s="372"/>
      <c r="K1865" s="372"/>
      <c r="L1865" s="372"/>
      <c r="M1865" s="372"/>
    </row>
    <row r="1866" spans="8:13">
      <c r="H1866" s="116"/>
      <c r="I1866" s="372"/>
      <c r="J1866" s="372"/>
      <c r="K1866" s="372"/>
      <c r="L1866" s="372"/>
      <c r="M1866" s="372"/>
    </row>
    <row r="1867" spans="8:13">
      <c r="H1867" s="116"/>
      <c r="I1867" s="372"/>
      <c r="J1867" s="372"/>
      <c r="K1867" s="372"/>
      <c r="L1867" s="372"/>
      <c r="M1867" s="372"/>
    </row>
    <row r="1868" spans="8:13">
      <c r="H1868" s="116"/>
      <c r="I1868" s="372"/>
      <c r="J1868" s="372"/>
      <c r="K1868" s="372"/>
      <c r="L1868" s="372"/>
      <c r="M1868" s="372"/>
    </row>
    <row r="1869" spans="8:13">
      <c r="H1869" s="116"/>
      <c r="I1869" s="372"/>
      <c r="J1869" s="372"/>
      <c r="K1869" s="372"/>
      <c r="L1869" s="372"/>
      <c r="M1869" s="372"/>
    </row>
    <row r="1870" spans="8:13">
      <c r="H1870" s="116"/>
      <c r="I1870" s="372"/>
      <c r="J1870" s="372"/>
      <c r="K1870" s="372"/>
      <c r="L1870" s="372"/>
      <c r="M1870" s="372"/>
    </row>
    <row r="1871" spans="8:13">
      <c r="H1871" s="116"/>
      <c r="I1871" s="723"/>
      <c r="J1871" s="723"/>
      <c r="K1871" s="723"/>
      <c r="L1871" s="723"/>
      <c r="M1871" s="723"/>
    </row>
    <row r="1872" spans="8:13">
      <c r="H1872" s="116"/>
      <c r="I1872" s="372"/>
      <c r="J1872" s="372"/>
      <c r="K1872" s="372"/>
      <c r="L1872" s="372"/>
      <c r="M1872" s="372"/>
    </row>
    <row r="1873" spans="8:13">
      <c r="H1873" s="116"/>
      <c r="I1873" s="372"/>
      <c r="J1873" s="372"/>
      <c r="K1873" s="372"/>
      <c r="L1873" s="372"/>
      <c r="M1873" s="372"/>
    </row>
    <row r="1874" spans="8:13">
      <c r="H1874" s="116"/>
      <c r="I1874" s="372"/>
      <c r="J1874" s="372"/>
      <c r="K1874" s="372"/>
      <c r="L1874" s="372"/>
      <c r="M1874" s="372"/>
    </row>
    <row r="1875" spans="8:13">
      <c r="H1875" s="116"/>
      <c r="I1875" s="372"/>
      <c r="J1875" s="372"/>
      <c r="K1875" s="372"/>
      <c r="L1875" s="372"/>
      <c r="M1875" s="372"/>
    </row>
    <row r="1876" spans="8:13">
      <c r="H1876" s="116"/>
      <c r="I1876" s="372"/>
      <c r="J1876" s="372"/>
      <c r="K1876" s="372"/>
      <c r="L1876" s="372"/>
      <c r="M1876" s="372"/>
    </row>
    <row r="1877" spans="8:13">
      <c r="H1877" s="116"/>
      <c r="I1877" s="372"/>
      <c r="J1877" s="372"/>
      <c r="K1877" s="372"/>
      <c r="L1877" s="372"/>
      <c r="M1877" s="372"/>
    </row>
    <row r="1878" spans="8:13">
      <c r="H1878" s="116"/>
      <c r="I1878" s="372"/>
      <c r="J1878" s="372"/>
      <c r="K1878" s="372"/>
      <c r="L1878" s="372"/>
      <c r="M1878" s="372"/>
    </row>
    <row r="1879" spans="8:13">
      <c r="H1879" s="116"/>
      <c r="I1879" s="372"/>
      <c r="J1879" s="372"/>
      <c r="K1879" s="372"/>
      <c r="L1879" s="372"/>
      <c r="M1879" s="372"/>
    </row>
    <row r="1880" spans="8:13">
      <c r="H1880" s="116"/>
      <c r="I1880" s="372"/>
      <c r="J1880" s="372"/>
      <c r="K1880" s="372"/>
      <c r="L1880" s="372"/>
      <c r="M1880" s="372"/>
    </row>
    <row r="1881" spans="8:13">
      <c r="H1881" s="116"/>
      <c r="I1881" s="723"/>
      <c r="J1881" s="723"/>
      <c r="K1881" s="723"/>
      <c r="L1881" s="723"/>
      <c r="M1881" s="723"/>
    </row>
    <row r="1882" spans="8:13">
      <c r="H1882" s="116"/>
      <c r="I1882" s="372"/>
      <c r="J1882" s="372"/>
      <c r="K1882" s="372"/>
      <c r="L1882" s="372"/>
      <c r="M1882" s="372"/>
    </row>
    <row r="1883" spans="8:13">
      <c r="H1883" s="116"/>
      <c r="I1883" s="372"/>
      <c r="J1883" s="372"/>
      <c r="K1883" s="372"/>
      <c r="L1883" s="372"/>
      <c r="M1883" s="372"/>
    </row>
    <row r="1884" spans="8:13">
      <c r="H1884" s="116"/>
      <c r="I1884" s="372"/>
      <c r="J1884" s="372"/>
      <c r="K1884" s="372"/>
      <c r="L1884" s="372"/>
      <c r="M1884" s="372"/>
    </row>
    <row r="1885" spans="8:13">
      <c r="H1885" s="116"/>
      <c r="I1885" s="372"/>
      <c r="J1885" s="372"/>
      <c r="K1885" s="372"/>
      <c r="L1885" s="372"/>
      <c r="M1885" s="372"/>
    </row>
    <row r="1886" spans="8:13">
      <c r="H1886" s="116"/>
      <c r="I1886" s="372"/>
      <c r="J1886" s="372"/>
      <c r="K1886" s="372"/>
      <c r="L1886" s="372"/>
      <c r="M1886" s="372"/>
    </row>
    <row r="1887" spans="8:13">
      <c r="H1887" s="116"/>
      <c r="I1887" s="372"/>
      <c r="J1887" s="372"/>
      <c r="K1887" s="372"/>
      <c r="L1887" s="372"/>
      <c r="M1887" s="372"/>
    </row>
    <row r="1888" spans="8:13">
      <c r="H1888" s="116"/>
      <c r="I1888" s="372"/>
      <c r="J1888" s="372"/>
      <c r="K1888" s="372"/>
      <c r="L1888" s="372"/>
      <c r="M1888" s="372"/>
    </row>
    <row r="1889" spans="8:13">
      <c r="H1889" s="116"/>
      <c r="I1889" s="372"/>
      <c r="J1889" s="372"/>
      <c r="K1889" s="372"/>
      <c r="L1889" s="372"/>
      <c r="M1889" s="372"/>
    </row>
    <row r="1890" spans="8:13">
      <c r="H1890" s="116"/>
      <c r="I1890" s="372"/>
      <c r="J1890" s="372"/>
      <c r="K1890" s="372"/>
      <c r="L1890" s="372"/>
      <c r="M1890" s="372"/>
    </row>
    <row r="1891" spans="8:13">
      <c r="H1891" s="116"/>
      <c r="I1891" s="723"/>
      <c r="J1891" s="723"/>
      <c r="K1891" s="723"/>
      <c r="L1891" s="723"/>
      <c r="M1891" s="723"/>
    </row>
    <row r="1892" spans="8:13">
      <c r="H1892" s="116"/>
      <c r="I1892" s="372"/>
      <c r="J1892" s="372"/>
      <c r="K1892" s="372"/>
      <c r="L1892" s="372"/>
      <c r="M1892" s="372"/>
    </row>
    <row r="1893" spans="8:13">
      <c r="H1893" s="116"/>
      <c r="I1893" s="372"/>
      <c r="J1893" s="372"/>
      <c r="K1893" s="372"/>
      <c r="L1893" s="372"/>
      <c r="M1893" s="372"/>
    </row>
    <row r="1894" spans="8:13">
      <c r="H1894" s="116"/>
      <c r="I1894" s="372"/>
      <c r="J1894" s="372"/>
      <c r="K1894" s="372"/>
      <c r="L1894" s="372"/>
      <c r="M1894" s="372"/>
    </row>
    <row r="1895" spans="8:13">
      <c r="H1895" s="116"/>
      <c r="I1895" s="372"/>
      <c r="J1895" s="372"/>
      <c r="K1895" s="372"/>
      <c r="L1895" s="372"/>
      <c r="M1895" s="372"/>
    </row>
    <row r="1896" spans="8:13">
      <c r="H1896" s="116"/>
      <c r="I1896" s="372"/>
      <c r="J1896" s="372"/>
      <c r="K1896" s="372"/>
      <c r="L1896" s="372"/>
      <c r="M1896" s="372"/>
    </row>
    <row r="1897" spans="8:13">
      <c r="H1897" s="116"/>
      <c r="I1897" s="372"/>
      <c r="J1897" s="372"/>
      <c r="K1897" s="372"/>
      <c r="L1897" s="372"/>
      <c r="M1897" s="372"/>
    </row>
    <row r="1898" spans="8:13">
      <c r="H1898" s="116"/>
      <c r="I1898" s="372"/>
      <c r="J1898" s="372"/>
      <c r="K1898" s="372"/>
      <c r="L1898" s="372"/>
      <c r="M1898" s="372"/>
    </row>
    <row r="1899" spans="8:13">
      <c r="H1899" s="116"/>
      <c r="I1899" s="372"/>
      <c r="J1899" s="372"/>
      <c r="K1899" s="372"/>
      <c r="L1899" s="372"/>
      <c r="M1899" s="372"/>
    </row>
    <row r="1900" spans="8:13">
      <c r="H1900" s="116"/>
      <c r="I1900" s="372"/>
      <c r="J1900" s="372"/>
      <c r="K1900" s="372"/>
      <c r="L1900" s="372"/>
      <c r="M1900" s="372"/>
    </row>
    <row r="1901" spans="8:13">
      <c r="H1901" s="116"/>
      <c r="I1901" s="723"/>
      <c r="J1901" s="723"/>
      <c r="K1901" s="723"/>
      <c r="L1901" s="723"/>
      <c r="M1901" s="723"/>
    </row>
    <row r="1902" spans="8:13">
      <c r="H1902" s="116"/>
      <c r="I1902" s="372"/>
      <c r="J1902" s="372"/>
      <c r="K1902" s="372"/>
      <c r="L1902" s="372"/>
      <c r="M1902" s="372"/>
    </row>
    <row r="1903" spans="8:13">
      <c r="H1903" s="116"/>
      <c r="I1903" s="372"/>
      <c r="J1903" s="372"/>
      <c r="K1903" s="372"/>
      <c r="L1903" s="372"/>
      <c r="M1903" s="372"/>
    </row>
    <row r="1904" spans="8:13">
      <c r="H1904" s="116"/>
      <c r="I1904" s="372"/>
      <c r="J1904" s="372"/>
      <c r="K1904" s="372"/>
      <c r="L1904" s="372"/>
      <c r="M1904" s="372"/>
    </row>
    <row r="1905" spans="8:13">
      <c r="H1905" s="116"/>
      <c r="I1905" s="372"/>
      <c r="J1905" s="372"/>
      <c r="K1905" s="372"/>
      <c r="L1905" s="372"/>
      <c r="M1905" s="372"/>
    </row>
    <row r="1906" spans="8:13">
      <c r="H1906" s="116"/>
      <c r="I1906" s="372"/>
      <c r="J1906" s="372"/>
      <c r="K1906" s="372"/>
      <c r="L1906" s="372"/>
      <c r="M1906" s="372"/>
    </row>
    <row r="1907" spans="8:13">
      <c r="H1907" s="116"/>
      <c r="I1907" s="372"/>
      <c r="J1907" s="372"/>
      <c r="K1907" s="372"/>
      <c r="L1907" s="372"/>
      <c r="M1907" s="372"/>
    </row>
    <row r="1908" spans="8:13">
      <c r="H1908" s="116"/>
      <c r="I1908" s="372"/>
      <c r="J1908" s="372"/>
      <c r="K1908" s="372"/>
      <c r="L1908" s="372"/>
      <c r="M1908" s="372"/>
    </row>
    <row r="1909" spans="8:13">
      <c r="H1909" s="116"/>
      <c r="I1909" s="372"/>
      <c r="J1909" s="372"/>
      <c r="K1909" s="372"/>
      <c r="L1909" s="372"/>
      <c r="M1909" s="372"/>
    </row>
    <row r="1910" spans="8:13">
      <c r="H1910" s="116"/>
      <c r="I1910" s="372"/>
      <c r="J1910" s="372"/>
      <c r="K1910" s="372"/>
      <c r="L1910" s="372"/>
      <c r="M1910" s="372"/>
    </row>
    <row r="1911" spans="8:13">
      <c r="H1911" s="116"/>
      <c r="I1911" s="372"/>
      <c r="J1911" s="372"/>
      <c r="K1911" s="372"/>
      <c r="L1911" s="372"/>
      <c r="M1911" s="372"/>
    </row>
    <row r="1912" spans="8:13">
      <c r="H1912" s="116"/>
      <c r="I1912" s="372"/>
      <c r="J1912" s="372"/>
      <c r="K1912" s="372"/>
      <c r="L1912" s="372"/>
      <c r="M1912" s="372"/>
    </row>
    <row r="1913" spans="8:13">
      <c r="H1913" s="116"/>
      <c r="I1913" s="372"/>
      <c r="J1913" s="372"/>
      <c r="K1913" s="372"/>
      <c r="L1913" s="372"/>
      <c r="M1913" s="372"/>
    </row>
    <row r="1914" spans="8:13">
      <c r="H1914" s="116"/>
      <c r="I1914" s="372"/>
      <c r="J1914" s="372"/>
      <c r="K1914" s="372"/>
      <c r="L1914" s="372"/>
      <c r="M1914" s="372"/>
    </row>
    <row r="1915" spans="8:13">
      <c r="H1915" s="116"/>
      <c r="I1915" s="372"/>
      <c r="J1915" s="372"/>
      <c r="K1915" s="372"/>
      <c r="L1915" s="372"/>
      <c r="M1915" s="372"/>
    </row>
    <row r="1916" spans="8:13">
      <c r="H1916" s="116"/>
      <c r="I1916" s="372"/>
      <c r="J1916" s="372"/>
      <c r="K1916" s="372"/>
      <c r="L1916" s="372"/>
      <c r="M1916" s="372"/>
    </row>
    <row r="1917" spans="8:13">
      <c r="H1917" s="116"/>
      <c r="I1917" s="723"/>
      <c r="J1917" s="723"/>
      <c r="K1917" s="723"/>
      <c r="L1917" s="723"/>
      <c r="M1917" s="723"/>
    </row>
    <row r="1918" spans="8:13">
      <c r="H1918" s="116"/>
      <c r="I1918" s="372"/>
      <c r="J1918" s="372"/>
      <c r="K1918" s="372"/>
      <c r="L1918" s="372"/>
      <c r="M1918" s="372"/>
    </row>
    <row r="1919" spans="8:13">
      <c r="H1919" s="116"/>
      <c r="I1919" s="372"/>
      <c r="J1919" s="372"/>
      <c r="K1919" s="372"/>
      <c r="L1919" s="372"/>
      <c r="M1919" s="372"/>
    </row>
    <row r="1920" spans="8:13">
      <c r="H1920" s="116"/>
      <c r="I1920" s="372"/>
      <c r="J1920" s="372"/>
      <c r="K1920" s="372"/>
      <c r="L1920" s="372"/>
      <c r="M1920" s="372"/>
    </row>
    <row r="1921" spans="8:13">
      <c r="H1921" s="116"/>
      <c r="I1921" s="372"/>
      <c r="J1921" s="372"/>
      <c r="K1921" s="372"/>
      <c r="L1921" s="372"/>
      <c r="M1921" s="372"/>
    </row>
    <row r="1922" spans="8:13">
      <c r="H1922" s="116"/>
      <c r="I1922" s="372"/>
      <c r="J1922" s="372"/>
      <c r="K1922" s="372"/>
      <c r="L1922" s="372"/>
      <c r="M1922" s="372"/>
    </row>
    <row r="1923" spans="8:13">
      <c r="H1923" s="116"/>
      <c r="I1923" s="372"/>
      <c r="J1923" s="372"/>
      <c r="K1923" s="372"/>
      <c r="L1923" s="372"/>
      <c r="M1923" s="372"/>
    </row>
    <row r="1924" spans="8:13">
      <c r="H1924" s="116"/>
      <c r="I1924" s="372"/>
      <c r="J1924" s="372"/>
      <c r="K1924" s="372"/>
      <c r="L1924" s="372"/>
      <c r="M1924" s="372"/>
    </row>
    <row r="1925" spans="8:13">
      <c r="H1925" s="116"/>
      <c r="I1925" s="372"/>
      <c r="J1925" s="372"/>
      <c r="K1925" s="372"/>
      <c r="L1925" s="372"/>
      <c r="M1925" s="372"/>
    </row>
    <row r="1926" spans="8:13">
      <c r="H1926" s="116"/>
      <c r="I1926" s="372"/>
      <c r="J1926" s="372"/>
      <c r="K1926" s="372"/>
      <c r="L1926" s="372"/>
      <c r="M1926" s="372"/>
    </row>
    <row r="1927" spans="8:13">
      <c r="H1927" s="116"/>
      <c r="I1927" s="723"/>
      <c r="J1927" s="723"/>
      <c r="K1927" s="723"/>
      <c r="L1927" s="723"/>
      <c r="M1927" s="723"/>
    </row>
    <row r="1928" spans="8:13">
      <c r="H1928" s="116"/>
      <c r="I1928" s="372"/>
      <c r="J1928" s="372"/>
      <c r="K1928" s="372"/>
      <c r="L1928" s="372"/>
      <c r="M1928" s="372"/>
    </row>
    <row r="1929" spans="8:13">
      <c r="H1929" s="116"/>
      <c r="I1929" s="372"/>
      <c r="J1929" s="372"/>
      <c r="K1929" s="372"/>
      <c r="L1929" s="372"/>
      <c r="M1929" s="372"/>
    </row>
    <row r="1930" spans="8:13">
      <c r="H1930" s="116"/>
      <c r="I1930" s="372"/>
      <c r="J1930" s="372"/>
      <c r="K1930" s="372"/>
      <c r="L1930" s="372"/>
      <c r="M1930" s="372"/>
    </row>
    <row r="1931" spans="8:13">
      <c r="H1931" s="116"/>
      <c r="I1931" s="372"/>
      <c r="J1931" s="372"/>
      <c r="K1931" s="372"/>
      <c r="L1931" s="372"/>
      <c r="M1931" s="372"/>
    </row>
    <row r="1932" spans="8:13">
      <c r="H1932" s="116"/>
      <c r="I1932" s="723"/>
      <c r="J1932" s="723"/>
      <c r="K1932" s="723"/>
      <c r="L1932" s="723"/>
      <c r="M1932" s="723"/>
    </row>
    <row r="1933" spans="8:13">
      <c r="H1933" s="116"/>
      <c r="I1933" s="372"/>
      <c r="J1933" s="372"/>
      <c r="K1933" s="372"/>
      <c r="L1933" s="372"/>
      <c r="M1933" s="372"/>
    </row>
    <row r="1934" spans="8:13">
      <c r="H1934" s="116"/>
      <c r="I1934" s="372"/>
      <c r="J1934" s="372"/>
      <c r="K1934" s="372"/>
      <c r="L1934" s="372"/>
      <c r="M1934" s="372"/>
    </row>
    <row r="1935" spans="8:13">
      <c r="H1935" s="116"/>
      <c r="I1935" s="372"/>
      <c r="J1935" s="372"/>
      <c r="K1935" s="372"/>
      <c r="L1935" s="372"/>
      <c r="M1935" s="372"/>
    </row>
    <row r="1936" spans="8:13">
      <c r="H1936" s="116"/>
      <c r="I1936" s="372"/>
      <c r="J1936" s="372"/>
      <c r="K1936" s="372"/>
      <c r="L1936" s="372"/>
      <c r="M1936" s="372"/>
    </row>
    <row r="1937" spans="8:13">
      <c r="H1937" s="116"/>
      <c r="I1937" s="372"/>
      <c r="J1937" s="372"/>
      <c r="K1937" s="372"/>
      <c r="L1937" s="372"/>
      <c r="M1937" s="372"/>
    </row>
    <row r="1938" spans="8:13">
      <c r="H1938" s="116"/>
      <c r="I1938" s="372"/>
      <c r="J1938" s="372"/>
      <c r="K1938" s="372"/>
      <c r="L1938" s="372"/>
      <c r="M1938" s="372"/>
    </row>
    <row r="1939" spans="8:13">
      <c r="H1939" s="116"/>
      <c r="I1939" s="372"/>
      <c r="J1939" s="372"/>
      <c r="K1939" s="372"/>
      <c r="L1939" s="372"/>
      <c r="M1939" s="372"/>
    </row>
    <row r="1940" spans="8:13">
      <c r="H1940" s="116"/>
      <c r="I1940" s="723"/>
      <c r="J1940" s="723"/>
      <c r="K1940" s="723"/>
      <c r="L1940" s="723"/>
      <c r="M1940" s="723"/>
    </row>
    <row r="1941" spans="8:13">
      <c r="H1941" s="116"/>
      <c r="I1941" s="372"/>
      <c r="J1941" s="372"/>
      <c r="K1941" s="372"/>
      <c r="L1941" s="372"/>
      <c r="M1941" s="372"/>
    </row>
    <row r="1942" spans="8:13">
      <c r="H1942" s="116"/>
      <c r="I1942" s="372"/>
      <c r="J1942" s="372"/>
      <c r="K1942" s="372"/>
      <c r="L1942" s="372"/>
      <c r="M1942" s="372"/>
    </row>
    <row r="1943" spans="8:13">
      <c r="H1943" s="116"/>
      <c r="I1943" s="372"/>
      <c r="J1943" s="372"/>
      <c r="K1943" s="372"/>
      <c r="L1943" s="372"/>
      <c r="M1943" s="372"/>
    </row>
    <row r="1944" spans="8:13">
      <c r="H1944" s="116"/>
      <c r="I1944" s="372"/>
      <c r="J1944" s="372"/>
      <c r="K1944" s="372"/>
      <c r="L1944" s="372"/>
      <c r="M1944" s="372"/>
    </row>
    <row r="1945" spans="8:13">
      <c r="H1945" s="116"/>
      <c r="I1945" s="372"/>
      <c r="J1945" s="372"/>
      <c r="K1945" s="372"/>
      <c r="L1945" s="372"/>
      <c r="M1945" s="372"/>
    </row>
    <row r="1946" spans="8:13">
      <c r="H1946" s="116"/>
      <c r="I1946" s="372"/>
      <c r="J1946" s="372"/>
      <c r="K1946" s="372"/>
      <c r="L1946" s="372"/>
      <c r="M1946" s="372"/>
    </row>
    <row r="1947" spans="8:13">
      <c r="H1947" s="116"/>
      <c r="I1947" s="372"/>
      <c r="J1947" s="372"/>
      <c r="K1947" s="372"/>
      <c r="L1947" s="372"/>
      <c r="M1947" s="372"/>
    </row>
    <row r="1948" spans="8:13">
      <c r="H1948" s="116"/>
      <c r="I1948" s="372"/>
      <c r="J1948" s="372"/>
      <c r="K1948" s="372"/>
      <c r="L1948" s="372"/>
      <c r="M1948" s="372"/>
    </row>
    <row r="1949" spans="8:13">
      <c r="H1949" s="116"/>
      <c r="I1949" s="372"/>
      <c r="J1949" s="372"/>
      <c r="K1949" s="372"/>
      <c r="L1949" s="372"/>
      <c r="M1949" s="372"/>
    </row>
    <row r="1950" spans="8:13">
      <c r="H1950" s="116"/>
      <c r="I1950" s="372"/>
      <c r="J1950" s="372"/>
      <c r="K1950" s="372"/>
      <c r="L1950" s="372"/>
      <c r="M1950" s="372"/>
    </row>
    <row r="1951" spans="8:13">
      <c r="H1951" s="116"/>
      <c r="I1951" s="372"/>
      <c r="J1951" s="372"/>
      <c r="K1951" s="372"/>
      <c r="L1951" s="372"/>
      <c r="M1951" s="372"/>
    </row>
    <row r="1952" spans="8:13">
      <c r="H1952" s="116"/>
      <c r="I1952" s="372"/>
      <c r="J1952" s="372"/>
      <c r="K1952" s="372"/>
      <c r="L1952" s="372"/>
      <c r="M1952" s="372"/>
    </row>
    <row r="1953" spans="8:13">
      <c r="H1953" s="116"/>
      <c r="I1953" s="723"/>
      <c r="J1953" s="723"/>
      <c r="K1953" s="723"/>
      <c r="L1953" s="723"/>
      <c r="M1953" s="723"/>
    </row>
    <row r="1954" spans="8:13">
      <c r="H1954" s="116"/>
      <c r="I1954" s="372"/>
      <c r="J1954" s="372"/>
      <c r="K1954" s="372"/>
      <c r="L1954" s="372"/>
      <c r="M1954" s="372"/>
    </row>
    <row r="1955" spans="8:13">
      <c r="H1955" s="116"/>
      <c r="I1955" s="372"/>
      <c r="J1955" s="372"/>
      <c r="K1955" s="372"/>
      <c r="L1955" s="372"/>
      <c r="M1955" s="372"/>
    </row>
    <row r="1956" spans="8:13">
      <c r="H1956" s="116"/>
      <c r="I1956" s="372"/>
      <c r="J1956" s="372"/>
      <c r="K1956" s="372"/>
      <c r="L1956" s="372"/>
      <c r="M1956" s="372"/>
    </row>
    <row r="1957" spans="8:13">
      <c r="H1957" s="116"/>
      <c r="I1957" s="372"/>
      <c r="J1957" s="372"/>
      <c r="K1957" s="372"/>
      <c r="L1957" s="372"/>
      <c r="M1957" s="372"/>
    </row>
    <row r="1958" spans="8:13">
      <c r="H1958" s="116"/>
      <c r="I1958" s="372"/>
      <c r="J1958" s="372"/>
      <c r="K1958" s="372"/>
      <c r="L1958" s="372"/>
      <c r="M1958" s="372"/>
    </row>
    <row r="1959" spans="8:13">
      <c r="H1959" s="116"/>
      <c r="I1959" s="372"/>
      <c r="J1959" s="372"/>
      <c r="K1959" s="372"/>
      <c r="L1959" s="372"/>
      <c r="M1959" s="372"/>
    </row>
    <row r="1960" spans="8:13">
      <c r="H1960" s="116"/>
      <c r="I1960" s="372"/>
      <c r="J1960" s="372"/>
      <c r="K1960" s="372"/>
      <c r="L1960" s="372"/>
      <c r="M1960" s="372"/>
    </row>
    <row r="1961" spans="8:13">
      <c r="H1961" s="116"/>
      <c r="I1961" s="372"/>
      <c r="J1961" s="372"/>
      <c r="K1961" s="372"/>
      <c r="L1961" s="372"/>
      <c r="M1961" s="372"/>
    </row>
    <row r="1962" spans="8:13">
      <c r="H1962" s="116"/>
      <c r="I1962" s="372"/>
      <c r="J1962" s="372"/>
      <c r="K1962" s="372"/>
      <c r="L1962" s="372"/>
      <c r="M1962" s="372"/>
    </row>
    <row r="1963" spans="8:13">
      <c r="H1963" s="116"/>
      <c r="I1963" s="372"/>
      <c r="J1963" s="372"/>
      <c r="K1963" s="372"/>
      <c r="L1963" s="372"/>
      <c r="M1963" s="372"/>
    </row>
    <row r="1964" spans="8:13">
      <c r="H1964" s="116"/>
      <c r="I1964" s="372"/>
      <c r="J1964" s="372"/>
      <c r="K1964" s="372"/>
      <c r="L1964" s="372"/>
      <c r="M1964" s="372"/>
    </row>
    <row r="1965" spans="8:13">
      <c r="H1965" s="116"/>
      <c r="I1965" s="372"/>
      <c r="J1965" s="372"/>
      <c r="K1965" s="372"/>
      <c r="L1965" s="372"/>
      <c r="M1965" s="372"/>
    </row>
    <row r="1966" spans="8:13">
      <c r="H1966" s="116"/>
      <c r="I1966" s="372"/>
      <c r="J1966" s="372"/>
      <c r="K1966" s="372"/>
      <c r="L1966" s="372"/>
      <c r="M1966" s="372"/>
    </row>
    <row r="1967" spans="8:13">
      <c r="H1967" s="116"/>
      <c r="I1967" s="372"/>
      <c r="J1967" s="372"/>
      <c r="K1967" s="372"/>
      <c r="L1967" s="372"/>
      <c r="M1967" s="372"/>
    </row>
    <row r="1968" spans="8:13">
      <c r="H1968" s="116"/>
      <c r="I1968" s="372"/>
      <c r="J1968" s="372"/>
      <c r="K1968" s="372"/>
      <c r="L1968" s="372"/>
      <c r="M1968" s="372"/>
    </row>
    <row r="1969" spans="8:13">
      <c r="H1969" s="116"/>
      <c r="I1969" s="372"/>
      <c r="J1969" s="372"/>
      <c r="K1969" s="372"/>
      <c r="L1969" s="372"/>
      <c r="M1969" s="372"/>
    </row>
    <row r="1970" spans="8:13">
      <c r="H1970" s="116"/>
      <c r="I1970" s="723"/>
      <c r="J1970" s="723"/>
      <c r="K1970" s="723"/>
      <c r="L1970" s="723"/>
      <c r="M1970" s="723"/>
    </row>
    <row r="1971" spans="8:13">
      <c r="H1971" s="116"/>
      <c r="I1971" s="372"/>
      <c r="J1971" s="372"/>
      <c r="K1971" s="372"/>
      <c r="L1971" s="372"/>
      <c r="M1971" s="372"/>
    </row>
    <row r="1972" spans="8:13">
      <c r="H1972" s="116"/>
      <c r="I1972" s="372"/>
      <c r="J1972" s="372"/>
      <c r="K1972" s="372"/>
      <c r="L1972" s="372"/>
      <c r="M1972" s="372"/>
    </row>
    <row r="1973" spans="8:13">
      <c r="H1973" s="116"/>
      <c r="I1973" s="372"/>
      <c r="J1973" s="372"/>
      <c r="K1973" s="372"/>
      <c r="L1973" s="372"/>
      <c r="M1973" s="372"/>
    </row>
    <row r="1974" spans="8:13">
      <c r="H1974" s="116"/>
      <c r="I1974" s="372"/>
      <c r="J1974" s="372"/>
      <c r="K1974" s="372"/>
      <c r="L1974" s="372"/>
      <c r="M1974" s="372"/>
    </row>
    <row r="1975" spans="8:13">
      <c r="H1975" s="116"/>
      <c r="I1975" s="372"/>
      <c r="J1975" s="372"/>
      <c r="K1975" s="372"/>
      <c r="L1975" s="372"/>
      <c r="M1975" s="372"/>
    </row>
    <row r="1976" spans="8:13">
      <c r="H1976" s="116"/>
      <c r="I1976" s="372"/>
      <c r="J1976" s="372"/>
      <c r="K1976" s="372"/>
      <c r="L1976" s="372"/>
      <c r="M1976" s="372"/>
    </row>
    <row r="1977" spans="8:13">
      <c r="H1977" s="116"/>
      <c r="I1977" s="372"/>
      <c r="J1977" s="372"/>
      <c r="K1977" s="372"/>
      <c r="L1977" s="372"/>
      <c r="M1977" s="372"/>
    </row>
    <row r="1978" spans="8:13">
      <c r="H1978" s="116"/>
      <c r="I1978" s="723"/>
      <c r="J1978" s="723"/>
      <c r="K1978" s="723"/>
      <c r="L1978" s="723"/>
      <c r="M1978" s="723"/>
    </row>
    <row r="1979" spans="8:13">
      <c r="H1979" s="116"/>
      <c r="I1979" s="372"/>
      <c r="J1979" s="372"/>
      <c r="K1979" s="372"/>
      <c r="L1979" s="372"/>
      <c r="M1979" s="372"/>
    </row>
    <row r="1980" spans="8:13">
      <c r="H1980" s="116"/>
      <c r="I1980" s="372"/>
      <c r="J1980" s="372"/>
      <c r="K1980" s="372"/>
      <c r="L1980" s="372"/>
      <c r="M1980" s="372"/>
    </row>
    <row r="1981" spans="8:13">
      <c r="H1981" s="116"/>
      <c r="I1981" s="372"/>
      <c r="J1981" s="372"/>
      <c r="K1981" s="372"/>
      <c r="L1981" s="372"/>
      <c r="M1981" s="372"/>
    </row>
    <row r="1982" spans="8:13">
      <c r="H1982" s="116"/>
      <c r="I1982" s="372"/>
      <c r="J1982" s="372"/>
      <c r="K1982" s="372"/>
      <c r="L1982" s="372"/>
      <c r="M1982" s="372"/>
    </row>
    <row r="1983" spans="8:13">
      <c r="H1983" s="116"/>
      <c r="I1983" s="372"/>
      <c r="J1983" s="372"/>
      <c r="K1983" s="372"/>
      <c r="L1983" s="372"/>
      <c r="M1983" s="372"/>
    </row>
    <row r="1984" spans="8:13">
      <c r="H1984" s="116"/>
      <c r="I1984" s="372"/>
      <c r="J1984" s="372"/>
      <c r="K1984" s="372"/>
      <c r="L1984" s="372"/>
      <c r="M1984" s="372"/>
    </row>
    <row r="1985" spans="8:13">
      <c r="H1985" s="116"/>
      <c r="I1985" s="372"/>
      <c r="J1985" s="372"/>
      <c r="K1985" s="372"/>
      <c r="L1985" s="372"/>
      <c r="M1985" s="372"/>
    </row>
    <row r="1986" spans="8:13">
      <c r="H1986" s="116"/>
      <c r="I1986" s="372"/>
      <c r="J1986" s="372"/>
      <c r="K1986" s="372"/>
      <c r="L1986" s="372"/>
      <c r="M1986" s="372"/>
    </row>
    <row r="1987" spans="8:13">
      <c r="H1987" s="116"/>
      <c r="I1987" s="372"/>
      <c r="J1987" s="372"/>
      <c r="K1987" s="372"/>
      <c r="L1987" s="372"/>
      <c r="M1987" s="372"/>
    </row>
    <row r="1988" spans="8:13">
      <c r="H1988" s="116"/>
      <c r="I1988" s="372"/>
      <c r="J1988" s="372"/>
      <c r="K1988" s="372"/>
      <c r="L1988" s="372"/>
      <c r="M1988" s="372"/>
    </row>
    <row r="1989" spans="8:13">
      <c r="H1989" s="116"/>
      <c r="I1989" s="372"/>
      <c r="J1989" s="372"/>
      <c r="K1989" s="372"/>
      <c r="L1989" s="372"/>
      <c r="M1989" s="372"/>
    </row>
    <row r="1990" spans="8:13">
      <c r="H1990" s="116"/>
      <c r="I1990" s="372"/>
      <c r="J1990" s="372"/>
      <c r="K1990" s="372"/>
      <c r="L1990" s="372"/>
      <c r="M1990" s="372"/>
    </row>
    <row r="1991" spans="8:13">
      <c r="H1991" s="116"/>
      <c r="I1991" s="372"/>
      <c r="J1991" s="372"/>
      <c r="K1991" s="372"/>
      <c r="L1991" s="372"/>
      <c r="M1991" s="372"/>
    </row>
    <row r="1992" spans="8:13">
      <c r="H1992" s="116"/>
      <c r="I1992" s="372"/>
      <c r="J1992" s="372"/>
      <c r="K1992" s="372"/>
      <c r="L1992" s="372"/>
      <c r="M1992" s="372"/>
    </row>
    <row r="1993" spans="8:13">
      <c r="H1993" s="116"/>
      <c r="I1993" s="372"/>
      <c r="J1993" s="372"/>
      <c r="K1993" s="372"/>
      <c r="L1993" s="372"/>
      <c r="M1993" s="372"/>
    </row>
    <row r="1994" spans="8:13">
      <c r="H1994" s="116"/>
      <c r="I1994" s="372"/>
      <c r="J1994" s="372"/>
      <c r="K1994" s="372"/>
      <c r="L1994" s="372"/>
      <c r="M1994" s="372"/>
    </row>
    <row r="1995" spans="8:13">
      <c r="H1995" s="116"/>
      <c r="I1995" s="723"/>
      <c r="J1995" s="723"/>
      <c r="K1995" s="723"/>
      <c r="L1995" s="723"/>
      <c r="M1995" s="723"/>
    </row>
    <row r="1996" spans="8:13">
      <c r="H1996" s="116"/>
      <c r="I1996" s="372"/>
      <c r="J1996" s="372"/>
      <c r="K1996" s="372"/>
      <c r="L1996" s="372"/>
      <c r="M1996" s="372"/>
    </row>
    <row r="1997" spans="8:13">
      <c r="H1997" s="116"/>
      <c r="I1997" s="372"/>
      <c r="J1997" s="372"/>
      <c r="K1997" s="372"/>
      <c r="L1997" s="372"/>
      <c r="M1997" s="372"/>
    </row>
    <row r="1998" spans="8:13">
      <c r="H1998" s="116"/>
      <c r="I1998" s="372"/>
      <c r="J1998" s="372"/>
      <c r="K1998" s="372"/>
      <c r="L1998" s="372"/>
      <c r="M1998" s="372"/>
    </row>
    <row r="1999" spans="8:13">
      <c r="H1999" s="116"/>
      <c r="I1999" s="372"/>
      <c r="J1999" s="372"/>
      <c r="K1999" s="372"/>
      <c r="L1999" s="372"/>
      <c r="M1999" s="372"/>
    </row>
    <row r="2000" spans="8:13">
      <c r="H2000" s="116"/>
      <c r="I2000" s="372"/>
      <c r="J2000" s="372"/>
      <c r="K2000" s="372"/>
      <c r="L2000" s="372"/>
      <c r="M2000" s="372"/>
    </row>
    <row r="2001" spans="8:13">
      <c r="H2001" s="116"/>
      <c r="I2001" s="372"/>
      <c r="J2001" s="372"/>
      <c r="K2001" s="372"/>
      <c r="L2001" s="372"/>
      <c r="M2001" s="372"/>
    </row>
    <row r="2002" spans="8:13">
      <c r="H2002" s="116"/>
      <c r="I2002" s="372"/>
      <c r="J2002" s="372"/>
      <c r="K2002" s="372"/>
      <c r="L2002" s="372"/>
      <c r="M2002" s="372"/>
    </row>
    <row r="2003" spans="8:13">
      <c r="H2003" s="116"/>
      <c r="I2003" s="372"/>
      <c r="J2003" s="372"/>
      <c r="K2003" s="372"/>
      <c r="L2003" s="372"/>
      <c r="M2003" s="372"/>
    </row>
    <row r="2004" spans="8:13">
      <c r="H2004" s="116"/>
      <c r="I2004" s="372"/>
      <c r="J2004" s="372"/>
      <c r="K2004" s="372"/>
      <c r="L2004" s="372"/>
      <c r="M2004" s="372"/>
    </row>
    <row r="2005" spans="8:13">
      <c r="H2005" s="116"/>
      <c r="I2005" s="372"/>
      <c r="J2005" s="372"/>
      <c r="K2005" s="372"/>
      <c r="L2005" s="372"/>
      <c r="M2005" s="372"/>
    </row>
    <row r="2006" spans="8:13">
      <c r="H2006" s="116"/>
      <c r="I2006" s="372"/>
      <c r="J2006" s="372"/>
      <c r="K2006" s="372"/>
      <c r="L2006" s="372"/>
      <c r="M2006" s="372"/>
    </row>
    <row r="2007" spans="8:13">
      <c r="H2007" s="116"/>
      <c r="I2007" s="372"/>
      <c r="J2007" s="372"/>
      <c r="K2007" s="372"/>
      <c r="L2007" s="372"/>
      <c r="M2007" s="372"/>
    </row>
    <row r="2008" spans="8:13">
      <c r="H2008" s="116"/>
      <c r="I2008" s="372"/>
      <c r="J2008" s="372"/>
      <c r="K2008" s="372"/>
      <c r="L2008" s="372"/>
      <c r="M2008" s="372"/>
    </row>
    <row r="2009" spans="8:13">
      <c r="H2009" s="116"/>
      <c r="I2009" s="372"/>
      <c r="J2009" s="372"/>
      <c r="K2009" s="372"/>
      <c r="L2009" s="372"/>
      <c r="M2009" s="372"/>
    </row>
    <row r="2010" spans="8:13">
      <c r="H2010" s="116"/>
      <c r="I2010" s="372"/>
      <c r="J2010" s="372"/>
      <c r="K2010" s="372"/>
      <c r="L2010" s="372"/>
      <c r="M2010" s="372"/>
    </row>
    <row r="2011" spans="8:13">
      <c r="H2011" s="116"/>
      <c r="I2011" s="372"/>
      <c r="J2011" s="372"/>
      <c r="K2011" s="372"/>
      <c r="L2011" s="372"/>
      <c r="M2011" s="372"/>
    </row>
    <row r="2012" spans="8:13">
      <c r="H2012" s="116"/>
      <c r="I2012" s="723"/>
      <c r="J2012" s="723"/>
      <c r="K2012" s="723"/>
      <c r="L2012" s="723"/>
      <c r="M2012" s="723"/>
    </row>
    <row r="2013" spans="8:13">
      <c r="H2013" s="116"/>
      <c r="I2013" s="372"/>
      <c r="J2013" s="372"/>
      <c r="K2013" s="372"/>
      <c r="L2013" s="372"/>
      <c r="M2013" s="372"/>
    </row>
    <row r="2014" spans="8:13">
      <c r="H2014" s="116"/>
      <c r="I2014" s="372"/>
      <c r="J2014" s="372"/>
      <c r="K2014" s="372"/>
      <c r="L2014" s="372"/>
      <c r="M2014" s="372"/>
    </row>
    <row r="2015" spans="8:13">
      <c r="H2015" s="116"/>
      <c r="I2015" s="372"/>
      <c r="J2015" s="372"/>
      <c r="K2015" s="372"/>
      <c r="L2015" s="372"/>
      <c r="M2015" s="372"/>
    </row>
    <row r="2016" spans="8:13">
      <c r="H2016" s="116"/>
      <c r="I2016" s="372"/>
      <c r="J2016" s="372"/>
      <c r="K2016" s="372"/>
      <c r="L2016" s="372"/>
      <c r="M2016" s="372"/>
    </row>
    <row r="2017" spans="8:13">
      <c r="H2017" s="116"/>
      <c r="I2017" s="372"/>
      <c r="J2017" s="372"/>
      <c r="K2017" s="372"/>
      <c r="L2017" s="372"/>
      <c r="M2017" s="372"/>
    </row>
    <row r="2018" spans="8:13">
      <c r="H2018" s="116"/>
      <c r="I2018" s="372"/>
      <c r="J2018" s="372"/>
      <c r="K2018" s="372"/>
      <c r="L2018" s="372"/>
      <c r="M2018" s="372"/>
    </row>
    <row r="2019" spans="8:13">
      <c r="H2019" s="116"/>
      <c r="I2019" s="372"/>
      <c r="J2019" s="372"/>
      <c r="K2019" s="372"/>
      <c r="L2019" s="372"/>
      <c r="M2019" s="372"/>
    </row>
    <row r="2020" spans="8:13">
      <c r="H2020" s="116"/>
      <c r="I2020" s="372"/>
      <c r="J2020" s="372"/>
      <c r="K2020" s="372"/>
      <c r="L2020" s="372"/>
      <c r="M2020" s="372"/>
    </row>
    <row r="2021" spans="8:13">
      <c r="H2021" s="116"/>
      <c r="I2021" s="372"/>
      <c r="J2021" s="372"/>
      <c r="K2021" s="372"/>
      <c r="L2021" s="372"/>
      <c r="M2021" s="372"/>
    </row>
    <row r="2022" spans="8:13">
      <c r="H2022" s="116"/>
      <c r="I2022" s="372"/>
      <c r="J2022" s="372"/>
      <c r="K2022" s="372"/>
      <c r="L2022" s="372"/>
      <c r="M2022" s="372"/>
    </row>
    <row r="2023" spans="8:13">
      <c r="H2023" s="116"/>
      <c r="I2023" s="372"/>
      <c r="J2023" s="372"/>
      <c r="K2023" s="372"/>
      <c r="L2023" s="372"/>
      <c r="M2023" s="372"/>
    </row>
    <row r="2024" spans="8:13">
      <c r="H2024" s="116"/>
      <c r="I2024" s="372"/>
      <c r="J2024" s="372"/>
      <c r="K2024" s="372"/>
      <c r="L2024" s="372"/>
      <c r="M2024" s="372"/>
    </row>
    <row r="2025" spans="8:13">
      <c r="H2025" s="116"/>
      <c r="I2025" s="372"/>
      <c r="J2025" s="372"/>
      <c r="K2025" s="372"/>
      <c r="L2025" s="372"/>
      <c r="M2025" s="372"/>
    </row>
    <row r="2026" spans="8:13">
      <c r="H2026" s="116"/>
      <c r="I2026" s="372"/>
      <c r="J2026" s="372"/>
      <c r="K2026" s="372"/>
      <c r="L2026" s="372"/>
      <c r="M2026" s="372"/>
    </row>
    <row r="2027" spans="8:13">
      <c r="H2027" s="116"/>
      <c r="I2027" s="372"/>
      <c r="J2027" s="372"/>
      <c r="K2027" s="372"/>
      <c r="L2027" s="372"/>
      <c r="M2027" s="372"/>
    </row>
    <row r="2028" spans="8:13">
      <c r="H2028" s="116"/>
      <c r="I2028" s="372"/>
      <c r="J2028" s="372"/>
      <c r="K2028" s="372"/>
      <c r="L2028" s="372"/>
      <c r="M2028" s="372"/>
    </row>
    <row r="2029" spans="8:13">
      <c r="H2029" s="116"/>
      <c r="I2029" s="372"/>
      <c r="J2029" s="372"/>
      <c r="K2029" s="372"/>
      <c r="L2029" s="372"/>
      <c r="M2029" s="372"/>
    </row>
    <row r="2030" spans="8:13">
      <c r="H2030" s="116"/>
      <c r="I2030" s="372"/>
      <c r="J2030" s="372"/>
      <c r="K2030" s="372"/>
      <c r="L2030" s="372"/>
      <c r="M2030" s="372"/>
    </row>
    <row r="2031" spans="8:13">
      <c r="H2031" s="116"/>
      <c r="I2031" s="372"/>
      <c r="J2031" s="372"/>
      <c r="K2031" s="372"/>
      <c r="L2031" s="372"/>
      <c r="M2031" s="372"/>
    </row>
    <row r="2032" spans="8:13">
      <c r="H2032" s="116"/>
      <c r="I2032" s="372"/>
      <c r="J2032" s="372"/>
      <c r="K2032" s="372"/>
      <c r="L2032" s="372"/>
      <c r="M2032" s="372"/>
    </row>
    <row r="2033" spans="8:13">
      <c r="H2033" s="116"/>
      <c r="I2033" s="372"/>
      <c r="J2033" s="372"/>
      <c r="K2033" s="372"/>
      <c r="L2033" s="372"/>
      <c r="M2033" s="372"/>
    </row>
    <row r="2034" spans="8:13">
      <c r="H2034" s="116"/>
      <c r="I2034" s="372"/>
      <c r="J2034" s="372"/>
      <c r="K2034" s="372"/>
      <c r="L2034" s="372"/>
      <c r="M2034" s="372"/>
    </row>
    <row r="2035" spans="8:13">
      <c r="H2035" s="116"/>
      <c r="I2035" s="372"/>
      <c r="J2035" s="372"/>
      <c r="K2035" s="372"/>
      <c r="L2035" s="372"/>
      <c r="M2035" s="372"/>
    </row>
    <row r="2036" spans="8:13">
      <c r="H2036" s="116"/>
      <c r="I2036" s="372"/>
      <c r="J2036" s="372"/>
      <c r="K2036" s="372"/>
      <c r="L2036" s="372"/>
      <c r="M2036" s="372"/>
    </row>
    <row r="2037" spans="8:13">
      <c r="H2037" s="116"/>
      <c r="I2037" s="723"/>
      <c r="J2037" s="723"/>
      <c r="K2037" s="723"/>
      <c r="L2037" s="723"/>
      <c r="M2037" s="723"/>
    </row>
    <row r="2038" spans="8:13">
      <c r="H2038" s="116"/>
      <c r="I2038" s="723"/>
      <c r="J2038" s="723"/>
      <c r="K2038" s="723"/>
      <c r="L2038" s="723"/>
      <c r="M2038" s="723"/>
    </row>
    <row r="2039" spans="8:13">
      <c r="H2039" s="116"/>
      <c r="I2039" s="372"/>
      <c r="J2039" s="372"/>
      <c r="K2039" s="372"/>
      <c r="L2039" s="372"/>
      <c r="M2039" s="372"/>
    </row>
    <row r="2040" spans="8:13">
      <c r="H2040" s="116"/>
      <c r="I2040" s="372"/>
      <c r="J2040" s="372"/>
      <c r="K2040" s="372"/>
      <c r="L2040" s="372"/>
      <c r="M2040" s="372"/>
    </row>
    <row r="2041" spans="8:13">
      <c r="H2041" s="116"/>
      <c r="I2041" s="372"/>
      <c r="J2041" s="372"/>
      <c r="K2041" s="372"/>
      <c r="L2041" s="372"/>
      <c r="M2041" s="372"/>
    </row>
    <row r="2042" spans="8:13">
      <c r="H2042" s="116"/>
      <c r="I2042" s="372"/>
      <c r="J2042" s="372"/>
      <c r="K2042" s="372"/>
      <c r="L2042" s="372"/>
      <c r="M2042" s="372"/>
    </row>
    <row r="2043" spans="8:13">
      <c r="H2043" s="116"/>
      <c r="I2043" s="372"/>
      <c r="J2043" s="372"/>
      <c r="K2043" s="372"/>
      <c r="L2043" s="372"/>
      <c r="M2043" s="372"/>
    </row>
    <row r="2044" spans="8:13">
      <c r="H2044" s="116"/>
      <c r="I2044" s="372"/>
      <c r="J2044" s="372"/>
      <c r="K2044" s="372"/>
      <c r="L2044" s="372"/>
      <c r="M2044" s="372"/>
    </row>
    <row r="2045" spans="8:13">
      <c r="H2045" s="116"/>
      <c r="I2045" s="372"/>
      <c r="J2045" s="372"/>
      <c r="K2045" s="372"/>
      <c r="L2045" s="372"/>
      <c r="M2045" s="372"/>
    </row>
    <row r="2046" spans="8:13">
      <c r="H2046" s="116"/>
      <c r="I2046" s="372"/>
      <c r="J2046" s="372"/>
      <c r="K2046" s="372"/>
      <c r="L2046" s="372"/>
      <c r="M2046" s="372"/>
    </row>
    <row r="2047" spans="8:13">
      <c r="H2047" s="116"/>
      <c r="I2047" s="372"/>
      <c r="J2047" s="372"/>
      <c r="K2047" s="372"/>
      <c r="L2047" s="372"/>
      <c r="M2047" s="372"/>
    </row>
    <row r="2048" spans="8:13">
      <c r="H2048" s="116"/>
      <c r="I2048" s="372"/>
      <c r="J2048" s="372"/>
      <c r="K2048" s="372"/>
      <c r="L2048" s="372"/>
      <c r="M2048" s="372"/>
    </row>
    <row r="2049" spans="8:13">
      <c r="H2049" s="116"/>
      <c r="I2049" s="372"/>
      <c r="J2049" s="372"/>
      <c r="K2049" s="372"/>
      <c r="L2049" s="372"/>
      <c r="M2049" s="372"/>
    </row>
    <row r="2050" spans="8:13">
      <c r="H2050" s="116"/>
      <c r="I2050" s="372"/>
      <c r="J2050" s="372"/>
      <c r="K2050" s="372"/>
      <c r="L2050" s="372"/>
      <c r="M2050" s="372"/>
    </row>
    <row r="2051" spans="8:13">
      <c r="H2051" s="116"/>
      <c r="I2051" s="372"/>
      <c r="J2051" s="372"/>
      <c r="K2051" s="372"/>
      <c r="L2051" s="372"/>
      <c r="M2051" s="372"/>
    </row>
    <row r="2052" spans="8:13">
      <c r="H2052" s="116"/>
      <c r="I2052" s="372"/>
      <c r="J2052" s="372"/>
      <c r="K2052" s="372"/>
      <c r="L2052" s="372"/>
      <c r="M2052" s="372"/>
    </row>
    <row r="2053" spans="8:13">
      <c r="H2053" s="116"/>
      <c r="I2053" s="372"/>
      <c r="J2053" s="372"/>
      <c r="K2053" s="372"/>
      <c r="L2053" s="372"/>
      <c r="M2053" s="372"/>
    </row>
    <row r="2054" spans="8:13">
      <c r="H2054" s="116"/>
      <c r="I2054" s="372"/>
      <c r="J2054" s="372"/>
      <c r="K2054" s="372"/>
      <c r="L2054" s="372"/>
      <c r="M2054" s="372"/>
    </row>
    <row r="2055" spans="8:13">
      <c r="H2055" s="116"/>
      <c r="I2055" s="372"/>
      <c r="J2055" s="372"/>
      <c r="K2055" s="372"/>
      <c r="L2055" s="372"/>
      <c r="M2055" s="372"/>
    </row>
    <row r="2056" spans="8:13">
      <c r="H2056" s="116"/>
      <c r="I2056" s="372"/>
      <c r="J2056" s="372"/>
      <c r="K2056" s="372"/>
      <c r="L2056" s="372"/>
      <c r="M2056" s="372"/>
    </row>
    <row r="2057" spans="8:13">
      <c r="H2057" s="116"/>
      <c r="I2057" s="372"/>
      <c r="J2057" s="372"/>
      <c r="K2057" s="372"/>
      <c r="L2057" s="372"/>
      <c r="M2057" s="372"/>
    </row>
    <row r="2058" spans="8:13">
      <c r="H2058" s="116"/>
      <c r="I2058" s="723"/>
      <c r="J2058" s="723"/>
      <c r="K2058" s="723"/>
      <c r="L2058" s="723"/>
      <c r="M2058" s="723"/>
    </row>
    <row r="2059" spans="8:13">
      <c r="H2059" s="116"/>
      <c r="I2059" s="372"/>
      <c r="J2059" s="372"/>
      <c r="K2059" s="372"/>
      <c r="L2059" s="372"/>
      <c r="M2059" s="372"/>
    </row>
    <row r="2060" spans="8:13">
      <c r="H2060" s="116"/>
      <c r="I2060" s="372"/>
      <c r="J2060" s="372"/>
      <c r="K2060" s="372"/>
      <c r="L2060" s="372"/>
      <c r="M2060" s="372"/>
    </row>
    <row r="2061" spans="8:13">
      <c r="H2061" s="116"/>
      <c r="I2061" s="372"/>
      <c r="J2061" s="372"/>
      <c r="K2061" s="372"/>
      <c r="L2061" s="372"/>
      <c r="M2061" s="372"/>
    </row>
    <row r="2062" spans="8:13">
      <c r="H2062" s="116"/>
      <c r="I2062" s="372"/>
      <c r="J2062" s="372"/>
      <c r="K2062" s="372"/>
      <c r="L2062" s="372"/>
      <c r="M2062" s="372"/>
    </row>
    <row r="2063" spans="8:13">
      <c r="H2063" s="116"/>
      <c r="I2063" s="372"/>
      <c r="J2063" s="372"/>
      <c r="K2063" s="372"/>
      <c r="L2063" s="372"/>
      <c r="M2063" s="372"/>
    </row>
    <row r="2064" spans="8:13">
      <c r="H2064" s="116"/>
      <c r="I2064" s="372"/>
      <c r="J2064" s="372"/>
      <c r="K2064" s="372"/>
      <c r="L2064" s="372"/>
      <c r="M2064" s="372"/>
    </row>
    <row r="2065" spans="8:13">
      <c r="H2065" s="116"/>
      <c r="I2065" s="372"/>
      <c r="J2065" s="372"/>
      <c r="K2065" s="372"/>
      <c r="L2065" s="372"/>
      <c r="M2065" s="372"/>
    </row>
    <row r="2066" spans="8:13">
      <c r="H2066" s="116"/>
      <c r="I2066" s="372"/>
      <c r="J2066" s="372"/>
      <c r="K2066" s="372"/>
      <c r="L2066" s="372"/>
      <c r="M2066" s="372"/>
    </row>
    <row r="2067" spans="8:13">
      <c r="H2067" s="116"/>
      <c r="I2067" s="372"/>
      <c r="J2067" s="372"/>
      <c r="K2067" s="372"/>
      <c r="L2067" s="372"/>
      <c r="M2067" s="372"/>
    </row>
    <row r="2068" spans="8:13">
      <c r="H2068" s="116"/>
      <c r="I2068" s="372"/>
      <c r="J2068" s="372"/>
      <c r="K2068" s="372"/>
      <c r="L2068" s="372"/>
      <c r="M2068" s="372"/>
    </row>
    <row r="2069" spans="8:13">
      <c r="H2069" s="116"/>
      <c r="I2069" s="372"/>
      <c r="J2069" s="372"/>
      <c r="K2069" s="372"/>
      <c r="L2069" s="372"/>
      <c r="M2069" s="372"/>
    </row>
    <row r="2070" spans="8:13">
      <c r="H2070" s="116"/>
      <c r="I2070" s="372"/>
      <c r="J2070" s="372"/>
      <c r="K2070" s="372"/>
      <c r="L2070" s="372"/>
      <c r="M2070" s="372"/>
    </row>
    <row r="2071" spans="8:13">
      <c r="H2071" s="116"/>
      <c r="I2071" s="372"/>
      <c r="J2071" s="372"/>
      <c r="K2071" s="372"/>
      <c r="L2071" s="372"/>
      <c r="M2071" s="372"/>
    </row>
    <row r="2072" spans="8:13">
      <c r="H2072" s="116"/>
      <c r="I2072" s="372"/>
      <c r="J2072" s="372"/>
      <c r="K2072" s="372"/>
      <c r="L2072" s="372"/>
      <c r="M2072" s="372"/>
    </row>
    <row r="2073" spans="8:13">
      <c r="H2073" s="116"/>
      <c r="I2073" s="372"/>
      <c r="J2073" s="372"/>
      <c r="K2073" s="372"/>
      <c r="L2073" s="372"/>
      <c r="M2073" s="372"/>
    </row>
    <row r="2074" spans="8:13">
      <c r="H2074" s="116"/>
      <c r="I2074" s="372"/>
      <c r="J2074" s="372"/>
      <c r="K2074" s="372"/>
      <c r="L2074" s="372"/>
      <c r="M2074" s="372"/>
    </row>
    <row r="2075" spans="8:13">
      <c r="H2075" s="116"/>
      <c r="I2075" s="372"/>
      <c r="J2075" s="372"/>
      <c r="K2075" s="372"/>
      <c r="L2075" s="372"/>
      <c r="M2075" s="372"/>
    </row>
    <row r="2076" spans="8:13">
      <c r="H2076" s="116"/>
      <c r="I2076" s="372"/>
      <c r="J2076" s="372"/>
      <c r="K2076" s="372"/>
      <c r="L2076" s="372"/>
      <c r="M2076" s="372"/>
    </row>
    <row r="2077" spans="8:13">
      <c r="H2077" s="116"/>
      <c r="I2077" s="723"/>
      <c r="J2077" s="723"/>
      <c r="K2077" s="723"/>
      <c r="L2077" s="723"/>
      <c r="M2077" s="723"/>
    </row>
    <row r="2078" spans="8:13">
      <c r="H2078" s="116"/>
      <c r="I2078" s="372"/>
      <c r="J2078" s="372"/>
      <c r="K2078" s="372"/>
      <c r="L2078" s="372"/>
      <c r="M2078" s="372"/>
    </row>
    <row r="2079" spans="8:13">
      <c r="H2079" s="116"/>
      <c r="I2079" s="372"/>
      <c r="J2079" s="372"/>
      <c r="K2079" s="372"/>
      <c r="L2079" s="372"/>
      <c r="M2079" s="372"/>
    </row>
    <row r="2080" spans="8:13">
      <c r="H2080" s="116"/>
      <c r="I2080" s="372"/>
      <c r="J2080" s="372"/>
      <c r="K2080" s="372"/>
      <c r="L2080" s="372"/>
      <c r="M2080" s="372"/>
    </row>
    <row r="2081" spans="8:13">
      <c r="H2081" s="116"/>
      <c r="I2081" s="372"/>
      <c r="J2081" s="372"/>
      <c r="K2081" s="372"/>
      <c r="L2081" s="372"/>
      <c r="M2081" s="372"/>
    </row>
    <row r="2082" spans="8:13">
      <c r="H2082" s="116"/>
      <c r="I2082" s="372"/>
      <c r="J2082" s="372"/>
      <c r="K2082" s="372"/>
      <c r="L2082" s="372"/>
      <c r="M2082" s="372"/>
    </row>
    <row r="2083" spans="8:13">
      <c r="H2083" s="116"/>
      <c r="I2083" s="372"/>
      <c r="J2083" s="372"/>
      <c r="K2083" s="372"/>
      <c r="L2083" s="372"/>
      <c r="M2083" s="372"/>
    </row>
    <row r="2084" spans="8:13">
      <c r="H2084" s="116"/>
      <c r="I2084" s="372"/>
      <c r="J2084" s="372"/>
      <c r="K2084" s="372"/>
      <c r="L2084" s="372"/>
      <c r="M2084" s="372"/>
    </row>
    <row r="2085" spans="8:13">
      <c r="H2085" s="116"/>
      <c r="I2085" s="372"/>
      <c r="J2085" s="372"/>
      <c r="K2085" s="372"/>
      <c r="L2085" s="372"/>
      <c r="M2085" s="372"/>
    </row>
    <row r="2086" spans="8:13">
      <c r="H2086" s="116"/>
      <c r="I2086" s="372"/>
      <c r="J2086" s="372"/>
      <c r="K2086" s="372"/>
      <c r="L2086" s="372"/>
      <c r="M2086" s="372"/>
    </row>
    <row r="2087" spans="8:13">
      <c r="H2087" s="116"/>
      <c r="I2087" s="372"/>
      <c r="J2087" s="372"/>
      <c r="K2087" s="372"/>
      <c r="L2087" s="372"/>
      <c r="M2087" s="372"/>
    </row>
    <row r="2088" spans="8:13">
      <c r="H2088" s="116"/>
      <c r="I2088" s="372"/>
      <c r="J2088" s="372"/>
      <c r="K2088" s="372"/>
      <c r="L2088" s="372"/>
      <c r="M2088" s="372"/>
    </row>
    <row r="2089" spans="8:13">
      <c r="H2089" s="116"/>
      <c r="I2089" s="723"/>
      <c r="J2089" s="723"/>
      <c r="K2089" s="723"/>
      <c r="L2089" s="723"/>
      <c r="M2089" s="723"/>
    </row>
    <row r="2090" spans="8:13">
      <c r="H2090" s="116"/>
      <c r="I2090" s="372"/>
      <c r="J2090" s="372"/>
      <c r="K2090" s="372"/>
      <c r="L2090" s="372"/>
      <c r="M2090" s="372"/>
    </row>
    <row r="2091" spans="8:13">
      <c r="H2091" s="116"/>
      <c r="I2091" s="372"/>
      <c r="J2091" s="372"/>
      <c r="K2091" s="372"/>
      <c r="L2091" s="372"/>
      <c r="M2091" s="372"/>
    </row>
    <row r="2092" spans="8:13">
      <c r="H2092" s="116"/>
      <c r="I2092" s="723"/>
      <c r="J2092" s="723"/>
      <c r="K2092" s="723"/>
      <c r="L2092" s="723"/>
      <c r="M2092" s="723"/>
    </row>
    <row r="2093" spans="8:13">
      <c r="H2093" s="116"/>
      <c r="I2093" s="372"/>
      <c r="J2093" s="372"/>
      <c r="K2093" s="372"/>
      <c r="L2093" s="372"/>
      <c r="M2093" s="372"/>
    </row>
    <row r="2094" spans="8:13">
      <c r="H2094" s="116"/>
      <c r="I2094" s="372"/>
      <c r="J2094" s="372"/>
      <c r="K2094" s="372"/>
      <c r="L2094" s="372"/>
      <c r="M2094" s="372"/>
    </row>
    <row r="2095" spans="8:13">
      <c r="H2095" s="116"/>
      <c r="I2095" s="372"/>
      <c r="J2095" s="372"/>
      <c r="K2095" s="372"/>
      <c r="L2095" s="372"/>
      <c r="M2095" s="372"/>
    </row>
    <row r="2096" spans="8:13">
      <c r="H2096" s="116"/>
      <c r="I2096" s="372"/>
      <c r="J2096" s="372"/>
      <c r="K2096" s="372"/>
      <c r="L2096" s="372"/>
      <c r="M2096" s="372"/>
    </row>
    <row r="2097" spans="8:13">
      <c r="H2097" s="116"/>
      <c r="I2097" s="372"/>
      <c r="J2097" s="372"/>
      <c r="K2097" s="372"/>
      <c r="L2097" s="372"/>
      <c r="M2097" s="372"/>
    </row>
    <row r="2098" spans="8:13">
      <c r="H2098" s="116"/>
      <c r="I2098" s="372"/>
      <c r="J2098" s="372"/>
      <c r="K2098" s="372"/>
      <c r="L2098" s="372"/>
      <c r="M2098" s="372"/>
    </row>
    <row r="2099" spans="8:13">
      <c r="H2099" s="116"/>
      <c r="I2099" s="723"/>
      <c r="J2099" s="723"/>
      <c r="K2099" s="723"/>
      <c r="L2099" s="723"/>
      <c r="M2099" s="723"/>
    </row>
    <row r="2100" spans="8:13">
      <c r="H2100" s="116"/>
      <c r="I2100" s="372"/>
      <c r="J2100" s="372"/>
      <c r="K2100" s="372"/>
      <c r="L2100" s="372"/>
      <c r="M2100" s="372"/>
    </row>
    <row r="2101" spans="8:13">
      <c r="H2101" s="116"/>
      <c r="I2101" s="372"/>
      <c r="J2101" s="372"/>
      <c r="K2101" s="372"/>
      <c r="L2101" s="372"/>
      <c r="M2101" s="372"/>
    </row>
    <row r="2102" spans="8:13">
      <c r="H2102" s="116"/>
      <c r="I2102" s="372"/>
      <c r="J2102" s="372"/>
      <c r="K2102" s="372"/>
      <c r="L2102" s="372"/>
      <c r="M2102" s="372"/>
    </row>
    <row r="2103" spans="8:13">
      <c r="H2103" s="116"/>
      <c r="I2103" s="372"/>
      <c r="J2103" s="372"/>
      <c r="K2103" s="372"/>
      <c r="L2103" s="372"/>
      <c r="M2103" s="372"/>
    </row>
    <row r="2104" spans="8:13">
      <c r="H2104" s="116"/>
      <c r="I2104" s="372"/>
      <c r="J2104" s="372"/>
      <c r="K2104" s="372"/>
      <c r="L2104" s="372"/>
      <c r="M2104" s="372"/>
    </row>
    <row r="2105" spans="8:13">
      <c r="H2105" s="116"/>
      <c r="I2105" s="372"/>
      <c r="J2105" s="372"/>
      <c r="K2105" s="372"/>
      <c r="L2105" s="372"/>
      <c r="M2105" s="372"/>
    </row>
    <row r="2106" spans="8:13">
      <c r="H2106" s="116"/>
      <c r="I2106" s="372"/>
      <c r="J2106" s="372"/>
      <c r="K2106" s="372"/>
      <c r="L2106" s="372"/>
      <c r="M2106" s="372"/>
    </row>
    <row r="2107" spans="8:13">
      <c r="H2107" s="116"/>
      <c r="I2107" s="372"/>
      <c r="J2107" s="372"/>
      <c r="K2107" s="372"/>
      <c r="L2107" s="372"/>
      <c r="M2107" s="372"/>
    </row>
    <row r="2108" spans="8:13">
      <c r="H2108" s="116"/>
      <c r="I2108" s="372"/>
      <c r="J2108" s="372"/>
      <c r="K2108" s="372"/>
      <c r="L2108" s="372"/>
      <c r="M2108" s="372"/>
    </row>
    <row r="2109" spans="8:13">
      <c r="H2109" s="116"/>
      <c r="I2109" s="372"/>
      <c r="J2109" s="372"/>
      <c r="K2109" s="372"/>
      <c r="L2109" s="372"/>
      <c r="M2109" s="372"/>
    </row>
    <row r="2110" spans="8:13">
      <c r="H2110" s="116"/>
      <c r="I2110" s="372"/>
      <c r="J2110" s="372"/>
      <c r="K2110" s="372"/>
      <c r="L2110" s="372"/>
      <c r="M2110" s="372"/>
    </row>
    <row r="2111" spans="8:13">
      <c r="H2111" s="116"/>
      <c r="I2111" s="372"/>
      <c r="J2111" s="372"/>
      <c r="K2111" s="372"/>
      <c r="L2111" s="372"/>
      <c r="M2111" s="372"/>
    </row>
    <row r="2112" spans="8:13">
      <c r="H2112" s="116"/>
      <c r="I2112" s="372"/>
      <c r="J2112" s="372"/>
      <c r="K2112" s="372"/>
      <c r="L2112" s="372"/>
      <c r="M2112" s="372"/>
    </row>
    <row r="2113" spans="8:13">
      <c r="H2113" s="116"/>
      <c r="I2113" s="372"/>
      <c r="J2113" s="372"/>
      <c r="K2113" s="372"/>
      <c r="L2113" s="372"/>
      <c r="M2113" s="372"/>
    </row>
    <row r="2114" spans="8:13">
      <c r="H2114" s="116"/>
      <c r="I2114" s="372"/>
      <c r="J2114" s="372"/>
      <c r="K2114" s="372"/>
      <c r="L2114" s="372"/>
      <c r="M2114" s="372"/>
    </row>
    <row r="2115" spans="8:13">
      <c r="H2115" s="116"/>
      <c r="I2115" s="372"/>
      <c r="J2115" s="372"/>
      <c r="K2115" s="372"/>
      <c r="L2115" s="372"/>
      <c r="M2115" s="372"/>
    </row>
    <row r="2116" spans="8:13">
      <c r="H2116" s="116"/>
      <c r="I2116" s="372"/>
      <c r="J2116" s="372"/>
      <c r="K2116" s="372"/>
      <c r="L2116" s="372"/>
      <c r="M2116" s="372"/>
    </row>
    <row r="2117" spans="8:13">
      <c r="H2117" s="116"/>
      <c r="I2117" s="723"/>
      <c r="J2117" s="723"/>
      <c r="K2117" s="723"/>
      <c r="L2117" s="723"/>
      <c r="M2117" s="723"/>
    </row>
    <row r="2118" spans="8:13">
      <c r="H2118" s="116"/>
      <c r="I2118" s="372"/>
      <c r="J2118" s="372"/>
      <c r="K2118" s="372"/>
      <c r="L2118" s="372"/>
      <c r="M2118" s="372"/>
    </row>
    <row r="2119" spans="8:13">
      <c r="H2119" s="116"/>
      <c r="I2119" s="372"/>
      <c r="J2119" s="372"/>
      <c r="K2119" s="372"/>
      <c r="L2119" s="372"/>
      <c r="M2119" s="372"/>
    </row>
    <row r="2120" spans="8:13">
      <c r="H2120" s="116"/>
      <c r="I2120" s="372"/>
      <c r="J2120" s="372"/>
      <c r="K2120" s="372"/>
      <c r="L2120" s="372"/>
      <c r="M2120" s="372"/>
    </row>
    <row r="2121" spans="8:13">
      <c r="H2121" s="116"/>
      <c r="I2121" s="372"/>
      <c r="J2121" s="372"/>
      <c r="K2121" s="372"/>
      <c r="L2121" s="372"/>
      <c r="M2121" s="372"/>
    </row>
    <row r="2122" spans="8:13">
      <c r="H2122" s="116"/>
      <c r="I2122" s="372"/>
      <c r="J2122" s="372"/>
      <c r="K2122" s="372"/>
      <c r="L2122" s="372"/>
      <c r="M2122" s="372"/>
    </row>
    <row r="2123" spans="8:13">
      <c r="H2123" s="116"/>
      <c r="I2123" s="372"/>
      <c r="J2123" s="372"/>
      <c r="K2123" s="372"/>
      <c r="L2123" s="372"/>
      <c r="M2123" s="372"/>
    </row>
    <row r="2124" spans="8:13">
      <c r="H2124" s="116"/>
      <c r="I2124" s="372"/>
      <c r="J2124" s="372"/>
      <c r="K2124" s="372"/>
      <c r="L2124" s="372"/>
      <c r="M2124" s="372"/>
    </row>
    <row r="2125" spans="8:13">
      <c r="H2125" s="116"/>
      <c r="I2125" s="372"/>
      <c r="J2125" s="372"/>
      <c r="K2125" s="372"/>
      <c r="L2125" s="372"/>
      <c r="M2125" s="372"/>
    </row>
    <row r="2126" spans="8:13">
      <c r="H2126" s="116"/>
      <c r="I2126" s="723"/>
      <c r="J2126" s="723"/>
      <c r="K2126" s="723"/>
      <c r="L2126" s="723"/>
      <c r="M2126" s="723"/>
    </row>
    <row r="2127" spans="8:13">
      <c r="H2127" s="116"/>
      <c r="I2127" s="372"/>
      <c r="J2127" s="372"/>
      <c r="K2127" s="372"/>
      <c r="L2127" s="372"/>
      <c r="M2127" s="372"/>
    </row>
    <row r="2128" spans="8:13">
      <c r="H2128" s="116"/>
      <c r="I2128" s="372"/>
      <c r="J2128" s="372"/>
      <c r="K2128" s="372"/>
      <c r="L2128" s="372"/>
      <c r="M2128" s="372"/>
    </row>
    <row r="2129" spans="8:13">
      <c r="H2129" s="116"/>
      <c r="I2129" s="372"/>
      <c r="J2129" s="372"/>
      <c r="K2129" s="372"/>
      <c r="L2129" s="372"/>
      <c r="M2129" s="372"/>
    </row>
    <row r="2130" spans="8:13">
      <c r="H2130" s="116"/>
      <c r="I2130" s="372"/>
      <c r="J2130" s="372"/>
      <c r="K2130" s="372"/>
      <c r="L2130" s="372"/>
      <c r="M2130" s="372"/>
    </row>
    <row r="2131" spans="8:13">
      <c r="H2131" s="116"/>
      <c r="I2131" s="372"/>
      <c r="J2131" s="372"/>
      <c r="K2131" s="372"/>
      <c r="L2131" s="372"/>
      <c r="M2131" s="372"/>
    </row>
    <row r="2132" spans="8:13">
      <c r="H2132" s="116"/>
      <c r="I2132" s="372"/>
      <c r="J2132" s="372"/>
      <c r="K2132" s="372"/>
      <c r="L2132" s="372"/>
      <c r="M2132" s="372"/>
    </row>
    <row r="2133" spans="8:13">
      <c r="H2133" s="116"/>
      <c r="I2133" s="372"/>
      <c r="J2133" s="372"/>
      <c r="K2133" s="372"/>
      <c r="L2133" s="372"/>
      <c r="M2133" s="372"/>
    </row>
    <row r="2134" spans="8:13">
      <c r="H2134" s="116"/>
      <c r="I2134" s="372"/>
      <c r="J2134" s="372"/>
      <c r="K2134" s="372"/>
      <c r="L2134" s="372"/>
      <c r="M2134" s="372"/>
    </row>
    <row r="2135" spans="8:13">
      <c r="H2135" s="116"/>
      <c r="I2135" s="372"/>
      <c r="J2135" s="372"/>
      <c r="K2135" s="372"/>
      <c r="L2135" s="372"/>
      <c r="M2135" s="372"/>
    </row>
    <row r="2136" spans="8:13">
      <c r="H2136" s="116"/>
      <c r="I2136" s="372"/>
      <c r="J2136" s="372"/>
      <c r="K2136" s="372"/>
      <c r="L2136" s="372"/>
      <c r="M2136" s="372"/>
    </row>
    <row r="2137" spans="8:13">
      <c r="H2137" s="116"/>
      <c r="I2137" s="723"/>
      <c r="J2137" s="723"/>
      <c r="K2137" s="723"/>
      <c r="L2137" s="723"/>
      <c r="M2137" s="723"/>
    </row>
    <row r="2138" spans="8:13">
      <c r="H2138" s="116"/>
      <c r="I2138" s="372"/>
      <c r="J2138" s="372"/>
      <c r="K2138" s="372"/>
      <c r="L2138" s="372"/>
      <c r="M2138" s="372"/>
    </row>
    <row r="2139" spans="8:13">
      <c r="H2139" s="116"/>
      <c r="I2139" s="372"/>
      <c r="J2139" s="372"/>
      <c r="K2139" s="372"/>
      <c r="L2139" s="372"/>
      <c r="M2139" s="372"/>
    </row>
    <row r="2140" spans="8:13">
      <c r="H2140" s="116"/>
      <c r="I2140" s="372"/>
      <c r="J2140" s="372"/>
      <c r="K2140" s="372"/>
      <c r="L2140" s="372"/>
      <c r="M2140" s="372"/>
    </row>
    <row r="2141" spans="8:13">
      <c r="H2141" s="116"/>
      <c r="I2141" s="372"/>
      <c r="J2141" s="372"/>
      <c r="K2141" s="372"/>
      <c r="L2141" s="372"/>
      <c r="M2141" s="372"/>
    </row>
    <row r="2142" spans="8:13">
      <c r="H2142" s="116"/>
      <c r="I2142" s="372"/>
      <c r="J2142" s="372"/>
      <c r="K2142" s="372"/>
      <c r="L2142" s="372"/>
      <c r="M2142" s="372"/>
    </row>
    <row r="2143" spans="8:13">
      <c r="H2143" s="116"/>
      <c r="I2143" s="372"/>
      <c r="J2143" s="372"/>
      <c r="K2143" s="372"/>
      <c r="L2143" s="372"/>
      <c r="M2143" s="372"/>
    </row>
    <row r="2144" spans="8:13">
      <c r="H2144" s="116"/>
      <c r="I2144" s="372"/>
      <c r="J2144" s="372"/>
      <c r="K2144" s="372"/>
      <c r="L2144" s="372"/>
      <c r="M2144" s="372"/>
    </row>
    <row r="2145" spans="8:13">
      <c r="H2145" s="116"/>
      <c r="I2145" s="372"/>
      <c r="J2145" s="372"/>
      <c r="K2145" s="372"/>
      <c r="L2145" s="372"/>
      <c r="M2145" s="372"/>
    </row>
    <row r="2146" spans="8:13">
      <c r="H2146" s="116"/>
      <c r="I2146" s="372"/>
      <c r="J2146" s="372"/>
      <c r="K2146" s="372"/>
      <c r="L2146" s="372"/>
      <c r="M2146" s="372"/>
    </row>
    <row r="2147" spans="8:13">
      <c r="H2147" s="116"/>
      <c r="I2147" s="372"/>
      <c r="J2147" s="372"/>
      <c r="K2147" s="372"/>
      <c r="L2147" s="372"/>
      <c r="M2147" s="372"/>
    </row>
    <row r="2148" spans="8:13">
      <c r="H2148" s="116"/>
      <c r="I2148" s="372"/>
      <c r="J2148" s="372"/>
      <c r="K2148" s="372"/>
      <c r="L2148" s="372"/>
      <c r="M2148" s="372"/>
    </row>
    <row r="2149" spans="8:13">
      <c r="H2149" s="116"/>
      <c r="I2149" s="372"/>
      <c r="J2149" s="372"/>
      <c r="K2149" s="372"/>
      <c r="L2149" s="372"/>
      <c r="M2149" s="372"/>
    </row>
    <row r="2150" spans="8:13">
      <c r="H2150" s="116"/>
      <c r="I2150" s="372"/>
      <c r="J2150" s="372"/>
      <c r="K2150" s="372"/>
      <c r="L2150" s="372"/>
      <c r="M2150" s="372"/>
    </row>
    <row r="2151" spans="8:13">
      <c r="H2151" s="116"/>
      <c r="I2151" s="723"/>
      <c r="J2151" s="723"/>
      <c r="K2151" s="723"/>
      <c r="L2151" s="723"/>
      <c r="M2151" s="723"/>
    </row>
    <row r="2152" spans="8:13">
      <c r="H2152" s="116"/>
      <c r="I2152" s="372"/>
      <c r="J2152" s="372"/>
      <c r="K2152" s="372"/>
      <c r="L2152" s="372"/>
      <c r="M2152" s="372"/>
    </row>
    <row r="2153" spans="8:13">
      <c r="H2153" s="116"/>
      <c r="I2153" s="372"/>
      <c r="J2153" s="372"/>
      <c r="K2153" s="372"/>
      <c r="L2153" s="372"/>
      <c r="M2153" s="372"/>
    </row>
    <row r="2154" spans="8:13">
      <c r="H2154" s="116"/>
      <c r="I2154" s="372"/>
      <c r="J2154" s="372"/>
      <c r="K2154" s="372"/>
      <c r="L2154" s="372"/>
      <c r="M2154" s="372"/>
    </row>
    <row r="2155" spans="8:13">
      <c r="H2155" s="116"/>
      <c r="I2155" s="372"/>
      <c r="J2155" s="372"/>
      <c r="K2155" s="372"/>
      <c r="L2155" s="372"/>
      <c r="M2155" s="372"/>
    </row>
    <row r="2156" spans="8:13">
      <c r="H2156" s="116"/>
      <c r="I2156" s="372"/>
      <c r="J2156" s="372"/>
      <c r="K2156" s="372"/>
      <c r="L2156" s="372"/>
      <c r="M2156" s="372"/>
    </row>
    <row r="2157" spans="8:13">
      <c r="H2157" s="116"/>
      <c r="I2157" s="372"/>
      <c r="J2157" s="372"/>
      <c r="K2157" s="372"/>
      <c r="L2157" s="372"/>
      <c r="M2157" s="372"/>
    </row>
    <row r="2158" spans="8:13">
      <c r="H2158" s="116"/>
      <c r="I2158" s="372"/>
      <c r="J2158" s="372"/>
      <c r="K2158" s="372"/>
      <c r="L2158" s="372"/>
      <c r="M2158" s="372"/>
    </row>
    <row r="2159" spans="8:13">
      <c r="H2159" s="116"/>
      <c r="I2159" s="372"/>
      <c r="J2159" s="372"/>
      <c r="K2159" s="372"/>
      <c r="L2159" s="372"/>
      <c r="M2159" s="372"/>
    </row>
    <row r="2160" spans="8:13">
      <c r="H2160" s="116"/>
      <c r="I2160" s="372"/>
      <c r="J2160" s="372"/>
      <c r="K2160" s="372"/>
      <c r="L2160" s="372"/>
      <c r="M2160" s="372"/>
    </row>
    <row r="2161" spans="8:13">
      <c r="H2161" s="116"/>
      <c r="I2161" s="372"/>
      <c r="J2161" s="372"/>
      <c r="K2161" s="372"/>
      <c r="L2161" s="372"/>
      <c r="M2161" s="372"/>
    </row>
    <row r="2162" spans="8:13">
      <c r="H2162" s="116"/>
      <c r="I2162" s="372"/>
      <c r="J2162" s="372"/>
      <c r="K2162" s="372"/>
      <c r="L2162" s="372"/>
      <c r="M2162" s="372"/>
    </row>
    <row r="2163" spans="8:13">
      <c r="H2163" s="116"/>
      <c r="I2163" s="372"/>
      <c r="J2163" s="372"/>
      <c r="K2163" s="372"/>
      <c r="L2163" s="372"/>
      <c r="M2163" s="372"/>
    </row>
    <row r="2164" spans="8:13">
      <c r="H2164" s="116"/>
      <c r="I2164" s="372"/>
      <c r="J2164" s="372"/>
      <c r="K2164" s="372"/>
      <c r="L2164" s="372"/>
      <c r="M2164" s="372"/>
    </row>
    <row r="2165" spans="8:13">
      <c r="H2165" s="116"/>
      <c r="I2165" s="372"/>
      <c r="J2165" s="372"/>
      <c r="K2165" s="372"/>
      <c r="L2165" s="372"/>
      <c r="M2165" s="372"/>
    </row>
    <row r="2166" spans="8:13">
      <c r="H2166" s="116"/>
      <c r="I2166" s="372"/>
      <c r="J2166" s="372"/>
      <c r="K2166" s="372"/>
      <c r="L2166" s="372"/>
      <c r="M2166" s="372"/>
    </row>
    <row r="2167" spans="8:13">
      <c r="H2167" s="116"/>
      <c r="I2167" s="372"/>
      <c r="J2167" s="372"/>
      <c r="K2167" s="372"/>
      <c r="L2167" s="372"/>
      <c r="M2167" s="372"/>
    </row>
    <row r="2168" spans="8:13">
      <c r="H2168" s="116"/>
      <c r="I2168" s="372"/>
      <c r="J2168" s="372"/>
      <c r="K2168" s="372"/>
      <c r="L2168" s="372"/>
      <c r="M2168" s="372"/>
    </row>
    <row r="2169" spans="8:13">
      <c r="H2169" s="116"/>
      <c r="I2169" s="723"/>
      <c r="J2169" s="723"/>
      <c r="K2169" s="723"/>
      <c r="L2169" s="723"/>
      <c r="M2169" s="723"/>
    </row>
    <row r="2170" spans="8:13">
      <c r="H2170" s="116"/>
      <c r="I2170" s="372"/>
      <c r="J2170" s="372"/>
      <c r="K2170" s="372"/>
      <c r="L2170" s="372"/>
      <c r="M2170" s="372"/>
    </row>
    <row r="2171" spans="8:13">
      <c r="H2171" s="116"/>
      <c r="I2171" s="372"/>
      <c r="J2171" s="372"/>
      <c r="K2171" s="372"/>
      <c r="L2171" s="372"/>
      <c r="M2171" s="372"/>
    </row>
    <row r="2172" spans="8:13">
      <c r="H2172" s="116"/>
      <c r="I2172" s="372"/>
      <c r="J2172" s="372"/>
      <c r="K2172" s="372"/>
      <c r="L2172" s="372"/>
      <c r="M2172" s="372"/>
    </row>
    <row r="2173" spans="8:13">
      <c r="H2173" s="116"/>
      <c r="I2173" s="372"/>
      <c r="J2173" s="372"/>
      <c r="K2173" s="372"/>
      <c r="L2173" s="372"/>
      <c r="M2173" s="372"/>
    </row>
    <row r="2174" spans="8:13">
      <c r="H2174" s="116"/>
      <c r="I2174" s="372"/>
      <c r="J2174" s="372"/>
      <c r="K2174" s="372"/>
      <c r="L2174" s="372"/>
      <c r="M2174" s="372"/>
    </row>
    <row r="2175" spans="8:13">
      <c r="H2175" s="116"/>
      <c r="I2175" s="372"/>
      <c r="J2175" s="372"/>
      <c r="K2175" s="372"/>
      <c r="L2175" s="372"/>
      <c r="M2175" s="372"/>
    </row>
    <row r="2176" spans="8:13">
      <c r="H2176" s="116"/>
      <c r="I2176" s="372"/>
      <c r="J2176" s="372"/>
      <c r="K2176" s="372"/>
      <c r="L2176" s="372"/>
      <c r="M2176" s="372"/>
    </row>
    <row r="2177" spans="8:13">
      <c r="H2177" s="116"/>
      <c r="I2177" s="372"/>
      <c r="J2177" s="372"/>
      <c r="K2177" s="372"/>
      <c r="L2177" s="372"/>
      <c r="M2177" s="372"/>
    </row>
    <row r="2178" spans="8:13">
      <c r="H2178" s="116"/>
      <c r="I2178" s="372"/>
      <c r="J2178" s="372"/>
      <c r="K2178" s="372"/>
      <c r="L2178" s="372"/>
      <c r="M2178" s="372"/>
    </row>
    <row r="2179" spans="8:13">
      <c r="H2179" s="116"/>
      <c r="I2179" s="372"/>
      <c r="J2179" s="372"/>
      <c r="K2179" s="372"/>
      <c r="L2179" s="372"/>
      <c r="M2179" s="372"/>
    </row>
    <row r="2180" spans="8:13">
      <c r="H2180" s="116"/>
      <c r="I2180" s="723"/>
      <c r="J2180" s="723"/>
      <c r="K2180" s="723"/>
      <c r="L2180" s="723"/>
      <c r="M2180" s="723"/>
    </row>
    <row r="2181" spans="8:13">
      <c r="H2181" s="116"/>
      <c r="I2181" s="372"/>
      <c r="J2181" s="372"/>
      <c r="K2181" s="372"/>
      <c r="L2181" s="372"/>
      <c r="M2181" s="372"/>
    </row>
    <row r="2182" spans="8:13">
      <c r="H2182" s="116"/>
      <c r="I2182" s="372"/>
      <c r="J2182" s="372"/>
      <c r="K2182" s="372"/>
      <c r="L2182" s="372"/>
      <c r="M2182" s="372"/>
    </row>
    <row r="2183" spans="8:13">
      <c r="H2183" s="116"/>
      <c r="I2183" s="723"/>
      <c r="J2183" s="723"/>
      <c r="K2183" s="723"/>
      <c r="L2183" s="723"/>
      <c r="M2183" s="723"/>
    </row>
    <row r="2184" spans="8:13">
      <c r="H2184" s="116"/>
      <c r="I2184" s="372"/>
      <c r="J2184" s="372"/>
      <c r="K2184" s="372"/>
      <c r="L2184" s="372"/>
      <c r="M2184" s="372"/>
    </row>
    <row r="2185" spans="8:13">
      <c r="H2185" s="116"/>
      <c r="I2185" s="372"/>
      <c r="J2185" s="372"/>
      <c r="K2185" s="372"/>
      <c r="L2185" s="372"/>
      <c r="M2185" s="372"/>
    </row>
    <row r="2186" spans="8:13">
      <c r="H2186" s="116"/>
      <c r="I2186" s="723"/>
      <c r="J2186" s="723"/>
      <c r="K2186" s="723"/>
      <c r="L2186" s="723"/>
      <c r="M2186" s="723"/>
    </row>
    <row r="2187" spans="8:13">
      <c r="H2187" s="116"/>
      <c r="I2187" s="372"/>
      <c r="J2187" s="372"/>
      <c r="K2187" s="372"/>
      <c r="L2187" s="372"/>
      <c r="M2187" s="372"/>
    </row>
    <row r="2188" spans="8:13">
      <c r="H2188" s="116"/>
      <c r="I2188" s="723"/>
      <c r="J2188" s="723"/>
      <c r="K2188" s="723"/>
      <c r="L2188" s="723"/>
      <c r="M2188" s="723"/>
    </row>
    <row r="2189" spans="8:13">
      <c r="H2189" s="116"/>
      <c r="I2189" s="372"/>
      <c r="J2189" s="372"/>
      <c r="K2189" s="372"/>
      <c r="L2189" s="372"/>
      <c r="M2189" s="372"/>
    </row>
    <row r="2190" spans="8:13">
      <c r="H2190" s="116"/>
      <c r="I2190" s="372"/>
      <c r="J2190" s="372"/>
      <c r="K2190" s="372"/>
      <c r="L2190" s="372"/>
      <c r="M2190" s="372"/>
    </row>
    <row r="2191" spans="8:13">
      <c r="H2191" s="116"/>
      <c r="I2191" s="372"/>
      <c r="J2191" s="372"/>
      <c r="K2191" s="372"/>
      <c r="L2191" s="372"/>
      <c r="M2191" s="372"/>
    </row>
    <row r="2192" spans="8:13">
      <c r="H2192" s="116"/>
      <c r="I2192" s="372"/>
      <c r="J2192" s="372"/>
      <c r="K2192" s="372"/>
      <c r="L2192" s="372"/>
      <c r="M2192" s="372"/>
    </row>
    <row r="2193" spans="8:13">
      <c r="H2193" s="116"/>
      <c r="I2193" s="372"/>
      <c r="J2193" s="372"/>
      <c r="K2193" s="372"/>
      <c r="L2193" s="372"/>
      <c r="M2193" s="372"/>
    </row>
    <row r="2194" spans="8:13">
      <c r="H2194" s="116"/>
      <c r="I2194" s="372"/>
      <c r="J2194" s="372"/>
      <c r="K2194" s="372"/>
      <c r="L2194" s="372"/>
      <c r="M2194" s="372"/>
    </row>
    <row r="2195" spans="8:13">
      <c r="H2195" s="116"/>
      <c r="I2195" s="372"/>
      <c r="J2195" s="372"/>
      <c r="K2195" s="372"/>
      <c r="L2195" s="372"/>
      <c r="M2195" s="372"/>
    </row>
    <row r="2196" spans="8:13">
      <c r="H2196" s="116"/>
      <c r="I2196" s="723"/>
      <c r="J2196" s="723"/>
      <c r="K2196" s="723"/>
      <c r="L2196" s="723"/>
      <c r="M2196" s="723"/>
    </row>
    <row r="2197" spans="8:13">
      <c r="H2197" s="116"/>
      <c r="I2197" s="372"/>
      <c r="J2197" s="372"/>
      <c r="K2197" s="372"/>
      <c r="L2197" s="372"/>
      <c r="M2197" s="372"/>
    </row>
    <row r="2198" spans="8:13">
      <c r="H2198" s="116"/>
      <c r="I2198" s="372"/>
      <c r="J2198" s="372"/>
      <c r="K2198" s="372"/>
      <c r="L2198" s="372"/>
      <c r="M2198" s="372"/>
    </row>
    <row r="2199" spans="8:13">
      <c r="H2199" s="116"/>
      <c r="I2199" s="372"/>
      <c r="J2199" s="372"/>
      <c r="K2199" s="372"/>
      <c r="L2199" s="372"/>
      <c r="M2199" s="372"/>
    </row>
    <row r="2200" spans="8:13">
      <c r="H2200" s="116"/>
      <c r="I2200" s="723"/>
      <c r="J2200" s="723"/>
      <c r="K2200" s="723"/>
      <c r="L2200" s="723"/>
      <c r="M2200" s="723"/>
    </row>
    <row r="2201" spans="8:13">
      <c r="H2201" s="116"/>
      <c r="I2201" s="372"/>
      <c r="J2201" s="372"/>
      <c r="K2201" s="372"/>
      <c r="L2201" s="372"/>
      <c r="M2201" s="372"/>
    </row>
    <row r="2202" spans="8:13">
      <c r="H2202" s="116"/>
      <c r="I2202" s="372"/>
      <c r="J2202" s="372"/>
      <c r="K2202" s="372"/>
      <c r="L2202" s="372"/>
      <c r="M2202" s="372"/>
    </row>
    <row r="2203" spans="8:13">
      <c r="H2203" s="116"/>
      <c r="I2203" s="372"/>
      <c r="J2203" s="372"/>
      <c r="K2203" s="372"/>
      <c r="L2203" s="372"/>
      <c r="M2203" s="372"/>
    </row>
    <row r="2204" spans="8:13">
      <c r="H2204" s="116"/>
      <c r="I2204" s="372"/>
      <c r="J2204" s="372"/>
      <c r="K2204" s="372"/>
      <c r="L2204" s="372"/>
      <c r="M2204" s="372"/>
    </row>
    <row r="2205" spans="8:13">
      <c r="H2205" s="116"/>
      <c r="I2205" s="372"/>
      <c r="J2205" s="372"/>
      <c r="K2205" s="372"/>
      <c r="L2205" s="372"/>
      <c r="M2205" s="372"/>
    </row>
    <row r="2206" spans="8:13">
      <c r="H2206" s="116"/>
      <c r="I2206" s="372"/>
      <c r="J2206" s="372"/>
      <c r="K2206" s="372"/>
      <c r="L2206" s="372"/>
      <c r="M2206" s="372"/>
    </row>
    <row r="2207" spans="8:13">
      <c r="H2207" s="116"/>
      <c r="I2207" s="372"/>
      <c r="J2207" s="372"/>
      <c r="K2207" s="372"/>
      <c r="L2207" s="372"/>
      <c r="M2207" s="372"/>
    </row>
    <row r="2208" spans="8:13">
      <c r="H2208" s="116"/>
      <c r="I2208" s="372"/>
      <c r="J2208" s="372"/>
      <c r="K2208" s="372"/>
      <c r="L2208" s="372"/>
      <c r="M2208" s="372"/>
    </row>
    <row r="2209" spans="8:13">
      <c r="H2209" s="116"/>
      <c r="I2209" s="372"/>
      <c r="J2209" s="372"/>
      <c r="K2209" s="372"/>
      <c r="L2209" s="372"/>
      <c r="M2209" s="372"/>
    </row>
    <row r="2210" spans="8:13">
      <c r="H2210" s="116"/>
      <c r="I2210" s="372"/>
      <c r="J2210" s="372"/>
      <c r="K2210" s="372"/>
      <c r="L2210" s="372"/>
      <c r="M2210" s="372"/>
    </row>
    <row r="2211" spans="8:13">
      <c r="H2211" s="116"/>
      <c r="I2211" s="372"/>
      <c r="J2211" s="372"/>
      <c r="K2211" s="372"/>
      <c r="L2211" s="372"/>
      <c r="M2211" s="372"/>
    </row>
    <row r="2212" spans="8:13">
      <c r="H2212" s="116"/>
      <c r="I2212" s="372"/>
      <c r="J2212" s="372"/>
      <c r="K2212" s="372"/>
      <c r="L2212" s="372"/>
      <c r="M2212" s="372"/>
    </row>
    <row r="2213" spans="8:13">
      <c r="H2213" s="116"/>
      <c r="I2213" s="372"/>
      <c r="J2213" s="372"/>
      <c r="K2213" s="372"/>
      <c r="L2213" s="372"/>
      <c r="M2213" s="372"/>
    </row>
    <row r="2214" spans="8:13">
      <c r="H2214" s="116"/>
      <c r="I2214" s="372"/>
      <c r="J2214" s="372"/>
      <c r="K2214" s="372"/>
      <c r="L2214" s="372"/>
      <c r="M2214" s="372"/>
    </row>
    <row r="2215" spans="8:13">
      <c r="H2215" s="116"/>
      <c r="I2215" s="372"/>
      <c r="J2215" s="372"/>
      <c r="K2215" s="372"/>
      <c r="L2215" s="372"/>
      <c r="M2215" s="372"/>
    </row>
    <row r="2216" spans="8:13">
      <c r="H2216" s="116"/>
      <c r="I2216" s="723"/>
      <c r="J2216" s="723"/>
      <c r="K2216" s="723"/>
      <c r="L2216" s="723"/>
      <c r="M2216" s="723"/>
    </row>
    <row r="2217" spans="8:13">
      <c r="H2217" s="116"/>
      <c r="I2217" s="372"/>
      <c r="J2217" s="372"/>
      <c r="K2217" s="372"/>
      <c r="L2217" s="372"/>
      <c r="M2217" s="372"/>
    </row>
    <row r="2218" spans="8:13">
      <c r="H2218" s="116"/>
      <c r="I2218" s="372"/>
      <c r="J2218" s="372"/>
      <c r="K2218" s="372"/>
      <c r="L2218" s="372"/>
      <c r="M2218" s="372"/>
    </row>
    <row r="2219" spans="8:13">
      <c r="H2219" s="116"/>
      <c r="I2219" s="372"/>
      <c r="J2219" s="372"/>
      <c r="K2219" s="372"/>
      <c r="L2219" s="372"/>
      <c r="M2219" s="372"/>
    </row>
    <row r="2220" spans="8:13">
      <c r="H2220" s="116"/>
      <c r="I2220" s="372"/>
      <c r="J2220" s="372"/>
      <c r="K2220" s="372"/>
      <c r="L2220" s="372"/>
      <c r="M2220" s="372"/>
    </row>
    <row r="2221" spans="8:13">
      <c r="H2221" s="116"/>
      <c r="I2221" s="372"/>
      <c r="J2221" s="372"/>
      <c r="K2221" s="372"/>
      <c r="L2221" s="372"/>
      <c r="M2221" s="372"/>
    </row>
    <row r="2222" spans="8:13">
      <c r="H2222" s="116"/>
      <c r="I2222" s="723"/>
      <c r="J2222" s="723"/>
      <c r="K2222" s="723"/>
      <c r="L2222" s="723"/>
      <c r="M2222" s="723"/>
    </row>
    <row r="2223" spans="8:13">
      <c r="H2223" s="116"/>
      <c r="I2223" s="372"/>
      <c r="J2223" s="372"/>
      <c r="K2223" s="372"/>
      <c r="L2223" s="372"/>
      <c r="M2223" s="372"/>
    </row>
    <row r="2224" spans="8:13">
      <c r="H2224" s="116"/>
      <c r="I2224" s="372"/>
      <c r="J2224" s="372"/>
      <c r="K2224" s="372"/>
      <c r="L2224" s="372"/>
      <c r="M2224" s="372"/>
    </row>
    <row r="2225" spans="8:13">
      <c r="H2225" s="116"/>
      <c r="I2225" s="372"/>
      <c r="J2225" s="372"/>
      <c r="K2225" s="372"/>
      <c r="L2225" s="372"/>
      <c r="M2225" s="372"/>
    </row>
    <row r="2226" spans="8:13">
      <c r="H2226" s="116"/>
      <c r="I2226" s="372"/>
      <c r="J2226" s="372"/>
      <c r="K2226" s="372"/>
      <c r="L2226" s="372"/>
      <c r="M2226" s="372"/>
    </row>
    <row r="2227" spans="8:13">
      <c r="H2227" s="116"/>
      <c r="I2227" s="372"/>
      <c r="J2227" s="372"/>
      <c r="K2227" s="372"/>
      <c r="L2227" s="372"/>
      <c r="M2227" s="372"/>
    </row>
    <row r="2228" spans="8:13">
      <c r="H2228" s="116"/>
      <c r="I2228" s="723"/>
      <c r="J2228" s="723"/>
      <c r="K2228" s="723"/>
      <c r="L2228" s="723"/>
      <c r="M2228" s="723"/>
    </row>
    <row r="2229" spans="8:13">
      <c r="H2229" s="116"/>
      <c r="I2229" s="372"/>
      <c r="J2229" s="372"/>
      <c r="K2229" s="372"/>
      <c r="L2229" s="372"/>
      <c r="M2229" s="372"/>
    </row>
    <row r="2230" spans="8:13">
      <c r="H2230" s="116"/>
      <c r="I2230" s="372"/>
      <c r="J2230" s="372"/>
      <c r="K2230" s="372"/>
      <c r="L2230" s="372"/>
      <c r="M2230" s="372"/>
    </row>
    <row r="2231" spans="8:13">
      <c r="H2231" s="116"/>
      <c r="I2231" s="372"/>
      <c r="J2231" s="372"/>
      <c r="K2231" s="372"/>
      <c r="L2231" s="372"/>
      <c r="M2231" s="372"/>
    </row>
    <row r="2232" spans="8:13">
      <c r="H2232" s="116"/>
      <c r="I2232" s="372"/>
      <c r="J2232" s="372"/>
      <c r="K2232" s="372"/>
      <c r="L2232" s="372"/>
      <c r="M2232" s="372"/>
    </row>
    <row r="2233" spans="8:13">
      <c r="H2233" s="116"/>
      <c r="I2233" s="372"/>
      <c r="J2233" s="372"/>
      <c r="K2233" s="372"/>
      <c r="L2233" s="372"/>
      <c r="M2233" s="372"/>
    </row>
    <row r="2234" spans="8:13">
      <c r="H2234" s="116"/>
      <c r="I2234" s="723"/>
      <c r="J2234" s="723"/>
      <c r="K2234" s="723"/>
      <c r="L2234" s="723"/>
      <c r="M2234" s="723"/>
    </row>
    <row r="2235" spans="8:13">
      <c r="H2235" s="116"/>
      <c r="I2235" s="723"/>
      <c r="J2235" s="723"/>
      <c r="K2235" s="723"/>
      <c r="L2235" s="723"/>
      <c r="M2235" s="723"/>
    </row>
    <row r="2236" spans="8:13">
      <c r="H2236" s="116"/>
      <c r="I2236" s="372"/>
      <c r="J2236" s="372"/>
      <c r="K2236" s="372"/>
      <c r="L2236" s="372"/>
      <c r="M2236" s="372"/>
    </row>
    <row r="2237" spans="8:13">
      <c r="H2237" s="116"/>
      <c r="I2237" s="372"/>
      <c r="J2237" s="372"/>
      <c r="K2237" s="372"/>
      <c r="L2237" s="372"/>
      <c r="M2237" s="372"/>
    </row>
    <row r="2238" spans="8:13">
      <c r="H2238" s="116"/>
      <c r="I2238" s="372"/>
      <c r="J2238" s="372"/>
      <c r="K2238" s="372"/>
      <c r="L2238" s="372"/>
      <c r="M2238" s="372"/>
    </row>
    <row r="2239" spans="8:13">
      <c r="H2239" s="116"/>
      <c r="I2239" s="372"/>
      <c r="J2239" s="372"/>
      <c r="K2239" s="372"/>
      <c r="L2239" s="372"/>
      <c r="M2239" s="372"/>
    </row>
    <row r="2240" spans="8:13">
      <c r="H2240" s="116"/>
      <c r="I2240" s="723"/>
      <c r="J2240" s="723"/>
      <c r="K2240" s="723"/>
      <c r="L2240" s="723"/>
      <c r="M2240" s="723"/>
    </row>
    <row r="2241" spans="8:13">
      <c r="H2241" s="116"/>
      <c r="I2241" s="372"/>
      <c r="J2241" s="372"/>
      <c r="K2241" s="372"/>
      <c r="L2241" s="372"/>
      <c r="M2241" s="372"/>
    </row>
    <row r="2242" spans="8:13">
      <c r="H2242" s="116"/>
      <c r="I2242" s="372"/>
      <c r="J2242" s="372"/>
      <c r="K2242" s="372"/>
      <c r="L2242" s="372"/>
      <c r="M2242" s="372"/>
    </row>
    <row r="2243" spans="8:13">
      <c r="H2243" s="116"/>
      <c r="I2243" s="372"/>
      <c r="J2243" s="372"/>
      <c r="K2243" s="372"/>
      <c r="L2243" s="372"/>
      <c r="M2243" s="372"/>
    </row>
    <row r="2244" spans="8:13">
      <c r="H2244" s="116"/>
      <c r="I2244" s="372"/>
      <c r="J2244" s="372"/>
      <c r="K2244" s="372"/>
      <c r="L2244" s="372"/>
      <c r="M2244" s="372"/>
    </row>
    <row r="2245" spans="8:13">
      <c r="H2245" s="116"/>
      <c r="I2245" s="372"/>
      <c r="J2245" s="372"/>
      <c r="K2245" s="372"/>
      <c r="L2245" s="372"/>
      <c r="M2245" s="372"/>
    </row>
    <row r="2246" spans="8:13">
      <c r="H2246" s="116"/>
      <c r="I2246" s="372"/>
      <c r="J2246" s="372"/>
      <c r="K2246" s="372"/>
      <c r="L2246" s="372"/>
      <c r="M2246" s="372"/>
    </row>
    <row r="2247" spans="8:13">
      <c r="H2247" s="116"/>
      <c r="I2247" s="372"/>
      <c r="J2247" s="372"/>
      <c r="K2247" s="372"/>
      <c r="L2247" s="372"/>
      <c r="M2247" s="372"/>
    </row>
    <row r="2248" spans="8:13">
      <c r="H2248" s="116"/>
      <c r="I2248" s="372"/>
      <c r="J2248" s="372"/>
      <c r="K2248" s="372"/>
      <c r="L2248" s="372"/>
      <c r="M2248" s="372"/>
    </row>
    <row r="2249" spans="8:13">
      <c r="H2249" s="116"/>
      <c r="I2249" s="372"/>
      <c r="J2249" s="372"/>
      <c r="K2249" s="372"/>
      <c r="L2249" s="372"/>
      <c r="M2249" s="372"/>
    </row>
    <row r="2250" spans="8:13">
      <c r="H2250" s="116"/>
      <c r="I2250" s="723"/>
      <c r="J2250" s="723"/>
      <c r="K2250" s="723"/>
      <c r="L2250" s="723"/>
      <c r="M2250" s="723"/>
    </row>
    <row r="2251" spans="8:13">
      <c r="H2251" s="116"/>
      <c r="I2251" s="372"/>
      <c r="J2251" s="372"/>
      <c r="K2251" s="372"/>
      <c r="L2251" s="372"/>
      <c r="M2251" s="372"/>
    </row>
    <row r="2252" spans="8:13">
      <c r="H2252" s="116"/>
      <c r="I2252" s="372"/>
      <c r="J2252" s="372"/>
      <c r="K2252" s="372"/>
      <c r="L2252" s="372"/>
      <c r="M2252" s="372"/>
    </row>
    <row r="2253" spans="8:13">
      <c r="H2253" s="116"/>
      <c r="I2253" s="372"/>
      <c r="J2253" s="372"/>
      <c r="K2253" s="372"/>
      <c r="L2253" s="372"/>
      <c r="M2253" s="372"/>
    </row>
    <row r="2254" spans="8:13">
      <c r="H2254" s="116"/>
      <c r="I2254" s="372"/>
      <c r="J2254" s="372"/>
      <c r="K2254" s="372"/>
      <c r="L2254" s="372"/>
      <c r="M2254" s="372"/>
    </row>
    <row r="2255" spans="8:13">
      <c r="H2255" s="116"/>
      <c r="I2255" s="372"/>
      <c r="J2255" s="372"/>
      <c r="K2255" s="372"/>
      <c r="L2255" s="372"/>
      <c r="M2255" s="372"/>
    </row>
    <row r="2256" spans="8:13">
      <c r="H2256" s="116"/>
      <c r="I2256" s="372"/>
      <c r="J2256" s="372"/>
      <c r="K2256" s="372"/>
      <c r="L2256" s="372"/>
      <c r="M2256" s="372"/>
    </row>
    <row r="2257" spans="8:13">
      <c r="H2257" s="116"/>
      <c r="I2257" s="372"/>
      <c r="J2257" s="372"/>
      <c r="K2257" s="372"/>
      <c r="L2257" s="372"/>
      <c r="M2257" s="372"/>
    </row>
    <row r="2258" spans="8:13">
      <c r="H2258" s="116"/>
      <c r="I2258" s="372"/>
      <c r="J2258" s="372"/>
      <c r="K2258" s="372"/>
      <c r="L2258" s="372"/>
      <c r="M2258" s="372"/>
    </row>
    <row r="2259" spans="8:13">
      <c r="H2259" s="116"/>
      <c r="I2259" s="372"/>
      <c r="J2259" s="372"/>
      <c r="K2259" s="372"/>
      <c r="L2259" s="372"/>
      <c r="M2259" s="372"/>
    </row>
    <row r="2260" spans="8:13">
      <c r="H2260" s="116"/>
      <c r="I2260" s="372"/>
      <c r="J2260" s="372"/>
      <c r="K2260" s="372"/>
      <c r="L2260" s="372"/>
      <c r="M2260" s="372"/>
    </row>
    <row r="2261" spans="8:13">
      <c r="H2261" s="116"/>
      <c r="I2261" s="372"/>
      <c r="J2261" s="372"/>
      <c r="K2261" s="372"/>
      <c r="L2261" s="372"/>
      <c r="M2261" s="372"/>
    </row>
    <row r="2262" spans="8:13">
      <c r="H2262" s="116"/>
      <c r="I2262" s="372"/>
      <c r="J2262" s="372"/>
      <c r="K2262" s="372"/>
      <c r="L2262" s="372"/>
      <c r="M2262" s="372"/>
    </row>
    <row r="2263" spans="8:13">
      <c r="H2263" s="116"/>
      <c r="I2263" s="372"/>
      <c r="J2263" s="372"/>
      <c r="K2263" s="372"/>
      <c r="L2263" s="372"/>
      <c r="M2263" s="372"/>
    </row>
    <row r="2264" spans="8:13">
      <c r="H2264" s="116"/>
      <c r="I2264" s="372"/>
      <c r="J2264" s="372"/>
      <c r="K2264" s="372"/>
      <c r="L2264" s="372"/>
      <c r="M2264" s="372"/>
    </row>
    <row r="2265" spans="8:13">
      <c r="H2265" s="116"/>
      <c r="I2265" s="372"/>
      <c r="J2265" s="372"/>
      <c r="K2265" s="372"/>
      <c r="L2265" s="372"/>
      <c r="M2265" s="372"/>
    </row>
    <row r="2266" spans="8:13">
      <c r="H2266" s="116"/>
      <c r="I2266" s="372"/>
      <c r="J2266" s="372"/>
      <c r="K2266" s="372"/>
      <c r="L2266" s="372"/>
      <c r="M2266" s="372"/>
    </row>
    <row r="2267" spans="8:13">
      <c r="H2267" s="116"/>
      <c r="I2267" s="372"/>
      <c r="J2267" s="372"/>
      <c r="K2267" s="372"/>
      <c r="L2267" s="372"/>
      <c r="M2267" s="372"/>
    </row>
    <row r="2268" spans="8:13">
      <c r="H2268" s="116"/>
      <c r="I2268" s="372"/>
      <c r="J2268" s="372"/>
      <c r="K2268" s="372"/>
      <c r="L2268" s="372"/>
      <c r="M2268" s="372"/>
    </row>
    <row r="2269" spans="8:13">
      <c r="H2269" s="116"/>
      <c r="I2269" s="372"/>
      <c r="J2269" s="372"/>
      <c r="K2269" s="372"/>
      <c r="L2269" s="372"/>
      <c r="M2269" s="372"/>
    </row>
    <row r="2270" spans="8:13">
      <c r="H2270" s="116"/>
      <c r="I2270" s="372"/>
      <c r="J2270" s="372"/>
      <c r="K2270" s="372"/>
      <c r="L2270" s="372"/>
      <c r="M2270" s="372"/>
    </row>
    <row r="2271" spans="8:13">
      <c r="H2271" s="116"/>
      <c r="I2271" s="372"/>
      <c r="J2271" s="372"/>
      <c r="K2271" s="372"/>
      <c r="L2271" s="372"/>
      <c r="M2271" s="372"/>
    </row>
    <row r="2272" spans="8:13">
      <c r="H2272" s="116"/>
      <c r="I2272" s="723"/>
      <c r="J2272" s="723"/>
      <c r="K2272" s="723"/>
      <c r="L2272" s="723"/>
      <c r="M2272" s="723"/>
    </row>
    <row r="2273" spans="8:13">
      <c r="H2273" s="116"/>
      <c r="I2273" s="372"/>
      <c r="J2273" s="372"/>
      <c r="K2273" s="372"/>
      <c r="L2273" s="372"/>
      <c r="M2273" s="372"/>
    </row>
    <row r="2274" spans="8:13">
      <c r="H2274" s="116"/>
      <c r="I2274" s="372"/>
      <c r="J2274" s="372"/>
      <c r="K2274" s="372"/>
      <c r="L2274" s="372"/>
      <c r="M2274" s="372"/>
    </row>
    <row r="2275" spans="8:13">
      <c r="H2275" s="116"/>
      <c r="I2275" s="372"/>
      <c r="J2275" s="372"/>
      <c r="K2275" s="372"/>
      <c r="L2275" s="372"/>
      <c r="M2275" s="372"/>
    </row>
    <row r="2276" spans="8:13">
      <c r="H2276" s="116"/>
      <c r="I2276" s="372"/>
      <c r="J2276" s="372"/>
      <c r="K2276" s="372"/>
      <c r="L2276" s="372"/>
      <c r="M2276" s="372"/>
    </row>
    <row r="2277" spans="8:13">
      <c r="H2277" s="116"/>
      <c r="I2277" s="372"/>
      <c r="J2277" s="372"/>
      <c r="K2277" s="372"/>
      <c r="L2277" s="372"/>
      <c r="M2277" s="372"/>
    </row>
    <row r="2278" spans="8:13">
      <c r="H2278" s="116"/>
      <c r="I2278" s="372"/>
      <c r="J2278" s="372"/>
      <c r="K2278" s="372"/>
      <c r="L2278" s="372"/>
      <c r="M2278" s="372"/>
    </row>
    <row r="2279" spans="8:13">
      <c r="H2279" s="116"/>
      <c r="I2279" s="372"/>
      <c r="J2279" s="372"/>
      <c r="K2279" s="372"/>
      <c r="L2279" s="372"/>
      <c r="M2279" s="372"/>
    </row>
    <row r="2280" spans="8:13">
      <c r="H2280" s="116"/>
      <c r="I2280" s="372"/>
      <c r="J2280" s="372"/>
      <c r="K2280" s="372"/>
      <c r="L2280" s="372"/>
      <c r="M2280" s="372"/>
    </row>
    <row r="2281" spans="8:13">
      <c r="H2281" s="116"/>
      <c r="I2281" s="372"/>
      <c r="J2281" s="372"/>
      <c r="K2281" s="372"/>
      <c r="L2281" s="372"/>
      <c r="M2281" s="372"/>
    </row>
    <row r="2282" spans="8:13">
      <c r="H2282" s="116"/>
      <c r="I2282" s="372"/>
      <c r="J2282" s="372"/>
      <c r="K2282" s="372"/>
      <c r="L2282" s="372"/>
      <c r="M2282" s="372"/>
    </row>
    <row r="2283" spans="8:13">
      <c r="H2283" s="116"/>
      <c r="I2283" s="372"/>
      <c r="J2283" s="372"/>
      <c r="K2283" s="372"/>
      <c r="L2283" s="372"/>
      <c r="M2283" s="372"/>
    </row>
    <row r="2284" spans="8:13">
      <c r="H2284" s="116"/>
      <c r="I2284" s="372"/>
      <c r="J2284" s="372"/>
      <c r="K2284" s="372"/>
      <c r="L2284" s="372"/>
      <c r="M2284" s="372"/>
    </row>
    <row r="2285" spans="8:13">
      <c r="H2285" s="116"/>
      <c r="I2285" s="372"/>
      <c r="J2285" s="372"/>
      <c r="K2285" s="372"/>
      <c r="L2285" s="372"/>
      <c r="M2285" s="372"/>
    </row>
    <row r="2286" spans="8:13">
      <c r="H2286" s="116"/>
      <c r="I2286" s="723"/>
      <c r="J2286" s="723"/>
      <c r="K2286" s="723"/>
      <c r="L2286" s="723"/>
      <c r="M2286" s="723"/>
    </row>
    <row r="2287" spans="8:13">
      <c r="H2287" s="116"/>
      <c r="I2287" s="372"/>
      <c r="J2287" s="372"/>
      <c r="K2287" s="372"/>
      <c r="L2287" s="372"/>
      <c r="M2287" s="372"/>
    </row>
    <row r="2288" spans="8:13">
      <c r="H2288" s="116"/>
      <c r="I2288" s="372"/>
      <c r="J2288" s="372"/>
      <c r="K2288" s="372"/>
      <c r="L2288" s="372"/>
      <c r="M2288" s="372"/>
    </row>
    <row r="2289" spans="8:13">
      <c r="H2289" s="116"/>
      <c r="I2289" s="372"/>
      <c r="J2289" s="372"/>
      <c r="K2289" s="372"/>
      <c r="L2289" s="372"/>
      <c r="M2289" s="372"/>
    </row>
    <row r="2290" spans="8:13">
      <c r="H2290" s="116"/>
      <c r="I2290" s="372"/>
      <c r="J2290" s="372"/>
      <c r="K2290" s="372"/>
      <c r="L2290" s="372"/>
      <c r="M2290" s="372"/>
    </row>
    <row r="2291" spans="8:13">
      <c r="H2291" s="116"/>
      <c r="I2291" s="372"/>
      <c r="J2291" s="372"/>
      <c r="K2291" s="372"/>
      <c r="L2291" s="372"/>
      <c r="M2291" s="372"/>
    </row>
    <row r="2292" spans="8:13">
      <c r="H2292" s="116"/>
      <c r="I2292" s="372"/>
      <c r="J2292" s="372"/>
      <c r="K2292" s="372"/>
      <c r="L2292" s="372"/>
      <c r="M2292" s="372"/>
    </row>
    <row r="2293" spans="8:13">
      <c r="H2293" s="116"/>
      <c r="I2293" s="372"/>
      <c r="J2293" s="372"/>
      <c r="K2293" s="372"/>
      <c r="L2293" s="372"/>
      <c r="M2293" s="372"/>
    </row>
    <row r="2294" spans="8:13">
      <c r="H2294" s="116"/>
      <c r="I2294" s="372"/>
      <c r="J2294" s="372"/>
      <c r="K2294" s="372"/>
      <c r="L2294" s="372"/>
      <c r="M2294" s="372"/>
    </row>
    <row r="2295" spans="8:13">
      <c r="H2295" s="116"/>
      <c r="I2295" s="372"/>
      <c r="J2295" s="372"/>
      <c r="K2295" s="372"/>
      <c r="L2295" s="372"/>
      <c r="M2295" s="372"/>
    </row>
    <row r="2296" spans="8:13">
      <c r="H2296" s="116"/>
      <c r="I2296" s="372"/>
      <c r="J2296" s="372"/>
      <c r="K2296" s="372"/>
      <c r="L2296" s="372"/>
      <c r="M2296" s="372"/>
    </row>
    <row r="2297" spans="8:13">
      <c r="H2297" s="116"/>
      <c r="I2297" s="372"/>
      <c r="J2297" s="372"/>
      <c r="K2297" s="372"/>
      <c r="L2297" s="372"/>
      <c r="M2297" s="372"/>
    </row>
    <row r="2298" spans="8:13">
      <c r="H2298" s="116"/>
      <c r="I2298" s="723"/>
      <c r="J2298" s="723"/>
      <c r="K2298" s="723"/>
      <c r="L2298" s="723"/>
      <c r="M2298" s="723"/>
    </row>
    <row r="2299" spans="8:13">
      <c r="H2299" s="116"/>
      <c r="I2299" s="372"/>
      <c r="J2299" s="372"/>
      <c r="K2299" s="372"/>
      <c r="L2299" s="372"/>
      <c r="M2299" s="372"/>
    </row>
    <row r="2300" spans="8:13">
      <c r="H2300" s="116"/>
      <c r="I2300" s="372"/>
      <c r="J2300" s="372"/>
      <c r="K2300" s="372"/>
      <c r="L2300" s="372"/>
      <c r="M2300" s="372"/>
    </row>
    <row r="2301" spans="8:13">
      <c r="H2301" s="116"/>
      <c r="I2301" s="372"/>
      <c r="J2301" s="372"/>
      <c r="K2301" s="372"/>
      <c r="L2301" s="372"/>
      <c r="M2301" s="372"/>
    </row>
    <row r="2302" spans="8:13">
      <c r="H2302" s="116"/>
      <c r="I2302" s="372"/>
      <c r="J2302" s="372"/>
      <c r="K2302" s="372"/>
      <c r="L2302" s="372"/>
      <c r="M2302" s="372"/>
    </row>
    <row r="2303" spans="8:13">
      <c r="H2303" s="116"/>
      <c r="I2303" s="723"/>
      <c r="J2303" s="723"/>
      <c r="K2303" s="723"/>
      <c r="L2303" s="723"/>
      <c r="M2303" s="723"/>
    </row>
    <row r="2304" spans="8:13">
      <c r="H2304" s="116"/>
      <c r="I2304" s="372"/>
      <c r="J2304" s="372"/>
      <c r="K2304" s="372"/>
      <c r="L2304" s="372"/>
      <c r="M2304" s="372"/>
    </row>
    <row r="2305" spans="8:13">
      <c r="H2305" s="116"/>
      <c r="I2305" s="372"/>
      <c r="J2305" s="372"/>
      <c r="K2305" s="372"/>
      <c r="L2305" s="372"/>
      <c r="M2305" s="372"/>
    </row>
    <row r="2306" spans="8:13">
      <c r="H2306" s="116"/>
      <c r="I2306" s="372"/>
      <c r="J2306" s="372"/>
      <c r="K2306" s="372"/>
      <c r="L2306" s="372"/>
      <c r="M2306" s="372"/>
    </row>
    <row r="2307" spans="8:13">
      <c r="H2307" s="116"/>
      <c r="I2307" s="372"/>
      <c r="J2307" s="372"/>
      <c r="K2307" s="372"/>
      <c r="L2307" s="372"/>
      <c r="M2307" s="372"/>
    </row>
    <row r="2308" spans="8:13">
      <c r="H2308" s="116"/>
      <c r="I2308" s="372"/>
      <c r="J2308" s="372"/>
      <c r="K2308" s="372"/>
      <c r="L2308" s="372"/>
      <c r="M2308" s="372"/>
    </row>
    <row r="2309" spans="8:13">
      <c r="H2309" s="116"/>
      <c r="I2309" s="372"/>
      <c r="J2309" s="372"/>
      <c r="K2309" s="372"/>
      <c r="L2309" s="372"/>
      <c r="M2309" s="372"/>
    </row>
    <row r="2310" spans="8:13">
      <c r="H2310" s="116"/>
      <c r="I2310" s="372"/>
      <c r="J2310" s="372"/>
      <c r="K2310" s="26"/>
      <c r="L2310" s="372"/>
      <c r="M2310" s="26"/>
    </row>
    <row r="2311" spans="8:13">
      <c r="H2311" s="116"/>
      <c r="I2311" s="372"/>
      <c r="J2311" s="372"/>
      <c r="K2311" s="372"/>
      <c r="L2311" s="372"/>
      <c r="M2311" s="372"/>
    </row>
    <row r="2312" spans="8:13">
      <c r="H2312" s="116"/>
      <c r="I2312" s="372"/>
      <c r="J2312" s="372"/>
      <c r="K2312" s="372"/>
      <c r="L2312" s="372"/>
      <c r="M2312" s="372"/>
    </row>
    <row r="2313" spans="8:13">
      <c r="H2313" s="116"/>
      <c r="I2313" s="372"/>
      <c r="J2313" s="372"/>
      <c r="K2313" s="372"/>
      <c r="L2313" s="372"/>
      <c r="M2313" s="372"/>
    </row>
    <row r="2314" spans="8:13">
      <c r="H2314" s="116"/>
      <c r="I2314" s="372"/>
      <c r="J2314" s="372"/>
      <c r="K2314" s="372"/>
      <c r="L2314" s="372"/>
      <c r="M2314" s="372"/>
    </row>
    <row r="2315" spans="8:13">
      <c r="H2315" s="116"/>
      <c r="I2315" s="372"/>
      <c r="J2315" s="372"/>
      <c r="K2315" s="372"/>
      <c r="L2315" s="372"/>
      <c r="M2315" s="372"/>
    </row>
    <row r="2316" spans="8:13">
      <c r="H2316" s="116"/>
      <c r="I2316" s="372"/>
      <c r="J2316" s="372"/>
      <c r="K2316" s="372"/>
      <c r="L2316" s="372"/>
      <c r="M2316" s="372"/>
    </row>
    <row r="2317" spans="8:13">
      <c r="H2317" s="116"/>
      <c r="I2317" s="372"/>
      <c r="J2317" s="372"/>
      <c r="K2317" s="372"/>
      <c r="L2317" s="372"/>
      <c r="M2317" s="372"/>
    </row>
    <row r="2318" spans="8:13">
      <c r="H2318" s="116"/>
      <c r="I2318" s="372"/>
      <c r="J2318" s="372"/>
      <c r="K2318" s="372"/>
      <c r="L2318" s="372"/>
      <c r="M2318" s="372"/>
    </row>
    <row r="2319" spans="8:13">
      <c r="H2319" s="116"/>
      <c r="I2319" s="723"/>
      <c r="J2319" s="723"/>
      <c r="K2319" s="723"/>
      <c r="L2319" s="723"/>
      <c r="M2319" s="723"/>
    </row>
    <row r="2320" spans="8:13">
      <c r="H2320" s="116"/>
      <c r="I2320" s="372"/>
      <c r="J2320" s="372"/>
      <c r="K2320" s="372"/>
      <c r="L2320" s="372"/>
      <c r="M2320" s="372"/>
    </row>
    <row r="2321" spans="8:13">
      <c r="H2321" s="116"/>
      <c r="I2321" s="372"/>
      <c r="J2321" s="372"/>
      <c r="K2321" s="372"/>
      <c r="L2321" s="372"/>
      <c r="M2321" s="372"/>
    </row>
    <row r="2322" spans="8:13">
      <c r="H2322" s="116"/>
      <c r="I2322" s="372"/>
      <c r="J2322" s="372"/>
      <c r="K2322" s="372"/>
      <c r="L2322" s="372"/>
      <c r="M2322" s="372"/>
    </row>
    <row r="2323" spans="8:13">
      <c r="H2323" s="116"/>
      <c r="I2323" s="372"/>
      <c r="J2323" s="372"/>
      <c r="K2323" s="372"/>
      <c r="L2323" s="372"/>
      <c r="M2323" s="372"/>
    </row>
    <row r="2324" spans="8:13">
      <c r="H2324" s="116"/>
      <c r="I2324" s="372"/>
      <c r="J2324" s="372"/>
      <c r="K2324" s="372"/>
      <c r="L2324" s="372"/>
      <c r="M2324" s="372"/>
    </row>
    <row r="2325" spans="8:13">
      <c r="H2325" s="116"/>
      <c r="I2325" s="372"/>
      <c r="J2325" s="372"/>
      <c r="K2325" s="372"/>
      <c r="L2325" s="372"/>
      <c r="M2325" s="372"/>
    </row>
    <row r="2326" spans="8:13">
      <c r="H2326" s="116"/>
      <c r="I2326" s="372"/>
      <c r="J2326" s="372"/>
      <c r="K2326" s="372"/>
      <c r="L2326" s="372"/>
      <c r="M2326" s="372"/>
    </row>
    <row r="2327" spans="8:13">
      <c r="H2327" s="116"/>
      <c r="I2327" s="372"/>
      <c r="J2327" s="372"/>
      <c r="K2327" s="26"/>
      <c r="L2327" s="372"/>
      <c r="M2327" s="26"/>
    </row>
    <row r="2328" spans="8:13">
      <c r="H2328" s="116"/>
      <c r="I2328" s="372"/>
      <c r="J2328" s="372"/>
      <c r="K2328" s="372"/>
      <c r="L2328" s="372"/>
      <c r="M2328" s="372"/>
    </row>
    <row r="2329" spans="8:13">
      <c r="H2329" s="116"/>
      <c r="I2329" s="372"/>
      <c r="J2329" s="372"/>
      <c r="K2329" s="372"/>
      <c r="L2329" s="372"/>
      <c r="M2329" s="372"/>
    </row>
    <row r="2330" spans="8:13">
      <c r="H2330" s="116"/>
      <c r="I2330" s="372"/>
      <c r="J2330" s="372"/>
      <c r="K2330" s="372"/>
      <c r="L2330" s="372"/>
      <c r="M2330" s="372"/>
    </row>
    <row r="2331" spans="8:13">
      <c r="H2331" s="116"/>
      <c r="I2331" s="372"/>
      <c r="J2331" s="372"/>
      <c r="K2331" s="372"/>
      <c r="L2331" s="372"/>
      <c r="M2331" s="372"/>
    </row>
    <row r="2332" spans="8:13">
      <c r="H2332" s="116"/>
      <c r="I2332" s="372"/>
      <c r="J2332" s="372"/>
      <c r="K2332" s="372"/>
      <c r="L2332" s="372"/>
      <c r="M2332" s="372"/>
    </row>
    <row r="2333" spans="8:13">
      <c r="H2333" s="116"/>
      <c r="I2333" s="723"/>
      <c r="J2333" s="723"/>
      <c r="K2333" s="723"/>
      <c r="L2333" s="723"/>
      <c r="M2333" s="723"/>
    </row>
    <row r="2334" spans="8:13">
      <c r="H2334" s="116"/>
      <c r="I2334" s="372"/>
      <c r="J2334" s="372"/>
      <c r="K2334" s="372"/>
      <c r="L2334" s="372"/>
      <c r="M2334" s="372"/>
    </row>
    <row r="2335" spans="8:13">
      <c r="H2335" s="116"/>
      <c r="I2335" s="372"/>
      <c r="J2335" s="372"/>
      <c r="K2335" s="372"/>
      <c r="L2335" s="372"/>
      <c r="M2335" s="372"/>
    </row>
    <row r="2336" spans="8:13">
      <c r="H2336" s="116"/>
      <c r="I2336" s="372"/>
      <c r="J2336" s="372"/>
      <c r="K2336" s="372"/>
      <c r="L2336" s="372"/>
      <c r="M2336" s="372"/>
    </row>
    <row r="2337" spans="8:13">
      <c r="H2337" s="116"/>
      <c r="I2337" s="372"/>
      <c r="J2337" s="372"/>
      <c r="K2337" s="372"/>
      <c r="L2337" s="372"/>
      <c r="M2337" s="372"/>
    </row>
    <row r="2338" spans="8:13">
      <c r="H2338" s="116"/>
      <c r="I2338" s="372"/>
      <c r="J2338" s="372"/>
      <c r="K2338" s="372"/>
      <c r="L2338" s="372"/>
      <c r="M2338" s="372"/>
    </row>
    <row r="2339" spans="8:13">
      <c r="H2339" s="116"/>
      <c r="I2339" s="723"/>
      <c r="J2339" s="723"/>
      <c r="K2339" s="723"/>
      <c r="L2339" s="723"/>
      <c r="M2339" s="723"/>
    </row>
    <row r="2340" spans="8:13">
      <c r="H2340" s="116"/>
      <c r="I2340" s="372"/>
      <c r="J2340" s="372"/>
      <c r="K2340" s="372"/>
      <c r="L2340" s="372"/>
      <c r="M2340" s="372"/>
    </row>
    <row r="2341" spans="8:13">
      <c r="H2341" s="116"/>
      <c r="I2341" s="372"/>
      <c r="J2341" s="372"/>
      <c r="K2341" s="372"/>
      <c r="L2341" s="372"/>
      <c r="M2341" s="372"/>
    </row>
    <row r="2342" spans="8:13">
      <c r="H2342" s="116"/>
      <c r="I2342" s="723"/>
      <c r="J2342" s="723"/>
      <c r="K2342" s="723"/>
      <c r="L2342" s="723"/>
      <c r="M2342" s="723"/>
    </row>
    <row r="2343" spans="8:13">
      <c r="H2343" s="116"/>
      <c r="I2343" s="372"/>
      <c r="J2343" s="372"/>
      <c r="K2343" s="372"/>
      <c r="L2343" s="372"/>
      <c r="M2343" s="372"/>
    </row>
    <row r="2344" spans="8:13">
      <c r="H2344" s="116"/>
      <c r="I2344" s="372"/>
      <c r="J2344" s="372"/>
      <c r="K2344" s="372"/>
      <c r="L2344" s="372"/>
      <c r="M2344" s="372"/>
    </row>
    <row r="2345" spans="8:13">
      <c r="H2345" s="116"/>
      <c r="I2345" s="723"/>
      <c r="J2345" s="723"/>
      <c r="K2345" s="723"/>
      <c r="L2345" s="723"/>
      <c r="M2345" s="723"/>
    </row>
    <row r="2346" spans="8:13">
      <c r="H2346" s="116"/>
      <c r="I2346" s="372"/>
      <c r="J2346" s="372"/>
      <c r="K2346" s="372"/>
      <c r="L2346" s="372"/>
      <c r="M2346" s="372"/>
    </row>
    <row r="2347" spans="8:13">
      <c r="H2347" s="116"/>
      <c r="I2347" s="372"/>
      <c r="J2347" s="372"/>
      <c r="K2347" s="372"/>
      <c r="L2347" s="372"/>
      <c r="M2347" s="372"/>
    </row>
    <row r="2348" spans="8:13">
      <c r="H2348" s="116"/>
      <c r="I2348" s="372"/>
      <c r="J2348" s="372"/>
      <c r="K2348" s="372"/>
      <c r="L2348" s="372"/>
      <c r="M2348" s="372"/>
    </row>
    <row r="2349" spans="8:13">
      <c r="H2349" s="116"/>
      <c r="I2349" s="372"/>
      <c r="J2349" s="372"/>
      <c r="K2349" s="372"/>
      <c r="L2349" s="372"/>
      <c r="M2349" s="372"/>
    </row>
    <row r="2350" spans="8:13">
      <c r="H2350" s="116"/>
      <c r="I2350" s="372"/>
      <c r="J2350" s="372"/>
      <c r="K2350" s="372"/>
      <c r="L2350" s="372"/>
      <c r="M2350" s="372"/>
    </row>
    <row r="2351" spans="8:13">
      <c r="H2351" s="116"/>
      <c r="I2351" s="372"/>
      <c r="J2351" s="372"/>
      <c r="K2351" s="372"/>
      <c r="L2351" s="372"/>
      <c r="M2351" s="372"/>
    </row>
    <row r="2352" spans="8:13">
      <c r="H2352" s="116"/>
      <c r="I2352" s="372"/>
      <c r="J2352" s="372"/>
      <c r="K2352" s="372"/>
      <c r="L2352" s="372"/>
      <c r="M2352" s="372"/>
    </row>
    <row r="2353" spans="8:13">
      <c r="H2353" s="116"/>
      <c r="I2353" s="372"/>
      <c r="J2353" s="372"/>
      <c r="K2353" s="372"/>
      <c r="L2353" s="372"/>
      <c r="M2353" s="372"/>
    </row>
    <row r="2354" spans="8:13">
      <c r="H2354" s="116"/>
      <c r="I2354" s="372"/>
      <c r="J2354" s="372"/>
      <c r="K2354" s="372"/>
      <c r="L2354" s="372"/>
      <c r="M2354" s="372"/>
    </row>
    <row r="2355" spans="8:13">
      <c r="H2355" s="116"/>
      <c r="I2355" s="372"/>
      <c r="J2355" s="372"/>
      <c r="K2355" s="372"/>
      <c r="L2355" s="372"/>
      <c r="M2355" s="372"/>
    </row>
    <row r="2356" spans="8:13">
      <c r="H2356" s="116"/>
      <c r="I2356" s="372"/>
      <c r="J2356" s="372"/>
      <c r="K2356" s="372"/>
      <c r="L2356" s="372"/>
      <c r="M2356" s="372"/>
    </row>
    <row r="2357" spans="8:13">
      <c r="H2357" s="116"/>
      <c r="I2357" s="372"/>
      <c r="J2357" s="372"/>
      <c r="K2357" s="372"/>
      <c r="L2357" s="372"/>
      <c r="M2357" s="372"/>
    </row>
    <row r="2358" spans="8:13">
      <c r="H2358" s="116"/>
      <c r="I2358" s="372"/>
      <c r="J2358" s="372"/>
      <c r="K2358" s="372"/>
      <c r="L2358" s="372"/>
      <c r="M2358" s="372"/>
    </row>
    <row r="2359" spans="8:13">
      <c r="H2359" s="116"/>
      <c r="I2359" s="372"/>
      <c r="J2359" s="372"/>
      <c r="K2359" s="372"/>
      <c r="L2359" s="372"/>
      <c r="M2359" s="372"/>
    </row>
    <row r="2360" spans="8:13">
      <c r="H2360" s="116"/>
      <c r="I2360" s="372"/>
      <c r="J2360" s="372"/>
      <c r="K2360" s="372"/>
      <c r="L2360" s="372"/>
      <c r="M2360" s="372"/>
    </row>
    <row r="2361" spans="8:13">
      <c r="H2361" s="116"/>
      <c r="I2361" s="723"/>
      <c r="J2361" s="723"/>
      <c r="K2361" s="723"/>
      <c r="L2361" s="723"/>
      <c r="M2361" s="723"/>
    </row>
    <row r="2362" spans="8:13">
      <c r="H2362" s="116"/>
      <c r="I2362" s="723"/>
      <c r="J2362" s="723"/>
      <c r="K2362" s="723"/>
      <c r="L2362" s="723"/>
      <c r="M2362" s="723"/>
    </row>
    <row r="2363" spans="8:13">
      <c r="H2363" s="116"/>
      <c r="I2363" s="372"/>
      <c r="J2363" s="372"/>
      <c r="K2363" s="372"/>
      <c r="L2363" s="372"/>
      <c r="M2363" s="372"/>
    </row>
    <row r="2364" spans="8:13">
      <c r="H2364" s="116"/>
      <c r="I2364" s="372"/>
      <c r="J2364" s="372"/>
      <c r="K2364" s="372"/>
      <c r="L2364" s="372"/>
      <c r="M2364" s="372"/>
    </row>
    <row r="2365" spans="8:13">
      <c r="H2365" s="116"/>
      <c r="I2365" s="372"/>
      <c r="J2365" s="372"/>
      <c r="K2365" s="372"/>
      <c r="L2365" s="372"/>
      <c r="M2365" s="372"/>
    </row>
    <row r="2366" spans="8:13">
      <c r="H2366" s="116"/>
      <c r="I2366" s="372"/>
      <c r="J2366" s="372"/>
      <c r="K2366" s="372"/>
      <c r="L2366" s="372"/>
      <c r="M2366" s="372"/>
    </row>
    <row r="2367" spans="8:13">
      <c r="H2367" s="116"/>
      <c r="I2367" s="723"/>
      <c r="J2367" s="723"/>
      <c r="K2367" s="723"/>
      <c r="L2367" s="723"/>
      <c r="M2367" s="723"/>
    </row>
    <row r="2368" spans="8:13">
      <c r="H2368" s="116"/>
      <c r="I2368" s="372"/>
      <c r="J2368" s="372"/>
      <c r="K2368" s="372"/>
      <c r="L2368" s="372"/>
      <c r="M2368" s="372"/>
    </row>
    <row r="2369" spans="8:13">
      <c r="H2369" s="116"/>
      <c r="I2369" s="372"/>
      <c r="J2369" s="372"/>
      <c r="K2369" s="372"/>
      <c r="L2369" s="372"/>
      <c r="M2369" s="372"/>
    </row>
    <row r="2370" spans="8:13">
      <c r="H2370" s="116"/>
      <c r="I2370" s="372"/>
      <c r="J2370" s="372"/>
      <c r="K2370" s="372"/>
      <c r="L2370" s="372"/>
      <c r="M2370" s="372"/>
    </row>
    <row r="2371" spans="8:13">
      <c r="H2371" s="116"/>
      <c r="I2371" s="372"/>
      <c r="J2371" s="372"/>
      <c r="K2371" s="372"/>
      <c r="L2371" s="372"/>
      <c r="M2371" s="372"/>
    </row>
    <row r="2372" spans="8:13">
      <c r="H2372" s="116"/>
      <c r="I2372" s="372"/>
      <c r="J2372" s="372"/>
      <c r="K2372" s="372"/>
      <c r="L2372" s="372"/>
      <c r="M2372" s="372"/>
    </row>
    <row r="2373" spans="8:13">
      <c r="H2373" s="116"/>
      <c r="I2373" s="372"/>
      <c r="J2373" s="372"/>
      <c r="K2373" s="372"/>
      <c r="L2373" s="372"/>
      <c r="M2373" s="372"/>
    </row>
    <row r="2374" spans="8:13">
      <c r="H2374" s="116"/>
      <c r="I2374" s="372"/>
      <c r="J2374" s="372"/>
      <c r="K2374" s="372"/>
      <c r="L2374" s="372"/>
      <c r="M2374" s="372"/>
    </row>
    <row r="2375" spans="8:13">
      <c r="H2375" s="116"/>
      <c r="I2375" s="372"/>
      <c r="J2375" s="372"/>
      <c r="K2375" s="372"/>
      <c r="L2375" s="372"/>
      <c r="M2375" s="372"/>
    </row>
    <row r="2376" spans="8:13">
      <c r="H2376" s="116"/>
      <c r="I2376" s="372"/>
      <c r="J2376" s="372"/>
      <c r="K2376" s="372"/>
      <c r="L2376" s="372"/>
      <c r="M2376" s="372"/>
    </row>
    <row r="2377" spans="8:13">
      <c r="H2377" s="116"/>
      <c r="I2377" s="372"/>
      <c r="J2377" s="372"/>
      <c r="K2377" s="372"/>
      <c r="L2377" s="372"/>
      <c r="M2377" s="372"/>
    </row>
    <row r="2378" spans="8:13">
      <c r="H2378" s="116"/>
      <c r="I2378" s="372"/>
      <c r="J2378" s="372"/>
      <c r="K2378" s="372"/>
      <c r="L2378" s="372"/>
      <c r="M2378" s="372"/>
    </row>
    <row r="2379" spans="8:13">
      <c r="H2379" s="116"/>
      <c r="I2379" s="372"/>
      <c r="J2379" s="372"/>
      <c r="K2379" s="372"/>
      <c r="L2379" s="372"/>
      <c r="M2379" s="372"/>
    </row>
    <row r="2380" spans="8:13">
      <c r="H2380" s="116"/>
      <c r="I2380" s="372"/>
      <c r="J2380" s="372"/>
      <c r="K2380" s="372"/>
      <c r="L2380" s="372"/>
      <c r="M2380" s="372"/>
    </row>
    <row r="2381" spans="8:13">
      <c r="H2381" s="116"/>
      <c r="I2381" s="372"/>
      <c r="J2381" s="372"/>
      <c r="K2381" s="372"/>
      <c r="L2381" s="372"/>
      <c r="M2381" s="372"/>
    </row>
    <row r="2382" spans="8:13">
      <c r="H2382" s="116"/>
      <c r="I2382" s="372"/>
      <c r="J2382" s="372"/>
      <c r="K2382" s="372"/>
      <c r="L2382" s="372"/>
      <c r="M2382" s="372"/>
    </row>
    <row r="2383" spans="8:13">
      <c r="H2383" s="116"/>
      <c r="I2383" s="372"/>
      <c r="J2383" s="372"/>
      <c r="K2383" s="372"/>
      <c r="L2383" s="372"/>
      <c r="M2383" s="372"/>
    </row>
    <row r="2384" spans="8:13">
      <c r="H2384" s="116"/>
      <c r="I2384" s="372"/>
      <c r="J2384" s="372"/>
      <c r="K2384" s="372"/>
      <c r="L2384" s="372"/>
      <c r="M2384" s="372"/>
    </row>
    <row r="2385" spans="8:13">
      <c r="H2385" s="116"/>
      <c r="I2385" s="723"/>
      <c r="J2385" s="723"/>
      <c r="K2385" s="723"/>
      <c r="L2385" s="723"/>
      <c r="M2385" s="723"/>
    </row>
    <row r="2386" spans="8:13">
      <c r="H2386" s="116"/>
      <c r="I2386" s="372"/>
      <c r="J2386" s="372"/>
      <c r="K2386" s="372"/>
      <c r="L2386" s="372"/>
      <c r="M2386" s="372"/>
    </row>
    <row r="2387" spans="8:13">
      <c r="H2387" s="116"/>
      <c r="I2387" s="372"/>
      <c r="J2387" s="372"/>
      <c r="K2387" s="372"/>
      <c r="L2387" s="372"/>
      <c r="M2387" s="372"/>
    </row>
    <row r="2388" spans="8:13">
      <c r="H2388" s="116"/>
      <c r="I2388" s="372"/>
      <c r="J2388" s="372"/>
      <c r="K2388" s="372"/>
      <c r="L2388" s="372"/>
      <c r="M2388" s="372"/>
    </row>
    <row r="2389" spans="8:13">
      <c r="H2389" s="116"/>
      <c r="I2389" s="372"/>
      <c r="J2389" s="372"/>
      <c r="K2389" s="372"/>
      <c r="L2389" s="372"/>
      <c r="M2389" s="372"/>
    </row>
    <row r="2390" spans="8:13">
      <c r="H2390" s="116"/>
      <c r="I2390" s="372"/>
      <c r="J2390" s="372"/>
      <c r="K2390" s="372"/>
      <c r="L2390" s="372"/>
      <c r="M2390" s="372"/>
    </row>
    <row r="2391" spans="8:13">
      <c r="H2391" s="116"/>
      <c r="I2391" s="372"/>
      <c r="J2391" s="372"/>
      <c r="K2391" s="372"/>
      <c r="L2391" s="372"/>
      <c r="M2391" s="372"/>
    </row>
    <row r="2392" spans="8:13">
      <c r="H2392" s="116"/>
      <c r="I2392" s="372"/>
      <c r="J2392" s="372"/>
      <c r="K2392" s="372"/>
      <c r="L2392" s="372"/>
      <c r="M2392" s="372"/>
    </row>
    <row r="2393" spans="8:13">
      <c r="H2393" s="116"/>
      <c r="I2393" s="372"/>
      <c r="J2393" s="372"/>
      <c r="K2393" s="372"/>
      <c r="L2393" s="372"/>
      <c r="M2393" s="372"/>
    </row>
    <row r="2394" spans="8:13">
      <c r="H2394" s="116"/>
      <c r="I2394" s="372"/>
      <c r="J2394" s="372"/>
      <c r="K2394" s="372"/>
      <c r="L2394" s="372"/>
      <c r="M2394" s="372"/>
    </row>
    <row r="2395" spans="8:13">
      <c r="H2395" s="116"/>
      <c r="I2395" s="372"/>
      <c r="J2395" s="372"/>
      <c r="K2395" s="372"/>
      <c r="L2395" s="372"/>
      <c r="M2395" s="372"/>
    </row>
    <row r="2396" spans="8:13">
      <c r="H2396" s="116"/>
      <c r="I2396" s="372"/>
      <c r="J2396" s="372"/>
      <c r="K2396" s="372"/>
      <c r="L2396" s="372"/>
      <c r="M2396" s="372"/>
    </row>
    <row r="2397" spans="8:13">
      <c r="H2397" s="116"/>
      <c r="I2397" s="372"/>
      <c r="J2397" s="372"/>
      <c r="K2397" s="372"/>
      <c r="L2397" s="372"/>
      <c r="M2397" s="372"/>
    </row>
    <row r="2398" spans="8:13">
      <c r="H2398" s="116"/>
      <c r="I2398" s="723"/>
      <c r="J2398" s="723"/>
      <c r="K2398" s="723"/>
      <c r="L2398" s="723"/>
      <c r="M2398" s="723"/>
    </row>
    <row r="2399" spans="8:13">
      <c r="H2399" s="116"/>
      <c r="I2399" s="372"/>
      <c r="J2399" s="372"/>
      <c r="K2399" s="372"/>
      <c r="L2399" s="372"/>
      <c r="M2399" s="372"/>
    </row>
    <row r="2400" spans="8:13">
      <c r="H2400" s="116"/>
      <c r="I2400" s="372"/>
      <c r="J2400" s="372"/>
      <c r="K2400" s="372"/>
      <c r="L2400" s="372"/>
      <c r="M2400" s="372"/>
    </row>
    <row r="2401" spans="8:13">
      <c r="H2401" s="116"/>
      <c r="I2401" s="372"/>
      <c r="J2401" s="372"/>
      <c r="K2401" s="372"/>
      <c r="L2401" s="372"/>
      <c r="M2401" s="372"/>
    </row>
    <row r="2402" spans="8:13">
      <c r="H2402" s="116"/>
      <c r="I2402" s="372"/>
      <c r="J2402" s="372"/>
      <c r="K2402" s="372"/>
      <c r="L2402" s="372"/>
      <c r="M2402" s="372"/>
    </row>
    <row r="2403" spans="8:13">
      <c r="H2403" s="116"/>
      <c r="I2403" s="372"/>
      <c r="J2403" s="372"/>
      <c r="K2403" s="372"/>
      <c r="L2403" s="372"/>
      <c r="M2403" s="372"/>
    </row>
    <row r="2404" spans="8:13">
      <c r="H2404" s="116"/>
      <c r="I2404" s="372"/>
      <c r="J2404" s="372"/>
      <c r="K2404" s="372"/>
      <c r="L2404" s="372"/>
      <c r="M2404" s="372"/>
    </row>
    <row r="2405" spans="8:13">
      <c r="H2405" s="116"/>
      <c r="I2405" s="372"/>
      <c r="J2405" s="372"/>
      <c r="K2405" s="372"/>
      <c r="L2405" s="372"/>
      <c r="M2405" s="372"/>
    </row>
    <row r="2406" spans="8:13">
      <c r="H2406" s="116"/>
      <c r="I2406" s="372"/>
      <c r="J2406" s="372"/>
      <c r="K2406" s="372"/>
      <c r="L2406" s="372"/>
      <c r="M2406" s="372"/>
    </row>
    <row r="2407" spans="8:13">
      <c r="H2407" s="116"/>
      <c r="I2407" s="372"/>
      <c r="J2407" s="372"/>
      <c r="K2407" s="372"/>
      <c r="L2407" s="372"/>
      <c r="M2407" s="372"/>
    </row>
    <row r="2408" spans="8:13">
      <c r="H2408" s="116"/>
      <c r="I2408" s="372"/>
      <c r="J2408" s="372"/>
      <c r="K2408" s="372"/>
      <c r="L2408" s="372"/>
      <c r="M2408" s="372"/>
    </row>
    <row r="2409" spans="8:13">
      <c r="H2409" s="116"/>
      <c r="I2409" s="372"/>
      <c r="J2409" s="372"/>
      <c r="K2409" s="372"/>
      <c r="L2409" s="372"/>
      <c r="M2409" s="372"/>
    </row>
    <row r="2410" spans="8:13">
      <c r="H2410" s="116"/>
      <c r="I2410" s="372"/>
      <c r="J2410" s="372"/>
      <c r="K2410" s="372"/>
      <c r="L2410" s="372"/>
      <c r="M2410" s="372"/>
    </row>
    <row r="2411" spans="8:13">
      <c r="H2411" s="116"/>
      <c r="I2411" s="372"/>
      <c r="J2411" s="372"/>
      <c r="K2411" s="372"/>
      <c r="L2411" s="372"/>
      <c r="M2411" s="372"/>
    </row>
    <row r="2412" spans="8:13">
      <c r="H2412" s="116"/>
      <c r="I2412" s="372"/>
      <c r="J2412" s="372"/>
      <c r="K2412" s="372"/>
      <c r="L2412" s="372"/>
      <c r="M2412" s="372"/>
    </row>
    <row r="2413" spans="8:13">
      <c r="H2413" s="116"/>
      <c r="I2413" s="372"/>
      <c r="J2413" s="372"/>
      <c r="K2413" s="372"/>
      <c r="L2413" s="372"/>
      <c r="M2413" s="372"/>
    </row>
    <row r="2414" spans="8:13">
      <c r="H2414" s="116"/>
      <c r="I2414" s="372"/>
      <c r="J2414" s="372"/>
      <c r="K2414" s="372"/>
      <c r="L2414" s="372"/>
      <c r="M2414" s="372"/>
    </row>
    <row r="2415" spans="8:13">
      <c r="H2415" s="116"/>
      <c r="I2415" s="372"/>
      <c r="J2415" s="372"/>
      <c r="K2415" s="372"/>
      <c r="L2415" s="372"/>
      <c r="M2415" s="372"/>
    </row>
    <row r="2416" spans="8:13">
      <c r="H2416" s="116"/>
      <c r="I2416" s="372"/>
      <c r="J2416" s="372"/>
      <c r="K2416" s="372"/>
      <c r="L2416" s="372"/>
      <c r="M2416" s="372"/>
    </row>
    <row r="2417" spans="8:13">
      <c r="H2417" s="116"/>
      <c r="I2417" s="723"/>
      <c r="J2417" s="723"/>
      <c r="K2417" s="723"/>
      <c r="L2417" s="723"/>
      <c r="M2417" s="723"/>
    </row>
    <row r="2418" spans="8:13">
      <c r="H2418" s="116"/>
      <c r="I2418" s="372"/>
      <c r="J2418" s="372"/>
      <c r="K2418" s="372"/>
      <c r="L2418" s="372"/>
      <c r="M2418" s="372"/>
    </row>
    <row r="2419" spans="8:13">
      <c r="H2419" s="116"/>
      <c r="I2419" s="372"/>
      <c r="J2419" s="372"/>
      <c r="K2419" s="372"/>
      <c r="L2419" s="372"/>
      <c r="M2419" s="372"/>
    </row>
    <row r="2420" spans="8:13">
      <c r="H2420" s="116"/>
      <c r="I2420" s="372"/>
      <c r="J2420" s="372"/>
      <c r="K2420" s="372"/>
      <c r="L2420" s="372"/>
      <c r="M2420" s="372"/>
    </row>
    <row r="2421" spans="8:13">
      <c r="H2421" s="116"/>
      <c r="I2421" s="372"/>
      <c r="J2421" s="372"/>
      <c r="K2421" s="372"/>
      <c r="L2421" s="372"/>
      <c r="M2421" s="372"/>
    </row>
    <row r="2422" spans="8:13">
      <c r="H2422" s="116"/>
      <c r="I2422" s="372"/>
      <c r="J2422" s="372"/>
      <c r="K2422" s="372"/>
      <c r="L2422" s="372"/>
      <c r="M2422" s="372"/>
    </row>
    <row r="2423" spans="8:13">
      <c r="H2423" s="116"/>
      <c r="I2423" s="372"/>
      <c r="J2423" s="372"/>
      <c r="K2423" s="372"/>
      <c r="L2423" s="372"/>
      <c r="M2423" s="372"/>
    </row>
    <row r="2424" spans="8:13">
      <c r="H2424" s="116"/>
      <c r="I2424" s="372"/>
      <c r="J2424" s="372"/>
      <c r="K2424" s="372"/>
      <c r="L2424" s="372"/>
      <c r="M2424" s="372"/>
    </row>
    <row r="2425" spans="8:13">
      <c r="H2425" s="116"/>
      <c r="I2425" s="372"/>
      <c r="J2425" s="372"/>
      <c r="K2425" s="372"/>
      <c r="L2425" s="372"/>
      <c r="M2425" s="372"/>
    </row>
    <row r="2426" spans="8:13">
      <c r="H2426" s="116"/>
      <c r="I2426" s="372"/>
      <c r="J2426" s="372"/>
      <c r="K2426" s="372"/>
      <c r="L2426" s="372"/>
      <c r="M2426" s="372"/>
    </row>
    <row r="2427" spans="8:13">
      <c r="H2427" s="116"/>
      <c r="I2427" s="372"/>
      <c r="J2427" s="372"/>
      <c r="K2427" s="372"/>
      <c r="L2427" s="372"/>
      <c r="M2427" s="372"/>
    </row>
    <row r="2428" spans="8:13">
      <c r="H2428" s="116"/>
      <c r="I2428" s="372"/>
      <c r="J2428" s="372"/>
      <c r="K2428" s="372"/>
      <c r="L2428" s="372"/>
      <c r="M2428" s="372"/>
    </row>
    <row r="2429" spans="8:13">
      <c r="H2429" s="116"/>
      <c r="I2429" s="723"/>
      <c r="J2429" s="723"/>
      <c r="K2429" s="723"/>
      <c r="L2429" s="723"/>
      <c r="M2429" s="723"/>
    </row>
    <row r="2430" spans="8:13">
      <c r="H2430" s="116"/>
      <c r="I2430" s="372"/>
      <c r="J2430" s="372"/>
      <c r="K2430" s="372"/>
      <c r="L2430" s="372"/>
      <c r="M2430" s="372"/>
    </row>
    <row r="2431" spans="8:13">
      <c r="H2431" s="116"/>
      <c r="I2431" s="372"/>
      <c r="J2431" s="372"/>
      <c r="K2431" s="372"/>
      <c r="L2431" s="372"/>
      <c r="M2431" s="372"/>
    </row>
    <row r="2432" spans="8:13">
      <c r="H2432" s="116"/>
      <c r="I2432" s="372"/>
      <c r="J2432" s="372"/>
      <c r="K2432" s="372"/>
      <c r="L2432" s="372"/>
      <c r="M2432" s="372"/>
    </row>
    <row r="2433" spans="8:13">
      <c r="H2433" s="116"/>
      <c r="I2433" s="372"/>
      <c r="J2433" s="372"/>
      <c r="K2433" s="372"/>
      <c r="L2433" s="372"/>
      <c r="M2433" s="372"/>
    </row>
    <row r="2434" spans="8:13">
      <c r="H2434" s="116"/>
      <c r="I2434" s="372"/>
      <c r="J2434" s="372"/>
      <c r="K2434" s="372"/>
      <c r="L2434" s="372"/>
      <c r="M2434" s="372"/>
    </row>
    <row r="2435" spans="8:13">
      <c r="H2435" s="116"/>
      <c r="I2435" s="372"/>
      <c r="J2435" s="372"/>
      <c r="K2435" s="372"/>
      <c r="L2435" s="372"/>
      <c r="M2435" s="372"/>
    </row>
    <row r="2436" spans="8:13">
      <c r="H2436" s="116"/>
      <c r="I2436" s="372"/>
      <c r="J2436" s="372"/>
      <c r="K2436" s="372"/>
      <c r="L2436" s="372"/>
      <c r="M2436" s="372"/>
    </row>
    <row r="2437" spans="8:13">
      <c r="H2437" s="116"/>
      <c r="I2437" s="372"/>
      <c r="J2437" s="372"/>
      <c r="K2437" s="372"/>
      <c r="L2437" s="372"/>
      <c r="M2437" s="372"/>
    </row>
    <row r="2438" spans="8:13">
      <c r="H2438" s="116"/>
      <c r="I2438" s="372"/>
      <c r="J2438" s="372"/>
      <c r="K2438" s="372"/>
      <c r="L2438" s="372"/>
      <c r="M2438" s="372"/>
    </row>
    <row r="2439" spans="8:13">
      <c r="H2439" s="116"/>
      <c r="I2439" s="372"/>
      <c r="J2439" s="372"/>
      <c r="K2439" s="372"/>
      <c r="L2439" s="372"/>
      <c r="M2439" s="372"/>
    </row>
    <row r="2440" spans="8:13">
      <c r="H2440" s="116"/>
      <c r="I2440" s="372"/>
      <c r="J2440" s="372"/>
      <c r="K2440" s="372"/>
      <c r="L2440" s="372"/>
      <c r="M2440" s="372"/>
    </row>
    <row r="2441" spans="8:13">
      <c r="H2441" s="116"/>
      <c r="I2441" s="372"/>
      <c r="J2441" s="372"/>
      <c r="K2441" s="372"/>
      <c r="L2441" s="372"/>
      <c r="M2441" s="372"/>
    </row>
    <row r="2442" spans="8:13">
      <c r="H2442" s="116"/>
      <c r="I2442" s="372"/>
      <c r="J2442" s="372"/>
      <c r="K2442" s="372"/>
      <c r="L2442" s="372"/>
      <c r="M2442" s="372"/>
    </row>
    <row r="2443" spans="8:13">
      <c r="H2443" s="116"/>
      <c r="I2443" s="372"/>
      <c r="J2443" s="372"/>
      <c r="K2443" s="372"/>
      <c r="L2443" s="372"/>
      <c r="M2443" s="372"/>
    </row>
    <row r="2444" spans="8:13">
      <c r="H2444" s="116"/>
      <c r="I2444" s="372"/>
      <c r="J2444" s="372"/>
      <c r="K2444" s="372"/>
      <c r="L2444" s="372"/>
      <c r="M2444" s="372"/>
    </row>
    <row r="2445" spans="8:13">
      <c r="H2445" s="116"/>
      <c r="I2445" s="723"/>
      <c r="J2445" s="723"/>
      <c r="K2445" s="723"/>
      <c r="L2445" s="723"/>
      <c r="M2445" s="723"/>
    </row>
    <row r="2446" spans="8:13">
      <c r="H2446" s="116"/>
      <c r="I2446" s="372"/>
      <c r="J2446" s="372"/>
      <c r="K2446" s="372"/>
      <c r="L2446" s="372"/>
      <c r="M2446" s="372"/>
    </row>
    <row r="2447" spans="8:13">
      <c r="H2447" s="116"/>
      <c r="I2447" s="372"/>
      <c r="J2447" s="372"/>
      <c r="K2447" s="372"/>
      <c r="L2447" s="372"/>
      <c r="M2447" s="372"/>
    </row>
    <row r="2448" spans="8:13">
      <c r="H2448" s="116"/>
      <c r="I2448" s="372"/>
      <c r="J2448" s="372"/>
      <c r="K2448" s="372"/>
      <c r="L2448" s="372"/>
      <c r="M2448" s="372"/>
    </row>
    <row r="2449" spans="8:13">
      <c r="H2449" s="116"/>
      <c r="I2449" s="372"/>
      <c r="J2449" s="372"/>
      <c r="K2449" s="372"/>
      <c r="L2449" s="372"/>
      <c r="M2449" s="372"/>
    </row>
    <row r="2450" spans="8:13">
      <c r="H2450" s="116"/>
      <c r="I2450" s="372"/>
      <c r="J2450" s="372"/>
      <c r="K2450" s="26"/>
      <c r="L2450" s="372"/>
      <c r="M2450" s="26"/>
    </row>
    <row r="2451" spans="8:13">
      <c r="H2451" s="116"/>
      <c r="I2451" s="372"/>
      <c r="J2451" s="372"/>
      <c r="K2451" s="372"/>
      <c r="L2451" s="372"/>
      <c r="M2451" s="26"/>
    </row>
    <row r="2452" spans="8:13">
      <c r="H2452" s="116"/>
      <c r="I2452" s="372"/>
      <c r="J2452" s="372"/>
      <c r="K2452" s="26"/>
      <c r="L2452" s="372"/>
      <c r="M2452" s="26"/>
    </row>
    <row r="2453" spans="8:13">
      <c r="H2453" s="116"/>
      <c r="I2453" s="372"/>
      <c r="J2453" s="372"/>
      <c r="K2453" s="372"/>
      <c r="L2453" s="372"/>
      <c r="M2453" s="372"/>
    </row>
    <row r="2454" spans="8:13">
      <c r="H2454" s="116"/>
      <c r="I2454" s="372"/>
      <c r="J2454" s="372"/>
      <c r="K2454" s="372"/>
      <c r="L2454" s="372"/>
      <c r="M2454" s="372"/>
    </row>
    <row r="2455" spans="8:13">
      <c r="H2455" s="116"/>
      <c r="I2455" s="372"/>
      <c r="J2455" s="372"/>
      <c r="K2455" s="372"/>
      <c r="L2455" s="372"/>
      <c r="M2455" s="372"/>
    </row>
    <row r="2456" spans="8:13">
      <c r="H2456" s="116"/>
      <c r="I2456" s="372"/>
      <c r="J2456" s="372"/>
      <c r="K2456" s="26"/>
      <c r="L2456" s="372"/>
      <c r="M2456" s="26"/>
    </row>
    <row r="2457" spans="8:13">
      <c r="H2457" s="116"/>
      <c r="I2457" s="372"/>
      <c r="J2457" s="372"/>
      <c r="K2457" s="26"/>
      <c r="L2457" s="372"/>
      <c r="M2457" s="26"/>
    </row>
    <row r="2458" spans="8:13">
      <c r="H2458" s="116"/>
      <c r="I2458" s="372"/>
      <c r="J2458" s="372"/>
      <c r="K2458" s="372"/>
      <c r="L2458" s="372"/>
      <c r="M2458" s="372"/>
    </row>
    <row r="2459" spans="8:13">
      <c r="H2459" s="116"/>
      <c r="I2459" s="372"/>
      <c r="J2459" s="372"/>
      <c r="K2459" s="372"/>
      <c r="L2459" s="372"/>
      <c r="M2459" s="372"/>
    </row>
    <row r="2460" spans="8:13">
      <c r="H2460" s="116"/>
      <c r="I2460" s="372"/>
      <c r="J2460" s="372"/>
      <c r="K2460" s="372"/>
      <c r="L2460" s="372"/>
      <c r="M2460" s="372"/>
    </row>
    <row r="2461" spans="8:13">
      <c r="H2461" s="116"/>
      <c r="I2461" s="372"/>
      <c r="J2461" s="372"/>
      <c r="K2461" s="372"/>
      <c r="L2461" s="372"/>
      <c r="M2461" s="372"/>
    </row>
    <row r="2462" spans="8:13">
      <c r="H2462" s="116"/>
      <c r="I2462" s="372"/>
      <c r="J2462" s="372"/>
      <c r="K2462" s="26"/>
      <c r="L2462" s="372"/>
      <c r="M2462" s="26"/>
    </row>
    <row r="2463" spans="8:13">
      <c r="H2463" s="116"/>
      <c r="I2463" s="372"/>
      <c r="J2463" s="372"/>
      <c r="K2463" s="26"/>
      <c r="L2463" s="372"/>
      <c r="M2463" s="26"/>
    </row>
    <row r="2464" spans="8:13">
      <c r="H2464" s="116"/>
      <c r="I2464" s="372"/>
      <c r="J2464" s="372"/>
      <c r="K2464" s="372"/>
      <c r="L2464" s="372"/>
      <c r="M2464" s="372"/>
    </row>
    <row r="2465" spans="8:13">
      <c r="H2465" s="116"/>
      <c r="I2465" s="372"/>
      <c r="J2465" s="372"/>
      <c r="K2465" s="372"/>
      <c r="L2465" s="372"/>
      <c r="M2465" s="372"/>
    </row>
    <row r="2466" spans="8:13">
      <c r="H2466" s="116"/>
      <c r="I2466" s="372"/>
      <c r="J2466" s="372"/>
      <c r="K2466" s="26"/>
      <c r="L2466" s="372"/>
      <c r="M2466" s="26"/>
    </row>
    <row r="2467" spans="8:13">
      <c r="H2467" s="116"/>
      <c r="I2467" s="372"/>
      <c r="J2467" s="372"/>
      <c r="K2467" s="372"/>
      <c r="L2467" s="372"/>
      <c r="M2467" s="372"/>
    </row>
    <row r="2468" spans="8:13">
      <c r="H2468" s="116"/>
      <c r="I2468" s="372"/>
      <c r="J2468" s="372"/>
      <c r="K2468" s="26"/>
      <c r="L2468" s="372"/>
      <c r="M2468" s="26"/>
    </row>
    <row r="2469" spans="8:13">
      <c r="H2469" s="116"/>
      <c r="I2469" s="723"/>
      <c r="J2469" s="723"/>
      <c r="K2469" s="723"/>
      <c r="L2469" s="723"/>
      <c r="M2469" s="723"/>
    </row>
    <row r="2470" spans="8:13">
      <c r="H2470" s="116"/>
      <c r="I2470" s="372"/>
      <c r="J2470" s="372"/>
      <c r="K2470" s="372"/>
      <c r="L2470" s="372"/>
      <c r="M2470" s="372"/>
    </row>
    <row r="2471" spans="8:13">
      <c r="H2471" s="116"/>
      <c r="I2471" s="372"/>
      <c r="J2471" s="372"/>
      <c r="K2471" s="372"/>
      <c r="L2471" s="372"/>
      <c r="M2471" s="372"/>
    </row>
    <row r="2472" spans="8:13">
      <c r="H2472" s="116"/>
      <c r="I2472" s="372"/>
      <c r="J2472" s="372"/>
      <c r="K2472" s="372"/>
      <c r="L2472" s="372"/>
      <c r="M2472" s="372"/>
    </row>
    <row r="2473" spans="8:13">
      <c r="H2473" s="116"/>
      <c r="I2473" s="372"/>
      <c r="J2473" s="372"/>
      <c r="K2473" s="372"/>
      <c r="L2473" s="372"/>
      <c r="M2473" s="372"/>
    </row>
    <row r="2474" spans="8:13">
      <c r="H2474" s="116"/>
      <c r="I2474" s="372"/>
      <c r="J2474" s="372"/>
      <c r="K2474" s="372"/>
      <c r="L2474" s="372"/>
      <c r="M2474" s="372"/>
    </row>
    <row r="2475" spans="8:13">
      <c r="H2475" s="116"/>
      <c r="I2475" s="372"/>
      <c r="J2475" s="372"/>
      <c r="K2475" s="372"/>
      <c r="L2475" s="372"/>
      <c r="M2475" s="372"/>
    </row>
    <row r="2476" spans="8:13">
      <c r="H2476" s="116"/>
      <c r="I2476" s="372"/>
      <c r="J2476" s="372"/>
      <c r="K2476" s="372"/>
      <c r="L2476" s="372"/>
      <c r="M2476" s="372"/>
    </row>
    <row r="2477" spans="8:13">
      <c r="H2477" s="116"/>
      <c r="I2477" s="372"/>
      <c r="J2477" s="372"/>
      <c r="K2477" s="372"/>
      <c r="L2477" s="372"/>
      <c r="M2477" s="372"/>
    </row>
    <row r="2478" spans="8:13">
      <c r="H2478" s="116"/>
      <c r="I2478" s="372"/>
      <c r="J2478" s="372"/>
      <c r="K2478" s="372"/>
      <c r="L2478" s="372"/>
      <c r="M2478" s="372"/>
    </row>
    <row r="2479" spans="8:13">
      <c r="H2479" s="116"/>
      <c r="I2479" s="372"/>
      <c r="J2479" s="372"/>
      <c r="K2479" s="372"/>
      <c r="L2479" s="372"/>
      <c r="M2479" s="372"/>
    </row>
    <row r="2480" spans="8:13">
      <c r="H2480" s="116"/>
      <c r="I2480" s="723"/>
      <c r="J2480" s="723"/>
      <c r="K2480" s="723"/>
      <c r="L2480" s="723"/>
      <c r="M2480" s="723"/>
    </row>
    <row r="2481" spans="8:13">
      <c r="H2481" s="116"/>
      <c r="I2481" s="372"/>
      <c r="J2481" s="372"/>
      <c r="K2481" s="372"/>
      <c r="L2481" s="372"/>
      <c r="M2481" s="372"/>
    </row>
    <row r="2482" spans="8:13">
      <c r="H2482" s="116"/>
      <c r="I2482" s="372"/>
      <c r="J2482" s="372"/>
      <c r="K2482" s="372"/>
      <c r="L2482" s="372"/>
      <c r="M2482" s="372"/>
    </row>
    <row r="2483" spans="8:13">
      <c r="H2483" s="116"/>
      <c r="I2483" s="372"/>
      <c r="J2483" s="372"/>
      <c r="K2483" s="372"/>
      <c r="L2483" s="372"/>
      <c r="M2483" s="372"/>
    </row>
    <row r="2484" spans="8:13">
      <c r="H2484" s="116"/>
      <c r="I2484" s="372"/>
      <c r="J2484" s="372"/>
      <c r="K2484" s="372"/>
      <c r="L2484" s="372"/>
      <c r="M2484" s="372"/>
    </row>
    <row r="2485" spans="8:13">
      <c r="H2485" s="116"/>
      <c r="I2485" s="372"/>
      <c r="J2485" s="372"/>
      <c r="K2485" s="372"/>
      <c r="L2485" s="372"/>
      <c r="M2485" s="372"/>
    </row>
    <row r="2486" spans="8:13">
      <c r="H2486" s="116"/>
      <c r="I2486" s="372"/>
      <c r="J2486" s="372"/>
      <c r="K2486" s="372"/>
      <c r="L2486" s="372"/>
      <c r="M2486" s="372"/>
    </row>
    <row r="2487" spans="8:13">
      <c r="H2487" s="116"/>
      <c r="I2487" s="723"/>
      <c r="J2487" s="723"/>
      <c r="K2487" s="723"/>
      <c r="L2487" s="723"/>
      <c r="M2487" s="723"/>
    </row>
    <row r="2488" spans="8:13">
      <c r="H2488" s="116"/>
      <c r="I2488" s="372"/>
      <c r="J2488" s="372"/>
      <c r="K2488" s="372"/>
      <c r="L2488" s="372"/>
      <c r="M2488" s="372"/>
    </row>
    <row r="2489" spans="8:13">
      <c r="H2489" s="116"/>
      <c r="I2489" s="372"/>
      <c r="J2489" s="372"/>
      <c r="K2489" s="372"/>
      <c r="L2489" s="372"/>
      <c r="M2489" s="372"/>
    </row>
    <row r="2490" spans="8:13">
      <c r="H2490" s="116"/>
      <c r="I2490" s="372"/>
      <c r="J2490" s="372"/>
      <c r="K2490" s="372"/>
      <c r="L2490" s="372"/>
      <c r="M2490" s="372"/>
    </row>
    <row r="2491" spans="8:13">
      <c r="H2491" s="116"/>
      <c r="I2491" s="372"/>
      <c r="J2491" s="372"/>
      <c r="K2491" s="372"/>
      <c r="L2491" s="372"/>
      <c r="M2491" s="372"/>
    </row>
    <row r="2492" spans="8:13">
      <c r="H2492" s="116"/>
      <c r="I2492" s="372"/>
      <c r="J2492" s="372"/>
      <c r="K2492" s="372"/>
      <c r="L2492" s="372"/>
      <c r="M2492" s="372"/>
    </row>
    <row r="2493" spans="8:13">
      <c r="H2493" s="116"/>
      <c r="I2493" s="372"/>
      <c r="J2493" s="372"/>
      <c r="K2493" s="372"/>
      <c r="L2493" s="372"/>
      <c r="M2493" s="372"/>
    </row>
    <row r="2494" spans="8:13">
      <c r="H2494" s="116"/>
      <c r="I2494" s="372"/>
      <c r="J2494" s="372"/>
      <c r="K2494" s="372"/>
      <c r="L2494" s="372"/>
      <c r="M2494" s="372"/>
    </row>
    <row r="2495" spans="8:13">
      <c r="H2495" s="116"/>
      <c r="I2495" s="372"/>
      <c r="J2495" s="372"/>
      <c r="K2495" s="372"/>
      <c r="L2495" s="372"/>
      <c r="M2495" s="372"/>
    </row>
    <row r="2496" spans="8:13">
      <c r="H2496" s="116"/>
      <c r="I2496" s="372"/>
      <c r="J2496" s="372"/>
      <c r="K2496" s="372"/>
      <c r="L2496" s="372"/>
      <c r="M2496" s="372"/>
    </row>
    <row r="2497" spans="8:13">
      <c r="H2497" s="116"/>
      <c r="I2497" s="372"/>
      <c r="J2497" s="372"/>
      <c r="K2497" s="372"/>
      <c r="L2497" s="372"/>
      <c r="M2497" s="372"/>
    </row>
    <row r="2498" spans="8:13">
      <c r="H2498" s="116"/>
      <c r="I2498" s="723"/>
      <c r="J2498" s="723"/>
      <c r="K2498" s="723"/>
      <c r="L2498" s="723"/>
      <c r="M2498" s="723"/>
    </row>
    <row r="2499" spans="8:13">
      <c r="H2499" s="116"/>
      <c r="I2499" s="372"/>
      <c r="J2499" s="372"/>
      <c r="K2499" s="372"/>
      <c r="L2499" s="372"/>
      <c r="M2499" s="372"/>
    </row>
    <row r="2500" spans="8:13">
      <c r="H2500" s="116"/>
      <c r="I2500" s="372"/>
      <c r="J2500" s="372"/>
      <c r="K2500" s="372"/>
      <c r="L2500" s="372"/>
      <c r="M2500" s="372"/>
    </row>
    <row r="2501" spans="8:13">
      <c r="H2501" s="116"/>
      <c r="I2501" s="372"/>
      <c r="J2501" s="372"/>
      <c r="K2501" s="372"/>
      <c r="L2501" s="372"/>
      <c r="M2501" s="372"/>
    </row>
    <row r="2502" spans="8:13">
      <c r="H2502" s="116"/>
      <c r="I2502" s="372"/>
      <c r="J2502" s="372"/>
      <c r="K2502" s="372"/>
      <c r="L2502" s="372"/>
      <c r="M2502" s="372"/>
    </row>
    <row r="2503" spans="8:13">
      <c r="H2503" s="116"/>
      <c r="I2503" s="372"/>
      <c r="J2503" s="372"/>
      <c r="K2503" s="372"/>
      <c r="L2503" s="372"/>
      <c r="M2503" s="372"/>
    </row>
    <row r="2504" spans="8:13">
      <c r="H2504" s="116"/>
      <c r="I2504" s="372"/>
      <c r="J2504" s="372"/>
      <c r="K2504" s="372"/>
      <c r="L2504" s="372"/>
      <c r="M2504" s="372"/>
    </row>
    <row r="2505" spans="8:13">
      <c r="H2505" s="116"/>
      <c r="I2505" s="372"/>
      <c r="J2505" s="372"/>
      <c r="K2505" s="372"/>
      <c r="L2505" s="372"/>
      <c r="M2505" s="372"/>
    </row>
    <row r="2506" spans="8:13">
      <c r="H2506" s="116"/>
      <c r="I2506" s="372"/>
      <c r="J2506" s="372"/>
      <c r="K2506" s="372"/>
      <c r="L2506" s="372"/>
      <c r="M2506" s="372"/>
    </row>
    <row r="2507" spans="8:13">
      <c r="H2507" s="116"/>
      <c r="I2507" s="372"/>
      <c r="J2507" s="372"/>
      <c r="K2507" s="372"/>
      <c r="L2507" s="372"/>
      <c r="M2507" s="372"/>
    </row>
    <row r="2508" spans="8:13">
      <c r="H2508" s="116"/>
      <c r="I2508" s="372"/>
      <c r="J2508" s="372"/>
      <c r="K2508" s="372"/>
      <c r="L2508" s="372"/>
      <c r="M2508" s="372"/>
    </row>
    <row r="2509" spans="8:13">
      <c r="H2509" s="116"/>
      <c r="I2509" s="372"/>
      <c r="J2509" s="372"/>
      <c r="K2509" s="372"/>
      <c r="L2509" s="372"/>
      <c r="M2509" s="372"/>
    </row>
    <row r="2510" spans="8:13">
      <c r="H2510" s="116"/>
      <c r="I2510" s="372"/>
      <c r="J2510" s="372"/>
      <c r="K2510" s="372"/>
      <c r="L2510" s="372"/>
      <c r="M2510" s="372"/>
    </row>
    <row r="2511" spans="8:13">
      <c r="H2511" s="116"/>
      <c r="I2511" s="372"/>
      <c r="J2511" s="372"/>
      <c r="K2511" s="372"/>
      <c r="L2511" s="372"/>
      <c r="M2511" s="372"/>
    </row>
    <row r="2512" spans="8:13">
      <c r="H2512" s="116"/>
      <c r="I2512" s="372"/>
      <c r="J2512" s="372"/>
      <c r="K2512" s="372"/>
      <c r="L2512" s="372"/>
      <c r="M2512" s="372"/>
    </row>
    <row r="2513" spans="8:13">
      <c r="H2513" s="116"/>
      <c r="I2513" s="372"/>
      <c r="J2513" s="372"/>
      <c r="K2513" s="372"/>
      <c r="L2513" s="372"/>
      <c r="M2513" s="372"/>
    </row>
    <row r="2514" spans="8:13">
      <c r="H2514" s="116"/>
      <c r="I2514" s="372"/>
      <c r="J2514" s="372"/>
      <c r="K2514" s="372"/>
      <c r="L2514" s="372"/>
      <c r="M2514" s="372"/>
    </row>
    <row r="2515" spans="8:13">
      <c r="H2515" s="116"/>
      <c r="I2515" s="372"/>
      <c r="J2515" s="372"/>
      <c r="K2515" s="372"/>
      <c r="L2515" s="372"/>
      <c r="M2515" s="372"/>
    </row>
    <row r="2516" spans="8:13">
      <c r="H2516" s="116"/>
      <c r="I2516" s="372"/>
      <c r="J2516" s="372"/>
      <c r="K2516" s="372"/>
      <c r="L2516" s="372"/>
      <c r="M2516" s="372"/>
    </row>
    <row r="2517" spans="8:13">
      <c r="H2517" s="116"/>
      <c r="I2517" s="372"/>
      <c r="J2517" s="372"/>
      <c r="K2517" s="372"/>
      <c r="L2517" s="372"/>
      <c r="M2517" s="372"/>
    </row>
    <row r="2518" spans="8:13">
      <c r="H2518" s="116"/>
      <c r="I2518" s="372"/>
      <c r="J2518" s="372"/>
      <c r="K2518" s="372"/>
      <c r="L2518" s="372"/>
      <c r="M2518" s="372"/>
    </row>
    <row r="2519" spans="8:13">
      <c r="H2519" s="116"/>
      <c r="I2519" s="372"/>
      <c r="J2519" s="372"/>
      <c r="K2519" s="372"/>
      <c r="L2519" s="372"/>
      <c r="M2519" s="372"/>
    </row>
    <row r="2520" spans="8:13">
      <c r="H2520" s="116"/>
      <c r="I2520" s="372"/>
      <c r="J2520" s="372"/>
      <c r="K2520" s="372"/>
      <c r="L2520" s="372"/>
      <c r="M2520" s="372"/>
    </row>
    <row r="2521" spans="8:13">
      <c r="H2521" s="116"/>
      <c r="I2521" s="372"/>
      <c r="J2521" s="372"/>
      <c r="K2521" s="372"/>
      <c r="L2521" s="372"/>
      <c r="M2521" s="372"/>
    </row>
    <row r="2522" spans="8:13">
      <c r="H2522" s="116"/>
      <c r="I2522" s="372"/>
      <c r="J2522" s="372"/>
      <c r="K2522" s="372"/>
      <c r="L2522" s="372"/>
      <c r="M2522" s="372"/>
    </row>
    <row r="2523" spans="8:13">
      <c r="H2523" s="116"/>
      <c r="I2523" s="372"/>
      <c r="J2523" s="372"/>
      <c r="K2523" s="372"/>
      <c r="L2523" s="372"/>
      <c r="M2523" s="372"/>
    </row>
    <row r="2524" spans="8:13">
      <c r="H2524" s="116"/>
      <c r="I2524" s="372"/>
      <c r="J2524" s="372"/>
      <c r="K2524" s="372"/>
      <c r="L2524" s="372"/>
      <c r="M2524" s="372"/>
    </row>
    <row r="2525" spans="8:13">
      <c r="H2525" s="116"/>
      <c r="I2525" s="372"/>
      <c r="J2525" s="372"/>
      <c r="K2525" s="372"/>
      <c r="L2525" s="372"/>
      <c r="M2525" s="372"/>
    </row>
    <row r="2526" spans="8:13">
      <c r="H2526" s="116"/>
      <c r="I2526" s="372"/>
      <c r="J2526" s="372"/>
      <c r="K2526" s="372"/>
      <c r="L2526" s="372"/>
      <c r="M2526" s="372"/>
    </row>
    <row r="2527" spans="8:13">
      <c r="H2527" s="116"/>
      <c r="I2527" s="372"/>
      <c r="J2527" s="372"/>
      <c r="K2527" s="372"/>
      <c r="L2527" s="372"/>
      <c r="M2527" s="372"/>
    </row>
    <row r="2528" spans="8:13">
      <c r="H2528" s="116"/>
      <c r="I2528" s="372"/>
      <c r="J2528" s="372"/>
      <c r="K2528" s="372"/>
      <c r="L2528" s="372"/>
      <c r="M2528" s="372"/>
    </row>
    <row r="2529" spans="8:13">
      <c r="H2529" s="116"/>
      <c r="I2529" s="372"/>
      <c r="J2529" s="372"/>
      <c r="K2529" s="372"/>
      <c r="L2529" s="372"/>
      <c r="M2529" s="372"/>
    </row>
    <row r="2530" spans="8:13">
      <c r="H2530" s="116"/>
      <c r="I2530" s="372"/>
      <c r="J2530" s="372"/>
      <c r="K2530" s="372"/>
      <c r="L2530" s="372"/>
      <c r="M2530" s="372"/>
    </row>
    <row r="2531" spans="8:13">
      <c r="H2531" s="116"/>
      <c r="I2531" s="723"/>
      <c r="J2531" s="723"/>
      <c r="K2531" s="723"/>
      <c r="L2531" s="723"/>
      <c r="M2531" s="723"/>
    </row>
    <row r="2532" spans="8:13">
      <c r="H2532" s="116"/>
      <c r="I2532" s="372"/>
      <c r="J2532" s="372"/>
      <c r="K2532" s="372"/>
      <c r="L2532" s="372"/>
      <c r="M2532" s="372"/>
    </row>
    <row r="2533" spans="8:13">
      <c r="H2533" s="116"/>
      <c r="I2533" s="372"/>
      <c r="J2533" s="372"/>
      <c r="K2533" s="372"/>
      <c r="L2533" s="372"/>
      <c r="M2533" s="372"/>
    </row>
    <row r="2534" spans="8:13">
      <c r="H2534" s="116"/>
      <c r="I2534" s="372"/>
      <c r="J2534" s="372"/>
      <c r="K2534" s="372"/>
      <c r="L2534" s="372"/>
      <c r="M2534" s="372"/>
    </row>
    <row r="2535" spans="8:13">
      <c r="H2535" s="116"/>
      <c r="I2535" s="372"/>
      <c r="J2535" s="372"/>
      <c r="K2535" s="372"/>
      <c r="L2535" s="372"/>
      <c r="M2535" s="372"/>
    </row>
    <row r="2536" spans="8:13">
      <c r="H2536" s="116"/>
      <c r="I2536" s="372"/>
      <c r="J2536" s="372"/>
      <c r="K2536" s="372"/>
      <c r="L2536" s="372"/>
      <c r="M2536" s="372"/>
    </row>
    <row r="2537" spans="8:13">
      <c r="H2537" s="116"/>
      <c r="I2537" s="372"/>
      <c r="J2537" s="372"/>
      <c r="K2537" s="372"/>
      <c r="L2537" s="372"/>
      <c r="M2537" s="372"/>
    </row>
    <row r="2538" spans="8:13">
      <c r="H2538" s="116"/>
      <c r="I2538" s="372"/>
      <c r="J2538" s="372"/>
      <c r="K2538" s="372"/>
      <c r="L2538" s="372"/>
      <c r="M2538" s="372"/>
    </row>
    <row r="2539" spans="8:13">
      <c r="H2539" s="116"/>
      <c r="I2539" s="723"/>
      <c r="J2539" s="723"/>
      <c r="K2539" s="723"/>
      <c r="L2539" s="723"/>
      <c r="M2539" s="723"/>
    </row>
    <row r="2540" spans="8:13">
      <c r="H2540" s="116"/>
      <c r="I2540" s="372"/>
      <c r="J2540" s="372"/>
      <c r="K2540" s="372"/>
      <c r="L2540" s="372"/>
      <c r="M2540" s="372"/>
    </row>
    <row r="2541" spans="8:13">
      <c r="H2541" s="116"/>
      <c r="I2541" s="372"/>
      <c r="J2541" s="372"/>
      <c r="K2541" s="372"/>
      <c r="L2541" s="372"/>
      <c r="M2541" s="372"/>
    </row>
    <row r="2542" spans="8:13">
      <c r="H2542" s="116"/>
      <c r="I2542" s="372"/>
      <c r="J2542" s="372"/>
      <c r="K2542" s="372"/>
      <c r="L2542" s="372"/>
      <c r="M2542" s="372"/>
    </row>
    <row r="2543" spans="8:13">
      <c r="H2543" s="116"/>
      <c r="I2543" s="372"/>
      <c r="J2543" s="372"/>
      <c r="K2543" s="372"/>
      <c r="L2543" s="372"/>
      <c r="M2543" s="372"/>
    </row>
    <row r="2544" spans="8:13">
      <c r="H2544" s="116"/>
      <c r="I2544" s="372"/>
      <c r="J2544" s="372"/>
      <c r="K2544" s="372"/>
      <c r="L2544" s="372"/>
      <c r="M2544" s="372"/>
    </row>
    <row r="2545" spans="8:13">
      <c r="H2545" s="116"/>
      <c r="I2545" s="372"/>
      <c r="J2545" s="372"/>
      <c r="K2545" s="372"/>
      <c r="L2545" s="372"/>
      <c r="M2545" s="372"/>
    </row>
    <row r="2546" spans="8:13">
      <c r="H2546" s="116"/>
      <c r="I2546" s="723"/>
      <c r="J2546" s="723"/>
      <c r="K2546" s="723"/>
      <c r="L2546" s="723"/>
      <c r="M2546" s="723"/>
    </row>
    <row r="2547" spans="8:13">
      <c r="H2547" s="116"/>
      <c r="I2547" s="723"/>
      <c r="J2547" s="723"/>
      <c r="K2547" s="723"/>
      <c r="L2547" s="723"/>
      <c r="M2547" s="723"/>
    </row>
    <row r="2548" spans="8:13">
      <c r="H2548" s="116"/>
      <c r="I2548" s="372"/>
      <c r="J2548" s="372"/>
      <c r="K2548" s="372"/>
      <c r="L2548" s="372"/>
      <c r="M2548" s="372"/>
    </row>
    <row r="2549" spans="8:13">
      <c r="H2549" s="116"/>
      <c r="I2549" s="372"/>
      <c r="J2549" s="372"/>
      <c r="K2549" s="372"/>
      <c r="L2549" s="372"/>
      <c r="M2549" s="372"/>
    </row>
    <row r="2550" spans="8:13">
      <c r="H2550" s="116"/>
      <c r="I2550" s="372"/>
      <c r="J2550" s="372"/>
      <c r="K2550" s="372"/>
      <c r="L2550" s="372"/>
      <c r="M2550" s="372"/>
    </row>
    <row r="2551" spans="8:13">
      <c r="H2551" s="116"/>
      <c r="I2551" s="372"/>
      <c r="J2551" s="372"/>
      <c r="K2551" s="372"/>
      <c r="L2551" s="372"/>
      <c r="M2551" s="372"/>
    </row>
    <row r="2552" spans="8:13">
      <c r="H2552" s="116"/>
      <c r="I2552" s="372"/>
      <c r="J2552" s="372"/>
      <c r="K2552" s="372"/>
      <c r="L2552" s="372"/>
      <c r="M2552" s="372"/>
    </row>
    <row r="2553" spans="8:13">
      <c r="H2553" s="116"/>
      <c r="I2553" s="372"/>
      <c r="J2553" s="372"/>
      <c r="K2553" s="372"/>
      <c r="L2553" s="372"/>
      <c r="M2553" s="372"/>
    </row>
    <row r="2554" spans="8:13">
      <c r="H2554" s="116"/>
      <c r="I2554" s="372"/>
      <c r="J2554" s="372"/>
      <c r="K2554" s="372"/>
      <c r="L2554" s="372"/>
      <c r="M2554" s="372"/>
    </row>
    <row r="2555" spans="8:13">
      <c r="H2555" s="116"/>
      <c r="I2555" s="372"/>
      <c r="J2555" s="372"/>
      <c r="K2555" s="372"/>
      <c r="L2555" s="372"/>
      <c r="M2555" s="372"/>
    </row>
    <row r="2556" spans="8:13">
      <c r="H2556" s="116"/>
      <c r="I2556" s="723"/>
      <c r="J2556" s="723"/>
      <c r="K2556" s="723"/>
      <c r="L2556" s="723"/>
      <c r="M2556" s="723"/>
    </row>
    <row r="2557" spans="8:13">
      <c r="H2557" s="116"/>
      <c r="I2557" s="372"/>
      <c r="J2557" s="372"/>
      <c r="K2557" s="372"/>
      <c r="L2557" s="372"/>
      <c r="M2557" s="372"/>
    </row>
    <row r="2558" spans="8:13">
      <c r="H2558" s="116"/>
      <c r="I2558" s="372"/>
      <c r="J2558" s="372"/>
      <c r="K2558" s="372"/>
      <c r="L2558" s="372"/>
      <c r="M2558" s="372"/>
    </row>
    <row r="2559" spans="8:13">
      <c r="H2559" s="116"/>
      <c r="I2559" s="372"/>
      <c r="J2559" s="372"/>
      <c r="K2559" s="372"/>
      <c r="L2559" s="372"/>
      <c r="M2559" s="372"/>
    </row>
    <row r="2560" spans="8:13">
      <c r="H2560" s="116"/>
      <c r="I2560" s="372"/>
      <c r="J2560" s="372"/>
      <c r="K2560" s="372"/>
      <c r="L2560" s="372"/>
      <c r="M2560" s="372"/>
    </row>
    <row r="2561" spans="8:13">
      <c r="H2561" s="116"/>
      <c r="I2561" s="372"/>
      <c r="J2561" s="372"/>
      <c r="K2561" s="372"/>
      <c r="L2561" s="372"/>
      <c r="M2561" s="372"/>
    </row>
    <row r="2562" spans="8:13">
      <c r="H2562" s="116"/>
      <c r="I2562" s="372"/>
      <c r="J2562" s="372"/>
      <c r="K2562" s="372"/>
      <c r="L2562" s="372"/>
      <c r="M2562" s="372"/>
    </row>
    <row r="2563" spans="8:13">
      <c r="H2563" s="116"/>
      <c r="I2563" s="372"/>
      <c r="J2563" s="372"/>
      <c r="K2563" s="372"/>
      <c r="L2563" s="372"/>
      <c r="M2563" s="372"/>
    </row>
    <row r="2564" spans="8:13">
      <c r="H2564" s="116"/>
      <c r="I2564" s="372"/>
      <c r="J2564" s="372"/>
      <c r="K2564" s="372"/>
      <c r="L2564" s="372"/>
      <c r="M2564" s="372"/>
    </row>
    <row r="2565" spans="8:13">
      <c r="H2565" s="116"/>
      <c r="I2565" s="372"/>
      <c r="J2565" s="372"/>
      <c r="K2565" s="372"/>
      <c r="L2565" s="372"/>
      <c r="M2565" s="372"/>
    </row>
    <row r="2566" spans="8:13">
      <c r="H2566" s="116"/>
      <c r="I2566" s="723"/>
      <c r="J2566" s="723"/>
      <c r="K2566" s="723"/>
      <c r="L2566" s="723"/>
      <c r="M2566" s="723"/>
    </row>
    <row r="2567" spans="8:13">
      <c r="H2567" s="116"/>
      <c r="I2567" s="372"/>
      <c r="J2567" s="372"/>
      <c r="K2567" s="372"/>
      <c r="L2567" s="372"/>
      <c r="M2567" s="372"/>
    </row>
    <row r="2568" spans="8:13">
      <c r="H2568" s="116"/>
      <c r="I2568" s="372"/>
      <c r="J2568" s="372"/>
      <c r="K2568" s="372"/>
      <c r="L2568" s="372"/>
      <c r="M2568" s="372"/>
    </row>
    <row r="2569" spans="8:13">
      <c r="H2569" s="116"/>
      <c r="I2569" s="372"/>
      <c r="J2569" s="372"/>
      <c r="K2569" s="372"/>
      <c r="L2569" s="372"/>
      <c r="M2569" s="372"/>
    </row>
    <row r="2570" spans="8:13">
      <c r="H2570" s="116"/>
      <c r="I2570" s="372"/>
      <c r="J2570" s="372"/>
      <c r="K2570" s="372"/>
      <c r="L2570" s="372"/>
      <c r="M2570" s="372"/>
    </row>
    <row r="2571" spans="8:13">
      <c r="H2571" s="116"/>
      <c r="I2571" s="723"/>
      <c r="J2571" s="723"/>
      <c r="K2571" s="723"/>
      <c r="L2571" s="723"/>
      <c r="M2571" s="723"/>
    </row>
    <row r="2572" spans="8:13">
      <c r="H2572" s="116"/>
      <c r="I2572" s="372"/>
      <c r="J2572" s="372"/>
      <c r="K2572" s="372"/>
      <c r="L2572" s="372"/>
      <c r="M2572" s="372"/>
    </row>
    <row r="2573" spans="8:13">
      <c r="H2573" s="116"/>
      <c r="I2573" s="372"/>
      <c r="J2573" s="372"/>
      <c r="K2573" s="372"/>
      <c r="L2573" s="372"/>
      <c r="M2573" s="372"/>
    </row>
    <row r="2574" spans="8:13">
      <c r="H2574" s="116"/>
      <c r="I2574" s="372"/>
      <c r="J2574" s="372"/>
      <c r="K2574" s="372"/>
      <c r="L2574" s="372"/>
      <c r="M2574" s="372"/>
    </row>
    <row r="2575" spans="8:13">
      <c r="H2575" s="116"/>
      <c r="I2575" s="372"/>
      <c r="J2575" s="372"/>
      <c r="K2575" s="372"/>
      <c r="L2575" s="372"/>
      <c r="M2575" s="372"/>
    </row>
    <row r="2576" spans="8:13">
      <c r="H2576" s="116"/>
      <c r="I2576" s="372"/>
      <c r="J2576" s="372"/>
      <c r="K2576" s="372"/>
      <c r="L2576" s="372"/>
      <c r="M2576" s="372"/>
    </row>
    <row r="2577" spans="8:13">
      <c r="H2577" s="116"/>
      <c r="I2577" s="372"/>
      <c r="J2577" s="372"/>
      <c r="K2577" s="372"/>
      <c r="L2577" s="372"/>
      <c r="M2577" s="372"/>
    </row>
    <row r="2578" spans="8:13">
      <c r="H2578" s="116"/>
      <c r="I2578" s="372"/>
      <c r="J2578" s="372"/>
      <c r="K2578" s="372"/>
      <c r="L2578" s="372"/>
      <c r="M2578" s="372"/>
    </row>
    <row r="2579" spans="8:13">
      <c r="H2579" s="116"/>
      <c r="I2579" s="372"/>
      <c r="J2579" s="372"/>
      <c r="K2579" s="372"/>
      <c r="L2579" s="372"/>
      <c r="M2579" s="372"/>
    </row>
    <row r="2580" spans="8:13">
      <c r="H2580" s="116"/>
      <c r="I2580" s="723"/>
      <c r="J2580" s="723"/>
      <c r="K2580" s="723"/>
      <c r="L2580" s="723"/>
      <c r="M2580" s="723"/>
    </row>
    <row r="2581" spans="8:13">
      <c r="H2581" s="116"/>
      <c r="I2581" s="372"/>
      <c r="J2581" s="372"/>
      <c r="K2581" s="372"/>
      <c r="L2581" s="372"/>
      <c r="M2581" s="372"/>
    </row>
    <row r="2582" spans="8:13">
      <c r="H2582" s="116"/>
      <c r="I2582" s="372"/>
      <c r="J2582" s="372"/>
      <c r="K2582" s="372"/>
      <c r="L2582" s="372"/>
      <c r="M2582" s="372"/>
    </row>
    <row r="2583" spans="8:13">
      <c r="H2583" s="116"/>
      <c r="I2583" s="372"/>
      <c r="J2583" s="372"/>
      <c r="K2583" s="372"/>
      <c r="L2583" s="372"/>
      <c r="M2583" s="372"/>
    </row>
    <row r="2584" spans="8:13">
      <c r="H2584" s="116"/>
      <c r="I2584" s="372"/>
      <c r="J2584" s="372"/>
      <c r="K2584" s="372"/>
      <c r="L2584" s="372"/>
      <c r="M2584" s="372"/>
    </row>
    <row r="2585" spans="8:13">
      <c r="H2585" s="116"/>
      <c r="I2585" s="372"/>
      <c r="J2585" s="372"/>
      <c r="K2585" s="372"/>
      <c r="L2585" s="372"/>
      <c r="M2585" s="372"/>
    </row>
    <row r="2586" spans="8:13">
      <c r="H2586" s="116"/>
      <c r="I2586" s="372"/>
      <c r="J2586" s="372"/>
      <c r="K2586" s="372"/>
      <c r="L2586" s="372"/>
      <c r="M2586" s="372"/>
    </row>
    <row r="2587" spans="8:13">
      <c r="H2587" s="116"/>
      <c r="I2587" s="372"/>
      <c r="J2587" s="372"/>
      <c r="K2587" s="372"/>
      <c r="L2587" s="372"/>
      <c r="M2587" s="372"/>
    </row>
    <row r="2588" spans="8:13">
      <c r="H2588" s="116"/>
      <c r="I2588" s="372"/>
      <c r="J2588" s="372"/>
      <c r="K2588" s="372"/>
      <c r="L2588" s="372"/>
      <c r="M2588" s="372"/>
    </row>
    <row r="2589" spans="8:13">
      <c r="H2589" s="116"/>
      <c r="I2589" s="372"/>
      <c r="J2589" s="372"/>
      <c r="K2589" s="372"/>
      <c r="L2589" s="372"/>
      <c r="M2589" s="372"/>
    </row>
    <row r="2590" spans="8:13">
      <c r="H2590" s="116"/>
      <c r="I2590" s="372"/>
      <c r="J2590" s="372"/>
      <c r="K2590" s="372"/>
      <c r="L2590" s="372"/>
      <c r="M2590" s="372"/>
    </row>
    <row r="2591" spans="8:13">
      <c r="H2591" s="116"/>
      <c r="I2591" s="372"/>
      <c r="J2591" s="372"/>
      <c r="K2591" s="372"/>
      <c r="L2591" s="372"/>
      <c r="M2591" s="372"/>
    </row>
    <row r="2592" spans="8:13">
      <c r="H2592" s="116"/>
      <c r="I2592" s="372"/>
      <c r="J2592" s="372"/>
      <c r="K2592" s="372"/>
      <c r="L2592" s="372"/>
      <c r="M2592" s="372"/>
    </row>
    <row r="2593" spans="8:13">
      <c r="H2593" s="116"/>
      <c r="I2593" s="372"/>
      <c r="J2593" s="372"/>
      <c r="K2593" s="372"/>
      <c r="L2593" s="372"/>
      <c r="M2593" s="372"/>
    </row>
    <row r="2594" spans="8:13">
      <c r="H2594" s="116"/>
      <c r="I2594" s="372"/>
      <c r="J2594" s="372"/>
      <c r="K2594" s="372"/>
      <c r="L2594" s="372"/>
      <c r="M2594" s="372"/>
    </row>
    <row r="2595" spans="8:13">
      <c r="H2595" s="116"/>
      <c r="I2595" s="372"/>
      <c r="J2595" s="372"/>
      <c r="K2595" s="372"/>
      <c r="L2595" s="372"/>
      <c r="M2595" s="372"/>
    </row>
    <row r="2596" spans="8:13">
      <c r="H2596" s="116"/>
      <c r="I2596" s="372"/>
      <c r="J2596" s="372"/>
      <c r="K2596" s="372"/>
      <c r="L2596" s="372"/>
      <c r="M2596" s="372"/>
    </row>
    <row r="2597" spans="8:13">
      <c r="H2597" s="116"/>
      <c r="I2597" s="372"/>
      <c r="J2597" s="372"/>
      <c r="K2597" s="372"/>
      <c r="L2597" s="372"/>
      <c r="M2597" s="372"/>
    </row>
    <row r="2598" spans="8:13">
      <c r="H2598" s="116"/>
      <c r="I2598" s="372"/>
      <c r="J2598" s="372"/>
      <c r="K2598" s="372"/>
      <c r="L2598" s="372"/>
      <c r="M2598" s="372"/>
    </row>
    <row r="2599" spans="8:13">
      <c r="H2599" s="116"/>
      <c r="I2599" s="372"/>
      <c r="J2599" s="372"/>
      <c r="K2599" s="372"/>
      <c r="L2599" s="372"/>
      <c r="M2599" s="372"/>
    </row>
    <row r="2600" spans="8:13">
      <c r="H2600" s="116"/>
      <c r="I2600" s="372"/>
      <c r="J2600" s="372"/>
      <c r="K2600" s="372"/>
      <c r="L2600" s="372"/>
      <c r="M2600" s="372"/>
    </row>
    <row r="2601" spans="8:13">
      <c r="H2601" s="116"/>
      <c r="I2601" s="372"/>
      <c r="J2601" s="372"/>
      <c r="K2601" s="372"/>
      <c r="L2601" s="372"/>
      <c r="M2601" s="372"/>
    </row>
    <row r="2602" spans="8:13">
      <c r="H2602" s="116"/>
      <c r="I2602" s="372"/>
      <c r="J2602" s="372"/>
      <c r="K2602" s="372"/>
      <c r="L2602" s="372"/>
      <c r="M2602" s="372"/>
    </row>
    <row r="2603" spans="8:13">
      <c r="H2603" s="116"/>
      <c r="I2603" s="372"/>
      <c r="J2603" s="372"/>
      <c r="K2603" s="372"/>
      <c r="L2603" s="372"/>
      <c r="M2603" s="372"/>
    </row>
    <row r="2604" spans="8:13">
      <c r="H2604" s="116"/>
      <c r="I2604" s="372"/>
      <c r="J2604" s="372"/>
      <c r="K2604" s="372"/>
      <c r="L2604" s="372"/>
      <c r="M2604" s="372"/>
    </row>
    <row r="2605" spans="8:13">
      <c r="H2605" s="116"/>
      <c r="I2605" s="372"/>
      <c r="J2605" s="372"/>
      <c r="K2605" s="372"/>
      <c r="L2605" s="372"/>
      <c r="M2605" s="372"/>
    </row>
    <row r="2606" spans="8:13">
      <c r="H2606" s="116"/>
      <c r="I2606" s="372"/>
      <c r="J2606" s="372"/>
      <c r="K2606" s="372"/>
      <c r="L2606" s="372"/>
      <c r="M2606" s="372"/>
    </row>
    <row r="2607" spans="8:13">
      <c r="H2607" s="116"/>
      <c r="I2607" s="372"/>
      <c r="J2607" s="372"/>
      <c r="K2607" s="372"/>
      <c r="L2607" s="372"/>
      <c r="M2607" s="372"/>
    </row>
    <row r="2608" spans="8:13">
      <c r="H2608" s="116"/>
      <c r="I2608" s="372"/>
      <c r="J2608" s="372"/>
      <c r="K2608" s="372"/>
      <c r="L2608" s="372"/>
      <c r="M2608" s="372"/>
    </row>
    <row r="2609" spans="8:13">
      <c r="H2609" s="116"/>
      <c r="I2609" s="372"/>
      <c r="J2609" s="372"/>
      <c r="K2609" s="372"/>
      <c r="L2609" s="372"/>
      <c r="M2609" s="372"/>
    </row>
    <row r="2610" spans="8:13">
      <c r="H2610" s="116"/>
      <c r="I2610" s="372"/>
      <c r="J2610" s="372"/>
      <c r="K2610" s="372"/>
      <c r="L2610" s="372"/>
      <c r="M2610" s="372"/>
    </row>
    <row r="2611" spans="8:13">
      <c r="H2611" s="116"/>
      <c r="I2611" s="372"/>
      <c r="J2611" s="372"/>
      <c r="K2611" s="372"/>
      <c r="L2611" s="372"/>
      <c r="M2611" s="372"/>
    </row>
    <row r="2612" spans="8:13">
      <c r="H2612" s="116"/>
      <c r="I2612" s="372"/>
      <c r="J2612" s="372"/>
      <c r="K2612" s="372"/>
      <c r="L2612" s="372"/>
      <c r="M2612" s="372"/>
    </row>
    <row r="2613" spans="8:13">
      <c r="H2613" s="116"/>
      <c r="I2613" s="372"/>
      <c r="J2613" s="372"/>
      <c r="K2613" s="372"/>
      <c r="L2613" s="372"/>
      <c r="M2613" s="372"/>
    </row>
    <row r="2614" spans="8:13">
      <c r="H2614" s="116"/>
      <c r="I2614" s="372"/>
      <c r="J2614" s="372"/>
      <c r="K2614" s="26"/>
      <c r="L2614" s="372"/>
      <c r="M2614" s="26"/>
    </row>
    <row r="2615" spans="8:13">
      <c r="H2615" s="116"/>
      <c r="I2615" s="372"/>
      <c r="J2615" s="372"/>
      <c r="K2615" s="372"/>
      <c r="L2615" s="372"/>
      <c r="M2615" s="372"/>
    </row>
    <row r="2616" spans="8:13">
      <c r="H2616" s="116"/>
      <c r="I2616" s="372"/>
      <c r="J2616" s="372"/>
      <c r="K2616" s="372"/>
      <c r="L2616" s="372"/>
      <c r="M2616" s="372"/>
    </row>
    <row r="2617" spans="8:13">
      <c r="H2617" s="116"/>
      <c r="I2617" s="372"/>
      <c r="J2617" s="372"/>
      <c r="K2617" s="372"/>
      <c r="L2617" s="372"/>
      <c r="M2617" s="372"/>
    </row>
    <row r="2618" spans="8:13">
      <c r="H2618" s="116"/>
      <c r="I2618" s="372"/>
      <c r="J2618" s="372"/>
      <c r="K2618" s="372"/>
      <c r="L2618" s="372"/>
      <c r="M2618" s="372"/>
    </row>
    <row r="2619" spans="8:13">
      <c r="H2619" s="116"/>
      <c r="I2619" s="372"/>
      <c r="J2619" s="372"/>
      <c r="K2619" s="372"/>
      <c r="L2619" s="372"/>
      <c r="M2619" s="372"/>
    </row>
    <row r="2620" spans="8:13">
      <c r="H2620" s="116"/>
      <c r="I2620" s="372"/>
      <c r="J2620" s="372"/>
      <c r="K2620" s="372"/>
      <c r="L2620" s="372"/>
      <c r="M2620" s="372"/>
    </row>
    <row r="2621" spans="8:13">
      <c r="H2621" s="116"/>
      <c r="I2621" s="723"/>
      <c r="J2621" s="723"/>
      <c r="K2621" s="723"/>
      <c r="L2621" s="723"/>
      <c r="M2621" s="723"/>
    </row>
    <row r="2622" spans="8:13">
      <c r="H2622" s="116"/>
      <c r="I2622" s="372"/>
      <c r="J2622" s="372"/>
      <c r="K2622" s="372"/>
      <c r="L2622" s="372"/>
      <c r="M2622" s="372"/>
    </row>
    <row r="2623" spans="8:13">
      <c r="H2623" s="116"/>
      <c r="I2623" s="372"/>
      <c r="J2623" s="372"/>
      <c r="K2623" s="372"/>
      <c r="L2623" s="372"/>
      <c r="M2623" s="372"/>
    </row>
    <row r="2624" spans="8:13">
      <c r="H2624" s="116"/>
      <c r="I2624" s="372"/>
      <c r="J2624" s="372"/>
      <c r="K2624" s="372"/>
      <c r="L2624" s="372"/>
      <c r="M2624" s="372"/>
    </row>
    <row r="2625" spans="8:13">
      <c r="H2625" s="116"/>
      <c r="I2625" s="372"/>
      <c r="J2625" s="372"/>
      <c r="K2625" s="372"/>
      <c r="L2625" s="372"/>
      <c r="M2625" s="372"/>
    </row>
    <row r="2626" spans="8:13">
      <c r="H2626" s="116"/>
      <c r="I2626" s="372"/>
      <c r="J2626" s="372"/>
      <c r="K2626" s="372"/>
      <c r="L2626" s="372"/>
      <c r="M2626" s="372"/>
    </row>
    <row r="2627" spans="8:13">
      <c r="H2627" s="116"/>
      <c r="I2627" s="372"/>
      <c r="J2627" s="372"/>
      <c r="K2627" s="372"/>
      <c r="L2627" s="372"/>
      <c r="M2627" s="372"/>
    </row>
    <row r="2628" spans="8:13">
      <c r="H2628" s="116"/>
      <c r="I2628" s="723"/>
      <c r="J2628" s="723"/>
      <c r="K2628" s="723"/>
      <c r="L2628" s="723"/>
      <c r="M2628" s="723"/>
    </row>
    <row r="2629" spans="8:13">
      <c r="H2629" s="116"/>
      <c r="I2629" s="723"/>
      <c r="J2629" s="723"/>
      <c r="K2629" s="723"/>
      <c r="L2629" s="723"/>
      <c r="M2629" s="723"/>
    </row>
    <row r="2630" spans="8:13">
      <c r="H2630" s="116"/>
      <c r="I2630" s="372"/>
      <c r="J2630" s="372"/>
      <c r="K2630" s="372"/>
      <c r="L2630" s="372"/>
      <c r="M2630" s="372"/>
    </row>
    <row r="2631" spans="8:13">
      <c r="H2631" s="116"/>
      <c r="I2631" s="372"/>
      <c r="J2631" s="372"/>
      <c r="K2631" s="372"/>
      <c r="L2631" s="372"/>
      <c r="M2631" s="372"/>
    </row>
    <row r="2632" spans="8:13">
      <c r="H2632" s="116"/>
      <c r="I2632" s="723"/>
      <c r="J2632" s="723"/>
      <c r="K2632" s="723"/>
      <c r="L2632" s="723"/>
      <c r="M2632" s="723"/>
    </row>
    <row r="2633" spans="8:13">
      <c r="H2633" s="116"/>
      <c r="I2633" s="372"/>
      <c r="J2633" s="372"/>
      <c r="K2633" s="372"/>
      <c r="L2633" s="372"/>
      <c r="M2633" s="372"/>
    </row>
    <row r="2634" spans="8:13">
      <c r="H2634" s="116"/>
      <c r="I2634" s="372"/>
      <c r="J2634" s="372"/>
      <c r="K2634" s="372"/>
      <c r="L2634" s="372"/>
      <c r="M2634" s="372"/>
    </row>
    <row r="2635" spans="8:13">
      <c r="H2635" s="116"/>
      <c r="I2635" s="372"/>
      <c r="J2635" s="372"/>
      <c r="K2635" s="372"/>
      <c r="L2635" s="372"/>
      <c r="M2635" s="372"/>
    </row>
    <row r="2636" spans="8:13">
      <c r="H2636" s="116"/>
      <c r="I2636" s="372"/>
      <c r="J2636" s="372"/>
      <c r="K2636" s="372"/>
      <c r="L2636" s="372"/>
      <c r="M2636" s="372"/>
    </row>
    <row r="2637" spans="8:13">
      <c r="H2637" s="116"/>
      <c r="I2637" s="372"/>
      <c r="J2637" s="372"/>
      <c r="K2637" s="372"/>
      <c r="L2637" s="372"/>
      <c r="M2637" s="372"/>
    </row>
    <row r="2638" spans="8:13">
      <c r="H2638" s="116"/>
      <c r="I2638" s="372"/>
      <c r="J2638" s="372"/>
      <c r="K2638" s="372"/>
      <c r="L2638" s="372"/>
      <c r="M2638" s="372"/>
    </row>
    <row r="2639" spans="8:13">
      <c r="H2639" s="116"/>
      <c r="I2639" s="723"/>
      <c r="J2639" s="723"/>
      <c r="K2639" s="723"/>
      <c r="L2639" s="723"/>
      <c r="M2639" s="723"/>
    </row>
    <row r="2640" spans="8:13">
      <c r="H2640" s="116"/>
      <c r="I2640" s="372"/>
      <c r="J2640" s="372"/>
      <c r="K2640" s="26"/>
      <c r="L2640" s="372"/>
      <c r="M2640" s="26"/>
    </row>
    <row r="2641" spans="8:13">
      <c r="H2641" s="116"/>
      <c r="I2641" s="372"/>
      <c r="J2641" s="372"/>
      <c r="K2641" s="26"/>
      <c r="L2641" s="372"/>
      <c r="M2641" s="26"/>
    </row>
    <row r="2642" spans="8:13">
      <c r="H2642" s="116"/>
      <c r="I2642" s="372"/>
      <c r="J2642" s="372"/>
      <c r="K2642" s="26"/>
      <c r="L2642" s="372"/>
      <c r="M2642" s="26"/>
    </row>
    <row r="2643" spans="8:13">
      <c r="H2643" s="116"/>
      <c r="I2643" s="372"/>
      <c r="J2643" s="372"/>
      <c r="K2643" s="26"/>
      <c r="L2643" s="372"/>
      <c r="M2643" s="26"/>
    </row>
    <row r="2644" spans="8:13">
      <c r="H2644" s="116"/>
      <c r="I2644" s="372"/>
      <c r="J2644" s="372"/>
      <c r="K2644" s="26"/>
      <c r="L2644" s="372"/>
      <c r="M2644" s="26"/>
    </row>
    <row r="2645" spans="8:13">
      <c r="H2645" s="116"/>
      <c r="I2645" s="372"/>
      <c r="J2645" s="372"/>
      <c r="K2645" s="26"/>
      <c r="L2645" s="372"/>
      <c r="M2645" s="26"/>
    </row>
    <row r="2646" spans="8:13">
      <c r="H2646" s="116"/>
      <c r="I2646" s="372"/>
      <c r="J2646" s="372"/>
      <c r="K2646" s="26"/>
      <c r="L2646" s="372"/>
      <c r="M2646" s="26"/>
    </row>
    <row r="2647" spans="8:13">
      <c r="H2647" s="116"/>
      <c r="I2647" s="372"/>
      <c r="J2647" s="372"/>
      <c r="K2647" s="372"/>
      <c r="L2647" s="372"/>
      <c r="M2647" s="372"/>
    </row>
    <row r="2648" spans="8:13">
      <c r="H2648" s="116"/>
      <c r="I2648" s="723"/>
      <c r="J2648" s="723"/>
      <c r="K2648" s="723"/>
      <c r="L2648" s="723"/>
      <c r="M2648" s="723"/>
    </row>
    <row r="2649" spans="8:13">
      <c r="H2649" s="116"/>
      <c r="I2649" s="372"/>
      <c r="J2649" s="372"/>
      <c r="K2649" s="372"/>
      <c r="L2649" s="372"/>
      <c r="M2649" s="372"/>
    </row>
    <row r="2650" spans="8:13">
      <c r="H2650" s="116"/>
      <c r="I2650" s="723"/>
      <c r="J2650" s="723"/>
      <c r="K2650" s="723"/>
      <c r="L2650" s="723"/>
      <c r="M2650" s="723"/>
    </row>
    <row r="2651" spans="8:13">
      <c r="H2651" s="116"/>
      <c r="I2651" s="372"/>
      <c r="J2651" s="372"/>
      <c r="K2651" s="372"/>
      <c r="L2651" s="372"/>
      <c r="M2651" s="372"/>
    </row>
    <row r="2652" spans="8:13">
      <c r="H2652" s="116"/>
      <c r="I2652" s="372"/>
      <c r="J2652" s="372"/>
      <c r="K2652" s="372"/>
      <c r="L2652" s="372"/>
      <c r="M2652" s="372"/>
    </row>
    <row r="2653" spans="8:13">
      <c r="H2653" s="116"/>
      <c r="I2653" s="723"/>
      <c r="J2653" s="723"/>
      <c r="K2653" s="723"/>
      <c r="L2653" s="723"/>
      <c r="M2653" s="723"/>
    </row>
    <row r="2654" spans="8:13">
      <c r="H2654" s="116"/>
      <c r="I2654" s="372"/>
      <c r="J2654" s="372"/>
      <c r="K2654" s="372"/>
      <c r="L2654" s="372"/>
      <c r="M2654" s="372"/>
    </row>
    <row r="2655" spans="8:13">
      <c r="H2655" s="116"/>
      <c r="I2655" s="723"/>
      <c r="J2655" s="723"/>
      <c r="K2655" s="723"/>
      <c r="L2655" s="723"/>
      <c r="M2655" s="723"/>
    </row>
    <row r="2656" spans="8:13">
      <c r="H2656" s="116"/>
      <c r="I2656" s="372"/>
      <c r="J2656" s="372"/>
      <c r="K2656" s="26"/>
      <c r="L2656" s="372"/>
      <c r="M2656" s="26"/>
    </row>
    <row r="2657" spans="8:13">
      <c r="H2657" s="116"/>
      <c r="I2657" s="372"/>
      <c r="J2657" s="372"/>
      <c r="K2657" s="26"/>
      <c r="L2657" s="372"/>
      <c r="M2657" s="26"/>
    </row>
    <row r="2658" spans="8:13">
      <c r="H2658" s="116"/>
      <c r="I2658" s="372"/>
      <c r="J2658" s="372"/>
      <c r="K2658" s="26"/>
      <c r="L2658" s="372"/>
      <c r="M2658" s="26"/>
    </row>
    <row r="2659" spans="8:13">
      <c r="H2659" s="116"/>
      <c r="I2659" s="723"/>
      <c r="J2659" s="723"/>
      <c r="K2659" s="723"/>
      <c r="L2659" s="723"/>
      <c r="M2659" s="723"/>
    </row>
    <row r="2660" spans="8:13">
      <c r="H2660" s="116"/>
      <c r="I2660" s="372"/>
      <c r="J2660" s="372"/>
      <c r="K2660" s="372"/>
      <c r="L2660" s="372"/>
      <c r="M2660" s="372"/>
    </row>
    <row r="2661" spans="8:13">
      <c r="H2661" s="116"/>
      <c r="I2661" s="372"/>
      <c r="J2661" s="372"/>
      <c r="K2661" s="26"/>
      <c r="L2661" s="372"/>
      <c r="M2661" s="26"/>
    </row>
    <row r="2662" spans="8:13">
      <c r="H2662" s="116"/>
      <c r="I2662" s="372"/>
      <c r="J2662" s="372"/>
      <c r="K2662" s="26"/>
      <c r="L2662" s="372"/>
      <c r="M2662" s="26"/>
    </row>
    <row r="2663" spans="8:13">
      <c r="H2663" s="116"/>
      <c r="I2663" s="372"/>
      <c r="J2663" s="372"/>
      <c r="K2663" s="26"/>
      <c r="L2663" s="372"/>
      <c r="M2663" s="26"/>
    </row>
    <row r="2664" spans="8:13">
      <c r="H2664" s="116"/>
      <c r="I2664" s="372"/>
      <c r="J2664" s="372"/>
      <c r="K2664" s="26"/>
      <c r="L2664" s="372"/>
      <c r="M2664" s="26"/>
    </row>
    <row r="2665" spans="8:13">
      <c r="H2665" s="116"/>
      <c r="I2665" s="372"/>
      <c r="J2665" s="372"/>
      <c r="K2665" s="26"/>
      <c r="L2665" s="372"/>
      <c r="M2665" s="26"/>
    </row>
    <row r="2666" spans="8:13">
      <c r="H2666" s="116"/>
      <c r="I2666" s="372"/>
      <c r="J2666" s="372"/>
      <c r="K2666" s="372"/>
      <c r="L2666" s="372"/>
      <c r="M2666" s="372"/>
    </row>
    <row r="2667" spans="8:13">
      <c r="H2667" s="116"/>
      <c r="I2667" s="372"/>
      <c r="J2667" s="372"/>
      <c r="K2667" s="26"/>
      <c r="L2667" s="372"/>
      <c r="M2667" s="26"/>
    </row>
    <row r="2668" spans="8:13">
      <c r="H2668" s="116"/>
      <c r="I2668" s="372"/>
      <c r="J2668" s="372"/>
      <c r="K2668" s="26"/>
      <c r="L2668" s="372"/>
      <c r="M2668" s="26"/>
    </row>
    <row r="2669" spans="8:13">
      <c r="H2669" s="116"/>
      <c r="I2669" s="372"/>
      <c r="J2669" s="372"/>
      <c r="K2669" s="26"/>
      <c r="L2669" s="372"/>
      <c r="M2669" s="26"/>
    </row>
    <row r="2670" spans="8:13">
      <c r="H2670" s="116"/>
      <c r="I2670" s="372"/>
      <c r="J2670" s="372"/>
      <c r="K2670" s="372"/>
      <c r="L2670" s="372"/>
      <c r="M2670" s="26"/>
    </row>
    <row r="2671" spans="8:13">
      <c r="H2671" s="116"/>
      <c r="I2671" s="372"/>
      <c r="J2671" s="372"/>
      <c r="K2671" s="26"/>
      <c r="L2671" s="372"/>
      <c r="M2671" s="26"/>
    </row>
    <row r="2672" spans="8:13">
      <c r="H2672" s="116"/>
      <c r="I2672" s="372"/>
      <c r="J2672" s="372"/>
      <c r="K2672" s="26"/>
      <c r="L2672" s="372"/>
      <c r="M2672" s="26"/>
    </row>
    <row r="2673" spans="8:13">
      <c r="H2673" s="116"/>
      <c r="I2673" s="372"/>
      <c r="J2673" s="372"/>
      <c r="K2673" s="372"/>
      <c r="L2673" s="372"/>
      <c r="M2673" s="372"/>
    </row>
    <row r="2674" spans="8:13">
      <c r="H2674" s="116"/>
      <c r="I2674" s="372"/>
      <c r="J2674" s="372"/>
      <c r="K2674" s="26"/>
      <c r="L2674" s="372"/>
      <c r="M2674" s="26"/>
    </row>
    <row r="2675" spans="8:13">
      <c r="H2675" s="116"/>
      <c r="I2675" s="372"/>
      <c r="J2675" s="372"/>
      <c r="K2675" s="26"/>
      <c r="L2675" s="372"/>
      <c r="M2675" s="26"/>
    </row>
    <row r="2676" spans="8:13">
      <c r="H2676" s="116"/>
      <c r="I2676" s="372"/>
      <c r="J2676" s="372"/>
      <c r="K2676" s="26"/>
      <c r="L2676" s="372"/>
      <c r="M2676" s="26"/>
    </row>
    <row r="2677" spans="8:13">
      <c r="H2677" s="116"/>
      <c r="I2677" s="723"/>
      <c r="J2677" s="723"/>
      <c r="K2677" s="723"/>
      <c r="L2677" s="723"/>
      <c r="M2677" s="723"/>
    </row>
    <row r="2678" spans="8:13">
      <c r="H2678" s="116"/>
      <c r="I2678" s="372"/>
      <c r="J2678" s="372"/>
      <c r="K2678" s="26"/>
      <c r="L2678" s="372"/>
      <c r="M2678" s="26"/>
    </row>
    <row r="2679" spans="8:13">
      <c r="H2679" s="116"/>
      <c r="I2679" s="372"/>
      <c r="J2679" s="372"/>
      <c r="K2679" s="26"/>
      <c r="L2679" s="372"/>
      <c r="M2679" s="26"/>
    </row>
    <row r="2680" spans="8:13">
      <c r="H2680" s="116"/>
      <c r="I2680" s="372"/>
      <c r="J2680" s="372"/>
      <c r="K2680" s="26"/>
      <c r="L2680" s="372"/>
      <c r="M2680" s="26"/>
    </row>
    <row r="2681" spans="8:13">
      <c r="H2681" s="116"/>
      <c r="I2681" s="372"/>
      <c r="J2681" s="372"/>
      <c r="K2681" s="26"/>
      <c r="L2681" s="372"/>
      <c r="M2681" s="26"/>
    </row>
    <row r="2682" spans="8:13">
      <c r="H2682" s="116"/>
      <c r="I2682" s="372"/>
      <c r="J2682" s="372"/>
      <c r="K2682" s="26"/>
      <c r="L2682" s="372"/>
      <c r="M2682" s="26"/>
    </row>
    <row r="2683" spans="8:13">
      <c r="H2683" s="116"/>
      <c r="I2683" s="372"/>
      <c r="J2683" s="372"/>
      <c r="K2683" s="26"/>
      <c r="L2683" s="372"/>
      <c r="M2683" s="26"/>
    </row>
    <row r="2684" spans="8:13">
      <c r="H2684" s="116"/>
      <c r="I2684" s="372"/>
      <c r="J2684" s="372"/>
      <c r="K2684" s="26"/>
      <c r="L2684" s="372"/>
      <c r="M2684" s="26"/>
    </row>
    <row r="2685" spans="8:13">
      <c r="H2685" s="116"/>
      <c r="I2685" s="372"/>
      <c r="J2685" s="372"/>
      <c r="K2685" s="26"/>
      <c r="L2685" s="372"/>
      <c r="M2685" s="26"/>
    </row>
    <row r="2686" spans="8:13">
      <c r="H2686" s="116"/>
      <c r="I2686" s="372"/>
      <c r="J2686" s="372"/>
      <c r="K2686" s="26"/>
      <c r="L2686" s="372"/>
      <c r="M2686" s="26"/>
    </row>
    <row r="2687" spans="8:13">
      <c r="H2687" s="116"/>
      <c r="I2687" s="372"/>
      <c r="J2687" s="372"/>
      <c r="K2687" s="26"/>
      <c r="L2687" s="372"/>
      <c r="M2687" s="26"/>
    </row>
    <row r="2688" spans="8:13">
      <c r="H2688" s="116"/>
      <c r="I2688" s="372"/>
      <c r="J2688" s="372"/>
      <c r="K2688" s="26"/>
      <c r="L2688" s="372"/>
      <c r="M2688" s="26"/>
    </row>
    <row r="2689" spans="8:13">
      <c r="H2689" s="116"/>
      <c r="I2689" s="372"/>
      <c r="J2689" s="372"/>
      <c r="K2689" s="26"/>
      <c r="L2689" s="372"/>
      <c r="M2689" s="26"/>
    </row>
    <row r="2690" spans="8:13">
      <c r="H2690" s="116"/>
      <c r="I2690" s="372"/>
      <c r="J2690" s="372"/>
      <c r="K2690" s="26"/>
      <c r="L2690" s="372"/>
      <c r="M2690" s="26"/>
    </row>
    <row r="2691" spans="8:13">
      <c r="H2691" s="116"/>
      <c r="I2691" s="372"/>
      <c r="J2691" s="372"/>
      <c r="K2691" s="26"/>
      <c r="L2691" s="372"/>
      <c r="M2691" s="26"/>
    </row>
    <row r="2692" spans="8:13">
      <c r="H2692" s="116"/>
      <c r="I2692" s="372"/>
      <c r="J2692" s="372"/>
      <c r="K2692" s="26"/>
      <c r="L2692" s="372"/>
      <c r="M2692" s="26"/>
    </row>
    <row r="2693" spans="8:13">
      <c r="H2693" s="116"/>
      <c r="I2693" s="372"/>
      <c r="J2693" s="372"/>
      <c r="K2693" s="26"/>
      <c r="L2693" s="372"/>
      <c r="M2693" s="26"/>
    </row>
    <row r="2694" spans="8:13">
      <c r="H2694" s="116"/>
      <c r="I2694" s="372"/>
      <c r="J2694" s="372"/>
      <c r="K2694" s="26"/>
      <c r="L2694" s="372"/>
      <c r="M2694" s="26"/>
    </row>
    <row r="2695" spans="8:13">
      <c r="H2695" s="116"/>
      <c r="I2695" s="372"/>
      <c r="J2695" s="372"/>
      <c r="K2695" s="26"/>
      <c r="L2695" s="372"/>
      <c r="M2695" s="26"/>
    </row>
    <row r="2696" spans="8:13">
      <c r="H2696" s="116"/>
      <c r="I2696" s="372"/>
      <c r="J2696" s="372"/>
      <c r="K2696" s="26"/>
      <c r="L2696" s="372"/>
      <c r="M2696" s="26"/>
    </row>
    <row r="2697" spans="8:13">
      <c r="H2697" s="116"/>
      <c r="I2697" s="372"/>
      <c r="J2697" s="372"/>
      <c r="K2697" s="26"/>
      <c r="L2697" s="372"/>
      <c r="M2697" s="26"/>
    </row>
    <row r="2698" spans="8:13">
      <c r="H2698" s="116"/>
      <c r="I2698" s="372"/>
      <c r="J2698" s="372"/>
      <c r="K2698" s="26"/>
      <c r="L2698" s="372"/>
      <c r="M2698" s="26"/>
    </row>
    <row r="2699" spans="8:13">
      <c r="H2699" s="116"/>
      <c r="I2699" s="372"/>
      <c r="J2699" s="372"/>
      <c r="K2699" s="26"/>
      <c r="L2699" s="372"/>
      <c r="M2699" s="26"/>
    </row>
    <row r="2700" spans="8:13">
      <c r="H2700" s="116"/>
      <c r="I2700" s="372"/>
      <c r="J2700" s="372"/>
      <c r="K2700" s="26"/>
      <c r="L2700" s="372"/>
      <c r="M2700" s="26"/>
    </row>
    <row r="2701" spans="8:13">
      <c r="H2701" s="116"/>
      <c r="I2701" s="372"/>
      <c r="J2701" s="372"/>
      <c r="K2701" s="26"/>
      <c r="L2701" s="372"/>
      <c r="M2701" s="26"/>
    </row>
    <row r="2702" spans="8:13">
      <c r="H2702" s="116"/>
      <c r="I2702" s="372"/>
      <c r="J2702" s="372"/>
      <c r="K2702" s="26"/>
      <c r="L2702" s="372"/>
      <c r="M2702" s="26"/>
    </row>
    <row r="2703" spans="8:13">
      <c r="H2703" s="116"/>
      <c r="I2703" s="372"/>
      <c r="J2703" s="372"/>
      <c r="K2703" s="26"/>
      <c r="L2703" s="372"/>
      <c r="M2703" s="26"/>
    </row>
    <row r="2704" spans="8:13">
      <c r="H2704" s="116"/>
      <c r="I2704" s="372"/>
      <c r="J2704" s="372"/>
      <c r="K2704" s="26"/>
      <c r="L2704" s="372"/>
      <c r="M2704" s="26"/>
    </row>
    <row r="2705" spans="8:13">
      <c r="H2705" s="116"/>
      <c r="I2705" s="372"/>
      <c r="J2705" s="372"/>
      <c r="K2705" s="26"/>
      <c r="L2705" s="372"/>
      <c r="M2705" s="26"/>
    </row>
    <row r="2706" spans="8:13">
      <c r="H2706" s="116"/>
      <c r="I2706" s="372"/>
      <c r="J2706" s="372"/>
      <c r="K2706" s="26"/>
      <c r="L2706" s="372"/>
      <c r="M2706" s="26"/>
    </row>
    <row r="2707" spans="8:13">
      <c r="H2707" s="116"/>
      <c r="I2707" s="372"/>
      <c r="J2707" s="372"/>
      <c r="K2707" s="26"/>
      <c r="L2707" s="372"/>
      <c r="M2707" s="26"/>
    </row>
    <row r="2708" spans="8:13">
      <c r="H2708" s="116"/>
      <c r="I2708" s="372"/>
      <c r="J2708" s="372"/>
      <c r="K2708" s="26"/>
      <c r="L2708" s="372"/>
      <c r="M2708" s="26"/>
    </row>
    <row r="2709" spans="8:13">
      <c r="H2709" s="116"/>
      <c r="I2709" s="723"/>
      <c r="J2709" s="723"/>
      <c r="K2709" s="723"/>
      <c r="L2709" s="723"/>
      <c r="M2709" s="723"/>
    </row>
    <row r="2710" spans="8:13">
      <c r="H2710" s="116"/>
      <c r="I2710" s="372"/>
      <c r="J2710" s="372"/>
      <c r="K2710" s="372"/>
      <c r="L2710" s="372"/>
      <c r="M2710" s="372"/>
    </row>
    <row r="2711" spans="8:13">
      <c r="H2711" s="116"/>
      <c r="I2711" s="372"/>
      <c r="J2711" s="372"/>
      <c r="K2711" s="372"/>
      <c r="L2711" s="372"/>
      <c r="M2711" s="372"/>
    </row>
    <row r="2712" spans="8:13">
      <c r="H2712" s="116"/>
      <c r="I2712" s="372"/>
      <c r="J2712" s="372"/>
      <c r="K2712" s="372"/>
      <c r="L2712" s="372"/>
      <c r="M2712" s="26"/>
    </row>
    <row r="2713" spans="8:13">
      <c r="H2713" s="116"/>
      <c r="I2713" s="372"/>
      <c r="J2713" s="372"/>
      <c r="K2713" s="26"/>
      <c r="L2713" s="372"/>
      <c r="M2713" s="26"/>
    </row>
    <row r="2714" spans="8:13">
      <c r="H2714" s="116"/>
      <c r="I2714" s="372"/>
      <c r="J2714" s="372"/>
      <c r="K2714" s="26"/>
      <c r="L2714" s="372"/>
      <c r="M2714" s="26"/>
    </row>
    <row r="2715" spans="8:13">
      <c r="H2715" s="116"/>
      <c r="I2715" s="372"/>
      <c r="J2715" s="372"/>
      <c r="K2715" s="26"/>
      <c r="L2715" s="372"/>
      <c r="M2715" s="26"/>
    </row>
    <row r="2716" spans="8:13">
      <c r="H2716" s="116"/>
      <c r="I2716" s="723"/>
      <c r="J2716" s="723"/>
      <c r="K2716" s="723"/>
      <c r="L2716" s="723"/>
      <c r="M2716" s="723"/>
    </row>
    <row r="2717" spans="8:13">
      <c r="H2717" s="116"/>
      <c r="I2717" s="723"/>
      <c r="J2717" s="723"/>
      <c r="K2717" s="723"/>
      <c r="L2717" s="723"/>
      <c r="M2717" s="723"/>
    </row>
    <row r="2718" spans="8:13">
      <c r="H2718" s="116"/>
      <c r="I2718" s="372"/>
      <c r="J2718" s="372"/>
      <c r="K2718" s="372"/>
      <c r="L2718" s="372"/>
      <c r="M2718" s="372"/>
    </row>
    <row r="2719" spans="8:13">
      <c r="H2719" s="116"/>
      <c r="I2719" s="372"/>
      <c r="J2719" s="372"/>
      <c r="K2719" s="372"/>
      <c r="L2719" s="372"/>
      <c r="M2719" s="372"/>
    </row>
    <row r="2720" spans="8:13">
      <c r="H2720" s="116"/>
      <c r="I2720" s="372"/>
      <c r="J2720" s="372"/>
      <c r="K2720" s="372"/>
      <c r="L2720" s="372"/>
      <c r="M2720" s="372"/>
    </row>
    <row r="2721" spans="8:13">
      <c r="H2721" s="116"/>
      <c r="I2721" s="372"/>
      <c r="J2721" s="372"/>
      <c r="K2721" s="372"/>
      <c r="L2721" s="372"/>
      <c r="M2721" s="372"/>
    </row>
    <row r="2722" spans="8:13">
      <c r="H2722" s="116"/>
      <c r="I2722" s="372"/>
      <c r="J2722" s="372"/>
      <c r="K2722" s="372"/>
      <c r="L2722" s="372"/>
      <c r="M2722" s="372"/>
    </row>
    <row r="2723" spans="8:13">
      <c r="H2723" s="116"/>
      <c r="I2723" s="372"/>
      <c r="J2723" s="372"/>
      <c r="K2723" s="372"/>
      <c r="L2723" s="372"/>
      <c r="M2723" s="372"/>
    </row>
    <row r="2724" spans="8:13">
      <c r="H2724" s="116"/>
      <c r="I2724" s="372"/>
      <c r="J2724" s="372"/>
      <c r="K2724" s="372"/>
      <c r="L2724" s="372"/>
      <c r="M2724" s="372"/>
    </row>
    <row r="2725" spans="8:13">
      <c r="H2725" s="116"/>
      <c r="I2725" s="372"/>
      <c r="J2725" s="372"/>
      <c r="K2725" s="372"/>
      <c r="L2725" s="372"/>
      <c r="M2725" s="372"/>
    </row>
    <row r="2726" spans="8:13">
      <c r="H2726" s="116"/>
      <c r="I2726" s="372"/>
      <c r="J2726" s="372"/>
      <c r="K2726" s="372"/>
      <c r="L2726" s="372"/>
      <c r="M2726" s="372"/>
    </row>
    <row r="2727" spans="8:13">
      <c r="H2727" s="116"/>
      <c r="I2727" s="372"/>
      <c r="J2727" s="372"/>
      <c r="K2727" s="372"/>
      <c r="L2727" s="372"/>
      <c r="M2727" s="372"/>
    </row>
    <row r="2728" spans="8:13">
      <c r="H2728" s="116"/>
      <c r="I2728" s="372"/>
      <c r="J2728" s="372"/>
      <c r="K2728" s="372"/>
      <c r="L2728" s="372"/>
      <c r="M2728" s="372"/>
    </row>
    <row r="2729" spans="8:13">
      <c r="H2729" s="116"/>
      <c r="I2729" s="372"/>
      <c r="J2729" s="372"/>
      <c r="K2729" s="372"/>
      <c r="L2729" s="372"/>
      <c r="M2729" s="372"/>
    </row>
    <row r="2730" spans="8:13">
      <c r="H2730" s="116"/>
      <c r="I2730" s="372"/>
      <c r="J2730" s="372"/>
      <c r="K2730" s="372"/>
      <c r="L2730" s="372"/>
      <c r="M2730" s="372"/>
    </row>
    <row r="2731" spans="8:13">
      <c r="H2731" s="116"/>
      <c r="I2731" s="372"/>
      <c r="J2731" s="372"/>
      <c r="K2731" s="372"/>
      <c r="L2731" s="372"/>
      <c r="M2731" s="372"/>
    </row>
    <row r="2732" spans="8:13">
      <c r="H2732" s="116"/>
      <c r="I2732" s="372"/>
      <c r="J2732" s="372"/>
      <c r="K2732" s="372"/>
      <c r="L2732" s="372"/>
      <c r="M2732" s="372"/>
    </row>
    <row r="2733" spans="8:13">
      <c r="H2733" s="116"/>
      <c r="I2733" s="372"/>
      <c r="J2733" s="372"/>
      <c r="K2733" s="372"/>
      <c r="L2733" s="372"/>
      <c r="M2733" s="372"/>
    </row>
    <row r="2734" spans="8:13">
      <c r="H2734" s="116"/>
      <c r="I2734" s="372"/>
      <c r="J2734" s="372"/>
      <c r="K2734" s="372"/>
      <c r="L2734" s="372"/>
      <c r="M2734" s="372"/>
    </row>
    <row r="2735" spans="8:13">
      <c r="H2735" s="116"/>
      <c r="I2735" s="372"/>
      <c r="J2735" s="372"/>
      <c r="K2735" s="372"/>
      <c r="L2735" s="372"/>
      <c r="M2735" s="372"/>
    </row>
    <row r="2736" spans="8:13">
      <c r="H2736" s="116"/>
      <c r="I2736" s="372"/>
      <c r="J2736" s="372"/>
      <c r="K2736" s="372"/>
      <c r="L2736" s="372"/>
      <c r="M2736" s="372"/>
    </row>
    <row r="2737" spans="8:13">
      <c r="H2737" s="116"/>
      <c r="I2737" s="372"/>
      <c r="J2737" s="372"/>
      <c r="K2737" s="372"/>
      <c r="L2737" s="372"/>
      <c r="M2737" s="372"/>
    </row>
    <row r="2738" spans="8:13">
      <c r="H2738" s="116"/>
      <c r="I2738" s="372"/>
      <c r="J2738" s="372"/>
      <c r="K2738" s="26"/>
      <c r="L2738" s="372"/>
      <c r="M2738" s="26"/>
    </row>
    <row r="2739" spans="8:13">
      <c r="H2739" s="116"/>
      <c r="I2739" s="372"/>
      <c r="J2739" s="372"/>
      <c r="K2739" s="372"/>
      <c r="L2739" s="372"/>
      <c r="M2739" s="372"/>
    </row>
    <row r="2740" spans="8:13">
      <c r="H2740" s="116"/>
      <c r="I2740" s="372"/>
      <c r="J2740" s="372"/>
      <c r="K2740" s="372"/>
      <c r="L2740" s="372"/>
      <c r="M2740" s="372"/>
    </row>
    <row r="2741" spans="8:13">
      <c r="H2741" s="116"/>
      <c r="I2741" s="372"/>
      <c r="J2741" s="372"/>
      <c r="K2741" s="372"/>
      <c r="L2741" s="372"/>
      <c r="M2741" s="372"/>
    </row>
    <row r="2742" spans="8:13">
      <c r="H2742" s="116"/>
      <c r="I2742" s="723"/>
      <c r="J2742" s="723"/>
      <c r="K2742" s="723"/>
      <c r="L2742" s="723"/>
      <c r="M2742" s="723"/>
    </row>
    <row r="2743" spans="8:13">
      <c r="H2743" s="116"/>
      <c r="I2743" s="372"/>
      <c r="J2743" s="372"/>
      <c r="K2743" s="372"/>
      <c r="L2743" s="372"/>
      <c r="M2743" s="372"/>
    </row>
    <row r="2744" spans="8:13">
      <c r="H2744" s="116"/>
      <c r="I2744" s="372"/>
      <c r="J2744" s="372"/>
      <c r="K2744" s="372"/>
      <c r="L2744" s="372"/>
      <c r="M2744" s="372"/>
    </row>
    <row r="2745" spans="8:13">
      <c r="H2745" s="116"/>
      <c r="I2745" s="372"/>
      <c r="J2745" s="372"/>
      <c r="K2745" s="372"/>
      <c r="L2745" s="372"/>
      <c r="M2745" s="372"/>
    </row>
    <row r="2746" spans="8:13">
      <c r="H2746" s="116"/>
      <c r="I2746" s="372"/>
      <c r="J2746" s="372"/>
      <c r="K2746" s="372"/>
      <c r="L2746" s="372"/>
      <c r="M2746" s="372"/>
    </row>
    <row r="2747" spans="8:13">
      <c r="H2747" s="116"/>
      <c r="I2747" s="372"/>
      <c r="J2747" s="372"/>
      <c r="K2747" s="372"/>
      <c r="L2747" s="372"/>
      <c r="M2747" s="372"/>
    </row>
    <row r="2748" spans="8:13">
      <c r="H2748" s="116"/>
      <c r="I2748" s="723"/>
      <c r="J2748" s="723"/>
      <c r="K2748" s="723"/>
      <c r="L2748" s="723"/>
      <c r="M2748" s="723"/>
    </row>
    <row r="2749" spans="8:13">
      <c r="H2749" s="116"/>
      <c r="I2749" s="372"/>
      <c r="J2749" s="372"/>
      <c r="K2749" s="372"/>
      <c r="L2749" s="372"/>
      <c r="M2749" s="372"/>
    </row>
    <row r="2750" spans="8:13">
      <c r="H2750" s="116"/>
      <c r="I2750" s="372"/>
      <c r="J2750" s="372"/>
      <c r="K2750" s="372"/>
      <c r="L2750" s="372"/>
      <c r="M2750" s="372"/>
    </row>
    <row r="2751" spans="8:13">
      <c r="H2751" s="116"/>
      <c r="I2751" s="372"/>
      <c r="J2751" s="372"/>
      <c r="K2751" s="372"/>
      <c r="L2751" s="372"/>
      <c r="M2751" s="372"/>
    </row>
    <row r="2752" spans="8:13">
      <c r="H2752" s="116"/>
      <c r="I2752" s="372"/>
      <c r="J2752" s="372"/>
      <c r="K2752" s="372"/>
      <c r="L2752" s="372"/>
      <c r="M2752" s="372"/>
    </row>
    <row r="2753" spans="8:13">
      <c r="H2753" s="116"/>
      <c r="I2753" s="372"/>
      <c r="J2753" s="372"/>
      <c r="K2753" s="372"/>
      <c r="L2753" s="372"/>
      <c r="M2753" s="372"/>
    </row>
    <row r="2754" spans="8:13">
      <c r="H2754" s="116"/>
      <c r="I2754" s="372"/>
      <c r="J2754" s="372"/>
      <c r="K2754" s="372"/>
      <c r="L2754" s="372"/>
      <c r="M2754" s="372"/>
    </row>
    <row r="2755" spans="8:13">
      <c r="H2755" s="116"/>
      <c r="I2755" s="372"/>
      <c r="J2755" s="372"/>
      <c r="K2755" s="372"/>
      <c r="L2755" s="372"/>
      <c r="M2755" s="372"/>
    </row>
    <row r="2756" spans="8:13">
      <c r="H2756" s="116"/>
      <c r="I2756" s="372"/>
      <c r="J2756" s="372"/>
      <c r="K2756" s="372"/>
      <c r="L2756" s="372"/>
      <c r="M2756" s="372"/>
    </row>
    <row r="2757" spans="8:13">
      <c r="H2757" s="116"/>
      <c r="I2757" s="372"/>
      <c r="J2757" s="372"/>
      <c r="K2757" s="372"/>
      <c r="L2757" s="372"/>
      <c r="M2757" s="372"/>
    </row>
    <row r="2758" spans="8:13">
      <c r="H2758" s="116"/>
      <c r="I2758" s="372"/>
      <c r="J2758" s="372"/>
      <c r="K2758" s="372"/>
      <c r="L2758" s="372"/>
      <c r="M2758" s="372"/>
    </row>
    <row r="2759" spans="8:13">
      <c r="H2759" s="116"/>
      <c r="I2759" s="372"/>
      <c r="J2759" s="372"/>
      <c r="K2759" s="372"/>
      <c r="L2759" s="372"/>
      <c r="M2759" s="372"/>
    </row>
    <row r="2760" spans="8:13">
      <c r="H2760" s="116"/>
      <c r="I2760" s="372"/>
      <c r="J2760" s="372"/>
      <c r="K2760" s="372"/>
      <c r="L2760" s="372"/>
      <c r="M2760" s="372"/>
    </row>
    <row r="2761" spans="8:13">
      <c r="H2761" s="116"/>
      <c r="I2761" s="372"/>
      <c r="J2761" s="372"/>
      <c r="K2761" s="372"/>
      <c r="L2761" s="372"/>
      <c r="M2761" s="372"/>
    </row>
    <row r="2762" spans="8:13">
      <c r="H2762" s="116"/>
      <c r="I2762" s="372"/>
      <c r="J2762" s="372"/>
      <c r="K2762" s="372"/>
      <c r="L2762" s="372"/>
      <c r="M2762" s="372"/>
    </row>
    <row r="2763" spans="8:13">
      <c r="H2763" s="116"/>
      <c r="I2763" s="372"/>
      <c r="J2763" s="372"/>
      <c r="K2763" s="372"/>
      <c r="L2763" s="372"/>
      <c r="M2763" s="372"/>
    </row>
    <row r="2764" spans="8:13">
      <c r="H2764" s="116"/>
      <c r="I2764" s="372"/>
      <c r="J2764" s="372"/>
      <c r="K2764" s="372"/>
      <c r="L2764" s="372"/>
      <c r="M2764" s="372"/>
    </row>
    <row r="2765" spans="8:13">
      <c r="H2765" s="116"/>
      <c r="I2765" s="372"/>
      <c r="J2765" s="372"/>
      <c r="K2765" s="372"/>
      <c r="L2765" s="372"/>
      <c r="M2765" s="372"/>
    </row>
    <row r="2766" spans="8:13">
      <c r="H2766" s="116"/>
      <c r="I2766" s="372"/>
      <c r="J2766" s="372"/>
      <c r="K2766" s="372"/>
      <c r="L2766" s="372"/>
      <c r="M2766" s="372"/>
    </row>
    <row r="2767" spans="8:13">
      <c r="H2767" s="116"/>
      <c r="I2767" s="372"/>
      <c r="J2767" s="372"/>
      <c r="K2767" s="372"/>
      <c r="L2767" s="372"/>
      <c r="M2767" s="372"/>
    </row>
    <row r="2768" spans="8:13">
      <c r="H2768" s="116"/>
      <c r="I2768" s="372"/>
      <c r="J2768" s="372"/>
      <c r="K2768" s="372"/>
      <c r="L2768" s="372"/>
      <c r="M2768" s="372"/>
    </row>
    <row r="2769" spans="8:13">
      <c r="H2769" s="116"/>
      <c r="I2769" s="372"/>
      <c r="J2769" s="372"/>
      <c r="K2769" s="372"/>
      <c r="L2769" s="372"/>
      <c r="M2769" s="372"/>
    </row>
    <row r="2770" spans="8:13">
      <c r="H2770" s="116"/>
      <c r="I2770" s="372"/>
      <c r="J2770" s="372"/>
      <c r="K2770" s="372"/>
      <c r="L2770" s="372"/>
      <c r="M2770" s="372"/>
    </row>
    <row r="2771" spans="8:13">
      <c r="H2771" s="116"/>
      <c r="I2771" s="372"/>
      <c r="J2771" s="372"/>
      <c r="K2771" s="372"/>
      <c r="L2771" s="372"/>
      <c r="M2771" s="372"/>
    </row>
    <row r="2772" spans="8:13">
      <c r="H2772" s="116"/>
      <c r="I2772" s="372"/>
      <c r="J2772" s="372"/>
      <c r="K2772" s="372"/>
      <c r="L2772" s="372"/>
      <c r="M2772" s="372"/>
    </row>
    <row r="2773" spans="8:13">
      <c r="H2773" s="116"/>
      <c r="I2773" s="372"/>
      <c r="J2773" s="372"/>
      <c r="K2773" s="372"/>
      <c r="L2773" s="372"/>
      <c r="M2773" s="372"/>
    </row>
    <row r="2774" spans="8:13">
      <c r="H2774" s="116"/>
      <c r="I2774" s="372"/>
      <c r="J2774" s="372"/>
      <c r="K2774" s="372"/>
      <c r="L2774" s="372"/>
      <c r="M2774" s="372"/>
    </row>
    <row r="2775" spans="8:13">
      <c r="H2775" s="116"/>
      <c r="I2775" s="372"/>
      <c r="J2775" s="372"/>
      <c r="K2775" s="372"/>
      <c r="L2775" s="372"/>
      <c r="M2775" s="372"/>
    </row>
    <row r="2776" spans="8:13">
      <c r="H2776" s="116"/>
      <c r="I2776" s="372"/>
      <c r="J2776" s="372"/>
      <c r="K2776" s="372"/>
      <c r="L2776" s="372"/>
      <c r="M2776" s="372"/>
    </row>
    <row r="2777" spans="8:13">
      <c r="H2777" s="116"/>
      <c r="I2777" s="372"/>
      <c r="J2777" s="372"/>
      <c r="K2777" s="372"/>
      <c r="L2777" s="372"/>
      <c r="M2777" s="372"/>
    </row>
    <row r="2778" spans="8:13">
      <c r="H2778" s="116"/>
      <c r="I2778" s="372"/>
      <c r="J2778" s="372"/>
      <c r="K2778" s="372"/>
      <c r="L2778" s="372"/>
      <c r="M2778" s="372"/>
    </row>
    <row r="2779" spans="8:13">
      <c r="H2779" s="116"/>
      <c r="I2779" s="372"/>
      <c r="J2779" s="372"/>
      <c r="K2779" s="372"/>
      <c r="L2779" s="372"/>
      <c r="M2779" s="372"/>
    </row>
    <row r="2780" spans="8:13">
      <c r="H2780" s="116"/>
      <c r="I2780" s="372"/>
      <c r="J2780" s="372"/>
      <c r="K2780" s="372"/>
      <c r="L2780" s="372"/>
      <c r="M2780" s="372"/>
    </row>
    <row r="2781" spans="8:13">
      <c r="H2781" s="116"/>
      <c r="I2781" s="372"/>
      <c r="J2781" s="372"/>
      <c r="K2781" s="372"/>
      <c r="L2781" s="372"/>
      <c r="M2781" s="372"/>
    </row>
    <row r="2782" spans="8:13">
      <c r="H2782" s="116"/>
      <c r="I2782" s="372"/>
      <c r="J2782" s="372"/>
      <c r="K2782" s="372"/>
      <c r="L2782" s="372"/>
      <c r="M2782" s="372"/>
    </row>
    <row r="2783" spans="8:13">
      <c r="H2783" s="116"/>
      <c r="I2783" s="372"/>
      <c r="J2783" s="372"/>
      <c r="K2783" s="372"/>
      <c r="L2783" s="372"/>
      <c r="M2783" s="372"/>
    </row>
    <row r="2784" spans="8:13">
      <c r="H2784" s="116"/>
      <c r="I2784" s="372"/>
      <c r="J2784" s="372"/>
      <c r="K2784" s="372"/>
      <c r="L2784" s="372"/>
      <c r="M2784" s="372"/>
    </row>
    <row r="2785" spans="8:13">
      <c r="H2785" s="116"/>
      <c r="I2785" s="372"/>
      <c r="J2785" s="372"/>
      <c r="K2785" s="372"/>
      <c r="L2785" s="372"/>
      <c r="M2785" s="372"/>
    </row>
    <row r="2786" spans="8:13">
      <c r="H2786" s="116"/>
      <c r="I2786" s="372"/>
      <c r="J2786" s="372"/>
      <c r="K2786" s="372"/>
      <c r="L2786" s="372"/>
      <c r="M2786" s="372"/>
    </row>
    <row r="2787" spans="8:13">
      <c r="H2787" s="116"/>
      <c r="I2787" s="372"/>
      <c r="J2787" s="372"/>
      <c r="K2787" s="372"/>
      <c r="L2787" s="372"/>
      <c r="M2787" s="372"/>
    </row>
    <row r="2788" spans="8:13">
      <c r="H2788" s="116"/>
      <c r="I2788" s="723"/>
      <c r="J2788" s="723"/>
      <c r="K2788" s="723"/>
      <c r="L2788" s="723"/>
      <c r="M2788" s="723"/>
    </row>
    <row r="2789" spans="8:13">
      <c r="H2789" s="116"/>
      <c r="I2789" s="372"/>
      <c r="J2789" s="372"/>
      <c r="K2789" s="372"/>
      <c r="L2789" s="372"/>
      <c r="M2789" s="372"/>
    </row>
    <row r="2790" spans="8:13">
      <c r="H2790" s="116"/>
      <c r="I2790" s="723"/>
      <c r="J2790" s="723"/>
      <c r="K2790" s="723"/>
      <c r="L2790" s="723"/>
      <c r="M2790" s="723"/>
    </row>
    <row r="2791" spans="8:13">
      <c r="H2791" s="116"/>
      <c r="I2791" s="372"/>
      <c r="J2791" s="372"/>
      <c r="K2791" s="372"/>
      <c r="L2791" s="372"/>
      <c r="M2791" s="372"/>
    </row>
    <row r="2792" spans="8:13">
      <c r="H2792" s="116"/>
      <c r="I2792" s="372"/>
      <c r="J2792" s="372"/>
      <c r="K2792" s="372"/>
      <c r="L2792" s="372"/>
      <c r="M2792" s="372"/>
    </row>
    <row r="2793" spans="8:13">
      <c r="H2793" s="116"/>
      <c r="I2793" s="372"/>
      <c r="J2793" s="372"/>
      <c r="K2793" s="372"/>
      <c r="L2793" s="372"/>
      <c r="M2793" s="372"/>
    </row>
    <row r="2794" spans="8:13">
      <c r="H2794" s="116"/>
      <c r="I2794" s="372"/>
      <c r="J2794" s="372"/>
      <c r="K2794" s="372"/>
      <c r="L2794" s="372"/>
      <c r="M2794" s="372"/>
    </row>
    <row r="2795" spans="8:13">
      <c r="H2795" s="116"/>
      <c r="I2795" s="372"/>
      <c r="J2795" s="372"/>
      <c r="K2795" s="372"/>
      <c r="L2795" s="372"/>
      <c r="M2795" s="372"/>
    </row>
    <row r="2796" spans="8:13">
      <c r="H2796" s="116"/>
      <c r="I2796" s="372"/>
      <c r="J2796" s="372"/>
      <c r="K2796" s="372"/>
      <c r="L2796" s="372"/>
      <c r="M2796" s="372"/>
    </row>
    <row r="2797" spans="8:13">
      <c r="H2797" s="116"/>
      <c r="I2797" s="372"/>
      <c r="J2797" s="372"/>
      <c r="K2797" s="372"/>
      <c r="L2797" s="372"/>
      <c r="M2797" s="372"/>
    </row>
    <row r="2798" spans="8:13">
      <c r="H2798" s="116"/>
      <c r="I2798" s="372"/>
      <c r="J2798" s="372"/>
      <c r="K2798" s="372"/>
      <c r="L2798" s="372"/>
      <c r="M2798" s="372"/>
    </row>
    <row r="2799" spans="8:13">
      <c r="H2799" s="116"/>
      <c r="I2799" s="372"/>
      <c r="J2799" s="372"/>
      <c r="K2799" s="372"/>
      <c r="L2799" s="372"/>
      <c r="M2799" s="372"/>
    </row>
    <row r="2800" spans="8:13">
      <c r="H2800" s="116"/>
      <c r="I2800" s="372"/>
      <c r="J2800" s="372"/>
      <c r="K2800" s="372"/>
      <c r="L2800" s="372"/>
      <c r="M2800" s="372"/>
    </row>
    <row r="2801" spans="8:13">
      <c r="H2801" s="116"/>
      <c r="I2801" s="372"/>
      <c r="J2801" s="372"/>
      <c r="K2801" s="372"/>
      <c r="L2801" s="372"/>
      <c r="M2801" s="372"/>
    </row>
    <row r="2802" spans="8:13">
      <c r="H2802" s="116"/>
      <c r="I2802" s="372"/>
      <c r="J2802" s="372"/>
      <c r="K2802" s="372"/>
      <c r="L2802" s="372"/>
      <c r="M2802" s="372"/>
    </row>
    <row r="2803" spans="8:13">
      <c r="H2803" s="116"/>
      <c r="I2803" s="372"/>
      <c r="J2803" s="372"/>
      <c r="K2803" s="372"/>
      <c r="L2803" s="372"/>
      <c r="M2803" s="372"/>
    </row>
    <row r="2804" spans="8:13">
      <c r="H2804" s="116"/>
      <c r="I2804" s="372"/>
      <c r="J2804" s="372"/>
      <c r="K2804" s="372"/>
      <c r="L2804" s="372"/>
      <c r="M2804" s="372"/>
    </row>
    <row r="2805" spans="8:13">
      <c r="H2805" s="116"/>
      <c r="I2805" s="372"/>
      <c r="J2805" s="372"/>
      <c r="K2805" s="372"/>
      <c r="L2805" s="372"/>
      <c r="M2805" s="372"/>
    </row>
    <row r="2806" spans="8:13">
      <c r="H2806" s="116"/>
      <c r="I2806" s="372"/>
      <c r="J2806" s="372"/>
      <c r="K2806" s="372"/>
      <c r="L2806" s="372"/>
      <c r="M2806" s="372"/>
    </row>
    <row r="2807" spans="8:13">
      <c r="H2807" s="116"/>
      <c r="I2807" s="372"/>
      <c r="J2807" s="372"/>
      <c r="K2807" s="372"/>
      <c r="L2807" s="372"/>
      <c r="M2807" s="372"/>
    </row>
    <row r="2808" spans="8:13">
      <c r="H2808" s="116"/>
      <c r="I2808" s="372"/>
      <c r="J2808" s="372"/>
      <c r="K2808" s="372"/>
      <c r="L2808" s="372"/>
      <c r="M2808" s="372"/>
    </row>
    <row r="2809" spans="8:13">
      <c r="H2809" s="116"/>
      <c r="I2809" s="372"/>
      <c r="J2809" s="372"/>
      <c r="K2809" s="372"/>
      <c r="L2809" s="372"/>
      <c r="M2809" s="372"/>
    </row>
    <row r="2810" spans="8:13">
      <c r="H2810" s="116"/>
      <c r="I2810" s="372"/>
      <c r="J2810" s="372"/>
      <c r="K2810" s="372"/>
      <c r="L2810" s="372"/>
      <c r="M2810" s="372"/>
    </row>
    <row r="2811" spans="8:13">
      <c r="H2811" s="116"/>
      <c r="I2811" s="372"/>
      <c r="J2811" s="372"/>
      <c r="K2811" s="372"/>
      <c r="L2811" s="372"/>
      <c r="M2811" s="372"/>
    </row>
    <row r="2812" spans="8:13">
      <c r="H2812" s="116"/>
      <c r="I2812" s="372"/>
      <c r="J2812" s="372"/>
      <c r="K2812" s="372"/>
      <c r="L2812" s="372"/>
      <c r="M2812" s="372"/>
    </row>
    <row r="2813" spans="8:13">
      <c r="H2813" s="116"/>
      <c r="I2813" s="372"/>
      <c r="J2813" s="372"/>
      <c r="K2813" s="372"/>
      <c r="L2813" s="372"/>
      <c r="M2813" s="372"/>
    </row>
    <row r="2814" spans="8:13">
      <c r="H2814" s="116"/>
      <c r="I2814" s="372"/>
      <c r="J2814" s="372"/>
      <c r="K2814" s="372"/>
      <c r="L2814" s="372"/>
      <c r="M2814" s="372"/>
    </row>
    <row r="2815" spans="8:13">
      <c r="H2815" s="116"/>
      <c r="I2815" s="372"/>
      <c r="J2815" s="372"/>
      <c r="K2815" s="372"/>
      <c r="L2815" s="372"/>
      <c r="M2815" s="372"/>
    </row>
    <row r="2816" spans="8:13">
      <c r="H2816" s="116"/>
      <c r="I2816" s="372"/>
      <c r="J2816" s="372"/>
      <c r="K2816" s="372"/>
      <c r="L2816" s="372"/>
      <c r="M2816" s="372"/>
    </row>
    <row r="2817" spans="8:13">
      <c r="H2817" s="116"/>
      <c r="I2817" s="372"/>
      <c r="J2817" s="372"/>
      <c r="K2817" s="372"/>
      <c r="L2817" s="372"/>
      <c r="M2817" s="372"/>
    </row>
    <row r="2818" spans="8:13">
      <c r="H2818" s="116"/>
      <c r="I2818" s="372"/>
      <c r="J2818" s="372"/>
      <c r="K2818" s="372"/>
      <c r="L2818" s="372"/>
      <c r="M2818" s="372"/>
    </row>
    <row r="2819" spans="8:13">
      <c r="H2819" s="116"/>
      <c r="I2819" s="372"/>
      <c r="J2819" s="372"/>
      <c r="K2819" s="372"/>
      <c r="L2819" s="372"/>
      <c r="M2819" s="372"/>
    </row>
    <row r="2820" spans="8:13">
      <c r="H2820" s="116"/>
      <c r="I2820" s="372"/>
      <c r="J2820" s="372"/>
      <c r="K2820" s="372"/>
      <c r="L2820" s="372"/>
      <c r="M2820" s="372"/>
    </row>
    <row r="2821" spans="8:13">
      <c r="H2821" s="116"/>
      <c r="I2821" s="372"/>
      <c r="J2821" s="372"/>
      <c r="K2821" s="372"/>
      <c r="L2821" s="372"/>
      <c r="M2821" s="372"/>
    </row>
    <row r="2822" spans="8:13">
      <c r="H2822" s="116"/>
      <c r="I2822" s="372"/>
      <c r="J2822" s="372"/>
      <c r="K2822" s="372"/>
      <c r="L2822" s="372"/>
      <c r="M2822" s="372"/>
    </row>
    <row r="2823" spans="8:13">
      <c r="H2823" s="116"/>
      <c r="I2823" s="372"/>
      <c r="J2823" s="372"/>
      <c r="K2823" s="372"/>
      <c r="L2823" s="372"/>
      <c r="M2823" s="372"/>
    </row>
    <row r="2824" spans="8:13">
      <c r="H2824" s="116"/>
      <c r="I2824" s="723"/>
      <c r="J2824" s="723"/>
      <c r="K2824" s="723"/>
      <c r="L2824" s="723"/>
      <c r="M2824" s="723"/>
    </row>
    <row r="2825" spans="8:13">
      <c r="H2825" s="116"/>
      <c r="I2825" s="723"/>
      <c r="J2825" s="723"/>
      <c r="K2825" s="723"/>
      <c r="L2825" s="723"/>
      <c r="M2825" s="723"/>
    </row>
    <row r="2826" spans="8:13">
      <c r="H2826" s="116"/>
      <c r="I2826" s="372"/>
      <c r="J2826" s="372"/>
      <c r="K2826" s="372"/>
      <c r="L2826" s="372"/>
      <c r="M2826" s="372"/>
    </row>
    <row r="2827" spans="8:13">
      <c r="H2827" s="116"/>
      <c r="I2827" s="372"/>
      <c r="J2827" s="372"/>
      <c r="K2827" s="26"/>
      <c r="L2827" s="372"/>
      <c r="M2827" s="26"/>
    </row>
    <row r="2828" spans="8:13">
      <c r="H2828" s="116"/>
      <c r="I2828" s="372"/>
      <c r="J2828" s="372"/>
      <c r="K2828" s="372"/>
      <c r="L2828" s="372"/>
      <c r="M2828" s="372"/>
    </row>
    <row r="2829" spans="8:13">
      <c r="H2829" s="116"/>
      <c r="I2829" s="372"/>
      <c r="J2829" s="372"/>
      <c r="K2829" s="26"/>
      <c r="L2829" s="372"/>
      <c r="M2829" s="26"/>
    </row>
    <row r="2830" spans="8:13">
      <c r="H2830" s="116"/>
      <c r="I2830" s="372"/>
      <c r="J2830" s="372"/>
      <c r="K2830" s="26"/>
      <c r="L2830" s="372"/>
      <c r="M2830" s="26"/>
    </row>
    <row r="2831" spans="8:13">
      <c r="H2831" s="116"/>
      <c r="I2831" s="372"/>
      <c r="J2831" s="372"/>
      <c r="K2831" s="26"/>
      <c r="L2831" s="372"/>
      <c r="M2831" s="26"/>
    </row>
    <row r="2832" spans="8:13">
      <c r="H2832" s="116"/>
      <c r="I2832" s="723"/>
      <c r="J2832" s="723"/>
      <c r="K2832" s="723"/>
      <c r="L2832" s="723"/>
      <c r="M2832" s="723"/>
    </row>
    <row r="2833" spans="8:13">
      <c r="H2833" s="116"/>
      <c r="I2833" s="372"/>
      <c r="J2833" s="372"/>
      <c r="K2833" s="372"/>
      <c r="L2833" s="372"/>
      <c r="M2833" s="26"/>
    </row>
    <row r="2834" spans="8:13">
      <c r="H2834" s="116"/>
      <c r="I2834" s="372"/>
      <c r="J2834" s="372"/>
      <c r="K2834" s="26"/>
      <c r="L2834" s="372"/>
      <c r="M2834" s="26"/>
    </row>
    <row r="2835" spans="8:13">
      <c r="H2835" s="116"/>
      <c r="I2835" s="372"/>
      <c r="J2835" s="372"/>
      <c r="K2835" s="26"/>
      <c r="L2835" s="26"/>
      <c r="M2835" s="26"/>
    </row>
    <row r="2836" spans="8:13">
      <c r="H2836" s="116"/>
      <c r="I2836" s="372"/>
      <c r="J2836" s="372"/>
      <c r="K2836" s="26"/>
      <c r="L2836" s="26"/>
      <c r="M2836" s="26"/>
    </row>
    <row r="2837" spans="8:13">
      <c r="H2837" s="116"/>
      <c r="I2837" s="372"/>
      <c r="J2837" s="372"/>
      <c r="K2837" s="372"/>
      <c r="L2837" s="372"/>
      <c r="M2837" s="372"/>
    </row>
    <row r="2838" spans="8:13">
      <c r="H2838" s="116"/>
      <c r="I2838" s="723"/>
      <c r="J2838" s="723"/>
      <c r="K2838" s="723"/>
      <c r="L2838" s="723"/>
      <c r="M2838" s="723"/>
    </row>
    <row r="2839" spans="8:13">
      <c r="H2839" s="116"/>
      <c r="I2839" s="372"/>
      <c r="J2839" s="372"/>
      <c r="K2839" s="26"/>
      <c r="L2839" s="372"/>
      <c r="M2839" s="26"/>
    </row>
    <row r="2840" spans="8:13">
      <c r="H2840" s="116"/>
      <c r="I2840" s="372"/>
      <c r="J2840" s="372"/>
      <c r="K2840" s="26"/>
      <c r="L2840" s="372"/>
      <c r="M2840" s="26"/>
    </row>
    <row r="2841" spans="8:13">
      <c r="H2841" s="116"/>
      <c r="I2841" s="372"/>
      <c r="J2841" s="372"/>
      <c r="K2841" s="26"/>
      <c r="L2841" s="372"/>
      <c r="M2841" s="26"/>
    </row>
    <row r="2842" spans="8:13">
      <c r="H2842" s="116"/>
      <c r="I2842" s="372"/>
      <c r="J2842" s="372"/>
      <c r="K2842" s="26"/>
      <c r="L2842" s="372"/>
      <c r="M2842" s="26"/>
    </row>
    <row r="2843" spans="8:13">
      <c r="H2843" s="116"/>
      <c r="I2843" s="372"/>
      <c r="J2843" s="372"/>
      <c r="K2843" s="372"/>
      <c r="L2843" s="372"/>
      <c r="M2843" s="372"/>
    </row>
    <row r="2844" spans="8:13">
      <c r="H2844" s="116"/>
      <c r="I2844" s="372"/>
      <c r="J2844" s="372"/>
      <c r="K2844" s="372"/>
      <c r="L2844" s="372"/>
      <c r="M2844" s="372"/>
    </row>
    <row r="2845" spans="8:13">
      <c r="H2845" s="116"/>
      <c r="I2845" s="723"/>
      <c r="J2845" s="723"/>
      <c r="K2845" s="723"/>
      <c r="L2845" s="723"/>
      <c r="M2845" s="723"/>
    </row>
    <row r="2846" spans="8:13">
      <c r="H2846" s="116"/>
      <c r="I2846" s="372"/>
      <c r="J2846" s="372"/>
      <c r="K2846" s="372"/>
      <c r="L2846" s="372"/>
      <c r="M2846" s="372"/>
    </row>
    <row r="2847" spans="8:13">
      <c r="H2847" s="116"/>
      <c r="I2847" s="723"/>
      <c r="J2847" s="723"/>
      <c r="K2847" s="723"/>
      <c r="L2847" s="723"/>
      <c r="M2847" s="723"/>
    </row>
    <row r="2848" spans="8:13">
      <c r="H2848" s="116"/>
      <c r="I2848" s="723"/>
      <c r="J2848" s="723"/>
      <c r="K2848" s="723"/>
      <c r="L2848" s="723"/>
      <c r="M2848" s="723"/>
    </row>
    <row r="2849" spans="8:13">
      <c r="H2849" s="116"/>
      <c r="I2849" s="372"/>
      <c r="J2849" s="372"/>
      <c r="K2849" s="372"/>
      <c r="L2849" s="372"/>
      <c r="M2849" s="372"/>
    </row>
    <row r="2850" spans="8:13">
      <c r="H2850" s="116"/>
      <c r="I2850" s="372"/>
      <c r="J2850" s="372"/>
      <c r="K2850" s="372"/>
      <c r="L2850" s="372"/>
      <c r="M2850" s="372"/>
    </row>
    <row r="2851" spans="8:13">
      <c r="H2851" s="116"/>
      <c r="I2851" s="372"/>
      <c r="J2851" s="372"/>
      <c r="K2851" s="372"/>
      <c r="L2851" s="372"/>
      <c r="M2851" s="372"/>
    </row>
    <row r="2852" spans="8:13">
      <c r="H2852" s="116"/>
      <c r="I2852" s="372"/>
      <c r="J2852" s="372"/>
      <c r="K2852" s="372"/>
      <c r="L2852" s="372"/>
      <c r="M2852" s="372"/>
    </row>
    <row r="2853" spans="8:13">
      <c r="H2853" s="116"/>
      <c r="I2853" s="372"/>
      <c r="J2853" s="372"/>
      <c r="K2853" s="372"/>
      <c r="L2853" s="372"/>
      <c r="M2853" s="372"/>
    </row>
    <row r="2854" spans="8:13">
      <c r="H2854" s="116"/>
      <c r="I2854" s="372"/>
      <c r="J2854" s="372"/>
      <c r="K2854" s="372"/>
      <c r="L2854" s="372"/>
      <c r="M2854" s="372"/>
    </row>
    <row r="2855" spans="8:13">
      <c r="H2855" s="116"/>
      <c r="I2855" s="372"/>
      <c r="J2855" s="372"/>
      <c r="K2855" s="372"/>
      <c r="L2855" s="372"/>
      <c r="M2855" s="372"/>
    </row>
    <row r="2856" spans="8:13">
      <c r="H2856" s="116"/>
      <c r="I2856" s="372"/>
      <c r="J2856" s="372"/>
      <c r="K2856" s="372"/>
      <c r="L2856" s="372"/>
      <c r="M2856" s="372"/>
    </row>
    <row r="2857" spans="8:13">
      <c r="H2857" s="116"/>
      <c r="I2857" s="372"/>
      <c r="J2857" s="372"/>
      <c r="K2857" s="372"/>
      <c r="L2857" s="372"/>
      <c r="M2857" s="372"/>
    </row>
    <row r="2858" spans="8:13">
      <c r="H2858" s="116"/>
      <c r="I2858" s="723"/>
      <c r="J2858" s="723"/>
      <c r="K2858" s="723"/>
      <c r="L2858" s="723"/>
      <c r="M2858" s="723"/>
    </row>
    <row r="2859" spans="8:13">
      <c r="H2859" s="116"/>
      <c r="I2859" s="372"/>
      <c r="J2859" s="372"/>
      <c r="K2859" s="372"/>
      <c r="L2859" s="372"/>
      <c r="M2859" s="372"/>
    </row>
    <row r="2860" spans="8:13">
      <c r="H2860" s="116"/>
      <c r="I2860" s="372"/>
      <c r="J2860" s="372"/>
      <c r="K2860" s="372"/>
      <c r="L2860" s="372"/>
      <c r="M2860" s="372"/>
    </row>
    <row r="2861" spans="8:13">
      <c r="H2861" s="116"/>
      <c r="I2861" s="372"/>
      <c r="J2861" s="372"/>
      <c r="K2861" s="372"/>
      <c r="L2861" s="372"/>
      <c r="M2861" s="372"/>
    </row>
    <row r="2862" spans="8:13">
      <c r="H2862" s="116"/>
      <c r="I2862" s="372"/>
      <c r="J2862" s="372"/>
      <c r="K2862" s="372"/>
      <c r="L2862" s="372"/>
      <c r="M2862" s="372"/>
    </row>
    <row r="2863" spans="8:13">
      <c r="H2863" s="116"/>
      <c r="I2863" s="723"/>
      <c r="J2863" s="723"/>
      <c r="K2863" s="723"/>
      <c r="L2863" s="723"/>
      <c r="M2863" s="723"/>
    </row>
    <row r="2864" spans="8:13">
      <c r="H2864" s="116"/>
      <c r="I2864" s="372"/>
      <c r="J2864" s="372"/>
      <c r="K2864" s="372"/>
      <c r="L2864" s="372"/>
      <c r="M2864" s="372"/>
    </row>
    <row r="2865" spans="8:13">
      <c r="H2865" s="116"/>
      <c r="I2865" s="372"/>
      <c r="J2865" s="372"/>
      <c r="K2865" s="372"/>
      <c r="L2865" s="372"/>
      <c r="M2865" s="372"/>
    </row>
    <row r="2866" spans="8:13">
      <c r="H2866" s="116"/>
      <c r="I2866" s="372"/>
      <c r="J2866" s="372"/>
      <c r="K2866" s="372"/>
      <c r="L2866" s="372"/>
      <c r="M2866" s="372"/>
    </row>
    <row r="2867" spans="8:13">
      <c r="H2867" s="116"/>
      <c r="I2867" s="723"/>
      <c r="J2867" s="723"/>
      <c r="K2867" s="723"/>
      <c r="L2867" s="723"/>
      <c r="M2867" s="723"/>
    </row>
    <row r="2868" spans="8:13">
      <c r="H2868" s="116"/>
      <c r="I2868" s="372"/>
      <c r="J2868" s="372"/>
      <c r="K2868" s="372"/>
      <c r="L2868" s="372"/>
      <c r="M2868" s="372"/>
    </row>
    <row r="2869" spans="8:13">
      <c r="H2869" s="116"/>
      <c r="I2869" s="372"/>
      <c r="J2869" s="372"/>
      <c r="K2869" s="372"/>
      <c r="L2869" s="372"/>
      <c r="M2869" s="372"/>
    </row>
    <row r="2870" spans="8:13">
      <c r="H2870" s="116"/>
      <c r="I2870" s="372"/>
      <c r="J2870" s="372"/>
      <c r="K2870" s="372"/>
      <c r="L2870" s="372"/>
      <c r="M2870" s="372"/>
    </row>
    <row r="2871" spans="8:13">
      <c r="H2871" s="116"/>
      <c r="I2871" s="372"/>
      <c r="J2871" s="372"/>
      <c r="K2871" s="372"/>
      <c r="L2871" s="372"/>
      <c r="M2871" s="372"/>
    </row>
    <row r="2872" spans="8:13">
      <c r="H2872" s="116"/>
      <c r="I2872" s="372"/>
      <c r="J2872" s="372"/>
      <c r="K2872" s="372"/>
      <c r="L2872" s="372"/>
      <c r="M2872" s="372"/>
    </row>
    <row r="2873" spans="8:13">
      <c r="H2873" s="116"/>
      <c r="I2873" s="372"/>
      <c r="J2873" s="372"/>
      <c r="K2873" s="372"/>
      <c r="L2873" s="372"/>
      <c r="M2873" s="372"/>
    </row>
    <row r="2874" spans="8:13">
      <c r="H2874" s="116"/>
      <c r="I2874" s="372"/>
      <c r="J2874" s="372"/>
      <c r="K2874" s="372"/>
      <c r="L2874" s="372"/>
      <c r="M2874" s="372"/>
    </row>
    <row r="2875" spans="8:13">
      <c r="H2875" s="116"/>
      <c r="I2875" s="372"/>
      <c r="J2875" s="372"/>
      <c r="K2875" s="372"/>
      <c r="L2875" s="372"/>
      <c r="M2875" s="372"/>
    </row>
    <row r="2876" spans="8:13">
      <c r="H2876" s="116"/>
      <c r="I2876" s="723"/>
      <c r="J2876" s="723"/>
      <c r="K2876" s="723"/>
      <c r="L2876" s="723"/>
      <c r="M2876" s="723"/>
    </row>
    <row r="2877" spans="8:13">
      <c r="H2877" s="116"/>
      <c r="I2877" s="372"/>
      <c r="J2877" s="372"/>
      <c r="K2877" s="372"/>
      <c r="L2877" s="372"/>
      <c r="M2877" s="372"/>
    </row>
    <row r="2878" spans="8:13">
      <c r="H2878" s="116"/>
      <c r="I2878" s="372"/>
      <c r="J2878" s="372"/>
      <c r="K2878" s="372"/>
      <c r="L2878" s="372"/>
      <c r="M2878" s="372"/>
    </row>
    <row r="2879" spans="8:13">
      <c r="H2879" s="116"/>
      <c r="I2879" s="372"/>
      <c r="J2879" s="372"/>
      <c r="K2879" s="372"/>
      <c r="L2879" s="372"/>
      <c r="M2879" s="372"/>
    </row>
    <row r="2880" spans="8:13">
      <c r="H2880" s="116"/>
      <c r="I2880" s="372"/>
      <c r="J2880" s="372"/>
      <c r="K2880" s="372"/>
      <c r="L2880" s="372"/>
      <c r="M2880" s="372"/>
    </row>
    <row r="2881" spans="8:13">
      <c r="H2881" s="116"/>
      <c r="I2881" s="372"/>
      <c r="J2881" s="372"/>
      <c r="K2881" s="372"/>
      <c r="L2881" s="372"/>
      <c r="M2881" s="372"/>
    </row>
    <row r="2882" spans="8:13">
      <c r="H2882" s="116"/>
      <c r="I2882" s="372"/>
      <c r="J2882" s="372"/>
      <c r="K2882" s="372"/>
      <c r="L2882" s="372"/>
      <c r="M2882" s="372"/>
    </row>
    <row r="2883" spans="8:13">
      <c r="H2883" s="116"/>
      <c r="I2883" s="372"/>
      <c r="J2883" s="372"/>
      <c r="K2883" s="372"/>
      <c r="L2883" s="372"/>
      <c r="M2883" s="372"/>
    </row>
    <row r="2884" spans="8:13">
      <c r="H2884" s="116"/>
      <c r="I2884" s="723"/>
      <c r="J2884" s="723"/>
      <c r="K2884" s="723"/>
      <c r="L2884" s="723"/>
      <c r="M2884" s="723"/>
    </row>
    <row r="2885" spans="8:13">
      <c r="H2885" s="116"/>
      <c r="I2885" s="372"/>
      <c r="J2885" s="372"/>
      <c r="K2885" s="372"/>
      <c r="L2885" s="372"/>
      <c r="M2885" s="372"/>
    </row>
    <row r="2886" spans="8:13">
      <c r="H2886" s="116"/>
      <c r="I2886" s="372"/>
      <c r="J2886" s="372"/>
      <c r="K2886" s="372"/>
      <c r="L2886" s="372"/>
      <c r="M2886" s="372"/>
    </row>
    <row r="2887" spans="8:13">
      <c r="H2887" s="116"/>
      <c r="I2887" s="372"/>
      <c r="J2887" s="372"/>
      <c r="K2887" s="372"/>
      <c r="L2887" s="372"/>
      <c r="M2887" s="372"/>
    </row>
    <row r="2888" spans="8:13">
      <c r="H2888" s="116"/>
      <c r="I2888" s="372"/>
      <c r="J2888" s="372"/>
      <c r="K2888" s="372"/>
      <c r="L2888" s="372"/>
      <c r="M2888" s="372"/>
    </row>
    <row r="2889" spans="8:13">
      <c r="H2889" s="116"/>
      <c r="I2889" s="372"/>
      <c r="J2889" s="372"/>
      <c r="K2889" s="372"/>
      <c r="L2889" s="372"/>
      <c r="M2889" s="372"/>
    </row>
    <row r="2890" spans="8:13">
      <c r="H2890" s="116"/>
      <c r="I2890" s="372"/>
      <c r="J2890" s="372"/>
      <c r="K2890" s="372"/>
      <c r="L2890" s="372"/>
      <c r="M2890" s="372"/>
    </row>
    <row r="2891" spans="8:13">
      <c r="H2891" s="116"/>
      <c r="I2891" s="372"/>
      <c r="J2891" s="372"/>
      <c r="K2891" s="372"/>
      <c r="L2891" s="372"/>
      <c r="M2891" s="372"/>
    </row>
    <row r="2892" spans="8:13">
      <c r="H2892" s="116"/>
      <c r="I2892" s="372"/>
      <c r="J2892" s="372"/>
      <c r="K2892" s="372"/>
      <c r="L2892" s="372"/>
      <c r="M2892" s="372"/>
    </row>
    <row r="2893" spans="8:13">
      <c r="H2893" s="116"/>
      <c r="I2893" s="372"/>
      <c r="J2893" s="372"/>
      <c r="K2893" s="372"/>
      <c r="L2893" s="372"/>
      <c r="M2893" s="372"/>
    </row>
    <row r="2894" spans="8:13">
      <c r="H2894" s="116"/>
      <c r="I2894" s="372"/>
      <c r="J2894" s="372"/>
      <c r="K2894" s="372"/>
      <c r="L2894" s="372"/>
      <c r="M2894" s="372"/>
    </row>
    <row r="2895" spans="8:13">
      <c r="H2895" s="116"/>
      <c r="I2895" s="372"/>
      <c r="J2895" s="372"/>
      <c r="K2895" s="372"/>
      <c r="L2895" s="372"/>
      <c r="M2895" s="372"/>
    </row>
    <row r="2896" spans="8:13">
      <c r="H2896" s="116"/>
      <c r="I2896" s="372"/>
      <c r="J2896" s="372"/>
      <c r="K2896" s="372"/>
      <c r="L2896" s="372"/>
      <c r="M2896" s="372"/>
    </row>
    <row r="2897" spans="8:13">
      <c r="H2897" s="116"/>
      <c r="I2897" s="372"/>
      <c r="J2897" s="372"/>
      <c r="K2897" s="372"/>
      <c r="L2897" s="372"/>
      <c r="M2897" s="372"/>
    </row>
    <row r="2898" spans="8:13">
      <c r="H2898" s="116"/>
      <c r="I2898" s="723"/>
      <c r="J2898" s="723"/>
      <c r="K2898" s="723"/>
      <c r="L2898" s="723"/>
      <c r="M2898" s="723"/>
    </row>
    <row r="2899" spans="8:13">
      <c r="H2899" s="116"/>
      <c r="I2899" s="372"/>
      <c r="J2899" s="372"/>
      <c r="K2899" s="372"/>
      <c r="L2899" s="372"/>
      <c r="M2899" s="372"/>
    </row>
    <row r="2900" spans="8:13">
      <c r="H2900" s="116"/>
      <c r="I2900" s="372"/>
      <c r="J2900" s="372"/>
      <c r="K2900" s="372"/>
      <c r="L2900" s="372"/>
      <c r="M2900" s="372"/>
    </row>
    <row r="2901" spans="8:13">
      <c r="H2901" s="116"/>
      <c r="I2901" s="372"/>
      <c r="J2901" s="372"/>
      <c r="K2901" s="372"/>
      <c r="L2901" s="372"/>
      <c r="M2901" s="372"/>
    </row>
    <row r="2902" spans="8:13">
      <c r="H2902" s="116"/>
      <c r="I2902" s="372"/>
      <c r="J2902" s="372"/>
      <c r="K2902" s="372"/>
      <c r="L2902" s="372"/>
      <c r="M2902" s="372"/>
    </row>
    <row r="2903" spans="8:13">
      <c r="H2903" s="116"/>
      <c r="I2903" s="372"/>
      <c r="J2903" s="372"/>
      <c r="K2903" s="372"/>
      <c r="L2903" s="372"/>
      <c r="M2903" s="372"/>
    </row>
    <row r="2904" spans="8:13">
      <c r="H2904" s="116"/>
      <c r="I2904" s="372"/>
      <c r="J2904" s="372"/>
      <c r="K2904" s="372"/>
      <c r="L2904" s="372"/>
      <c r="M2904" s="372"/>
    </row>
    <row r="2905" spans="8:13">
      <c r="H2905" s="116"/>
      <c r="I2905" s="372"/>
      <c r="J2905" s="372"/>
      <c r="K2905" s="372"/>
      <c r="L2905" s="372"/>
      <c r="M2905" s="372"/>
    </row>
    <row r="2906" spans="8:13">
      <c r="H2906" s="116"/>
      <c r="I2906" s="372"/>
      <c r="J2906" s="372"/>
      <c r="K2906" s="372"/>
      <c r="L2906" s="372"/>
      <c r="M2906" s="372"/>
    </row>
    <row r="2907" spans="8:13">
      <c r="H2907" s="116"/>
      <c r="I2907" s="372"/>
      <c r="J2907" s="372"/>
      <c r="K2907" s="372"/>
      <c r="L2907" s="372"/>
      <c r="M2907" s="372"/>
    </row>
    <row r="2908" spans="8:13">
      <c r="H2908" s="116"/>
      <c r="I2908" s="372"/>
      <c r="J2908" s="372"/>
      <c r="K2908" s="372"/>
      <c r="L2908" s="372"/>
      <c r="M2908" s="372"/>
    </row>
    <row r="2909" spans="8:13">
      <c r="H2909" s="116"/>
      <c r="I2909" s="723"/>
      <c r="J2909" s="723"/>
      <c r="K2909" s="723"/>
      <c r="L2909" s="723"/>
      <c r="M2909" s="723"/>
    </row>
    <row r="2910" spans="8:13">
      <c r="H2910" s="116"/>
      <c r="I2910" s="372"/>
      <c r="J2910" s="372"/>
      <c r="K2910" s="372"/>
      <c r="L2910" s="372"/>
      <c r="M2910" s="372"/>
    </row>
    <row r="2911" spans="8:13">
      <c r="H2911" s="116"/>
      <c r="I2911" s="372"/>
      <c r="J2911" s="372"/>
      <c r="K2911" s="372"/>
      <c r="L2911" s="372"/>
      <c r="M2911" s="372"/>
    </row>
    <row r="2912" spans="8:13">
      <c r="H2912" s="116"/>
      <c r="I2912" s="372"/>
      <c r="J2912" s="372"/>
      <c r="K2912" s="372"/>
      <c r="L2912" s="372"/>
      <c r="M2912" s="372"/>
    </row>
    <row r="2913" spans="8:13">
      <c r="H2913" s="116"/>
      <c r="I2913" s="372"/>
      <c r="J2913" s="372"/>
      <c r="K2913" s="372"/>
      <c r="L2913" s="372"/>
      <c r="M2913" s="372"/>
    </row>
    <row r="2914" spans="8:13">
      <c r="H2914" s="116"/>
      <c r="I2914" s="372"/>
      <c r="J2914" s="372"/>
      <c r="K2914" s="372"/>
      <c r="L2914" s="372"/>
      <c r="M2914" s="372"/>
    </row>
    <row r="2915" spans="8:13">
      <c r="H2915" s="116"/>
      <c r="I2915" s="372"/>
      <c r="J2915" s="372"/>
      <c r="K2915" s="372"/>
      <c r="L2915" s="372"/>
      <c r="M2915" s="372"/>
    </row>
    <row r="2916" spans="8:13">
      <c r="H2916" s="116"/>
      <c r="I2916" s="372"/>
      <c r="J2916" s="372"/>
      <c r="K2916" s="372"/>
      <c r="L2916" s="372"/>
      <c r="M2916" s="372"/>
    </row>
    <row r="2917" spans="8:13">
      <c r="H2917" s="116"/>
      <c r="I2917" s="372"/>
      <c r="J2917" s="372"/>
      <c r="K2917" s="372"/>
      <c r="L2917" s="372"/>
      <c r="M2917" s="372"/>
    </row>
    <row r="2918" spans="8:13">
      <c r="H2918" s="116"/>
      <c r="I2918" s="372"/>
      <c r="J2918" s="372"/>
      <c r="K2918" s="372"/>
      <c r="L2918" s="372"/>
      <c r="M2918" s="372"/>
    </row>
    <row r="2919" spans="8:13">
      <c r="H2919" s="116"/>
      <c r="I2919" s="372"/>
      <c r="J2919" s="372"/>
      <c r="K2919" s="372"/>
      <c r="L2919" s="372"/>
      <c r="M2919" s="372"/>
    </row>
    <row r="2920" spans="8:13">
      <c r="H2920" s="116"/>
      <c r="I2920" s="372"/>
      <c r="J2920" s="372"/>
      <c r="K2920" s="372"/>
      <c r="L2920" s="372"/>
      <c r="M2920" s="372"/>
    </row>
    <row r="2921" spans="8:13">
      <c r="H2921" s="116"/>
      <c r="I2921" s="372"/>
      <c r="J2921" s="372"/>
      <c r="K2921" s="372"/>
      <c r="L2921" s="372"/>
      <c r="M2921" s="372"/>
    </row>
    <row r="2922" spans="8:13">
      <c r="H2922" s="116"/>
      <c r="I2922" s="372"/>
      <c r="J2922" s="372"/>
      <c r="K2922" s="372"/>
      <c r="L2922" s="372"/>
      <c r="M2922" s="372"/>
    </row>
    <row r="2923" spans="8:13">
      <c r="H2923" s="116"/>
      <c r="I2923" s="372"/>
      <c r="J2923" s="372"/>
      <c r="K2923" s="372"/>
      <c r="L2923" s="372"/>
      <c r="M2923" s="372"/>
    </row>
    <row r="2924" spans="8:13">
      <c r="H2924" s="116"/>
      <c r="I2924" s="372"/>
      <c r="J2924" s="372"/>
      <c r="K2924" s="372"/>
      <c r="L2924" s="372"/>
      <c r="M2924" s="372"/>
    </row>
    <row r="2925" spans="8:13">
      <c r="H2925" s="116"/>
      <c r="I2925" s="372"/>
      <c r="J2925" s="372"/>
      <c r="K2925" s="372"/>
      <c r="L2925" s="372"/>
      <c r="M2925" s="372"/>
    </row>
    <row r="2926" spans="8:13">
      <c r="H2926" s="116"/>
      <c r="I2926" s="372"/>
      <c r="J2926" s="372"/>
      <c r="K2926" s="372"/>
      <c r="L2926" s="372"/>
      <c r="M2926" s="372"/>
    </row>
    <row r="2927" spans="8:13">
      <c r="H2927" s="116"/>
      <c r="I2927" s="372"/>
      <c r="J2927" s="372"/>
      <c r="K2927" s="372"/>
      <c r="L2927" s="372"/>
      <c r="M2927" s="372"/>
    </row>
    <row r="2928" spans="8:13">
      <c r="H2928" s="116"/>
      <c r="I2928" s="372"/>
      <c r="J2928" s="372"/>
      <c r="K2928" s="372"/>
      <c r="L2928" s="372"/>
      <c r="M2928" s="372"/>
    </row>
    <row r="2929" spans="8:13">
      <c r="H2929" s="116"/>
      <c r="I2929" s="372"/>
      <c r="J2929" s="372"/>
      <c r="K2929" s="372"/>
      <c r="L2929" s="372"/>
      <c r="M2929" s="372"/>
    </row>
    <row r="2930" spans="8:13">
      <c r="H2930" s="116"/>
      <c r="I2930" s="372"/>
      <c r="J2930" s="372"/>
      <c r="K2930" s="372"/>
      <c r="L2930" s="372"/>
      <c r="M2930" s="372"/>
    </row>
    <row r="2931" spans="8:13">
      <c r="H2931" s="116"/>
      <c r="I2931" s="372"/>
      <c r="J2931" s="372"/>
      <c r="K2931" s="372"/>
      <c r="L2931" s="372"/>
      <c r="M2931" s="372"/>
    </row>
    <row r="2932" spans="8:13">
      <c r="H2932" s="116"/>
      <c r="I2932" s="372"/>
      <c r="J2932" s="372"/>
      <c r="K2932" s="372"/>
      <c r="L2932" s="372"/>
      <c r="M2932" s="372"/>
    </row>
    <row r="2933" spans="8:13">
      <c r="H2933" s="116"/>
      <c r="I2933" s="372"/>
      <c r="J2933" s="372"/>
      <c r="K2933" s="372"/>
      <c r="L2933" s="372"/>
      <c r="M2933" s="372"/>
    </row>
    <row r="2934" spans="8:13">
      <c r="H2934" s="116"/>
      <c r="I2934" s="372"/>
      <c r="J2934" s="372"/>
      <c r="K2934" s="372"/>
      <c r="L2934" s="372"/>
      <c r="M2934" s="372"/>
    </row>
    <row r="2935" spans="8:13">
      <c r="H2935" s="116"/>
      <c r="I2935" s="372"/>
      <c r="J2935" s="372"/>
      <c r="K2935" s="372"/>
      <c r="L2935" s="372"/>
      <c r="M2935" s="372"/>
    </row>
    <row r="2936" spans="8:13">
      <c r="H2936" s="116"/>
      <c r="I2936" s="372"/>
      <c r="J2936" s="372"/>
      <c r="K2936" s="372"/>
      <c r="L2936" s="372"/>
      <c r="M2936" s="372"/>
    </row>
    <row r="2937" spans="8:13">
      <c r="H2937" s="116"/>
      <c r="I2937" s="372"/>
      <c r="J2937" s="372"/>
      <c r="K2937" s="372"/>
      <c r="L2937" s="372"/>
      <c r="M2937" s="372"/>
    </row>
    <row r="2938" spans="8:13">
      <c r="H2938" s="116"/>
      <c r="I2938" s="372"/>
      <c r="J2938" s="372"/>
      <c r="K2938" s="372"/>
      <c r="L2938" s="372"/>
      <c r="M2938" s="372"/>
    </row>
    <row r="2939" spans="8:13">
      <c r="H2939" s="116"/>
      <c r="I2939" s="372"/>
      <c r="J2939" s="372"/>
      <c r="K2939" s="372"/>
      <c r="L2939" s="372"/>
      <c r="M2939" s="372"/>
    </row>
    <row r="2940" spans="8:13">
      <c r="H2940" s="116"/>
      <c r="I2940" s="372"/>
      <c r="J2940" s="372"/>
      <c r="K2940" s="372"/>
      <c r="L2940" s="372"/>
      <c r="M2940" s="372"/>
    </row>
    <row r="2941" spans="8:13">
      <c r="H2941" s="116"/>
      <c r="I2941" s="723"/>
      <c r="J2941" s="723"/>
      <c r="K2941" s="723"/>
      <c r="L2941" s="723"/>
      <c r="M2941" s="723"/>
    </row>
    <row r="2942" spans="8:13">
      <c r="H2942" s="116"/>
      <c r="I2942" s="372"/>
      <c r="J2942" s="372"/>
      <c r="K2942" s="372"/>
      <c r="L2942" s="372"/>
      <c r="M2942" s="372"/>
    </row>
    <row r="2943" spans="8:13">
      <c r="H2943" s="116"/>
      <c r="I2943" s="372"/>
      <c r="J2943" s="372"/>
      <c r="K2943" s="372"/>
      <c r="L2943" s="372"/>
      <c r="M2943" s="372"/>
    </row>
    <row r="2944" spans="8:13">
      <c r="H2944" s="116"/>
      <c r="I2944" s="372"/>
      <c r="J2944" s="372"/>
      <c r="K2944" s="372"/>
      <c r="L2944" s="372"/>
      <c r="M2944" s="372"/>
    </row>
    <row r="2945" spans="8:13">
      <c r="H2945" s="116"/>
      <c r="I2945" s="372"/>
      <c r="J2945" s="372"/>
      <c r="K2945" s="372"/>
      <c r="L2945" s="372"/>
      <c r="M2945" s="372"/>
    </row>
    <row r="2946" spans="8:13">
      <c r="H2946" s="116"/>
      <c r="I2946" s="372"/>
      <c r="J2946" s="372"/>
      <c r="K2946" s="372"/>
      <c r="L2946" s="372"/>
      <c r="M2946" s="372"/>
    </row>
    <row r="2947" spans="8:13">
      <c r="H2947" s="116"/>
      <c r="I2947" s="372"/>
      <c r="J2947" s="372"/>
      <c r="K2947" s="372"/>
      <c r="L2947" s="372"/>
      <c r="M2947" s="372"/>
    </row>
    <row r="2948" spans="8:13">
      <c r="H2948" s="116"/>
      <c r="I2948" s="372"/>
      <c r="J2948" s="372"/>
      <c r="K2948" s="372"/>
      <c r="L2948" s="372"/>
      <c r="M2948" s="372"/>
    </row>
    <row r="2949" spans="8:13">
      <c r="H2949" s="116"/>
      <c r="I2949" s="372"/>
      <c r="J2949" s="372"/>
      <c r="K2949" s="372"/>
      <c r="L2949" s="372"/>
      <c r="M2949" s="372"/>
    </row>
    <row r="2950" spans="8:13">
      <c r="H2950" s="116"/>
      <c r="I2950" s="372"/>
      <c r="J2950" s="372"/>
      <c r="K2950" s="372"/>
      <c r="L2950" s="372"/>
      <c r="M2950" s="372"/>
    </row>
    <row r="2951" spans="8:13">
      <c r="H2951" s="116"/>
      <c r="I2951" s="372"/>
      <c r="J2951" s="372"/>
      <c r="K2951" s="372"/>
      <c r="L2951" s="372"/>
      <c r="M2951" s="372"/>
    </row>
    <row r="2952" spans="8:13">
      <c r="H2952" s="116"/>
      <c r="I2952" s="372"/>
      <c r="J2952" s="372"/>
      <c r="K2952" s="372"/>
      <c r="L2952" s="372"/>
      <c r="M2952" s="372"/>
    </row>
    <row r="2953" spans="8:13">
      <c r="H2953" s="116"/>
      <c r="I2953" s="372"/>
      <c r="J2953" s="372"/>
      <c r="K2953" s="372"/>
      <c r="L2953" s="372"/>
      <c r="M2953" s="372"/>
    </row>
    <row r="2954" spans="8:13">
      <c r="H2954" s="116"/>
      <c r="I2954" s="372"/>
      <c r="J2954" s="372"/>
      <c r="K2954" s="372"/>
      <c r="L2954" s="372"/>
      <c r="M2954" s="372"/>
    </row>
    <row r="2955" spans="8:13">
      <c r="H2955" s="116"/>
      <c r="I2955" s="372"/>
      <c r="J2955" s="372"/>
      <c r="K2955" s="372"/>
      <c r="L2955" s="372"/>
      <c r="M2955" s="372"/>
    </row>
    <row r="2956" spans="8:13">
      <c r="H2956" s="116"/>
      <c r="I2956" s="372"/>
      <c r="J2956" s="372"/>
      <c r="K2956" s="372"/>
      <c r="L2956" s="372"/>
      <c r="M2956" s="372"/>
    </row>
    <row r="2957" spans="8:13">
      <c r="H2957" s="116"/>
      <c r="I2957" s="723"/>
      <c r="J2957" s="723"/>
      <c r="K2957" s="723"/>
      <c r="L2957" s="723"/>
      <c r="M2957" s="723"/>
    </row>
    <row r="2958" spans="8:13">
      <c r="H2958" s="116"/>
      <c r="I2958" s="372"/>
      <c r="J2958" s="372"/>
      <c r="K2958" s="372"/>
      <c r="L2958" s="372"/>
      <c r="M2958" s="372"/>
    </row>
    <row r="2959" spans="8:13">
      <c r="H2959" s="116"/>
      <c r="I2959" s="372"/>
      <c r="J2959" s="372"/>
      <c r="K2959" s="372"/>
      <c r="L2959" s="372"/>
      <c r="M2959" s="372"/>
    </row>
    <row r="2960" spans="8:13">
      <c r="H2960" s="116"/>
      <c r="I2960" s="372"/>
      <c r="J2960" s="372"/>
      <c r="K2960" s="372"/>
      <c r="L2960" s="372"/>
      <c r="M2960" s="372"/>
    </row>
    <row r="2961" spans="8:13">
      <c r="H2961" s="116"/>
      <c r="I2961" s="372"/>
      <c r="J2961" s="372"/>
      <c r="K2961" s="372"/>
      <c r="L2961" s="372"/>
      <c r="M2961" s="372"/>
    </row>
    <row r="2962" spans="8:13">
      <c r="H2962" s="116"/>
      <c r="I2962" s="372"/>
      <c r="J2962" s="372"/>
      <c r="K2962" s="372"/>
      <c r="L2962" s="372"/>
      <c r="M2962" s="372"/>
    </row>
    <row r="2963" spans="8:13">
      <c r="H2963" s="116"/>
      <c r="I2963" s="372"/>
      <c r="J2963" s="372"/>
      <c r="K2963" s="372"/>
      <c r="L2963" s="372"/>
      <c r="M2963" s="372"/>
    </row>
    <row r="2964" spans="8:13">
      <c r="H2964" s="116"/>
      <c r="I2964" s="372"/>
      <c r="J2964" s="372"/>
      <c r="K2964" s="372"/>
      <c r="L2964" s="372"/>
      <c r="M2964" s="372"/>
    </row>
    <row r="2965" spans="8:13">
      <c r="H2965" s="116"/>
      <c r="I2965" s="372"/>
      <c r="J2965" s="372"/>
      <c r="K2965" s="372"/>
      <c r="L2965" s="372"/>
      <c r="M2965" s="372"/>
    </row>
    <row r="2966" spans="8:13">
      <c r="H2966" s="116"/>
      <c r="I2966" s="372"/>
      <c r="J2966" s="372"/>
      <c r="K2966" s="372"/>
      <c r="L2966" s="372"/>
      <c r="M2966" s="372"/>
    </row>
    <row r="2967" spans="8:13">
      <c r="H2967" s="116"/>
      <c r="I2967" s="372"/>
      <c r="J2967" s="372"/>
      <c r="K2967" s="372"/>
      <c r="L2967" s="372"/>
      <c r="M2967" s="372"/>
    </row>
    <row r="2968" spans="8:13">
      <c r="H2968" s="116"/>
      <c r="I2968" s="372"/>
      <c r="J2968" s="372"/>
      <c r="K2968" s="372"/>
      <c r="L2968" s="372"/>
      <c r="M2968" s="372"/>
    </row>
    <row r="2969" spans="8:13">
      <c r="H2969" s="116"/>
      <c r="I2969" s="372"/>
      <c r="J2969" s="372"/>
      <c r="K2969" s="372"/>
      <c r="L2969" s="372"/>
      <c r="M2969" s="372"/>
    </row>
    <row r="2970" spans="8:13">
      <c r="H2970" s="116"/>
      <c r="I2970" s="372"/>
      <c r="J2970" s="372"/>
      <c r="K2970" s="372"/>
      <c r="L2970" s="372"/>
      <c r="M2970" s="372"/>
    </row>
    <row r="2971" spans="8:13">
      <c r="H2971" s="116"/>
      <c r="I2971" s="372"/>
      <c r="J2971" s="372"/>
      <c r="K2971" s="372"/>
      <c r="L2971" s="372"/>
      <c r="M2971" s="372"/>
    </row>
    <row r="2972" spans="8:13">
      <c r="H2972" s="116"/>
      <c r="I2972" s="372"/>
      <c r="J2972" s="372"/>
      <c r="K2972" s="372"/>
      <c r="L2972" s="372"/>
      <c r="M2972" s="372"/>
    </row>
    <row r="2973" spans="8:13">
      <c r="H2973" s="116"/>
      <c r="I2973" s="372"/>
      <c r="J2973" s="372"/>
      <c r="K2973" s="372"/>
      <c r="L2973" s="372"/>
      <c r="M2973" s="372"/>
    </row>
    <row r="2974" spans="8:13">
      <c r="H2974" s="116"/>
      <c r="I2974" s="372"/>
      <c r="J2974" s="372"/>
      <c r="K2974" s="372"/>
      <c r="L2974" s="372"/>
      <c r="M2974" s="372"/>
    </row>
    <row r="2975" spans="8:13">
      <c r="H2975" s="116"/>
      <c r="I2975" s="372"/>
      <c r="J2975" s="372"/>
      <c r="K2975" s="372"/>
      <c r="L2975" s="372"/>
      <c r="M2975" s="372"/>
    </row>
    <row r="2976" spans="8:13">
      <c r="H2976" s="116"/>
      <c r="I2976" s="372"/>
      <c r="J2976" s="372"/>
      <c r="K2976" s="372"/>
      <c r="L2976" s="372"/>
      <c r="M2976" s="372"/>
    </row>
    <row r="2977" spans="8:13">
      <c r="H2977" s="116"/>
      <c r="I2977" s="372"/>
      <c r="J2977" s="372"/>
      <c r="K2977" s="372"/>
      <c r="L2977" s="372"/>
      <c r="M2977" s="372"/>
    </row>
    <row r="2978" spans="8:13">
      <c r="H2978" s="116"/>
      <c r="I2978" s="372"/>
      <c r="J2978" s="372"/>
      <c r="K2978" s="372"/>
      <c r="L2978" s="372"/>
      <c r="M2978" s="372"/>
    </row>
    <row r="2979" spans="8:13">
      <c r="H2979" s="116"/>
      <c r="I2979" s="372"/>
      <c r="J2979" s="372"/>
      <c r="K2979" s="372"/>
      <c r="L2979" s="372"/>
      <c r="M2979" s="372"/>
    </row>
    <row r="2980" spans="8:13">
      <c r="H2980" s="116"/>
      <c r="I2980" s="372"/>
      <c r="J2980" s="372"/>
      <c r="K2980" s="372"/>
      <c r="L2980" s="372"/>
      <c r="M2980" s="372"/>
    </row>
    <row r="2981" spans="8:13">
      <c r="H2981" s="116"/>
      <c r="I2981" s="372"/>
      <c r="J2981" s="372"/>
      <c r="K2981" s="372"/>
      <c r="L2981" s="372"/>
      <c r="M2981" s="372"/>
    </row>
    <row r="2982" spans="8:13">
      <c r="H2982" s="116"/>
      <c r="I2982" s="372"/>
      <c r="J2982" s="372"/>
      <c r="K2982" s="372"/>
      <c r="L2982" s="372"/>
      <c r="M2982" s="372"/>
    </row>
    <row r="2983" spans="8:13">
      <c r="H2983" s="116"/>
      <c r="I2983" s="372"/>
      <c r="J2983" s="372"/>
      <c r="K2983" s="372"/>
      <c r="L2983" s="372"/>
      <c r="M2983" s="372"/>
    </row>
    <row r="2984" spans="8:13">
      <c r="H2984" s="116"/>
      <c r="I2984" s="372"/>
      <c r="J2984" s="372"/>
      <c r="K2984" s="372"/>
      <c r="L2984" s="372"/>
      <c r="M2984" s="372"/>
    </row>
    <row r="2985" spans="8:13">
      <c r="H2985" s="116"/>
      <c r="I2985" s="372"/>
      <c r="J2985" s="372"/>
      <c r="K2985" s="372"/>
      <c r="L2985" s="372"/>
      <c r="M2985" s="372"/>
    </row>
    <row r="2986" spans="8:13">
      <c r="H2986" s="116"/>
      <c r="I2986" s="372"/>
      <c r="J2986" s="372"/>
      <c r="K2986" s="372"/>
      <c r="L2986" s="372"/>
      <c r="M2986" s="372"/>
    </row>
    <row r="2987" spans="8:13">
      <c r="H2987" s="116"/>
      <c r="I2987" s="372"/>
      <c r="J2987" s="372"/>
      <c r="K2987" s="372"/>
      <c r="L2987" s="372"/>
      <c r="M2987" s="372"/>
    </row>
    <row r="2988" spans="8:13">
      <c r="H2988" s="116"/>
      <c r="I2988" s="372"/>
      <c r="J2988" s="372"/>
      <c r="K2988" s="372"/>
      <c r="L2988" s="372"/>
      <c r="M2988" s="372"/>
    </row>
    <row r="2989" spans="8:13">
      <c r="H2989" s="116"/>
      <c r="I2989" s="372"/>
      <c r="J2989" s="372"/>
      <c r="K2989" s="372"/>
      <c r="L2989" s="372"/>
      <c r="M2989" s="372"/>
    </row>
    <row r="2990" spans="8:13">
      <c r="H2990" s="116"/>
      <c r="I2990" s="372"/>
      <c r="J2990" s="372"/>
      <c r="K2990" s="372"/>
      <c r="L2990" s="372"/>
      <c r="M2990" s="372"/>
    </row>
    <row r="2991" spans="8:13">
      <c r="H2991" s="116"/>
      <c r="I2991" s="723"/>
      <c r="J2991" s="723"/>
      <c r="K2991" s="723"/>
      <c r="L2991" s="723"/>
      <c r="M2991" s="723"/>
    </row>
    <row r="2992" spans="8:13">
      <c r="H2992" s="116"/>
      <c r="I2992" s="372"/>
      <c r="J2992" s="372"/>
      <c r="K2992" s="372"/>
      <c r="L2992" s="372"/>
      <c r="M2992" s="372"/>
    </row>
    <row r="2993" spans="8:13">
      <c r="H2993" s="116"/>
      <c r="I2993" s="372"/>
      <c r="J2993" s="372"/>
      <c r="K2993" s="372"/>
      <c r="L2993" s="372"/>
      <c r="M2993" s="372"/>
    </row>
    <row r="2994" spans="8:13">
      <c r="H2994" s="116"/>
      <c r="I2994" s="372"/>
      <c r="J2994" s="372"/>
      <c r="K2994" s="372"/>
      <c r="L2994" s="372"/>
      <c r="M2994" s="372"/>
    </row>
    <row r="2995" spans="8:13">
      <c r="H2995" s="116"/>
      <c r="I2995" s="372"/>
      <c r="J2995" s="372"/>
      <c r="K2995" s="372"/>
      <c r="L2995" s="372"/>
      <c r="M2995" s="372"/>
    </row>
    <row r="2996" spans="8:13">
      <c r="H2996" s="116"/>
      <c r="I2996" s="372"/>
      <c r="J2996" s="372"/>
      <c r="K2996" s="372"/>
      <c r="L2996" s="372"/>
      <c r="M2996" s="372"/>
    </row>
    <row r="2997" spans="8:13">
      <c r="H2997" s="116"/>
      <c r="I2997" s="723"/>
      <c r="J2997" s="723"/>
      <c r="K2997" s="723"/>
      <c r="L2997" s="723"/>
      <c r="M2997" s="723"/>
    </row>
    <row r="2998" spans="8:13">
      <c r="H2998" s="116"/>
      <c r="I2998" s="372"/>
      <c r="J2998" s="372"/>
      <c r="K2998" s="372"/>
      <c r="L2998" s="372"/>
      <c r="M2998" s="372"/>
    </row>
    <row r="2999" spans="8:13">
      <c r="H2999" s="116"/>
      <c r="I2999" s="372"/>
      <c r="J2999" s="372"/>
      <c r="K2999" s="372"/>
      <c r="L2999" s="372"/>
      <c r="M2999" s="372"/>
    </row>
    <row r="3000" spans="8:13">
      <c r="H3000" s="116"/>
      <c r="I3000" s="372"/>
      <c r="J3000" s="372"/>
      <c r="K3000" s="372"/>
      <c r="L3000" s="372"/>
      <c r="M3000" s="372"/>
    </row>
    <row r="3001" spans="8:13">
      <c r="H3001" s="116"/>
      <c r="I3001" s="372"/>
      <c r="J3001" s="372"/>
      <c r="K3001" s="372"/>
      <c r="L3001" s="372"/>
      <c r="M3001" s="372"/>
    </row>
    <row r="3002" spans="8:13">
      <c r="H3002" s="116"/>
      <c r="I3002" s="372"/>
      <c r="J3002" s="372"/>
      <c r="K3002" s="372"/>
      <c r="L3002" s="372"/>
      <c r="M3002" s="372"/>
    </row>
    <row r="3003" spans="8:13">
      <c r="H3003" s="116"/>
      <c r="I3003" s="372"/>
      <c r="J3003" s="372"/>
      <c r="K3003" s="372"/>
      <c r="L3003" s="372"/>
      <c r="M3003" s="372"/>
    </row>
    <row r="3004" spans="8:13">
      <c r="H3004" s="116"/>
      <c r="I3004" s="372"/>
      <c r="J3004" s="372"/>
      <c r="K3004" s="372"/>
      <c r="L3004" s="372"/>
      <c r="M3004" s="372"/>
    </row>
    <row r="3005" spans="8:13">
      <c r="H3005" s="116"/>
      <c r="I3005" s="372"/>
      <c r="J3005" s="372"/>
      <c r="K3005" s="372"/>
      <c r="L3005" s="372"/>
      <c r="M3005" s="372"/>
    </row>
    <row r="3006" spans="8:13">
      <c r="H3006" s="116"/>
      <c r="I3006" s="372"/>
      <c r="J3006" s="372"/>
      <c r="K3006" s="372"/>
      <c r="L3006" s="372"/>
      <c r="M3006" s="372"/>
    </row>
    <row r="3007" spans="8:13">
      <c r="H3007" s="116"/>
      <c r="I3007" s="372"/>
      <c r="J3007" s="372"/>
      <c r="K3007" s="372"/>
      <c r="L3007" s="372"/>
      <c r="M3007" s="372"/>
    </row>
    <row r="3008" spans="8:13">
      <c r="H3008" s="116"/>
      <c r="I3008" s="372"/>
      <c r="J3008" s="372"/>
      <c r="K3008" s="372"/>
      <c r="L3008" s="372"/>
      <c r="M3008" s="372"/>
    </row>
    <row r="3009" spans="8:13">
      <c r="H3009" s="116"/>
      <c r="I3009" s="372"/>
      <c r="J3009" s="372"/>
      <c r="K3009" s="372"/>
      <c r="L3009" s="372"/>
      <c r="M3009" s="372"/>
    </row>
    <row r="3010" spans="8:13">
      <c r="H3010" s="116"/>
      <c r="I3010" s="372"/>
      <c r="J3010" s="372"/>
      <c r="K3010" s="372"/>
      <c r="L3010" s="372"/>
      <c r="M3010" s="372"/>
    </row>
    <row r="3011" spans="8:13">
      <c r="H3011" s="116"/>
      <c r="I3011" s="723"/>
      <c r="J3011" s="723"/>
      <c r="K3011" s="723"/>
      <c r="L3011" s="723"/>
      <c r="M3011" s="723"/>
    </row>
    <row r="3012" spans="8:13">
      <c r="H3012" s="116"/>
      <c r="I3012" s="372"/>
      <c r="J3012" s="372"/>
      <c r="K3012" s="372"/>
      <c r="L3012" s="372"/>
      <c r="M3012" s="372"/>
    </row>
    <row r="3013" spans="8:13">
      <c r="H3013" s="116"/>
      <c r="I3013" s="372"/>
      <c r="J3013" s="372"/>
      <c r="K3013" s="372"/>
      <c r="L3013" s="372"/>
      <c r="M3013" s="372"/>
    </row>
    <row r="3014" spans="8:13">
      <c r="H3014" s="116"/>
      <c r="I3014" s="372"/>
      <c r="J3014" s="372"/>
      <c r="K3014" s="372"/>
      <c r="L3014" s="372"/>
      <c r="M3014" s="372"/>
    </row>
    <row r="3015" spans="8:13">
      <c r="H3015" s="116"/>
      <c r="I3015" s="372"/>
      <c r="J3015" s="372"/>
      <c r="K3015" s="372"/>
      <c r="L3015" s="372"/>
      <c r="M3015" s="372"/>
    </row>
    <row r="3016" spans="8:13">
      <c r="H3016" s="116"/>
      <c r="I3016" s="372"/>
      <c r="J3016" s="372"/>
      <c r="K3016" s="372"/>
      <c r="L3016" s="372"/>
      <c r="M3016" s="372"/>
    </row>
    <row r="3017" spans="8:13">
      <c r="H3017" s="116"/>
      <c r="I3017" s="372"/>
      <c r="J3017" s="372"/>
      <c r="K3017" s="372"/>
      <c r="L3017" s="372"/>
      <c r="M3017" s="372"/>
    </row>
    <row r="3018" spans="8:13">
      <c r="H3018" s="116"/>
      <c r="I3018" s="372"/>
      <c r="J3018" s="372"/>
      <c r="K3018" s="372"/>
      <c r="L3018" s="372"/>
      <c r="M3018" s="372"/>
    </row>
    <row r="3019" spans="8:13">
      <c r="H3019" s="116"/>
      <c r="I3019" s="372"/>
      <c r="J3019" s="372"/>
      <c r="K3019" s="372"/>
      <c r="L3019" s="372"/>
      <c r="M3019" s="372"/>
    </row>
    <row r="3020" spans="8:13">
      <c r="H3020" s="116"/>
      <c r="I3020" s="372"/>
      <c r="J3020" s="372"/>
      <c r="K3020" s="372"/>
      <c r="L3020" s="372"/>
      <c r="M3020" s="372"/>
    </row>
    <row r="3021" spans="8:13">
      <c r="H3021" s="116"/>
      <c r="I3021" s="372"/>
      <c r="J3021" s="372"/>
      <c r="K3021" s="372"/>
      <c r="L3021" s="372"/>
      <c r="M3021" s="372"/>
    </row>
    <row r="3022" spans="8:13">
      <c r="H3022" s="116"/>
      <c r="I3022" s="372"/>
      <c r="J3022" s="372"/>
      <c r="K3022" s="372"/>
      <c r="L3022" s="372"/>
      <c r="M3022" s="372"/>
    </row>
    <row r="3023" spans="8:13">
      <c r="H3023" s="116"/>
      <c r="I3023" s="372"/>
      <c r="J3023" s="372"/>
      <c r="K3023" s="372"/>
      <c r="L3023" s="372"/>
      <c r="M3023" s="372"/>
    </row>
    <row r="3024" spans="8:13">
      <c r="H3024" s="116"/>
      <c r="I3024" s="372"/>
      <c r="J3024" s="372"/>
      <c r="K3024" s="372"/>
      <c r="L3024" s="372"/>
      <c r="M3024" s="372"/>
    </row>
    <row r="3025" spans="8:13">
      <c r="H3025" s="116"/>
      <c r="I3025" s="372"/>
      <c r="J3025" s="372"/>
      <c r="K3025" s="372"/>
      <c r="L3025" s="372"/>
      <c r="M3025" s="372"/>
    </row>
    <row r="3026" spans="8:13">
      <c r="H3026" s="116"/>
      <c r="I3026" s="372"/>
      <c r="J3026" s="372"/>
      <c r="K3026" s="372"/>
      <c r="L3026" s="372"/>
      <c r="M3026" s="372"/>
    </row>
    <row r="3027" spans="8:13">
      <c r="H3027" s="116"/>
      <c r="I3027" s="372"/>
      <c r="J3027" s="372"/>
      <c r="K3027" s="372"/>
      <c r="L3027" s="372"/>
      <c r="M3027" s="372"/>
    </row>
    <row r="3028" spans="8:13">
      <c r="H3028" s="116"/>
      <c r="I3028" s="372"/>
      <c r="J3028" s="372"/>
      <c r="K3028" s="372"/>
      <c r="L3028" s="372"/>
      <c r="M3028" s="372"/>
    </row>
    <row r="3029" spans="8:13">
      <c r="H3029" s="116"/>
      <c r="I3029" s="372"/>
      <c r="J3029" s="372"/>
      <c r="K3029" s="372"/>
      <c r="L3029" s="372"/>
      <c r="M3029" s="372"/>
    </row>
    <row r="3030" spans="8:13">
      <c r="H3030" s="116"/>
      <c r="I3030" s="372"/>
      <c r="J3030" s="372"/>
      <c r="K3030" s="372"/>
      <c r="L3030" s="372"/>
      <c r="M3030" s="372"/>
    </row>
    <row r="3031" spans="8:13">
      <c r="H3031" s="116"/>
      <c r="I3031" s="372"/>
      <c r="J3031" s="372"/>
      <c r="K3031" s="372"/>
      <c r="L3031" s="372"/>
      <c r="M3031" s="372"/>
    </row>
    <row r="3032" spans="8:13">
      <c r="H3032" s="116"/>
      <c r="I3032" s="372"/>
      <c r="J3032" s="372"/>
      <c r="K3032" s="372"/>
      <c r="L3032" s="372"/>
      <c r="M3032" s="372"/>
    </row>
    <row r="3033" spans="8:13">
      <c r="H3033" s="116"/>
      <c r="I3033" s="372"/>
      <c r="J3033" s="372"/>
      <c r="K3033" s="372"/>
      <c r="L3033" s="372"/>
      <c r="M3033" s="372"/>
    </row>
    <row r="3034" spans="8:13">
      <c r="H3034" s="116"/>
      <c r="I3034" s="372"/>
      <c r="J3034" s="372"/>
      <c r="K3034" s="372"/>
      <c r="L3034" s="372"/>
      <c r="M3034" s="372"/>
    </row>
    <row r="3035" spans="8:13">
      <c r="H3035" s="116"/>
      <c r="I3035" s="723"/>
      <c r="J3035" s="723"/>
      <c r="K3035" s="723"/>
      <c r="L3035" s="723"/>
      <c r="M3035" s="723"/>
    </row>
    <row r="3036" spans="8:13">
      <c r="H3036" s="116"/>
      <c r="I3036" s="372"/>
      <c r="J3036" s="372"/>
      <c r="K3036" s="372"/>
      <c r="L3036" s="372"/>
      <c r="M3036" s="372"/>
    </row>
    <row r="3037" spans="8:13">
      <c r="H3037" s="116"/>
      <c r="I3037" s="372"/>
      <c r="J3037" s="372"/>
      <c r="K3037" s="372"/>
      <c r="L3037" s="372"/>
      <c r="M3037" s="372"/>
    </row>
    <row r="3038" spans="8:13">
      <c r="H3038" s="116"/>
      <c r="I3038" s="372"/>
      <c r="J3038" s="372"/>
      <c r="K3038" s="372"/>
      <c r="L3038" s="372"/>
      <c r="M3038" s="372"/>
    </row>
    <row r="3039" spans="8:13">
      <c r="H3039" s="116"/>
      <c r="I3039" s="372"/>
      <c r="J3039" s="372"/>
      <c r="K3039" s="372"/>
      <c r="L3039" s="372"/>
      <c r="M3039" s="372"/>
    </row>
    <row r="3040" spans="8:13">
      <c r="H3040" s="116"/>
      <c r="I3040" s="372"/>
      <c r="J3040" s="372"/>
      <c r="K3040" s="372"/>
      <c r="L3040" s="372"/>
      <c r="M3040" s="372"/>
    </row>
    <row r="3041" spans="8:13">
      <c r="H3041" s="116"/>
      <c r="I3041" s="372"/>
      <c r="J3041" s="372"/>
      <c r="K3041" s="372"/>
      <c r="L3041" s="372"/>
      <c r="M3041" s="372"/>
    </row>
    <row r="3042" spans="8:13">
      <c r="H3042" s="116"/>
      <c r="I3042" s="372"/>
      <c r="J3042" s="372"/>
      <c r="K3042" s="372"/>
      <c r="L3042" s="372"/>
      <c r="M3042" s="372"/>
    </row>
    <row r="3043" spans="8:13">
      <c r="H3043" s="116"/>
      <c r="I3043" s="372"/>
      <c r="J3043" s="372"/>
      <c r="K3043" s="372"/>
      <c r="L3043" s="372"/>
      <c r="M3043" s="372"/>
    </row>
    <row r="3044" spans="8:13">
      <c r="H3044" s="116"/>
      <c r="I3044" s="372"/>
      <c r="J3044" s="372"/>
      <c r="K3044" s="372"/>
      <c r="L3044" s="372"/>
      <c r="M3044" s="372"/>
    </row>
    <row r="3045" spans="8:13">
      <c r="H3045" s="116"/>
      <c r="I3045" s="723"/>
      <c r="J3045" s="723"/>
      <c r="K3045" s="723"/>
      <c r="L3045" s="723"/>
      <c r="M3045" s="723"/>
    </row>
    <row r="3046" spans="8:13">
      <c r="H3046" s="116"/>
      <c r="I3046" s="372"/>
      <c r="J3046" s="372"/>
      <c r="K3046" s="372"/>
      <c r="L3046" s="372"/>
      <c r="M3046" s="372"/>
    </row>
    <row r="3047" spans="8:13">
      <c r="H3047" s="116"/>
      <c r="I3047" s="372"/>
      <c r="J3047" s="372"/>
      <c r="K3047" s="372"/>
      <c r="L3047" s="372"/>
      <c r="M3047" s="372"/>
    </row>
    <row r="3048" spans="8:13">
      <c r="H3048" s="116"/>
      <c r="I3048" s="723"/>
      <c r="J3048" s="723"/>
      <c r="K3048" s="723"/>
      <c r="L3048" s="723"/>
      <c r="M3048" s="723"/>
    </row>
    <row r="3049" spans="8:13">
      <c r="H3049" s="116"/>
      <c r="I3049" s="372"/>
      <c r="J3049" s="372"/>
      <c r="K3049" s="372"/>
      <c r="L3049" s="372"/>
      <c r="M3049" s="372"/>
    </row>
    <row r="3050" spans="8:13">
      <c r="H3050" s="116"/>
      <c r="I3050" s="372"/>
      <c r="J3050" s="372"/>
      <c r="K3050" s="372"/>
      <c r="L3050" s="372"/>
      <c r="M3050" s="372"/>
    </row>
    <row r="3051" spans="8:13">
      <c r="H3051" s="116"/>
      <c r="I3051" s="372"/>
      <c r="J3051" s="372"/>
      <c r="K3051" s="372"/>
      <c r="L3051" s="372"/>
      <c r="M3051" s="372"/>
    </row>
    <row r="3052" spans="8:13">
      <c r="H3052" s="116"/>
      <c r="I3052" s="372"/>
      <c r="J3052" s="372"/>
      <c r="K3052" s="372"/>
      <c r="L3052" s="372"/>
      <c r="M3052" s="372"/>
    </row>
    <row r="3053" spans="8:13">
      <c r="H3053" s="116"/>
      <c r="I3053" s="372"/>
      <c r="J3053" s="372"/>
      <c r="K3053" s="372"/>
      <c r="L3053" s="372"/>
      <c r="M3053" s="372"/>
    </row>
    <row r="3054" spans="8:13">
      <c r="H3054" s="116"/>
      <c r="I3054" s="372"/>
      <c r="J3054" s="372"/>
      <c r="K3054" s="372"/>
      <c r="L3054" s="372"/>
      <c r="M3054" s="372"/>
    </row>
    <row r="3055" spans="8:13">
      <c r="H3055" s="116"/>
      <c r="I3055" s="372"/>
      <c r="J3055" s="372"/>
      <c r="K3055" s="372"/>
      <c r="L3055" s="372"/>
      <c r="M3055" s="372"/>
    </row>
    <row r="3056" spans="8:13">
      <c r="H3056" s="116"/>
      <c r="I3056" s="372"/>
      <c r="J3056" s="372"/>
      <c r="K3056" s="372"/>
      <c r="L3056" s="372"/>
      <c r="M3056" s="372"/>
    </row>
    <row r="3057" spans="8:13">
      <c r="H3057" s="116"/>
      <c r="I3057" s="372"/>
      <c r="J3057" s="372"/>
      <c r="K3057" s="372"/>
      <c r="L3057" s="372"/>
      <c r="M3057" s="372"/>
    </row>
    <row r="3058" spans="8:13">
      <c r="H3058" s="116"/>
      <c r="I3058" s="372"/>
      <c r="J3058" s="372"/>
      <c r="K3058" s="372"/>
      <c r="L3058" s="372"/>
      <c r="M3058" s="372"/>
    </row>
    <row r="3059" spans="8:13">
      <c r="H3059" s="116"/>
      <c r="I3059" s="372"/>
      <c r="J3059" s="372"/>
      <c r="K3059" s="372"/>
      <c r="L3059" s="372"/>
      <c r="M3059" s="372"/>
    </row>
    <row r="3060" spans="8:13">
      <c r="H3060" s="116"/>
      <c r="I3060" s="372"/>
      <c r="J3060" s="372"/>
      <c r="K3060" s="372"/>
      <c r="L3060" s="372"/>
      <c r="M3060" s="372"/>
    </row>
    <row r="3061" spans="8:13">
      <c r="H3061" s="116"/>
      <c r="I3061" s="723"/>
      <c r="J3061" s="723"/>
      <c r="K3061" s="723"/>
      <c r="L3061" s="723"/>
      <c r="M3061" s="723"/>
    </row>
    <row r="3062" spans="8:13">
      <c r="H3062" s="116"/>
      <c r="I3062" s="372"/>
      <c r="J3062" s="372"/>
      <c r="K3062" s="372"/>
      <c r="L3062" s="372"/>
      <c r="M3062" s="372"/>
    </row>
    <row r="3063" spans="8:13">
      <c r="H3063" s="116"/>
      <c r="I3063" s="372"/>
      <c r="J3063" s="372"/>
      <c r="K3063" s="372"/>
      <c r="L3063" s="372"/>
      <c r="M3063" s="372"/>
    </row>
    <row r="3064" spans="8:13">
      <c r="H3064" s="116"/>
      <c r="I3064" s="372"/>
      <c r="J3064" s="372"/>
      <c r="K3064" s="372"/>
      <c r="L3064" s="372"/>
      <c r="M3064" s="372"/>
    </row>
    <row r="3065" spans="8:13">
      <c r="H3065" s="116"/>
      <c r="I3065" s="372"/>
      <c r="J3065" s="372"/>
      <c r="K3065" s="372"/>
      <c r="L3065" s="372"/>
      <c r="M3065" s="372"/>
    </row>
    <row r="3066" spans="8:13">
      <c r="H3066" s="116"/>
      <c r="I3066" s="372"/>
      <c r="J3066" s="372"/>
      <c r="K3066" s="372"/>
      <c r="L3066" s="372"/>
      <c r="M3066" s="372"/>
    </row>
    <row r="3067" spans="8:13">
      <c r="H3067" s="116"/>
      <c r="I3067" s="372"/>
      <c r="J3067" s="372"/>
      <c r="K3067" s="372"/>
      <c r="L3067" s="372"/>
      <c r="M3067" s="372"/>
    </row>
    <row r="3068" spans="8:13">
      <c r="H3068" s="116"/>
      <c r="I3068" s="372"/>
      <c r="J3068" s="372"/>
      <c r="K3068" s="372"/>
      <c r="L3068" s="372"/>
      <c r="M3068" s="372"/>
    </row>
    <row r="3069" spans="8:13">
      <c r="H3069" s="116"/>
      <c r="I3069" s="372"/>
      <c r="J3069" s="372"/>
      <c r="K3069" s="372"/>
      <c r="L3069" s="372"/>
      <c r="M3069" s="372"/>
    </row>
    <row r="3070" spans="8:13">
      <c r="H3070" s="116"/>
      <c r="I3070" s="372"/>
      <c r="J3070" s="372"/>
      <c r="K3070" s="372"/>
      <c r="L3070" s="372"/>
      <c r="M3070" s="372"/>
    </row>
    <row r="3071" spans="8:13">
      <c r="H3071" s="116"/>
      <c r="I3071" s="372"/>
      <c r="J3071" s="372"/>
      <c r="K3071" s="372"/>
      <c r="L3071" s="372"/>
      <c r="M3071" s="372"/>
    </row>
    <row r="3072" spans="8:13">
      <c r="H3072" s="116"/>
      <c r="I3072" s="372"/>
      <c r="J3072" s="372"/>
      <c r="K3072" s="372"/>
      <c r="L3072" s="372"/>
      <c r="M3072" s="372"/>
    </row>
    <row r="3073" spans="8:13">
      <c r="H3073" s="116"/>
      <c r="I3073" s="372"/>
      <c r="J3073" s="372"/>
      <c r="K3073" s="372"/>
      <c r="L3073" s="372"/>
      <c r="M3073" s="372"/>
    </row>
    <row r="3074" spans="8:13">
      <c r="H3074" s="116"/>
      <c r="I3074" s="372"/>
      <c r="J3074" s="372"/>
      <c r="K3074" s="372"/>
      <c r="L3074" s="372"/>
      <c r="M3074" s="372"/>
    </row>
    <row r="3075" spans="8:13">
      <c r="H3075" s="116"/>
      <c r="I3075" s="372"/>
      <c r="J3075" s="372"/>
      <c r="K3075" s="372"/>
      <c r="L3075" s="372"/>
      <c r="M3075" s="372"/>
    </row>
    <row r="3076" spans="8:13">
      <c r="H3076" s="116"/>
      <c r="I3076" s="372"/>
      <c r="J3076" s="372"/>
      <c r="K3076" s="372"/>
      <c r="L3076" s="372"/>
      <c r="M3076" s="372"/>
    </row>
    <row r="3077" spans="8:13">
      <c r="H3077" s="116"/>
      <c r="I3077" s="372"/>
      <c r="J3077" s="372"/>
      <c r="K3077" s="372"/>
      <c r="L3077" s="372"/>
      <c r="M3077" s="372"/>
    </row>
    <row r="3078" spans="8:13">
      <c r="H3078" s="116"/>
      <c r="I3078" s="723"/>
      <c r="J3078" s="723"/>
      <c r="K3078" s="723"/>
      <c r="L3078" s="723"/>
      <c r="M3078" s="723"/>
    </row>
    <row r="3079" spans="8:13">
      <c r="H3079" s="116"/>
      <c r="I3079" s="372"/>
      <c r="J3079" s="372"/>
      <c r="K3079" s="372"/>
      <c r="L3079" s="372"/>
      <c r="M3079" s="372"/>
    </row>
    <row r="3080" spans="8:13">
      <c r="H3080" s="116"/>
      <c r="I3080" s="372"/>
      <c r="J3080" s="372"/>
      <c r="K3080" s="372"/>
      <c r="L3080" s="372"/>
      <c r="M3080" s="372"/>
    </row>
    <row r="3081" spans="8:13">
      <c r="H3081" s="116"/>
      <c r="I3081" s="372"/>
      <c r="J3081" s="372"/>
      <c r="K3081" s="372"/>
      <c r="L3081" s="372"/>
      <c r="M3081" s="372"/>
    </row>
    <row r="3082" spans="8:13">
      <c r="H3082" s="116"/>
      <c r="I3082" s="372"/>
      <c r="J3082" s="372"/>
      <c r="K3082" s="372"/>
      <c r="L3082" s="372"/>
      <c r="M3082" s="372"/>
    </row>
    <row r="3083" spans="8:13">
      <c r="H3083" s="116"/>
      <c r="I3083" s="372"/>
      <c r="J3083" s="372"/>
      <c r="K3083" s="372"/>
      <c r="L3083" s="372"/>
      <c r="M3083" s="372"/>
    </row>
    <row r="3084" spans="8:13">
      <c r="H3084" s="116"/>
      <c r="I3084" s="372"/>
      <c r="J3084" s="372"/>
      <c r="K3084" s="372"/>
      <c r="L3084" s="372"/>
      <c r="M3084" s="372"/>
    </row>
    <row r="3085" spans="8:13">
      <c r="H3085" s="116"/>
      <c r="I3085" s="372"/>
      <c r="J3085" s="372"/>
      <c r="K3085" s="372"/>
      <c r="L3085" s="372"/>
      <c r="M3085" s="372"/>
    </row>
    <row r="3086" spans="8:13">
      <c r="H3086" s="116"/>
      <c r="I3086" s="372"/>
      <c r="J3086" s="372"/>
      <c r="K3086" s="372"/>
      <c r="L3086" s="372"/>
      <c r="M3086" s="372"/>
    </row>
    <row r="3087" spans="8:13">
      <c r="H3087" s="116"/>
      <c r="I3087" s="372"/>
      <c r="J3087" s="372"/>
      <c r="K3087" s="372"/>
      <c r="L3087" s="372"/>
      <c r="M3087" s="372"/>
    </row>
    <row r="3088" spans="8:13">
      <c r="H3088" s="116"/>
      <c r="I3088" s="372"/>
      <c r="J3088" s="372"/>
      <c r="K3088" s="372"/>
      <c r="L3088" s="372"/>
      <c r="M3088" s="372"/>
    </row>
    <row r="3089" spans="8:13">
      <c r="H3089" s="116"/>
      <c r="I3089" s="372"/>
      <c r="J3089" s="372"/>
      <c r="K3089" s="372"/>
      <c r="L3089" s="372"/>
      <c r="M3089" s="372"/>
    </row>
    <row r="3090" spans="8:13">
      <c r="H3090" s="116"/>
      <c r="I3090" s="372"/>
      <c r="J3090" s="372"/>
      <c r="K3090" s="372"/>
      <c r="L3090" s="372"/>
      <c r="M3090" s="372"/>
    </row>
    <row r="3091" spans="8:13">
      <c r="H3091" s="116"/>
      <c r="I3091" s="372"/>
      <c r="J3091" s="372"/>
      <c r="K3091" s="372"/>
      <c r="L3091" s="372"/>
      <c r="M3091" s="372"/>
    </row>
    <row r="3092" spans="8:13">
      <c r="H3092" s="116"/>
      <c r="I3092" s="372"/>
      <c r="J3092" s="372"/>
      <c r="K3092" s="372"/>
      <c r="L3092" s="372"/>
      <c r="M3092" s="372"/>
    </row>
    <row r="3093" spans="8:13">
      <c r="H3093" s="116"/>
      <c r="I3093" s="372"/>
      <c r="J3093" s="372"/>
      <c r="K3093" s="26"/>
      <c r="L3093" s="372"/>
      <c r="M3093" s="26"/>
    </row>
    <row r="3094" spans="8:13">
      <c r="H3094" s="116"/>
      <c r="I3094" s="372"/>
      <c r="J3094" s="372"/>
      <c r="K3094" s="372"/>
      <c r="L3094" s="372"/>
      <c r="M3094" s="372"/>
    </row>
    <row r="3095" spans="8:13">
      <c r="H3095" s="116"/>
      <c r="I3095" s="372"/>
      <c r="J3095" s="372"/>
      <c r="K3095" s="372"/>
      <c r="L3095" s="372"/>
      <c r="M3095" s="372"/>
    </row>
    <row r="3096" spans="8:13">
      <c r="H3096" s="116"/>
      <c r="I3096" s="372"/>
      <c r="J3096" s="372"/>
      <c r="K3096" s="372"/>
      <c r="L3096" s="372"/>
      <c r="M3096" s="372"/>
    </row>
    <row r="3097" spans="8:13">
      <c r="H3097" s="116"/>
      <c r="I3097" s="372"/>
      <c r="J3097" s="372"/>
      <c r="K3097" s="372"/>
      <c r="L3097" s="372"/>
      <c r="M3097" s="372"/>
    </row>
    <row r="3098" spans="8:13">
      <c r="H3098" s="116"/>
      <c r="I3098" s="372"/>
      <c r="J3098" s="372"/>
      <c r="K3098" s="372"/>
      <c r="L3098" s="372"/>
      <c r="M3098" s="372"/>
    </row>
    <row r="3099" spans="8:13">
      <c r="H3099" s="116"/>
      <c r="I3099" s="372"/>
      <c r="J3099" s="372"/>
      <c r="K3099" s="372"/>
      <c r="L3099" s="372"/>
      <c r="M3099" s="372"/>
    </row>
    <row r="3100" spans="8:13">
      <c r="H3100" s="116"/>
      <c r="I3100" s="372"/>
      <c r="J3100" s="372"/>
      <c r="K3100" s="372"/>
      <c r="L3100" s="372"/>
      <c r="M3100" s="372"/>
    </row>
    <row r="3101" spans="8:13">
      <c r="H3101" s="116"/>
      <c r="I3101" s="372"/>
      <c r="J3101" s="372"/>
      <c r="K3101" s="372"/>
      <c r="L3101" s="372"/>
      <c r="M3101" s="372"/>
    </row>
    <row r="3102" spans="8:13">
      <c r="H3102" s="116"/>
      <c r="I3102" s="372"/>
      <c r="J3102" s="372"/>
      <c r="K3102" s="372"/>
      <c r="L3102" s="372"/>
      <c r="M3102" s="372"/>
    </row>
    <row r="3103" spans="8:13">
      <c r="H3103" s="116"/>
      <c r="I3103" s="372"/>
      <c r="J3103" s="372"/>
      <c r="K3103" s="372"/>
      <c r="L3103" s="372"/>
      <c r="M3103" s="372"/>
    </row>
    <row r="3104" spans="8:13">
      <c r="H3104" s="116"/>
      <c r="I3104" s="372"/>
      <c r="J3104" s="372"/>
      <c r="K3104" s="372"/>
      <c r="L3104" s="372"/>
      <c r="M3104" s="372"/>
    </row>
    <row r="3105" spans="8:13">
      <c r="H3105" s="116"/>
      <c r="I3105" s="372"/>
      <c r="J3105" s="372"/>
      <c r="K3105" s="372"/>
      <c r="L3105" s="372"/>
      <c r="M3105" s="372"/>
    </row>
    <row r="3106" spans="8:13">
      <c r="H3106" s="116"/>
      <c r="I3106" s="372"/>
      <c r="J3106" s="372"/>
      <c r="K3106" s="372"/>
      <c r="L3106" s="372"/>
      <c r="M3106" s="372"/>
    </row>
    <row r="3107" spans="8:13">
      <c r="H3107" s="116"/>
      <c r="I3107" s="372"/>
      <c r="J3107" s="372"/>
      <c r="K3107" s="372"/>
      <c r="L3107" s="372"/>
      <c r="M3107" s="372"/>
    </row>
    <row r="3108" spans="8:13">
      <c r="H3108" s="116"/>
      <c r="I3108" s="372"/>
      <c r="J3108" s="372"/>
      <c r="K3108" s="372"/>
      <c r="L3108" s="372"/>
      <c r="M3108" s="372"/>
    </row>
    <row r="3109" spans="8:13">
      <c r="H3109" s="116"/>
      <c r="I3109" s="372"/>
      <c r="J3109" s="372"/>
      <c r="K3109" s="372"/>
      <c r="L3109" s="372"/>
      <c r="M3109" s="372"/>
    </row>
    <row r="3110" spans="8:13">
      <c r="H3110" s="116"/>
      <c r="I3110" s="372"/>
      <c r="J3110" s="372"/>
      <c r="K3110" s="372"/>
      <c r="L3110" s="372"/>
      <c r="M3110" s="372"/>
    </row>
    <row r="3111" spans="8:13">
      <c r="H3111" s="116"/>
      <c r="I3111" s="372"/>
      <c r="J3111" s="372"/>
      <c r="K3111" s="372"/>
      <c r="L3111" s="372"/>
      <c r="M3111" s="372"/>
    </row>
    <row r="3112" spans="8:13">
      <c r="H3112" s="116"/>
      <c r="I3112" s="372"/>
      <c r="J3112" s="372"/>
      <c r="K3112" s="372"/>
      <c r="L3112" s="372"/>
      <c r="M3112" s="372"/>
    </row>
    <row r="3113" spans="8:13">
      <c r="H3113" s="116"/>
      <c r="I3113" s="372"/>
      <c r="J3113" s="372"/>
      <c r="K3113" s="372"/>
      <c r="L3113" s="372"/>
      <c r="M3113" s="372"/>
    </row>
    <row r="3114" spans="8:13">
      <c r="H3114" s="116"/>
      <c r="I3114" s="372"/>
      <c r="J3114" s="372"/>
      <c r="K3114" s="372"/>
      <c r="L3114" s="372"/>
      <c r="M3114" s="372"/>
    </row>
    <row r="3115" spans="8:13">
      <c r="H3115" s="116"/>
      <c r="I3115" s="372"/>
      <c r="J3115" s="372"/>
      <c r="K3115" s="372"/>
      <c r="L3115" s="372"/>
      <c r="M3115" s="372"/>
    </row>
    <row r="3116" spans="8:13">
      <c r="H3116" s="116"/>
      <c r="I3116" s="372"/>
      <c r="J3116" s="372"/>
      <c r="K3116" s="372"/>
      <c r="L3116" s="372"/>
      <c r="M3116" s="372"/>
    </row>
    <row r="3117" spans="8:13">
      <c r="H3117" s="116"/>
      <c r="I3117" s="372"/>
      <c r="J3117" s="372"/>
      <c r="K3117" s="372"/>
      <c r="L3117" s="372"/>
      <c r="M3117" s="372"/>
    </row>
    <row r="3118" spans="8:13">
      <c r="H3118" s="116"/>
      <c r="I3118" s="372"/>
      <c r="J3118" s="372"/>
      <c r="K3118" s="372"/>
      <c r="L3118" s="372"/>
      <c r="M3118" s="372"/>
    </row>
    <row r="3119" spans="8:13">
      <c r="H3119" s="116"/>
      <c r="I3119" s="372"/>
      <c r="J3119" s="372"/>
      <c r="K3119" s="372"/>
      <c r="L3119" s="372"/>
      <c r="M3119" s="372"/>
    </row>
    <row r="3120" spans="8:13">
      <c r="H3120" s="116"/>
      <c r="I3120" s="372"/>
      <c r="J3120" s="372"/>
      <c r="K3120" s="372"/>
      <c r="L3120" s="372"/>
      <c r="M3120" s="372"/>
    </row>
    <row r="3121" spans="8:13">
      <c r="H3121" s="116"/>
      <c r="I3121" s="372"/>
      <c r="J3121" s="372"/>
      <c r="K3121" s="372"/>
      <c r="L3121" s="372"/>
      <c r="M3121" s="372"/>
    </row>
    <row r="3122" spans="8:13">
      <c r="H3122" s="116"/>
      <c r="I3122" s="723"/>
      <c r="J3122" s="723"/>
      <c r="K3122" s="723"/>
      <c r="L3122" s="723"/>
      <c r="M3122" s="723"/>
    </row>
    <row r="3123" spans="8:13">
      <c r="H3123" s="116"/>
      <c r="I3123" s="372"/>
      <c r="J3123" s="372"/>
      <c r="K3123" s="372"/>
      <c r="L3123" s="372"/>
      <c r="M3123" s="372"/>
    </row>
    <row r="3124" spans="8:13">
      <c r="H3124" s="116"/>
      <c r="I3124" s="372"/>
      <c r="J3124" s="372"/>
      <c r="K3124" s="372"/>
      <c r="L3124" s="372"/>
      <c r="M3124" s="372"/>
    </row>
    <row r="3125" spans="8:13">
      <c r="H3125" s="116"/>
      <c r="I3125" s="372"/>
      <c r="J3125" s="372"/>
      <c r="K3125" s="372"/>
      <c r="L3125" s="372"/>
      <c r="M3125" s="372"/>
    </row>
    <row r="3126" spans="8:13">
      <c r="H3126" s="116"/>
      <c r="I3126" s="372"/>
      <c r="J3126" s="372"/>
      <c r="K3126" s="372"/>
      <c r="L3126" s="372"/>
      <c r="M3126" s="372"/>
    </row>
    <row r="3127" spans="8:13">
      <c r="H3127" s="116"/>
      <c r="I3127" s="372"/>
      <c r="J3127" s="372"/>
      <c r="K3127" s="372"/>
      <c r="L3127" s="372"/>
      <c r="M3127" s="372"/>
    </row>
    <row r="3128" spans="8:13">
      <c r="H3128" s="116"/>
      <c r="I3128" s="372"/>
      <c r="J3128" s="372"/>
      <c r="K3128" s="372"/>
      <c r="L3128" s="372"/>
      <c r="M3128" s="372"/>
    </row>
    <row r="3129" spans="8:13">
      <c r="H3129" s="116"/>
      <c r="I3129" s="372"/>
      <c r="J3129" s="372"/>
      <c r="K3129" s="372"/>
      <c r="L3129" s="372"/>
      <c r="M3129" s="372"/>
    </row>
    <row r="3130" spans="8:13">
      <c r="H3130" s="116"/>
      <c r="I3130" s="723"/>
      <c r="J3130" s="723"/>
      <c r="K3130" s="723"/>
      <c r="L3130" s="723"/>
      <c r="M3130" s="723"/>
    </row>
    <row r="3131" spans="8:13">
      <c r="H3131" s="116"/>
      <c r="I3131" s="723"/>
      <c r="J3131" s="723"/>
      <c r="K3131" s="723"/>
      <c r="L3131" s="723"/>
      <c r="M3131" s="723"/>
    </row>
    <row r="3132" spans="8:13">
      <c r="H3132" s="116"/>
      <c r="I3132" s="372"/>
      <c r="J3132" s="372"/>
      <c r="K3132" s="372"/>
      <c r="L3132" s="372"/>
      <c r="M3132" s="372"/>
    </row>
    <row r="3133" spans="8:13">
      <c r="H3133" s="116"/>
      <c r="I3133" s="372"/>
      <c r="J3133" s="372"/>
      <c r="K3133" s="372"/>
      <c r="L3133" s="372"/>
      <c r="M3133" s="372"/>
    </row>
    <row r="3134" spans="8:13">
      <c r="H3134" s="116"/>
      <c r="I3134" s="372"/>
      <c r="J3134" s="372"/>
      <c r="K3134" s="372"/>
      <c r="L3134" s="372"/>
      <c r="M3134" s="372"/>
    </row>
    <row r="3135" spans="8:13">
      <c r="H3135" s="116"/>
      <c r="I3135" s="372"/>
      <c r="J3135" s="372"/>
      <c r="K3135" s="372"/>
      <c r="L3135" s="372"/>
      <c r="M3135" s="372"/>
    </row>
    <row r="3136" spans="8:13">
      <c r="H3136" s="116"/>
      <c r="I3136" s="372"/>
      <c r="J3136" s="372"/>
      <c r="K3136" s="372"/>
      <c r="L3136" s="372"/>
      <c r="M3136" s="372"/>
    </row>
    <row r="3137" spans="8:13">
      <c r="H3137" s="116"/>
      <c r="I3137" s="372"/>
      <c r="J3137" s="372"/>
      <c r="K3137" s="372"/>
      <c r="L3137" s="372"/>
      <c r="M3137" s="372"/>
    </row>
    <row r="3138" spans="8:13">
      <c r="H3138" s="116"/>
      <c r="I3138" s="372"/>
      <c r="J3138" s="372"/>
      <c r="K3138" s="372"/>
      <c r="L3138" s="372"/>
      <c r="M3138" s="372"/>
    </row>
    <row r="3139" spans="8:13">
      <c r="H3139" s="116"/>
      <c r="I3139" s="372"/>
      <c r="J3139" s="372"/>
      <c r="K3139" s="372"/>
      <c r="L3139" s="372"/>
      <c r="M3139" s="372"/>
    </row>
    <row r="3140" spans="8:13">
      <c r="H3140" s="116"/>
      <c r="I3140" s="372"/>
      <c r="J3140" s="372"/>
      <c r="K3140" s="372"/>
      <c r="L3140" s="372"/>
      <c r="M3140" s="372"/>
    </row>
    <row r="3141" spans="8:13">
      <c r="H3141" s="116"/>
      <c r="I3141" s="372"/>
      <c r="J3141" s="372"/>
      <c r="K3141" s="372"/>
      <c r="L3141" s="372"/>
      <c r="M3141" s="372"/>
    </row>
    <row r="3142" spans="8:13">
      <c r="H3142" s="116"/>
      <c r="I3142" s="372"/>
      <c r="J3142" s="372"/>
      <c r="K3142" s="372"/>
      <c r="L3142" s="372"/>
      <c r="M3142" s="372"/>
    </row>
    <row r="3143" spans="8:13">
      <c r="H3143" s="116"/>
      <c r="I3143" s="372"/>
      <c r="J3143" s="372"/>
      <c r="K3143" s="372"/>
      <c r="L3143" s="372"/>
      <c r="M3143" s="372"/>
    </row>
    <row r="3144" spans="8:13">
      <c r="H3144" s="116"/>
      <c r="I3144" s="372"/>
      <c r="J3144" s="372"/>
      <c r="K3144" s="372"/>
      <c r="L3144" s="372"/>
      <c r="M3144" s="372"/>
    </row>
    <row r="3145" spans="8:13">
      <c r="H3145" s="116"/>
      <c r="I3145" s="372"/>
      <c r="J3145" s="372"/>
      <c r="K3145" s="372"/>
      <c r="L3145" s="372"/>
      <c r="M3145" s="372"/>
    </row>
    <row r="3146" spans="8:13">
      <c r="H3146" s="116"/>
      <c r="I3146" s="372"/>
      <c r="J3146" s="372"/>
      <c r="K3146" s="372"/>
      <c r="L3146" s="372"/>
      <c r="M3146" s="372"/>
    </row>
    <row r="3147" spans="8:13">
      <c r="H3147" s="116"/>
      <c r="I3147" s="372"/>
      <c r="J3147" s="372"/>
      <c r="K3147" s="372"/>
      <c r="L3147" s="372"/>
      <c r="M3147" s="372"/>
    </row>
    <row r="3148" spans="8:13">
      <c r="H3148" s="116"/>
      <c r="I3148" s="372"/>
      <c r="J3148" s="372"/>
      <c r="K3148" s="372"/>
      <c r="L3148" s="372"/>
      <c r="M3148" s="372"/>
    </row>
    <row r="3149" spans="8:13">
      <c r="H3149" s="116"/>
      <c r="I3149" s="723"/>
      <c r="J3149" s="723"/>
      <c r="K3149" s="723"/>
      <c r="L3149" s="723"/>
      <c r="M3149" s="723"/>
    </row>
    <row r="3150" spans="8:13">
      <c r="H3150" s="116"/>
      <c r="I3150" s="372"/>
      <c r="J3150" s="372"/>
      <c r="K3150" s="372"/>
      <c r="L3150" s="372"/>
      <c r="M3150" s="372"/>
    </row>
    <row r="3151" spans="8:13">
      <c r="H3151" s="116"/>
      <c r="I3151" s="372"/>
      <c r="J3151" s="372"/>
      <c r="K3151" s="372"/>
      <c r="L3151" s="372"/>
      <c r="M3151" s="372"/>
    </row>
    <row r="3152" spans="8:13">
      <c r="H3152" s="116"/>
      <c r="I3152" s="372"/>
      <c r="J3152" s="372"/>
      <c r="K3152" s="372"/>
      <c r="L3152" s="372"/>
      <c r="M3152" s="372"/>
    </row>
    <row r="3153" spans="8:13">
      <c r="H3153" s="116"/>
      <c r="I3153" s="372"/>
      <c r="J3153" s="372"/>
      <c r="K3153" s="372"/>
      <c r="L3153" s="372"/>
      <c r="M3153" s="372"/>
    </row>
    <row r="3154" spans="8:13">
      <c r="H3154" s="116"/>
      <c r="I3154" s="372"/>
      <c r="J3154" s="372"/>
      <c r="K3154" s="372"/>
      <c r="L3154" s="372"/>
      <c r="M3154" s="372"/>
    </row>
    <row r="3155" spans="8:13">
      <c r="H3155" s="116"/>
      <c r="I3155" s="372"/>
      <c r="J3155" s="372"/>
      <c r="K3155" s="372"/>
      <c r="L3155" s="372"/>
      <c r="M3155" s="372"/>
    </row>
    <row r="3156" spans="8:13">
      <c r="H3156" s="116"/>
      <c r="I3156" s="372"/>
      <c r="J3156" s="372"/>
      <c r="K3156" s="372"/>
      <c r="L3156" s="372"/>
      <c r="M3156" s="372"/>
    </row>
    <row r="3157" spans="8:13">
      <c r="H3157" s="116"/>
      <c r="I3157" s="372"/>
      <c r="J3157" s="372"/>
      <c r="K3157" s="372"/>
      <c r="L3157" s="372"/>
      <c r="M3157" s="372"/>
    </row>
    <row r="3158" spans="8:13">
      <c r="H3158" s="116"/>
      <c r="I3158" s="372"/>
      <c r="J3158" s="372"/>
      <c r="K3158" s="372"/>
      <c r="L3158" s="372"/>
      <c r="M3158" s="372"/>
    </row>
    <row r="3159" spans="8:13">
      <c r="H3159" s="116"/>
      <c r="I3159" s="723"/>
      <c r="J3159" s="723"/>
      <c r="K3159" s="723"/>
      <c r="L3159" s="723"/>
      <c r="M3159" s="723"/>
    </row>
    <row r="3160" spans="8:13">
      <c r="H3160" s="116"/>
      <c r="I3160" s="372"/>
      <c r="J3160" s="372"/>
      <c r="K3160" s="372"/>
      <c r="L3160" s="372"/>
      <c r="M3160" s="372"/>
    </row>
    <row r="3161" spans="8:13">
      <c r="H3161" s="116"/>
      <c r="I3161" s="372"/>
      <c r="J3161" s="372"/>
      <c r="K3161" s="372"/>
      <c r="L3161" s="372"/>
      <c r="M3161" s="372"/>
    </row>
    <row r="3162" spans="8:13">
      <c r="H3162" s="116"/>
      <c r="I3162" s="372"/>
      <c r="J3162" s="372"/>
      <c r="K3162" s="372"/>
      <c r="L3162" s="372"/>
      <c r="M3162" s="372"/>
    </row>
    <row r="3163" spans="8:13">
      <c r="H3163" s="116"/>
      <c r="I3163" s="372"/>
      <c r="J3163" s="372"/>
      <c r="K3163" s="372"/>
      <c r="L3163" s="372"/>
      <c r="M3163" s="372"/>
    </row>
    <row r="3164" spans="8:13">
      <c r="H3164" s="116"/>
      <c r="I3164" s="372"/>
      <c r="J3164" s="372"/>
      <c r="K3164" s="372"/>
      <c r="L3164" s="372"/>
      <c r="M3164" s="372"/>
    </row>
    <row r="3165" spans="8:13">
      <c r="H3165" s="116"/>
      <c r="I3165" s="372"/>
      <c r="J3165" s="372"/>
      <c r="K3165" s="372"/>
      <c r="L3165" s="372"/>
      <c r="M3165" s="372"/>
    </row>
    <row r="3166" spans="8:13">
      <c r="H3166" s="116"/>
      <c r="I3166" s="372"/>
      <c r="J3166" s="372"/>
      <c r="K3166" s="372"/>
      <c r="L3166" s="372"/>
      <c r="M3166" s="372"/>
    </row>
    <row r="3167" spans="8:13">
      <c r="H3167" s="116"/>
      <c r="I3167" s="372"/>
      <c r="J3167" s="372"/>
      <c r="K3167" s="372"/>
      <c r="L3167" s="372"/>
      <c r="M3167" s="372"/>
    </row>
    <row r="3168" spans="8:13">
      <c r="H3168" s="116"/>
      <c r="I3168" s="372"/>
      <c r="J3168" s="372"/>
      <c r="K3168" s="372"/>
      <c r="L3168" s="372"/>
      <c r="M3168" s="372"/>
    </row>
    <row r="3169" spans="8:13">
      <c r="H3169" s="116"/>
      <c r="I3169" s="723"/>
      <c r="J3169" s="723"/>
      <c r="K3169" s="723"/>
      <c r="L3169" s="723"/>
      <c r="M3169" s="723"/>
    </row>
    <row r="3170" spans="8:13">
      <c r="H3170" s="116"/>
      <c r="I3170" s="372"/>
      <c r="J3170" s="372"/>
      <c r="K3170" s="372"/>
      <c r="L3170" s="372"/>
      <c r="M3170" s="372"/>
    </row>
    <row r="3171" spans="8:13">
      <c r="H3171" s="116"/>
      <c r="I3171" s="372"/>
      <c r="J3171" s="372"/>
      <c r="K3171" s="372"/>
      <c r="L3171" s="372"/>
      <c r="M3171" s="372"/>
    </row>
    <row r="3172" spans="8:13">
      <c r="H3172" s="116"/>
      <c r="I3172" s="372"/>
      <c r="J3172" s="372"/>
      <c r="K3172" s="372"/>
      <c r="L3172" s="372"/>
      <c r="M3172" s="372"/>
    </row>
    <row r="3173" spans="8:13">
      <c r="H3173" s="116"/>
      <c r="I3173" s="372"/>
      <c r="J3173" s="372"/>
      <c r="K3173" s="372"/>
      <c r="L3173" s="372"/>
      <c r="M3173" s="372"/>
    </row>
    <row r="3174" spans="8:13">
      <c r="H3174" s="116"/>
      <c r="I3174" s="372"/>
      <c r="J3174" s="372"/>
      <c r="K3174" s="372"/>
      <c r="L3174" s="372"/>
      <c r="M3174" s="372"/>
    </row>
    <row r="3175" spans="8:13">
      <c r="H3175" s="116"/>
      <c r="I3175" s="372"/>
      <c r="J3175" s="372"/>
      <c r="K3175" s="372"/>
      <c r="L3175" s="372"/>
      <c r="M3175" s="372"/>
    </row>
    <row r="3176" spans="8:13">
      <c r="H3176" s="116"/>
      <c r="I3176" s="372"/>
      <c r="J3176" s="372"/>
      <c r="K3176" s="372"/>
      <c r="L3176" s="372"/>
      <c r="M3176" s="372"/>
    </row>
    <row r="3177" spans="8:13">
      <c r="H3177" s="116"/>
      <c r="I3177" s="372"/>
      <c r="J3177" s="372"/>
      <c r="K3177" s="372"/>
      <c r="L3177" s="372"/>
      <c r="M3177" s="372"/>
    </row>
    <row r="3178" spans="8:13">
      <c r="H3178" s="116"/>
      <c r="I3178" s="372"/>
      <c r="J3178" s="372"/>
      <c r="K3178" s="372"/>
      <c r="L3178" s="372"/>
      <c r="M3178" s="372"/>
    </row>
    <row r="3179" spans="8:13">
      <c r="H3179" s="116"/>
      <c r="I3179" s="372"/>
      <c r="J3179" s="372"/>
      <c r="K3179" s="372"/>
      <c r="L3179" s="372"/>
      <c r="M3179" s="372"/>
    </row>
    <row r="3180" spans="8:13">
      <c r="H3180" s="116"/>
      <c r="I3180" s="372"/>
      <c r="J3180" s="372"/>
      <c r="K3180" s="372"/>
      <c r="L3180" s="372"/>
      <c r="M3180" s="372"/>
    </row>
    <row r="3181" spans="8:13">
      <c r="H3181" s="116"/>
      <c r="I3181" s="372"/>
      <c r="J3181" s="372"/>
      <c r="K3181" s="372"/>
      <c r="L3181" s="372"/>
      <c r="M3181" s="372"/>
    </row>
    <row r="3182" spans="8:13">
      <c r="H3182" s="116"/>
      <c r="I3182" s="372"/>
      <c r="J3182" s="372"/>
      <c r="K3182" s="372"/>
      <c r="L3182" s="372"/>
      <c r="M3182" s="372"/>
    </row>
    <row r="3183" spans="8:13">
      <c r="H3183" s="116"/>
      <c r="I3183" s="372"/>
      <c r="J3183" s="372"/>
      <c r="K3183" s="372"/>
      <c r="L3183" s="372"/>
      <c r="M3183" s="372"/>
    </row>
    <row r="3184" spans="8:13">
      <c r="H3184" s="116"/>
      <c r="I3184" s="372"/>
      <c r="J3184" s="372"/>
      <c r="K3184" s="372"/>
      <c r="L3184" s="372"/>
      <c r="M3184" s="372"/>
    </row>
    <row r="3185" spans="8:13">
      <c r="H3185" s="116"/>
      <c r="I3185" s="372"/>
      <c r="J3185" s="372"/>
      <c r="K3185" s="372"/>
      <c r="L3185" s="372"/>
      <c r="M3185" s="372"/>
    </row>
    <row r="3186" spans="8:13">
      <c r="H3186" s="116"/>
      <c r="I3186" s="372"/>
      <c r="J3186" s="372"/>
      <c r="K3186" s="372"/>
      <c r="L3186" s="372"/>
      <c r="M3186" s="372"/>
    </row>
    <row r="3187" spans="8:13">
      <c r="H3187" s="116"/>
      <c r="I3187" s="372"/>
      <c r="J3187" s="372"/>
      <c r="K3187" s="372"/>
      <c r="L3187" s="372"/>
      <c r="M3187" s="372"/>
    </row>
    <row r="3188" spans="8:13">
      <c r="H3188" s="116"/>
      <c r="I3188" s="372"/>
      <c r="J3188" s="372"/>
      <c r="K3188" s="372"/>
      <c r="L3188" s="372"/>
      <c r="M3188" s="372"/>
    </row>
    <row r="3189" spans="8:13">
      <c r="H3189" s="116"/>
      <c r="I3189" s="372"/>
      <c r="J3189" s="372"/>
      <c r="K3189" s="372"/>
      <c r="L3189" s="372"/>
      <c r="M3189" s="372"/>
    </row>
    <row r="3190" spans="8:13">
      <c r="H3190" s="116"/>
      <c r="I3190" s="372"/>
      <c r="J3190" s="372"/>
      <c r="K3190" s="372"/>
      <c r="L3190" s="372"/>
      <c r="M3190" s="372"/>
    </row>
    <row r="3191" spans="8:13">
      <c r="H3191" s="116"/>
      <c r="I3191" s="372"/>
      <c r="J3191" s="372"/>
      <c r="K3191" s="26"/>
      <c r="L3191" s="372"/>
      <c r="M3191" s="26"/>
    </row>
    <row r="3192" spans="8:13">
      <c r="H3192" s="116"/>
      <c r="I3192" s="372"/>
      <c r="J3192" s="372"/>
      <c r="K3192" s="372"/>
      <c r="L3192" s="372"/>
      <c r="M3192" s="372"/>
    </row>
    <row r="3193" spans="8:13">
      <c r="H3193" s="116"/>
      <c r="I3193" s="372"/>
      <c r="J3193" s="372"/>
      <c r="K3193" s="372"/>
      <c r="L3193" s="372"/>
      <c r="M3193" s="372"/>
    </row>
    <row r="3194" spans="8:13">
      <c r="H3194" s="116"/>
      <c r="I3194" s="372"/>
      <c r="J3194" s="372"/>
      <c r="K3194" s="372"/>
      <c r="L3194" s="372"/>
      <c r="M3194" s="372"/>
    </row>
    <row r="3195" spans="8:13">
      <c r="H3195" s="116"/>
      <c r="I3195" s="372"/>
      <c r="J3195" s="372"/>
      <c r="K3195" s="372"/>
      <c r="L3195" s="372"/>
      <c r="M3195" s="372"/>
    </row>
    <row r="3196" spans="8:13">
      <c r="H3196" s="116"/>
      <c r="I3196" s="372"/>
      <c r="J3196" s="372"/>
      <c r="K3196" s="372"/>
      <c r="L3196" s="372"/>
      <c r="M3196" s="372"/>
    </row>
    <row r="3197" spans="8:13">
      <c r="H3197" s="116"/>
      <c r="I3197" s="372"/>
      <c r="J3197" s="372"/>
      <c r="K3197" s="372"/>
      <c r="L3197" s="372"/>
      <c r="M3197" s="372"/>
    </row>
    <row r="3198" spans="8:13">
      <c r="H3198" s="116"/>
      <c r="I3198" s="372"/>
      <c r="J3198" s="372"/>
      <c r="K3198" s="372"/>
      <c r="L3198" s="372"/>
      <c r="M3198" s="372"/>
    </row>
    <row r="3199" spans="8:13">
      <c r="H3199" s="116"/>
      <c r="I3199" s="372"/>
      <c r="J3199" s="372"/>
      <c r="K3199" s="372"/>
      <c r="L3199" s="372"/>
      <c r="M3199" s="372"/>
    </row>
    <row r="3200" spans="8:13">
      <c r="H3200" s="116"/>
      <c r="I3200" s="372"/>
      <c r="J3200" s="372"/>
      <c r="K3200" s="26"/>
      <c r="L3200" s="372"/>
      <c r="M3200" s="26"/>
    </row>
    <row r="3201" spans="8:13">
      <c r="H3201" s="116"/>
      <c r="I3201" s="372"/>
      <c r="J3201" s="372"/>
      <c r="K3201" s="372"/>
      <c r="L3201" s="372"/>
      <c r="M3201" s="372"/>
    </row>
    <row r="3202" spans="8:13">
      <c r="H3202" s="116"/>
      <c r="I3202" s="372"/>
      <c r="J3202" s="372"/>
      <c r="K3202" s="372"/>
      <c r="L3202" s="372"/>
      <c r="M3202" s="372"/>
    </row>
    <row r="3203" spans="8:13">
      <c r="H3203" s="116"/>
      <c r="I3203" s="372"/>
      <c r="J3203" s="372"/>
      <c r="K3203" s="372"/>
      <c r="L3203" s="372"/>
      <c r="M3203" s="372"/>
    </row>
    <row r="3204" spans="8:13">
      <c r="H3204" s="116"/>
      <c r="I3204" s="372"/>
      <c r="J3204" s="372"/>
      <c r="K3204" s="372"/>
      <c r="L3204" s="372"/>
      <c r="M3204" s="372"/>
    </row>
    <row r="3205" spans="8:13">
      <c r="H3205" s="116"/>
      <c r="I3205" s="372"/>
      <c r="J3205" s="372"/>
      <c r="K3205" s="372"/>
      <c r="L3205" s="372"/>
      <c r="M3205" s="372"/>
    </row>
    <row r="3206" spans="8:13">
      <c r="H3206" s="116"/>
      <c r="I3206" s="372"/>
      <c r="J3206" s="372"/>
      <c r="K3206" s="372"/>
      <c r="L3206" s="372"/>
      <c r="M3206" s="372"/>
    </row>
    <row r="3207" spans="8:13">
      <c r="H3207" s="116"/>
      <c r="I3207" s="372"/>
      <c r="J3207" s="372"/>
      <c r="K3207" s="372"/>
      <c r="L3207" s="372"/>
      <c r="M3207" s="372"/>
    </row>
    <row r="3208" spans="8:13">
      <c r="H3208" s="116"/>
      <c r="I3208" s="372"/>
      <c r="J3208" s="372"/>
      <c r="K3208" s="372"/>
      <c r="L3208" s="372"/>
      <c r="M3208" s="372"/>
    </row>
    <row r="3209" spans="8:13">
      <c r="H3209" s="116"/>
      <c r="I3209" s="372"/>
      <c r="J3209" s="372"/>
      <c r="K3209" s="372"/>
      <c r="L3209" s="372"/>
      <c r="M3209" s="372"/>
    </row>
    <row r="3210" spans="8:13">
      <c r="H3210" s="116"/>
      <c r="I3210" s="372"/>
      <c r="J3210" s="372"/>
      <c r="K3210" s="372"/>
      <c r="L3210" s="372"/>
      <c r="M3210" s="372"/>
    </row>
    <row r="3211" spans="8:13">
      <c r="H3211" s="116"/>
      <c r="I3211" s="723"/>
      <c r="J3211" s="723"/>
      <c r="K3211" s="723"/>
      <c r="L3211" s="723"/>
      <c r="M3211" s="723"/>
    </row>
    <row r="3212" spans="8:13">
      <c r="H3212" s="116"/>
      <c r="I3212" s="372"/>
      <c r="J3212" s="372"/>
      <c r="K3212" s="26"/>
      <c r="L3212" s="372"/>
      <c r="M3212" s="26"/>
    </row>
    <row r="3213" spans="8:13">
      <c r="H3213" s="116"/>
      <c r="I3213" s="372"/>
      <c r="J3213" s="372"/>
      <c r="K3213" s="372"/>
      <c r="L3213" s="372"/>
      <c r="M3213" s="372"/>
    </row>
    <row r="3214" spans="8:13">
      <c r="H3214" s="116"/>
      <c r="I3214" s="372"/>
      <c r="J3214" s="372"/>
      <c r="K3214" s="372"/>
      <c r="L3214" s="372"/>
      <c r="M3214" s="372"/>
    </row>
    <row r="3215" spans="8:13">
      <c r="H3215" s="116"/>
      <c r="I3215" s="372"/>
      <c r="J3215" s="372"/>
      <c r="K3215" s="26"/>
      <c r="L3215" s="372"/>
      <c r="M3215" s="26"/>
    </row>
    <row r="3216" spans="8:13">
      <c r="H3216" s="116"/>
      <c r="I3216" s="372"/>
      <c r="J3216" s="372"/>
      <c r="K3216" s="372"/>
      <c r="L3216" s="372"/>
      <c r="M3216" s="372"/>
    </row>
    <row r="3217" spans="8:13">
      <c r="H3217" s="116"/>
      <c r="I3217" s="372"/>
      <c r="J3217" s="372"/>
      <c r="K3217" s="372"/>
      <c r="L3217" s="372"/>
      <c r="M3217" s="372"/>
    </row>
    <row r="3218" spans="8:13">
      <c r="H3218" s="116"/>
      <c r="I3218" s="372"/>
      <c r="J3218" s="372"/>
      <c r="K3218" s="26"/>
      <c r="L3218" s="372"/>
      <c r="M3218" s="26"/>
    </row>
    <row r="3219" spans="8:13">
      <c r="H3219" s="116"/>
      <c r="I3219" s="372"/>
      <c r="J3219" s="372"/>
      <c r="K3219" s="372"/>
      <c r="L3219" s="372"/>
      <c r="M3219" s="372"/>
    </row>
    <row r="3220" spans="8:13">
      <c r="H3220" s="116"/>
      <c r="I3220" s="372"/>
      <c r="J3220" s="372"/>
      <c r="K3220" s="372"/>
      <c r="L3220" s="372"/>
      <c r="M3220" s="372"/>
    </row>
    <row r="3221" spans="8:13">
      <c r="H3221" s="116"/>
      <c r="I3221" s="372"/>
      <c r="J3221" s="372"/>
      <c r="K3221" s="26"/>
      <c r="L3221" s="372"/>
      <c r="M3221" s="26"/>
    </row>
    <row r="3222" spans="8:13">
      <c r="H3222" s="116"/>
      <c r="I3222" s="372"/>
      <c r="J3222" s="372"/>
      <c r="K3222" s="26"/>
      <c r="L3222" s="372"/>
      <c r="M3222" s="26"/>
    </row>
    <row r="3223" spans="8:13">
      <c r="H3223" s="116"/>
      <c r="I3223" s="372"/>
      <c r="J3223" s="372"/>
      <c r="K3223" s="26"/>
      <c r="L3223" s="372"/>
      <c r="M3223" s="26"/>
    </row>
    <row r="3224" spans="8:13">
      <c r="H3224" s="116"/>
      <c r="I3224" s="372"/>
      <c r="J3224" s="372"/>
      <c r="K3224" s="26"/>
      <c r="L3224" s="372"/>
      <c r="M3224" s="26"/>
    </row>
    <row r="3225" spans="8:13">
      <c r="H3225" s="116"/>
      <c r="I3225" s="372"/>
      <c r="J3225" s="372"/>
      <c r="K3225" s="372"/>
      <c r="L3225" s="372"/>
      <c r="M3225" s="372"/>
    </row>
    <row r="3226" spans="8:13">
      <c r="H3226" s="116"/>
      <c r="I3226" s="372"/>
      <c r="J3226" s="372"/>
      <c r="K3226" s="372"/>
      <c r="L3226" s="372"/>
      <c r="M3226" s="372"/>
    </row>
    <row r="3227" spans="8:13">
      <c r="H3227" s="116"/>
      <c r="I3227" s="723"/>
      <c r="J3227" s="723"/>
      <c r="K3227" s="723"/>
      <c r="L3227" s="723"/>
      <c r="M3227" s="723"/>
    </row>
    <row r="3228" spans="8:13">
      <c r="H3228" s="116"/>
      <c r="I3228" s="372"/>
      <c r="J3228" s="372"/>
      <c r="K3228" s="372"/>
      <c r="L3228" s="372"/>
      <c r="M3228" s="372"/>
    </row>
    <row r="3229" spans="8:13">
      <c r="H3229" s="116"/>
      <c r="I3229" s="372"/>
      <c r="J3229" s="372"/>
      <c r="K3229" s="372"/>
      <c r="L3229" s="372"/>
      <c r="M3229" s="372"/>
    </row>
    <row r="3230" spans="8:13">
      <c r="H3230" s="116"/>
      <c r="I3230" s="372"/>
      <c r="J3230" s="372"/>
      <c r="K3230" s="372"/>
      <c r="L3230" s="372"/>
      <c r="M3230" s="372"/>
    </row>
    <row r="3231" spans="8:13">
      <c r="H3231" s="116"/>
      <c r="I3231" s="372"/>
      <c r="J3231" s="372"/>
      <c r="K3231" s="372"/>
      <c r="L3231" s="372"/>
      <c r="M3231" s="372"/>
    </row>
    <row r="3232" spans="8:13">
      <c r="H3232" s="116"/>
      <c r="I3232" s="372"/>
      <c r="J3232" s="372"/>
      <c r="K3232" s="372"/>
      <c r="L3232" s="372"/>
      <c r="M3232" s="372"/>
    </row>
    <row r="3233" spans="8:13">
      <c r="H3233" s="116"/>
      <c r="I3233" s="372"/>
      <c r="J3233" s="372"/>
      <c r="K3233" s="372"/>
      <c r="L3233" s="372"/>
      <c r="M3233" s="372"/>
    </row>
    <row r="3234" spans="8:13">
      <c r="H3234" s="116"/>
      <c r="I3234" s="723"/>
      <c r="J3234" s="723"/>
      <c r="K3234" s="723"/>
      <c r="L3234" s="723"/>
      <c r="M3234" s="723"/>
    </row>
    <row r="3235" spans="8:13">
      <c r="H3235" s="116"/>
      <c r="I3235" s="372"/>
      <c r="J3235" s="372"/>
      <c r="K3235" s="372"/>
      <c r="L3235" s="372"/>
      <c r="M3235" s="372"/>
    </row>
    <row r="3236" spans="8:13">
      <c r="H3236" s="116"/>
      <c r="I3236" s="372"/>
      <c r="J3236" s="372"/>
      <c r="K3236" s="372"/>
      <c r="L3236" s="372"/>
      <c r="M3236" s="372"/>
    </row>
    <row r="3237" spans="8:13">
      <c r="H3237" s="116"/>
      <c r="I3237" s="372"/>
      <c r="J3237" s="372"/>
      <c r="K3237" s="372"/>
      <c r="L3237" s="372"/>
      <c r="M3237" s="372"/>
    </row>
    <row r="3238" spans="8:13">
      <c r="H3238" s="116"/>
      <c r="I3238" s="723"/>
      <c r="J3238" s="723"/>
      <c r="K3238" s="723"/>
      <c r="L3238" s="723"/>
      <c r="M3238" s="723"/>
    </row>
    <row r="3239" spans="8:13">
      <c r="H3239" s="116"/>
      <c r="I3239" s="372"/>
      <c r="J3239" s="372"/>
      <c r="K3239" s="372"/>
      <c r="L3239" s="372"/>
      <c r="M3239" s="372"/>
    </row>
    <row r="3240" spans="8:13">
      <c r="H3240" s="116"/>
      <c r="I3240" s="372"/>
      <c r="J3240" s="372"/>
      <c r="K3240" s="372"/>
      <c r="L3240" s="372"/>
      <c r="M3240" s="372"/>
    </row>
    <row r="3241" spans="8:13">
      <c r="H3241" s="116"/>
      <c r="I3241" s="372"/>
      <c r="J3241" s="372"/>
      <c r="K3241" s="372"/>
      <c r="L3241" s="372"/>
      <c r="M3241" s="372"/>
    </row>
    <row r="3242" spans="8:13">
      <c r="H3242" s="116"/>
      <c r="I3242" s="372"/>
      <c r="J3242" s="372"/>
      <c r="K3242" s="372"/>
      <c r="L3242" s="372"/>
      <c r="M3242" s="372"/>
    </row>
    <row r="3243" spans="8:13">
      <c r="H3243" s="116"/>
      <c r="I3243" s="723"/>
      <c r="J3243" s="723"/>
      <c r="K3243" s="723"/>
      <c r="L3243" s="723"/>
      <c r="M3243" s="723"/>
    </row>
    <row r="3244" spans="8:13">
      <c r="H3244" s="116"/>
      <c r="I3244" s="372"/>
      <c r="J3244" s="372"/>
      <c r="K3244" s="372"/>
      <c r="L3244" s="372"/>
      <c r="M3244" s="372"/>
    </row>
    <row r="3245" spans="8:13">
      <c r="H3245" s="116"/>
      <c r="I3245" s="723"/>
      <c r="J3245" s="723"/>
      <c r="K3245" s="723"/>
      <c r="L3245" s="723"/>
      <c r="M3245" s="723"/>
    </row>
    <row r="3246" spans="8:13">
      <c r="H3246" s="116"/>
      <c r="I3246" s="372"/>
      <c r="J3246" s="372"/>
      <c r="K3246" s="372"/>
      <c r="L3246" s="372"/>
      <c r="M3246" s="372"/>
    </row>
    <row r="3247" spans="8:13">
      <c r="H3247" s="116"/>
      <c r="I3247" s="372"/>
      <c r="J3247" s="372"/>
      <c r="K3247" s="372"/>
      <c r="L3247" s="372"/>
      <c r="M3247" s="372"/>
    </row>
    <row r="3248" spans="8:13">
      <c r="H3248" s="116"/>
      <c r="I3248" s="372"/>
      <c r="J3248" s="372"/>
      <c r="K3248" s="372"/>
      <c r="L3248" s="372"/>
      <c r="M3248" s="372"/>
    </row>
    <row r="3249" spans="8:13">
      <c r="H3249" s="116"/>
      <c r="I3249" s="723"/>
      <c r="J3249" s="723"/>
      <c r="K3249" s="723"/>
      <c r="L3249" s="723"/>
      <c r="M3249" s="723"/>
    </row>
    <row r="3250" spans="8:13">
      <c r="H3250" s="116"/>
      <c r="I3250" s="372"/>
      <c r="J3250" s="372"/>
      <c r="K3250" s="26"/>
      <c r="L3250" s="372"/>
      <c r="M3250" s="26"/>
    </row>
    <row r="3251" spans="8:13">
      <c r="H3251" s="116"/>
      <c r="I3251" s="372"/>
      <c r="J3251" s="372"/>
      <c r="K3251" s="372"/>
      <c r="L3251" s="372"/>
      <c r="M3251" s="372"/>
    </row>
    <row r="3252" spans="8:13">
      <c r="H3252" s="116"/>
      <c r="I3252" s="372"/>
      <c r="J3252" s="372"/>
      <c r="K3252" s="372"/>
      <c r="L3252" s="372"/>
      <c r="M3252" s="372"/>
    </row>
    <row r="3253" spans="8:13">
      <c r="H3253" s="116"/>
      <c r="I3253" s="372"/>
      <c r="J3253" s="372"/>
      <c r="K3253" s="26"/>
      <c r="L3253" s="372"/>
      <c r="M3253" s="26"/>
    </row>
    <row r="3254" spans="8:13">
      <c r="H3254" s="116"/>
      <c r="I3254" s="372"/>
      <c r="J3254" s="372"/>
      <c r="K3254" s="26"/>
      <c r="L3254" s="372"/>
      <c r="M3254" s="26"/>
    </row>
    <row r="3255" spans="8:13">
      <c r="H3255" s="116"/>
      <c r="I3255" s="372"/>
      <c r="J3255" s="372"/>
      <c r="K3255" s="26"/>
      <c r="L3255" s="372"/>
      <c r="M3255" s="26"/>
    </row>
    <row r="3256" spans="8:13">
      <c r="H3256" s="116"/>
      <c r="I3256" s="372"/>
      <c r="J3256" s="372"/>
      <c r="K3256" s="372"/>
      <c r="L3256" s="372"/>
      <c r="M3256" s="372"/>
    </row>
    <row r="3257" spans="8:13">
      <c r="H3257" s="116"/>
      <c r="I3257" s="372"/>
      <c r="J3257" s="372"/>
      <c r="K3257" s="372"/>
      <c r="L3257" s="372"/>
      <c r="M3257" s="372"/>
    </row>
    <row r="3258" spans="8:13">
      <c r="H3258" s="116"/>
      <c r="I3258" s="372"/>
      <c r="J3258" s="372"/>
      <c r="K3258" s="372"/>
      <c r="L3258" s="372"/>
      <c r="M3258" s="372"/>
    </row>
    <row r="3259" spans="8:13">
      <c r="H3259" s="116"/>
      <c r="I3259" s="372"/>
      <c r="J3259" s="372"/>
      <c r="K3259" s="26"/>
      <c r="L3259" s="372"/>
      <c r="M3259" s="26"/>
    </row>
    <row r="3260" spans="8:13">
      <c r="H3260" s="116"/>
      <c r="I3260" s="723"/>
      <c r="J3260" s="723"/>
      <c r="K3260" s="723"/>
      <c r="L3260" s="723"/>
      <c r="M3260" s="723"/>
    </row>
    <row r="3261" spans="8:13">
      <c r="H3261" s="116"/>
      <c r="I3261" s="372"/>
      <c r="J3261" s="372"/>
      <c r="K3261" s="372"/>
      <c r="L3261" s="372"/>
      <c r="M3261" s="372"/>
    </row>
    <row r="3262" spans="8:13">
      <c r="H3262" s="116"/>
      <c r="I3262" s="372"/>
      <c r="J3262" s="372"/>
      <c r="K3262" s="372"/>
      <c r="L3262" s="372"/>
      <c r="M3262" s="372"/>
    </row>
    <row r="3263" spans="8:13">
      <c r="H3263" s="116"/>
      <c r="I3263" s="723"/>
      <c r="J3263" s="723"/>
      <c r="K3263" s="723"/>
      <c r="L3263" s="723"/>
      <c r="M3263" s="723"/>
    </row>
    <row r="3264" spans="8:13">
      <c r="H3264" s="116"/>
      <c r="I3264" s="372"/>
      <c r="J3264" s="372"/>
      <c r="K3264" s="372"/>
      <c r="L3264" s="372"/>
      <c r="M3264" s="372"/>
    </row>
    <row r="3265" spans="8:13">
      <c r="H3265" s="116"/>
      <c r="I3265" s="372"/>
      <c r="J3265" s="372"/>
      <c r="K3265" s="372"/>
      <c r="L3265" s="372"/>
      <c r="M3265" s="372"/>
    </row>
    <row r="3266" spans="8:13">
      <c r="H3266" s="116"/>
      <c r="I3266" s="372"/>
      <c r="J3266" s="372"/>
      <c r="K3266" s="372"/>
      <c r="L3266" s="372"/>
      <c r="M3266" s="372"/>
    </row>
    <row r="3267" spans="8:13">
      <c r="H3267" s="116"/>
      <c r="I3267" s="372"/>
      <c r="J3267" s="372"/>
      <c r="K3267" s="26"/>
      <c r="L3267" s="372"/>
      <c r="M3267" s="26"/>
    </row>
    <row r="3268" spans="8:13">
      <c r="H3268" s="116"/>
      <c r="I3268" s="372"/>
      <c r="J3268" s="372"/>
      <c r="K3268" s="26"/>
      <c r="L3268" s="372"/>
      <c r="M3268" s="26"/>
    </row>
    <row r="3269" spans="8:13">
      <c r="H3269" s="116"/>
      <c r="I3269" s="372"/>
      <c r="J3269" s="372"/>
      <c r="K3269" s="372"/>
      <c r="L3269" s="372"/>
      <c r="M3269" s="372"/>
    </row>
    <row r="3270" spans="8:13">
      <c r="H3270" s="116"/>
      <c r="I3270" s="372"/>
      <c r="J3270" s="372"/>
      <c r="K3270" s="372"/>
      <c r="L3270" s="372"/>
      <c r="M3270" s="372"/>
    </row>
    <row r="3271" spans="8:13">
      <c r="H3271" s="116"/>
      <c r="I3271" s="372"/>
      <c r="J3271" s="372"/>
      <c r="K3271" s="372"/>
      <c r="L3271" s="372"/>
      <c r="M3271" s="372"/>
    </row>
    <row r="3272" spans="8:13">
      <c r="H3272" s="116"/>
      <c r="I3272" s="372"/>
      <c r="J3272" s="372"/>
      <c r="K3272" s="372"/>
      <c r="L3272" s="372"/>
      <c r="M3272" s="372"/>
    </row>
    <row r="3273" spans="8:13">
      <c r="H3273" s="116"/>
      <c r="I3273" s="372"/>
      <c r="J3273" s="372"/>
      <c r="K3273" s="26"/>
      <c r="L3273" s="372"/>
      <c r="M3273" s="26"/>
    </row>
    <row r="3274" spans="8:13">
      <c r="H3274" s="116"/>
      <c r="I3274" s="372"/>
      <c r="J3274" s="372"/>
      <c r="K3274" s="372"/>
      <c r="L3274" s="372"/>
      <c r="M3274" s="372"/>
    </row>
    <row r="3275" spans="8:13">
      <c r="H3275" s="116"/>
      <c r="I3275" s="723"/>
      <c r="J3275" s="723"/>
      <c r="K3275" s="723"/>
      <c r="L3275" s="723"/>
      <c r="M3275" s="723"/>
    </row>
    <row r="3276" spans="8:13">
      <c r="H3276" s="116"/>
      <c r="I3276" s="723"/>
      <c r="J3276" s="723"/>
      <c r="K3276" s="723"/>
      <c r="L3276" s="723"/>
      <c r="M3276" s="723"/>
    </row>
    <row r="3277" spans="8:13">
      <c r="H3277" s="116"/>
      <c r="I3277" s="372"/>
      <c r="J3277" s="372"/>
      <c r="K3277" s="26"/>
      <c r="L3277" s="372"/>
      <c r="M3277" s="26"/>
    </row>
    <row r="3278" spans="8:13">
      <c r="H3278" s="116"/>
      <c r="I3278" s="372"/>
      <c r="J3278" s="372"/>
      <c r="K3278" s="372"/>
      <c r="L3278" s="372"/>
      <c r="M3278" s="372"/>
    </row>
    <row r="3279" spans="8:13">
      <c r="H3279" s="116"/>
      <c r="I3279" s="372"/>
      <c r="J3279" s="372"/>
      <c r="K3279" s="372"/>
      <c r="L3279" s="372"/>
      <c r="M3279" s="372"/>
    </row>
    <row r="3280" spans="8:13">
      <c r="H3280" s="116"/>
      <c r="I3280" s="372"/>
      <c r="J3280" s="372"/>
      <c r="K3280" s="372"/>
      <c r="L3280" s="372"/>
      <c r="M3280" s="372"/>
    </row>
    <row r="3281" spans="8:13">
      <c r="H3281" s="116"/>
      <c r="I3281" s="372"/>
      <c r="J3281" s="372"/>
      <c r="K3281" s="372"/>
      <c r="L3281" s="372"/>
      <c r="M3281" s="372"/>
    </row>
    <row r="3282" spans="8:13">
      <c r="H3282" s="116"/>
      <c r="I3282" s="372"/>
      <c r="J3282" s="372"/>
      <c r="K3282" s="26"/>
      <c r="L3282" s="372"/>
      <c r="M3282" s="26"/>
    </row>
    <row r="3283" spans="8:13">
      <c r="H3283" s="116"/>
      <c r="I3283" s="372"/>
      <c r="J3283" s="372"/>
      <c r="K3283" s="372"/>
      <c r="L3283" s="372"/>
      <c r="M3283" s="372"/>
    </row>
    <row r="3284" spans="8:13">
      <c r="H3284" s="116"/>
      <c r="I3284" s="372"/>
      <c r="J3284" s="372"/>
      <c r="K3284" s="372"/>
      <c r="L3284" s="372"/>
      <c r="M3284" s="372"/>
    </row>
    <row r="3285" spans="8:13">
      <c r="H3285" s="116"/>
      <c r="I3285" s="372"/>
      <c r="J3285" s="372"/>
      <c r="K3285" s="26"/>
      <c r="L3285" s="372"/>
      <c r="M3285" s="26"/>
    </row>
    <row r="3286" spans="8:13">
      <c r="H3286" s="116"/>
      <c r="I3286" s="372"/>
      <c r="J3286" s="372"/>
      <c r="K3286" s="26"/>
      <c r="L3286" s="372"/>
      <c r="M3286" s="26"/>
    </row>
    <row r="3287" spans="8:13">
      <c r="H3287" s="116"/>
      <c r="I3287" s="372"/>
      <c r="J3287" s="372"/>
      <c r="K3287" s="26"/>
      <c r="L3287" s="372"/>
      <c r="M3287" s="26"/>
    </row>
    <row r="3288" spans="8:13">
      <c r="H3288" s="116"/>
      <c r="I3288" s="372"/>
      <c r="J3288" s="372"/>
      <c r="K3288" s="26"/>
      <c r="L3288" s="372"/>
      <c r="M3288" s="26"/>
    </row>
    <row r="3289" spans="8:13">
      <c r="H3289" s="116"/>
      <c r="I3289" s="723"/>
      <c r="J3289" s="723"/>
      <c r="K3289" s="723"/>
      <c r="L3289" s="723"/>
      <c r="M3289" s="723"/>
    </row>
    <row r="3290" spans="8:13">
      <c r="H3290" s="116"/>
      <c r="I3290" s="372"/>
      <c r="J3290" s="372"/>
      <c r="K3290" s="372"/>
      <c r="L3290" s="372"/>
      <c r="M3290" s="372"/>
    </row>
    <row r="3291" spans="8:13">
      <c r="H3291" s="116"/>
      <c r="I3291" s="372"/>
      <c r="J3291" s="372"/>
      <c r="K3291" s="26"/>
      <c r="L3291" s="372"/>
      <c r="M3291" s="26"/>
    </row>
    <row r="3292" spans="8:13">
      <c r="H3292" s="116"/>
      <c r="I3292" s="372"/>
      <c r="J3292" s="372"/>
      <c r="K3292" s="26"/>
      <c r="L3292" s="372"/>
      <c r="M3292" s="26"/>
    </row>
    <row r="3293" spans="8:13">
      <c r="H3293" s="116"/>
      <c r="I3293" s="372"/>
      <c r="J3293" s="372"/>
      <c r="K3293" s="26"/>
      <c r="L3293" s="372"/>
      <c r="M3293" s="26"/>
    </row>
    <row r="3294" spans="8:13">
      <c r="H3294" s="116"/>
      <c r="I3294" s="723"/>
      <c r="J3294" s="723"/>
      <c r="K3294" s="723"/>
      <c r="L3294" s="723"/>
      <c r="M3294" s="723"/>
    </row>
    <row r="3295" spans="8:13">
      <c r="H3295" s="116"/>
      <c r="I3295" s="372"/>
      <c r="J3295" s="372"/>
      <c r="K3295" s="26"/>
      <c r="L3295" s="372"/>
      <c r="M3295" s="26"/>
    </row>
    <row r="3296" spans="8:13">
      <c r="H3296" s="116"/>
      <c r="I3296" s="723"/>
      <c r="J3296" s="723"/>
      <c r="K3296" s="723"/>
      <c r="L3296" s="723"/>
      <c r="M3296" s="723"/>
    </row>
    <row r="3297" spans="8:13">
      <c r="H3297" s="116"/>
      <c r="I3297" s="372"/>
      <c r="J3297" s="372"/>
      <c r="K3297" s="372"/>
      <c r="L3297" s="372"/>
      <c r="M3297" s="372"/>
    </row>
    <row r="3298" spans="8:13">
      <c r="H3298" s="116"/>
      <c r="I3298" s="372"/>
      <c r="J3298" s="372"/>
      <c r="K3298" s="372"/>
      <c r="L3298" s="372"/>
      <c r="M3298" s="372"/>
    </row>
    <row r="3299" spans="8:13">
      <c r="H3299" s="116"/>
      <c r="I3299" s="372"/>
      <c r="J3299" s="372"/>
      <c r="K3299" s="372"/>
      <c r="L3299" s="372"/>
      <c r="M3299" s="372"/>
    </row>
    <row r="3300" spans="8:13">
      <c r="H3300" s="116"/>
      <c r="I3300" s="372"/>
      <c r="J3300" s="372"/>
      <c r="K3300" s="372"/>
      <c r="L3300" s="372"/>
      <c r="M3300" s="372"/>
    </row>
    <row r="3301" spans="8:13">
      <c r="H3301" s="116"/>
      <c r="I3301" s="372"/>
      <c r="J3301" s="372"/>
      <c r="K3301" s="372"/>
      <c r="L3301" s="372"/>
      <c r="M3301" s="372"/>
    </row>
    <row r="3302" spans="8:13">
      <c r="H3302" s="116"/>
      <c r="I3302" s="372"/>
      <c r="J3302" s="372"/>
      <c r="K3302" s="26"/>
      <c r="L3302" s="372"/>
      <c r="M3302" s="26"/>
    </row>
    <row r="3303" spans="8:13">
      <c r="H3303" s="116"/>
      <c r="I3303" s="372"/>
      <c r="J3303" s="372"/>
      <c r="K3303" s="26"/>
      <c r="L3303" s="372"/>
      <c r="M3303" s="26"/>
    </row>
    <row r="3304" spans="8:13">
      <c r="H3304" s="116"/>
      <c r="I3304" s="372"/>
      <c r="J3304" s="372"/>
      <c r="K3304" s="372"/>
      <c r="L3304" s="372"/>
      <c r="M3304" s="372"/>
    </row>
    <row r="3305" spans="8:13">
      <c r="H3305" s="116"/>
      <c r="I3305" s="723"/>
      <c r="J3305" s="723"/>
      <c r="K3305" s="723"/>
      <c r="L3305" s="723"/>
      <c r="M3305" s="723"/>
    </row>
    <row r="3306" spans="8:13">
      <c r="H3306" s="116"/>
      <c r="I3306" s="372"/>
      <c r="J3306" s="372"/>
      <c r="K3306" s="372"/>
      <c r="L3306" s="372"/>
      <c r="M3306" s="372"/>
    </row>
    <row r="3307" spans="8:13">
      <c r="H3307" s="116"/>
      <c r="I3307" s="372"/>
      <c r="J3307" s="372"/>
      <c r="K3307" s="372"/>
      <c r="L3307" s="372"/>
      <c r="M3307" s="372"/>
    </row>
    <row r="3308" spans="8:13">
      <c r="H3308" s="116"/>
      <c r="I3308" s="372"/>
      <c r="J3308" s="372"/>
      <c r="K3308" s="372"/>
      <c r="L3308" s="372"/>
      <c r="M3308" s="372"/>
    </row>
    <row r="3309" spans="8:13">
      <c r="H3309" s="116"/>
      <c r="I3309" s="723"/>
      <c r="J3309" s="723"/>
      <c r="K3309" s="723"/>
      <c r="L3309" s="723"/>
      <c r="M3309" s="723"/>
    </row>
    <row r="3310" spans="8:13">
      <c r="H3310" s="116"/>
      <c r="I3310" s="723"/>
      <c r="J3310" s="723"/>
      <c r="K3310" s="723"/>
      <c r="L3310" s="723"/>
      <c r="M3310" s="723"/>
    </row>
    <row r="3311" spans="8:13">
      <c r="H3311" s="116"/>
      <c r="I3311" s="372"/>
      <c r="J3311" s="372"/>
      <c r="K3311" s="372"/>
      <c r="L3311" s="372"/>
      <c r="M3311" s="372"/>
    </row>
    <row r="3312" spans="8:13">
      <c r="H3312" s="116"/>
      <c r="I3312" s="372"/>
      <c r="J3312" s="372"/>
      <c r="K3312" s="372"/>
      <c r="L3312" s="372"/>
      <c r="M3312" s="372"/>
    </row>
    <row r="3313" spans="8:13">
      <c r="H3313" s="116"/>
      <c r="I3313" s="372"/>
      <c r="J3313" s="372"/>
      <c r="K3313" s="372"/>
      <c r="L3313" s="372"/>
      <c r="M3313" s="372"/>
    </row>
    <row r="3314" spans="8:13">
      <c r="H3314" s="116"/>
      <c r="I3314" s="372"/>
      <c r="J3314" s="372"/>
      <c r="K3314" s="372"/>
      <c r="L3314" s="372"/>
      <c r="M3314" s="372"/>
    </row>
    <row r="3315" spans="8:13">
      <c r="H3315" s="116"/>
      <c r="I3315" s="372"/>
      <c r="J3315" s="372"/>
      <c r="K3315" s="372"/>
      <c r="L3315" s="372"/>
      <c r="M3315" s="372"/>
    </row>
    <row r="3316" spans="8:13">
      <c r="H3316" s="116"/>
      <c r="I3316" s="372"/>
      <c r="J3316" s="372"/>
      <c r="K3316" s="372"/>
      <c r="L3316" s="372"/>
      <c r="M3316" s="372"/>
    </row>
    <row r="3317" spans="8:13">
      <c r="H3317" s="116"/>
      <c r="I3317" s="723"/>
      <c r="J3317" s="723"/>
      <c r="K3317" s="723"/>
      <c r="L3317" s="723"/>
      <c r="M3317" s="723"/>
    </row>
    <row r="3318" spans="8:13">
      <c r="H3318" s="116"/>
      <c r="I3318" s="372"/>
      <c r="J3318" s="372"/>
      <c r="K3318" s="372"/>
      <c r="L3318" s="372"/>
      <c r="M3318" s="372"/>
    </row>
    <row r="3319" spans="8:13">
      <c r="H3319" s="116"/>
      <c r="I3319" s="723"/>
      <c r="J3319" s="723"/>
      <c r="K3319" s="723"/>
      <c r="L3319" s="723"/>
      <c r="M3319" s="723"/>
    </row>
    <row r="3320" spans="8:13">
      <c r="H3320" s="116"/>
      <c r="I3320" s="372"/>
      <c r="J3320" s="372"/>
      <c r="K3320" s="372"/>
      <c r="L3320" s="372"/>
      <c r="M3320" s="372"/>
    </row>
    <row r="3321" spans="8:13">
      <c r="H3321" s="116"/>
      <c r="I3321" s="723"/>
      <c r="J3321" s="723"/>
      <c r="K3321" s="723"/>
      <c r="L3321" s="723"/>
      <c r="M3321" s="723"/>
    </row>
    <row r="3322" spans="8:13">
      <c r="H3322" s="116"/>
      <c r="I3322" s="372"/>
      <c r="J3322" s="372"/>
      <c r="K3322" s="372"/>
      <c r="L3322" s="372"/>
      <c r="M3322" s="372"/>
    </row>
    <row r="3323" spans="8:13">
      <c r="H3323" s="116"/>
      <c r="I3323" s="372"/>
      <c r="J3323" s="372"/>
      <c r="K3323" s="372"/>
      <c r="L3323" s="372"/>
      <c r="M3323" s="372"/>
    </row>
    <row r="3324" spans="8:13">
      <c r="H3324" s="116"/>
      <c r="I3324" s="723"/>
      <c r="J3324" s="723"/>
      <c r="K3324" s="723"/>
      <c r="L3324" s="723"/>
      <c r="M3324" s="723"/>
    </row>
    <row r="3325" spans="8:13">
      <c r="H3325" s="116"/>
      <c r="I3325" s="372"/>
      <c r="J3325" s="372"/>
      <c r="K3325" s="372"/>
      <c r="L3325" s="372"/>
      <c r="M3325" s="372"/>
    </row>
    <row r="3326" spans="8:13">
      <c r="H3326" s="116"/>
      <c r="I3326" s="372"/>
      <c r="J3326" s="372"/>
      <c r="K3326" s="372"/>
      <c r="L3326" s="372"/>
      <c r="M3326" s="372"/>
    </row>
    <row r="3327" spans="8:13">
      <c r="H3327" s="116"/>
      <c r="I3327" s="372"/>
      <c r="J3327" s="372"/>
      <c r="K3327" s="372"/>
      <c r="L3327" s="372"/>
      <c r="M3327" s="372"/>
    </row>
    <row r="3328" spans="8:13">
      <c r="H3328" s="116"/>
      <c r="I3328" s="372"/>
      <c r="J3328" s="372"/>
      <c r="K3328" s="372"/>
      <c r="L3328" s="372"/>
      <c r="M3328" s="372"/>
    </row>
    <row r="3329" spans="8:13">
      <c r="H3329" s="116"/>
      <c r="I3329" s="372"/>
      <c r="J3329" s="372"/>
      <c r="K3329" s="372"/>
      <c r="L3329" s="372"/>
      <c r="M3329" s="372"/>
    </row>
    <row r="3330" spans="8:13">
      <c r="H3330" s="116"/>
      <c r="I3330" s="372"/>
      <c r="J3330" s="372"/>
      <c r="K3330" s="372"/>
      <c r="L3330" s="372"/>
      <c r="M3330" s="372"/>
    </row>
    <row r="3331" spans="8:13">
      <c r="H3331" s="116"/>
      <c r="I3331" s="372"/>
      <c r="J3331" s="372"/>
      <c r="K3331" s="372"/>
      <c r="L3331" s="372"/>
      <c r="M3331" s="372"/>
    </row>
    <row r="3332" spans="8:13">
      <c r="H3332" s="116"/>
      <c r="I3332" s="372"/>
      <c r="J3332" s="372"/>
      <c r="K3332" s="372"/>
      <c r="L3332" s="372"/>
      <c r="M3332" s="372"/>
    </row>
    <row r="3333" spans="8:13">
      <c r="H3333" s="116"/>
      <c r="I3333" s="372"/>
      <c r="J3333" s="372"/>
      <c r="K3333" s="372"/>
      <c r="L3333" s="372"/>
      <c r="M3333" s="372"/>
    </row>
    <row r="3334" spans="8:13">
      <c r="H3334" s="116"/>
      <c r="I3334" s="372"/>
      <c r="J3334" s="372"/>
      <c r="K3334" s="372"/>
      <c r="L3334" s="372"/>
      <c r="M3334" s="372"/>
    </row>
    <row r="3335" spans="8:13">
      <c r="H3335" s="116"/>
      <c r="I3335" s="372"/>
      <c r="J3335" s="372"/>
      <c r="K3335" s="372"/>
      <c r="L3335" s="372"/>
      <c r="M3335" s="372"/>
    </row>
    <row r="3336" spans="8:13">
      <c r="H3336" s="116"/>
      <c r="I3336" s="372"/>
      <c r="J3336" s="372"/>
      <c r="K3336" s="372"/>
      <c r="L3336" s="372"/>
      <c r="M3336" s="372"/>
    </row>
    <row r="3337" spans="8:13">
      <c r="H3337" s="116"/>
      <c r="I3337" s="372"/>
      <c r="J3337" s="372"/>
      <c r="K3337" s="372"/>
      <c r="L3337" s="372"/>
      <c r="M3337" s="372"/>
    </row>
    <row r="3338" spans="8:13">
      <c r="H3338" s="116"/>
      <c r="I3338" s="372"/>
      <c r="J3338" s="372"/>
      <c r="K3338" s="26"/>
      <c r="L3338" s="372"/>
      <c r="M3338" s="26"/>
    </row>
    <row r="3339" spans="8:13">
      <c r="H3339" s="116"/>
      <c r="I3339" s="372"/>
      <c r="J3339" s="372"/>
      <c r="K3339" s="26"/>
      <c r="L3339" s="372"/>
      <c r="M3339" s="26"/>
    </row>
    <row r="3340" spans="8:13">
      <c r="H3340" s="116"/>
      <c r="I3340" s="723"/>
      <c r="J3340" s="723"/>
      <c r="K3340" s="723"/>
      <c r="L3340" s="723"/>
      <c r="M3340" s="723"/>
    </row>
    <row r="3341" spans="8:13">
      <c r="H3341" s="116"/>
      <c r="I3341" s="372"/>
      <c r="J3341" s="372"/>
      <c r="K3341" s="372"/>
      <c r="L3341" s="372"/>
      <c r="M3341" s="372"/>
    </row>
    <row r="3342" spans="8:13">
      <c r="H3342" s="116"/>
      <c r="I3342" s="723"/>
      <c r="J3342" s="723"/>
      <c r="K3342" s="723"/>
      <c r="L3342" s="723"/>
      <c r="M3342" s="723"/>
    </row>
    <row r="3343" spans="8:13">
      <c r="H3343" s="116"/>
      <c r="I3343" s="372"/>
      <c r="J3343" s="372"/>
      <c r="K3343" s="372"/>
      <c r="L3343" s="372"/>
      <c r="M3343" s="26"/>
    </row>
    <row r="3344" spans="8:13">
      <c r="H3344" s="116"/>
      <c r="I3344" s="372"/>
      <c r="J3344" s="372"/>
      <c r="K3344" s="26"/>
      <c r="L3344" s="26"/>
      <c r="M3344" s="26"/>
    </row>
    <row r="3345" spans="8:13">
      <c r="H3345" s="116"/>
      <c r="I3345" s="372"/>
      <c r="J3345" s="372"/>
      <c r="K3345" s="372"/>
      <c r="L3345" s="372"/>
      <c r="M3345" s="26"/>
    </row>
    <row r="3346" spans="8:13">
      <c r="H3346" s="116"/>
      <c r="I3346" s="372"/>
      <c r="J3346" s="372"/>
      <c r="K3346" s="26"/>
      <c r="L3346" s="26"/>
      <c r="M3346" s="26"/>
    </row>
    <row r="3347" spans="8:13">
      <c r="H3347" s="116"/>
      <c r="I3347" s="372"/>
      <c r="J3347" s="372"/>
      <c r="K3347" s="372"/>
      <c r="L3347" s="372"/>
      <c r="M3347" s="372"/>
    </row>
    <row r="3348" spans="8:13">
      <c r="H3348" s="116"/>
      <c r="I3348" s="372"/>
      <c r="J3348" s="372"/>
      <c r="K3348" s="372"/>
      <c r="L3348" s="372"/>
      <c r="M3348" s="372"/>
    </row>
    <row r="3349" spans="8:13">
      <c r="H3349" s="116"/>
      <c r="I3349" s="372"/>
      <c r="J3349" s="372"/>
      <c r="K3349" s="372"/>
      <c r="L3349" s="26"/>
      <c r="M3349" s="26"/>
    </row>
    <row r="3350" spans="8:13">
      <c r="H3350" s="116"/>
      <c r="I3350" s="723"/>
      <c r="J3350" s="723"/>
      <c r="K3350" s="723"/>
      <c r="L3350" s="723"/>
      <c r="M3350" s="723"/>
    </row>
    <row r="3351" spans="8:13">
      <c r="H3351" s="116"/>
      <c r="I3351" s="372"/>
      <c r="J3351" s="372"/>
      <c r="K3351" s="26"/>
      <c r="L3351" s="26"/>
      <c r="M3351" s="26"/>
    </row>
    <row r="3352" spans="8:13">
      <c r="H3352" s="116"/>
      <c r="I3352" s="372"/>
      <c r="J3352" s="372"/>
      <c r="K3352" s="26"/>
      <c r="L3352" s="26"/>
      <c r="M3352" s="26"/>
    </row>
    <row r="3353" spans="8:13">
      <c r="H3353" s="116"/>
      <c r="I3353" s="372"/>
      <c r="J3353" s="372"/>
      <c r="K3353" s="26"/>
      <c r="L3353" s="26"/>
      <c r="M3353" s="26"/>
    </row>
    <row r="3354" spans="8:13">
      <c r="H3354" s="116"/>
      <c r="I3354" s="372"/>
      <c r="J3354" s="372"/>
      <c r="K3354" s="26"/>
      <c r="L3354" s="26"/>
      <c r="M3354" s="26"/>
    </row>
    <row r="3355" spans="8:13">
      <c r="H3355" s="116"/>
      <c r="I3355" s="723"/>
      <c r="J3355" s="723"/>
      <c r="K3355" s="723"/>
      <c r="L3355" s="723"/>
      <c r="M3355" s="723"/>
    </row>
    <row r="3356" spans="8:13">
      <c r="H3356" s="116"/>
      <c r="I3356" s="372"/>
      <c r="J3356" s="372"/>
      <c r="K3356" s="26"/>
      <c r="L3356" s="372"/>
      <c r="M3356" s="26"/>
    </row>
    <row r="3357" spans="8:13">
      <c r="H3357" s="116"/>
      <c r="I3357" s="372"/>
      <c r="J3357" s="372"/>
      <c r="K3357" s="26"/>
      <c r="L3357" s="26"/>
      <c r="M3357" s="26"/>
    </row>
    <row r="3358" spans="8:13">
      <c r="H3358" s="116"/>
      <c r="I3358" s="372"/>
      <c r="J3358" s="372"/>
      <c r="K3358" s="26"/>
      <c r="L3358" s="26"/>
      <c r="M3358" s="26"/>
    </row>
    <row r="3359" spans="8:13">
      <c r="H3359" s="116"/>
      <c r="I3359" s="372"/>
      <c r="J3359" s="372"/>
      <c r="K3359" s="372"/>
      <c r="L3359" s="372"/>
      <c r="M3359" s="372"/>
    </row>
    <row r="3360" spans="8:13">
      <c r="H3360" s="116"/>
      <c r="I3360" s="372"/>
      <c r="J3360" s="372"/>
      <c r="K3360" s="372"/>
      <c r="L3360" s="372"/>
      <c r="M3360" s="372"/>
    </row>
    <row r="3361" spans="8:13">
      <c r="H3361" s="116"/>
      <c r="I3361" s="723"/>
      <c r="J3361" s="723"/>
      <c r="K3361" s="723"/>
      <c r="L3361" s="723"/>
      <c r="M3361" s="723"/>
    </row>
    <row r="3362" spans="8:13">
      <c r="H3362" s="116"/>
      <c r="I3362" s="372"/>
      <c r="J3362" s="372"/>
      <c r="K3362" s="372"/>
      <c r="L3362" s="372"/>
      <c r="M3362" s="372"/>
    </row>
    <row r="3363" spans="8:13">
      <c r="H3363" s="116"/>
      <c r="I3363" s="372"/>
      <c r="J3363" s="372"/>
      <c r="K3363" s="372"/>
      <c r="L3363" s="372"/>
      <c r="M3363" s="372"/>
    </row>
    <row r="3364" spans="8:13">
      <c r="H3364" s="116"/>
      <c r="I3364" s="372"/>
      <c r="J3364" s="372"/>
      <c r="K3364" s="372"/>
      <c r="L3364" s="372"/>
      <c r="M3364" s="372"/>
    </row>
    <row r="3365" spans="8:13">
      <c r="H3365" s="116"/>
      <c r="I3365" s="372"/>
      <c r="J3365" s="372"/>
      <c r="K3365" s="372"/>
      <c r="L3365" s="372"/>
      <c r="M3365" s="372"/>
    </row>
    <row r="3366" spans="8:13">
      <c r="H3366" s="116"/>
      <c r="I3366" s="372"/>
      <c r="J3366" s="372"/>
      <c r="K3366" s="26"/>
      <c r="L3366" s="372"/>
      <c r="M3366" s="26"/>
    </row>
    <row r="3367" spans="8:13">
      <c r="H3367" s="116"/>
      <c r="I3367" s="723"/>
      <c r="J3367" s="723"/>
      <c r="K3367" s="723"/>
      <c r="L3367" s="723"/>
      <c r="M3367" s="723"/>
    </row>
    <row r="3368" spans="8:13">
      <c r="H3368" s="116"/>
      <c r="I3368" s="723"/>
      <c r="J3368" s="723"/>
      <c r="K3368" s="723"/>
      <c r="L3368" s="723"/>
      <c r="M3368" s="723"/>
    </row>
    <row r="3369" spans="8:13">
      <c r="H3369" s="116"/>
      <c r="I3369" s="372"/>
      <c r="J3369" s="372"/>
      <c r="K3369" s="372"/>
      <c r="L3369" s="372"/>
      <c r="M3369" s="372"/>
    </row>
    <row r="3370" spans="8:13">
      <c r="H3370" s="116"/>
      <c r="I3370" s="372"/>
      <c r="J3370" s="372"/>
      <c r="K3370" s="372"/>
      <c r="L3370" s="372"/>
      <c r="M3370" s="372"/>
    </row>
    <row r="3371" spans="8:13">
      <c r="H3371" s="116"/>
      <c r="I3371" s="372"/>
      <c r="J3371" s="372"/>
      <c r="K3371" s="26"/>
      <c r="L3371" s="372"/>
      <c r="M3371" s="26"/>
    </row>
    <row r="3372" spans="8:13">
      <c r="H3372" s="116"/>
      <c r="I3372" s="372"/>
      <c r="J3372" s="372"/>
      <c r="K3372" s="372"/>
      <c r="L3372" s="372"/>
      <c r="M3372" s="372"/>
    </row>
    <row r="3373" spans="8:13">
      <c r="H3373" s="116"/>
      <c r="I3373" s="372"/>
      <c r="J3373" s="372"/>
      <c r="K3373" s="372"/>
      <c r="L3373" s="372"/>
      <c r="M3373" s="372"/>
    </row>
    <row r="3374" spans="8:13">
      <c r="H3374" s="116"/>
      <c r="I3374" s="372"/>
      <c r="J3374" s="372"/>
      <c r="K3374" s="372"/>
      <c r="L3374" s="372"/>
      <c r="M3374" s="372"/>
    </row>
    <row r="3375" spans="8:13">
      <c r="H3375" s="116"/>
      <c r="I3375" s="372"/>
      <c r="J3375" s="372"/>
      <c r="K3375" s="372"/>
      <c r="L3375" s="372"/>
      <c r="M3375" s="372"/>
    </row>
    <row r="3376" spans="8:13">
      <c r="H3376" s="116"/>
      <c r="I3376" s="372"/>
      <c r="J3376" s="372"/>
      <c r="K3376" s="372"/>
      <c r="L3376" s="372"/>
      <c r="M3376" s="372"/>
    </row>
    <row r="3377" spans="8:13">
      <c r="H3377" s="116"/>
      <c r="I3377" s="372"/>
      <c r="J3377" s="372"/>
      <c r="K3377" s="372"/>
      <c r="L3377" s="372"/>
      <c r="M3377" s="372"/>
    </row>
    <row r="3378" spans="8:13">
      <c r="H3378" s="116"/>
      <c r="I3378" s="372"/>
      <c r="J3378" s="372"/>
      <c r="K3378" s="372"/>
      <c r="L3378" s="372"/>
      <c r="M3378" s="372"/>
    </row>
    <row r="3379" spans="8:13">
      <c r="H3379" s="116"/>
      <c r="I3379" s="372"/>
      <c r="J3379" s="372"/>
      <c r="K3379" s="372"/>
      <c r="L3379" s="372"/>
      <c r="M3379" s="372"/>
    </row>
    <row r="3380" spans="8:13">
      <c r="H3380" s="116"/>
      <c r="I3380" s="372"/>
      <c r="J3380" s="372"/>
      <c r="K3380" s="372"/>
      <c r="L3380" s="372"/>
      <c r="M3380" s="372"/>
    </row>
    <row r="3381" spans="8:13">
      <c r="H3381" s="116"/>
      <c r="I3381" s="372"/>
      <c r="J3381" s="372"/>
      <c r="K3381" s="372"/>
      <c r="L3381" s="372"/>
      <c r="M3381" s="372"/>
    </row>
    <row r="3382" spans="8:13">
      <c r="H3382" s="116"/>
      <c r="I3382" s="372"/>
      <c r="J3382" s="372"/>
      <c r="K3382" s="372"/>
      <c r="L3382" s="372"/>
      <c r="M3382" s="372"/>
    </row>
    <row r="3383" spans="8:13">
      <c r="H3383" s="116"/>
      <c r="I3383" s="372"/>
      <c r="J3383" s="372"/>
      <c r="K3383" s="372"/>
      <c r="L3383" s="372"/>
      <c r="M3383" s="372"/>
    </row>
    <row r="3384" spans="8:13">
      <c r="H3384" s="116"/>
      <c r="I3384" s="372"/>
      <c r="J3384" s="372"/>
      <c r="K3384" s="372"/>
      <c r="L3384" s="372"/>
      <c r="M3384" s="372"/>
    </row>
    <row r="3385" spans="8:13">
      <c r="H3385" s="116"/>
      <c r="I3385" s="723"/>
      <c r="J3385" s="723"/>
      <c r="K3385" s="723"/>
      <c r="L3385" s="723"/>
      <c r="M3385" s="723"/>
    </row>
    <row r="3386" spans="8:13">
      <c r="H3386" s="116"/>
      <c r="I3386" s="372"/>
      <c r="J3386" s="372"/>
      <c r="K3386" s="372"/>
      <c r="L3386" s="372"/>
      <c r="M3386" s="372"/>
    </row>
    <row r="3387" spans="8:13">
      <c r="H3387" s="116"/>
      <c r="I3387" s="372"/>
      <c r="J3387" s="372"/>
      <c r="K3387" s="372"/>
      <c r="L3387" s="372"/>
      <c r="M3387" s="372"/>
    </row>
    <row r="3388" spans="8:13">
      <c r="H3388" s="116"/>
      <c r="I3388" s="723"/>
      <c r="J3388" s="723"/>
      <c r="K3388" s="723"/>
      <c r="L3388" s="723"/>
      <c r="M3388" s="723"/>
    </row>
    <row r="3389" spans="8:13">
      <c r="H3389" s="116"/>
      <c r="I3389" s="372"/>
      <c r="J3389" s="372"/>
      <c r="K3389" s="26"/>
      <c r="L3389" s="372"/>
      <c r="M3389" s="26"/>
    </row>
    <row r="3390" spans="8:13">
      <c r="H3390" s="116"/>
      <c r="I3390" s="372"/>
      <c r="J3390" s="372"/>
      <c r="K3390" s="372"/>
      <c r="L3390" s="372"/>
      <c r="M3390" s="372"/>
    </row>
    <row r="3391" spans="8:13">
      <c r="H3391" s="116"/>
      <c r="I3391" s="372"/>
      <c r="J3391" s="372"/>
      <c r="K3391" s="372"/>
      <c r="L3391" s="372"/>
      <c r="M3391" s="372"/>
    </row>
    <row r="3392" spans="8:13">
      <c r="H3392" s="116"/>
      <c r="I3392" s="372"/>
      <c r="J3392" s="372"/>
      <c r="K3392" s="372"/>
      <c r="L3392" s="372"/>
      <c r="M3392" s="372"/>
    </row>
    <row r="3393" spans="8:13">
      <c r="H3393" s="116"/>
      <c r="I3393" s="372"/>
      <c r="J3393" s="372"/>
      <c r="K3393" s="372"/>
      <c r="L3393" s="372"/>
      <c r="M3393" s="372"/>
    </row>
    <row r="3394" spans="8:13">
      <c r="H3394" s="116"/>
      <c r="I3394" s="372"/>
      <c r="J3394" s="372"/>
      <c r="K3394" s="372"/>
      <c r="L3394" s="372"/>
      <c r="M3394" s="372"/>
    </row>
    <row r="3395" spans="8:13">
      <c r="H3395" s="116"/>
      <c r="I3395" s="372"/>
      <c r="J3395" s="372"/>
      <c r="K3395" s="372"/>
      <c r="L3395" s="372"/>
      <c r="M3395" s="372"/>
    </row>
    <row r="3396" spans="8:13">
      <c r="H3396" s="116"/>
      <c r="I3396" s="372"/>
      <c r="J3396" s="372"/>
      <c r="K3396" s="372"/>
      <c r="L3396" s="372"/>
      <c r="M3396" s="372"/>
    </row>
    <row r="3397" spans="8:13">
      <c r="H3397" s="116"/>
      <c r="I3397" s="372"/>
      <c r="J3397" s="372"/>
      <c r="K3397" s="372"/>
      <c r="L3397" s="372"/>
      <c r="M3397" s="372"/>
    </row>
    <row r="3398" spans="8:13">
      <c r="H3398" s="116"/>
      <c r="I3398" s="372"/>
      <c r="J3398" s="372"/>
      <c r="K3398" s="372"/>
      <c r="L3398" s="372"/>
      <c r="M3398" s="372"/>
    </row>
    <row r="3399" spans="8:13">
      <c r="H3399" s="116"/>
      <c r="I3399" s="372"/>
      <c r="J3399" s="372"/>
      <c r="K3399" s="372"/>
      <c r="L3399" s="372"/>
      <c r="M3399" s="372"/>
    </row>
    <row r="3400" spans="8:13">
      <c r="H3400" s="116"/>
      <c r="I3400" s="372"/>
      <c r="J3400" s="372"/>
      <c r="K3400" s="372"/>
      <c r="L3400" s="372"/>
      <c r="M3400" s="372"/>
    </row>
    <row r="3401" spans="8:13">
      <c r="H3401" s="116"/>
      <c r="I3401" s="372"/>
      <c r="J3401" s="372"/>
      <c r="K3401" s="372"/>
      <c r="L3401" s="372"/>
      <c r="M3401" s="372"/>
    </row>
    <row r="3402" spans="8:13">
      <c r="H3402" s="116"/>
      <c r="I3402" s="372"/>
      <c r="J3402" s="372"/>
      <c r="K3402" s="372"/>
      <c r="L3402" s="372"/>
      <c r="M3402" s="372"/>
    </row>
    <row r="3403" spans="8:13">
      <c r="H3403" s="116"/>
      <c r="I3403" s="372"/>
      <c r="J3403" s="372"/>
      <c r="K3403" s="372"/>
      <c r="L3403" s="372"/>
      <c r="M3403" s="372"/>
    </row>
    <row r="3404" spans="8:13">
      <c r="H3404" s="116"/>
      <c r="I3404" s="372"/>
      <c r="J3404" s="372"/>
      <c r="K3404" s="372"/>
      <c r="L3404" s="372"/>
      <c r="M3404" s="372"/>
    </row>
    <row r="3405" spans="8:13">
      <c r="H3405" s="116"/>
      <c r="I3405" s="372"/>
      <c r="J3405" s="372"/>
      <c r="K3405" s="26"/>
      <c r="L3405" s="372"/>
      <c r="M3405" s="26"/>
    </row>
    <row r="3406" spans="8:13">
      <c r="H3406" s="116"/>
      <c r="I3406" s="372"/>
      <c r="J3406" s="372"/>
      <c r="K3406" s="372"/>
      <c r="L3406" s="372"/>
      <c r="M3406" s="372"/>
    </row>
    <row r="3407" spans="8:13">
      <c r="H3407" s="116"/>
      <c r="I3407" s="372"/>
      <c r="J3407" s="372"/>
      <c r="K3407" s="372"/>
      <c r="L3407" s="372"/>
      <c r="M3407" s="372"/>
    </row>
    <row r="3408" spans="8:13">
      <c r="H3408" s="116"/>
      <c r="I3408" s="372"/>
      <c r="J3408" s="372"/>
      <c r="K3408" s="372"/>
      <c r="L3408" s="372"/>
      <c r="M3408" s="372"/>
    </row>
    <row r="3409" spans="8:13">
      <c r="H3409" s="116"/>
      <c r="I3409" s="723"/>
      <c r="J3409" s="723"/>
      <c r="K3409" s="723"/>
      <c r="L3409" s="723"/>
      <c r="M3409" s="723"/>
    </row>
    <row r="3410" spans="8:13">
      <c r="H3410" s="116"/>
      <c r="I3410" s="372"/>
      <c r="J3410" s="372"/>
      <c r="K3410" s="372"/>
      <c r="L3410" s="372"/>
      <c r="M3410" s="372"/>
    </row>
    <row r="3411" spans="8:13">
      <c r="H3411" s="116"/>
      <c r="I3411" s="372"/>
      <c r="J3411" s="372"/>
      <c r="K3411" s="372"/>
      <c r="L3411" s="372"/>
      <c r="M3411" s="372"/>
    </row>
    <row r="3412" spans="8:13">
      <c r="H3412" s="116"/>
      <c r="I3412" s="372"/>
      <c r="J3412" s="372"/>
      <c r="K3412" s="372"/>
      <c r="L3412" s="372"/>
      <c r="M3412" s="372"/>
    </row>
    <row r="3413" spans="8:13">
      <c r="H3413" s="116"/>
      <c r="I3413" s="372"/>
      <c r="J3413" s="372"/>
      <c r="K3413" s="26"/>
      <c r="L3413" s="372"/>
      <c r="M3413" s="26"/>
    </row>
    <row r="3414" spans="8:13">
      <c r="H3414" s="116"/>
      <c r="I3414" s="372"/>
      <c r="J3414" s="372"/>
      <c r="K3414" s="372"/>
      <c r="L3414" s="372"/>
      <c r="M3414" s="372"/>
    </row>
    <row r="3415" spans="8:13">
      <c r="H3415" s="116"/>
      <c r="I3415" s="372"/>
      <c r="J3415" s="372"/>
      <c r="K3415" s="372"/>
      <c r="L3415" s="372"/>
      <c r="M3415" s="372"/>
    </row>
    <row r="3416" spans="8:13">
      <c r="H3416" s="116"/>
      <c r="I3416" s="372"/>
      <c r="J3416" s="372"/>
      <c r="K3416" s="372"/>
      <c r="L3416" s="372"/>
      <c r="M3416" s="372"/>
    </row>
    <row r="3417" spans="8:13">
      <c r="H3417" s="116"/>
      <c r="I3417" s="372"/>
      <c r="J3417" s="372"/>
      <c r="K3417" s="372"/>
      <c r="L3417" s="372"/>
      <c r="M3417" s="372"/>
    </row>
    <row r="3418" spans="8:13">
      <c r="H3418" s="116"/>
      <c r="I3418" s="372"/>
      <c r="J3418" s="372"/>
      <c r="K3418" s="372"/>
      <c r="L3418" s="372"/>
      <c r="M3418" s="372"/>
    </row>
    <row r="3419" spans="8:13">
      <c r="H3419" s="116"/>
      <c r="I3419" s="372"/>
      <c r="J3419" s="372"/>
      <c r="K3419" s="372"/>
      <c r="L3419" s="372"/>
      <c r="M3419" s="372"/>
    </row>
    <row r="3420" spans="8:13">
      <c r="H3420" s="116"/>
      <c r="I3420" s="723"/>
      <c r="J3420" s="723"/>
      <c r="K3420" s="723"/>
      <c r="L3420" s="723"/>
      <c r="M3420" s="723"/>
    </row>
    <row r="3421" spans="8:13">
      <c r="H3421" s="116"/>
      <c r="I3421" s="372"/>
      <c r="J3421" s="372"/>
      <c r="K3421" s="372"/>
      <c r="L3421" s="372"/>
      <c r="M3421" s="372"/>
    </row>
    <row r="3422" spans="8:13">
      <c r="H3422" s="116"/>
      <c r="I3422" s="372"/>
      <c r="J3422" s="372"/>
      <c r="K3422" s="372"/>
      <c r="L3422" s="372"/>
      <c r="M3422" s="372"/>
    </row>
    <row r="3423" spans="8:13">
      <c r="H3423" s="116"/>
      <c r="I3423" s="372"/>
      <c r="J3423" s="372"/>
      <c r="K3423" s="372"/>
      <c r="L3423" s="372"/>
      <c r="M3423" s="372"/>
    </row>
    <row r="3424" spans="8:13">
      <c r="H3424" s="116"/>
      <c r="I3424" s="372"/>
      <c r="J3424" s="372"/>
      <c r="K3424" s="372"/>
      <c r="L3424" s="372"/>
      <c r="M3424" s="372"/>
    </row>
    <row r="3425" spans="8:13">
      <c r="H3425" s="116"/>
      <c r="I3425" s="372"/>
      <c r="J3425" s="372"/>
      <c r="K3425" s="372"/>
      <c r="L3425" s="372"/>
      <c r="M3425" s="372"/>
    </row>
    <row r="3426" spans="8:13">
      <c r="H3426" s="116"/>
      <c r="I3426" s="372"/>
      <c r="J3426" s="372"/>
      <c r="K3426" s="372"/>
      <c r="L3426" s="372"/>
      <c r="M3426" s="372"/>
    </row>
    <row r="3427" spans="8:13">
      <c r="H3427" s="116"/>
      <c r="I3427" s="372"/>
      <c r="J3427" s="372"/>
      <c r="K3427" s="372"/>
      <c r="L3427" s="372"/>
      <c r="M3427" s="372"/>
    </row>
    <row r="3428" spans="8:13">
      <c r="H3428" s="116"/>
      <c r="I3428" s="372"/>
      <c r="J3428" s="372"/>
      <c r="K3428" s="372"/>
      <c r="L3428" s="372"/>
      <c r="M3428" s="372"/>
    </row>
    <row r="3429" spans="8:13">
      <c r="H3429" s="116"/>
      <c r="I3429" s="723"/>
      <c r="J3429" s="723"/>
      <c r="K3429" s="723"/>
      <c r="L3429" s="723"/>
      <c r="M3429" s="723"/>
    </row>
    <row r="3430" spans="8:13">
      <c r="H3430" s="116"/>
      <c r="I3430" s="723"/>
      <c r="J3430" s="723"/>
      <c r="K3430" s="723"/>
      <c r="L3430" s="723"/>
      <c r="M3430" s="723"/>
    </row>
    <row r="3431" spans="8:13">
      <c r="H3431" s="116"/>
      <c r="I3431" s="372"/>
      <c r="J3431" s="372"/>
      <c r="K3431" s="372"/>
      <c r="L3431" s="372"/>
      <c r="M3431" s="372"/>
    </row>
    <row r="3432" spans="8:13">
      <c r="H3432" s="116"/>
      <c r="I3432" s="372"/>
      <c r="J3432" s="372"/>
      <c r="K3432" s="372"/>
      <c r="L3432" s="372"/>
      <c r="M3432" s="372"/>
    </row>
    <row r="3433" spans="8:13">
      <c r="H3433" s="116"/>
      <c r="I3433" s="372"/>
      <c r="J3433" s="372"/>
      <c r="K3433" s="372"/>
      <c r="L3433" s="372"/>
      <c r="M3433" s="372"/>
    </row>
    <row r="3434" spans="8:13">
      <c r="H3434" s="116"/>
      <c r="I3434" s="372"/>
      <c r="J3434" s="372"/>
      <c r="K3434" s="372"/>
      <c r="L3434" s="372"/>
      <c r="M3434" s="372"/>
    </row>
    <row r="3435" spans="8:13">
      <c r="H3435" s="116"/>
      <c r="I3435" s="372"/>
      <c r="J3435" s="372"/>
      <c r="K3435" s="372"/>
      <c r="L3435" s="372"/>
      <c r="M3435" s="372"/>
    </row>
    <row r="3436" spans="8:13">
      <c r="H3436" s="116"/>
      <c r="I3436" s="372"/>
      <c r="J3436" s="372"/>
      <c r="K3436" s="372"/>
      <c r="L3436" s="372"/>
      <c r="M3436" s="372"/>
    </row>
    <row r="3437" spans="8:13">
      <c r="H3437" s="116"/>
      <c r="I3437" s="372"/>
      <c r="J3437" s="372"/>
      <c r="K3437" s="372"/>
      <c r="L3437" s="372"/>
      <c r="M3437" s="372"/>
    </row>
    <row r="3438" spans="8:13">
      <c r="H3438" s="116"/>
      <c r="I3438" s="723"/>
      <c r="J3438" s="723"/>
      <c r="K3438" s="723"/>
      <c r="L3438" s="723"/>
      <c r="M3438" s="723"/>
    </row>
    <row r="3439" spans="8:13">
      <c r="H3439" s="116"/>
      <c r="I3439" s="372"/>
      <c r="J3439" s="372"/>
      <c r="K3439" s="372"/>
      <c r="L3439" s="372"/>
      <c r="M3439" s="372"/>
    </row>
    <row r="3440" spans="8:13">
      <c r="H3440" s="116"/>
      <c r="I3440" s="723"/>
      <c r="J3440" s="723"/>
      <c r="K3440" s="723"/>
      <c r="L3440" s="723"/>
      <c r="M3440" s="723"/>
    </row>
    <row r="3441" spans="8:13">
      <c r="H3441" s="116"/>
      <c r="I3441" s="372"/>
      <c r="J3441" s="372"/>
      <c r="K3441" s="372"/>
      <c r="L3441" s="372"/>
      <c r="M3441" s="372"/>
    </row>
    <row r="3442" spans="8:13">
      <c r="H3442" s="116"/>
      <c r="I3442" s="372"/>
      <c r="J3442" s="372"/>
      <c r="K3442" s="372"/>
      <c r="L3442" s="372"/>
      <c r="M3442" s="372"/>
    </row>
    <row r="3443" spans="8:13">
      <c r="H3443" s="116"/>
      <c r="I3443" s="372"/>
      <c r="J3443" s="372"/>
      <c r="K3443" s="372"/>
      <c r="L3443" s="372"/>
      <c r="M3443" s="372"/>
    </row>
    <row r="3444" spans="8:13">
      <c r="H3444" s="116"/>
      <c r="I3444" s="372"/>
      <c r="J3444" s="372"/>
      <c r="K3444" s="372"/>
      <c r="L3444" s="372"/>
      <c r="M3444" s="372"/>
    </row>
    <row r="3445" spans="8:13">
      <c r="H3445" s="116"/>
      <c r="I3445" s="372"/>
      <c r="J3445" s="372"/>
      <c r="K3445" s="372"/>
      <c r="L3445" s="372"/>
      <c r="M3445" s="372"/>
    </row>
    <row r="3446" spans="8:13">
      <c r="H3446" s="116"/>
      <c r="I3446" s="372"/>
      <c r="J3446" s="372"/>
      <c r="K3446" s="372"/>
      <c r="L3446" s="372"/>
      <c r="M3446" s="372"/>
    </row>
    <row r="3447" spans="8:13">
      <c r="H3447" s="116"/>
      <c r="I3447" s="372"/>
      <c r="J3447" s="372"/>
      <c r="K3447" s="372"/>
      <c r="L3447" s="372"/>
      <c r="M3447" s="372"/>
    </row>
    <row r="3448" spans="8:13">
      <c r="H3448" s="116"/>
      <c r="I3448" s="723"/>
      <c r="J3448" s="723"/>
      <c r="K3448" s="723"/>
      <c r="L3448" s="723"/>
      <c r="M3448" s="723"/>
    </row>
    <row r="3449" spans="8:13">
      <c r="H3449" s="116"/>
      <c r="I3449" s="372"/>
      <c r="J3449" s="372"/>
      <c r="K3449" s="372"/>
      <c r="L3449" s="372"/>
      <c r="M3449" s="372"/>
    </row>
    <row r="3450" spans="8:13">
      <c r="H3450" s="116"/>
      <c r="I3450" s="372"/>
      <c r="J3450" s="372"/>
      <c r="K3450" s="372"/>
      <c r="L3450" s="372"/>
      <c r="M3450" s="372"/>
    </row>
    <row r="3451" spans="8:13">
      <c r="H3451" s="116"/>
      <c r="I3451" s="372"/>
      <c r="J3451" s="372"/>
      <c r="K3451" s="372"/>
      <c r="L3451" s="372"/>
      <c r="M3451" s="372"/>
    </row>
    <row r="3452" spans="8:13">
      <c r="H3452" s="116"/>
      <c r="I3452" s="372"/>
      <c r="J3452" s="372"/>
      <c r="K3452" s="372"/>
      <c r="L3452" s="372"/>
      <c r="M3452" s="372"/>
    </row>
    <row r="3453" spans="8:13">
      <c r="H3453" s="116"/>
      <c r="I3453" s="372"/>
      <c r="J3453" s="372"/>
      <c r="K3453" s="372"/>
      <c r="L3453" s="372"/>
      <c r="M3453" s="372"/>
    </row>
    <row r="3454" spans="8:13">
      <c r="H3454" s="116"/>
      <c r="I3454" s="372"/>
      <c r="J3454" s="372"/>
      <c r="K3454" s="372"/>
      <c r="L3454" s="372"/>
      <c r="M3454" s="372"/>
    </row>
    <row r="3455" spans="8:13">
      <c r="H3455" s="116"/>
      <c r="I3455" s="372"/>
      <c r="J3455" s="372"/>
      <c r="K3455" s="372"/>
      <c r="L3455" s="372"/>
      <c r="M3455" s="372"/>
    </row>
    <row r="3456" spans="8:13">
      <c r="H3456" s="116"/>
      <c r="I3456" s="723"/>
      <c r="J3456" s="723"/>
      <c r="K3456" s="723"/>
      <c r="L3456" s="723"/>
      <c r="M3456" s="723"/>
    </row>
    <row r="3457" spans="8:13">
      <c r="H3457" s="116"/>
      <c r="I3457" s="372"/>
      <c r="J3457" s="372"/>
      <c r="K3457" s="372"/>
      <c r="L3457" s="372"/>
      <c r="M3457" s="372"/>
    </row>
    <row r="3458" spans="8:13">
      <c r="H3458" s="116"/>
      <c r="I3458" s="372"/>
      <c r="J3458" s="372"/>
      <c r="K3458" s="372"/>
      <c r="L3458" s="372"/>
      <c r="M3458" s="372"/>
    </row>
    <row r="3459" spans="8:13">
      <c r="H3459" s="116"/>
      <c r="I3459" s="372"/>
      <c r="J3459" s="372"/>
      <c r="K3459" s="372"/>
      <c r="L3459" s="372"/>
      <c r="M3459" s="372"/>
    </row>
    <row r="3460" spans="8:13">
      <c r="H3460" s="116"/>
      <c r="I3460" s="372"/>
      <c r="J3460" s="372"/>
      <c r="K3460" s="372"/>
      <c r="L3460" s="372"/>
      <c r="M3460" s="372"/>
    </row>
    <row r="3461" spans="8:13">
      <c r="H3461" s="116"/>
      <c r="I3461" s="372"/>
      <c r="J3461" s="372"/>
      <c r="K3461" s="372"/>
      <c r="L3461" s="372"/>
      <c r="M3461" s="372"/>
    </row>
    <row r="3462" spans="8:13">
      <c r="H3462" s="116"/>
      <c r="I3462" s="372"/>
      <c r="J3462" s="372"/>
      <c r="K3462" s="372"/>
      <c r="L3462" s="372"/>
      <c r="M3462" s="372"/>
    </row>
    <row r="3463" spans="8:13">
      <c r="H3463" s="116"/>
      <c r="I3463" s="372"/>
      <c r="J3463" s="372"/>
      <c r="K3463" s="372"/>
      <c r="L3463" s="372"/>
      <c r="M3463" s="372"/>
    </row>
    <row r="3464" spans="8:13">
      <c r="H3464" s="116"/>
      <c r="I3464" s="723"/>
      <c r="J3464" s="723"/>
      <c r="K3464" s="723"/>
      <c r="L3464" s="723"/>
      <c r="M3464" s="723"/>
    </row>
    <row r="3465" spans="8:13">
      <c r="H3465" s="116"/>
      <c r="I3465" s="372"/>
      <c r="J3465" s="372"/>
      <c r="K3465" s="372"/>
      <c r="L3465" s="372"/>
      <c r="M3465" s="372"/>
    </row>
    <row r="3466" spans="8:13">
      <c r="H3466" s="116"/>
      <c r="I3466" s="372"/>
      <c r="J3466" s="372"/>
      <c r="K3466" s="372"/>
      <c r="L3466" s="372"/>
      <c r="M3466" s="372"/>
    </row>
    <row r="3467" spans="8:13">
      <c r="H3467" s="116"/>
      <c r="I3467" s="372"/>
      <c r="J3467" s="372"/>
      <c r="K3467" s="372"/>
      <c r="L3467" s="372"/>
      <c r="M3467" s="372"/>
    </row>
    <row r="3468" spans="8:13">
      <c r="H3468" s="116"/>
      <c r="I3468" s="372"/>
      <c r="J3468" s="372"/>
      <c r="K3468" s="372"/>
      <c r="L3468" s="372"/>
      <c r="M3468" s="372"/>
    </row>
    <row r="3469" spans="8:13">
      <c r="H3469" s="116"/>
      <c r="I3469" s="372"/>
      <c r="J3469" s="372"/>
      <c r="K3469" s="372"/>
      <c r="L3469" s="372"/>
      <c r="M3469" s="372"/>
    </row>
    <row r="3470" spans="8:13">
      <c r="H3470" s="116"/>
      <c r="I3470" s="372"/>
      <c r="J3470" s="372"/>
      <c r="K3470" s="372"/>
      <c r="L3470" s="372"/>
      <c r="M3470" s="372"/>
    </row>
    <row r="3471" spans="8:13">
      <c r="H3471" s="116"/>
      <c r="I3471" s="372"/>
      <c r="J3471" s="372"/>
      <c r="K3471" s="372"/>
      <c r="L3471" s="372"/>
      <c r="M3471" s="372"/>
    </row>
    <row r="3472" spans="8:13">
      <c r="H3472" s="116"/>
      <c r="I3472" s="723"/>
      <c r="J3472" s="723"/>
      <c r="K3472" s="723"/>
      <c r="L3472" s="723"/>
      <c r="M3472" s="723"/>
    </row>
    <row r="3473" spans="8:13">
      <c r="H3473" s="116"/>
      <c r="I3473" s="372"/>
      <c r="J3473" s="372"/>
      <c r="K3473" s="372"/>
      <c r="L3473" s="372"/>
      <c r="M3473" s="372"/>
    </row>
    <row r="3474" spans="8:13">
      <c r="H3474" s="116"/>
      <c r="I3474" s="372"/>
      <c r="J3474" s="372"/>
      <c r="K3474" s="372"/>
      <c r="L3474" s="372"/>
      <c r="M3474" s="372"/>
    </row>
    <row r="3475" spans="8:13">
      <c r="H3475" s="116"/>
      <c r="I3475" s="372"/>
      <c r="J3475" s="372"/>
      <c r="K3475" s="372"/>
      <c r="L3475" s="372"/>
      <c r="M3475" s="372"/>
    </row>
    <row r="3476" spans="8:13">
      <c r="H3476" s="116"/>
      <c r="I3476" s="372"/>
      <c r="J3476" s="372"/>
      <c r="K3476" s="372"/>
      <c r="L3476" s="372"/>
      <c r="M3476" s="372"/>
    </row>
    <row r="3477" spans="8:13">
      <c r="H3477" s="116"/>
      <c r="I3477" s="372"/>
      <c r="J3477" s="372"/>
      <c r="K3477" s="372"/>
      <c r="L3477" s="372"/>
      <c r="M3477" s="372"/>
    </row>
    <row r="3478" spans="8:13">
      <c r="H3478" s="116"/>
      <c r="I3478" s="723"/>
      <c r="J3478" s="723"/>
      <c r="K3478" s="723"/>
      <c r="L3478" s="723"/>
      <c r="M3478" s="723"/>
    </row>
    <row r="3479" spans="8:13">
      <c r="H3479" s="116"/>
      <c r="I3479" s="723"/>
      <c r="J3479" s="723"/>
      <c r="K3479" s="723"/>
      <c r="L3479" s="723"/>
      <c r="M3479" s="723"/>
    </row>
    <row r="3480" spans="8:13">
      <c r="H3480" s="116"/>
      <c r="I3480" s="372"/>
      <c r="J3480" s="372"/>
      <c r="K3480" s="372"/>
      <c r="L3480" s="372"/>
      <c r="M3480" s="372"/>
    </row>
    <row r="3481" spans="8:13">
      <c r="H3481" s="116"/>
      <c r="I3481" s="372"/>
      <c r="J3481" s="372"/>
      <c r="K3481" s="372"/>
      <c r="L3481" s="372"/>
      <c r="M3481" s="372"/>
    </row>
    <row r="3482" spans="8:13">
      <c r="H3482" s="116"/>
      <c r="I3482" s="372"/>
      <c r="J3482" s="372"/>
      <c r="K3482" s="372"/>
      <c r="L3482" s="372"/>
      <c r="M3482" s="372"/>
    </row>
    <row r="3483" spans="8:13">
      <c r="H3483" s="116"/>
      <c r="I3483" s="372"/>
      <c r="J3483" s="372"/>
      <c r="K3483" s="372"/>
      <c r="L3483" s="372"/>
      <c r="M3483" s="372"/>
    </row>
    <row r="3484" spans="8:13">
      <c r="H3484" s="116"/>
      <c r="I3484" s="723"/>
      <c r="J3484" s="723"/>
      <c r="K3484" s="723"/>
      <c r="L3484" s="723"/>
      <c r="M3484" s="723"/>
    </row>
    <row r="3485" spans="8:13">
      <c r="H3485" s="116"/>
      <c r="I3485" s="372"/>
      <c r="J3485" s="372"/>
      <c r="K3485" s="372"/>
      <c r="L3485" s="372"/>
      <c r="M3485" s="372"/>
    </row>
    <row r="3486" spans="8:13">
      <c r="H3486" s="116"/>
      <c r="I3486" s="372"/>
      <c r="J3486" s="372"/>
      <c r="K3486" s="372"/>
      <c r="L3486" s="372"/>
      <c r="M3486" s="372"/>
    </row>
    <row r="3487" spans="8:13">
      <c r="H3487" s="116"/>
      <c r="I3487" s="372"/>
      <c r="J3487" s="372"/>
      <c r="K3487" s="372"/>
      <c r="L3487" s="372"/>
      <c r="M3487" s="372"/>
    </row>
    <row r="3488" spans="8:13">
      <c r="H3488" s="116"/>
      <c r="I3488" s="372"/>
      <c r="J3488" s="372"/>
      <c r="K3488" s="372"/>
      <c r="L3488" s="372"/>
      <c r="M3488" s="372"/>
    </row>
    <row r="3489" spans="8:13">
      <c r="H3489" s="116"/>
      <c r="I3489" s="372"/>
      <c r="J3489" s="372"/>
      <c r="K3489" s="372"/>
      <c r="L3489" s="372"/>
      <c r="M3489" s="372"/>
    </row>
    <row r="3490" spans="8:13">
      <c r="H3490" s="116"/>
      <c r="I3490" s="723"/>
      <c r="J3490" s="723"/>
      <c r="K3490" s="723"/>
      <c r="L3490" s="723"/>
      <c r="M3490" s="723"/>
    </row>
    <row r="3491" spans="8:13">
      <c r="H3491" s="116"/>
      <c r="I3491" s="723"/>
      <c r="J3491" s="723"/>
      <c r="K3491" s="723"/>
      <c r="L3491" s="723"/>
      <c r="M3491" s="723"/>
    </row>
    <row r="3492" spans="8:13">
      <c r="H3492" s="116"/>
      <c r="I3492" s="372"/>
      <c r="J3492" s="372"/>
      <c r="K3492" s="372"/>
      <c r="L3492" s="372"/>
      <c r="M3492" s="372"/>
    </row>
    <row r="3493" spans="8:13">
      <c r="H3493" s="116"/>
      <c r="I3493" s="723"/>
      <c r="J3493" s="723"/>
      <c r="K3493" s="723"/>
      <c r="L3493" s="723"/>
      <c r="M3493" s="723"/>
    </row>
    <row r="3494" spans="8:13">
      <c r="H3494" s="116"/>
      <c r="I3494" s="372"/>
      <c r="J3494" s="372"/>
      <c r="K3494" s="372"/>
      <c r="L3494" s="372"/>
      <c r="M3494" s="372"/>
    </row>
    <row r="3495" spans="8:13">
      <c r="H3495" s="116"/>
      <c r="I3495" s="372"/>
      <c r="J3495" s="372"/>
      <c r="K3495" s="372"/>
      <c r="L3495" s="372"/>
      <c r="M3495" s="372"/>
    </row>
    <row r="3496" spans="8:13">
      <c r="H3496" s="116"/>
      <c r="I3496" s="372"/>
      <c r="J3496" s="372"/>
      <c r="K3496" s="372"/>
      <c r="L3496" s="372"/>
      <c r="M3496" s="26"/>
    </row>
    <row r="3497" spans="8:13">
      <c r="H3497" s="116"/>
      <c r="I3497" s="372"/>
      <c r="J3497" s="372"/>
      <c r="K3497" s="372"/>
      <c r="L3497" s="372"/>
      <c r="M3497" s="26"/>
    </row>
    <row r="3498" spans="8:13">
      <c r="H3498" s="116"/>
      <c r="I3498" s="723"/>
      <c r="J3498" s="723"/>
      <c r="K3498" s="723"/>
      <c r="L3498" s="723"/>
      <c r="M3498" s="723"/>
    </row>
    <row r="3499" spans="8:13">
      <c r="H3499" s="116"/>
      <c r="I3499" s="723"/>
      <c r="J3499" s="723"/>
      <c r="K3499" s="723"/>
      <c r="L3499" s="723"/>
      <c r="M3499" s="723"/>
    </row>
    <row r="3500" spans="8:13">
      <c r="H3500" s="116"/>
      <c r="I3500" s="372"/>
      <c r="J3500" s="372"/>
      <c r="K3500" s="26"/>
      <c r="L3500" s="372"/>
      <c r="M3500" s="26"/>
    </row>
    <row r="3501" spans="8:13">
      <c r="H3501" s="116"/>
      <c r="I3501" s="372"/>
      <c r="J3501" s="372"/>
      <c r="K3501" s="372"/>
      <c r="L3501" s="372"/>
      <c r="M3501" s="372"/>
    </row>
    <row r="3502" spans="8:13">
      <c r="H3502" s="116"/>
      <c r="I3502" s="723"/>
      <c r="J3502" s="723"/>
      <c r="K3502" s="723"/>
      <c r="L3502" s="723"/>
      <c r="M3502" s="723"/>
    </row>
    <row r="3503" spans="8:13">
      <c r="H3503" s="116"/>
      <c r="I3503" s="372"/>
      <c r="J3503" s="372"/>
      <c r="K3503" s="26"/>
      <c r="L3503" s="372"/>
      <c r="M3503" s="26"/>
    </row>
    <row r="3504" spans="8:13">
      <c r="H3504" s="116"/>
      <c r="I3504" s="372"/>
      <c r="J3504" s="372"/>
      <c r="K3504" s="26"/>
      <c r="L3504" s="372"/>
      <c r="M3504" s="26"/>
    </row>
    <row r="3505" spans="8:13">
      <c r="H3505" s="116"/>
      <c r="I3505" s="372"/>
      <c r="J3505" s="372"/>
      <c r="K3505" s="26"/>
      <c r="L3505" s="372"/>
      <c r="M3505" s="26"/>
    </row>
    <row r="3506" spans="8:13">
      <c r="H3506" s="116"/>
      <c r="I3506" s="723"/>
      <c r="J3506" s="723"/>
      <c r="K3506" s="723"/>
      <c r="L3506" s="723"/>
      <c r="M3506" s="723"/>
    </row>
    <row r="3507" spans="8:13">
      <c r="H3507" s="116"/>
      <c r="I3507" s="723"/>
      <c r="J3507" s="723"/>
      <c r="K3507" s="723"/>
      <c r="L3507" s="723"/>
      <c r="M3507" s="723"/>
    </row>
    <row r="3508" spans="8:13">
      <c r="H3508" s="116"/>
      <c r="I3508" s="372"/>
      <c r="J3508" s="372"/>
      <c r="K3508" s="26"/>
      <c r="L3508" s="372"/>
      <c r="M3508" s="26"/>
    </row>
    <row r="3509" spans="8:13">
      <c r="H3509" s="116"/>
      <c r="I3509" s="723"/>
      <c r="J3509" s="723"/>
      <c r="K3509" s="723"/>
      <c r="L3509" s="723"/>
      <c r="M3509" s="723"/>
    </row>
    <row r="3510" spans="8:13">
      <c r="H3510" s="116"/>
      <c r="I3510" s="372"/>
      <c r="J3510" s="372"/>
      <c r="K3510" s="26"/>
      <c r="L3510" s="372"/>
      <c r="M3510" s="26"/>
    </row>
    <row r="3511" spans="8:13">
      <c r="H3511" s="116"/>
      <c r="I3511" s="723"/>
      <c r="J3511" s="723"/>
      <c r="K3511" s="723"/>
      <c r="L3511" s="723"/>
      <c r="M3511" s="723"/>
    </row>
    <row r="3512" spans="8:13">
      <c r="H3512" s="116"/>
      <c r="I3512" s="723"/>
      <c r="J3512" s="723"/>
      <c r="K3512" s="723"/>
      <c r="L3512" s="723"/>
      <c r="M3512" s="723"/>
    </row>
    <row r="3513" spans="8:13">
      <c r="H3513" s="116"/>
      <c r="I3513" s="372"/>
      <c r="J3513" s="372"/>
      <c r="K3513" s="372"/>
      <c r="L3513" s="372"/>
      <c r="M3513" s="372"/>
    </row>
    <row r="3514" spans="8:13">
      <c r="H3514" s="116"/>
      <c r="I3514" s="372"/>
      <c r="J3514" s="372"/>
      <c r="K3514" s="26"/>
      <c r="L3514" s="372"/>
      <c r="M3514" s="26"/>
    </row>
    <row r="3515" spans="8:13">
      <c r="H3515" s="116"/>
      <c r="I3515" s="372"/>
      <c r="J3515" s="372"/>
      <c r="K3515" s="372"/>
      <c r="L3515" s="372"/>
      <c r="M3515" s="372"/>
    </row>
    <row r="3516" spans="8:13">
      <c r="H3516" s="116"/>
      <c r="I3516" s="372"/>
      <c r="J3516" s="372"/>
      <c r="K3516" s="26"/>
      <c r="L3516" s="372"/>
      <c r="M3516" s="26"/>
    </row>
    <row r="3517" spans="8:13">
      <c r="H3517" s="116"/>
      <c r="I3517" s="372"/>
      <c r="J3517" s="372"/>
      <c r="K3517" s="372"/>
      <c r="L3517" s="372"/>
      <c r="M3517" s="372"/>
    </row>
    <row r="3518" spans="8:13">
      <c r="H3518" s="116"/>
      <c r="I3518" s="372"/>
      <c r="J3518" s="372"/>
      <c r="K3518" s="26"/>
      <c r="L3518" s="372"/>
      <c r="M3518" s="26"/>
    </row>
    <row r="3519" spans="8:13">
      <c r="H3519" s="116"/>
      <c r="I3519" s="723"/>
      <c r="J3519" s="723"/>
      <c r="K3519" s="723"/>
      <c r="L3519" s="723"/>
      <c r="M3519" s="723"/>
    </row>
    <row r="3520" spans="8:13">
      <c r="H3520" s="116"/>
      <c r="I3520" s="372"/>
      <c r="J3520" s="372"/>
      <c r="K3520" s="26"/>
      <c r="L3520" s="26"/>
      <c r="M3520" s="26"/>
    </row>
    <row r="3521" spans="8:13">
      <c r="H3521" s="116"/>
      <c r="I3521" s="372"/>
      <c r="J3521" s="372"/>
      <c r="K3521" s="26"/>
      <c r="L3521" s="372"/>
      <c r="M3521" s="26"/>
    </row>
    <row r="3522" spans="8:13">
      <c r="H3522" s="116"/>
      <c r="I3522" s="372"/>
      <c r="J3522" s="372"/>
      <c r="K3522" s="26"/>
      <c r="L3522" s="372"/>
      <c r="M3522" s="26"/>
    </row>
    <row r="3523" spans="8:13">
      <c r="H3523" s="116"/>
      <c r="I3523" s="372"/>
      <c r="J3523" s="372"/>
      <c r="K3523" s="26"/>
      <c r="L3523" s="372"/>
      <c r="M3523" s="26"/>
    </row>
    <row r="3524" spans="8:13">
      <c r="H3524" s="116"/>
      <c r="I3524" s="372"/>
      <c r="J3524" s="372"/>
      <c r="K3524" s="372"/>
      <c r="L3524" s="372"/>
      <c r="M3524" s="372"/>
    </row>
    <row r="3525" spans="8:13">
      <c r="H3525" s="116"/>
      <c r="I3525" s="372"/>
      <c r="J3525" s="372"/>
      <c r="K3525" s="26"/>
      <c r="L3525" s="372"/>
      <c r="M3525" s="26"/>
    </row>
    <row r="3526" spans="8:13">
      <c r="H3526" s="116"/>
      <c r="I3526" s="372"/>
      <c r="J3526" s="372"/>
      <c r="K3526" s="372"/>
      <c r="L3526" s="372"/>
      <c r="M3526" s="372"/>
    </row>
    <row r="3527" spans="8:13">
      <c r="H3527" s="116"/>
      <c r="I3527" s="372"/>
      <c r="J3527" s="372"/>
      <c r="K3527" s="372"/>
      <c r="L3527" s="372"/>
      <c r="M3527" s="372"/>
    </row>
    <row r="3528" spans="8:13">
      <c r="H3528" s="116"/>
      <c r="I3528" s="372"/>
      <c r="J3528" s="372"/>
      <c r="K3528" s="372"/>
      <c r="L3528" s="372"/>
      <c r="M3528" s="372"/>
    </row>
    <row r="3529" spans="8:13">
      <c r="H3529" s="116"/>
      <c r="I3529" s="372"/>
      <c r="J3529" s="372"/>
      <c r="K3529" s="372"/>
      <c r="L3529" s="372"/>
      <c r="M3529" s="26"/>
    </row>
    <row r="3530" spans="8:13">
      <c r="H3530" s="116"/>
      <c r="I3530" s="372"/>
      <c r="J3530" s="372"/>
      <c r="K3530" s="26"/>
      <c r="L3530" s="372"/>
      <c r="M3530" s="26"/>
    </row>
    <row r="3531" spans="8:13">
      <c r="H3531" s="116"/>
      <c r="I3531" s="372"/>
      <c r="J3531" s="372"/>
      <c r="K3531" s="26"/>
      <c r="L3531" s="372"/>
      <c r="M3531" s="26"/>
    </row>
    <row r="3532" spans="8:13">
      <c r="H3532" s="116"/>
      <c r="I3532" s="372"/>
      <c r="J3532" s="372"/>
      <c r="K3532" s="26"/>
      <c r="L3532" s="372"/>
      <c r="M3532" s="26"/>
    </row>
    <row r="3533" spans="8:13">
      <c r="H3533" s="116"/>
      <c r="I3533" s="372"/>
      <c r="J3533" s="372"/>
      <c r="K3533" s="372"/>
      <c r="L3533" s="372"/>
      <c r="M3533" s="372"/>
    </row>
    <row r="3534" spans="8:13">
      <c r="H3534" s="116"/>
      <c r="I3534" s="372"/>
      <c r="J3534" s="372"/>
      <c r="K3534" s="372"/>
      <c r="L3534" s="372"/>
      <c r="M3534" s="372"/>
    </row>
    <row r="3535" spans="8:13">
      <c r="H3535" s="116"/>
      <c r="I3535" s="372"/>
      <c r="J3535" s="372"/>
      <c r="K3535" s="26"/>
      <c r="L3535" s="372"/>
      <c r="M3535" s="26"/>
    </row>
    <row r="3536" spans="8:13">
      <c r="H3536" s="116"/>
      <c r="I3536" s="372"/>
      <c r="J3536" s="372"/>
      <c r="K3536" s="372"/>
      <c r="L3536" s="372"/>
      <c r="M3536" s="372"/>
    </row>
    <row r="3537" spans="8:13">
      <c r="H3537" s="116"/>
      <c r="I3537" s="372"/>
      <c r="J3537" s="372"/>
      <c r="K3537" s="372"/>
      <c r="L3537" s="372"/>
      <c r="M3537" s="372"/>
    </row>
    <row r="3538" spans="8:13">
      <c r="H3538" s="116"/>
      <c r="I3538" s="723"/>
      <c r="J3538" s="723"/>
      <c r="K3538" s="723"/>
      <c r="L3538" s="723"/>
      <c r="M3538" s="723"/>
    </row>
    <row r="3539" spans="8:13">
      <c r="H3539" s="116"/>
      <c r="I3539" s="372"/>
      <c r="J3539" s="372"/>
      <c r="K3539" s="372"/>
      <c r="L3539" s="372"/>
      <c r="M3539" s="372"/>
    </row>
    <row r="3540" spans="8:13">
      <c r="H3540" s="116"/>
      <c r="I3540" s="372"/>
      <c r="J3540" s="372"/>
      <c r="K3540" s="26"/>
      <c r="L3540" s="372"/>
      <c r="M3540" s="26"/>
    </row>
    <row r="3541" spans="8:13">
      <c r="H3541" s="116"/>
      <c r="I3541" s="372"/>
      <c r="J3541" s="372"/>
      <c r="K3541" s="372"/>
      <c r="L3541" s="372"/>
      <c r="M3541" s="372"/>
    </row>
    <row r="3542" spans="8:13">
      <c r="H3542" s="116"/>
      <c r="I3542" s="372"/>
      <c r="J3542" s="372"/>
      <c r="K3542" s="372"/>
      <c r="L3542" s="372"/>
      <c r="M3542" s="372"/>
    </row>
    <row r="3543" spans="8:13">
      <c r="H3543" s="116"/>
      <c r="I3543" s="372"/>
      <c r="J3543" s="372"/>
      <c r="K3543" s="372"/>
      <c r="L3543" s="372"/>
      <c r="M3543" s="372"/>
    </row>
    <row r="3544" spans="8:13">
      <c r="H3544" s="116"/>
      <c r="I3544" s="372"/>
      <c r="J3544" s="372"/>
      <c r="K3544" s="372"/>
      <c r="L3544" s="372"/>
      <c r="M3544" s="372"/>
    </row>
    <row r="3545" spans="8:13">
      <c r="H3545" s="116"/>
      <c r="I3545" s="372"/>
      <c r="J3545" s="372"/>
      <c r="K3545" s="372"/>
      <c r="L3545" s="372"/>
      <c r="M3545" s="372"/>
    </row>
    <row r="3546" spans="8:13">
      <c r="H3546" s="116"/>
      <c r="I3546" s="723"/>
      <c r="J3546" s="723"/>
      <c r="K3546" s="723"/>
      <c r="L3546" s="723"/>
      <c r="M3546" s="723"/>
    </row>
    <row r="3547" spans="8:13">
      <c r="H3547" s="116"/>
      <c r="I3547" s="723"/>
      <c r="J3547" s="723"/>
      <c r="K3547" s="723"/>
      <c r="L3547" s="723"/>
      <c r="M3547" s="723"/>
    </row>
    <row r="3548" spans="8:13">
      <c r="H3548" s="116"/>
      <c r="I3548" s="372"/>
      <c r="J3548" s="372"/>
      <c r="K3548" s="26"/>
      <c r="L3548" s="372"/>
      <c r="M3548" s="26"/>
    </row>
    <row r="3549" spans="8:13">
      <c r="H3549" s="116"/>
      <c r="I3549" s="372"/>
      <c r="J3549" s="372"/>
      <c r="K3549" s="26"/>
      <c r="L3549" s="372"/>
      <c r="M3549" s="26"/>
    </row>
    <row r="3550" spans="8:13">
      <c r="H3550" s="116"/>
      <c r="I3550" s="372"/>
      <c r="J3550" s="372"/>
      <c r="K3550" s="372"/>
      <c r="L3550" s="372"/>
      <c r="M3550" s="372"/>
    </row>
    <row r="3551" spans="8:13">
      <c r="H3551" s="116"/>
      <c r="I3551" s="372"/>
      <c r="J3551" s="372"/>
      <c r="K3551" s="372"/>
      <c r="L3551" s="372"/>
      <c r="M3551" s="372"/>
    </row>
    <row r="3552" spans="8:13">
      <c r="H3552" s="116"/>
      <c r="I3552" s="372"/>
      <c r="J3552" s="372"/>
      <c r="K3552" s="372"/>
      <c r="L3552" s="372"/>
      <c r="M3552" s="372"/>
    </row>
    <row r="3553" spans="8:13">
      <c r="H3553" s="116"/>
      <c r="I3553" s="372"/>
      <c r="J3553" s="372"/>
      <c r="K3553" s="372"/>
      <c r="L3553" s="372"/>
      <c r="M3553" s="372"/>
    </row>
    <row r="3554" spans="8:13">
      <c r="H3554" s="116"/>
      <c r="I3554" s="372"/>
      <c r="J3554" s="372"/>
      <c r="K3554" s="372"/>
      <c r="L3554" s="372"/>
      <c r="M3554" s="372"/>
    </row>
    <row r="3555" spans="8:13">
      <c r="H3555" s="116"/>
      <c r="I3555" s="372"/>
      <c r="J3555" s="372"/>
      <c r="K3555" s="26"/>
      <c r="L3555" s="372"/>
      <c r="M3555" s="26"/>
    </row>
    <row r="3556" spans="8:13">
      <c r="H3556" s="116"/>
      <c r="I3556" s="372"/>
      <c r="J3556" s="372"/>
      <c r="K3556" s="26"/>
      <c r="L3556" s="372"/>
      <c r="M3556" s="26"/>
    </row>
    <row r="3557" spans="8:13">
      <c r="H3557" s="116"/>
      <c r="I3557" s="372"/>
      <c r="J3557" s="372"/>
      <c r="K3557" s="372"/>
      <c r="L3557" s="372"/>
      <c r="M3557" s="372"/>
    </row>
    <row r="3558" spans="8:13">
      <c r="H3558" s="116"/>
      <c r="I3558" s="372"/>
      <c r="J3558" s="372"/>
      <c r="K3558" s="372"/>
      <c r="L3558" s="372"/>
      <c r="M3558" s="372"/>
    </row>
    <row r="3559" spans="8:13">
      <c r="H3559" s="116"/>
      <c r="I3559" s="372"/>
      <c r="J3559" s="372"/>
      <c r="K3559" s="26"/>
      <c r="L3559" s="372"/>
      <c r="M3559" s="26"/>
    </row>
    <row r="3560" spans="8:13">
      <c r="H3560" s="116"/>
      <c r="I3560" s="723"/>
      <c r="J3560" s="723"/>
      <c r="K3560" s="723"/>
      <c r="L3560" s="723"/>
      <c r="M3560" s="723"/>
    </row>
    <row r="3561" spans="8:13">
      <c r="H3561" s="116"/>
      <c r="I3561" s="723"/>
      <c r="J3561" s="723"/>
      <c r="K3561" s="723"/>
      <c r="L3561" s="723"/>
      <c r="M3561" s="723"/>
    </row>
    <row r="3562" spans="8:13">
      <c r="H3562" s="116"/>
      <c r="I3562" s="372"/>
      <c r="J3562" s="372"/>
      <c r="K3562" s="372"/>
      <c r="L3562" s="372"/>
      <c r="M3562" s="372"/>
    </row>
    <row r="3563" spans="8:13">
      <c r="H3563" s="116"/>
      <c r="I3563" s="372"/>
      <c r="J3563" s="372"/>
      <c r="K3563" s="372"/>
      <c r="L3563" s="372"/>
      <c r="M3563" s="372"/>
    </row>
    <row r="3564" spans="8:13">
      <c r="H3564" s="116"/>
      <c r="I3564" s="372"/>
      <c r="J3564" s="372"/>
      <c r="K3564" s="372"/>
      <c r="L3564" s="372"/>
      <c r="M3564" s="372"/>
    </row>
    <row r="3565" spans="8:13">
      <c r="H3565" s="116"/>
      <c r="I3565" s="372"/>
      <c r="J3565" s="372"/>
      <c r="K3565" s="26"/>
      <c r="L3565" s="372"/>
      <c r="M3565" s="26"/>
    </row>
    <row r="3566" spans="8:13">
      <c r="H3566" s="116"/>
      <c r="I3566" s="372"/>
      <c r="J3566" s="372"/>
      <c r="K3566" s="372"/>
      <c r="L3566" s="372"/>
      <c r="M3566" s="372"/>
    </row>
    <row r="3567" spans="8:13">
      <c r="H3567" s="116"/>
      <c r="I3567" s="372"/>
      <c r="J3567" s="372"/>
      <c r="K3567" s="372"/>
      <c r="L3567" s="372"/>
      <c r="M3567" s="26"/>
    </row>
    <row r="3568" spans="8:13">
      <c r="H3568" s="116"/>
      <c r="I3568" s="372"/>
      <c r="J3568" s="372"/>
      <c r="K3568" s="26"/>
      <c r="L3568" s="372"/>
      <c r="M3568" s="26"/>
    </row>
    <row r="3569" spans="8:13">
      <c r="H3569" s="116"/>
      <c r="I3569" s="372"/>
      <c r="J3569" s="372"/>
      <c r="K3569" s="26"/>
      <c r="L3569" s="372"/>
      <c r="M3569" s="26"/>
    </row>
    <row r="3570" spans="8:13">
      <c r="H3570" s="116"/>
      <c r="I3570" s="372"/>
      <c r="J3570" s="372"/>
      <c r="K3570" s="26"/>
      <c r="L3570" s="372"/>
      <c r="M3570" s="26"/>
    </row>
    <row r="3571" spans="8:13">
      <c r="H3571" s="116"/>
      <c r="I3571" s="372"/>
      <c r="J3571" s="372"/>
      <c r="K3571" s="26"/>
      <c r="L3571" s="372"/>
      <c r="M3571" s="26"/>
    </row>
    <row r="3572" spans="8:13">
      <c r="H3572" s="116"/>
      <c r="I3572" s="372"/>
      <c r="J3572" s="372"/>
      <c r="K3572" s="372"/>
      <c r="L3572" s="372"/>
      <c r="M3572" s="26"/>
    </row>
    <row r="3573" spans="8:13">
      <c r="H3573" s="116"/>
      <c r="I3573" s="372"/>
      <c r="J3573" s="372"/>
      <c r="K3573" s="372"/>
      <c r="L3573" s="372"/>
      <c r="M3573" s="26"/>
    </row>
    <row r="3574" spans="8:13">
      <c r="H3574" s="116"/>
      <c r="I3574" s="372"/>
      <c r="J3574" s="372"/>
      <c r="K3574" s="372"/>
      <c r="L3574" s="372"/>
      <c r="M3574" s="372"/>
    </row>
    <row r="3575" spans="8:13">
      <c r="H3575" s="116"/>
      <c r="I3575" s="372"/>
      <c r="J3575" s="372"/>
      <c r="K3575" s="372"/>
      <c r="L3575" s="372"/>
      <c r="M3575" s="372"/>
    </row>
    <row r="3576" spans="8:13">
      <c r="H3576" s="116"/>
      <c r="I3576" s="372"/>
      <c r="J3576" s="372"/>
      <c r="K3576" s="372"/>
      <c r="L3576" s="372"/>
      <c r="M3576" s="372"/>
    </row>
    <row r="3577" spans="8:13">
      <c r="H3577" s="116"/>
      <c r="I3577" s="372"/>
      <c r="J3577" s="372"/>
      <c r="K3577" s="372"/>
      <c r="L3577" s="372"/>
      <c r="M3577" s="372"/>
    </row>
    <row r="3578" spans="8:13">
      <c r="H3578" s="116"/>
      <c r="I3578" s="372"/>
      <c r="J3578" s="372"/>
      <c r="K3578" s="372"/>
      <c r="L3578" s="372"/>
      <c r="M3578" s="372"/>
    </row>
    <row r="3579" spans="8:13">
      <c r="H3579" s="116"/>
      <c r="I3579" s="372"/>
      <c r="J3579" s="372"/>
      <c r="K3579" s="372"/>
      <c r="L3579" s="372"/>
      <c r="M3579" s="372"/>
    </row>
    <row r="3580" spans="8:13">
      <c r="H3580" s="116"/>
      <c r="I3580" s="372"/>
      <c r="J3580" s="372"/>
      <c r="K3580" s="372"/>
      <c r="L3580" s="372"/>
      <c r="M3580" s="372"/>
    </row>
    <row r="3581" spans="8:13">
      <c r="H3581" s="116"/>
      <c r="I3581" s="372"/>
      <c r="J3581" s="372"/>
      <c r="K3581" s="372"/>
      <c r="L3581" s="372"/>
      <c r="M3581" s="372"/>
    </row>
    <row r="3582" spans="8:13">
      <c r="H3582" s="116"/>
      <c r="I3582" s="372"/>
      <c r="J3582" s="372"/>
      <c r="K3582" s="372"/>
      <c r="L3582" s="372"/>
      <c r="M3582" s="372"/>
    </row>
    <row r="3583" spans="8:13">
      <c r="H3583" s="116"/>
      <c r="I3583" s="372"/>
      <c r="J3583" s="372"/>
      <c r="K3583" s="372"/>
      <c r="L3583" s="372"/>
      <c r="M3583" s="372"/>
    </row>
    <row r="3584" spans="8:13">
      <c r="H3584" s="116"/>
      <c r="I3584" s="372"/>
      <c r="J3584" s="372"/>
      <c r="K3584" s="372"/>
      <c r="L3584" s="372"/>
      <c r="M3584" s="372"/>
    </row>
    <row r="3585" spans="8:13">
      <c r="H3585" s="116"/>
      <c r="I3585" s="723"/>
      <c r="J3585" s="723"/>
      <c r="K3585" s="723"/>
      <c r="L3585" s="723"/>
      <c r="M3585" s="723"/>
    </row>
    <row r="3586" spans="8:13">
      <c r="H3586" s="116"/>
      <c r="I3586" s="372"/>
      <c r="J3586" s="372"/>
      <c r="K3586" s="372"/>
      <c r="L3586" s="372"/>
      <c r="M3586" s="372"/>
    </row>
    <row r="3587" spans="8:13">
      <c r="H3587" s="116"/>
      <c r="I3587" s="372"/>
      <c r="J3587" s="372"/>
      <c r="K3587" s="372"/>
      <c r="L3587" s="372"/>
      <c r="M3587" s="372"/>
    </row>
    <row r="3588" spans="8:13">
      <c r="H3588" s="116"/>
      <c r="I3588" s="372"/>
      <c r="J3588" s="372"/>
      <c r="K3588" s="372"/>
      <c r="L3588" s="372"/>
      <c r="M3588" s="372"/>
    </row>
    <row r="3589" spans="8:13">
      <c r="H3589" s="116"/>
      <c r="I3589" s="372"/>
      <c r="J3589" s="372"/>
      <c r="K3589" s="372"/>
      <c r="L3589" s="372"/>
      <c r="M3589" s="372"/>
    </row>
    <row r="3590" spans="8:13">
      <c r="H3590" s="116"/>
      <c r="I3590" s="372"/>
      <c r="J3590" s="372"/>
      <c r="K3590" s="372"/>
      <c r="L3590" s="372"/>
      <c r="M3590" s="372"/>
    </row>
    <row r="3591" spans="8:13">
      <c r="H3591" s="116"/>
      <c r="I3591" s="372"/>
      <c r="J3591" s="372"/>
      <c r="K3591" s="26"/>
      <c r="L3591" s="372"/>
      <c r="M3591" s="26"/>
    </row>
    <row r="3592" spans="8:13">
      <c r="H3592" s="116"/>
      <c r="I3592" s="372"/>
      <c r="J3592" s="372"/>
      <c r="K3592" s="372"/>
      <c r="L3592" s="372"/>
      <c r="M3592" s="372"/>
    </row>
    <row r="3593" spans="8:13">
      <c r="H3593" s="116"/>
      <c r="I3593" s="372"/>
      <c r="J3593" s="372"/>
      <c r="K3593" s="26"/>
      <c r="L3593" s="372"/>
      <c r="M3593" s="26"/>
    </row>
    <row r="3594" spans="8:13">
      <c r="H3594" s="116"/>
      <c r="I3594" s="372"/>
      <c r="J3594" s="372"/>
      <c r="K3594" s="372"/>
      <c r="L3594" s="372"/>
      <c r="M3594" s="372"/>
    </row>
    <row r="3595" spans="8:13">
      <c r="H3595" s="116"/>
      <c r="I3595" s="372"/>
      <c r="J3595" s="372"/>
      <c r="K3595" s="372"/>
      <c r="L3595" s="372"/>
      <c r="M3595" s="372"/>
    </row>
    <row r="3596" spans="8:13">
      <c r="H3596" s="116"/>
      <c r="I3596" s="372"/>
      <c r="J3596" s="372"/>
      <c r="K3596" s="372"/>
      <c r="L3596" s="372"/>
      <c r="M3596" s="372"/>
    </row>
    <row r="3597" spans="8:13">
      <c r="H3597" s="116"/>
      <c r="I3597" s="372"/>
      <c r="J3597" s="372"/>
      <c r="K3597" s="372"/>
      <c r="L3597" s="372"/>
      <c r="M3597" s="372"/>
    </row>
    <row r="3598" spans="8:13">
      <c r="H3598" s="116"/>
      <c r="I3598" s="372"/>
      <c r="J3598" s="372"/>
      <c r="K3598" s="372"/>
      <c r="L3598" s="372"/>
      <c r="M3598" s="372"/>
    </row>
    <row r="3599" spans="8:13">
      <c r="H3599" s="116"/>
      <c r="I3599" s="723"/>
      <c r="J3599" s="723"/>
      <c r="K3599" s="723"/>
      <c r="L3599" s="723"/>
      <c r="M3599" s="723"/>
    </row>
    <row r="3600" spans="8:13">
      <c r="H3600" s="116"/>
      <c r="I3600" s="372"/>
      <c r="J3600" s="372"/>
      <c r="K3600" s="372"/>
      <c r="L3600" s="372"/>
      <c r="M3600" s="372"/>
    </row>
    <row r="3601" spans="8:13">
      <c r="H3601" s="116"/>
      <c r="I3601" s="372"/>
      <c r="J3601" s="372"/>
      <c r="K3601" s="372"/>
      <c r="L3601" s="372"/>
      <c r="M3601" s="372"/>
    </row>
    <row r="3602" spans="8:13">
      <c r="H3602" s="116"/>
      <c r="I3602" s="372"/>
      <c r="J3602" s="372"/>
      <c r="K3602" s="372"/>
      <c r="L3602" s="372"/>
      <c r="M3602" s="372"/>
    </row>
    <row r="3603" spans="8:13">
      <c r="H3603" s="116"/>
      <c r="I3603" s="723"/>
      <c r="J3603" s="723"/>
      <c r="K3603" s="723"/>
      <c r="L3603" s="723"/>
      <c r="M3603" s="723"/>
    </row>
    <row r="3604" spans="8:13">
      <c r="H3604" s="116"/>
      <c r="I3604" s="723"/>
      <c r="J3604" s="723"/>
      <c r="K3604" s="723"/>
      <c r="L3604" s="723"/>
      <c r="M3604" s="723"/>
    </row>
    <row r="3605" spans="8:13">
      <c r="H3605" s="116"/>
      <c r="I3605" s="372"/>
      <c r="J3605" s="372"/>
      <c r="K3605" s="372"/>
      <c r="L3605" s="372"/>
      <c r="M3605" s="372"/>
    </row>
    <row r="3606" spans="8:13">
      <c r="H3606" s="116"/>
      <c r="I3606" s="372"/>
      <c r="J3606" s="372"/>
      <c r="K3606" s="372"/>
      <c r="L3606" s="372"/>
      <c r="M3606" s="372"/>
    </row>
    <row r="3607" spans="8:13">
      <c r="H3607" s="116"/>
      <c r="I3607" s="372"/>
      <c r="J3607" s="372"/>
      <c r="K3607" s="372"/>
      <c r="L3607" s="372"/>
      <c r="M3607" s="372"/>
    </row>
    <row r="3608" spans="8:13">
      <c r="H3608" s="116"/>
      <c r="I3608" s="372"/>
      <c r="J3608" s="372"/>
      <c r="K3608" s="372"/>
      <c r="L3608" s="372"/>
      <c r="M3608" s="372"/>
    </row>
    <row r="3609" spans="8:13">
      <c r="H3609" s="116"/>
      <c r="I3609" s="372"/>
      <c r="J3609" s="372"/>
      <c r="K3609" s="372"/>
      <c r="L3609" s="372"/>
      <c r="M3609" s="372"/>
    </row>
    <row r="3610" spans="8:13">
      <c r="H3610" s="116"/>
      <c r="I3610" s="723"/>
      <c r="J3610" s="723"/>
      <c r="K3610" s="723"/>
      <c r="L3610" s="723"/>
      <c r="M3610" s="723"/>
    </row>
    <row r="3611" spans="8:13">
      <c r="H3611" s="116"/>
      <c r="I3611" s="372"/>
      <c r="J3611" s="372"/>
      <c r="K3611" s="26"/>
      <c r="L3611" s="372"/>
      <c r="M3611" s="26"/>
    </row>
    <row r="3612" spans="8:13">
      <c r="H3612" s="116"/>
      <c r="I3612" s="372"/>
      <c r="J3612" s="372"/>
      <c r="K3612" s="26"/>
      <c r="L3612" s="372"/>
      <c r="M3612" s="26"/>
    </row>
    <row r="3613" spans="8:13">
      <c r="H3613" s="116"/>
      <c r="I3613" s="372"/>
      <c r="J3613" s="372"/>
      <c r="K3613" s="26"/>
      <c r="L3613" s="372"/>
      <c r="M3613" s="26"/>
    </row>
    <row r="3614" spans="8:13">
      <c r="H3614" s="116"/>
      <c r="I3614" s="372"/>
      <c r="J3614" s="372"/>
      <c r="K3614" s="26"/>
      <c r="L3614" s="372"/>
      <c r="M3614" s="26"/>
    </row>
    <row r="3615" spans="8:13">
      <c r="H3615" s="116"/>
      <c r="I3615" s="372"/>
      <c r="J3615" s="372"/>
      <c r="K3615" s="26"/>
      <c r="L3615" s="372"/>
      <c r="M3615" s="26"/>
    </row>
    <row r="3616" spans="8:13">
      <c r="H3616" s="116"/>
      <c r="I3616" s="372"/>
      <c r="J3616" s="372"/>
      <c r="K3616" s="26"/>
      <c r="L3616" s="372"/>
      <c r="M3616" s="26"/>
    </row>
    <row r="3617" spans="8:13">
      <c r="H3617" s="116"/>
      <c r="I3617" s="372"/>
      <c r="J3617" s="372"/>
      <c r="K3617" s="26"/>
      <c r="L3617" s="372"/>
      <c r="M3617" s="26"/>
    </row>
    <row r="3618" spans="8:13">
      <c r="H3618" s="116"/>
      <c r="I3618" s="372"/>
      <c r="J3618" s="372"/>
      <c r="K3618" s="26"/>
      <c r="L3618" s="372"/>
      <c r="M3618" s="26"/>
    </row>
    <row r="3619" spans="8:13">
      <c r="H3619" s="116"/>
      <c r="I3619" s="372"/>
      <c r="J3619" s="372"/>
      <c r="K3619" s="26"/>
      <c r="L3619" s="372"/>
      <c r="M3619" s="26"/>
    </row>
    <row r="3620" spans="8:13">
      <c r="H3620" s="116"/>
      <c r="I3620" s="372"/>
      <c r="J3620" s="372"/>
      <c r="K3620" s="26"/>
      <c r="L3620" s="372"/>
      <c r="M3620" s="26"/>
    </row>
    <row r="3621" spans="8:13">
      <c r="H3621" s="116"/>
      <c r="I3621" s="372"/>
      <c r="J3621" s="372"/>
      <c r="K3621" s="26"/>
      <c r="L3621" s="372"/>
      <c r="M3621" s="26"/>
    </row>
    <row r="3622" spans="8:13">
      <c r="H3622" s="116"/>
      <c r="I3622" s="372"/>
      <c r="J3622" s="372"/>
      <c r="K3622" s="372"/>
      <c r="L3622" s="372"/>
      <c r="M3622" s="372"/>
    </row>
    <row r="3623" spans="8:13">
      <c r="H3623" s="116"/>
      <c r="I3623" s="372"/>
      <c r="J3623" s="372"/>
      <c r="K3623" s="26"/>
      <c r="L3623" s="372"/>
      <c r="M3623" s="26"/>
    </row>
    <row r="3624" spans="8:13">
      <c r="H3624" s="116"/>
      <c r="I3624" s="723"/>
      <c r="J3624" s="723"/>
      <c r="K3624" s="723"/>
      <c r="L3624" s="723"/>
      <c r="M3624" s="723"/>
    </row>
    <row r="3625" spans="8:13">
      <c r="H3625" s="116"/>
      <c r="I3625" s="372"/>
      <c r="J3625" s="372"/>
      <c r="K3625" s="26"/>
      <c r="L3625" s="372"/>
      <c r="M3625" s="26"/>
    </row>
    <row r="3626" spans="8:13">
      <c r="H3626" s="116"/>
      <c r="I3626" s="372"/>
      <c r="J3626" s="372"/>
      <c r="K3626" s="26"/>
      <c r="L3626" s="372"/>
      <c r="M3626" s="26"/>
    </row>
    <row r="3627" spans="8:13">
      <c r="H3627" s="116"/>
      <c r="I3627" s="372"/>
      <c r="J3627" s="372"/>
      <c r="K3627" s="26"/>
      <c r="L3627" s="372"/>
      <c r="M3627" s="26"/>
    </row>
    <row r="3628" spans="8:13">
      <c r="H3628" s="116"/>
      <c r="I3628" s="372"/>
      <c r="J3628" s="372"/>
      <c r="K3628" s="26"/>
      <c r="L3628" s="372"/>
      <c r="M3628" s="26"/>
    </row>
    <row r="3629" spans="8:13">
      <c r="H3629" s="116"/>
      <c r="I3629" s="372"/>
      <c r="J3629" s="372"/>
      <c r="K3629" s="26"/>
      <c r="L3629" s="372"/>
      <c r="M3629" s="26"/>
    </row>
    <row r="3630" spans="8:13">
      <c r="H3630" s="116"/>
      <c r="I3630" s="372"/>
      <c r="J3630" s="372"/>
      <c r="K3630" s="26"/>
      <c r="L3630" s="372"/>
      <c r="M3630" s="26"/>
    </row>
    <row r="3631" spans="8:13">
      <c r="H3631" s="116"/>
      <c r="I3631" s="372"/>
      <c r="J3631" s="372"/>
      <c r="K3631" s="26"/>
      <c r="L3631" s="372"/>
      <c r="M3631" s="26"/>
    </row>
    <row r="3632" spans="8:13">
      <c r="H3632" s="116"/>
      <c r="I3632" s="372"/>
      <c r="J3632" s="372"/>
      <c r="K3632" s="372"/>
      <c r="L3632" s="372"/>
      <c r="M3632" s="372"/>
    </row>
    <row r="3633" spans="8:13">
      <c r="H3633" s="116"/>
      <c r="I3633" s="372"/>
      <c r="J3633" s="372"/>
      <c r="K3633" s="26"/>
      <c r="L3633" s="372"/>
      <c r="M3633" s="26"/>
    </row>
    <row r="3634" spans="8:13">
      <c r="H3634" s="116"/>
      <c r="I3634" s="372"/>
      <c r="J3634" s="372"/>
      <c r="K3634" s="26"/>
      <c r="L3634" s="372"/>
      <c r="M3634" s="26"/>
    </row>
    <row r="3635" spans="8:13">
      <c r="H3635" s="116"/>
      <c r="I3635" s="372"/>
      <c r="J3635" s="372"/>
      <c r="K3635" s="26"/>
      <c r="L3635" s="372"/>
      <c r="M3635" s="26"/>
    </row>
    <row r="3636" spans="8:13">
      <c r="H3636" s="116"/>
      <c r="I3636" s="372"/>
      <c r="J3636" s="372"/>
      <c r="K3636" s="26"/>
      <c r="L3636" s="372"/>
      <c r="M3636" s="26"/>
    </row>
    <row r="3637" spans="8:13">
      <c r="H3637" s="116"/>
      <c r="I3637" s="372"/>
      <c r="J3637" s="372"/>
      <c r="K3637" s="26"/>
      <c r="L3637" s="372"/>
      <c r="M3637" s="26"/>
    </row>
    <row r="3638" spans="8:13">
      <c r="H3638" s="116"/>
      <c r="I3638" s="372"/>
      <c r="J3638" s="372"/>
      <c r="K3638" s="26"/>
      <c r="L3638" s="372"/>
      <c r="M3638" s="26"/>
    </row>
    <row r="3639" spans="8:13">
      <c r="H3639" s="116"/>
      <c r="I3639" s="372"/>
      <c r="J3639" s="372"/>
      <c r="K3639" s="26"/>
      <c r="L3639" s="372"/>
      <c r="M3639" s="26"/>
    </row>
    <row r="3640" spans="8:13">
      <c r="H3640" s="116"/>
      <c r="I3640" s="372"/>
      <c r="J3640" s="372"/>
      <c r="K3640" s="26"/>
      <c r="L3640" s="372"/>
      <c r="M3640" s="26"/>
    </row>
    <row r="3641" spans="8:13">
      <c r="H3641" s="116"/>
      <c r="I3641" s="372"/>
      <c r="J3641" s="372"/>
      <c r="K3641" s="26"/>
      <c r="L3641" s="372"/>
      <c r="M3641" s="26"/>
    </row>
    <row r="3642" spans="8:13">
      <c r="H3642" s="116"/>
      <c r="I3642" s="372"/>
      <c r="J3642" s="372"/>
      <c r="K3642" s="26"/>
      <c r="L3642" s="372"/>
      <c r="M3642" s="26"/>
    </row>
    <row r="3643" spans="8:13">
      <c r="H3643" s="116"/>
      <c r="I3643" s="372"/>
      <c r="J3643" s="372"/>
      <c r="K3643" s="26"/>
      <c r="L3643" s="372"/>
      <c r="M3643" s="26"/>
    </row>
    <row r="3644" spans="8:13">
      <c r="H3644" s="116"/>
      <c r="I3644" s="372"/>
      <c r="J3644" s="372"/>
      <c r="K3644" s="26"/>
      <c r="L3644" s="372"/>
      <c r="M3644" s="26"/>
    </row>
    <row r="3645" spans="8:13">
      <c r="H3645" s="116"/>
      <c r="I3645" s="372"/>
      <c r="J3645" s="372"/>
      <c r="K3645" s="26"/>
      <c r="L3645" s="372"/>
      <c r="M3645" s="26"/>
    </row>
    <row r="3646" spans="8:13">
      <c r="H3646" s="116"/>
      <c r="I3646" s="372"/>
      <c r="J3646" s="372"/>
      <c r="K3646" s="26"/>
      <c r="L3646" s="372"/>
      <c r="M3646" s="26"/>
    </row>
    <row r="3647" spans="8:13">
      <c r="H3647" s="116"/>
      <c r="I3647" s="372"/>
      <c r="J3647" s="372"/>
      <c r="K3647" s="26"/>
      <c r="L3647" s="372"/>
      <c r="M3647" s="26"/>
    </row>
    <row r="3648" spans="8:13">
      <c r="H3648" s="116"/>
      <c r="I3648" s="372"/>
      <c r="J3648" s="372"/>
      <c r="K3648" s="26"/>
      <c r="L3648" s="372"/>
      <c r="M3648" s="26"/>
    </row>
    <row r="3649" spans="8:13">
      <c r="H3649" s="116"/>
      <c r="I3649" s="723"/>
      <c r="J3649" s="723"/>
      <c r="K3649" s="723"/>
      <c r="L3649" s="723"/>
      <c r="M3649" s="723"/>
    </row>
    <row r="3650" spans="8:13">
      <c r="H3650" s="116"/>
      <c r="I3650" s="372"/>
      <c r="J3650" s="372"/>
      <c r="K3650" s="372"/>
      <c r="L3650" s="372"/>
      <c r="M3650" s="372"/>
    </row>
    <row r="3651" spans="8:13">
      <c r="H3651" s="116"/>
      <c r="I3651" s="723"/>
      <c r="J3651" s="723"/>
      <c r="K3651" s="723"/>
      <c r="L3651" s="723"/>
      <c r="M3651" s="723"/>
    </row>
    <row r="3652" spans="8:13">
      <c r="H3652" s="116"/>
      <c r="I3652" s="372"/>
      <c r="J3652" s="372"/>
      <c r="K3652" s="372"/>
      <c r="L3652" s="372"/>
      <c r="M3652" s="372"/>
    </row>
    <row r="3653" spans="8:13">
      <c r="H3653" s="116"/>
      <c r="I3653" s="372"/>
      <c r="J3653" s="372"/>
      <c r="K3653" s="372"/>
      <c r="L3653" s="372"/>
      <c r="M3653" s="372"/>
    </row>
    <row r="3654" spans="8:13">
      <c r="H3654" s="116"/>
      <c r="I3654" s="372"/>
      <c r="J3654" s="372"/>
      <c r="K3654" s="372"/>
      <c r="L3654" s="372"/>
      <c r="M3654" s="372"/>
    </row>
    <row r="3655" spans="8:13">
      <c r="H3655" s="116"/>
      <c r="I3655" s="723"/>
      <c r="J3655" s="723"/>
      <c r="K3655" s="723"/>
      <c r="L3655" s="723"/>
      <c r="M3655" s="723"/>
    </row>
    <row r="3656" spans="8:13">
      <c r="H3656" s="116"/>
      <c r="I3656" s="372"/>
      <c r="J3656" s="372"/>
      <c r="K3656" s="372"/>
      <c r="L3656" s="372"/>
      <c r="M3656" s="372"/>
    </row>
    <row r="3657" spans="8:13">
      <c r="H3657" s="116"/>
      <c r="I3657" s="372"/>
      <c r="J3657" s="372"/>
      <c r="K3657" s="372"/>
      <c r="L3657" s="372"/>
      <c r="M3657" s="372"/>
    </row>
    <row r="3658" spans="8:13">
      <c r="H3658" s="116"/>
      <c r="I3658" s="723"/>
      <c r="J3658" s="723"/>
      <c r="K3658" s="723"/>
      <c r="L3658" s="723"/>
      <c r="M3658" s="723"/>
    </row>
    <row r="3659" spans="8:13">
      <c r="H3659" s="116"/>
      <c r="I3659" s="372"/>
      <c r="J3659" s="372"/>
      <c r="K3659" s="372"/>
      <c r="L3659" s="372"/>
      <c r="M3659" s="372"/>
    </row>
    <row r="3660" spans="8:13">
      <c r="H3660" s="116"/>
      <c r="I3660" s="372"/>
      <c r="J3660" s="372"/>
      <c r="K3660" s="372"/>
      <c r="L3660" s="372"/>
      <c r="M3660" s="372"/>
    </row>
    <row r="3661" spans="8:13">
      <c r="H3661" s="116"/>
      <c r="I3661" s="372"/>
      <c r="J3661" s="372"/>
      <c r="K3661" s="372"/>
      <c r="L3661" s="372"/>
      <c r="M3661" s="372"/>
    </row>
    <row r="3662" spans="8:13">
      <c r="H3662" s="116"/>
      <c r="I3662" s="372"/>
      <c r="J3662" s="372"/>
      <c r="K3662" s="372"/>
      <c r="L3662" s="372"/>
      <c r="M3662" s="372"/>
    </row>
    <row r="3663" spans="8:13">
      <c r="H3663" s="116"/>
      <c r="I3663" s="372"/>
      <c r="J3663" s="372"/>
      <c r="K3663" s="372"/>
      <c r="L3663" s="372"/>
      <c r="M3663" s="372"/>
    </row>
    <row r="3664" spans="8:13">
      <c r="H3664" s="116"/>
      <c r="I3664" s="372"/>
      <c r="J3664" s="372"/>
      <c r="K3664" s="372"/>
      <c r="L3664" s="372"/>
      <c r="M3664" s="372"/>
    </row>
    <row r="3665" spans="8:13">
      <c r="H3665" s="116"/>
      <c r="I3665" s="372"/>
      <c r="J3665" s="372"/>
      <c r="K3665" s="372"/>
      <c r="L3665" s="372"/>
      <c r="M3665" s="372"/>
    </row>
    <row r="3666" spans="8:13">
      <c r="H3666" s="116"/>
      <c r="I3666" s="372"/>
      <c r="J3666" s="372"/>
      <c r="K3666" s="372"/>
      <c r="L3666" s="372"/>
      <c r="M3666" s="372"/>
    </row>
    <row r="3667" spans="8:13">
      <c r="H3667" s="116"/>
      <c r="I3667" s="372"/>
      <c r="J3667" s="372"/>
      <c r="K3667" s="372"/>
      <c r="L3667" s="372"/>
      <c r="M3667" s="372"/>
    </row>
    <row r="3668" spans="8:13">
      <c r="H3668" s="116"/>
      <c r="I3668" s="372"/>
      <c r="J3668" s="372"/>
      <c r="K3668" s="372"/>
      <c r="L3668" s="372"/>
      <c r="M3668" s="372"/>
    </row>
    <row r="3669" spans="8:13">
      <c r="H3669" s="116"/>
      <c r="I3669" s="372"/>
      <c r="J3669" s="372"/>
      <c r="K3669" s="372"/>
      <c r="L3669" s="372"/>
      <c r="M3669" s="372"/>
    </row>
    <row r="3670" spans="8:13">
      <c r="H3670" s="116"/>
      <c r="I3670" s="372"/>
      <c r="J3670" s="372"/>
      <c r="K3670" s="372"/>
      <c r="L3670" s="372"/>
      <c r="M3670" s="372"/>
    </row>
    <row r="3671" spans="8:13">
      <c r="H3671" s="116"/>
      <c r="I3671" s="372"/>
      <c r="J3671" s="372"/>
      <c r="K3671" s="372"/>
      <c r="L3671" s="372"/>
      <c r="M3671" s="372"/>
    </row>
    <row r="3672" spans="8:13">
      <c r="H3672" s="116"/>
      <c r="I3672" s="372"/>
      <c r="J3672" s="372"/>
      <c r="K3672" s="372"/>
      <c r="L3672" s="372"/>
      <c r="M3672" s="372"/>
    </row>
    <row r="3673" spans="8:13">
      <c r="H3673" s="116"/>
      <c r="I3673" s="372"/>
      <c r="J3673" s="372"/>
      <c r="K3673" s="372"/>
      <c r="L3673" s="372"/>
      <c r="M3673" s="372"/>
    </row>
    <row r="3674" spans="8:13">
      <c r="H3674" s="116"/>
      <c r="I3674" s="372"/>
      <c r="J3674" s="372"/>
      <c r="K3674" s="372"/>
      <c r="L3674" s="372"/>
      <c r="M3674" s="372"/>
    </row>
    <row r="3675" spans="8:13">
      <c r="H3675" s="116"/>
      <c r="I3675" s="372"/>
      <c r="J3675" s="372"/>
      <c r="K3675" s="372"/>
      <c r="L3675" s="372"/>
      <c r="M3675" s="372"/>
    </row>
    <row r="3676" spans="8:13">
      <c r="H3676" s="116"/>
      <c r="I3676" s="372"/>
      <c r="J3676" s="372"/>
      <c r="K3676" s="372"/>
      <c r="L3676" s="372"/>
      <c r="M3676" s="372"/>
    </row>
    <row r="3677" spans="8:13">
      <c r="H3677" s="116"/>
      <c r="I3677" s="372"/>
      <c r="J3677" s="372"/>
      <c r="K3677" s="372"/>
      <c r="L3677" s="372"/>
      <c r="M3677" s="372"/>
    </row>
    <row r="3678" spans="8:13">
      <c r="H3678" s="116"/>
      <c r="I3678" s="372"/>
      <c r="J3678" s="372"/>
      <c r="K3678" s="372"/>
      <c r="L3678" s="372"/>
      <c r="M3678" s="372"/>
    </row>
    <row r="3679" spans="8:13">
      <c r="H3679" s="116"/>
      <c r="I3679" s="372"/>
      <c r="J3679" s="372"/>
      <c r="K3679" s="372"/>
      <c r="L3679" s="372"/>
      <c r="M3679" s="372"/>
    </row>
    <row r="3680" spans="8:13">
      <c r="H3680" s="116"/>
      <c r="I3680" s="372"/>
      <c r="J3680" s="372"/>
      <c r="K3680" s="372"/>
      <c r="L3680" s="372"/>
      <c r="M3680" s="372"/>
    </row>
    <row r="3681" spans="8:13">
      <c r="H3681" s="116"/>
      <c r="I3681" s="372"/>
      <c r="J3681" s="372"/>
      <c r="K3681" s="372"/>
      <c r="L3681" s="372"/>
      <c r="M3681" s="372"/>
    </row>
    <row r="3682" spans="8:13">
      <c r="H3682" s="116"/>
      <c r="I3682" s="372"/>
      <c r="J3682" s="372"/>
      <c r="K3682" s="372"/>
      <c r="L3682" s="372"/>
      <c r="M3682" s="372"/>
    </row>
    <row r="3683" spans="8:13">
      <c r="H3683" s="116"/>
      <c r="I3683" s="372"/>
      <c r="J3683" s="372"/>
      <c r="K3683" s="372"/>
      <c r="L3683" s="372"/>
      <c r="M3683" s="372"/>
    </row>
    <row r="3684" spans="8:13">
      <c r="H3684" s="116"/>
      <c r="I3684" s="372"/>
      <c r="J3684" s="372"/>
      <c r="K3684" s="372"/>
      <c r="L3684" s="372"/>
      <c r="M3684" s="372"/>
    </row>
    <row r="3685" spans="8:13">
      <c r="H3685" s="116"/>
      <c r="I3685" s="372"/>
      <c r="J3685" s="372"/>
      <c r="K3685" s="372"/>
      <c r="L3685" s="372"/>
      <c r="M3685" s="372"/>
    </row>
    <row r="3686" spans="8:13">
      <c r="H3686" s="116"/>
      <c r="I3686" s="372"/>
      <c r="J3686" s="372"/>
      <c r="K3686" s="372"/>
      <c r="L3686" s="372"/>
      <c r="M3686" s="372"/>
    </row>
    <row r="3687" spans="8:13">
      <c r="H3687" s="116"/>
      <c r="I3687" s="723"/>
      <c r="J3687" s="723"/>
      <c r="K3687" s="723"/>
      <c r="L3687" s="723"/>
      <c r="M3687" s="723"/>
    </row>
    <row r="3688" spans="8:13">
      <c r="H3688" s="116"/>
      <c r="I3688" s="723"/>
      <c r="J3688" s="723"/>
      <c r="K3688" s="723"/>
      <c r="L3688" s="723"/>
      <c r="M3688" s="723"/>
    </row>
    <row r="3689" spans="8:13">
      <c r="H3689" s="116"/>
      <c r="I3689" s="372"/>
      <c r="J3689" s="372"/>
      <c r="K3689" s="372"/>
      <c r="L3689" s="372"/>
      <c r="M3689" s="372"/>
    </row>
    <row r="3690" spans="8:13">
      <c r="H3690" s="116"/>
      <c r="I3690" s="723"/>
      <c r="J3690" s="723"/>
      <c r="K3690" s="723"/>
      <c r="L3690" s="723"/>
      <c r="M3690" s="723"/>
    </row>
    <row r="3691" spans="8:13">
      <c r="H3691" s="116"/>
      <c r="I3691" s="372"/>
      <c r="J3691" s="372"/>
      <c r="K3691" s="26"/>
      <c r="L3691" s="372"/>
      <c r="M3691" s="26"/>
    </row>
    <row r="3692" spans="8:13">
      <c r="H3692" s="116"/>
      <c r="I3692" s="372"/>
      <c r="J3692" s="372"/>
      <c r="K3692" s="372"/>
      <c r="L3692" s="372"/>
      <c r="M3692" s="372"/>
    </row>
    <row r="3693" spans="8:13">
      <c r="H3693" s="116"/>
      <c r="I3693" s="372"/>
      <c r="J3693" s="372"/>
      <c r="K3693" s="372"/>
      <c r="L3693" s="372"/>
      <c r="M3693" s="372"/>
    </row>
    <row r="3694" spans="8:13">
      <c r="H3694" s="116"/>
      <c r="I3694" s="723"/>
      <c r="J3694" s="723"/>
      <c r="K3694" s="723"/>
      <c r="L3694" s="723"/>
      <c r="M3694" s="723"/>
    </row>
    <row r="3695" spans="8:13">
      <c r="H3695" s="116"/>
      <c r="I3695" s="372"/>
      <c r="J3695" s="372"/>
      <c r="K3695" s="372"/>
      <c r="L3695" s="372"/>
      <c r="M3695" s="372"/>
    </row>
    <row r="3696" spans="8:13">
      <c r="H3696" s="116"/>
      <c r="I3696" s="723"/>
      <c r="J3696" s="723"/>
      <c r="K3696" s="723"/>
      <c r="L3696" s="723"/>
      <c r="M3696" s="723"/>
    </row>
    <row r="3697" spans="8:13">
      <c r="H3697" s="116"/>
      <c r="I3697" s="372"/>
      <c r="J3697" s="372"/>
      <c r="K3697" s="372"/>
      <c r="L3697" s="372"/>
      <c r="M3697" s="372"/>
    </row>
    <row r="3698" spans="8:13">
      <c r="H3698" s="116"/>
      <c r="I3698" s="723"/>
      <c r="J3698" s="723"/>
      <c r="K3698" s="723"/>
      <c r="L3698" s="723"/>
      <c r="M3698" s="723"/>
    </row>
    <row r="3699" spans="8:13">
      <c r="H3699" s="116"/>
      <c r="I3699" s="372"/>
      <c r="J3699" s="372"/>
      <c r="K3699" s="372"/>
      <c r="L3699" s="372"/>
      <c r="M3699" s="372"/>
    </row>
    <row r="3700" spans="8:13">
      <c r="H3700" s="116"/>
      <c r="I3700" s="723"/>
      <c r="J3700" s="723"/>
      <c r="K3700" s="723"/>
      <c r="L3700" s="723"/>
      <c r="M3700" s="723"/>
    </row>
    <row r="3701" spans="8:13">
      <c r="H3701" s="116"/>
      <c r="I3701" s="723"/>
      <c r="J3701" s="723"/>
      <c r="K3701" s="723"/>
      <c r="L3701" s="723"/>
      <c r="M3701" s="723"/>
    </row>
    <row r="3702" spans="8:13">
      <c r="H3702" s="116"/>
      <c r="I3702" s="372"/>
      <c r="J3702" s="372"/>
      <c r="K3702" s="372"/>
      <c r="L3702" s="372"/>
      <c r="M3702" s="372"/>
    </row>
    <row r="3703" spans="8:13">
      <c r="H3703" s="116"/>
      <c r="I3703" s="723"/>
      <c r="J3703" s="723"/>
      <c r="K3703" s="723"/>
      <c r="L3703" s="723"/>
      <c r="M3703" s="723"/>
    </row>
    <row r="3704" spans="8:13">
      <c r="H3704" s="116"/>
      <c r="I3704" s="372"/>
      <c r="J3704" s="372"/>
      <c r="K3704" s="372"/>
      <c r="L3704" s="372"/>
      <c r="M3704" s="372"/>
    </row>
  </sheetData>
  <sheetProtection algorithmName="SHA-512" hashValue="5Jj+zGUKoIXuWscPRNjZK+uWoIHFdvHb4CkaN/ooECn4eKU3sCbamLTDh3M+qhiWMFUtAxuIalXvzIhCStfflQ==" saltValue="kWFeAckQU33jKzHIiwDMPw==" spinCount="100000" sheet="1" objects="1" scenarios="1" selectLockedCells="1" selectUnlockedCells="1"/>
  <mergeCells count="377">
    <mergeCell ref="I3696:M3696"/>
    <mergeCell ref="I3698:M3698"/>
    <mergeCell ref="I3700:M3700"/>
    <mergeCell ref="I3701:M3701"/>
    <mergeCell ref="I3703:M3703"/>
    <mergeCell ref="I3655:M3655"/>
    <mergeCell ref="I3658:M3658"/>
    <mergeCell ref="I3687:M3687"/>
    <mergeCell ref="I3688:M3688"/>
    <mergeCell ref="I3690:M3690"/>
    <mergeCell ref="I3694:M3694"/>
    <mergeCell ref="I3603:M3603"/>
    <mergeCell ref="I3604:M3604"/>
    <mergeCell ref="I3610:M3610"/>
    <mergeCell ref="I3624:M3624"/>
    <mergeCell ref="I3649:M3649"/>
    <mergeCell ref="I3651:M3651"/>
    <mergeCell ref="I3546:M3546"/>
    <mergeCell ref="I3547:M3547"/>
    <mergeCell ref="I3560:M3560"/>
    <mergeCell ref="I3561:M3561"/>
    <mergeCell ref="I3585:M3585"/>
    <mergeCell ref="I3599:M3599"/>
    <mergeCell ref="I3507:M3507"/>
    <mergeCell ref="I3509:M3509"/>
    <mergeCell ref="I3511:M3511"/>
    <mergeCell ref="I3512:M3512"/>
    <mergeCell ref="I3519:M3519"/>
    <mergeCell ref="I3538:M3538"/>
    <mergeCell ref="I3491:M3491"/>
    <mergeCell ref="I3493:M3493"/>
    <mergeCell ref="I3498:M3498"/>
    <mergeCell ref="I3499:M3499"/>
    <mergeCell ref="I3502:M3502"/>
    <mergeCell ref="I3506:M3506"/>
    <mergeCell ref="I3464:M3464"/>
    <mergeCell ref="I3472:M3472"/>
    <mergeCell ref="I3478:M3478"/>
    <mergeCell ref="I3479:M3479"/>
    <mergeCell ref="I3484:M3484"/>
    <mergeCell ref="I3490:M3490"/>
    <mergeCell ref="I3429:M3429"/>
    <mergeCell ref="I3430:M3430"/>
    <mergeCell ref="I3438:M3438"/>
    <mergeCell ref="I3440:M3440"/>
    <mergeCell ref="I3448:M3448"/>
    <mergeCell ref="I3456:M3456"/>
    <mergeCell ref="I3367:M3367"/>
    <mergeCell ref="I3368:M3368"/>
    <mergeCell ref="I3385:M3385"/>
    <mergeCell ref="I3388:M3388"/>
    <mergeCell ref="I3409:M3409"/>
    <mergeCell ref="I3420:M3420"/>
    <mergeCell ref="I3324:M3324"/>
    <mergeCell ref="I3340:M3340"/>
    <mergeCell ref="I3342:M3342"/>
    <mergeCell ref="I3350:M3350"/>
    <mergeCell ref="I3355:M3355"/>
    <mergeCell ref="I3361:M3361"/>
    <mergeCell ref="I3305:M3305"/>
    <mergeCell ref="I3309:M3309"/>
    <mergeCell ref="I3310:M3310"/>
    <mergeCell ref="I3317:M3317"/>
    <mergeCell ref="I3319:M3319"/>
    <mergeCell ref="I3321:M3321"/>
    <mergeCell ref="I3263:M3263"/>
    <mergeCell ref="I3275:M3275"/>
    <mergeCell ref="I3276:M3276"/>
    <mergeCell ref="I3289:M3289"/>
    <mergeCell ref="I3294:M3294"/>
    <mergeCell ref="I3296:M3296"/>
    <mergeCell ref="I3234:M3234"/>
    <mergeCell ref="I3238:M3238"/>
    <mergeCell ref="I3243:M3243"/>
    <mergeCell ref="I3245:M3245"/>
    <mergeCell ref="I3249:M3249"/>
    <mergeCell ref="I3260:M3260"/>
    <mergeCell ref="I3131:M3131"/>
    <mergeCell ref="I3149:M3149"/>
    <mergeCell ref="I3159:M3159"/>
    <mergeCell ref="I3169:M3169"/>
    <mergeCell ref="I3211:M3211"/>
    <mergeCell ref="I3227:M3227"/>
    <mergeCell ref="I3045:M3045"/>
    <mergeCell ref="I3048:M3048"/>
    <mergeCell ref="I3061:M3061"/>
    <mergeCell ref="I3078:M3078"/>
    <mergeCell ref="I3122:M3122"/>
    <mergeCell ref="I3130:M3130"/>
    <mergeCell ref="I2941:M2941"/>
    <mergeCell ref="I2957:M2957"/>
    <mergeCell ref="I2991:M2991"/>
    <mergeCell ref="I2997:M2997"/>
    <mergeCell ref="I3011:M3011"/>
    <mergeCell ref="I3035:M3035"/>
    <mergeCell ref="I2863:M2863"/>
    <mergeCell ref="I2867:M2867"/>
    <mergeCell ref="I2876:M2876"/>
    <mergeCell ref="I2884:M2884"/>
    <mergeCell ref="I2898:M2898"/>
    <mergeCell ref="I2909:M2909"/>
    <mergeCell ref="I2832:M2832"/>
    <mergeCell ref="I2838:M2838"/>
    <mergeCell ref="I2845:M2845"/>
    <mergeCell ref="I2847:M2847"/>
    <mergeCell ref="I2848:M2848"/>
    <mergeCell ref="I2858:M2858"/>
    <mergeCell ref="I2742:M2742"/>
    <mergeCell ref="I2748:M2748"/>
    <mergeCell ref="I2788:M2788"/>
    <mergeCell ref="I2790:M2790"/>
    <mergeCell ref="I2824:M2824"/>
    <mergeCell ref="I2825:M2825"/>
    <mergeCell ref="I2655:M2655"/>
    <mergeCell ref="I2659:M2659"/>
    <mergeCell ref="I2677:M2677"/>
    <mergeCell ref="I2709:M2709"/>
    <mergeCell ref="I2716:M2716"/>
    <mergeCell ref="I2717:M2717"/>
    <mergeCell ref="I2629:M2629"/>
    <mergeCell ref="I2632:M2632"/>
    <mergeCell ref="I2639:M2639"/>
    <mergeCell ref="I2648:M2648"/>
    <mergeCell ref="I2650:M2650"/>
    <mergeCell ref="I2653:M2653"/>
    <mergeCell ref="I2556:M2556"/>
    <mergeCell ref="I2566:M2566"/>
    <mergeCell ref="I2571:M2571"/>
    <mergeCell ref="I2580:M2580"/>
    <mergeCell ref="I2621:M2621"/>
    <mergeCell ref="I2628:M2628"/>
    <mergeCell ref="I2487:M2487"/>
    <mergeCell ref="I2498:M2498"/>
    <mergeCell ref="I2531:M2531"/>
    <mergeCell ref="I2539:M2539"/>
    <mergeCell ref="I2546:M2546"/>
    <mergeCell ref="I2547:M2547"/>
    <mergeCell ref="I2398:M2398"/>
    <mergeCell ref="I2417:M2417"/>
    <mergeCell ref="I2429:M2429"/>
    <mergeCell ref="I2445:M2445"/>
    <mergeCell ref="I2469:M2469"/>
    <mergeCell ref="I2480:M2480"/>
    <mergeCell ref="I2342:M2342"/>
    <mergeCell ref="I2345:M2345"/>
    <mergeCell ref="I2361:M2361"/>
    <mergeCell ref="I2362:M2362"/>
    <mergeCell ref="I2367:M2367"/>
    <mergeCell ref="I2385:M2385"/>
    <mergeCell ref="I2286:M2286"/>
    <mergeCell ref="I2298:M2298"/>
    <mergeCell ref="I2303:M2303"/>
    <mergeCell ref="I2319:M2319"/>
    <mergeCell ref="I2333:M2333"/>
    <mergeCell ref="I2339:M2339"/>
    <mergeCell ref="I2228:M2228"/>
    <mergeCell ref="I2234:M2234"/>
    <mergeCell ref="I2235:M2235"/>
    <mergeCell ref="I2240:M2240"/>
    <mergeCell ref="I2250:M2250"/>
    <mergeCell ref="I2272:M2272"/>
    <mergeCell ref="I2186:M2186"/>
    <mergeCell ref="I2188:M2188"/>
    <mergeCell ref="I2196:M2196"/>
    <mergeCell ref="I2200:M2200"/>
    <mergeCell ref="I2216:M2216"/>
    <mergeCell ref="I2222:M2222"/>
    <mergeCell ref="I2126:M2126"/>
    <mergeCell ref="I2137:M2137"/>
    <mergeCell ref="I2151:M2151"/>
    <mergeCell ref="I2169:M2169"/>
    <mergeCell ref="I2180:M2180"/>
    <mergeCell ref="I2183:M2183"/>
    <mergeCell ref="I2058:M2058"/>
    <mergeCell ref="I2077:M2077"/>
    <mergeCell ref="I2089:M2089"/>
    <mergeCell ref="I2092:M2092"/>
    <mergeCell ref="I2099:M2099"/>
    <mergeCell ref="I2117:M2117"/>
    <mergeCell ref="I1970:M1970"/>
    <mergeCell ref="I1978:M1978"/>
    <mergeCell ref="I1995:M1995"/>
    <mergeCell ref="I2012:M2012"/>
    <mergeCell ref="I2037:M2037"/>
    <mergeCell ref="I2038:M2038"/>
    <mergeCell ref="I1901:M1901"/>
    <mergeCell ref="I1917:M1917"/>
    <mergeCell ref="I1927:M1927"/>
    <mergeCell ref="I1932:M1932"/>
    <mergeCell ref="I1940:M1940"/>
    <mergeCell ref="I1953:M1953"/>
    <mergeCell ref="I1858:M1858"/>
    <mergeCell ref="I1860:M1860"/>
    <mergeCell ref="I1861:M1861"/>
    <mergeCell ref="I1871:M1871"/>
    <mergeCell ref="I1881:M1881"/>
    <mergeCell ref="I1891:M1891"/>
    <mergeCell ref="I1829:M1829"/>
    <mergeCell ref="I1834:M1834"/>
    <mergeCell ref="I1839:M1839"/>
    <mergeCell ref="I1851:M1851"/>
    <mergeCell ref="I1853:M1853"/>
    <mergeCell ref="I1855:M1855"/>
    <mergeCell ref="I1726:M1726"/>
    <mergeCell ref="I1735:M1735"/>
    <mergeCell ref="I1747:M1747"/>
    <mergeCell ref="I1788:M1788"/>
    <mergeCell ref="I1813:M1813"/>
    <mergeCell ref="I1820:M1820"/>
    <mergeCell ref="I1696:M1696"/>
    <mergeCell ref="I1701:M1701"/>
    <mergeCell ref="I1707:M1707"/>
    <mergeCell ref="I1713:M1713"/>
    <mergeCell ref="I1722:M1722"/>
    <mergeCell ref="I1724:M1724"/>
    <mergeCell ref="I1624:M1624"/>
    <mergeCell ref="I1630:M1630"/>
    <mergeCell ref="I1642:M1642"/>
    <mergeCell ref="I1661:M1661"/>
    <mergeCell ref="I1689:M1689"/>
    <mergeCell ref="I1690:M1690"/>
    <mergeCell ref="I1591:M1591"/>
    <mergeCell ref="I1593:M1593"/>
    <mergeCell ref="I1594:M1594"/>
    <mergeCell ref="I1604:M1604"/>
    <mergeCell ref="I1609:M1609"/>
    <mergeCell ref="I1619:M1619"/>
    <mergeCell ref="I1571:M1571"/>
    <mergeCell ref="I1572:M1572"/>
    <mergeCell ref="I1577:M1577"/>
    <mergeCell ref="I1579:M1579"/>
    <mergeCell ref="I1581:M1581"/>
    <mergeCell ref="I1586:M1586"/>
    <mergeCell ref="I1531:M1531"/>
    <mergeCell ref="I1534:M1534"/>
    <mergeCell ref="I1543:M1543"/>
    <mergeCell ref="I1548:M1548"/>
    <mergeCell ref="I1553:M1553"/>
    <mergeCell ref="I1565:M1565"/>
    <mergeCell ref="I1508:M1508"/>
    <mergeCell ref="I1512:M1512"/>
    <mergeCell ref="I1514:M1514"/>
    <mergeCell ref="I1523:M1523"/>
    <mergeCell ref="I1528:M1528"/>
    <mergeCell ref="I1530:M1530"/>
    <mergeCell ref="I1477:M1477"/>
    <mergeCell ref="I1478:M1478"/>
    <mergeCell ref="I1483:M1483"/>
    <mergeCell ref="I1488:M1488"/>
    <mergeCell ref="I1499:M1499"/>
    <mergeCell ref="I1506:M1506"/>
    <mergeCell ref="I1406:M1406"/>
    <mergeCell ref="I1417:M1417"/>
    <mergeCell ref="I1451:M1451"/>
    <mergeCell ref="I1457:M1457"/>
    <mergeCell ref="I1465:M1465"/>
    <mergeCell ref="I1472:M1472"/>
    <mergeCell ref="I1375:M1375"/>
    <mergeCell ref="I1380:M1380"/>
    <mergeCell ref="I1381:M1381"/>
    <mergeCell ref="I1387:M1387"/>
    <mergeCell ref="I1394:M1394"/>
    <mergeCell ref="I1403:M1403"/>
    <mergeCell ref="I1349:M1349"/>
    <mergeCell ref="I1352:M1352"/>
    <mergeCell ref="I1360:M1360"/>
    <mergeCell ref="I1366:M1366"/>
    <mergeCell ref="I1371:M1371"/>
    <mergeCell ref="I1373:M1373"/>
    <mergeCell ref="I1324:M1324"/>
    <mergeCell ref="I1325:M1325"/>
    <mergeCell ref="I1329:M1329"/>
    <mergeCell ref="I1334:M1334"/>
    <mergeCell ref="I1336:M1336"/>
    <mergeCell ref="I1337:M1337"/>
    <mergeCell ref="I1270:M1270"/>
    <mergeCell ref="I1272:M1272"/>
    <mergeCell ref="I1274:M1274"/>
    <mergeCell ref="I1275:M1275"/>
    <mergeCell ref="I1298:M1298"/>
    <mergeCell ref="I1304:M1304"/>
    <mergeCell ref="I1237:M1237"/>
    <mergeCell ref="I1253:M1253"/>
    <mergeCell ref="I1261:M1261"/>
    <mergeCell ref="I1263:M1263"/>
    <mergeCell ref="I1266:M1266"/>
    <mergeCell ref="I1267:M1267"/>
    <mergeCell ref="I1192:M1192"/>
    <mergeCell ref="I1199:M1199"/>
    <mergeCell ref="I1211:M1211"/>
    <mergeCell ref="I1212:M1212"/>
    <mergeCell ref="I1226:M1226"/>
    <mergeCell ref="I1236:M1236"/>
    <mergeCell ref="I1088:M1088"/>
    <mergeCell ref="I1108:M1108"/>
    <mergeCell ref="I1109:M1109"/>
    <mergeCell ref="I1126:M1126"/>
    <mergeCell ref="I1154:M1154"/>
    <mergeCell ref="I1169:M1169"/>
    <mergeCell ref="I1016:M1016"/>
    <mergeCell ref="I1017:M1017"/>
    <mergeCell ref="I1022:M1022"/>
    <mergeCell ref="I1033:M1033"/>
    <mergeCell ref="I1048:M1048"/>
    <mergeCell ref="I1064:M1064"/>
    <mergeCell ref="I990:M990"/>
    <mergeCell ref="I991:M991"/>
    <mergeCell ref="I998:M998"/>
    <mergeCell ref="I1002:M1002"/>
    <mergeCell ref="I1008:M1008"/>
    <mergeCell ref="I1010:M1010"/>
    <mergeCell ref="I962:M962"/>
    <mergeCell ref="I966:M966"/>
    <mergeCell ref="I969:M969"/>
    <mergeCell ref="I971:M971"/>
    <mergeCell ref="I978:M978"/>
    <mergeCell ref="I982:M982"/>
    <mergeCell ref="I943:M943"/>
    <mergeCell ref="I945:M945"/>
    <mergeCell ref="I949:M949"/>
    <mergeCell ref="I955:M955"/>
    <mergeCell ref="I956:M956"/>
    <mergeCell ref="I959:M959"/>
    <mergeCell ref="I918:M918"/>
    <mergeCell ref="I925:M925"/>
    <mergeCell ref="I936:M936"/>
    <mergeCell ref="I938:M938"/>
    <mergeCell ref="I939:M939"/>
    <mergeCell ref="I941:M941"/>
    <mergeCell ref="I844:M844"/>
    <mergeCell ref="I879:M879"/>
    <mergeCell ref="I894:M894"/>
    <mergeCell ref="I905:M905"/>
    <mergeCell ref="I910:M910"/>
    <mergeCell ref="I911:M911"/>
    <mergeCell ref="I810:M810"/>
    <mergeCell ref="I816:M816"/>
    <mergeCell ref="I824:M824"/>
    <mergeCell ref="I831:M831"/>
    <mergeCell ref="I837:M837"/>
    <mergeCell ref="I843:M843"/>
    <mergeCell ref="I771:M771"/>
    <mergeCell ref="I779:M779"/>
    <mergeCell ref="I780:M780"/>
    <mergeCell ref="I787:M787"/>
    <mergeCell ref="I796:M796"/>
    <mergeCell ref="I807:M807"/>
    <mergeCell ref="I741:M741"/>
    <mergeCell ref="I746:M746"/>
    <mergeCell ref="I755:M755"/>
    <mergeCell ref="I758:M758"/>
    <mergeCell ref="I760:M760"/>
    <mergeCell ref="I763:M763"/>
    <mergeCell ref="I706:M706"/>
    <mergeCell ref="I710:M710"/>
    <mergeCell ref="I711:M711"/>
    <mergeCell ref="I719:M719"/>
    <mergeCell ref="I731:M731"/>
    <mergeCell ref="I734:M734"/>
    <mergeCell ref="I683:M683"/>
    <mergeCell ref="I697:M697"/>
    <mergeCell ref="I700:M700"/>
    <mergeCell ref="I631:M631"/>
    <mergeCell ref="I638:M638"/>
    <mergeCell ref="I645:M645"/>
    <mergeCell ref="I650:M650"/>
    <mergeCell ref="I653:M653"/>
    <mergeCell ref="I655:M655"/>
    <mergeCell ref="I607:M607"/>
    <mergeCell ref="I608:M608"/>
    <mergeCell ref="I613:M613"/>
    <mergeCell ref="I620:M620"/>
    <mergeCell ref="I624:M624"/>
    <mergeCell ref="I628:M628"/>
    <mergeCell ref="I661:M661"/>
    <mergeCell ref="I680:M680"/>
    <mergeCell ref="I682:M682"/>
  </mergeCells>
  <printOptions horizontalCentered="1" verticalCentered="1"/>
  <pageMargins left="0.31496062992125984" right="0.19685039370078741" top="0.19685039370078741" bottom="0.39370078740157483" header="0.51181102362204722" footer="0.51181102362204722"/>
  <pageSetup scale="80" orientation="portrait" horizontalDpi="360" verticalDpi="36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7"/>
  <dimension ref="A1:AK3742"/>
  <sheetViews>
    <sheetView topLeftCell="A571" zoomScale="90" zoomScaleNormal="90" workbookViewId="0">
      <selection activeCell="F608" sqref="E608:F608"/>
    </sheetView>
  </sheetViews>
  <sheetFormatPr defaultRowHeight="12.75"/>
  <cols>
    <col min="1" max="1" width="5.7109375" style="138" customWidth="1"/>
    <col min="2" max="2" width="109.7109375" customWidth="1"/>
    <col min="3" max="3" width="12.28515625" customWidth="1"/>
    <col min="4" max="4" width="11.5703125" style="120" customWidth="1"/>
    <col min="5" max="5" width="14" customWidth="1"/>
    <col min="6" max="6" width="18.42578125" customWidth="1"/>
    <col min="7" max="7" width="9.140625" customWidth="1"/>
    <col min="8" max="20" width="10.7109375" customWidth="1"/>
  </cols>
  <sheetData>
    <row r="1" spans="1:20" s="68" customFormat="1" ht="45.75">
      <c r="A1" s="417"/>
      <c r="B1" s="418" t="s">
        <v>8146</v>
      </c>
    </row>
    <row r="2" spans="1:20" s="68" customFormat="1">
      <c r="A2" s="419"/>
      <c r="B2" s="381"/>
    </row>
    <row r="3" spans="1:20" s="68" customFormat="1">
      <c r="A3" s="417"/>
      <c r="B3" s="420" t="s">
        <v>8140</v>
      </c>
    </row>
    <row r="4" spans="1:20" s="68" customFormat="1" ht="33">
      <c r="A4" s="417"/>
      <c r="B4" s="421" t="s">
        <v>8147</v>
      </c>
    </row>
    <row r="5" spans="1:20" s="68" customFormat="1">
      <c r="A5" s="417"/>
      <c r="B5" s="381"/>
    </row>
    <row r="6" spans="1:20" ht="15">
      <c r="A6" s="411"/>
      <c r="B6" s="413"/>
      <c r="C6" s="13"/>
      <c r="D6" s="118"/>
      <c r="E6" s="66"/>
      <c r="F6" s="63"/>
      <c r="G6" s="63"/>
      <c r="H6" s="63"/>
      <c r="I6" s="63"/>
      <c r="J6" s="63"/>
      <c r="K6" s="63"/>
      <c r="L6" s="63"/>
      <c r="M6" s="63"/>
      <c r="N6" s="16"/>
      <c r="O6" s="17"/>
      <c r="P6" s="18"/>
      <c r="Q6" s="17"/>
      <c r="R6" s="19"/>
      <c r="S6" s="17"/>
      <c r="T6" s="17"/>
    </row>
    <row r="7" spans="1:20" s="68" customFormat="1" ht="20.25">
      <c r="A7" s="417"/>
      <c r="B7" s="422" t="s">
        <v>37265</v>
      </c>
    </row>
    <row r="8" spans="1:20" s="68" customFormat="1" ht="20.25">
      <c r="A8" s="417"/>
      <c r="B8" s="422"/>
    </row>
    <row r="9" spans="1:20" ht="15">
      <c r="A9" s="411"/>
      <c r="B9" s="413"/>
      <c r="C9" s="13"/>
      <c r="D9" s="118"/>
      <c r="E9" s="66"/>
      <c r="F9" s="63"/>
      <c r="G9" s="63"/>
      <c r="H9" s="63"/>
      <c r="I9" s="63"/>
      <c r="J9" s="63"/>
      <c r="K9" s="63"/>
      <c r="L9" s="63"/>
      <c r="M9" s="63"/>
      <c r="N9" s="16"/>
      <c r="O9" s="17"/>
      <c r="P9" s="18"/>
      <c r="Q9" s="17"/>
      <c r="R9" s="19"/>
      <c r="S9" s="17"/>
      <c r="T9" s="17"/>
    </row>
    <row r="10" spans="1:20" s="68" customFormat="1">
      <c r="A10" s="416" t="s">
        <v>8141</v>
      </c>
      <c r="B10" s="423" t="str">
        <f>ORC!B9</f>
        <v>CONTRATAÇÃO DE EMPRESA ESPECIALIZADA PARA EXECUÇÃO DE REFORMA E ADEQUAÇÃO DO PRÉDIO DA CÂMARA</v>
      </c>
    </row>
    <row r="11" spans="1:20" s="68" customFormat="1">
      <c r="A11" s="416" t="s">
        <v>8142</v>
      </c>
      <c r="B11" s="423" t="str">
        <f>ORC!B10</f>
        <v>Rua Vereador Augusto Paes D'Ávila, n.º 374 - Jd. Rio da Praia - Bertioga - SP</v>
      </c>
    </row>
    <row r="12" spans="1:20" s="68" customFormat="1">
      <c r="A12" s="416"/>
      <c r="B12" s="381"/>
    </row>
    <row r="13" spans="1:20" s="68" customFormat="1">
      <c r="A13" s="416"/>
      <c r="B13" s="381"/>
    </row>
    <row r="14" spans="1:20" s="68" customFormat="1" ht="15">
      <c r="A14" s="416"/>
      <c r="B14" s="424" t="s">
        <v>37314</v>
      </c>
    </row>
    <row r="15" spans="1:20" ht="14.25">
      <c r="A15" s="412"/>
      <c r="B15" s="425"/>
      <c r="C15" s="14"/>
      <c r="D15" s="115"/>
      <c r="E15" s="113"/>
      <c r="F15" s="113"/>
      <c r="G15" s="113"/>
      <c r="H15" s="113"/>
      <c r="I15" s="25"/>
      <c r="L15" s="11"/>
      <c r="M15" s="11"/>
      <c r="N15" s="21"/>
      <c r="O15" s="22"/>
      <c r="P15" s="22"/>
      <c r="Q15" s="22"/>
      <c r="R15" s="22"/>
      <c r="S15" s="22"/>
      <c r="T15" s="11"/>
    </row>
    <row r="16" spans="1:20" ht="57">
      <c r="A16" s="411"/>
      <c r="B16" s="414" t="s">
        <v>37313</v>
      </c>
      <c r="C16" s="13"/>
      <c r="D16" s="118"/>
      <c r="E16" s="66"/>
      <c r="F16" s="63"/>
      <c r="G16" s="63"/>
      <c r="H16" s="63"/>
      <c r="I16" s="63"/>
      <c r="J16" s="63"/>
      <c r="K16" s="63"/>
      <c r="L16" s="63"/>
      <c r="M16" s="63"/>
      <c r="N16" s="16"/>
      <c r="O16" s="17"/>
      <c r="P16" s="18"/>
      <c r="Q16" s="17"/>
      <c r="R16" s="19"/>
      <c r="S16" s="17"/>
      <c r="T16" s="17"/>
    </row>
    <row r="17" spans="1:20" ht="15">
      <c r="A17" s="411"/>
      <c r="B17" s="414"/>
      <c r="C17" s="13"/>
      <c r="D17" s="118"/>
      <c r="E17" s="66"/>
      <c r="F17" s="63"/>
      <c r="G17" s="63"/>
      <c r="H17" s="63"/>
      <c r="I17" s="63"/>
      <c r="J17" s="63"/>
      <c r="K17" s="63"/>
      <c r="L17" s="63"/>
      <c r="M17" s="63"/>
      <c r="N17" s="16"/>
      <c r="O17" s="17"/>
      <c r="P17" s="18"/>
      <c r="Q17" s="17"/>
      <c r="R17" s="19"/>
      <c r="S17" s="17"/>
      <c r="T17" s="17"/>
    </row>
    <row r="18" spans="1:20" ht="28.5">
      <c r="A18" s="411"/>
      <c r="B18" s="414" t="s">
        <v>37266</v>
      </c>
      <c r="C18" s="13"/>
      <c r="D18" s="118"/>
      <c r="E18" s="66"/>
      <c r="F18" s="63"/>
      <c r="G18" s="63"/>
      <c r="H18" s="63"/>
      <c r="I18" s="63"/>
      <c r="J18" s="63"/>
      <c r="K18" s="63"/>
      <c r="L18" s="63"/>
      <c r="M18" s="63"/>
      <c r="N18" s="16"/>
      <c r="O18" s="17"/>
      <c r="P18" s="18"/>
      <c r="Q18" s="17"/>
      <c r="R18" s="19"/>
      <c r="S18" s="17"/>
      <c r="T18" s="17"/>
    </row>
    <row r="19" spans="1:20" ht="15">
      <c r="A19" s="411"/>
      <c r="B19" s="414"/>
      <c r="C19" s="13"/>
      <c r="D19" s="118"/>
      <c r="E19" s="66"/>
      <c r="F19" s="63"/>
      <c r="G19" s="63"/>
      <c r="H19" s="63"/>
      <c r="I19" s="63"/>
      <c r="J19" s="63"/>
      <c r="K19" s="63"/>
      <c r="L19" s="63"/>
      <c r="M19" s="63"/>
      <c r="N19" s="16"/>
      <c r="O19" s="17"/>
      <c r="P19" s="18"/>
      <c r="Q19" s="17"/>
      <c r="R19" s="19"/>
      <c r="S19" s="17"/>
      <c r="T19" s="17"/>
    </row>
    <row r="20" spans="1:20" ht="15">
      <c r="A20" s="411"/>
      <c r="B20" s="424" t="s">
        <v>37267</v>
      </c>
      <c r="C20" s="13"/>
      <c r="D20" s="118"/>
      <c r="E20" s="66"/>
      <c r="F20" s="63"/>
      <c r="G20" s="63"/>
      <c r="H20" s="63"/>
      <c r="I20" s="63"/>
      <c r="J20" s="63"/>
      <c r="K20" s="63"/>
      <c r="L20" s="63"/>
      <c r="M20" s="63"/>
      <c r="N20" s="16"/>
      <c r="O20" s="17"/>
      <c r="P20" s="18"/>
      <c r="Q20" s="17"/>
      <c r="R20" s="19"/>
      <c r="S20" s="17"/>
      <c r="T20" s="17"/>
    </row>
    <row r="21" spans="1:20" ht="42.75">
      <c r="A21" s="411"/>
      <c r="B21" s="414" t="s">
        <v>37268</v>
      </c>
      <c r="C21" s="13"/>
      <c r="D21" s="118"/>
      <c r="E21" s="66"/>
      <c r="F21" s="63"/>
      <c r="G21" s="63"/>
      <c r="H21" s="63"/>
      <c r="I21" s="63"/>
      <c r="J21" s="63"/>
      <c r="K21" s="63"/>
      <c r="L21" s="63"/>
      <c r="M21" s="63"/>
      <c r="N21" s="16"/>
      <c r="O21" s="17"/>
      <c r="P21" s="18"/>
      <c r="Q21" s="17"/>
      <c r="R21" s="19"/>
      <c r="S21" s="17"/>
      <c r="T21" s="17"/>
    </row>
    <row r="22" spans="1:20" ht="28.5">
      <c r="A22" s="411"/>
      <c r="B22" s="414" t="s">
        <v>37269</v>
      </c>
      <c r="C22" s="13"/>
      <c r="D22" s="118"/>
      <c r="E22" s="66"/>
      <c r="F22" s="63"/>
      <c r="G22" s="63"/>
      <c r="H22" s="63"/>
      <c r="I22" s="63"/>
      <c r="J22" s="63"/>
      <c r="K22" s="63"/>
      <c r="L22" s="63"/>
      <c r="M22" s="63"/>
      <c r="N22" s="16"/>
      <c r="O22" s="17"/>
      <c r="P22" s="18"/>
      <c r="Q22" s="17"/>
      <c r="R22" s="19"/>
      <c r="S22" s="17"/>
      <c r="T22" s="17"/>
    </row>
    <row r="23" spans="1:20" ht="15">
      <c r="A23" s="411"/>
      <c r="B23" s="414" t="s">
        <v>37270</v>
      </c>
      <c r="C23" s="13"/>
      <c r="D23" s="118"/>
      <c r="E23" s="66"/>
      <c r="F23" s="63"/>
      <c r="G23" s="63"/>
      <c r="H23" s="63"/>
      <c r="I23" s="63"/>
      <c r="J23" s="63"/>
      <c r="K23" s="63"/>
      <c r="L23" s="63"/>
      <c r="M23" s="63"/>
      <c r="N23" s="16"/>
      <c r="O23" s="17"/>
      <c r="P23" s="18"/>
      <c r="Q23" s="17"/>
      <c r="R23" s="19"/>
      <c r="S23" s="17"/>
      <c r="T23" s="17"/>
    </row>
    <row r="24" spans="1:20" ht="28.5">
      <c r="A24" s="411"/>
      <c r="B24" s="414" t="s">
        <v>37271</v>
      </c>
      <c r="C24" s="13"/>
      <c r="D24" s="118"/>
      <c r="E24" s="66"/>
      <c r="F24" s="63"/>
      <c r="G24" s="63"/>
      <c r="H24" s="63"/>
      <c r="I24" s="63"/>
      <c r="J24" s="63"/>
      <c r="K24" s="63"/>
      <c r="L24" s="63"/>
      <c r="M24" s="63"/>
      <c r="N24" s="16"/>
      <c r="O24" s="17"/>
      <c r="P24" s="18"/>
      <c r="Q24" s="17"/>
      <c r="R24" s="19"/>
      <c r="S24" s="17"/>
      <c r="T24" s="17"/>
    </row>
    <row r="25" spans="1:20" ht="42.75">
      <c r="A25" s="411"/>
      <c r="B25" s="414" t="s">
        <v>37272</v>
      </c>
      <c r="C25" s="13"/>
      <c r="D25" s="118"/>
      <c r="E25" s="66"/>
      <c r="F25" s="63"/>
      <c r="G25" s="63"/>
      <c r="H25" s="63"/>
      <c r="I25" s="63"/>
      <c r="J25" s="63"/>
      <c r="K25" s="63"/>
      <c r="L25" s="63"/>
      <c r="M25" s="63"/>
      <c r="N25" s="16"/>
      <c r="O25" s="17"/>
      <c r="P25" s="18"/>
      <c r="Q25" s="17"/>
      <c r="R25" s="19"/>
      <c r="S25" s="17"/>
      <c r="T25" s="17"/>
    </row>
    <row r="26" spans="1:20" ht="71.25">
      <c r="A26" s="411"/>
      <c r="B26" s="414" t="s">
        <v>37273</v>
      </c>
      <c r="C26" s="13"/>
      <c r="D26" s="118"/>
      <c r="E26" s="66"/>
      <c r="F26" s="63"/>
      <c r="G26" s="63"/>
      <c r="H26" s="63"/>
      <c r="I26" s="63"/>
      <c r="J26" s="63"/>
      <c r="K26" s="63"/>
      <c r="L26" s="63"/>
      <c r="M26" s="63"/>
      <c r="N26" s="16"/>
      <c r="O26" s="17"/>
      <c r="P26" s="18"/>
      <c r="Q26" s="17"/>
      <c r="R26" s="19"/>
      <c r="S26" s="17"/>
      <c r="T26" s="17"/>
    </row>
    <row r="27" spans="1:20" ht="42.75">
      <c r="A27" s="411"/>
      <c r="B27" s="414" t="s">
        <v>37274</v>
      </c>
      <c r="C27" s="13"/>
      <c r="D27" s="118"/>
      <c r="E27" s="66"/>
      <c r="F27" s="63"/>
      <c r="G27" s="63"/>
      <c r="H27" s="63"/>
      <c r="I27" s="63"/>
      <c r="J27" s="63"/>
      <c r="K27" s="63"/>
      <c r="L27" s="63"/>
      <c r="M27" s="63"/>
      <c r="N27" s="16"/>
      <c r="O27" s="17"/>
      <c r="P27" s="18"/>
      <c r="Q27" s="17"/>
      <c r="R27" s="19"/>
      <c r="S27" s="17"/>
      <c r="T27" s="17"/>
    </row>
    <row r="28" spans="1:20" ht="15">
      <c r="A28" s="411"/>
      <c r="B28" s="414"/>
      <c r="C28" s="13"/>
      <c r="D28" s="118"/>
      <c r="E28" s="66"/>
      <c r="F28" s="63"/>
      <c r="G28" s="63"/>
      <c r="H28" s="63"/>
      <c r="I28" s="63"/>
      <c r="J28" s="63"/>
      <c r="K28" s="63"/>
      <c r="L28" s="63"/>
      <c r="M28" s="63"/>
      <c r="N28" s="16"/>
      <c r="O28" s="17"/>
      <c r="P28" s="18"/>
      <c r="Q28" s="17"/>
      <c r="R28" s="19"/>
      <c r="S28" s="17"/>
      <c r="T28" s="17"/>
    </row>
    <row r="29" spans="1:20" ht="15">
      <c r="A29" s="411"/>
      <c r="B29" s="424" t="s">
        <v>37275</v>
      </c>
      <c r="C29" s="13"/>
      <c r="D29" s="118"/>
      <c r="E29" s="66"/>
      <c r="F29" s="63"/>
      <c r="G29" s="63"/>
      <c r="H29" s="63"/>
      <c r="I29" s="63"/>
      <c r="J29" s="63"/>
      <c r="K29" s="63"/>
      <c r="L29" s="63"/>
      <c r="M29" s="63"/>
      <c r="N29" s="16"/>
      <c r="O29" s="17"/>
      <c r="P29" s="18"/>
      <c r="Q29" s="17"/>
      <c r="R29" s="19"/>
      <c r="S29" s="17"/>
      <c r="T29" s="17"/>
    </row>
    <row r="30" spans="1:20" ht="57">
      <c r="A30" s="411"/>
      <c r="B30" s="414" t="s">
        <v>37276</v>
      </c>
      <c r="C30" s="13"/>
      <c r="D30" s="118"/>
      <c r="E30" s="66"/>
      <c r="F30" s="63"/>
      <c r="G30" s="63"/>
      <c r="H30" s="63"/>
      <c r="I30" s="63"/>
      <c r="J30" s="63"/>
      <c r="K30" s="63"/>
      <c r="L30" s="63"/>
      <c r="M30" s="63"/>
      <c r="N30" s="16"/>
      <c r="O30" s="17"/>
      <c r="P30" s="18"/>
      <c r="Q30" s="17"/>
      <c r="R30" s="19"/>
      <c r="S30" s="17"/>
      <c r="T30" s="17"/>
    </row>
    <row r="31" spans="1:20" ht="15">
      <c r="A31" s="411"/>
      <c r="B31" s="414" t="s">
        <v>37277</v>
      </c>
      <c r="C31" s="13"/>
      <c r="D31" s="118"/>
      <c r="E31" s="66"/>
      <c r="F31" s="63"/>
      <c r="G31" s="63"/>
      <c r="H31" s="63"/>
      <c r="I31" s="63"/>
      <c r="J31" s="63"/>
      <c r="K31" s="63"/>
      <c r="L31" s="63"/>
      <c r="M31" s="63"/>
      <c r="N31" s="16"/>
      <c r="O31" s="17"/>
      <c r="P31" s="18"/>
      <c r="Q31" s="17"/>
      <c r="R31" s="19"/>
      <c r="S31" s="17"/>
      <c r="T31" s="17"/>
    </row>
    <row r="32" spans="1:20" ht="28.5">
      <c r="A32" s="411"/>
      <c r="B32" s="414" t="s">
        <v>37278</v>
      </c>
      <c r="C32" s="13"/>
      <c r="D32" s="118"/>
      <c r="E32" s="66"/>
      <c r="F32" s="63"/>
      <c r="G32" s="63"/>
      <c r="H32" s="63"/>
      <c r="I32" s="63"/>
      <c r="J32" s="63"/>
      <c r="K32" s="63"/>
      <c r="L32" s="63"/>
      <c r="M32" s="63"/>
      <c r="N32" s="16"/>
      <c r="O32" s="17"/>
      <c r="P32" s="18"/>
      <c r="Q32" s="17"/>
      <c r="R32" s="19"/>
      <c r="S32" s="17"/>
      <c r="T32" s="17"/>
    </row>
    <row r="33" spans="1:20" ht="42.75">
      <c r="A33" s="411"/>
      <c r="B33" s="414" t="s">
        <v>37279</v>
      </c>
      <c r="C33" s="13"/>
      <c r="D33" s="118"/>
      <c r="E33" s="66"/>
      <c r="F33" s="63"/>
      <c r="G33" s="63"/>
      <c r="H33" s="63"/>
      <c r="I33" s="63"/>
      <c r="J33" s="63"/>
      <c r="K33" s="63"/>
      <c r="L33" s="63"/>
      <c r="M33" s="63"/>
      <c r="N33" s="16"/>
      <c r="O33" s="17"/>
      <c r="P33" s="18"/>
      <c r="Q33" s="17"/>
      <c r="R33" s="19"/>
      <c r="S33" s="17"/>
      <c r="T33" s="17"/>
    </row>
    <row r="34" spans="1:20" ht="28.5">
      <c r="A34" s="411"/>
      <c r="B34" s="414" t="s">
        <v>37280</v>
      </c>
      <c r="C34" s="13"/>
      <c r="D34" s="118"/>
      <c r="E34" s="66"/>
      <c r="F34" s="63"/>
      <c r="G34" s="63"/>
      <c r="H34" s="63"/>
      <c r="I34" s="63"/>
      <c r="J34" s="63"/>
      <c r="K34" s="63"/>
      <c r="L34" s="63"/>
      <c r="M34" s="63"/>
      <c r="N34" s="16"/>
      <c r="O34" s="17"/>
      <c r="P34" s="18"/>
      <c r="Q34" s="17"/>
      <c r="R34" s="19"/>
      <c r="S34" s="17"/>
      <c r="T34" s="17"/>
    </row>
    <row r="35" spans="1:20" ht="28.5">
      <c r="A35" s="411"/>
      <c r="B35" s="414" t="s">
        <v>37281</v>
      </c>
      <c r="C35" s="13"/>
      <c r="D35" s="118"/>
      <c r="E35" s="66"/>
      <c r="F35" s="63"/>
      <c r="G35" s="63"/>
      <c r="H35" s="63"/>
      <c r="I35" s="63"/>
      <c r="J35" s="63"/>
      <c r="K35" s="63"/>
      <c r="L35" s="63"/>
      <c r="M35" s="63"/>
      <c r="N35" s="16"/>
      <c r="O35" s="17"/>
      <c r="P35" s="18"/>
      <c r="Q35" s="17"/>
      <c r="R35" s="19"/>
      <c r="S35" s="17"/>
      <c r="T35" s="17"/>
    </row>
    <row r="36" spans="1:20" ht="28.5">
      <c r="A36" s="411"/>
      <c r="B36" s="414" t="s">
        <v>37282</v>
      </c>
      <c r="C36" s="13"/>
      <c r="D36" s="118"/>
      <c r="E36" s="66"/>
      <c r="F36" s="63"/>
      <c r="G36" s="63"/>
      <c r="H36" s="63"/>
      <c r="I36" s="63"/>
      <c r="J36" s="63"/>
      <c r="K36" s="63"/>
      <c r="L36" s="63"/>
      <c r="M36" s="63"/>
      <c r="N36" s="16"/>
      <c r="O36" s="17"/>
      <c r="P36" s="18"/>
      <c r="Q36" s="17"/>
      <c r="R36" s="19"/>
      <c r="S36" s="17"/>
      <c r="T36" s="17"/>
    </row>
    <row r="37" spans="1:20" ht="57">
      <c r="A37" s="411"/>
      <c r="B37" s="414" t="s">
        <v>37283</v>
      </c>
      <c r="C37" s="13"/>
      <c r="D37" s="118"/>
      <c r="E37" s="66"/>
      <c r="F37" s="63"/>
      <c r="G37" s="63"/>
      <c r="H37" s="63"/>
      <c r="I37" s="63"/>
      <c r="J37" s="63"/>
      <c r="K37" s="63"/>
      <c r="L37" s="63"/>
      <c r="M37" s="63"/>
      <c r="N37" s="16"/>
      <c r="O37" s="17"/>
      <c r="P37" s="18"/>
      <c r="Q37" s="17"/>
      <c r="R37" s="19"/>
      <c r="S37" s="17"/>
      <c r="T37" s="17"/>
    </row>
    <row r="38" spans="1:20" ht="15">
      <c r="A38" s="411"/>
      <c r="B38" s="414"/>
      <c r="C38" s="13"/>
      <c r="D38" s="118"/>
      <c r="E38" s="66"/>
      <c r="F38" s="63"/>
      <c r="G38" s="63"/>
      <c r="H38" s="63"/>
      <c r="I38" s="63"/>
      <c r="J38" s="63"/>
      <c r="K38" s="63"/>
      <c r="L38" s="63"/>
      <c r="M38" s="63"/>
      <c r="N38" s="16"/>
      <c r="O38" s="17"/>
      <c r="P38" s="18"/>
      <c r="Q38" s="17"/>
      <c r="R38" s="19"/>
      <c r="S38" s="17"/>
      <c r="T38" s="17"/>
    </row>
    <row r="39" spans="1:20" ht="15">
      <c r="A39" s="411"/>
      <c r="B39" s="424" t="s">
        <v>37284</v>
      </c>
      <c r="C39" s="13"/>
      <c r="D39" s="118"/>
      <c r="E39" s="66"/>
      <c r="F39" s="63"/>
      <c r="G39" s="63"/>
      <c r="H39" s="63"/>
      <c r="I39" s="63"/>
      <c r="J39" s="63"/>
      <c r="K39" s="63"/>
      <c r="L39" s="63"/>
      <c r="M39" s="63"/>
      <c r="N39" s="16"/>
      <c r="O39" s="17"/>
      <c r="P39" s="18"/>
      <c r="Q39" s="17"/>
      <c r="R39" s="19"/>
      <c r="S39" s="17"/>
      <c r="T39" s="17"/>
    </row>
    <row r="40" spans="1:20" ht="57">
      <c r="A40" s="411"/>
      <c r="B40" s="414" t="s">
        <v>37285</v>
      </c>
      <c r="C40" s="13"/>
      <c r="D40" s="118"/>
      <c r="E40" s="66"/>
      <c r="F40" s="63"/>
      <c r="G40" s="63"/>
      <c r="H40" s="63"/>
      <c r="I40" s="63"/>
      <c r="J40" s="63"/>
      <c r="K40" s="63"/>
      <c r="L40" s="63"/>
      <c r="M40" s="63"/>
      <c r="N40" s="16"/>
      <c r="O40" s="17"/>
      <c r="P40" s="18"/>
      <c r="Q40" s="17"/>
      <c r="R40" s="19"/>
      <c r="S40" s="17"/>
      <c r="T40" s="17"/>
    </row>
    <row r="41" spans="1:20" ht="28.5">
      <c r="A41" s="411"/>
      <c r="B41" s="414" t="s">
        <v>37286</v>
      </c>
      <c r="C41" s="13"/>
      <c r="D41" s="118"/>
      <c r="E41" s="66"/>
      <c r="F41" s="63"/>
      <c r="G41" s="63"/>
      <c r="H41" s="63"/>
      <c r="I41" s="63"/>
      <c r="J41" s="63"/>
      <c r="K41" s="63"/>
      <c r="L41" s="63"/>
      <c r="M41" s="63"/>
      <c r="N41" s="16"/>
      <c r="O41" s="17"/>
      <c r="P41" s="18"/>
      <c r="Q41" s="17"/>
      <c r="R41" s="19"/>
      <c r="S41" s="17"/>
      <c r="T41" s="17"/>
    </row>
    <row r="42" spans="1:20" ht="15">
      <c r="A42" s="411"/>
      <c r="B42" s="414"/>
      <c r="C42" s="13"/>
      <c r="D42" s="118"/>
      <c r="E42" s="66"/>
      <c r="F42" s="63"/>
      <c r="G42" s="63"/>
      <c r="H42" s="63"/>
      <c r="I42" s="63"/>
      <c r="J42" s="63"/>
      <c r="K42" s="63"/>
      <c r="L42" s="63"/>
      <c r="M42" s="63"/>
      <c r="N42" s="16"/>
      <c r="O42" s="17"/>
      <c r="P42" s="18"/>
      <c r="Q42" s="17"/>
      <c r="R42" s="19"/>
      <c r="S42" s="17"/>
      <c r="T42" s="17"/>
    </row>
    <row r="43" spans="1:20" ht="15">
      <c r="A43" s="411"/>
      <c r="B43" s="424" t="s">
        <v>37287</v>
      </c>
      <c r="C43" s="13"/>
      <c r="D43" s="118"/>
      <c r="E43" s="66"/>
      <c r="F43" s="63"/>
      <c r="G43" s="63"/>
      <c r="H43" s="63"/>
      <c r="I43" s="63"/>
      <c r="J43" s="63"/>
      <c r="K43" s="63"/>
      <c r="L43" s="63"/>
      <c r="M43" s="63"/>
      <c r="N43" s="16"/>
      <c r="O43" s="17"/>
      <c r="P43" s="18"/>
      <c r="Q43" s="17"/>
      <c r="R43" s="19"/>
      <c r="S43" s="17"/>
      <c r="T43" s="17"/>
    </row>
    <row r="44" spans="1:20" ht="42.75">
      <c r="A44" s="411"/>
      <c r="B44" s="414" t="s">
        <v>37288</v>
      </c>
      <c r="C44" s="13"/>
      <c r="D44" s="118"/>
      <c r="E44" s="66"/>
      <c r="F44" s="63"/>
      <c r="G44" s="63"/>
      <c r="H44" s="63"/>
      <c r="I44" s="63"/>
      <c r="J44" s="63"/>
      <c r="K44" s="63"/>
      <c r="L44" s="63"/>
      <c r="M44" s="63"/>
      <c r="N44" s="16"/>
      <c r="O44" s="17"/>
      <c r="P44" s="18"/>
      <c r="Q44" s="17"/>
      <c r="R44" s="19"/>
      <c r="S44" s="17"/>
      <c r="T44" s="17"/>
    </row>
    <row r="45" spans="1:20" ht="42.75">
      <c r="A45" s="411"/>
      <c r="B45" s="414" t="s">
        <v>37289</v>
      </c>
      <c r="C45" s="13"/>
      <c r="D45" s="118"/>
      <c r="E45" s="66"/>
      <c r="F45" s="63"/>
      <c r="G45" s="63"/>
      <c r="H45" s="63"/>
      <c r="I45" s="63"/>
      <c r="J45" s="63"/>
      <c r="K45" s="63"/>
      <c r="L45" s="63"/>
      <c r="M45" s="63"/>
      <c r="N45" s="16"/>
      <c r="O45" s="17"/>
      <c r="P45" s="18"/>
      <c r="Q45" s="17"/>
      <c r="R45" s="19"/>
      <c r="S45" s="17"/>
      <c r="T45" s="17"/>
    </row>
    <row r="46" spans="1:20" ht="28.5">
      <c r="A46" s="411"/>
      <c r="B46" s="414" t="s">
        <v>37290</v>
      </c>
      <c r="C46" s="13"/>
      <c r="D46" s="118"/>
      <c r="E46" s="66"/>
      <c r="F46" s="63"/>
      <c r="G46" s="63"/>
      <c r="H46" s="63"/>
      <c r="I46" s="63"/>
      <c r="J46" s="63"/>
      <c r="K46" s="63"/>
      <c r="L46" s="63"/>
      <c r="M46" s="63"/>
      <c r="N46" s="16"/>
      <c r="O46" s="17"/>
      <c r="P46" s="18"/>
      <c r="Q46" s="17"/>
      <c r="R46" s="19"/>
      <c r="S46" s="17"/>
      <c r="T46" s="17"/>
    </row>
    <row r="47" spans="1:20" ht="15">
      <c r="A47" s="411"/>
      <c r="B47" s="414"/>
      <c r="C47" s="13"/>
      <c r="D47" s="118"/>
      <c r="E47" s="66"/>
      <c r="F47" s="63"/>
      <c r="G47" s="63"/>
      <c r="H47" s="63"/>
      <c r="I47" s="63"/>
      <c r="J47" s="63"/>
      <c r="K47" s="63"/>
      <c r="L47" s="63"/>
      <c r="M47" s="63"/>
      <c r="N47" s="16"/>
      <c r="O47" s="17"/>
      <c r="P47" s="18"/>
      <c r="Q47" s="17"/>
      <c r="R47" s="19"/>
      <c r="S47" s="17"/>
      <c r="T47" s="17"/>
    </row>
    <row r="48" spans="1:20" ht="15">
      <c r="A48" s="411"/>
      <c r="B48" s="424" t="s">
        <v>37291</v>
      </c>
      <c r="C48" s="13"/>
      <c r="D48" s="118"/>
      <c r="E48" s="66"/>
      <c r="F48" s="63"/>
      <c r="G48" s="63"/>
      <c r="H48" s="63"/>
      <c r="I48" s="63"/>
      <c r="J48" s="63"/>
      <c r="K48" s="63"/>
      <c r="L48" s="63"/>
      <c r="M48" s="63"/>
      <c r="N48" s="16"/>
      <c r="O48" s="17"/>
      <c r="P48" s="18"/>
      <c r="Q48" s="17"/>
      <c r="R48" s="19"/>
      <c r="S48" s="17"/>
      <c r="T48" s="17"/>
    </row>
    <row r="49" spans="1:20" ht="42.75">
      <c r="A49" s="411"/>
      <c r="B49" s="414" t="s">
        <v>37292</v>
      </c>
      <c r="C49" s="13"/>
      <c r="D49" s="118"/>
      <c r="E49" s="66"/>
      <c r="F49" s="63"/>
      <c r="G49" s="63"/>
      <c r="H49" s="63"/>
      <c r="I49" s="63"/>
      <c r="J49" s="63"/>
      <c r="K49" s="63"/>
      <c r="L49" s="63"/>
      <c r="M49" s="63"/>
      <c r="N49" s="16"/>
      <c r="O49" s="17"/>
      <c r="P49" s="18"/>
      <c r="Q49" s="17"/>
      <c r="R49" s="19"/>
      <c r="S49" s="17"/>
      <c r="T49" s="17"/>
    </row>
    <row r="50" spans="1:20" ht="57">
      <c r="A50" s="411"/>
      <c r="B50" s="414" t="s">
        <v>37293</v>
      </c>
      <c r="C50" s="13"/>
      <c r="D50" s="118"/>
      <c r="E50" s="66"/>
      <c r="F50" s="63"/>
      <c r="G50" s="63"/>
      <c r="H50" s="63"/>
      <c r="I50" s="63"/>
      <c r="J50" s="63"/>
      <c r="K50" s="63"/>
      <c r="L50" s="63"/>
      <c r="M50" s="63"/>
      <c r="N50" s="16"/>
      <c r="O50" s="17"/>
      <c r="P50" s="18"/>
      <c r="Q50" s="17"/>
      <c r="R50" s="19"/>
      <c r="S50" s="17"/>
      <c r="T50" s="17"/>
    </row>
    <row r="51" spans="1:20" ht="42.75">
      <c r="A51" s="411"/>
      <c r="B51" s="414" t="s">
        <v>37294</v>
      </c>
      <c r="C51" s="13"/>
      <c r="D51" s="118"/>
      <c r="E51" s="66"/>
      <c r="F51" s="63"/>
      <c r="G51" s="63"/>
      <c r="H51" s="63"/>
      <c r="I51" s="63"/>
      <c r="J51" s="63"/>
      <c r="K51" s="63"/>
      <c r="L51" s="63"/>
      <c r="M51" s="63"/>
      <c r="N51" s="16"/>
      <c r="O51" s="17"/>
      <c r="P51" s="18"/>
      <c r="Q51" s="17"/>
      <c r="R51" s="19"/>
      <c r="S51" s="17"/>
      <c r="T51" s="17"/>
    </row>
    <row r="52" spans="1:20" ht="42.75">
      <c r="A52" s="411"/>
      <c r="B52" s="414" t="s">
        <v>37295</v>
      </c>
      <c r="C52" s="13"/>
      <c r="D52" s="118"/>
      <c r="E52" s="66"/>
      <c r="F52" s="63"/>
      <c r="G52" s="63"/>
      <c r="H52" s="63"/>
      <c r="I52" s="63"/>
      <c r="J52" s="63"/>
      <c r="K52" s="63"/>
      <c r="L52" s="63"/>
      <c r="M52" s="63"/>
      <c r="N52" s="16"/>
      <c r="O52" s="17"/>
      <c r="P52" s="18"/>
      <c r="Q52" s="17"/>
      <c r="R52" s="19"/>
      <c r="S52" s="17"/>
      <c r="T52" s="17"/>
    </row>
    <row r="53" spans="1:20" ht="42.75">
      <c r="A53" s="411"/>
      <c r="B53" s="414" t="s">
        <v>37296</v>
      </c>
      <c r="C53" s="13"/>
      <c r="D53" s="118"/>
      <c r="E53" s="66"/>
      <c r="F53" s="63"/>
      <c r="G53" s="63"/>
      <c r="H53" s="63"/>
      <c r="I53" s="63"/>
      <c r="J53" s="63"/>
      <c r="K53" s="63"/>
      <c r="L53" s="63"/>
      <c r="M53" s="63"/>
      <c r="N53" s="16"/>
      <c r="O53" s="17"/>
      <c r="P53" s="18"/>
      <c r="Q53" s="17"/>
      <c r="R53" s="19"/>
      <c r="S53" s="17"/>
      <c r="T53" s="17"/>
    </row>
    <row r="54" spans="1:20" ht="42.75">
      <c r="A54" s="411"/>
      <c r="B54" s="414" t="s">
        <v>37297</v>
      </c>
      <c r="C54" s="13"/>
      <c r="D54" s="118"/>
      <c r="E54" s="66"/>
      <c r="F54" s="63"/>
      <c r="G54" s="63"/>
      <c r="H54" s="63"/>
      <c r="I54" s="63"/>
      <c r="J54" s="63"/>
      <c r="K54" s="63"/>
      <c r="L54" s="63"/>
      <c r="M54" s="63"/>
      <c r="N54" s="16"/>
      <c r="O54" s="17"/>
      <c r="P54" s="18"/>
      <c r="Q54" s="17"/>
      <c r="R54" s="19"/>
      <c r="S54" s="17"/>
      <c r="T54" s="17"/>
    </row>
    <row r="55" spans="1:20" ht="28.5">
      <c r="A55" s="411"/>
      <c r="B55" s="414" t="s">
        <v>37298</v>
      </c>
      <c r="C55" s="13"/>
      <c r="D55" s="118"/>
      <c r="E55" s="66"/>
      <c r="F55" s="63"/>
      <c r="G55" s="63"/>
      <c r="H55" s="63"/>
      <c r="I55" s="63"/>
      <c r="J55" s="63"/>
      <c r="K55" s="63"/>
      <c r="L55" s="63"/>
      <c r="M55" s="63"/>
      <c r="N55" s="16"/>
      <c r="O55" s="17"/>
      <c r="P55" s="18"/>
      <c r="Q55" s="17"/>
      <c r="R55" s="19"/>
      <c r="S55" s="17"/>
      <c r="T55" s="17"/>
    </row>
    <row r="56" spans="1:20" ht="42.75">
      <c r="A56" s="411"/>
      <c r="B56" s="414" t="s">
        <v>37299</v>
      </c>
      <c r="C56" s="13"/>
      <c r="D56" s="118"/>
      <c r="E56" s="66"/>
      <c r="F56" s="63"/>
      <c r="G56" s="63"/>
      <c r="H56" s="63"/>
      <c r="I56" s="63"/>
      <c r="J56" s="63"/>
      <c r="K56" s="63"/>
      <c r="L56" s="63"/>
      <c r="M56" s="63"/>
      <c r="N56" s="16"/>
      <c r="O56" s="17"/>
      <c r="P56" s="18"/>
      <c r="Q56" s="17"/>
      <c r="R56" s="19"/>
      <c r="S56" s="17"/>
      <c r="T56" s="17"/>
    </row>
    <row r="57" spans="1:20" ht="42.75">
      <c r="A57" s="411"/>
      <c r="B57" s="414" t="s">
        <v>37300</v>
      </c>
      <c r="C57" s="13"/>
      <c r="D57" s="118"/>
      <c r="E57" s="66"/>
      <c r="F57" s="63"/>
      <c r="G57" s="63"/>
      <c r="H57" s="63"/>
      <c r="I57" s="63"/>
      <c r="J57" s="63"/>
      <c r="K57" s="63"/>
      <c r="L57" s="63"/>
      <c r="M57" s="63"/>
      <c r="N57" s="16"/>
      <c r="O57" s="17"/>
      <c r="P57" s="18"/>
      <c r="Q57" s="17"/>
      <c r="R57" s="19"/>
      <c r="S57" s="17"/>
      <c r="T57" s="17"/>
    </row>
    <row r="58" spans="1:20" ht="57">
      <c r="A58" s="411"/>
      <c r="B58" s="414" t="s">
        <v>37301</v>
      </c>
      <c r="C58" s="13"/>
      <c r="D58" s="118"/>
      <c r="E58" s="66"/>
      <c r="F58" s="63"/>
      <c r="G58" s="63"/>
      <c r="H58" s="63"/>
      <c r="I58" s="63"/>
      <c r="J58" s="63"/>
      <c r="K58" s="63"/>
      <c r="L58" s="63"/>
      <c r="M58" s="63"/>
      <c r="N58" s="16"/>
      <c r="O58" s="17"/>
      <c r="P58" s="18"/>
      <c r="Q58" s="17"/>
      <c r="R58" s="19"/>
      <c r="S58" s="17"/>
      <c r="T58" s="17"/>
    </row>
    <row r="59" spans="1:20" ht="28.5">
      <c r="A59" s="411"/>
      <c r="B59" s="414" t="s">
        <v>37302</v>
      </c>
      <c r="C59" s="13"/>
      <c r="D59" s="118"/>
      <c r="E59" s="66"/>
      <c r="F59" s="63"/>
      <c r="G59" s="63"/>
      <c r="H59" s="63"/>
      <c r="I59" s="63"/>
      <c r="J59" s="63"/>
      <c r="K59" s="63"/>
      <c r="L59" s="63"/>
      <c r="M59" s="63"/>
      <c r="N59" s="16"/>
      <c r="O59" s="17"/>
      <c r="P59" s="18"/>
      <c r="Q59" s="17"/>
      <c r="R59" s="19"/>
      <c r="S59" s="17"/>
      <c r="T59" s="17"/>
    </row>
    <row r="60" spans="1:20" ht="28.5">
      <c r="A60" s="411"/>
      <c r="B60" s="414" t="s">
        <v>37303</v>
      </c>
      <c r="C60" s="13"/>
      <c r="D60" s="118"/>
      <c r="E60" s="66"/>
      <c r="F60" s="63"/>
      <c r="G60" s="63"/>
      <c r="H60" s="63"/>
      <c r="I60" s="63"/>
      <c r="J60" s="63"/>
      <c r="K60" s="63"/>
      <c r="L60" s="63"/>
      <c r="M60" s="63"/>
      <c r="N60" s="16"/>
      <c r="O60" s="17"/>
      <c r="P60" s="18"/>
      <c r="Q60" s="17"/>
      <c r="R60" s="19"/>
      <c r="S60" s="17"/>
      <c r="T60" s="17"/>
    </row>
    <row r="61" spans="1:20" ht="15">
      <c r="A61" s="411"/>
      <c r="B61" s="414"/>
      <c r="C61" s="13"/>
      <c r="D61" s="118"/>
      <c r="E61" s="66"/>
      <c r="F61" s="63"/>
      <c r="G61" s="63"/>
      <c r="H61" s="63"/>
      <c r="I61" s="63"/>
      <c r="J61" s="63"/>
      <c r="K61" s="63"/>
      <c r="L61" s="63"/>
      <c r="M61" s="63"/>
      <c r="N61" s="16"/>
      <c r="O61" s="17"/>
      <c r="P61" s="18"/>
      <c r="Q61" s="17"/>
      <c r="R61" s="19"/>
      <c r="S61" s="17"/>
      <c r="T61" s="17"/>
    </row>
    <row r="62" spans="1:20" ht="15">
      <c r="A62" s="411"/>
      <c r="B62" s="424" t="s">
        <v>37304</v>
      </c>
      <c r="C62" s="13"/>
      <c r="D62" s="118"/>
      <c r="E62" s="66"/>
      <c r="F62" s="63"/>
      <c r="G62" s="63"/>
      <c r="H62" s="63"/>
      <c r="I62" s="63"/>
      <c r="J62" s="63"/>
      <c r="K62" s="63"/>
      <c r="L62" s="63"/>
      <c r="M62" s="63"/>
      <c r="N62" s="16"/>
      <c r="O62" s="17"/>
      <c r="P62" s="18"/>
      <c r="Q62" s="17"/>
      <c r="R62" s="19"/>
      <c r="S62" s="17"/>
      <c r="T62" s="17"/>
    </row>
    <row r="63" spans="1:20" ht="15">
      <c r="A63" s="411"/>
      <c r="B63" s="414" t="s">
        <v>37305</v>
      </c>
      <c r="C63" s="13"/>
      <c r="D63" s="118"/>
      <c r="E63" s="66"/>
      <c r="F63" s="63"/>
      <c r="G63" s="63"/>
      <c r="H63" s="63"/>
      <c r="I63" s="63"/>
      <c r="J63" s="63"/>
      <c r="K63" s="63"/>
      <c r="L63" s="63"/>
      <c r="M63" s="63"/>
      <c r="N63" s="16"/>
      <c r="O63" s="17"/>
      <c r="P63" s="18"/>
      <c r="Q63" s="17"/>
      <c r="R63" s="19"/>
      <c r="S63" s="17"/>
      <c r="T63" s="17"/>
    </row>
    <row r="64" spans="1:20" ht="42.75">
      <c r="A64" s="411"/>
      <c r="B64" s="414" t="s">
        <v>37306</v>
      </c>
      <c r="C64" s="13"/>
      <c r="D64" s="118"/>
      <c r="E64" s="66"/>
      <c r="F64" s="63"/>
      <c r="G64" s="63"/>
      <c r="H64" s="63"/>
      <c r="I64" s="63"/>
      <c r="J64" s="63"/>
      <c r="K64" s="63"/>
      <c r="L64" s="63"/>
      <c r="M64" s="63"/>
      <c r="N64" s="16"/>
      <c r="O64" s="17"/>
      <c r="P64" s="18"/>
      <c r="Q64" s="17"/>
      <c r="R64" s="19"/>
      <c r="S64" s="17"/>
      <c r="T64" s="17"/>
    </row>
    <row r="65" spans="1:20" ht="28.5">
      <c r="A65" s="411"/>
      <c r="B65" s="414" t="s">
        <v>37307</v>
      </c>
      <c r="C65" s="13"/>
      <c r="D65" s="118"/>
      <c r="E65" s="66"/>
      <c r="F65" s="63"/>
      <c r="G65" s="63"/>
      <c r="H65" s="63"/>
      <c r="I65" s="63"/>
      <c r="J65" s="63"/>
      <c r="K65" s="63"/>
      <c r="L65" s="63"/>
      <c r="M65" s="63"/>
      <c r="N65" s="16"/>
      <c r="O65" s="17"/>
      <c r="P65" s="18"/>
      <c r="Q65" s="17"/>
      <c r="R65" s="19"/>
      <c r="S65" s="17"/>
      <c r="T65" s="17"/>
    </row>
    <row r="66" spans="1:20" ht="15">
      <c r="A66" s="411"/>
      <c r="B66" s="414"/>
      <c r="C66" s="13"/>
      <c r="D66" s="118"/>
      <c r="E66" s="66"/>
      <c r="F66" s="63"/>
      <c r="G66" s="63"/>
      <c r="H66" s="63"/>
      <c r="I66" s="63"/>
      <c r="J66" s="63"/>
      <c r="K66" s="63"/>
      <c r="L66" s="63"/>
      <c r="M66" s="63"/>
      <c r="N66" s="16"/>
      <c r="O66" s="17"/>
      <c r="P66" s="18"/>
      <c r="Q66" s="17"/>
      <c r="R66" s="19"/>
      <c r="S66" s="17"/>
      <c r="T66" s="17"/>
    </row>
    <row r="67" spans="1:20" ht="15">
      <c r="A67" s="411"/>
      <c r="B67" s="424" t="s">
        <v>37308</v>
      </c>
      <c r="C67" s="13"/>
      <c r="D67" s="118"/>
      <c r="E67" s="66"/>
      <c r="F67" s="63"/>
      <c r="G67" s="63"/>
      <c r="H67" s="63"/>
      <c r="I67" s="63"/>
      <c r="J67" s="63"/>
      <c r="K67" s="63"/>
      <c r="L67" s="63"/>
      <c r="M67" s="63"/>
      <c r="N67" s="16"/>
      <c r="O67" s="17"/>
      <c r="P67" s="18"/>
      <c r="Q67" s="17"/>
      <c r="R67" s="19"/>
      <c r="S67" s="17"/>
      <c r="T67" s="17"/>
    </row>
    <row r="68" spans="1:20" ht="42.75">
      <c r="A68" s="411"/>
      <c r="B68" s="414" t="s">
        <v>37309</v>
      </c>
      <c r="C68" s="13"/>
      <c r="D68" s="118"/>
      <c r="E68" s="66"/>
      <c r="F68" s="63"/>
      <c r="G68" s="63"/>
      <c r="H68" s="63"/>
      <c r="I68" s="63"/>
      <c r="J68" s="63"/>
      <c r="K68" s="63"/>
      <c r="L68" s="63"/>
      <c r="M68" s="63"/>
      <c r="N68" s="16"/>
      <c r="O68" s="17"/>
      <c r="P68" s="18"/>
      <c r="Q68" s="17"/>
      <c r="R68" s="19"/>
      <c r="S68" s="17"/>
      <c r="T68" s="17"/>
    </row>
    <row r="69" spans="1:20" ht="42.75">
      <c r="A69" s="411"/>
      <c r="B69" s="414" t="s">
        <v>37310</v>
      </c>
      <c r="C69" s="13"/>
      <c r="D69" s="118"/>
      <c r="E69" s="66"/>
      <c r="F69" s="63"/>
      <c r="G69" s="63"/>
      <c r="H69" s="63"/>
      <c r="I69" s="63"/>
      <c r="J69" s="63"/>
      <c r="K69" s="63"/>
      <c r="L69" s="63"/>
      <c r="M69" s="63"/>
      <c r="N69" s="16"/>
      <c r="O69" s="17"/>
      <c r="P69" s="18"/>
      <c r="Q69" s="17"/>
      <c r="R69" s="19"/>
      <c r="S69" s="17"/>
      <c r="T69" s="17"/>
    </row>
    <row r="70" spans="1:20" ht="14.25">
      <c r="A70" s="412"/>
      <c r="B70" s="414"/>
      <c r="C70" s="14"/>
      <c r="D70" s="115"/>
      <c r="E70" s="113"/>
      <c r="F70" s="113"/>
      <c r="G70" s="113"/>
      <c r="H70" s="113"/>
      <c r="I70" s="25"/>
      <c r="L70" s="11"/>
      <c r="M70" s="11"/>
      <c r="N70" s="21"/>
      <c r="O70" s="22"/>
      <c r="P70" s="22"/>
      <c r="Q70" s="22"/>
      <c r="R70" s="22"/>
      <c r="S70" s="22"/>
      <c r="T70" s="11"/>
    </row>
    <row r="71" spans="1:20" ht="14.25">
      <c r="A71" s="412"/>
      <c r="B71" s="414"/>
      <c r="C71" s="14"/>
      <c r="D71" s="115"/>
      <c r="E71" s="113"/>
      <c r="F71" s="113"/>
      <c r="G71" s="113"/>
      <c r="H71" s="113"/>
      <c r="I71" s="25"/>
      <c r="L71" s="11"/>
      <c r="M71" s="11"/>
      <c r="N71" s="21"/>
      <c r="O71" s="22"/>
      <c r="P71" s="22"/>
      <c r="Q71" s="22"/>
      <c r="R71" s="22"/>
      <c r="S71" s="22"/>
      <c r="T71" s="11"/>
    </row>
    <row r="72" spans="1:20" s="1" customFormat="1" ht="15">
      <c r="A72" s="415"/>
      <c r="B72" s="424" t="s">
        <v>37315</v>
      </c>
      <c r="C72" s="14"/>
      <c r="D72" s="404"/>
      <c r="E72" s="405"/>
      <c r="F72" s="405"/>
      <c r="G72" s="405"/>
      <c r="H72" s="405"/>
      <c r="I72" s="406"/>
      <c r="L72" s="11"/>
      <c r="M72" s="11"/>
      <c r="N72" s="407"/>
      <c r="O72" s="408"/>
      <c r="P72" s="408"/>
      <c r="Q72" s="408"/>
      <c r="R72" s="408"/>
      <c r="S72" s="408"/>
      <c r="T72" s="11"/>
    </row>
    <row r="73" spans="1:20" ht="14.25">
      <c r="A73" s="412"/>
      <c r="B73" s="414"/>
      <c r="C73" s="14"/>
      <c r="D73" s="115"/>
      <c r="E73" s="113"/>
      <c r="F73" s="113"/>
      <c r="G73" s="113"/>
      <c r="H73" s="113"/>
      <c r="I73" s="25"/>
      <c r="L73" s="11"/>
      <c r="M73" s="11"/>
      <c r="N73" s="21"/>
      <c r="O73" s="22"/>
      <c r="P73" s="22"/>
      <c r="Q73" s="22"/>
      <c r="R73" s="22"/>
      <c r="S73" s="22"/>
      <c r="T73" s="11"/>
    </row>
    <row r="74" spans="1:20" ht="15">
      <c r="A74" s="410">
        <v>100</v>
      </c>
      <c r="B74" s="426" t="s">
        <v>2559</v>
      </c>
      <c r="C74" s="10"/>
      <c r="D74" s="116"/>
      <c r="E74" s="24"/>
      <c r="F74" s="24"/>
      <c r="G74" s="25"/>
      <c r="H74" s="24"/>
      <c r="I74" s="25"/>
      <c r="L74" s="4"/>
      <c r="M74" s="3"/>
      <c r="N74" s="16"/>
      <c r="O74" s="16"/>
      <c r="P74" s="16"/>
      <c r="Q74" s="17"/>
      <c r="R74" s="19"/>
      <c r="S74" s="16"/>
      <c r="T74" s="17"/>
    </row>
    <row r="75" spans="1:20" ht="15">
      <c r="A75" s="409"/>
      <c r="B75" s="424"/>
      <c r="C75" s="10"/>
      <c r="D75" s="116"/>
      <c r="E75" s="24"/>
      <c r="F75" s="24"/>
      <c r="G75" s="25"/>
      <c r="H75" s="24"/>
      <c r="I75" s="25"/>
      <c r="L75" s="4"/>
      <c r="M75" s="3"/>
      <c r="N75" s="16"/>
      <c r="O75" s="16"/>
      <c r="P75" s="16"/>
      <c r="Q75" s="17"/>
      <c r="R75" s="19"/>
      <c r="S75" s="16"/>
      <c r="T75" s="17"/>
    </row>
    <row r="76" spans="1:20" ht="15">
      <c r="A76" s="409"/>
      <c r="B76" s="424" t="s">
        <v>8136</v>
      </c>
      <c r="C76" s="10"/>
      <c r="D76" s="116"/>
      <c r="E76" s="24"/>
      <c r="F76" s="24"/>
      <c r="G76" s="25"/>
      <c r="H76" s="24"/>
      <c r="I76" s="25"/>
      <c r="L76" s="4"/>
      <c r="M76" s="3"/>
      <c r="N76" s="16"/>
      <c r="O76" s="16"/>
      <c r="P76" s="16"/>
      <c r="Q76" s="17"/>
      <c r="R76" s="19"/>
      <c r="S76" s="16"/>
      <c r="T76" s="17"/>
    </row>
    <row r="77" spans="1:20" ht="15">
      <c r="A77" s="409"/>
      <c r="B77" s="424"/>
      <c r="C77" s="10"/>
      <c r="D77" s="116"/>
      <c r="E77" s="24"/>
      <c r="F77" s="24"/>
      <c r="G77" s="25"/>
      <c r="H77" s="24"/>
      <c r="I77" s="25"/>
      <c r="L77" s="4"/>
      <c r="M77" s="3"/>
      <c r="N77" s="16"/>
      <c r="O77" s="16"/>
      <c r="P77" s="16"/>
      <c r="Q77" s="17"/>
      <c r="R77" s="19"/>
      <c r="S77" s="16"/>
      <c r="T77" s="17"/>
    </row>
    <row r="78" spans="1:20" ht="15">
      <c r="A78" s="409"/>
      <c r="B78" s="424" t="s">
        <v>37312</v>
      </c>
      <c r="C78" s="10"/>
      <c r="D78" s="116"/>
      <c r="E78" s="24"/>
      <c r="F78" s="24"/>
      <c r="G78" s="25"/>
      <c r="H78" s="24"/>
      <c r="I78" s="25"/>
      <c r="L78" s="4"/>
      <c r="M78" s="3"/>
      <c r="N78" s="16"/>
      <c r="O78" s="16"/>
      <c r="P78" s="16"/>
      <c r="Q78" s="17"/>
      <c r="R78" s="19"/>
      <c r="S78" s="16"/>
      <c r="T78" s="17"/>
    </row>
    <row r="79" spans="1:20" ht="15">
      <c r="A79" s="411"/>
      <c r="B79" s="414" t="s">
        <v>37103</v>
      </c>
      <c r="C79" s="13"/>
      <c r="D79" s="118"/>
      <c r="E79" s="66"/>
      <c r="F79" s="63"/>
      <c r="G79" s="63"/>
      <c r="H79" s="63"/>
      <c r="I79" s="63"/>
      <c r="J79" s="63"/>
      <c r="K79" s="63"/>
      <c r="L79" s="63"/>
      <c r="M79" s="63"/>
      <c r="N79" s="16"/>
      <c r="O79" s="17"/>
      <c r="P79" s="18"/>
      <c r="Q79" s="17"/>
      <c r="R79" s="19"/>
      <c r="S79" s="17"/>
      <c r="T79" s="17"/>
    </row>
    <row r="80" spans="1:20" ht="15">
      <c r="A80" s="411"/>
      <c r="B80" s="414" t="s">
        <v>37104</v>
      </c>
      <c r="C80" s="13"/>
      <c r="D80" s="118"/>
      <c r="E80" s="66"/>
      <c r="F80" s="63"/>
      <c r="G80" s="63"/>
      <c r="H80" s="63"/>
      <c r="I80" s="63"/>
      <c r="J80" s="63"/>
      <c r="K80" s="63"/>
      <c r="L80" s="63"/>
      <c r="M80" s="63"/>
      <c r="N80" s="16"/>
      <c r="O80" s="17"/>
      <c r="P80" s="18"/>
      <c r="Q80" s="17"/>
      <c r="R80" s="19"/>
      <c r="S80" s="17"/>
      <c r="T80" s="17"/>
    </row>
    <row r="81" spans="1:20" ht="15">
      <c r="A81" s="411"/>
      <c r="B81" s="414" t="s">
        <v>37105</v>
      </c>
      <c r="C81" s="13"/>
      <c r="D81" s="118"/>
      <c r="E81" s="66"/>
      <c r="F81" s="63"/>
      <c r="G81" s="63"/>
      <c r="H81" s="63"/>
      <c r="I81" s="63"/>
      <c r="J81" s="63"/>
      <c r="K81" s="63"/>
      <c r="L81" s="63"/>
      <c r="M81" s="63"/>
      <c r="N81" s="16"/>
      <c r="O81" s="17"/>
      <c r="P81" s="18"/>
      <c r="Q81" s="17"/>
      <c r="R81" s="19"/>
      <c r="S81" s="17"/>
      <c r="T81" s="17"/>
    </row>
    <row r="82" spans="1:20" ht="15">
      <c r="A82" s="411"/>
      <c r="B82" s="424" t="s">
        <v>37311</v>
      </c>
      <c r="C82" s="13"/>
      <c r="D82" s="118"/>
      <c r="E82" s="66"/>
      <c r="F82" s="63"/>
      <c r="G82" s="63"/>
      <c r="H82" s="63"/>
      <c r="I82" s="63"/>
      <c r="J82" s="63"/>
      <c r="K82" s="63"/>
      <c r="L82" s="63"/>
      <c r="M82" s="63"/>
      <c r="N82" s="16"/>
      <c r="O82" s="17"/>
      <c r="P82" s="18"/>
      <c r="Q82" s="17"/>
      <c r="R82" s="19"/>
      <c r="S82" s="17"/>
      <c r="T82" s="17"/>
    </row>
    <row r="83" spans="1:20" ht="42.75">
      <c r="A83" s="411"/>
      <c r="B83" s="414" t="s">
        <v>37100</v>
      </c>
      <c r="C83" s="13"/>
      <c r="D83" s="118"/>
      <c r="E83" s="66"/>
      <c r="F83" s="63"/>
      <c r="G83" s="63"/>
      <c r="H83" s="63"/>
      <c r="I83" s="63"/>
      <c r="J83" s="63"/>
      <c r="K83" s="63"/>
      <c r="L83" s="63"/>
      <c r="M83" s="63"/>
      <c r="N83" s="16"/>
      <c r="O83" s="17"/>
      <c r="P83" s="18"/>
      <c r="Q83" s="17"/>
      <c r="R83" s="19"/>
      <c r="S83" s="17"/>
      <c r="T83" s="17"/>
    </row>
    <row r="84" spans="1:20" ht="71.25">
      <c r="A84" s="411"/>
      <c r="B84" s="414" t="s">
        <v>37202</v>
      </c>
      <c r="C84" s="13"/>
      <c r="D84" s="118"/>
      <c r="E84" s="66"/>
      <c r="F84" s="63"/>
      <c r="G84" s="63"/>
      <c r="H84" s="63"/>
      <c r="I84" s="63"/>
      <c r="J84" s="63"/>
      <c r="K84" s="63"/>
      <c r="L84" s="63"/>
      <c r="M84" s="63"/>
      <c r="N84" s="16"/>
      <c r="O84" s="17"/>
      <c r="P84" s="18"/>
      <c r="Q84" s="17"/>
      <c r="R84" s="19"/>
      <c r="S84" s="17"/>
      <c r="T84" s="17"/>
    </row>
    <row r="85" spans="1:20" ht="15">
      <c r="A85" s="409"/>
      <c r="B85" s="424" t="s">
        <v>2567</v>
      </c>
      <c r="C85" s="10"/>
      <c r="D85" s="116"/>
      <c r="E85" s="24"/>
      <c r="F85" s="24"/>
      <c r="G85" s="25"/>
      <c r="H85" s="24"/>
      <c r="I85" s="25"/>
      <c r="L85" s="4"/>
      <c r="M85" s="3"/>
      <c r="N85" s="16"/>
      <c r="O85" s="16"/>
      <c r="P85" s="16"/>
      <c r="Q85" s="17"/>
      <c r="R85" s="19"/>
      <c r="S85" s="16"/>
      <c r="T85" s="17"/>
    </row>
    <row r="86" spans="1:20" ht="15">
      <c r="A86" s="409"/>
      <c r="B86" s="424"/>
      <c r="C86" s="10"/>
      <c r="D86" s="116"/>
      <c r="E86" s="24"/>
      <c r="F86" s="24"/>
      <c r="G86" s="25"/>
      <c r="H86" s="24"/>
      <c r="I86" s="25"/>
      <c r="L86" s="4"/>
      <c r="M86" s="3"/>
      <c r="N86" s="16"/>
      <c r="O86" s="16"/>
      <c r="P86" s="16"/>
      <c r="Q86" s="17"/>
      <c r="R86" s="19"/>
      <c r="S86" s="16"/>
      <c r="T86" s="17"/>
    </row>
    <row r="87" spans="1:20" ht="15">
      <c r="A87" s="409"/>
      <c r="B87" s="424" t="s">
        <v>37312</v>
      </c>
      <c r="C87" s="10"/>
      <c r="D87" s="116"/>
      <c r="E87" s="24"/>
      <c r="F87" s="24"/>
      <c r="G87" s="25"/>
      <c r="H87" s="24"/>
      <c r="I87" s="25"/>
      <c r="L87" s="4"/>
      <c r="M87" s="3"/>
      <c r="N87" s="16"/>
      <c r="O87" s="16"/>
      <c r="P87" s="16"/>
      <c r="Q87" s="17"/>
      <c r="R87" s="19"/>
      <c r="S87" s="16"/>
      <c r="T87" s="17"/>
    </row>
    <row r="88" spans="1:20" ht="15">
      <c r="A88" s="411"/>
      <c r="B88" s="414" t="s">
        <v>37106</v>
      </c>
      <c r="C88" s="13"/>
      <c r="D88" s="118"/>
      <c r="E88" s="66"/>
      <c r="F88" s="63"/>
      <c r="G88" s="63"/>
      <c r="H88" s="63"/>
      <c r="I88" s="63"/>
      <c r="J88" s="63"/>
      <c r="K88" s="63"/>
      <c r="L88" s="63"/>
      <c r="M88" s="63"/>
      <c r="N88" s="16"/>
      <c r="O88" s="17"/>
      <c r="P88" s="18"/>
      <c r="Q88" s="17"/>
      <c r="R88" s="19"/>
      <c r="S88" s="17"/>
      <c r="T88" s="17"/>
    </row>
    <row r="89" spans="1:20" ht="28.5">
      <c r="A89" s="411"/>
      <c r="B89" s="414" t="s">
        <v>37107</v>
      </c>
      <c r="C89" s="13"/>
      <c r="D89" s="121"/>
      <c r="E89" s="66"/>
      <c r="F89" s="63"/>
      <c r="G89" s="63"/>
      <c r="H89" s="63"/>
      <c r="I89" s="63"/>
      <c r="J89" s="63"/>
      <c r="K89" s="63"/>
      <c r="L89" s="63"/>
      <c r="M89" s="63"/>
      <c r="N89" s="16"/>
      <c r="O89" s="17"/>
      <c r="P89" s="18"/>
      <c r="Q89" s="17"/>
      <c r="R89" s="19"/>
      <c r="S89" s="17"/>
      <c r="T89" s="17"/>
    </row>
    <row r="90" spans="1:20" ht="15">
      <c r="A90" s="411"/>
      <c r="B90" s="414" t="s">
        <v>37108</v>
      </c>
      <c r="C90" s="13"/>
      <c r="D90" s="121"/>
      <c r="E90" s="66"/>
      <c r="F90" s="63"/>
      <c r="G90" s="63"/>
      <c r="H90" s="63"/>
      <c r="I90" s="63"/>
      <c r="J90" s="63"/>
      <c r="K90" s="63"/>
      <c r="L90" s="63"/>
      <c r="M90" s="63"/>
      <c r="N90" s="16"/>
      <c r="O90" s="17"/>
      <c r="P90" s="18"/>
      <c r="Q90" s="17"/>
      <c r="R90" s="19"/>
      <c r="S90" s="17"/>
      <c r="T90" s="17"/>
    </row>
    <row r="91" spans="1:20" ht="15">
      <c r="A91" s="411"/>
      <c r="B91" s="424" t="s">
        <v>37311</v>
      </c>
      <c r="C91" s="13"/>
      <c r="D91" s="118"/>
      <c r="E91" s="66"/>
      <c r="F91" s="63"/>
      <c r="G91" s="63"/>
      <c r="H91" s="63"/>
      <c r="I91" s="63"/>
      <c r="J91" s="63"/>
      <c r="K91" s="63"/>
      <c r="L91" s="63"/>
      <c r="M91" s="63"/>
      <c r="N91" s="16"/>
      <c r="O91" s="17"/>
      <c r="P91" s="18"/>
      <c r="Q91" s="17"/>
      <c r="R91" s="19"/>
      <c r="S91" s="17"/>
      <c r="T91" s="17"/>
    </row>
    <row r="92" spans="1:20" ht="42.75">
      <c r="A92" s="411"/>
      <c r="B92" s="414" t="s">
        <v>37101</v>
      </c>
      <c r="C92" s="13"/>
      <c r="D92" s="121"/>
      <c r="E92" s="66"/>
      <c r="F92" s="63"/>
      <c r="G92" s="63"/>
      <c r="H92" s="63"/>
      <c r="I92" s="63"/>
      <c r="J92" s="63"/>
      <c r="K92" s="63"/>
      <c r="L92" s="63"/>
      <c r="M92" s="63"/>
      <c r="N92" s="16"/>
      <c r="O92" s="17"/>
      <c r="P92" s="18"/>
      <c r="Q92" s="17"/>
      <c r="R92" s="19"/>
      <c r="S92" s="17"/>
      <c r="T92" s="17"/>
    </row>
    <row r="93" spans="1:20" ht="15">
      <c r="A93" s="411"/>
      <c r="B93" s="414"/>
      <c r="C93" s="13"/>
      <c r="D93" s="121"/>
      <c r="E93" s="66"/>
      <c r="F93" s="63"/>
      <c r="G93" s="63"/>
      <c r="H93" s="63"/>
      <c r="I93" s="63"/>
      <c r="J93" s="63"/>
      <c r="K93" s="63"/>
      <c r="L93" s="63"/>
      <c r="M93" s="63"/>
      <c r="N93" s="16"/>
      <c r="O93" s="17"/>
      <c r="P93" s="18"/>
      <c r="Q93" s="17"/>
      <c r="R93" s="19"/>
      <c r="S93" s="17"/>
      <c r="T93" s="17"/>
    </row>
    <row r="94" spans="1:20" ht="15">
      <c r="A94" s="409"/>
      <c r="B94" s="424" t="s">
        <v>8137</v>
      </c>
      <c r="C94" s="10"/>
      <c r="D94" s="116"/>
      <c r="E94" s="24"/>
      <c r="F94" s="24"/>
      <c r="G94" s="25"/>
      <c r="H94" s="24"/>
      <c r="I94" s="25"/>
      <c r="L94" s="4"/>
      <c r="M94" s="3"/>
      <c r="N94" s="16"/>
      <c r="O94" s="16"/>
      <c r="P94" s="16"/>
      <c r="Q94" s="17"/>
      <c r="R94" s="19"/>
      <c r="S94" s="16"/>
      <c r="T94" s="17"/>
    </row>
    <row r="95" spans="1:20" ht="15">
      <c r="A95" s="409"/>
      <c r="B95" s="424"/>
      <c r="C95" s="10"/>
      <c r="D95" s="116"/>
      <c r="E95" s="24"/>
      <c r="F95" s="24"/>
      <c r="G95" s="25"/>
      <c r="H95" s="24"/>
      <c r="I95" s="25"/>
      <c r="L95" s="4"/>
      <c r="M95" s="3"/>
      <c r="N95" s="16"/>
      <c r="O95" s="16"/>
      <c r="P95" s="16"/>
      <c r="Q95" s="17"/>
      <c r="R95" s="19"/>
      <c r="S95" s="16"/>
      <c r="T95" s="17"/>
    </row>
    <row r="96" spans="1:20" ht="15">
      <c r="A96" s="409"/>
      <c r="B96" s="424" t="s">
        <v>37312</v>
      </c>
      <c r="C96" s="10"/>
      <c r="D96" s="116"/>
      <c r="E96" s="24"/>
      <c r="F96" s="24"/>
      <c r="G96" s="25"/>
      <c r="H96" s="24"/>
      <c r="I96" s="25"/>
      <c r="L96" s="4"/>
      <c r="M96" s="3"/>
      <c r="N96" s="16"/>
      <c r="O96" s="16"/>
      <c r="P96" s="16"/>
      <c r="Q96" s="17"/>
      <c r="R96" s="19"/>
      <c r="S96" s="16"/>
      <c r="T96" s="17"/>
    </row>
    <row r="97" spans="1:20" ht="28.5">
      <c r="A97" s="411"/>
      <c r="B97" s="414" t="s">
        <v>37109</v>
      </c>
      <c r="C97" s="13"/>
      <c r="D97" s="121"/>
      <c r="E97" s="66"/>
      <c r="F97" s="63"/>
      <c r="G97" s="63"/>
      <c r="H97" s="63"/>
      <c r="I97" s="63"/>
      <c r="J97" s="63"/>
      <c r="K97" s="63"/>
      <c r="L97" s="63"/>
      <c r="M97" s="63"/>
      <c r="N97" s="16"/>
      <c r="O97" s="17"/>
      <c r="P97" s="18"/>
      <c r="Q97" s="17"/>
      <c r="R97" s="19"/>
      <c r="S97" s="17"/>
      <c r="T97" s="17"/>
    </row>
    <row r="98" spans="1:20" ht="15">
      <c r="A98" s="411"/>
      <c r="B98" s="414" t="s">
        <v>37110</v>
      </c>
      <c r="C98" s="13"/>
      <c r="D98" s="121"/>
      <c r="E98" s="66"/>
      <c r="F98" s="63"/>
      <c r="G98" s="63"/>
      <c r="H98" s="63"/>
      <c r="I98" s="63"/>
      <c r="J98" s="63"/>
      <c r="K98" s="63"/>
      <c r="L98" s="63"/>
      <c r="M98" s="63"/>
      <c r="N98" s="16"/>
      <c r="O98" s="17"/>
      <c r="P98" s="18"/>
      <c r="Q98" s="17"/>
      <c r="R98" s="19"/>
      <c r="S98" s="17"/>
      <c r="T98" s="17"/>
    </row>
    <row r="99" spans="1:20" ht="15">
      <c r="A99" s="411"/>
      <c r="B99" s="414" t="s">
        <v>37111</v>
      </c>
      <c r="C99" s="13"/>
      <c r="D99" s="121"/>
      <c r="E99" s="66"/>
      <c r="F99" s="63"/>
      <c r="G99" s="63"/>
      <c r="H99" s="63"/>
      <c r="I99" s="63"/>
      <c r="J99" s="63"/>
      <c r="K99" s="63"/>
      <c r="L99" s="63"/>
      <c r="M99" s="63"/>
      <c r="N99" s="16"/>
      <c r="O99" s="17"/>
      <c r="P99" s="18"/>
      <c r="Q99" s="17"/>
      <c r="R99" s="19"/>
      <c r="S99" s="17"/>
      <c r="T99" s="17"/>
    </row>
    <row r="100" spans="1:20" ht="15">
      <c r="A100" s="411"/>
      <c r="B100" s="414" t="s">
        <v>37112</v>
      </c>
      <c r="C100" s="13"/>
      <c r="D100" s="121"/>
      <c r="E100" s="66"/>
      <c r="F100" s="63"/>
      <c r="G100" s="63"/>
      <c r="H100" s="63"/>
      <c r="I100" s="63"/>
      <c r="J100" s="63"/>
      <c r="K100" s="63"/>
      <c r="L100" s="63"/>
      <c r="M100" s="63"/>
      <c r="N100" s="16"/>
      <c r="O100" s="17"/>
      <c r="P100" s="18"/>
      <c r="Q100" s="17"/>
      <c r="R100" s="19"/>
      <c r="S100" s="17"/>
      <c r="T100" s="17"/>
    </row>
    <row r="101" spans="1:20" ht="24" customHeight="1">
      <c r="A101" s="411"/>
      <c r="B101" s="414" t="s">
        <v>37113</v>
      </c>
      <c r="C101" s="13"/>
      <c r="D101" s="121"/>
      <c r="E101" s="66"/>
      <c r="F101" s="63"/>
      <c r="G101" s="63"/>
      <c r="H101" s="63"/>
      <c r="I101" s="63"/>
      <c r="J101" s="63"/>
      <c r="K101" s="63"/>
      <c r="L101" s="63"/>
      <c r="M101" s="63"/>
      <c r="N101" s="16"/>
      <c r="O101" s="17"/>
      <c r="P101" s="18"/>
      <c r="Q101" s="17"/>
      <c r="R101" s="19"/>
      <c r="S101" s="17"/>
      <c r="T101" s="17"/>
    </row>
    <row r="102" spans="1:20" ht="15">
      <c r="A102" s="411"/>
      <c r="B102" s="414" t="s">
        <v>37114</v>
      </c>
      <c r="C102" s="13"/>
      <c r="D102" s="121"/>
      <c r="E102" s="66"/>
      <c r="F102" s="63"/>
      <c r="G102" s="63"/>
      <c r="H102" s="63"/>
      <c r="I102" s="63"/>
      <c r="J102" s="63"/>
      <c r="K102" s="63"/>
      <c r="L102" s="63"/>
      <c r="M102" s="63"/>
      <c r="N102" s="16"/>
      <c r="O102" s="17"/>
      <c r="P102" s="18"/>
      <c r="Q102" s="17"/>
      <c r="R102" s="19"/>
      <c r="S102" s="17"/>
      <c r="T102" s="17"/>
    </row>
    <row r="103" spans="1:20" ht="28.5">
      <c r="A103" s="411"/>
      <c r="B103" s="414" t="s">
        <v>37115</v>
      </c>
      <c r="C103" s="13"/>
      <c r="D103" s="121"/>
      <c r="E103" s="66"/>
      <c r="F103" s="63"/>
      <c r="G103" s="63"/>
      <c r="H103" s="63"/>
      <c r="I103" s="63"/>
      <c r="J103" s="63"/>
      <c r="K103" s="63"/>
      <c r="L103" s="63"/>
      <c r="M103" s="63"/>
      <c r="N103" s="16"/>
      <c r="O103" s="17"/>
      <c r="P103" s="18"/>
      <c r="Q103" s="17"/>
      <c r="R103" s="19"/>
      <c r="S103" s="17"/>
      <c r="T103" s="17"/>
    </row>
    <row r="104" spans="1:20" ht="15">
      <c r="A104" s="411"/>
      <c r="B104" s="414" t="s">
        <v>37116</v>
      </c>
      <c r="C104" s="13"/>
      <c r="D104" s="121"/>
      <c r="E104" s="66"/>
      <c r="F104" s="63"/>
      <c r="G104" s="63"/>
      <c r="H104" s="63"/>
      <c r="I104" s="63"/>
      <c r="J104" s="63"/>
      <c r="K104" s="63"/>
      <c r="L104" s="63"/>
      <c r="M104" s="63"/>
      <c r="N104" s="16"/>
      <c r="O104" s="17"/>
      <c r="P104" s="18"/>
      <c r="Q104" s="17"/>
      <c r="R104" s="19"/>
      <c r="S104" s="17"/>
      <c r="T104" s="17"/>
    </row>
    <row r="105" spans="1:20" ht="15">
      <c r="A105" s="411"/>
      <c r="B105" s="424" t="s">
        <v>37311</v>
      </c>
      <c r="C105" s="13"/>
      <c r="D105" s="118"/>
      <c r="E105" s="66"/>
      <c r="F105" s="63"/>
      <c r="G105" s="63"/>
      <c r="H105" s="63"/>
      <c r="I105" s="63"/>
      <c r="J105" s="63"/>
      <c r="K105" s="63"/>
      <c r="L105" s="63"/>
      <c r="M105" s="63"/>
      <c r="N105" s="16"/>
      <c r="O105" s="17"/>
      <c r="P105" s="18"/>
      <c r="Q105" s="17"/>
      <c r="R105" s="19"/>
      <c r="S105" s="17"/>
      <c r="T105" s="17"/>
    </row>
    <row r="106" spans="1:20" ht="42.75">
      <c r="A106" s="411"/>
      <c r="B106" s="414" t="s">
        <v>37203</v>
      </c>
      <c r="C106" s="13"/>
      <c r="D106" s="121"/>
      <c r="E106" s="66"/>
      <c r="F106" s="63"/>
      <c r="G106" s="63"/>
      <c r="H106" s="63"/>
      <c r="I106" s="63"/>
      <c r="J106" s="63"/>
      <c r="K106" s="63"/>
      <c r="L106" s="63"/>
      <c r="M106" s="63"/>
      <c r="N106" s="16"/>
      <c r="O106" s="17"/>
      <c r="P106" s="18"/>
      <c r="Q106" s="17"/>
      <c r="R106" s="19"/>
      <c r="S106" s="17"/>
      <c r="T106" s="17"/>
    </row>
    <row r="107" spans="1:20" ht="15">
      <c r="A107" s="411"/>
      <c r="B107" s="414" t="s">
        <v>37204</v>
      </c>
      <c r="C107" s="13"/>
      <c r="D107" s="121"/>
      <c r="E107" s="66"/>
      <c r="F107" s="63"/>
      <c r="G107" s="63"/>
      <c r="H107" s="63"/>
      <c r="I107" s="63"/>
      <c r="J107" s="63"/>
      <c r="K107" s="63"/>
      <c r="L107" s="63"/>
      <c r="M107" s="63"/>
      <c r="N107" s="16"/>
      <c r="O107" s="17"/>
      <c r="P107" s="18"/>
      <c r="Q107" s="17"/>
      <c r="R107" s="19"/>
      <c r="S107" s="17"/>
      <c r="T107" s="17"/>
    </row>
    <row r="108" spans="1:20" ht="42.75">
      <c r="A108" s="411"/>
      <c r="B108" s="414" t="s">
        <v>37205</v>
      </c>
      <c r="C108" s="13"/>
      <c r="D108" s="121"/>
      <c r="E108" s="66"/>
      <c r="F108" s="63"/>
      <c r="G108" s="63"/>
      <c r="H108" s="63"/>
      <c r="I108" s="63"/>
      <c r="J108" s="63"/>
      <c r="K108" s="63"/>
      <c r="L108" s="63"/>
      <c r="M108" s="63"/>
      <c r="N108" s="16"/>
      <c r="O108" s="17"/>
      <c r="P108" s="18"/>
      <c r="Q108" s="17"/>
      <c r="R108" s="19"/>
      <c r="S108" s="17"/>
      <c r="T108" s="17"/>
    </row>
    <row r="109" spans="1:20" ht="28.5">
      <c r="A109" s="411"/>
      <c r="B109" s="414" t="s">
        <v>37206</v>
      </c>
      <c r="C109" s="13"/>
      <c r="D109" s="121"/>
      <c r="E109" s="66"/>
      <c r="F109" s="63"/>
      <c r="G109" s="63"/>
      <c r="H109" s="63"/>
      <c r="I109" s="63"/>
      <c r="J109" s="63"/>
      <c r="K109" s="63"/>
      <c r="L109" s="63"/>
      <c r="M109" s="63"/>
      <c r="N109" s="16"/>
      <c r="O109" s="17"/>
      <c r="P109" s="18"/>
      <c r="Q109" s="17"/>
      <c r="R109" s="19"/>
      <c r="S109" s="17"/>
      <c r="T109" s="17"/>
    </row>
    <row r="110" spans="1:20" ht="48" customHeight="1">
      <c r="A110" s="411"/>
      <c r="B110" s="414" t="s">
        <v>37207</v>
      </c>
      <c r="C110" s="13"/>
      <c r="D110" s="121"/>
      <c r="E110" s="66"/>
      <c r="F110" s="63"/>
      <c r="G110" s="63"/>
      <c r="H110" s="63"/>
      <c r="I110" s="63"/>
      <c r="J110" s="63"/>
      <c r="K110" s="63"/>
      <c r="L110" s="63"/>
      <c r="M110" s="63"/>
      <c r="N110" s="16"/>
      <c r="O110" s="17"/>
      <c r="P110" s="18"/>
      <c r="Q110" s="17"/>
      <c r="R110" s="19"/>
      <c r="S110" s="17"/>
      <c r="T110" s="17"/>
    </row>
    <row r="111" spans="1:20" ht="15">
      <c r="A111" s="411"/>
      <c r="B111" s="414" t="s">
        <v>37208</v>
      </c>
      <c r="C111" s="13"/>
      <c r="D111" s="121"/>
      <c r="E111" s="66"/>
      <c r="F111" s="63"/>
      <c r="G111" s="63"/>
      <c r="H111" s="63"/>
      <c r="I111" s="63"/>
      <c r="J111" s="63"/>
      <c r="K111" s="63"/>
      <c r="L111" s="63"/>
      <c r="M111" s="63"/>
      <c r="N111" s="16"/>
      <c r="O111" s="17"/>
      <c r="P111" s="18"/>
      <c r="Q111" s="17"/>
      <c r="R111" s="19"/>
      <c r="S111" s="17"/>
      <c r="T111" s="17"/>
    </row>
    <row r="112" spans="1:20" ht="28.5">
      <c r="A112" s="411"/>
      <c r="B112" s="414" t="s">
        <v>37209</v>
      </c>
      <c r="C112" s="13"/>
      <c r="D112" s="121"/>
      <c r="E112" s="66"/>
      <c r="F112" s="63"/>
      <c r="G112" s="63"/>
      <c r="H112" s="63"/>
      <c r="I112" s="63"/>
      <c r="J112" s="63"/>
      <c r="K112" s="63"/>
      <c r="L112" s="63"/>
      <c r="M112" s="63"/>
      <c r="N112" s="16"/>
      <c r="O112" s="17"/>
      <c r="P112" s="18"/>
      <c r="Q112" s="17"/>
      <c r="R112" s="19"/>
      <c r="S112" s="17"/>
      <c r="T112" s="17"/>
    </row>
    <row r="113" spans="1:20" ht="15">
      <c r="A113" s="411"/>
      <c r="B113" s="414" t="s">
        <v>37210</v>
      </c>
      <c r="C113" s="13"/>
      <c r="D113" s="121"/>
      <c r="E113" s="66"/>
      <c r="F113" s="63"/>
      <c r="G113" s="63"/>
      <c r="H113" s="63"/>
      <c r="I113" s="63"/>
      <c r="J113" s="63"/>
      <c r="K113" s="63"/>
      <c r="L113" s="63"/>
      <c r="M113" s="63"/>
      <c r="N113" s="16"/>
      <c r="O113" s="17"/>
      <c r="P113" s="18"/>
      <c r="Q113" s="17"/>
      <c r="R113" s="19"/>
      <c r="S113" s="17"/>
      <c r="T113" s="17"/>
    </row>
    <row r="114" spans="1:20" ht="28.5">
      <c r="A114" s="411"/>
      <c r="B114" s="414" t="s">
        <v>37211</v>
      </c>
      <c r="C114" s="13"/>
      <c r="D114" s="121"/>
      <c r="E114" s="66"/>
      <c r="F114" s="63"/>
      <c r="G114" s="63"/>
      <c r="H114" s="63"/>
      <c r="I114" s="63"/>
      <c r="J114" s="63"/>
      <c r="K114" s="63"/>
      <c r="L114" s="63"/>
      <c r="M114" s="63"/>
      <c r="N114" s="16"/>
      <c r="O114" s="17"/>
      <c r="P114" s="18"/>
      <c r="Q114" s="17"/>
      <c r="R114" s="19"/>
      <c r="S114" s="17"/>
      <c r="T114" s="17"/>
    </row>
    <row r="115" spans="1:20" ht="42.75">
      <c r="A115" s="411"/>
      <c r="B115" s="414" t="s">
        <v>37212</v>
      </c>
      <c r="C115" s="13"/>
      <c r="D115" s="121"/>
      <c r="E115" s="66"/>
      <c r="F115" s="63"/>
      <c r="G115" s="63"/>
      <c r="H115" s="63"/>
      <c r="I115" s="63"/>
      <c r="J115" s="63"/>
      <c r="K115" s="63"/>
      <c r="L115" s="63"/>
      <c r="M115" s="63"/>
      <c r="N115" s="16"/>
      <c r="O115" s="17"/>
      <c r="P115" s="18"/>
      <c r="Q115" s="17"/>
      <c r="R115" s="19"/>
      <c r="S115" s="17"/>
      <c r="T115" s="17"/>
    </row>
    <row r="116" spans="1:20" ht="15">
      <c r="A116" s="411"/>
      <c r="B116" s="414"/>
      <c r="C116" s="13"/>
      <c r="D116" s="121"/>
      <c r="E116" s="66"/>
      <c r="F116" s="63"/>
      <c r="G116" s="63"/>
      <c r="H116" s="63"/>
      <c r="I116" s="63"/>
      <c r="J116" s="63"/>
      <c r="K116" s="63"/>
      <c r="L116" s="63"/>
      <c r="M116" s="63"/>
      <c r="N116" s="16"/>
      <c r="O116" s="17"/>
      <c r="P116" s="18"/>
      <c r="Q116" s="17"/>
      <c r="R116" s="19"/>
      <c r="S116" s="17"/>
      <c r="T116" s="17"/>
    </row>
    <row r="117" spans="1:20" ht="15">
      <c r="A117" s="409"/>
      <c r="B117" s="424" t="s">
        <v>8113</v>
      </c>
      <c r="C117" s="10"/>
      <c r="D117" s="116"/>
      <c r="E117" s="24"/>
      <c r="F117" s="24"/>
      <c r="G117" s="25"/>
      <c r="H117" s="24"/>
      <c r="I117" s="25"/>
      <c r="L117" s="4"/>
      <c r="M117" s="3"/>
      <c r="N117" s="16"/>
      <c r="O117" s="16"/>
      <c r="P117" s="16"/>
      <c r="Q117" s="17"/>
      <c r="R117" s="19"/>
      <c r="S117" s="16"/>
      <c r="T117" s="17"/>
    </row>
    <row r="118" spans="1:20" ht="15">
      <c r="A118" s="409"/>
      <c r="B118" s="424"/>
      <c r="C118" s="10"/>
      <c r="D118" s="116"/>
      <c r="E118" s="24"/>
      <c r="F118" s="24"/>
      <c r="G118" s="25"/>
      <c r="H118" s="24"/>
      <c r="I118" s="25"/>
      <c r="L118" s="4"/>
      <c r="M118" s="3"/>
      <c r="N118" s="16"/>
      <c r="O118" s="16"/>
      <c r="P118" s="16"/>
      <c r="Q118" s="17"/>
      <c r="R118" s="19"/>
      <c r="S118" s="16"/>
      <c r="T118" s="17"/>
    </row>
    <row r="119" spans="1:20" ht="15">
      <c r="A119" s="409"/>
      <c r="B119" s="424" t="s">
        <v>37312</v>
      </c>
      <c r="C119" s="10"/>
      <c r="D119" s="116"/>
      <c r="E119" s="24"/>
      <c r="F119" s="24"/>
      <c r="G119" s="25"/>
      <c r="H119" s="24"/>
      <c r="I119" s="25"/>
      <c r="L119" s="4"/>
      <c r="M119" s="3"/>
      <c r="N119" s="16"/>
      <c r="O119" s="16"/>
      <c r="P119" s="16"/>
      <c r="Q119" s="17"/>
      <c r="R119" s="19"/>
      <c r="S119" s="16"/>
      <c r="T119" s="17"/>
    </row>
    <row r="120" spans="1:20" ht="15">
      <c r="A120" s="411"/>
      <c r="B120" s="414" t="s">
        <v>37117</v>
      </c>
      <c r="C120" s="13"/>
      <c r="D120" s="121"/>
      <c r="E120" s="66"/>
      <c r="F120" s="63"/>
      <c r="G120" s="63"/>
      <c r="H120" s="63"/>
      <c r="I120" s="63"/>
      <c r="J120" s="63"/>
      <c r="K120" s="63"/>
      <c r="L120" s="63"/>
      <c r="M120" s="63"/>
      <c r="N120" s="16"/>
      <c r="O120" s="17"/>
      <c r="P120" s="18"/>
      <c r="Q120" s="17"/>
      <c r="R120" s="19"/>
      <c r="S120" s="17"/>
      <c r="T120" s="17"/>
    </row>
    <row r="121" spans="1:20" ht="15">
      <c r="A121" s="411"/>
      <c r="B121" s="424" t="s">
        <v>37311</v>
      </c>
      <c r="C121" s="13"/>
      <c r="D121" s="118"/>
      <c r="E121" s="66"/>
      <c r="F121" s="63"/>
      <c r="G121" s="63"/>
      <c r="H121" s="63"/>
      <c r="I121" s="63"/>
      <c r="J121" s="63"/>
      <c r="K121" s="63"/>
      <c r="L121" s="63"/>
      <c r="M121" s="63"/>
      <c r="N121" s="16"/>
      <c r="O121" s="17"/>
      <c r="P121" s="18"/>
      <c r="Q121" s="17"/>
      <c r="R121" s="19"/>
      <c r="S121" s="17"/>
      <c r="T121" s="17"/>
    </row>
    <row r="122" spans="1:20" ht="85.5">
      <c r="A122" s="411"/>
      <c r="B122" s="414" t="s">
        <v>37102</v>
      </c>
      <c r="C122" s="13"/>
      <c r="D122" s="121"/>
      <c r="E122" s="66"/>
      <c r="F122" s="63"/>
      <c r="G122" s="63"/>
      <c r="H122" s="63"/>
      <c r="I122" s="63"/>
      <c r="J122" s="63"/>
      <c r="K122" s="63"/>
      <c r="L122" s="63"/>
      <c r="M122" s="63"/>
      <c r="N122" s="16"/>
      <c r="O122" s="17"/>
      <c r="P122" s="18"/>
      <c r="Q122" s="17"/>
      <c r="R122" s="19"/>
      <c r="S122" s="17"/>
      <c r="T122" s="17"/>
    </row>
    <row r="123" spans="1:20" ht="15">
      <c r="A123" s="411"/>
      <c r="B123" s="414"/>
      <c r="C123" s="13"/>
      <c r="D123" s="121"/>
      <c r="E123" s="66"/>
      <c r="F123" s="63"/>
      <c r="G123" s="63"/>
      <c r="H123" s="63"/>
      <c r="I123" s="63"/>
      <c r="J123" s="63"/>
      <c r="K123" s="63"/>
      <c r="L123" s="63"/>
      <c r="M123" s="63"/>
      <c r="N123" s="16"/>
      <c r="O123" s="17"/>
      <c r="P123" s="18"/>
      <c r="Q123" s="17"/>
      <c r="R123" s="19"/>
      <c r="S123" s="17"/>
      <c r="T123" s="17"/>
    </row>
    <row r="124" spans="1:20" ht="15">
      <c r="A124" s="411"/>
      <c r="B124" s="414"/>
      <c r="C124" s="13"/>
      <c r="D124" s="121"/>
      <c r="E124" s="66"/>
      <c r="F124" s="63"/>
      <c r="G124" s="63"/>
      <c r="H124" s="63"/>
      <c r="I124" s="63"/>
      <c r="J124" s="63"/>
      <c r="K124" s="63"/>
      <c r="L124" s="63"/>
      <c r="M124" s="63"/>
      <c r="N124" s="16"/>
      <c r="O124" s="17"/>
      <c r="P124" s="18"/>
      <c r="Q124" s="17"/>
      <c r="R124" s="19"/>
      <c r="S124" s="17"/>
      <c r="T124" s="17"/>
    </row>
    <row r="125" spans="1:20" ht="15">
      <c r="A125" s="410">
        <v>200</v>
      </c>
      <c r="B125" s="426" t="s">
        <v>8138</v>
      </c>
      <c r="C125" s="10"/>
      <c r="D125" s="116"/>
      <c r="E125" s="24"/>
      <c r="F125" s="24"/>
      <c r="G125" s="25"/>
      <c r="H125" s="24"/>
      <c r="I125" s="25"/>
      <c r="L125" s="4"/>
      <c r="M125" s="3"/>
      <c r="N125" s="16"/>
      <c r="O125" s="16"/>
      <c r="P125" s="16"/>
      <c r="Q125" s="17"/>
      <c r="R125" s="19"/>
      <c r="S125" s="16"/>
      <c r="T125" s="17"/>
    </row>
    <row r="126" spans="1:20" ht="15">
      <c r="A126" s="409"/>
      <c r="B126" s="424"/>
      <c r="C126" s="10"/>
      <c r="D126" s="116"/>
      <c r="E126" s="24"/>
      <c r="F126" s="24"/>
      <c r="G126" s="25"/>
      <c r="H126" s="24"/>
      <c r="I126" s="25"/>
      <c r="L126" s="4"/>
      <c r="M126" s="3"/>
      <c r="N126" s="16"/>
      <c r="O126" s="16"/>
      <c r="P126" s="16"/>
      <c r="Q126" s="17"/>
      <c r="R126" s="19"/>
      <c r="S126" s="16"/>
      <c r="T126" s="17"/>
    </row>
    <row r="127" spans="1:20" ht="15">
      <c r="A127" s="409"/>
      <c r="B127" s="424" t="s">
        <v>8283</v>
      </c>
      <c r="C127" s="10"/>
      <c r="D127" s="116"/>
      <c r="E127" s="24"/>
      <c r="F127" s="24"/>
      <c r="G127" s="25"/>
      <c r="H127" s="24"/>
      <c r="I127" s="25"/>
      <c r="L127" s="4"/>
      <c r="M127" s="3"/>
      <c r="N127" s="16"/>
      <c r="O127" s="16"/>
      <c r="P127" s="16"/>
      <c r="Q127" s="17"/>
      <c r="R127" s="19"/>
      <c r="S127" s="16"/>
      <c r="T127" s="17"/>
    </row>
    <row r="128" spans="1:20" ht="15">
      <c r="A128" s="409"/>
      <c r="B128" s="424"/>
      <c r="C128" s="10"/>
      <c r="D128" s="116"/>
      <c r="E128" s="24"/>
      <c r="F128" s="24"/>
      <c r="G128" s="25"/>
      <c r="H128" s="24"/>
      <c r="I128" s="25"/>
      <c r="L128" s="4"/>
      <c r="M128" s="3"/>
      <c r="N128" s="16"/>
      <c r="O128" s="16"/>
      <c r="P128" s="16"/>
      <c r="Q128" s="17"/>
      <c r="R128" s="19"/>
      <c r="S128" s="16"/>
      <c r="T128" s="17"/>
    </row>
    <row r="129" spans="1:20" ht="15">
      <c r="A129" s="409"/>
      <c r="B129" s="424" t="s">
        <v>8128</v>
      </c>
      <c r="C129" s="10"/>
      <c r="D129" s="116"/>
      <c r="E129" s="24"/>
      <c r="F129" s="24"/>
      <c r="G129" s="25"/>
      <c r="H129" s="24"/>
      <c r="I129" s="25"/>
      <c r="L129" s="4"/>
      <c r="M129" s="3"/>
      <c r="N129" s="16"/>
      <c r="O129" s="16"/>
      <c r="P129" s="16"/>
      <c r="Q129" s="17"/>
      <c r="R129" s="19"/>
      <c r="S129" s="16"/>
      <c r="T129" s="17"/>
    </row>
    <row r="130" spans="1:20" ht="15">
      <c r="A130" s="409"/>
      <c r="B130" s="424"/>
      <c r="C130" s="10"/>
      <c r="D130" s="116"/>
      <c r="E130" s="24"/>
      <c r="F130" s="24"/>
      <c r="G130" s="25"/>
      <c r="H130" s="24"/>
      <c r="I130" s="25"/>
      <c r="L130" s="4"/>
      <c r="M130" s="3"/>
      <c r="N130" s="16"/>
      <c r="O130" s="16"/>
      <c r="P130" s="16"/>
      <c r="Q130" s="17"/>
      <c r="R130" s="19"/>
      <c r="S130" s="16"/>
      <c r="T130" s="17"/>
    </row>
    <row r="131" spans="1:20" ht="15">
      <c r="A131" s="409"/>
      <c r="B131" s="424" t="s">
        <v>37312</v>
      </c>
      <c r="C131" s="10"/>
      <c r="D131" s="116"/>
      <c r="E131" s="24"/>
      <c r="F131" s="24"/>
      <c r="G131" s="25"/>
      <c r="H131" s="24"/>
      <c r="I131" s="25"/>
      <c r="L131" s="4"/>
      <c r="M131" s="3"/>
      <c r="N131" s="16"/>
      <c r="O131" s="16"/>
      <c r="P131" s="16"/>
      <c r="Q131" s="17"/>
      <c r="R131" s="19"/>
      <c r="S131" s="16"/>
      <c r="T131" s="17"/>
    </row>
    <row r="132" spans="1:20" ht="14.25">
      <c r="A132" s="411"/>
      <c r="B132" s="414" t="s">
        <v>37118</v>
      </c>
      <c r="C132" s="10"/>
      <c r="D132" s="116"/>
      <c r="E132" s="24"/>
      <c r="F132" s="24"/>
      <c r="G132" s="25"/>
      <c r="H132" s="24"/>
      <c r="I132" s="25"/>
      <c r="L132" s="4"/>
      <c r="M132" s="3"/>
      <c r="N132" s="16"/>
      <c r="O132" s="16"/>
      <c r="P132" s="16"/>
      <c r="Q132" s="17"/>
      <c r="R132" s="19"/>
      <c r="S132" s="16"/>
      <c r="T132" s="17"/>
    </row>
    <row r="133" spans="1:20" ht="14.25">
      <c r="A133" s="411"/>
      <c r="B133" s="414" t="s">
        <v>37119</v>
      </c>
      <c r="C133" s="10"/>
      <c r="D133" s="116"/>
      <c r="E133" s="24"/>
      <c r="F133" s="24"/>
      <c r="G133" s="25"/>
      <c r="H133" s="24"/>
      <c r="I133" s="25"/>
      <c r="L133" s="4"/>
      <c r="M133" s="3"/>
      <c r="N133" s="16"/>
      <c r="O133" s="16"/>
      <c r="P133" s="16"/>
      <c r="Q133" s="17"/>
      <c r="R133" s="19"/>
      <c r="S133" s="16"/>
      <c r="T133" s="17"/>
    </row>
    <row r="134" spans="1:20" ht="14.25">
      <c r="A134" s="411"/>
      <c r="B134" s="414" t="s">
        <v>37120</v>
      </c>
      <c r="C134" s="10"/>
      <c r="D134" s="116"/>
      <c r="E134" s="24"/>
      <c r="F134" s="24"/>
      <c r="G134" s="25"/>
      <c r="H134" s="24"/>
      <c r="I134" s="25"/>
      <c r="L134" s="4"/>
      <c r="M134" s="3"/>
      <c r="N134" s="16"/>
      <c r="O134" s="16"/>
      <c r="P134" s="16"/>
      <c r="Q134" s="17"/>
      <c r="R134" s="19"/>
      <c r="S134" s="16"/>
      <c r="T134" s="17"/>
    </row>
    <row r="135" spans="1:20" ht="14.25">
      <c r="A135" s="411"/>
      <c r="B135" s="414" t="s">
        <v>37121</v>
      </c>
      <c r="C135" s="10"/>
      <c r="D135" s="116"/>
      <c r="E135" s="24"/>
      <c r="F135" s="24"/>
      <c r="G135" s="25"/>
      <c r="H135" s="24"/>
      <c r="I135" s="25"/>
      <c r="L135" s="4"/>
      <c r="M135" s="3"/>
      <c r="N135" s="16"/>
      <c r="O135" s="16"/>
      <c r="P135" s="16"/>
      <c r="Q135" s="17"/>
      <c r="R135" s="19"/>
      <c r="S135" s="16"/>
      <c r="T135" s="17"/>
    </row>
    <row r="136" spans="1:20" ht="14.25">
      <c r="A136" s="411"/>
      <c r="B136" s="414" t="s">
        <v>37122</v>
      </c>
      <c r="C136" s="10"/>
      <c r="D136" s="116"/>
      <c r="E136" s="24"/>
      <c r="F136" s="24"/>
      <c r="G136" s="25"/>
      <c r="H136" s="24"/>
      <c r="I136" s="25"/>
      <c r="L136" s="4"/>
      <c r="M136" s="3"/>
      <c r="N136" s="16"/>
      <c r="O136" s="16"/>
      <c r="P136" s="16"/>
      <c r="Q136" s="17"/>
      <c r="R136" s="19"/>
      <c r="S136" s="16"/>
      <c r="T136" s="17"/>
    </row>
    <row r="137" spans="1:20" ht="14.25">
      <c r="A137" s="411"/>
      <c r="B137" s="414" t="s">
        <v>37123</v>
      </c>
      <c r="C137" s="10"/>
      <c r="D137" s="116"/>
      <c r="E137" s="24"/>
      <c r="F137" s="24"/>
      <c r="G137" s="25"/>
      <c r="H137" s="24"/>
      <c r="I137" s="25"/>
      <c r="L137" s="4"/>
      <c r="M137" s="3"/>
      <c r="N137" s="16"/>
      <c r="O137" s="16"/>
      <c r="P137" s="16"/>
      <c r="Q137" s="17"/>
      <c r="R137" s="19"/>
      <c r="S137" s="16"/>
      <c r="T137" s="17"/>
    </row>
    <row r="138" spans="1:20" ht="14.25">
      <c r="A138" s="411"/>
      <c r="B138" s="414" t="s">
        <v>37124</v>
      </c>
      <c r="C138" s="10"/>
      <c r="D138" s="116"/>
      <c r="E138" s="24"/>
      <c r="F138" s="24"/>
      <c r="G138" s="25"/>
      <c r="H138" s="24"/>
      <c r="I138" s="25"/>
      <c r="L138" s="4"/>
      <c r="M138" s="3"/>
      <c r="N138" s="16"/>
      <c r="O138" s="16"/>
      <c r="P138" s="16"/>
      <c r="Q138" s="17"/>
      <c r="R138" s="19"/>
      <c r="S138" s="16"/>
      <c r="T138" s="17"/>
    </row>
    <row r="139" spans="1:20" ht="14.25">
      <c r="A139" s="411"/>
      <c r="B139" s="414" t="s">
        <v>37125</v>
      </c>
      <c r="C139" s="10"/>
      <c r="D139" s="116"/>
      <c r="E139" s="24"/>
      <c r="F139" s="24"/>
      <c r="G139" s="25"/>
      <c r="H139" s="24"/>
      <c r="I139" s="25"/>
      <c r="L139" s="4"/>
      <c r="M139" s="3"/>
      <c r="N139" s="16"/>
      <c r="O139" s="16"/>
      <c r="P139" s="16"/>
      <c r="Q139" s="17"/>
      <c r="R139" s="19"/>
      <c r="S139" s="16"/>
      <c r="T139" s="17"/>
    </row>
    <row r="140" spans="1:20" ht="14.25">
      <c r="A140" s="411"/>
      <c r="B140" s="414" t="s">
        <v>37126</v>
      </c>
      <c r="C140" s="10"/>
      <c r="D140" s="116"/>
      <c r="E140" s="24"/>
      <c r="F140" s="24"/>
      <c r="G140" s="25"/>
      <c r="H140" s="24"/>
      <c r="I140" s="25"/>
      <c r="L140" s="4"/>
      <c r="M140" s="3"/>
      <c r="N140" s="16"/>
      <c r="O140" s="16"/>
      <c r="P140" s="16"/>
      <c r="Q140" s="17"/>
      <c r="R140" s="19"/>
      <c r="S140" s="16"/>
      <c r="T140" s="17"/>
    </row>
    <row r="141" spans="1:20" ht="14.25">
      <c r="A141" s="411"/>
      <c r="B141" s="414" t="s">
        <v>37127</v>
      </c>
      <c r="C141" s="10"/>
      <c r="D141" s="116"/>
      <c r="E141" s="24"/>
      <c r="F141" s="24"/>
      <c r="G141" s="25"/>
      <c r="H141" s="24"/>
      <c r="I141" s="25"/>
      <c r="L141" s="4"/>
      <c r="M141" s="3"/>
      <c r="N141" s="16"/>
      <c r="O141" s="16"/>
      <c r="P141" s="16"/>
      <c r="Q141" s="17"/>
      <c r="R141" s="19"/>
      <c r="S141" s="16"/>
      <c r="T141" s="17"/>
    </row>
    <row r="142" spans="1:20" ht="15">
      <c r="A142" s="411"/>
      <c r="B142" s="424" t="s">
        <v>37311</v>
      </c>
      <c r="C142" s="13"/>
      <c r="D142" s="118"/>
      <c r="E142" s="66"/>
      <c r="F142" s="63"/>
      <c r="G142" s="63"/>
      <c r="H142" s="63"/>
      <c r="I142" s="63"/>
      <c r="J142" s="63"/>
      <c r="K142" s="63"/>
      <c r="L142" s="63"/>
      <c r="M142" s="63"/>
      <c r="N142" s="16"/>
      <c r="O142" s="17"/>
      <c r="P142" s="18"/>
      <c r="Q142" s="17"/>
      <c r="R142" s="19"/>
      <c r="S142" s="17"/>
      <c r="T142" s="17"/>
    </row>
    <row r="143" spans="1:20" ht="85.5">
      <c r="A143" s="411"/>
      <c r="B143" s="414" t="s">
        <v>37213</v>
      </c>
      <c r="C143" s="10"/>
      <c r="D143" s="116"/>
      <c r="E143" s="24"/>
      <c r="F143" s="24"/>
      <c r="G143" s="25"/>
      <c r="H143" s="24"/>
      <c r="I143" s="25"/>
      <c r="L143" s="4"/>
      <c r="M143" s="3"/>
      <c r="N143" s="16"/>
      <c r="O143" s="16"/>
      <c r="P143" s="16"/>
      <c r="Q143" s="17"/>
      <c r="R143" s="19"/>
      <c r="S143" s="16"/>
      <c r="T143" s="17"/>
    </row>
    <row r="144" spans="1:20" ht="57">
      <c r="A144" s="411"/>
      <c r="B144" s="414" t="s">
        <v>37094</v>
      </c>
      <c r="C144" s="13"/>
      <c r="D144" s="121"/>
      <c r="E144" s="66"/>
      <c r="F144" s="63"/>
      <c r="G144" s="63"/>
      <c r="H144" s="63"/>
      <c r="I144" s="63"/>
      <c r="J144" s="63"/>
      <c r="K144" s="63"/>
      <c r="L144" s="63"/>
      <c r="M144" s="63"/>
      <c r="N144" s="16"/>
      <c r="O144" s="17"/>
      <c r="P144" s="18"/>
      <c r="Q144" s="17"/>
      <c r="R144" s="19"/>
      <c r="S144" s="17"/>
      <c r="T144" s="17"/>
    </row>
    <row r="145" spans="1:20" ht="57">
      <c r="A145" s="411"/>
      <c r="B145" s="414" t="s">
        <v>37095</v>
      </c>
      <c r="C145" s="13"/>
      <c r="D145" s="121"/>
      <c r="E145" s="66"/>
      <c r="F145" s="63"/>
      <c r="G145" s="63"/>
      <c r="H145" s="63"/>
      <c r="I145" s="63"/>
      <c r="J145" s="63"/>
      <c r="K145" s="63"/>
      <c r="L145" s="63"/>
      <c r="M145" s="63"/>
      <c r="N145" s="16"/>
      <c r="O145" s="17"/>
      <c r="P145" s="18"/>
      <c r="Q145" s="17"/>
      <c r="R145" s="19"/>
      <c r="S145" s="17"/>
      <c r="T145" s="17"/>
    </row>
    <row r="146" spans="1:20" ht="15">
      <c r="A146" s="411"/>
      <c r="B146" s="414" t="s">
        <v>37096</v>
      </c>
      <c r="C146" s="13"/>
      <c r="D146" s="121"/>
      <c r="E146" s="66"/>
      <c r="F146" s="63"/>
      <c r="G146" s="63"/>
      <c r="H146" s="63"/>
      <c r="I146" s="63"/>
      <c r="J146" s="63"/>
      <c r="K146" s="63"/>
      <c r="L146" s="63"/>
      <c r="M146" s="63"/>
      <c r="N146" s="16"/>
      <c r="O146" s="17"/>
      <c r="P146" s="18"/>
      <c r="Q146" s="17"/>
      <c r="R146" s="19"/>
      <c r="S146" s="17"/>
      <c r="T146" s="17"/>
    </row>
    <row r="147" spans="1:20" ht="28.5">
      <c r="A147" s="411"/>
      <c r="B147" s="414" t="s">
        <v>37097</v>
      </c>
      <c r="C147" s="13"/>
      <c r="D147" s="121"/>
      <c r="E147" s="66"/>
      <c r="F147" s="63"/>
      <c r="G147" s="63"/>
      <c r="H147" s="63"/>
      <c r="I147" s="63"/>
      <c r="J147" s="63"/>
      <c r="K147" s="63"/>
      <c r="L147" s="63"/>
      <c r="M147" s="63"/>
      <c r="N147" s="16"/>
      <c r="O147" s="17"/>
      <c r="P147" s="18"/>
      <c r="Q147" s="17"/>
      <c r="R147" s="19"/>
      <c r="S147" s="17"/>
      <c r="T147" s="17"/>
    </row>
    <row r="148" spans="1:20" ht="28.5">
      <c r="A148" s="411"/>
      <c r="B148" s="414" t="s">
        <v>37098</v>
      </c>
      <c r="C148" s="13"/>
      <c r="D148" s="121"/>
      <c r="E148" s="66"/>
      <c r="F148" s="63"/>
      <c r="G148" s="63"/>
      <c r="H148" s="63"/>
      <c r="I148" s="63"/>
      <c r="J148" s="63"/>
      <c r="K148" s="63"/>
      <c r="L148" s="63"/>
      <c r="M148" s="63"/>
      <c r="N148" s="16"/>
      <c r="O148" s="17"/>
      <c r="P148" s="18"/>
      <c r="Q148" s="17"/>
      <c r="R148" s="19"/>
      <c r="S148" s="17"/>
      <c r="T148" s="17"/>
    </row>
    <row r="149" spans="1:20" ht="24" customHeight="1">
      <c r="A149" s="411"/>
      <c r="B149" s="414" t="s">
        <v>37099</v>
      </c>
      <c r="C149" s="13"/>
      <c r="D149" s="121"/>
      <c r="E149" s="66"/>
      <c r="F149" s="63"/>
      <c r="G149" s="63"/>
      <c r="H149" s="63"/>
      <c r="I149" s="63"/>
      <c r="J149" s="63"/>
      <c r="K149" s="63"/>
      <c r="L149" s="63"/>
      <c r="M149" s="63"/>
      <c r="N149" s="16"/>
      <c r="O149" s="17"/>
      <c r="P149" s="18"/>
      <c r="Q149" s="17"/>
      <c r="R149" s="19"/>
      <c r="S149" s="17"/>
      <c r="T149" s="17"/>
    </row>
    <row r="150" spans="1:20" ht="15">
      <c r="A150" s="411"/>
      <c r="B150" s="414"/>
      <c r="C150" s="13"/>
      <c r="D150" s="121"/>
      <c r="E150" s="66"/>
      <c r="F150" s="63"/>
      <c r="G150" s="63"/>
      <c r="H150" s="63"/>
      <c r="I150" s="63"/>
      <c r="J150" s="63"/>
      <c r="K150" s="63"/>
      <c r="L150" s="63"/>
      <c r="M150" s="63"/>
      <c r="N150" s="16"/>
      <c r="O150" s="17"/>
      <c r="P150" s="18"/>
      <c r="Q150" s="17"/>
      <c r="R150" s="19"/>
      <c r="S150" s="17"/>
      <c r="T150" s="17"/>
    </row>
    <row r="151" spans="1:20" ht="15">
      <c r="A151" s="409"/>
      <c r="B151" s="424" t="s">
        <v>8114</v>
      </c>
      <c r="C151" s="10"/>
      <c r="D151" s="116"/>
      <c r="E151" s="24"/>
      <c r="F151" s="24"/>
      <c r="G151" s="25"/>
      <c r="H151" s="24"/>
      <c r="I151" s="25"/>
      <c r="L151" s="4"/>
      <c r="M151" s="3"/>
      <c r="N151" s="16"/>
      <c r="O151" s="16"/>
      <c r="P151" s="16"/>
      <c r="Q151" s="17"/>
      <c r="R151" s="19"/>
      <c r="S151" s="16"/>
      <c r="T151" s="17"/>
    </row>
    <row r="152" spans="1:20" ht="15">
      <c r="A152" s="409"/>
      <c r="B152" s="424"/>
      <c r="C152" s="10"/>
      <c r="D152" s="116"/>
      <c r="E152" s="24"/>
      <c r="F152" s="24"/>
      <c r="G152" s="25"/>
      <c r="H152" s="24"/>
      <c r="I152" s="25"/>
      <c r="L152" s="4"/>
      <c r="M152" s="3"/>
      <c r="N152" s="16"/>
      <c r="O152" s="16"/>
      <c r="P152" s="16"/>
      <c r="Q152" s="17"/>
      <c r="R152" s="19"/>
      <c r="S152" s="16"/>
      <c r="T152" s="17"/>
    </row>
    <row r="153" spans="1:20" ht="15">
      <c r="A153" s="409"/>
      <c r="B153" s="424" t="s">
        <v>37312</v>
      </c>
      <c r="C153" s="10"/>
      <c r="D153" s="116"/>
      <c r="E153" s="24"/>
      <c r="F153" s="24"/>
      <c r="G153" s="25"/>
      <c r="H153" s="24"/>
      <c r="I153" s="25"/>
      <c r="L153" s="4"/>
      <c r="M153" s="3"/>
      <c r="N153" s="16"/>
      <c r="O153" s="16"/>
      <c r="P153" s="16"/>
      <c r="Q153" s="17"/>
      <c r="R153" s="19"/>
      <c r="S153" s="16"/>
      <c r="T153" s="17"/>
    </row>
    <row r="154" spans="1:20" ht="15">
      <c r="A154" s="411"/>
      <c r="B154" s="414" t="s">
        <v>37128</v>
      </c>
      <c r="C154" s="13"/>
      <c r="D154" s="121"/>
      <c r="E154" s="66"/>
      <c r="F154" s="63"/>
      <c r="G154" s="63"/>
      <c r="H154" s="63"/>
      <c r="I154" s="63"/>
      <c r="J154" s="63"/>
      <c r="K154" s="63"/>
      <c r="L154" s="63"/>
      <c r="M154" s="63"/>
      <c r="N154" s="16"/>
      <c r="O154" s="17"/>
      <c r="P154" s="18"/>
      <c r="Q154" s="17"/>
      <c r="R154" s="19"/>
      <c r="S154" s="17"/>
      <c r="T154" s="17"/>
    </row>
    <row r="155" spans="1:20" ht="15">
      <c r="A155" s="411"/>
      <c r="B155" s="414" t="s">
        <v>37129</v>
      </c>
      <c r="C155" s="13"/>
      <c r="D155" s="121"/>
      <c r="E155" s="66"/>
      <c r="F155" s="63"/>
      <c r="G155" s="63"/>
      <c r="H155" s="63"/>
      <c r="I155" s="63"/>
      <c r="J155" s="63"/>
      <c r="K155" s="63"/>
      <c r="L155" s="63"/>
      <c r="M155" s="63"/>
      <c r="N155" s="16"/>
      <c r="O155" s="17"/>
      <c r="P155" s="18"/>
      <c r="Q155" s="17"/>
      <c r="R155" s="19"/>
      <c r="S155" s="17"/>
      <c r="T155" s="17"/>
    </row>
    <row r="156" spans="1:20" ht="15">
      <c r="A156" s="411"/>
      <c r="B156" s="424" t="s">
        <v>37311</v>
      </c>
      <c r="C156" s="13"/>
      <c r="D156" s="118"/>
      <c r="E156" s="66"/>
      <c r="F156" s="63"/>
      <c r="G156" s="63"/>
      <c r="H156" s="63"/>
      <c r="I156" s="63"/>
      <c r="J156" s="63"/>
      <c r="K156" s="63"/>
      <c r="L156" s="63"/>
      <c r="M156" s="63"/>
      <c r="N156" s="16"/>
      <c r="O156" s="17"/>
      <c r="P156" s="18"/>
      <c r="Q156" s="17"/>
      <c r="R156" s="19"/>
      <c r="S156" s="17"/>
      <c r="T156" s="17"/>
    </row>
    <row r="157" spans="1:20" ht="28.5">
      <c r="A157" s="411"/>
      <c r="B157" s="414" t="s">
        <v>37214</v>
      </c>
      <c r="C157" s="13"/>
      <c r="D157" s="121"/>
      <c r="E157" s="66"/>
      <c r="F157" s="63"/>
      <c r="G157" s="63"/>
      <c r="H157" s="63"/>
      <c r="I157" s="63"/>
      <c r="J157" s="63"/>
      <c r="K157" s="63"/>
      <c r="L157" s="63"/>
      <c r="M157" s="63"/>
      <c r="N157" s="16"/>
      <c r="O157" s="17"/>
      <c r="P157" s="18"/>
      <c r="Q157" s="17"/>
      <c r="R157" s="19"/>
      <c r="S157" s="17"/>
      <c r="T157" s="17"/>
    </row>
    <row r="158" spans="1:20" ht="28.5">
      <c r="A158" s="411"/>
      <c r="B158" s="414" t="s">
        <v>37215</v>
      </c>
      <c r="C158" s="13"/>
      <c r="D158" s="121"/>
      <c r="E158" s="66"/>
      <c r="F158" s="63"/>
      <c r="G158" s="63"/>
      <c r="H158" s="63"/>
      <c r="I158" s="63"/>
      <c r="J158" s="63"/>
      <c r="K158" s="63"/>
      <c r="L158" s="63"/>
      <c r="M158" s="63"/>
      <c r="N158" s="16"/>
      <c r="O158" s="17"/>
      <c r="P158" s="18"/>
      <c r="Q158" s="17"/>
      <c r="R158" s="19"/>
      <c r="S158" s="17"/>
      <c r="T158" s="17"/>
    </row>
    <row r="159" spans="1:20" ht="15">
      <c r="A159" s="411"/>
      <c r="B159" s="414" t="s">
        <v>37216</v>
      </c>
      <c r="C159" s="13"/>
      <c r="D159" s="121"/>
      <c r="E159" s="66"/>
      <c r="F159" s="63"/>
      <c r="G159" s="63"/>
      <c r="H159" s="63"/>
      <c r="I159" s="63"/>
      <c r="J159" s="63"/>
      <c r="K159" s="63"/>
      <c r="L159" s="63"/>
      <c r="M159" s="63"/>
      <c r="N159" s="16"/>
      <c r="O159" s="17"/>
      <c r="P159" s="18"/>
      <c r="Q159" s="17"/>
      <c r="R159" s="19"/>
      <c r="S159" s="17"/>
      <c r="T159" s="17"/>
    </row>
    <row r="160" spans="1:20" ht="15">
      <c r="A160" s="411"/>
      <c r="B160" s="414" t="s">
        <v>37217</v>
      </c>
      <c r="C160" s="13"/>
      <c r="D160" s="121"/>
      <c r="E160" s="66"/>
      <c r="F160" s="63"/>
      <c r="G160" s="63"/>
      <c r="H160" s="63"/>
      <c r="I160" s="63"/>
      <c r="J160" s="63"/>
      <c r="K160" s="63"/>
      <c r="L160" s="63"/>
      <c r="M160" s="63"/>
      <c r="N160" s="16"/>
      <c r="O160" s="17"/>
      <c r="P160" s="18"/>
      <c r="Q160" s="17"/>
      <c r="R160" s="19"/>
      <c r="S160" s="17"/>
      <c r="T160" s="17"/>
    </row>
    <row r="161" spans="1:20" ht="28.5">
      <c r="A161" s="411"/>
      <c r="B161" s="414" t="s">
        <v>37218</v>
      </c>
      <c r="C161" s="13"/>
      <c r="D161" s="121"/>
      <c r="E161" s="66"/>
      <c r="F161" s="63"/>
      <c r="G161" s="63"/>
      <c r="H161" s="63"/>
      <c r="I161" s="63"/>
      <c r="J161" s="63"/>
      <c r="K161" s="63"/>
      <c r="L161" s="63"/>
      <c r="M161" s="63"/>
      <c r="N161" s="16"/>
      <c r="O161" s="17"/>
      <c r="P161" s="18"/>
      <c r="Q161" s="17"/>
      <c r="R161" s="19"/>
      <c r="S161" s="17"/>
      <c r="T161" s="17"/>
    </row>
    <row r="162" spans="1:20" ht="15">
      <c r="A162" s="411"/>
      <c r="B162" s="414"/>
      <c r="C162" s="13"/>
      <c r="D162" s="121"/>
      <c r="E162" s="66"/>
      <c r="F162" s="63"/>
      <c r="G162" s="63"/>
      <c r="H162" s="63"/>
      <c r="I162" s="63"/>
      <c r="J162" s="63"/>
      <c r="K162" s="63"/>
      <c r="L162" s="63"/>
      <c r="M162" s="63"/>
      <c r="N162" s="16"/>
      <c r="O162" s="17"/>
      <c r="P162" s="18"/>
      <c r="Q162" s="17"/>
      <c r="R162" s="19"/>
      <c r="S162" s="17"/>
      <c r="T162" s="17"/>
    </row>
    <row r="163" spans="1:20" ht="15">
      <c r="A163" s="409"/>
      <c r="B163" s="424" t="s">
        <v>999</v>
      </c>
      <c r="C163" s="10"/>
      <c r="D163" s="116"/>
      <c r="E163" s="24"/>
      <c r="F163" s="24"/>
      <c r="G163" s="25"/>
      <c r="H163" s="24"/>
      <c r="I163" s="25"/>
      <c r="L163" s="4"/>
      <c r="M163" s="3"/>
      <c r="N163" s="16"/>
      <c r="O163" s="16"/>
      <c r="P163" s="16"/>
      <c r="Q163" s="17"/>
      <c r="R163" s="19"/>
      <c r="S163" s="16"/>
      <c r="T163" s="17"/>
    </row>
    <row r="164" spans="1:20" ht="15">
      <c r="A164" s="409"/>
      <c r="B164" s="424" t="s">
        <v>8116</v>
      </c>
      <c r="C164" s="10"/>
      <c r="D164" s="116"/>
      <c r="E164" s="24"/>
      <c r="F164" s="24"/>
      <c r="G164" s="25"/>
      <c r="H164" s="24"/>
      <c r="I164" s="25"/>
      <c r="L164" s="4"/>
      <c r="M164" s="3"/>
      <c r="N164" s="16"/>
      <c r="O164" s="16"/>
      <c r="P164" s="16"/>
      <c r="Q164" s="17"/>
      <c r="R164" s="19"/>
      <c r="S164" s="16"/>
      <c r="T164" s="17"/>
    </row>
    <row r="165" spans="1:20" ht="15">
      <c r="A165" s="409"/>
      <c r="B165" s="424"/>
      <c r="C165" s="10"/>
      <c r="D165" s="116"/>
      <c r="E165" s="24"/>
      <c r="F165" s="24"/>
      <c r="G165" s="25"/>
      <c r="H165" s="24"/>
      <c r="I165" s="25"/>
      <c r="L165" s="4"/>
      <c r="M165" s="3"/>
      <c r="N165" s="16"/>
      <c r="O165" s="16"/>
      <c r="P165" s="16"/>
      <c r="Q165" s="17"/>
      <c r="R165" s="19"/>
      <c r="S165" s="16"/>
      <c r="T165" s="17"/>
    </row>
    <row r="166" spans="1:20" ht="15">
      <c r="A166" s="409"/>
      <c r="B166" s="424" t="s">
        <v>37312</v>
      </c>
      <c r="C166" s="10"/>
      <c r="D166" s="116"/>
      <c r="E166" s="24"/>
      <c r="F166" s="24"/>
      <c r="G166" s="25"/>
      <c r="H166" s="24"/>
      <c r="I166" s="25"/>
      <c r="L166" s="4"/>
      <c r="M166" s="3"/>
      <c r="N166" s="16"/>
      <c r="O166" s="16"/>
      <c r="P166" s="16"/>
      <c r="Q166" s="17"/>
      <c r="R166" s="19"/>
      <c r="S166" s="16"/>
      <c r="T166" s="17"/>
    </row>
    <row r="167" spans="1:20" ht="15">
      <c r="A167" s="411"/>
      <c r="B167" s="414" t="s">
        <v>37130</v>
      </c>
      <c r="C167" s="13"/>
      <c r="D167" s="121"/>
      <c r="E167" s="66"/>
      <c r="F167" s="63"/>
      <c r="G167" s="63"/>
      <c r="H167" s="63"/>
      <c r="I167" s="63"/>
      <c r="J167" s="63"/>
      <c r="K167" s="63"/>
      <c r="L167" s="63"/>
      <c r="M167" s="63"/>
      <c r="N167" s="16"/>
      <c r="O167" s="17"/>
      <c r="P167" s="18"/>
      <c r="Q167" s="17"/>
      <c r="R167" s="19"/>
      <c r="S167" s="17"/>
      <c r="T167" s="17"/>
    </row>
    <row r="168" spans="1:20" ht="15">
      <c r="A168" s="411"/>
      <c r="B168" s="414" t="s">
        <v>37354</v>
      </c>
      <c r="C168" s="13"/>
      <c r="D168" s="121"/>
      <c r="E168" s="66"/>
      <c r="F168" s="63"/>
      <c r="G168" s="63"/>
      <c r="H168" s="63"/>
      <c r="I168" s="63"/>
      <c r="J168" s="63"/>
      <c r="K168" s="63"/>
      <c r="L168" s="63"/>
      <c r="M168" s="63"/>
      <c r="N168" s="16"/>
      <c r="O168" s="17"/>
      <c r="P168" s="18"/>
      <c r="Q168" s="17"/>
      <c r="R168" s="19"/>
      <c r="S168" s="17"/>
      <c r="T168" s="17"/>
    </row>
    <row r="169" spans="1:20" ht="15">
      <c r="A169" s="411"/>
      <c r="B169" s="414" t="s">
        <v>37131</v>
      </c>
      <c r="C169" s="13"/>
      <c r="D169" s="121"/>
      <c r="E169" s="66"/>
      <c r="F169" s="63"/>
      <c r="G169" s="63"/>
      <c r="H169" s="63"/>
      <c r="I169" s="63"/>
      <c r="J169" s="63"/>
      <c r="K169" s="63"/>
      <c r="L169" s="63"/>
      <c r="M169" s="63"/>
      <c r="N169" s="16"/>
      <c r="O169" s="17"/>
      <c r="P169" s="18"/>
      <c r="Q169" s="17"/>
      <c r="R169" s="19"/>
      <c r="S169" s="17"/>
      <c r="T169" s="17"/>
    </row>
    <row r="170" spans="1:20" ht="28.5">
      <c r="A170" s="411"/>
      <c r="B170" s="414" t="s">
        <v>37353</v>
      </c>
      <c r="C170" s="13"/>
      <c r="D170" s="121"/>
      <c r="E170" s="66"/>
      <c r="F170" s="63"/>
      <c r="G170" s="63"/>
      <c r="H170" s="63"/>
      <c r="I170" s="63"/>
      <c r="J170" s="63"/>
      <c r="K170" s="63"/>
      <c r="L170" s="63"/>
      <c r="M170" s="63"/>
      <c r="N170" s="16"/>
      <c r="O170" s="17"/>
      <c r="P170" s="18"/>
      <c r="Q170" s="17"/>
      <c r="R170" s="19"/>
      <c r="S170" s="17"/>
      <c r="T170" s="17"/>
    </row>
    <row r="171" spans="1:20" ht="15">
      <c r="A171" s="411"/>
      <c r="B171" s="414" t="s">
        <v>37355</v>
      </c>
      <c r="C171" s="13"/>
      <c r="D171" s="121"/>
      <c r="E171" s="66"/>
      <c r="F171" s="63"/>
      <c r="G171" s="63"/>
      <c r="H171" s="63"/>
      <c r="I171" s="63"/>
      <c r="J171" s="63"/>
      <c r="K171" s="63"/>
      <c r="L171" s="63"/>
      <c r="M171" s="63"/>
      <c r="N171" s="16"/>
      <c r="O171" s="17"/>
      <c r="P171" s="18"/>
      <c r="Q171" s="17"/>
      <c r="R171" s="19"/>
      <c r="S171" s="17"/>
      <c r="T171" s="17"/>
    </row>
    <row r="172" spans="1:20" ht="15">
      <c r="A172" s="411"/>
      <c r="B172" s="424" t="s">
        <v>37311</v>
      </c>
      <c r="C172" s="13"/>
      <c r="D172" s="118"/>
      <c r="E172" s="66"/>
      <c r="F172" s="63"/>
      <c r="G172" s="63"/>
      <c r="H172" s="63"/>
      <c r="I172" s="63"/>
      <c r="J172" s="63"/>
      <c r="K172" s="63"/>
      <c r="L172" s="63"/>
      <c r="M172" s="63"/>
      <c r="N172" s="16"/>
      <c r="O172" s="17"/>
      <c r="P172" s="18"/>
      <c r="Q172" s="17"/>
      <c r="R172" s="19"/>
      <c r="S172" s="17"/>
      <c r="T172" s="17"/>
    </row>
    <row r="173" spans="1:20" ht="57">
      <c r="A173" s="411"/>
      <c r="B173" s="414" t="s">
        <v>37220</v>
      </c>
      <c r="C173" s="13"/>
      <c r="D173" s="121"/>
      <c r="E173" s="66"/>
      <c r="F173" s="63"/>
      <c r="G173" s="63"/>
      <c r="H173" s="63"/>
      <c r="I173" s="63"/>
      <c r="J173" s="63"/>
      <c r="K173" s="63"/>
      <c r="L173" s="63"/>
      <c r="M173" s="63"/>
      <c r="N173" s="16"/>
      <c r="O173" s="17"/>
      <c r="P173" s="18"/>
      <c r="Q173" s="17"/>
      <c r="R173" s="19"/>
      <c r="S173" s="17"/>
      <c r="T173" s="17"/>
    </row>
    <row r="174" spans="1:20" ht="28.5">
      <c r="A174" s="411"/>
      <c r="B174" s="414" t="s">
        <v>37219</v>
      </c>
      <c r="C174" s="13"/>
      <c r="D174" s="121"/>
      <c r="E174" s="66"/>
      <c r="F174" s="63"/>
      <c r="G174" s="63"/>
      <c r="H174" s="63"/>
      <c r="I174" s="63"/>
      <c r="J174" s="63"/>
      <c r="K174" s="63"/>
      <c r="L174" s="63"/>
      <c r="M174" s="63"/>
      <c r="N174" s="16"/>
      <c r="O174" s="17"/>
      <c r="P174" s="18"/>
      <c r="Q174" s="17"/>
      <c r="R174" s="19"/>
      <c r="S174" s="17"/>
      <c r="T174" s="17"/>
    </row>
    <row r="175" spans="1:20" ht="15">
      <c r="A175" s="411"/>
      <c r="B175" s="414"/>
      <c r="C175" s="13"/>
      <c r="D175" s="121"/>
      <c r="E175" s="66"/>
      <c r="F175" s="63"/>
      <c r="G175" s="63"/>
      <c r="H175" s="63"/>
      <c r="I175" s="63"/>
      <c r="J175" s="63"/>
      <c r="K175" s="63"/>
      <c r="L175" s="63"/>
      <c r="M175" s="63"/>
      <c r="N175" s="16"/>
      <c r="O175" s="17"/>
      <c r="P175" s="18"/>
      <c r="Q175" s="17"/>
      <c r="R175" s="19"/>
      <c r="S175" s="17"/>
      <c r="T175" s="17"/>
    </row>
    <row r="176" spans="1:20" ht="15">
      <c r="A176" s="409"/>
      <c r="B176" s="424" t="s">
        <v>8117</v>
      </c>
      <c r="C176" s="10"/>
      <c r="D176" s="116"/>
      <c r="E176" s="24"/>
      <c r="F176" s="24"/>
      <c r="G176" s="25"/>
      <c r="H176" s="24"/>
      <c r="I176" s="25"/>
      <c r="L176" s="4"/>
      <c r="M176" s="3"/>
      <c r="N176" s="16"/>
      <c r="O176" s="16"/>
      <c r="P176" s="16"/>
      <c r="Q176" s="17"/>
      <c r="R176" s="19"/>
      <c r="S176" s="16"/>
      <c r="T176" s="17"/>
    </row>
    <row r="177" spans="1:20" ht="15">
      <c r="A177" s="409"/>
      <c r="B177" s="424"/>
      <c r="C177" s="10"/>
      <c r="D177" s="116"/>
      <c r="E177" s="24"/>
      <c r="F177" s="24"/>
      <c r="G177" s="25"/>
      <c r="H177" s="24"/>
      <c r="I177" s="25"/>
      <c r="L177" s="4"/>
      <c r="M177" s="3"/>
      <c r="N177" s="16"/>
      <c r="O177" s="16"/>
      <c r="P177" s="16"/>
      <c r="Q177" s="17"/>
      <c r="R177" s="19"/>
      <c r="S177" s="16"/>
      <c r="T177" s="17"/>
    </row>
    <row r="178" spans="1:20" ht="15">
      <c r="A178" s="409"/>
      <c r="B178" s="424" t="s">
        <v>37312</v>
      </c>
      <c r="C178" s="10"/>
      <c r="D178" s="116"/>
      <c r="E178" s="24"/>
      <c r="F178" s="24"/>
      <c r="G178" s="25"/>
      <c r="H178" s="24"/>
      <c r="I178" s="25"/>
      <c r="L178" s="4"/>
      <c r="M178" s="3"/>
      <c r="N178" s="16"/>
      <c r="O178" s="16"/>
      <c r="P178" s="16"/>
      <c r="Q178" s="17"/>
      <c r="R178" s="19"/>
      <c r="S178" s="16"/>
      <c r="T178" s="17"/>
    </row>
    <row r="179" spans="1:20" ht="15">
      <c r="A179" s="411"/>
      <c r="B179" s="414" t="s">
        <v>37130</v>
      </c>
      <c r="C179" s="13"/>
      <c r="D179" s="121"/>
      <c r="E179" s="66"/>
      <c r="F179" s="63"/>
      <c r="G179" s="63"/>
      <c r="H179" s="63"/>
      <c r="I179" s="63"/>
      <c r="J179" s="63"/>
      <c r="K179" s="63"/>
      <c r="L179" s="63"/>
      <c r="M179" s="63"/>
      <c r="N179" s="16"/>
      <c r="O179" s="17"/>
      <c r="P179" s="18"/>
      <c r="Q179" s="17"/>
      <c r="R179" s="19"/>
      <c r="S179" s="17"/>
      <c r="T179" s="17"/>
    </row>
    <row r="180" spans="1:20" ht="15">
      <c r="A180" s="411"/>
      <c r="B180" s="414" t="s">
        <v>37354</v>
      </c>
      <c r="C180" s="13"/>
      <c r="D180" s="121"/>
      <c r="E180" s="66"/>
      <c r="F180" s="63"/>
      <c r="G180" s="63"/>
      <c r="H180" s="63"/>
      <c r="I180" s="63"/>
      <c r="J180" s="63"/>
      <c r="K180" s="63"/>
      <c r="L180" s="63"/>
      <c r="M180" s="63"/>
      <c r="N180" s="16"/>
      <c r="O180" s="17"/>
      <c r="P180" s="18"/>
      <c r="Q180" s="17"/>
      <c r="R180" s="19"/>
      <c r="S180" s="17"/>
      <c r="T180" s="17"/>
    </row>
    <row r="181" spans="1:20" ht="15">
      <c r="A181" s="411"/>
      <c r="B181" s="414" t="s">
        <v>37131</v>
      </c>
      <c r="C181" s="13"/>
      <c r="D181" s="121"/>
      <c r="E181" s="66"/>
      <c r="F181" s="63"/>
      <c r="G181" s="63"/>
      <c r="H181" s="63"/>
      <c r="I181" s="63"/>
      <c r="J181" s="63"/>
      <c r="K181" s="63"/>
      <c r="L181" s="63"/>
      <c r="M181" s="63"/>
      <c r="N181" s="16"/>
      <c r="O181" s="17"/>
      <c r="P181" s="18"/>
      <c r="Q181" s="17"/>
      <c r="R181" s="19"/>
      <c r="S181" s="17"/>
      <c r="T181" s="17"/>
    </row>
    <row r="182" spans="1:20" ht="28.5">
      <c r="A182" s="411"/>
      <c r="B182" s="414" t="s">
        <v>37353</v>
      </c>
      <c r="C182" s="13"/>
      <c r="D182" s="121"/>
      <c r="E182" s="66"/>
      <c r="F182" s="63"/>
      <c r="G182" s="63"/>
      <c r="H182" s="63"/>
      <c r="I182" s="63"/>
      <c r="J182" s="63"/>
      <c r="K182" s="63"/>
      <c r="L182" s="63"/>
      <c r="M182" s="63"/>
      <c r="N182" s="16"/>
      <c r="O182" s="17"/>
      <c r="P182" s="18"/>
      <c r="Q182" s="17"/>
      <c r="R182" s="19"/>
      <c r="S182" s="17"/>
      <c r="T182" s="17"/>
    </row>
    <row r="183" spans="1:20" ht="15">
      <c r="A183" s="411"/>
      <c r="B183" s="414" t="s">
        <v>37355</v>
      </c>
      <c r="C183" s="13"/>
      <c r="D183" s="121"/>
      <c r="E183" s="66"/>
      <c r="F183" s="63"/>
      <c r="G183" s="63"/>
      <c r="H183" s="63"/>
      <c r="I183" s="63"/>
      <c r="J183" s="63"/>
      <c r="K183" s="63"/>
      <c r="L183" s="63"/>
      <c r="M183" s="63"/>
      <c r="N183" s="16"/>
      <c r="O183" s="17"/>
      <c r="P183" s="18"/>
      <c r="Q183" s="17"/>
      <c r="R183" s="19"/>
      <c r="S183" s="17"/>
      <c r="T183" s="17"/>
    </row>
    <row r="184" spans="1:20" ht="15">
      <c r="A184" s="411"/>
      <c r="B184" s="424" t="s">
        <v>37311</v>
      </c>
      <c r="C184" s="13"/>
      <c r="D184" s="118"/>
      <c r="E184" s="66"/>
      <c r="F184" s="63"/>
      <c r="G184" s="63"/>
      <c r="H184" s="63"/>
      <c r="I184" s="63"/>
      <c r="J184" s="63"/>
      <c r="K184" s="63"/>
      <c r="L184" s="63"/>
      <c r="M184" s="63"/>
      <c r="N184" s="16"/>
      <c r="O184" s="17"/>
      <c r="P184" s="18"/>
      <c r="Q184" s="17"/>
      <c r="R184" s="19"/>
      <c r="S184" s="17"/>
      <c r="T184" s="17"/>
    </row>
    <row r="185" spans="1:20" ht="57">
      <c r="A185" s="411"/>
      <c r="B185" s="414" t="s">
        <v>37220</v>
      </c>
      <c r="C185" s="13"/>
      <c r="D185" s="121"/>
      <c r="E185" s="66"/>
      <c r="F185" s="63"/>
      <c r="G185" s="63"/>
      <c r="H185" s="63"/>
      <c r="I185" s="63"/>
      <c r="J185" s="63"/>
      <c r="K185" s="63"/>
      <c r="L185" s="63"/>
      <c r="M185" s="63"/>
      <c r="N185" s="16"/>
      <c r="O185" s="17"/>
      <c r="P185" s="18"/>
      <c r="Q185" s="17"/>
      <c r="R185" s="19"/>
      <c r="S185" s="17"/>
      <c r="T185" s="17"/>
    </row>
    <row r="186" spans="1:20" ht="28.5">
      <c r="A186" s="411"/>
      <c r="B186" s="414" t="s">
        <v>37219</v>
      </c>
      <c r="C186" s="13"/>
      <c r="D186" s="121"/>
      <c r="E186" s="66"/>
      <c r="F186" s="63"/>
      <c r="G186" s="63"/>
      <c r="H186" s="63"/>
      <c r="I186" s="63"/>
      <c r="J186" s="63"/>
      <c r="K186" s="63"/>
      <c r="L186" s="63"/>
      <c r="M186" s="63"/>
      <c r="N186" s="16"/>
      <c r="O186" s="17"/>
      <c r="P186" s="18"/>
      <c r="Q186" s="17"/>
      <c r="R186" s="19"/>
      <c r="S186" s="17"/>
      <c r="T186" s="17"/>
    </row>
    <row r="187" spans="1:20" ht="15">
      <c r="A187" s="411"/>
      <c r="B187" s="414"/>
      <c r="C187" s="13"/>
      <c r="D187" s="121"/>
      <c r="E187" s="66"/>
      <c r="F187" s="63"/>
      <c r="G187" s="63"/>
      <c r="H187" s="63"/>
      <c r="I187" s="63"/>
      <c r="J187" s="63"/>
      <c r="K187" s="63"/>
      <c r="L187" s="63"/>
      <c r="M187" s="63"/>
      <c r="N187" s="16"/>
      <c r="O187" s="17"/>
      <c r="P187" s="18"/>
      <c r="Q187" s="17"/>
      <c r="R187" s="19"/>
      <c r="S187" s="17"/>
      <c r="T187" s="17"/>
    </row>
    <row r="188" spans="1:20" ht="15" hidden="1">
      <c r="A188" s="409"/>
      <c r="B188" s="424" t="s">
        <v>36955</v>
      </c>
      <c r="C188" s="10"/>
      <c r="D188" s="116"/>
      <c r="E188" s="24"/>
      <c r="F188" s="24"/>
      <c r="G188" s="25"/>
      <c r="H188" s="24"/>
      <c r="I188" s="25"/>
      <c r="L188" s="4"/>
      <c r="M188" s="3"/>
      <c r="N188" s="16"/>
      <c r="O188" s="16"/>
      <c r="P188" s="16"/>
      <c r="Q188" s="17"/>
      <c r="R188" s="19"/>
      <c r="S188" s="16"/>
      <c r="T188" s="17"/>
    </row>
    <row r="189" spans="1:20" ht="15" hidden="1">
      <c r="A189" s="409"/>
      <c r="B189" s="424"/>
      <c r="C189" s="10"/>
      <c r="D189" s="116"/>
      <c r="E189" s="24"/>
      <c r="F189" s="24"/>
      <c r="G189" s="25"/>
      <c r="H189" s="24"/>
      <c r="I189" s="25"/>
      <c r="L189" s="4"/>
      <c r="M189" s="3"/>
      <c r="N189" s="16"/>
      <c r="O189" s="16"/>
      <c r="P189" s="16"/>
      <c r="Q189" s="17"/>
      <c r="R189" s="19"/>
      <c r="S189" s="16"/>
      <c r="T189" s="17"/>
    </row>
    <row r="190" spans="1:20" ht="15" hidden="1">
      <c r="A190" s="409"/>
      <c r="B190" s="424" t="s">
        <v>37312</v>
      </c>
      <c r="C190" s="10"/>
      <c r="D190" s="116"/>
      <c r="E190" s="24"/>
      <c r="F190" s="24"/>
      <c r="G190" s="25"/>
      <c r="H190" s="24"/>
      <c r="I190" s="25"/>
      <c r="L190" s="4"/>
      <c r="M190" s="3"/>
      <c r="N190" s="16"/>
      <c r="O190" s="16"/>
      <c r="P190" s="16"/>
      <c r="Q190" s="17"/>
      <c r="R190" s="19"/>
      <c r="S190" s="16"/>
      <c r="T190" s="17"/>
    </row>
    <row r="191" spans="1:20" ht="28.5" hidden="1">
      <c r="A191" s="411"/>
      <c r="B191" s="414" t="s">
        <v>36959</v>
      </c>
      <c r="C191" s="13"/>
      <c r="D191" s="121"/>
      <c r="E191" s="66"/>
      <c r="F191" s="63"/>
      <c r="G191" s="63"/>
      <c r="H191" s="63"/>
      <c r="I191" s="63"/>
      <c r="J191" s="63"/>
      <c r="K191" s="63"/>
      <c r="L191" s="63"/>
      <c r="M191" s="63"/>
      <c r="N191" s="16"/>
      <c r="O191" s="17"/>
      <c r="P191" s="18"/>
      <c r="Q191" s="17"/>
      <c r="R191" s="19"/>
      <c r="S191" s="17"/>
      <c r="T191" s="17"/>
    </row>
    <row r="192" spans="1:20" ht="15" hidden="1">
      <c r="A192" s="411"/>
      <c r="B192" s="414" t="s">
        <v>36960</v>
      </c>
      <c r="C192" s="13"/>
      <c r="D192" s="121"/>
      <c r="E192" s="66"/>
      <c r="F192" s="63"/>
      <c r="G192" s="63"/>
      <c r="H192" s="63"/>
      <c r="I192" s="63"/>
      <c r="J192" s="63"/>
      <c r="K192" s="63"/>
      <c r="L192" s="63"/>
      <c r="M192" s="63"/>
      <c r="N192" s="16"/>
      <c r="O192" s="17"/>
      <c r="P192" s="18"/>
      <c r="Q192" s="17"/>
      <c r="R192" s="19"/>
      <c r="S192" s="17"/>
      <c r="T192" s="17"/>
    </row>
    <row r="193" spans="1:20" ht="28.5" hidden="1">
      <c r="A193" s="411"/>
      <c r="B193" s="414" t="s">
        <v>36961</v>
      </c>
      <c r="C193" s="13"/>
      <c r="D193" s="121"/>
      <c r="E193" s="66"/>
      <c r="F193" s="63"/>
      <c r="G193" s="63"/>
      <c r="H193" s="63"/>
      <c r="I193" s="63"/>
      <c r="J193" s="63"/>
      <c r="K193" s="63"/>
      <c r="L193" s="63"/>
      <c r="M193" s="63"/>
      <c r="N193" s="16"/>
      <c r="O193" s="17"/>
      <c r="P193" s="18"/>
      <c r="Q193" s="17"/>
      <c r="R193" s="19"/>
      <c r="S193" s="17"/>
      <c r="T193" s="17"/>
    </row>
    <row r="194" spans="1:20" ht="28.5" hidden="1">
      <c r="A194" s="411"/>
      <c r="B194" s="414" t="s">
        <v>36962</v>
      </c>
      <c r="C194" s="13"/>
      <c r="D194" s="121"/>
      <c r="E194" s="66"/>
      <c r="F194" s="63"/>
      <c r="G194" s="63"/>
      <c r="H194" s="63"/>
      <c r="I194" s="63"/>
      <c r="J194" s="63"/>
      <c r="K194" s="63"/>
      <c r="L194" s="63"/>
      <c r="M194" s="63"/>
      <c r="N194" s="16"/>
      <c r="O194" s="17"/>
      <c r="P194" s="18"/>
      <c r="Q194" s="17"/>
      <c r="R194" s="19"/>
      <c r="S194" s="17"/>
      <c r="T194" s="17"/>
    </row>
    <row r="195" spans="1:20" ht="15" hidden="1">
      <c r="A195" s="411"/>
      <c r="B195" s="424" t="s">
        <v>37311</v>
      </c>
      <c r="C195" s="13"/>
      <c r="D195" s="118"/>
      <c r="E195" s="66"/>
      <c r="F195" s="63"/>
      <c r="G195" s="63"/>
      <c r="H195" s="63"/>
      <c r="I195" s="63"/>
      <c r="J195" s="63"/>
      <c r="K195" s="63"/>
      <c r="L195" s="63"/>
      <c r="M195" s="63"/>
      <c r="N195" s="16"/>
      <c r="O195" s="17"/>
      <c r="P195" s="18"/>
      <c r="Q195" s="17"/>
      <c r="R195" s="19"/>
      <c r="S195" s="17"/>
      <c r="T195" s="17"/>
    </row>
    <row r="196" spans="1:20" ht="28.5" hidden="1">
      <c r="A196" s="411"/>
      <c r="B196" s="414" t="s">
        <v>37221</v>
      </c>
      <c r="C196" s="13"/>
      <c r="D196" s="121"/>
      <c r="E196" s="66"/>
      <c r="F196" s="63"/>
      <c r="G196" s="63"/>
      <c r="H196" s="63"/>
      <c r="I196" s="63"/>
      <c r="J196" s="63"/>
      <c r="K196" s="63"/>
      <c r="L196" s="63"/>
      <c r="M196" s="63"/>
      <c r="N196" s="16"/>
      <c r="O196" s="17"/>
      <c r="P196" s="18"/>
      <c r="Q196" s="17"/>
      <c r="R196" s="19"/>
      <c r="S196" s="17"/>
      <c r="T196" s="17"/>
    </row>
    <row r="197" spans="1:20" ht="15">
      <c r="A197" s="411"/>
      <c r="B197" s="414"/>
      <c r="C197" s="13"/>
      <c r="D197" s="121"/>
      <c r="E197" s="66"/>
      <c r="F197" s="63"/>
      <c r="G197" s="63"/>
      <c r="H197" s="63"/>
      <c r="I197" s="63"/>
      <c r="J197" s="63"/>
      <c r="K197" s="63"/>
      <c r="L197" s="63"/>
      <c r="M197" s="63"/>
      <c r="N197" s="16"/>
      <c r="O197" s="17"/>
      <c r="P197" s="18"/>
      <c r="Q197" s="17"/>
      <c r="R197" s="19"/>
      <c r="S197" s="17"/>
      <c r="T197" s="17"/>
    </row>
    <row r="198" spans="1:20" ht="15">
      <c r="A198" s="409"/>
      <c r="B198" s="424" t="s">
        <v>8284</v>
      </c>
      <c r="C198" s="10"/>
      <c r="D198" s="116"/>
      <c r="E198" s="24"/>
      <c r="F198" s="24"/>
      <c r="G198" s="25"/>
      <c r="H198" s="24"/>
      <c r="I198" s="25"/>
      <c r="L198" s="4"/>
      <c r="M198" s="3"/>
      <c r="N198" s="16"/>
      <c r="O198" s="16"/>
      <c r="P198" s="16"/>
      <c r="Q198" s="17"/>
      <c r="R198" s="19"/>
      <c r="S198" s="16"/>
      <c r="T198" s="17"/>
    </row>
    <row r="199" spans="1:20" ht="15">
      <c r="A199" s="411"/>
      <c r="B199" s="414"/>
      <c r="C199" s="13"/>
      <c r="D199" s="121"/>
      <c r="E199" s="66"/>
      <c r="F199" s="63"/>
      <c r="G199" s="63"/>
      <c r="H199" s="63"/>
      <c r="I199" s="63"/>
      <c r="J199" s="63"/>
      <c r="K199" s="63"/>
      <c r="L199" s="63"/>
      <c r="M199" s="63"/>
      <c r="N199" s="16"/>
      <c r="O199" s="17"/>
      <c r="P199" s="18"/>
      <c r="Q199" s="17"/>
      <c r="R199" s="19"/>
      <c r="S199" s="17"/>
      <c r="T199" s="17"/>
    </row>
    <row r="200" spans="1:20" ht="15">
      <c r="A200" s="409"/>
      <c r="B200" s="424"/>
      <c r="C200" s="10"/>
      <c r="D200" s="116"/>
      <c r="E200" s="24"/>
      <c r="F200" s="24"/>
      <c r="G200" s="25"/>
      <c r="H200" s="24"/>
      <c r="I200" s="25"/>
      <c r="L200" s="4"/>
      <c r="M200" s="3"/>
      <c r="N200" s="16"/>
      <c r="O200" s="16"/>
      <c r="P200" s="16"/>
      <c r="Q200" s="17"/>
      <c r="R200" s="19"/>
      <c r="S200" s="16"/>
      <c r="T200" s="17"/>
    </row>
    <row r="201" spans="1:20" ht="15">
      <c r="A201" s="409"/>
      <c r="B201" s="424" t="s">
        <v>8306</v>
      </c>
      <c r="C201" s="10"/>
      <c r="D201" s="116"/>
      <c r="E201" s="24"/>
      <c r="F201" s="24"/>
      <c r="G201" s="25"/>
      <c r="H201" s="24"/>
      <c r="I201" s="25"/>
      <c r="L201" s="4"/>
      <c r="M201" s="3"/>
      <c r="N201" s="16"/>
      <c r="O201" s="16"/>
      <c r="P201" s="16"/>
      <c r="Q201" s="17"/>
      <c r="R201" s="19"/>
      <c r="S201" s="16"/>
      <c r="T201" s="17"/>
    </row>
    <row r="202" spans="1:20" ht="15">
      <c r="A202" s="409"/>
      <c r="B202" s="424"/>
      <c r="C202" s="10"/>
      <c r="D202" s="116"/>
      <c r="E202" s="24"/>
      <c r="F202" s="24"/>
      <c r="G202" s="25"/>
      <c r="H202" s="24"/>
      <c r="I202" s="25"/>
      <c r="L202" s="4"/>
      <c r="M202" s="3"/>
      <c r="N202" s="16"/>
      <c r="O202" s="16"/>
      <c r="P202" s="16"/>
      <c r="Q202" s="17"/>
      <c r="R202" s="19"/>
      <c r="S202" s="16"/>
      <c r="T202" s="17"/>
    </row>
    <row r="203" spans="1:20" ht="15">
      <c r="A203" s="409"/>
      <c r="B203" s="424" t="s">
        <v>37312</v>
      </c>
      <c r="C203" s="10"/>
      <c r="D203" s="116"/>
      <c r="E203" s="24"/>
      <c r="F203" s="24"/>
      <c r="G203" s="25"/>
      <c r="H203" s="24"/>
      <c r="I203" s="25"/>
      <c r="L203" s="4"/>
      <c r="M203" s="3"/>
      <c r="N203" s="16"/>
      <c r="O203" s="16"/>
      <c r="P203" s="16"/>
      <c r="Q203" s="17"/>
      <c r="R203" s="19"/>
      <c r="S203" s="16"/>
      <c r="T203" s="17"/>
    </row>
    <row r="204" spans="1:20" ht="15">
      <c r="A204" s="411"/>
      <c r="B204" s="414" t="s">
        <v>37118</v>
      </c>
      <c r="C204" s="13"/>
      <c r="D204" s="121"/>
      <c r="E204" s="66"/>
      <c r="F204" s="63"/>
      <c r="G204" s="63"/>
      <c r="H204" s="63"/>
      <c r="I204" s="63"/>
      <c r="J204" s="63"/>
      <c r="K204" s="63"/>
      <c r="L204" s="63"/>
      <c r="M204" s="63"/>
      <c r="N204" s="16"/>
      <c r="O204" s="17"/>
      <c r="P204" s="18"/>
      <c r="Q204" s="17"/>
      <c r="R204" s="19"/>
      <c r="S204" s="17"/>
      <c r="T204" s="17"/>
    </row>
    <row r="205" spans="1:20" ht="15">
      <c r="A205" s="411"/>
      <c r="B205" s="414" t="s">
        <v>37119</v>
      </c>
      <c r="C205" s="13"/>
      <c r="D205" s="121"/>
      <c r="E205" s="66"/>
      <c r="F205" s="63"/>
      <c r="G205" s="63"/>
      <c r="H205" s="63"/>
      <c r="I205" s="63"/>
      <c r="J205" s="63"/>
      <c r="K205" s="63"/>
      <c r="L205" s="63"/>
      <c r="M205" s="63"/>
      <c r="N205" s="16"/>
      <c r="O205" s="17"/>
      <c r="P205" s="18"/>
      <c r="Q205" s="17"/>
      <c r="R205" s="19"/>
      <c r="S205" s="17"/>
      <c r="T205" s="17"/>
    </row>
    <row r="206" spans="1:20" ht="15">
      <c r="A206" s="411"/>
      <c r="B206" s="414" t="s">
        <v>37132</v>
      </c>
      <c r="C206" s="13"/>
      <c r="D206" s="121"/>
      <c r="E206" s="66"/>
      <c r="F206" s="63"/>
      <c r="G206" s="63"/>
      <c r="H206" s="63"/>
      <c r="I206" s="63"/>
      <c r="J206" s="63"/>
      <c r="K206" s="63"/>
      <c r="L206" s="63"/>
      <c r="M206" s="63"/>
      <c r="N206" s="16"/>
      <c r="O206" s="17"/>
      <c r="P206" s="18"/>
      <c r="Q206" s="17"/>
      <c r="R206" s="19"/>
      <c r="S206" s="17"/>
      <c r="T206" s="17"/>
    </row>
    <row r="207" spans="1:20" ht="15">
      <c r="A207" s="411"/>
      <c r="B207" s="414" t="s">
        <v>37120</v>
      </c>
      <c r="C207" s="13"/>
      <c r="D207" s="121"/>
      <c r="E207" s="66"/>
      <c r="F207" s="63"/>
      <c r="G207" s="63"/>
      <c r="H207" s="63"/>
      <c r="I207" s="63"/>
      <c r="J207" s="63"/>
      <c r="K207" s="63"/>
      <c r="L207" s="63"/>
      <c r="M207" s="63"/>
      <c r="N207" s="16"/>
      <c r="O207" s="17"/>
      <c r="P207" s="18"/>
      <c r="Q207" s="17"/>
      <c r="R207" s="19"/>
      <c r="S207" s="17"/>
      <c r="T207" s="17"/>
    </row>
    <row r="208" spans="1:20" ht="15">
      <c r="A208" s="411"/>
      <c r="B208" s="414" t="s">
        <v>37121</v>
      </c>
      <c r="C208" s="13"/>
      <c r="D208" s="121"/>
      <c r="E208" s="66"/>
      <c r="F208" s="63"/>
      <c r="G208" s="63"/>
      <c r="H208" s="63"/>
      <c r="I208" s="63"/>
      <c r="J208" s="63"/>
      <c r="K208" s="63"/>
      <c r="L208" s="63"/>
      <c r="M208" s="63"/>
      <c r="N208" s="16"/>
      <c r="O208" s="17"/>
      <c r="P208" s="18"/>
      <c r="Q208" s="17"/>
      <c r="R208" s="19"/>
      <c r="S208" s="17"/>
      <c r="T208" s="17"/>
    </row>
    <row r="209" spans="1:20" ht="15">
      <c r="A209" s="411"/>
      <c r="B209" s="414" t="s">
        <v>37124</v>
      </c>
      <c r="C209" s="13"/>
      <c r="D209" s="121"/>
      <c r="E209" s="66"/>
      <c r="F209" s="63"/>
      <c r="G209" s="63"/>
      <c r="H209" s="63"/>
      <c r="I209" s="63"/>
      <c r="J209" s="63"/>
      <c r="K209" s="63"/>
      <c r="L209" s="63"/>
      <c r="M209" s="63"/>
      <c r="N209" s="16"/>
      <c r="O209" s="17"/>
      <c r="P209" s="18"/>
      <c r="Q209" s="17"/>
      <c r="R209" s="19"/>
      <c r="S209" s="17"/>
      <c r="T209" s="17"/>
    </row>
    <row r="210" spans="1:20" ht="15">
      <c r="A210" s="411"/>
      <c r="B210" s="414" t="s">
        <v>37123</v>
      </c>
      <c r="C210" s="13"/>
      <c r="D210" s="121"/>
      <c r="E210" s="66"/>
      <c r="F210" s="63"/>
      <c r="G210" s="63"/>
      <c r="H210" s="63"/>
      <c r="I210" s="63"/>
      <c r="J210" s="63"/>
      <c r="K210" s="63"/>
      <c r="L210" s="63"/>
      <c r="M210" s="63"/>
      <c r="N210" s="16"/>
      <c r="O210" s="17"/>
      <c r="P210" s="18"/>
      <c r="Q210" s="17"/>
      <c r="R210" s="19"/>
      <c r="S210" s="17"/>
      <c r="T210" s="17"/>
    </row>
    <row r="211" spans="1:20" ht="15">
      <c r="A211" s="411"/>
      <c r="B211" s="414" t="s">
        <v>37126</v>
      </c>
      <c r="C211" s="13"/>
      <c r="D211" s="121"/>
      <c r="E211" s="66"/>
      <c r="F211" s="63"/>
      <c r="G211" s="63"/>
      <c r="H211" s="63"/>
      <c r="I211" s="63"/>
      <c r="J211" s="63"/>
      <c r="K211" s="63"/>
      <c r="L211" s="63"/>
      <c r="M211" s="63"/>
      <c r="N211" s="16"/>
      <c r="O211" s="17"/>
      <c r="P211" s="18"/>
      <c r="Q211" s="17"/>
      <c r="R211" s="19"/>
      <c r="S211" s="17"/>
      <c r="T211" s="17"/>
    </row>
    <row r="212" spans="1:20" ht="15">
      <c r="A212" s="411"/>
      <c r="B212" s="414" t="s">
        <v>37127</v>
      </c>
      <c r="C212" s="13"/>
      <c r="D212" s="121"/>
      <c r="E212" s="66"/>
      <c r="F212" s="63"/>
      <c r="G212" s="63"/>
      <c r="H212" s="63"/>
      <c r="I212" s="63"/>
      <c r="J212" s="63"/>
      <c r="K212" s="63"/>
      <c r="L212" s="63"/>
      <c r="M212" s="63"/>
      <c r="N212" s="16"/>
      <c r="O212" s="17"/>
      <c r="P212" s="18"/>
      <c r="Q212" s="17"/>
      <c r="R212" s="19"/>
      <c r="S212" s="17"/>
      <c r="T212" s="17"/>
    </row>
    <row r="213" spans="1:20" ht="15">
      <c r="A213" s="411"/>
      <c r="B213" s="424" t="s">
        <v>37311</v>
      </c>
      <c r="C213" s="13"/>
      <c r="D213" s="118"/>
      <c r="E213" s="66"/>
      <c r="F213" s="63"/>
      <c r="G213" s="63"/>
      <c r="H213" s="63"/>
      <c r="I213" s="63"/>
      <c r="J213" s="63"/>
      <c r="K213" s="63"/>
      <c r="L213" s="63"/>
      <c r="M213" s="63"/>
      <c r="N213" s="16"/>
      <c r="O213" s="17"/>
      <c r="P213" s="18"/>
      <c r="Q213" s="17"/>
      <c r="R213" s="19"/>
      <c r="S213" s="17"/>
      <c r="T213" s="17"/>
    </row>
    <row r="214" spans="1:20" ht="85.5">
      <c r="A214" s="411"/>
      <c r="B214" s="414" t="s">
        <v>37213</v>
      </c>
      <c r="C214" s="13"/>
      <c r="D214" s="121"/>
      <c r="E214" s="66"/>
      <c r="F214" s="63"/>
      <c r="G214" s="63"/>
      <c r="H214" s="63"/>
      <c r="I214" s="63"/>
      <c r="J214" s="63"/>
      <c r="K214" s="63"/>
      <c r="L214" s="63"/>
      <c r="M214" s="63"/>
      <c r="N214" s="16"/>
      <c r="O214" s="17"/>
      <c r="P214" s="18"/>
      <c r="Q214" s="17"/>
      <c r="R214" s="19"/>
      <c r="S214" s="17"/>
      <c r="T214" s="17"/>
    </row>
    <row r="215" spans="1:20" ht="57">
      <c r="A215" s="411"/>
      <c r="B215" s="414" t="s">
        <v>37222</v>
      </c>
      <c r="C215" s="13"/>
      <c r="D215" s="121"/>
      <c r="E215" s="66"/>
      <c r="F215" s="63"/>
      <c r="G215" s="63"/>
      <c r="H215" s="63"/>
      <c r="I215" s="63"/>
      <c r="J215" s="63"/>
      <c r="K215" s="63"/>
      <c r="L215" s="63"/>
      <c r="M215" s="63"/>
      <c r="N215" s="16"/>
      <c r="O215" s="17"/>
      <c r="P215" s="18"/>
      <c r="Q215" s="17"/>
      <c r="R215" s="19"/>
      <c r="S215" s="17"/>
      <c r="T215" s="17"/>
    </row>
    <row r="216" spans="1:20" ht="57">
      <c r="A216" s="411"/>
      <c r="B216" s="414" t="s">
        <v>37095</v>
      </c>
      <c r="C216" s="13"/>
      <c r="D216" s="121"/>
      <c r="E216" s="66"/>
      <c r="F216" s="63"/>
      <c r="G216" s="63"/>
      <c r="H216" s="63"/>
      <c r="I216" s="63"/>
      <c r="J216" s="63"/>
      <c r="K216" s="63"/>
      <c r="L216" s="63"/>
      <c r="M216" s="63"/>
      <c r="N216" s="16"/>
      <c r="O216" s="17"/>
      <c r="P216" s="18"/>
      <c r="Q216" s="17"/>
      <c r="R216" s="19"/>
      <c r="S216" s="17"/>
      <c r="T216" s="17"/>
    </row>
    <row r="217" spans="1:20" ht="15">
      <c r="A217" s="411"/>
      <c r="B217" s="414" t="s">
        <v>37096</v>
      </c>
      <c r="C217" s="13"/>
      <c r="D217" s="121"/>
      <c r="E217" s="66"/>
      <c r="F217" s="63"/>
      <c r="G217" s="63"/>
      <c r="H217" s="63"/>
      <c r="I217" s="63"/>
      <c r="J217" s="63"/>
      <c r="K217" s="63"/>
      <c r="L217" s="63"/>
      <c r="M217" s="63"/>
      <c r="N217" s="16"/>
      <c r="O217" s="17"/>
      <c r="P217" s="18"/>
      <c r="Q217" s="17"/>
      <c r="R217" s="19"/>
      <c r="S217" s="17"/>
      <c r="T217" s="17"/>
    </row>
    <row r="218" spans="1:20" ht="28.5">
      <c r="A218" s="411"/>
      <c r="B218" s="414" t="s">
        <v>37097</v>
      </c>
      <c r="C218" s="13"/>
      <c r="D218" s="121"/>
      <c r="E218" s="66"/>
      <c r="F218" s="63"/>
      <c r="G218" s="63"/>
      <c r="H218" s="63"/>
      <c r="I218" s="63"/>
      <c r="J218" s="63"/>
      <c r="K218" s="63"/>
      <c r="L218" s="63"/>
      <c r="M218" s="63"/>
      <c r="N218" s="16"/>
      <c r="O218" s="17"/>
      <c r="P218" s="18"/>
      <c r="Q218" s="17"/>
      <c r="R218" s="19"/>
      <c r="S218" s="17"/>
      <c r="T218" s="17"/>
    </row>
    <row r="219" spans="1:20" ht="28.5">
      <c r="A219" s="411"/>
      <c r="B219" s="414" t="s">
        <v>37098</v>
      </c>
      <c r="C219" s="13"/>
      <c r="D219" s="121"/>
      <c r="E219" s="66"/>
      <c r="F219" s="63"/>
      <c r="G219" s="63"/>
      <c r="H219" s="63"/>
      <c r="I219" s="63"/>
      <c r="J219" s="63"/>
      <c r="K219" s="63"/>
      <c r="L219" s="63"/>
      <c r="M219" s="63"/>
      <c r="N219" s="16"/>
      <c r="O219" s="17"/>
      <c r="P219" s="18"/>
      <c r="Q219" s="17"/>
      <c r="R219" s="19"/>
      <c r="S219" s="17"/>
      <c r="T219" s="17"/>
    </row>
    <row r="220" spans="1:20" ht="15">
      <c r="A220" s="411"/>
      <c r="B220" s="414" t="s">
        <v>37099</v>
      </c>
      <c r="C220" s="13"/>
      <c r="D220" s="121"/>
      <c r="E220" s="66"/>
      <c r="F220" s="63"/>
      <c r="G220" s="63"/>
      <c r="H220" s="63"/>
      <c r="I220" s="63"/>
      <c r="J220" s="63"/>
      <c r="K220" s="63"/>
      <c r="L220" s="63"/>
      <c r="M220" s="63"/>
      <c r="N220" s="16"/>
      <c r="O220" s="17"/>
      <c r="P220" s="18"/>
      <c r="Q220" s="17"/>
      <c r="R220" s="19"/>
      <c r="S220" s="17"/>
      <c r="T220" s="17"/>
    </row>
    <row r="221" spans="1:20" ht="15" hidden="1">
      <c r="A221" s="411"/>
      <c r="B221" s="414"/>
      <c r="C221" s="13"/>
      <c r="D221" s="121"/>
      <c r="E221" s="66"/>
      <c r="F221" s="63"/>
      <c r="G221" s="63"/>
      <c r="H221" s="63"/>
      <c r="I221" s="63"/>
      <c r="J221" s="63"/>
      <c r="K221" s="63"/>
      <c r="L221" s="63"/>
      <c r="M221" s="63"/>
      <c r="N221" s="16"/>
      <c r="O221" s="17"/>
      <c r="P221" s="18"/>
      <c r="Q221" s="17"/>
      <c r="R221" s="19"/>
      <c r="S221" s="17"/>
      <c r="T221" s="17"/>
    </row>
    <row r="222" spans="1:20" ht="15" hidden="1">
      <c r="A222" s="409"/>
      <c r="B222" s="424" t="s">
        <v>36955</v>
      </c>
      <c r="C222" s="10"/>
      <c r="D222" s="116"/>
      <c r="E222" s="24"/>
      <c r="F222" s="24"/>
      <c r="G222" s="25"/>
      <c r="H222" s="24"/>
      <c r="I222" s="25"/>
      <c r="L222" s="4"/>
      <c r="M222" s="3"/>
      <c r="N222" s="16"/>
      <c r="O222" s="16"/>
      <c r="P222" s="16"/>
      <c r="Q222" s="17"/>
      <c r="R222" s="19"/>
      <c r="S222" s="16"/>
      <c r="T222" s="17"/>
    </row>
    <row r="223" spans="1:20" ht="15" hidden="1">
      <c r="A223" s="409"/>
      <c r="B223" s="424"/>
      <c r="C223" s="10"/>
      <c r="D223" s="116"/>
      <c r="E223" s="24"/>
      <c r="F223" s="24"/>
      <c r="G223" s="25"/>
      <c r="H223" s="24"/>
      <c r="I223" s="25"/>
      <c r="L223" s="4"/>
      <c r="M223" s="3"/>
      <c r="N223" s="16"/>
      <c r="O223" s="16"/>
      <c r="P223" s="16"/>
      <c r="Q223" s="17"/>
      <c r="R223" s="19"/>
      <c r="S223" s="16"/>
      <c r="T223" s="17"/>
    </row>
    <row r="224" spans="1:20" ht="15" hidden="1">
      <c r="A224" s="409"/>
      <c r="B224" s="424" t="s">
        <v>37312</v>
      </c>
      <c r="C224" s="10"/>
      <c r="D224" s="116"/>
      <c r="E224" s="24"/>
      <c r="F224" s="24"/>
      <c r="G224" s="25"/>
      <c r="H224" s="24"/>
      <c r="I224" s="25"/>
      <c r="L224" s="4"/>
      <c r="M224" s="3"/>
      <c r="N224" s="16"/>
      <c r="O224" s="16"/>
      <c r="P224" s="16"/>
      <c r="Q224" s="17"/>
      <c r="R224" s="19"/>
      <c r="S224" s="16"/>
      <c r="T224" s="17"/>
    </row>
    <row r="225" spans="1:20" ht="24" hidden="1" customHeight="1">
      <c r="A225" s="411"/>
      <c r="B225" s="414" t="s">
        <v>36948</v>
      </c>
      <c r="C225" s="13"/>
      <c r="D225" s="121"/>
      <c r="E225" s="66"/>
      <c r="F225" s="63"/>
      <c r="G225" s="63"/>
      <c r="H225" s="63"/>
      <c r="I225" s="63"/>
      <c r="J225" s="63"/>
      <c r="K225" s="63"/>
      <c r="L225" s="63"/>
      <c r="M225" s="63"/>
      <c r="N225" s="16"/>
      <c r="O225" s="17"/>
      <c r="P225" s="18"/>
      <c r="Q225" s="17"/>
      <c r="R225" s="19"/>
      <c r="S225" s="17"/>
      <c r="T225" s="17"/>
    </row>
    <row r="226" spans="1:20" ht="24" hidden="1" customHeight="1">
      <c r="A226" s="411"/>
      <c r="B226" s="414" t="s">
        <v>36951</v>
      </c>
      <c r="C226" s="13"/>
      <c r="D226" s="121"/>
      <c r="E226" s="66"/>
      <c r="F226" s="63"/>
      <c r="G226" s="63"/>
      <c r="H226" s="63"/>
      <c r="I226" s="63"/>
      <c r="J226" s="63"/>
      <c r="K226" s="63"/>
      <c r="L226" s="63"/>
      <c r="M226" s="63"/>
      <c r="N226" s="16"/>
      <c r="O226" s="17"/>
      <c r="P226" s="18"/>
      <c r="Q226" s="17"/>
      <c r="R226" s="19"/>
      <c r="S226" s="17"/>
      <c r="T226" s="17"/>
    </row>
    <row r="227" spans="1:20" ht="24" hidden="1" customHeight="1">
      <c r="A227" s="411"/>
      <c r="B227" s="414" t="s">
        <v>36949</v>
      </c>
      <c r="C227" s="13"/>
      <c r="D227" s="121"/>
      <c r="E227" s="66"/>
      <c r="F227" s="63"/>
      <c r="G227" s="63"/>
      <c r="H227" s="63"/>
      <c r="I227" s="63"/>
      <c r="J227" s="63"/>
      <c r="K227" s="63"/>
      <c r="L227" s="63"/>
      <c r="M227" s="63"/>
      <c r="N227" s="16"/>
      <c r="O227" s="17"/>
      <c r="P227" s="18"/>
      <c r="Q227" s="17"/>
      <c r="R227" s="19"/>
      <c r="S227" s="17"/>
      <c r="T227" s="17"/>
    </row>
    <row r="228" spans="1:20" ht="24" hidden="1" customHeight="1">
      <c r="A228" s="411"/>
      <c r="B228" s="414" t="s">
        <v>36952</v>
      </c>
      <c r="C228" s="13"/>
      <c r="D228" s="121"/>
      <c r="E228" s="66"/>
      <c r="F228" s="63"/>
      <c r="G228" s="63"/>
      <c r="H228" s="63"/>
      <c r="I228" s="63"/>
      <c r="J228" s="63"/>
      <c r="K228" s="63"/>
      <c r="L228" s="63"/>
      <c r="M228" s="63"/>
      <c r="N228" s="16"/>
      <c r="O228" s="17"/>
      <c r="P228" s="18"/>
      <c r="Q228" s="17"/>
      <c r="R228" s="19"/>
      <c r="S228" s="17"/>
      <c r="T228" s="17"/>
    </row>
    <row r="229" spans="1:20" ht="24" hidden="1" customHeight="1">
      <c r="A229" s="411"/>
      <c r="B229" s="414" t="s">
        <v>36950</v>
      </c>
      <c r="C229" s="13"/>
      <c r="D229" s="121"/>
      <c r="E229" s="66"/>
      <c r="F229" s="63"/>
      <c r="G229" s="63"/>
      <c r="H229" s="63"/>
      <c r="I229" s="63"/>
      <c r="J229" s="63"/>
      <c r="K229" s="63"/>
      <c r="L229" s="63"/>
      <c r="M229" s="63"/>
      <c r="N229" s="16"/>
      <c r="O229" s="17"/>
      <c r="P229" s="18"/>
      <c r="Q229" s="17"/>
      <c r="R229" s="19"/>
      <c r="S229" s="17"/>
      <c r="T229" s="17"/>
    </row>
    <row r="230" spans="1:20" ht="24" hidden="1" customHeight="1">
      <c r="A230" s="411"/>
      <c r="B230" s="414" t="s">
        <v>36953</v>
      </c>
      <c r="C230" s="13"/>
      <c r="D230" s="121"/>
      <c r="E230" s="66"/>
      <c r="F230" s="63"/>
      <c r="G230" s="63"/>
      <c r="H230" s="63"/>
      <c r="I230" s="63"/>
      <c r="J230" s="63"/>
      <c r="K230" s="63"/>
      <c r="L230" s="63"/>
      <c r="M230" s="63"/>
      <c r="N230" s="16"/>
      <c r="O230" s="17"/>
      <c r="P230" s="18"/>
      <c r="Q230" s="17"/>
      <c r="R230" s="19"/>
      <c r="S230" s="17"/>
      <c r="T230" s="17"/>
    </row>
    <row r="231" spans="1:20" ht="15" hidden="1">
      <c r="A231" s="411"/>
      <c r="B231" s="424" t="s">
        <v>37311</v>
      </c>
      <c r="C231" s="13"/>
      <c r="D231" s="118"/>
      <c r="E231" s="66"/>
      <c r="F231" s="63"/>
      <c r="G231" s="63"/>
      <c r="H231" s="63"/>
      <c r="I231" s="63"/>
      <c r="J231" s="63"/>
      <c r="K231" s="63"/>
      <c r="L231" s="63"/>
      <c r="M231" s="63"/>
      <c r="N231" s="16"/>
      <c r="O231" s="17"/>
      <c r="P231" s="18"/>
      <c r="Q231" s="17"/>
      <c r="R231" s="19"/>
      <c r="S231" s="17"/>
      <c r="T231" s="17"/>
    </row>
    <row r="232" spans="1:20" ht="28.5" hidden="1">
      <c r="A232" s="411"/>
      <c r="B232" s="414" t="s">
        <v>37221</v>
      </c>
      <c r="C232" s="13"/>
      <c r="D232" s="121"/>
      <c r="E232" s="66"/>
      <c r="F232" s="63"/>
      <c r="G232" s="63"/>
      <c r="H232" s="63"/>
      <c r="I232" s="63"/>
      <c r="J232" s="63"/>
      <c r="K232" s="63"/>
      <c r="L232" s="63"/>
      <c r="M232" s="63"/>
      <c r="N232" s="16"/>
      <c r="O232" s="17"/>
      <c r="P232" s="18"/>
      <c r="Q232" s="17"/>
      <c r="R232" s="19"/>
      <c r="S232" s="17"/>
      <c r="T232" s="17"/>
    </row>
    <row r="233" spans="1:20" ht="15" hidden="1">
      <c r="A233" s="411"/>
      <c r="B233" s="414"/>
      <c r="C233" s="13"/>
      <c r="D233" s="121"/>
      <c r="E233" s="66"/>
      <c r="F233" s="63"/>
      <c r="G233" s="63"/>
      <c r="H233" s="63"/>
      <c r="I233" s="63"/>
      <c r="J233" s="63"/>
      <c r="K233" s="63"/>
      <c r="L233" s="63"/>
      <c r="M233" s="63"/>
      <c r="N233" s="16"/>
      <c r="O233" s="17"/>
      <c r="P233" s="18"/>
      <c r="Q233" s="17"/>
      <c r="R233" s="19"/>
      <c r="S233" s="17"/>
      <c r="T233" s="17"/>
    </row>
    <row r="234" spans="1:20" ht="15">
      <c r="A234" s="409"/>
      <c r="B234" s="424" t="s">
        <v>999</v>
      </c>
      <c r="C234" s="10"/>
      <c r="D234" s="116"/>
      <c r="E234" s="24"/>
      <c r="F234" s="24"/>
      <c r="G234" s="25"/>
      <c r="H234" s="24"/>
      <c r="I234" s="25"/>
      <c r="L234" s="4"/>
      <c r="M234" s="3"/>
      <c r="N234" s="16"/>
      <c r="O234" s="16"/>
      <c r="P234" s="16"/>
      <c r="Q234" s="17"/>
      <c r="R234" s="19"/>
      <c r="S234" s="16"/>
      <c r="T234" s="17"/>
    </row>
    <row r="235" spans="1:20" ht="15">
      <c r="A235" s="409"/>
      <c r="B235" s="424"/>
      <c r="C235" s="10"/>
      <c r="D235" s="116"/>
      <c r="E235" s="24"/>
      <c r="F235" s="24"/>
      <c r="G235" s="25"/>
      <c r="H235" s="24"/>
      <c r="I235" s="25"/>
      <c r="L235" s="4"/>
      <c r="M235" s="3"/>
      <c r="N235" s="16"/>
      <c r="O235" s="16"/>
      <c r="P235" s="16"/>
      <c r="Q235" s="17"/>
      <c r="R235" s="19"/>
      <c r="S235" s="16"/>
      <c r="T235" s="17"/>
    </row>
    <row r="236" spans="1:20" ht="15">
      <c r="A236" s="409"/>
      <c r="B236" s="424" t="s">
        <v>37312</v>
      </c>
      <c r="C236" s="10"/>
      <c r="D236" s="116"/>
      <c r="E236" s="24"/>
      <c r="F236" s="24"/>
      <c r="G236" s="25"/>
      <c r="H236" s="24"/>
      <c r="I236" s="25"/>
      <c r="L236" s="4"/>
      <c r="M236" s="3"/>
      <c r="N236" s="16"/>
      <c r="O236" s="16"/>
      <c r="P236" s="16"/>
      <c r="Q236" s="17"/>
      <c r="R236" s="19"/>
      <c r="S236" s="16"/>
      <c r="T236" s="17"/>
    </row>
    <row r="237" spans="1:20" ht="15">
      <c r="A237" s="411"/>
      <c r="B237" s="414" t="s">
        <v>37130</v>
      </c>
      <c r="C237" s="13"/>
      <c r="D237" s="121"/>
      <c r="E237" s="66"/>
      <c r="F237" s="63"/>
      <c r="G237" s="63"/>
      <c r="H237" s="63"/>
      <c r="I237" s="63"/>
      <c r="J237" s="63"/>
      <c r="K237" s="63"/>
      <c r="L237" s="63"/>
      <c r="M237" s="63"/>
      <c r="N237" s="16"/>
      <c r="O237" s="17"/>
      <c r="P237" s="18"/>
      <c r="Q237" s="17"/>
      <c r="R237" s="19"/>
      <c r="S237" s="17"/>
      <c r="T237" s="17"/>
    </row>
    <row r="238" spans="1:20" ht="15">
      <c r="A238" s="411"/>
      <c r="B238" s="414" t="s">
        <v>37354</v>
      </c>
      <c r="C238" s="13"/>
      <c r="D238" s="121"/>
      <c r="E238" s="66"/>
      <c r="F238" s="63"/>
      <c r="G238" s="63"/>
      <c r="H238" s="63"/>
      <c r="I238" s="63"/>
      <c r="J238" s="63"/>
      <c r="K238" s="63"/>
      <c r="L238" s="63"/>
      <c r="M238" s="63"/>
      <c r="N238" s="16"/>
      <c r="O238" s="17"/>
      <c r="P238" s="18"/>
      <c r="Q238" s="17"/>
      <c r="R238" s="19"/>
      <c r="S238" s="17"/>
      <c r="T238" s="17"/>
    </row>
    <row r="239" spans="1:20" ht="15">
      <c r="A239" s="411"/>
      <c r="B239" s="414" t="s">
        <v>37131</v>
      </c>
      <c r="C239" s="13"/>
      <c r="D239" s="121"/>
      <c r="E239" s="66"/>
      <c r="F239" s="63"/>
      <c r="G239" s="63"/>
      <c r="H239" s="63"/>
      <c r="I239" s="63"/>
      <c r="J239" s="63"/>
      <c r="K239" s="63"/>
      <c r="L239" s="63"/>
      <c r="M239" s="63"/>
      <c r="N239" s="16"/>
      <c r="O239" s="17"/>
      <c r="P239" s="18"/>
      <c r="Q239" s="17"/>
      <c r="R239" s="19"/>
      <c r="S239" s="17"/>
      <c r="T239" s="17"/>
    </row>
    <row r="240" spans="1:20" ht="28.5">
      <c r="A240" s="411"/>
      <c r="B240" s="414" t="s">
        <v>37353</v>
      </c>
      <c r="C240" s="13"/>
      <c r="D240" s="121"/>
      <c r="E240" s="66"/>
      <c r="F240" s="63"/>
      <c r="G240" s="63"/>
      <c r="H240" s="63"/>
      <c r="I240" s="63"/>
      <c r="J240" s="63"/>
      <c r="K240" s="63"/>
      <c r="L240" s="63"/>
      <c r="M240" s="63"/>
      <c r="N240" s="16"/>
      <c r="O240" s="17"/>
      <c r="P240" s="18"/>
      <c r="Q240" s="17"/>
      <c r="R240" s="19"/>
      <c r="S240" s="17"/>
      <c r="T240" s="17"/>
    </row>
    <row r="241" spans="1:20" ht="15">
      <c r="A241" s="411"/>
      <c r="B241" s="414" t="s">
        <v>37355</v>
      </c>
      <c r="C241" s="13"/>
      <c r="D241" s="121"/>
      <c r="E241" s="66"/>
      <c r="F241" s="63"/>
      <c r="G241" s="63"/>
      <c r="H241" s="63"/>
      <c r="I241" s="63"/>
      <c r="J241" s="63"/>
      <c r="K241" s="63"/>
      <c r="L241" s="63"/>
      <c r="M241" s="63"/>
      <c r="N241" s="16"/>
      <c r="O241" s="17"/>
      <c r="P241" s="18"/>
      <c r="Q241" s="17"/>
      <c r="R241" s="19"/>
      <c r="S241" s="17"/>
      <c r="T241" s="17"/>
    </row>
    <row r="242" spans="1:20" ht="15">
      <c r="A242" s="411"/>
      <c r="B242" s="424" t="s">
        <v>37311</v>
      </c>
      <c r="C242" s="13"/>
      <c r="D242" s="118"/>
      <c r="E242" s="66"/>
      <c r="F242" s="63"/>
      <c r="G242" s="63"/>
      <c r="H242" s="63"/>
      <c r="I242" s="63"/>
      <c r="J242" s="63"/>
      <c r="K242" s="63"/>
      <c r="L242" s="63"/>
      <c r="M242" s="63"/>
      <c r="N242" s="16"/>
      <c r="O242" s="17"/>
      <c r="P242" s="18"/>
      <c r="Q242" s="17"/>
      <c r="R242" s="19"/>
      <c r="S242" s="17"/>
      <c r="T242" s="17"/>
    </row>
    <row r="243" spans="1:20" ht="57">
      <c r="A243" s="411"/>
      <c r="B243" s="414" t="s">
        <v>37220</v>
      </c>
      <c r="C243" s="13"/>
      <c r="D243" s="121"/>
      <c r="E243" s="66"/>
      <c r="F243" s="63"/>
      <c r="G243" s="63"/>
      <c r="H243" s="63"/>
      <c r="I243" s="63"/>
      <c r="J243" s="63"/>
      <c r="K243" s="63"/>
      <c r="L243" s="63"/>
      <c r="M243" s="63"/>
      <c r="N243" s="16"/>
      <c r="O243" s="17"/>
      <c r="P243" s="18"/>
      <c r="Q243" s="17"/>
      <c r="R243" s="19"/>
      <c r="S243" s="17"/>
      <c r="T243" s="17"/>
    </row>
    <row r="244" spans="1:20" ht="28.5">
      <c r="A244" s="411"/>
      <c r="B244" s="414" t="s">
        <v>37219</v>
      </c>
      <c r="C244" s="13"/>
      <c r="D244" s="121"/>
      <c r="E244" s="66"/>
      <c r="F244" s="63"/>
      <c r="G244" s="63"/>
      <c r="H244" s="63"/>
      <c r="I244" s="63"/>
      <c r="J244" s="63"/>
      <c r="K244" s="63"/>
      <c r="L244" s="63"/>
      <c r="M244" s="63"/>
      <c r="N244" s="16"/>
      <c r="O244" s="17"/>
      <c r="P244" s="18"/>
      <c r="Q244" s="17"/>
      <c r="R244" s="19"/>
      <c r="S244" s="17"/>
      <c r="T244" s="17"/>
    </row>
    <row r="245" spans="1:20" ht="15">
      <c r="A245" s="411"/>
      <c r="B245" s="414"/>
      <c r="C245" s="13"/>
      <c r="D245" s="121"/>
      <c r="E245" s="66"/>
      <c r="F245" s="63"/>
      <c r="G245" s="63"/>
      <c r="H245" s="63"/>
      <c r="I245" s="63"/>
      <c r="J245" s="63"/>
      <c r="K245" s="63"/>
      <c r="L245" s="63"/>
      <c r="M245" s="63"/>
      <c r="N245" s="16"/>
      <c r="O245" s="17"/>
      <c r="P245" s="18"/>
      <c r="Q245" s="17"/>
      <c r="R245" s="19"/>
      <c r="S245" s="17"/>
      <c r="T245" s="17"/>
    </row>
    <row r="246" spans="1:20" ht="15">
      <c r="A246" s="409"/>
      <c r="B246" s="424" t="s">
        <v>8303</v>
      </c>
      <c r="C246" s="10"/>
      <c r="D246" s="116"/>
      <c r="E246" s="24"/>
      <c r="F246" s="24"/>
      <c r="G246" s="25"/>
      <c r="H246" s="24"/>
      <c r="I246" s="25"/>
      <c r="L246" s="4"/>
      <c r="M246" s="3"/>
      <c r="N246" s="16"/>
      <c r="O246" s="16"/>
      <c r="P246" s="16"/>
      <c r="Q246" s="17"/>
      <c r="R246" s="19"/>
      <c r="S246" s="16"/>
      <c r="T246" s="17"/>
    </row>
    <row r="247" spans="1:20" ht="15">
      <c r="A247" s="411"/>
      <c r="B247" s="414"/>
      <c r="C247" s="13"/>
      <c r="D247" s="121"/>
      <c r="E247" s="66"/>
      <c r="F247" s="63"/>
      <c r="G247" s="63"/>
      <c r="H247" s="63"/>
      <c r="I247" s="63"/>
      <c r="J247" s="63"/>
      <c r="K247" s="63"/>
      <c r="L247" s="63"/>
      <c r="M247" s="63"/>
      <c r="N247" s="16"/>
      <c r="O247" s="17"/>
      <c r="P247" s="18"/>
      <c r="Q247" s="17"/>
      <c r="R247" s="19"/>
      <c r="S247" s="17"/>
      <c r="T247" s="17"/>
    </row>
    <row r="248" spans="1:20" ht="15">
      <c r="A248" s="409"/>
      <c r="B248" s="424" t="s">
        <v>8307</v>
      </c>
      <c r="C248" s="10"/>
      <c r="D248" s="116"/>
      <c r="E248" s="24"/>
      <c r="F248" s="24"/>
      <c r="G248" s="25"/>
      <c r="H248" s="24"/>
      <c r="I248" s="25"/>
      <c r="L248" s="4"/>
      <c r="M248" s="3"/>
      <c r="N248" s="16"/>
      <c r="O248" s="16"/>
      <c r="P248" s="16"/>
      <c r="Q248" s="17"/>
      <c r="R248" s="19"/>
      <c r="S248" s="16"/>
      <c r="T248" s="17"/>
    </row>
    <row r="249" spans="1:20" ht="15">
      <c r="A249" s="409"/>
      <c r="B249" s="424"/>
      <c r="C249" s="10"/>
      <c r="D249" s="116"/>
      <c r="E249" s="24"/>
      <c r="F249" s="24"/>
      <c r="G249" s="25"/>
      <c r="H249" s="24"/>
      <c r="I249" s="25"/>
      <c r="L249" s="4"/>
      <c r="M249" s="3"/>
      <c r="N249" s="16"/>
      <c r="O249" s="16"/>
      <c r="P249" s="16"/>
      <c r="Q249" s="17"/>
      <c r="R249" s="19"/>
      <c r="S249" s="16"/>
      <c r="T249" s="17"/>
    </row>
    <row r="250" spans="1:20" ht="15">
      <c r="A250" s="409"/>
      <c r="B250" s="424" t="s">
        <v>37312</v>
      </c>
      <c r="C250" s="10"/>
      <c r="D250" s="116"/>
      <c r="E250" s="24"/>
      <c r="F250" s="24"/>
      <c r="G250" s="25"/>
      <c r="H250" s="24"/>
      <c r="I250" s="25"/>
      <c r="L250" s="4"/>
      <c r="M250" s="3"/>
      <c r="N250" s="16"/>
      <c r="O250" s="16"/>
      <c r="P250" s="16"/>
      <c r="Q250" s="17"/>
      <c r="R250" s="19"/>
      <c r="S250" s="16"/>
      <c r="T250" s="17"/>
    </row>
    <row r="251" spans="1:20" ht="15">
      <c r="A251" s="411"/>
      <c r="B251" s="414" t="s">
        <v>37118</v>
      </c>
      <c r="C251" s="13"/>
      <c r="D251" s="121"/>
      <c r="E251" s="66"/>
      <c r="F251" s="63"/>
      <c r="G251" s="63"/>
      <c r="H251" s="63"/>
      <c r="I251" s="63"/>
      <c r="J251" s="63"/>
      <c r="K251" s="63"/>
      <c r="L251" s="63"/>
      <c r="M251" s="63"/>
      <c r="N251" s="16"/>
      <c r="O251" s="17"/>
      <c r="P251" s="18"/>
      <c r="Q251" s="17"/>
      <c r="R251" s="19"/>
      <c r="S251" s="17"/>
      <c r="T251" s="17"/>
    </row>
    <row r="252" spans="1:20" ht="15">
      <c r="A252" s="411"/>
      <c r="B252" s="414" t="s">
        <v>37119</v>
      </c>
      <c r="C252" s="13"/>
      <c r="D252" s="121"/>
      <c r="E252" s="66"/>
      <c r="F252" s="63"/>
      <c r="G252" s="63"/>
      <c r="H252" s="63"/>
      <c r="I252" s="63"/>
      <c r="J252" s="63"/>
      <c r="K252" s="63"/>
      <c r="L252" s="63"/>
      <c r="M252" s="63"/>
      <c r="N252" s="16"/>
      <c r="O252" s="17"/>
      <c r="P252" s="18"/>
      <c r="Q252" s="17"/>
      <c r="R252" s="19"/>
      <c r="S252" s="17"/>
      <c r="T252" s="17"/>
    </row>
    <row r="253" spans="1:20" ht="15">
      <c r="A253" s="411"/>
      <c r="B253" s="414" t="s">
        <v>37132</v>
      </c>
      <c r="C253" s="13"/>
      <c r="D253" s="121"/>
      <c r="E253" s="66"/>
      <c r="F253" s="63"/>
      <c r="G253" s="63"/>
      <c r="H253" s="63"/>
      <c r="I253" s="63"/>
      <c r="J253" s="63"/>
      <c r="K253" s="63"/>
      <c r="L253" s="63"/>
      <c r="M253" s="63"/>
      <c r="N253" s="16"/>
      <c r="O253" s="17"/>
      <c r="P253" s="18"/>
      <c r="Q253" s="17"/>
      <c r="R253" s="19"/>
      <c r="S253" s="17"/>
      <c r="T253" s="17"/>
    </row>
    <row r="254" spans="1:20" ht="15">
      <c r="A254" s="411"/>
      <c r="B254" s="414" t="s">
        <v>37120</v>
      </c>
      <c r="C254" s="13"/>
      <c r="D254" s="121"/>
      <c r="E254" s="66"/>
      <c r="F254" s="63"/>
      <c r="G254" s="63"/>
      <c r="H254" s="63"/>
      <c r="I254" s="63"/>
      <c r="J254" s="63"/>
      <c r="K254" s="63"/>
      <c r="L254" s="63"/>
      <c r="M254" s="63"/>
      <c r="N254" s="16"/>
      <c r="O254" s="17"/>
      <c r="P254" s="18"/>
      <c r="Q254" s="17"/>
      <c r="R254" s="19"/>
      <c r="S254" s="17"/>
      <c r="T254" s="17"/>
    </row>
    <row r="255" spans="1:20" ht="15">
      <c r="A255" s="411"/>
      <c r="B255" s="414" t="s">
        <v>37121</v>
      </c>
      <c r="C255" s="13"/>
      <c r="D255" s="121"/>
      <c r="E255" s="66"/>
      <c r="F255" s="63"/>
      <c r="G255" s="63"/>
      <c r="H255" s="63"/>
      <c r="I255" s="63"/>
      <c r="J255" s="63"/>
      <c r="K255" s="63"/>
      <c r="L255" s="63"/>
      <c r="M255" s="63"/>
      <c r="N255" s="16"/>
      <c r="O255" s="17"/>
      <c r="P255" s="18"/>
      <c r="Q255" s="17"/>
      <c r="R255" s="19"/>
      <c r="S255" s="17"/>
      <c r="T255" s="17"/>
    </row>
    <row r="256" spans="1:20" ht="15">
      <c r="A256" s="411"/>
      <c r="B256" s="414" t="s">
        <v>37133</v>
      </c>
      <c r="C256" s="13"/>
      <c r="D256" s="121"/>
      <c r="E256" s="66"/>
      <c r="F256" s="63"/>
      <c r="G256" s="63"/>
      <c r="H256" s="63"/>
      <c r="I256" s="63"/>
      <c r="J256" s="63"/>
      <c r="K256" s="63"/>
      <c r="L256" s="63"/>
      <c r="M256" s="63"/>
      <c r="N256" s="16"/>
      <c r="O256" s="17"/>
      <c r="P256" s="18"/>
      <c r="Q256" s="17"/>
      <c r="R256" s="19"/>
      <c r="S256" s="17"/>
      <c r="T256" s="17"/>
    </row>
    <row r="257" spans="1:20" ht="15">
      <c r="A257" s="411"/>
      <c r="B257" s="414" t="s">
        <v>37123</v>
      </c>
      <c r="C257" s="13"/>
      <c r="D257" s="121"/>
      <c r="E257" s="66"/>
      <c r="F257" s="63"/>
      <c r="G257" s="63"/>
      <c r="H257" s="63"/>
      <c r="I257" s="63"/>
      <c r="J257" s="63"/>
      <c r="K257" s="63"/>
      <c r="L257" s="63"/>
      <c r="M257" s="63"/>
      <c r="N257" s="16"/>
      <c r="O257" s="17"/>
      <c r="P257" s="18"/>
      <c r="Q257" s="17"/>
      <c r="R257" s="19"/>
      <c r="S257" s="17"/>
      <c r="T257" s="17"/>
    </row>
    <row r="258" spans="1:20" ht="15">
      <c r="A258" s="411"/>
      <c r="B258" s="414" t="s">
        <v>37126</v>
      </c>
      <c r="C258" s="13"/>
      <c r="D258" s="121"/>
      <c r="E258" s="66"/>
      <c r="F258" s="63"/>
      <c r="G258" s="63"/>
      <c r="H258" s="63"/>
      <c r="I258" s="63"/>
      <c r="J258" s="63"/>
      <c r="K258" s="63"/>
      <c r="L258" s="63"/>
      <c r="M258" s="63"/>
      <c r="N258" s="16"/>
      <c r="O258" s="17"/>
      <c r="P258" s="18"/>
      <c r="Q258" s="17"/>
      <c r="R258" s="19"/>
      <c r="S258" s="17"/>
      <c r="T258" s="17"/>
    </row>
    <row r="259" spans="1:20" ht="15">
      <c r="A259" s="411"/>
      <c r="B259" s="414" t="s">
        <v>37127</v>
      </c>
      <c r="C259" s="13"/>
      <c r="D259" s="121"/>
      <c r="E259" s="66"/>
      <c r="F259" s="63"/>
      <c r="G259" s="63"/>
      <c r="H259" s="63"/>
      <c r="I259" s="63"/>
      <c r="J259" s="63"/>
      <c r="K259" s="63"/>
      <c r="L259" s="63"/>
      <c r="M259" s="63"/>
      <c r="N259" s="16"/>
      <c r="O259" s="17"/>
      <c r="P259" s="18"/>
      <c r="Q259" s="17"/>
      <c r="R259" s="19"/>
      <c r="S259" s="17"/>
      <c r="T259" s="17"/>
    </row>
    <row r="260" spans="1:20" ht="15">
      <c r="A260" s="411"/>
      <c r="B260" s="424" t="s">
        <v>37311</v>
      </c>
      <c r="C260" s="13"/>
      <c r="D260" s="118"/>
      <c r="E260" s="66"/>
      <c r="F260" s="63"/>
      <c r="G260" s="63"/>
      <c r="H260" s="63"/>
      <c r="I260" s="63"/>
      <c r="J260" s="63"/>
      <c r="K260" s="63"/>
      <c r="L260" s="63"/>
      <c r="M260" s="63"/>
      <c r="N260" s="16"/>
      <c r="O260" s="17"/>
      <c r="P260" s="18"/>
      <c r="Q260" s="17"/>
      <c r="R260" s="19"/>
      <c r="S260" s="17"/>
      <c r="T260" s="17"/>
    </row>
    <row r="261" spans="1:20" ht="85.5">
      <c r="A261" s="411"/>
      <c r="B261" s="414" t="s">
        <v>37213</v>
      </c>
      <c r="C261" s="13"/>
      <c r="D261" s="121"/>
      <c r="E261" s="66"/>
      <c r="F261" s="63"/>
      <c r="G261" s="63"/>
      <c r="H261" s="63"/>
      <c r="I261" s="63"/>
      <c r="J261" s="63"/>
      <c r="K261" s="63"/>
      <c r="L261" s="63"/>
      <c r="M261" s="63"/>
      <c r="N261" s="16"/>
      <c r="O261" s="17"/>
      <c r="P261" s="18"/>
      <c r="Q261" s="17"/>
      <c r="R261" s="19"/>
      <c r="S261" s="17"/>
      <c r="T261" s="17"/>
    </row>
    <row r="262" spans="1:20" ht="57">
      <c r="A262" s="411"/>
      <c r="B262" s="414" t="s">
        <v>37222</v>
      </c>
      <c r="C262" s="13"/>
      <c r="D262" s="121"/>
      <c r="E262" s="66"/>
      <c r="F262" s="63"/>
      <c r="G262" s="63"/>
      <c r="H262" s="63"/>
      <c r="I262" s="63"/>
      <c r="J262" s="63"/>
      <c r="K262" s="63"/>
      <c r="L262" s="63"/>
      <c r="M262" s="63"/>
      <c r="N262" s="16"/>
      <c r="O262" s="17"/>
      <c r="P262" s="18"/>
      <c r="Q262" s="17"/>
      <c r="R262" s="19"/>
      <c r="S262" s="17"/>
      <c r="T262" s="17"/>
    </row>
    <row r="263" spans="1:20" ht="57">
      <c r="A263" s="411"/>
      <c r="B263" s="414" t="s">
        <v>37095</v>
      </c>
      <c r="C263" s="13"/>
      <c r="D263" s="121"/>
      <c r="E263" s="66"/>
      <c r="F263" s="63"/>
      <c r="G263" s="63"/>
      <c r="H263" s="63"/>
      <c r="I263" s="63"/>
      <c r="J263" s="63"/>
      <c r="K263" s="63"/>
      <c r="L263" s="63"/>
      <c r="M263" s="63"/>
      <c r="N263" s="16"/>
      <c r="O263" s="17"/>
      <c r="P263" s="18"/>
      <c r="Q263" s="17"/>
      <c r="R263" s="19"/>
      <c r="S263" s="17"/>
      <c r="T263" s="17"/>
    </row>
    <row r="264" spans="1:20" ht="15">
      <c r="A264" s="411"/>
      <c r="B264" s="414" t="s">
        <v>37096</v>
      </c>
      <c r="C264" s="13"/>
      <c r="D264" s="121"/>
      <c r="E264" s="66"/>
      <c r="F264" s="63"/>
      <c r="G264" s="63"/>
      <c r="H264" s="63"/>
      <c r="I264" s="63"/>
      <c r="J264" s="63"/>
      <c r="K264" s="63"/>
      <c r="L264" s="63"/>
      <c r="M264" s="63"/>
      <c r="N264" s="16"/>
      <c r="O264" s="17"/>
      <c r="P264" s="18"/>
      <c r="Q264" s="17"/>
      <c r="R264" s="19"/>
      <c r="S264" s="17"/>
      <c r="T264" s="17"/>
    </row>
    <row r="265" spans="1:20" ht="28.5">
      <c r="A265" s="411"/>
      <c r="B265" s="414" t="s">
        <v>37097</v>
      </c>
      <c r="C265" s="13"/>
      <c r="D265" s="121"/>
      <c r="E265" s="66"/>
      <c r="F265" s="63"/>
      <c r="G265" s="63"/>
      <c r="H265" s="63"/>
      <c r="I265" s="63"/>
      <c r="J265" s="63"/>
      <c r="K265" s="63"/>
      <c r="L265" s="63"/>
      <c r="M265" s="63"/>
      <c r="N265" s="16"/>
      <c r="O265" s="17"/>
      <c r="P265" s="18"/>
      <c r="Q265" s="17"/>
      <c r="R265" s="19"/>
      <c r="S265" s="17"/>
      <c r="T265" s="17"/>
    </row>
    <row r="266" spans="1:20" ht="28.5">
      <c r="A266" s="411"/>
      <c r="B266" s="414" t="s">
        <v>37098</v>
      </c>
      <c r="C266" s="13"/>
      <c r="D266" s="121"/>
      <c r="E266" s="66"/>
      <c r="F266" s="63"/>
      <c r="G266" s="63"/>
      <c r="H266" s="63"/>
      <c r="I266" s="63"/>
      <c r="J266" s="63"/>
      <c r="K266" s="63"/>
      <c r="L266" s="63"/>
      <c r="M266" s="63"/>
      <c r="N266" s="16"/>
      <c r="O266" s="17"/>
      <c r="P266" s="18"/>
      <c r="Q266" s="17"/>
      <c r="R266" s="19"/>
      <c r="S266" s="17"/>
      <c r="T266" s="17"/>
    </row>
    <row r="267" spans="1:20" ht="15">
      <c r="A267" s="411"/>
      <c r="B267" s="414" t="s">
        <v>37099</v>
      </c>
      <c r="C267" s="13"/>
      <c r="D267" s="121"/>
      <c r="E267" s="66"/>
      <c r="F267" s="63"/>
      <c r="G267" s="63"/>
      <c r="H267" s="63"/>
      <c r="I267" s="63"/>
      <c r="J267" s="63"/>
      <c r="K267" s="63"/>
      <c r="L267" s="63"/>
      <c r="M267" s="63"/>
      <c r="N267" s="16"/>
      <c r="O267" s="17"/>
      <c r="P267" s="18"/>
      <c r="Q267" s="17"/>
      <c r="R267" s="19"/>
      <c r="S267" s="17"/>
      <c r="T267" s="17"/>
    </row>
    <row r="268" spans="1:20" ht="15">
      <c r="A268" s="411"/>
      <c r="B268" s="414"/>
      <c r="C268" s="13"/>
      <c r="D268" s="121"/>
      <c r="E268" s="66"/>
      <c r="F268" s="63"/>
      <c r="G268" s="63"/>
      <c r="H268" s="63"/>
      <c r="I268" s="63"/>
      <c r="J268" s="63"/>
      <c r="K268" s="63"/>
      <c r="L268" s="63"/>
      <c r="M268" s="63"/>
      <c r="N268" s="16"/>
      <c r="O268" s="17"/>
      <c r="P268" s="18"/>
      <c r="Q268" s="17"/>
      <c r="R268" s="19"/>
      <c r="S268" s="17"/>
      <c r="T268" s="17"/>
    </row>
    <row r="269" spans="1:20" ht="15">
      <c r="A269" s="409"/>
      <c r="B269" s="424" t="s">
        <v>8114</v>
      </c>
      <c r="C269" s="10"/>
      <c r="D269" s="116"/>
      <c r="E269" s="24"/>
      <c r="F269" s="24"/>
      <c r="G269" s="25"/>
      <c r="H269" s="24"/>
      <c r="I269" s="25"/>
      <c r="L269" s="4"/>
      <c r="M269" s="3"/>
      <c r="N269" s="16"/>
      <c r="O269" s="16"/>
      <c r="P269" s="16"/>
      <c r="Q269" s="17"/>
      <c r="R269" s="19"/>
      <c r="S269" s="16"/>
      <c r="T269" s="17"/>
    </row>
    <row r="270" spans="1:20" ht="15">
      <c r="A270" s="409"/>
      <c r="B270" s="424"/>
      <c r="C270" s="10"/>
      <c r="D270" s="116"/>
      <c r="E270" s="24"/>
      <c r="F270" s="24"/>
      <c r="G270" s="25"/>
      <c r="H270" s="24"/>
      <c r="I270" s="25"/>
      <c r="L270" s="4"/>
      <c r="M270" s="3"/>
      <c r="N270" s="16"/>
      <c r="O270" s="16"/>
      <c r="P270" s="16"/>
      <c r="Q270" s="17"/>
      <c r="R270" s="19"/>
      <c r="S270" s="16"/>
      <c r="T270" s="17"/>
    </row>
    <row r="271" spans="1:20" ht="15">
      <c r="A271" s="409"/>
      <c r="B271" s="424" t="s">
        <v>37312</v>
      </c>
      <c r="C271" s="10"/>
      <c r="D271" s="116"/>
      <c r="E271" s="24"/>
      <c r="F271" s="24"/>
      <c r="G271" s="25"/>
      <c r="H271" s="24"/>
      <c r="I271" s="25"/>
      <c r="L271" s="4"/>
      <c r="M271" s="3"/>
      <c r="N271" s="16"/>
      <c r="O271" s="16"/>
      <c r="P271" s="16"/>
      <c r="Q271" s="17"/>
      <c r="R271" s="19"/>
      <c r="S271" s="16"/>
      <c r="T271" s="17"/>
    </row>
    <row r="272" spans="1:20" ht="15">
      <c r="A272" s="411"/>
      <c r="B272" s="414" t="s">
        <v>37128</v>
      </c>
      <c r="C272" s="13"/>
      <c r="D272" s="121"/>
      <c r="E272" s="66"/>
      <c r="F272" s="63"/>
      <c r="G272" s="63"/>
      <c r="H272" s="63"/>
      <c r="I272" s="63"/>
      <c r="J272" s="63"/>
      <c r="K272" s="63"/>
      <c r="L272" s="63"/>
      <c r="M272" s="63"/>
      <c r="N272" s="16"/>
      <c r="O272" s="17"/>
      <c r="P272" s="18"/>
      <c r="Q272" s="17"/>
      <c r="R272" s="19"/>
      <c r="S272" s="17"/>
      <c r="T272" s="17"/>
    </row>
    <row r="273" spans="1:20" ht="15">
      <c r="A273" s="411"/>
      <c r="B273" s="414" t="s">
        <v>37129</v>
      </c>
      <c r="C273" s="13"/>
      <c r="D273" s="121"/>
      <c r="E273" s="66"/>
      <c r="F273" s="63"/>
      <c r="G273" s="63"/>
      <c r="H273" s="63"/>
      <c r="I273" s="63"/>
      <c r="J273" s="63"/>
      <c r="K273" s="63"/>
      <c r="L273" s="63"/>
      <c r="M273" s="63"/>
      <c r="N273" s="16"/>
      <c r="O273" s="17"/>
      <c r="P273" s="18"/>
      <c r="Q273" s="17"/>
      <c r="R273" s="19"/>
      <c r="S273" s="17"/>
      <c r="T273" s="17"/>
    </row>
    <row r="274" spans="1:20" ht="15">
      <c r="A274" s="411"/>
      <c r="B274" s="424" t="s">
        <v>37311</v>
      </c>
      <c r="C274" s="13"/>
      <c r="D274" s="118"/>
      <c r="E274" s="66"/>
      <c r="F274" s="63"/>
      <c r="G274" s="63"/>
      <c r="H274" s="63"/>
      <c r="I274" s="63"/>
      <c r="J274" s="63"/>
      <c r="K274" s="63"/>
      <c r="L274" s="63"/>
      <c r="M274" s="63"/>
      <c r="N274" s="16"/>
      <c r="O274" s="17"/>
      <c r="P274" s="18"/>
      <c r="Q274" s="17"/>
      <c r="R274" s="19"/>
      <c r="S274" s="17"/>
      <c r="T274" s="17"/>
    </row>
    <row r="275" spans="1:20" ht="28.5">
      <c r="A275" s="411"/>
      <c r="B275" s="414" t="s">
        <v>37214</v>
      </c>
      <c r="C275" s="13"/>
      <c r="D275" s="121"/>
      <c r="E275" s="66"/>
      <c r="F275" s="63"/>
      <c r="G275" s="63"/>
      <c r="H275" s="63"/>
      <c r="I275" s="63"/>
      <c r="J275" s="63"/>
      <c r="K275" s="63"/>
      <c r="L275" s="63"/>
      <c r="M275" s="63"/>
      <c r="N275" s="16"/>
      <c r="O275" s="17"/>
      <c r="P275" s="18"/>
      <c r="Q275" s="17"/>
      <c r="R275" s="19"/>
      <c r="S275" s="17"/>
      <c r="T275" s="17"/>
    </row>
    <row r="276" spans="1:20" ht="28.5">
      <c r="A276" s="411"/>
      <c r="B276" s="414" t="s">
        <v>37215</v>
      </c>
      <c r="C276" s="13"/>
      <c r="D276" s="121"/>
      <c r="E276" s="66"/>
      <c r="F276" s="63"/>
      <c r="G276" s="63"/>
      <c r="H276" s="63"/>
      <c r="I276" s="63"/>
      <c r="J276" s="63"/>
      <c r="K276" s="63"/>
      <c r="L276" s="63"/>
      <c r="M276" s="63"/>
      <c r="N276" s="16"/>
      <c r="O276" s="17"/>
      <c r="P276" s="18"/>
      <c r="Q276" s="17"/>
      <c r="R276" s="19"/>
      <c r="S276" s="17"/>
      <c r="T276" s="17"/>
    </row>
    <row r="277" spans="1:20" ht="15">
      <c r="A277" s="411"/>
      <c r="B277" s="414" t="s">
        <v>37216</v>
      </c>
      <c r="C277" s="13"/>
      <c r="D277" s="121"/>
      <c r="E277" s="66"/>
      <c r="F277" s="63"/>
      <c r="G277" s="63"/>
      <c r="H277" s="63"/>
      <c r="I277" s="63"/>
      <c r="J277" s="63"/>
      <c r="K277" s="63"/>
      <c r="L277" s="63"/>
      <c r="M277" s="63"/>
      <c r="N277" s="16"/>
      <c r="O277" s="17"/>
      <c r="P277" s="18"/>
      <c r="Q277" s="17"/>
      <c r="R277" s="19"/>
      <c r="S277" s="17"/>
      <c r="T277" s="17"/>
    </row>
    <row r="278" spans="1:20" ht="15">
      <c r="A278" s="411"/>
      <c r="B278" s="414" t="s">
        <v>37217</v>
      </c>
      <c r="C278" s="13"/>
      <c r="D278" s="121"/>
      <c r="E278" s="66"/>
      <c r="F278" s="63"/>
      <c r="G278" s="63"/>
      <c r="H278" s="63"/>
      <c r="I278" s="63"/>
      <c r="J278" s="63"/>
      <c r="K278" s="63"/>
      <c r="L278" s="63"/>
      <c r="M278" s="63"/>
      <c r="N278" s="16"/>
      <c r="O278" s="17"/>
      <c r="P278" s="18"/>
      <c r="Q278" s="17"/>
      <c r="R278" s="19"/>
      <c r="S278" s="17"/>
      <c r="T278" s="17"/>
    </row>
    <row r="279" spans="1:20" ht="28.5">
      <c r="A279" s="411"/>
      <c r="B279" s="414" t="s">
        <v>37218</v>
      </c>
      <c r="C279" s="13"/>
      <c r="D279" s="121"/>
      <c r="E279" s="66"/>
      <c r="F279" s="63"/>
      <c r="G279" s="63"/>
      <c r="H279" s="63"/>
      <c r="I279" s="63"/>
      <c r="J279" s="63"/>
      <c r="K279" s="63"/>
      <c r="L279" s="63"/>
      <c r="M279" s="63"/>
      <c r="N279" s="16"/>
      <c r="O279" s="17"/>
      <c r="P279" s="18"/>
      <c r="Q279" s="17"/>
      <c r="R279" s="19"/>
      <c r="S279" s="17"/>
      <c r="T279" s="17"/>
    </row>
    <row r="280" spans="1:20" ht="15">
      <c r="A280" s="411"/>
      <c r="B280" s="414"/>
      <c r="C280" s="13"/>
      <c r="D280" s="121"/>
      <c r="E280" s="66"/>
      <c r="F280" s="63"/>
      <c r="G280" s="63"/>
      <c r="H280" s="63"/>
      <c r="I280" s="63"/>
      <c r="J280" s="63"/>
      <c r="K280" s="63"/>
      <c r="L280" s="63"/>
      <c r="M280" s="63"/>
      <c r="N280" s="16"/>
      <c r="O280" s="17"/>
      <c r="P280" s="18"/>
      <c r="Q280" s="17"/>
      <c r="R280" s="19"/>
      <c r="S280" s="17"/>
      <c r="T280" s="17"/>
    </row>
    <row r="281" spans="1:20" ht="15">
      <c r="A281" s="409"/>
      <c r="B281" s="424" t="s">
        <v>8285</v>
      </c>
      <c r="C281" s="10"/>
      <c r="D281" s="116"/>
      <c r="E281" s="24"/>
      <c r="F281" s="24"/>
      <c r="G281" s="25"/>
      <c r="H281" s="24"/>
      <c r="I281" s="25"/>
      <c r="L281" s="4"/>
      <c r="M281" s="3"/>
      <c r="N281" s="16"/>
      <c r="O281" s="16"/>
      <c r="P281" s="16"/>
      <c r="Q281" s="17"/>
      <c r="R281" s="19"/>
      <c r="S281" s="16"/>
      <c r="T281" s="17"/>
    </row>
    <row r="282" spans="1:20" ht="15">
      <c r="A282" s="409"/>
      <c r="B282" s="424" t="s">
        <v>8116</v>
      </c>
      <c r="C282" s="10"/>
      <c r="D282" s="116"/>
      <c r="E282" s="24"/>
      <c r="F282" s="24"/>
      <c r="G282" s="25"/>
      <c r="H282" s="24"/>
      <c r="I282" s="25"/>
      <c r="L282" s="4"/>
      <c r="M282" s="3"/>
      <c r="N282" s="16"/>
      <c r="O282" s="16"/>
      <c r="P282" s="16"/>
      <c r="Q282" s="17"/>
      <c r="R282" s="19"/>
      <c r="S282" s="16"/>
      <c r="T282" s="17"/>
    </row>
    <row r="283" spans="1:20" ht="15">
      <c r="A283" s="409"/>
      <c r="B283" s="424"/>
      <c r="C283" s="10"/>
      <c r="D283" s="116"/>
      <c r="E283" s="24"/>
      <c r="F283" s="24"/>
      <c r="G283" s="25"/>
      <c r="H283" s="24"/>
      <c r="I283" s="25"/>
      <c r="L283" s="4"/>
      <c r="M283" s="3"/>
      <c r="N283" s="16"/>
      <c r="O283" s="16"/>
      <c r="P283" s="16"/>
      <c r="Q283" s="17"/>
      <c r="R283" s="19"/>
      <c r="S283" s="16"/>
      <c r="T283" s="17"/>
    </row>
    <row r="284" spans="1:20" ht="15">
      <c r="A284" s="409"/>
      <c r="B284" s="424" t="s">
        <v>37312</v>
      </c>
      <c r="C284" s="10"/>
      <c r="D284" s="116"/>
      <c r="E284" s="24"/>
      <c r="F284" s="24"/>
      <c r="G284" s="25"/>
      <c r="H284" s="24"/>
      <c r="I284" s="25"/>
      <c r="L284" s="4"/>
      <c r="M284" s="3"/>
      <c r="N284" s="16"/>
      <c r="O284" s="16"/>
      <c r="P284" s="16"/>
      <c r="Q284" s="17"/>
      <c r="R284" s="19"/>
      <c r="S284" s="16"/>
      <c r="T284" s="17"/>
    </row>
    <row r="285" spans="1:20" ht="15">
      <c r="A285" s="411"/>
      <c r="B285" s="414" t="s">
        <v>37130</v>
      </c>
      <c r="C285" s="13"/>
      <c r="D285" s="121"/>
      <c r="E285" s="66"/>
      <c r="F285" s="63"/>
      <c r="G285" s="63"/>
      <c r="H285" s="63"/>
      <c r="I285" s="63"/>
      <c r="J285" s="63"/>
      <c r="K285" s="63"/>
      <c r="L285" s="63"/>
      <c r="M285" s="63"/>
      <c r="N285" s="16"/>
      <c r="O285" s="17"/>
      <c r="P285" s="18"/>
      <c r="Q285" s="17"/>
      <c r="R285" s="19"/>
      <c r="S285" s="17"/>
      <c r="T285" s="17"/>
    </row>
    <row r="286" spans="1:20" ht="15">
      <c r="A286" s="411"/>
      <c r="B286" s="414" t="s">
        <v>37354</v>
      </c>
      <c r="C286" s="13"/>
      <c r="D286" s="121"/>
      <c r="E286" s="66"/>
      <c r="F286" s="63"/>
      <c r="G286" s="63"/>
      <c r="H286" s="63"/>
      <c r="I286" s="63"/>
      <c r="J286" s="63"/>
      <c r="K286" s="63"/>
      <c r="L286" s="63"/>
      <c r="M286" s="63"/>
      <c r="N286" s="16"/>
      <c r="O286" s="17"/>
      <c r="P286" s="18"/>
      <c r="Q286" s="17"/>
      <c r="R286" s="19"/>
      <c r="S286" s="17"/>
      <c r="T286" s="17"/>
    </row>
    <row r="287" spans="1:20" ht="15">
      <c r="A287" s="411"/>
      <c r="B287" s="414" t="s">
        <v>37131</v>
      </c>
      <c r="C287" s="13"/>
      <c r="D287" s="121"/>
      <c r="E287" s="66"/>
      <c r="F287" s="63"/>
      <c r="G287" s="63"/>
      <c r="H287" s="63"/>
      <c r="I287" s="63"/>
      <c r="J287" s="63"/>
      <c r="K287" s="63"/>
      <c r="L287" s="63"/>
      <c r="M287" s="63"/>
      <c r="N287" s="16"/>
      <c r="O287" s="17"/>
      <c r="P287" s="18"/>
      <c r="Q287" s="17"/>
      <c r="R287" s="19"/>
      <c r="S287" s="17"/>
      <c r="T287" s="17"/>
    </row>
    <row r="288" spans="1:20" ht="15">
      <c r="A288" s="411"/>
      <c r="B288" s="414" t="s">
        <v>37134</v>
      </c>
      <c r="C288" s="13"/>
      <c r="D288" s="121"/>
      <c r="E288" s="66"/>
      <c r="F288" s="63"/>
      <c r="G288" s="63"/>
      <c r="H288" s="63"/>
      <c r="I288" s="63"/>
      <c r="J288" s="63"/>
      <c r="K288" s="63"/>
      <c r="L288" s="63"/>
      <c r="M288" s="63"/>
      <c r="N288" s="16"/>
      <c r="O288" s="17"/>
      <c r="P288" s="18"/>
      <c r="Q288" s="17"/>
      <c r="R288" s="19"/>
      <c r="S288" s="17"/>
      <c r="T288" s="17"/>
    </row>
    <row r="289" spans="1:20" ht="15">
      <c r="A289" s="411"/>
      <c r="B289" s="424" t="s">
        <v>37311</v>
      </c>
      <c r="C289" s="13"/>
      <c r="D289" s="118"/>
      <c r="E289" s="66"/>
      <c r="F289" s="63"/>
      <c r="G289" s="63"/>
      <c r="H289" s="63"/>
      <c r="I289" s="63"/>
      <c r="J289" s="63"/>
      <c r="K289" s="63"/>
      <c r="L289" s="63"/>
      <c r="M289" s="63"/>
      <c r="N289" s="16"/>
      <c r="O289" s="17"/>
      <c r="P289" s="18"/>
      <c r="Q289" s="17"/>
      <c r="R289" s="19"/>
      <c r="S289" s="17"/>
      <c r="T289" s="17"/>
    </row>
    <row r="290" spans="1:20" ht="28.5">
      <c r="A290" s="411"/>
      <c r="B290" s="414" t="s">
        <v>37223</v>
      </c>
      <c r="C290" s="13"/>
      <c r="D290" s="121"/>
      <c r="E290" s="66"/>
      <c r="F290" s="63"/>
      <c r="G290" s="63"/>
      <c r="H290" s="63"/>
      <c r="I290" s="63"/>
      <c r="J290" s="63"/>
      <c r="K290" s="63"/>
      <c r="L290" s="63"/>
      <c r="M290" s="63"/>
      <c r="N290" s="16"/>
      <c r="O290" s="17"/>
      <c r="P290" s="18"/>
      <c r="Q290" s="17"/>
      <c r="R290" s="19"/>
      <c r="S290" s="17"/>
      <c r="T290" s="17"/>
    </row>
    <row r="291" spans="1:20" ht="15">
      <c r="A291" s="411"/>
      <c r="B291" s="414"/>
      <c r="C291" s="13"/>
      <c r="D291" s="121"/>
      <c r="E291" s="66"/>
      <c r="F291" s="63"/>
      <c r="G291" s="63"/>
      <c r="H291" s="63"/>
      <c r="I291" s="63"/>
      <c r="J291" s="63"/>
      <c r="K291" s="63"/>
      <c r="L291" s="63"/>
      <c r="M291" s="63"/>
      <c r="N291" s="16"/>
      <c r="O291" s="17"/>
      <c r="P291" s="18"/>
      <c r="Q291" s="17"/>
      <c r="R291" s="19"/>
      <c r="S291" s="17"/>
      <c r="T291" s="17"/>
    </row>
    <row r="292" spans="1:20" ht="15">
      <c r="A292" s="409"/>
      <c r="B292" s="424" t="s">
        <v>8117</v>
      </c>
      <c r="C292" s="10"/>
      <c r="D292" s="116"/>
      <c r="E292" s="24"/>
      <c r="F292" s="24"/>
      <c r="G292" s="25"/>
      <c r="H292" s="24"/>
      <c r="I292" s="25"/>
      <c r="L292" s="4"/>
      <c r="M292" s="3"/>
      <c r="N292" s="16"/>
      <c r="O292" s="16"/>
      <c r="P292" s="16"/>
      <c r="Q292" s="17"/>
      <c r="R292" s="19"/>
      <c r="S292" s="16"/>
      <c r="T292" s="17"/>
    </row>
    <row r="293" spans="1:20" ht="15">
      <c r="A293" s="409"/>
      <c r="B293" s="424"/>
      <c r="C293" s="10"/>
      <c r="D293" s="116"/>
      <c r="E293" s="24"/>
      <c r="F293" s="24"/>
      <c r="G293" s="25"/>
      <c r="H293" s="24"/>
      <c r="I293" s="25"/>
      <c r="L293" s="4"/>
      <c r="M293" s="3"/>
      <c r="N293" s="16"/>
      <c r="O293" s="16"/>
      <c r="P293" s="16"/>
      <c r="Q293" s="17"/>
      <c r="R293" s="19"/>
      <c r="S293" s="16"/>
      <c r="T293" s="17"/>
    </row>
    <row r="294" spans="1:20" ht="15">
      <c r="A294" s="409"/>
      <c r="B294" s="424" t="s">
        <v>37312</v>
      </c>
      <c r="C294" s="10"/>
      <c r="D294" s="116"/>
      <c r="E294" s="24"/>
      <c r="F294" s="24"/>
      <c r="G294" s="25"/>
      <c r="H294" s="24"/>
      <c r="I294" s="25"/>
      <c r="L294" s="4"/>
      <c r="M294" s="3"/>
      <c r="N294" s="16"/>
      <c r="O294" s="16"/>
      <c r="P294" s="16"/>
      <c r="Q294" s="17"/>
      <c r="R294" s="19"/>
      <c r="S294" s="16"/>
      <c r="T294" s="17"/>
    </row>
    <row r="295" spans="1:20" ht="15">
      <c r="A295" s="411"/>
      <c r="B295" s="414" t="s">
        <v>37130</v>
      </c>
      <c r="C295" s="13"/>
      <c r="D295" s="121"/>
      <c r="E295" s="66"/>
      <c r="F295" s="63"/>
      <c r="G295" s="63"/>
      <c r="H295" s="63"/>
      <c r="I295" s="63"/>
      <c r="J295" s="63"/>
      <c r="K295" s="63"/>
      <c r="L295" s="63"/>
      <c r="M295" s="63"/>
      <c r="N295" s="16"/>
      <c r="O295" s="17"/>
      <c r="P295" s="18"/>
      <c r="Q295" s="17"/>
      <c r="R295" s="19"/>
      <c r="S295" s="17"/>
      <c r="T295" s="17"/>
    </row>
    <row r="296" spans="1:20" ht="15">
      <c r="A296" s="411"/>
      <c r="B296" s="414" t="s">
        <v>37354</v>
      </c>
      <c r="C296" s="13"/>
      <c r="D296" s="121"/>
      <c r="E296" s="66"/>
      <c r="F296" s="63"/>
      <c r="G296" s="63"/>
      <c r="H296" s="63"/>
      <c r="I296" s="63"/>
      <c r="J296" s="63"/>
      <c r="K296" s="63"/>
      <c r="L296" s="63"/>
      <c r="M296" s="63"/>
      <c r="N296" s="16"/>
      <c r="O296" s="17"/>
      <c r="P296" s="18"/>
      <c r="Q296" s="17"/>
      <c r="R296" s="19"/>
      <c r="S296" s="17"/>
      <c r="T296" s="17"/>
    </row>
    <row r="297" spans="1:20" ht="15">
      <c r="A297" s="411"/>
      <c r="B297" s="414" t="s">
        <v>37131</v>
      </c>
      <c r="C297" s="13"/>
      <c r="D297" s="121"/>
      <c r="E297" s="66"/>
      <c r="F297" s="63"/>
      <c r="G297" s="63"/>
      <c r="H297" s="63"/>
      <c r="I297" s="63"/>
      <c r="J297" s="63"/>
      <c r="K297" s="63"/>
      <c r="L297" s="63"/>
      <c r="M297" s="63"/>
      <c r="N297" s="16"/>
      <c r="O297" s="17"/>
      <c r="P297" s="18"/>
      <c r="Q297" s="17"/>
      <c r="R297" s="19"/>
      <c r="S297" s="17"/>
      <c r="T297" s="17"/>
    </row>
    <row r="298" spans="1:20" ht="28.5">
      <c r="A298" s="411"/>
      <c r="B298" s="414" t="s">
        <v>37353</v>
      </c>
      <c r="C298" s="13"/>
      <c r="D298" s="121"/>
      <c r="E298" s="66"/>
      <c r="F298" s="63"/>
      <c r="G298" s="63"/>
      <c r="H298" s="63"/>
      <c r="I298" s="63"/>
      <c r="J298" s="63"/>
      <c r="K298" s="63"/>
      <c r="L298" s="63"/>
      <c r="M298" s="63"/>
      <c r="N298" s="16"/>
      <c r="O298" s="17"/>
      <c r="P298" s="18"/>
      <c r="Q298" s="17"/>
      <c r="R298" s="19"/>
      <c r="S298" s="17"/>
      <c r="T298" s="17"/>
    </row>
    <row r="299" spans="1:20" ht="15">
      <c r="A299" s="411"/>
      <c r="B299" s="414" t="s">
        <v>37355</v>
      </c>
      <c r="C299" s="13"/>
      <c r="D299" s="121"/>
      <c r="E299" s="66"/>
      <c r="F299" s="63"/>
      <c r="G299" s="63"/>
      <c r="H299" s="63"/>
      <c r="I299" s="63"/>
      <c r="J299" s="63"/>
      <c r="K299" s="63"/>
      <c r="L299" s="63"/>
      <c r="M299" s="63"/>
      <c r="N299" s="16"/>
      <c r="O299" s="17"/>
      <c r="P299" s="18"/>
      <c r="Q299" s="17"/>
      <c r="R299" s="19"/>
      <c r="S299" s="17"/>
      <c r="T299" s="17"/>
    </row>
    <row r="300" spans="1:20" ht="15">
      <c r="A300" s="411"/>
      <c r="B300" s="424" t="s">
        <v>37311</v>
      </c>
      <c r="C300" s="13"/>
      <c r="D300" s="118"/>
      <c r="E300" s="66"/>
      <c r="F300" s="63"/>
      <c r="G300" s="63"/>
      <c r="H300" s="63"/>
      <c r="I300" s="63"/>
      <c r="J300" s="63"/>
      <c r="K300" s="63"/>
      <c r="L300" s="63"/>
      <c r="M300" s="63"/>
      <c r="N300" s="16"/>
      <c r="O300" s="17"/>
      <c r="P300" s="18"/>
      <c r="Q300" s="17"/>
      <c r="R300" s="19"/>
      <c r="S300" s="17"/>
      <c r="T300" s="17"/>
    </row>
    <row r="301" spans="1:20" ht="57">
      <c r="A301" s="411"/>
      <c r="B301" s="414" t="s">
        <v>37220</v>
      </c>
      <c r="C301" s="13"/>
      <c r="D301" s="121"/>
      <c r="E301" s="66"/>
      <c r="F301" s="63"/>
      <c r="G301" s="63"/>
      <c r="H301" s="63"/>
      <c r="I301" s="63"/>
      <c r="J301" s="63"/>
      <c r="K301" s="63"/>
      <c r="L301" s="63"/>
      <c r="M301" s="63"/>
      <c r="N301" s="16"/>
      <c r="O301" s="17"/>
      <c r="P301" s="18"/>
      <c r="Q301" s="17"/>
      <c r="R301" s="19"/>
      <c r="S301" s="17"/>
      <c r="T301" s="17"/>
    </row>
    <row r="302" spans="1:20" ht="28.5">
      <c r="A302" s="411"/>
      <c r="B302" s="414" t="s">
        <v>37219</v>
      </c>
      <c r="C302" s="13"/>
      <c r="D302" s="121"/>
      <c r="E302" s="66"/>
      <c r="F302" s="63"/>
      <c r="G302" s="63"/>
      <c r="H302" s="63"/>
      <c r="I302" s="63"/>
      <c r="J302" s="63"/>
      <c r="K302" s="63"/>
      <c r="L302" s="63"/>
      <c r="M302" s="63"/>
      <c r="N302" s="16"/>
      <c r="O302" s="17"/>
      <c r="P302" s="18"/>
      <c r="Q302" s="17"/>
      <c r="R302" s="19"/>
      <c r="S302" s="17"/>
      <c r="T302" s="17"/>
    </row>
    <row r="303" spans="1:20" ht="15">
      <c r="A303" s="411"/>
      <c r="B303" s="414"/>
      <c r="C303" s="13"/>
      <c r="D303" s="121"/>
      <c r="E303" s="66"/>
      <c r="F303" s="63"/>
      <c r="G303" s="63"/>
      <c r="H303" s="63"/>
      <c r="I303" s="63"/>
      <c r="J303" s="63"/>
      <c r="K303" s="63"/>
      <c r="L303" s="63"/>
      <c r="M303" s="63"/>
      <c r="N303" s="16"/>
      <c r="O303" s="17"/>
      <c r="P303" s="18"/>
      <c r="Q303" s="17"/>
      <c r="R303" s="19"/>
      <c r="S303" s="17"/>
      <c r="T303" s="17"/>
    </row>
    <row r="304" spans="1:20" ht="15">
      <c r="A304" s="409"/>
      <c r="B304" s="424" t="s">
        <v>36956</v>
      </c>
      <c r="C304" s="10"/>
      <c r="D304" s="116"/>
      <c r="E304" s="24"/>
      <c r="F304" s="24"/>
      <c r="G304" s="25"/>
      <c r="H304" s="24"/>
      <c r="I304" s="25"/>
      <c r="L304" s="4"/>
      <c r="M304" s="3"/>
      <c r="N304" s="16"/>
      <c r="O304" s="16"/>
      <c r="P304" s="16"/>
      <c r="Q304" s="17"/>
      <c r="R304" s="19"/>
      <c r="S304" s="16"/>
      <c r="T304" s="17"/>
    </row>
    <row r="305" spans="1:20" ht="15">
      <c r="A305" s="409"/>
      <c r="B305" s="424" t="s">
        <v>36955</v>
      </c>
      <c r="C305" s="10"/>
      <c r="D305" s="116"/>
      <c r="E305" s="24"/>
      <c r="F305" s="24"/>
      <c r="G305" s="25"/>
      <c r="H305" s="24"/>
      <c r="I305" s="25"/>
      <c r="L305" s="4"/>
      <c r="M305" s="3"/>
      <c r="N305" s="16"/>
      <c r="O305" s="16"/>
      <c r="P305" s="16"/>
      <c r="Q305" s="17"/>
      <c r="R305" s="19"/>
      <c r="S305" s="16"/>
      <c r="T305" s="17"/>
    </row>
    <row r="306" spans="1:20" ht="15">
      <c r="A306" s="409"/>
      <c r="B306" s="424"/>
      <c r="C306" s="10"/>
      <c r="D306" s="116"/>
      <c r="E306" s="24"/>
      <c r="F306" s="24"/>
      <c r="G306" s="25"/>
      <c r="H306" s="24"/>
      <c r="I306" s="25"/>
      <c r="L306" s="4"/>
      <c r="M306" s="3"/>
      <c r="N306" s="16"/>
      <c r="O306" s="16"/>
      <c r="P306" s="16"/>
      <c r="Q306" s="17"/>
      <c r="R306" s="19"/>
      <c r="S306" s="16"/>
      <c r="T306" s="17"/>
    </row>
    <row r="307" spans="1:20" ht="15">
      <c r="A307" s="409"/>
      <c r="B307" s="424" t="s">
        <v>37312</v>
      </c>
      <c r="C307" s="10"/>
      <c r="D307" s="116"/>
      <c r="E307" s="24"/>
      <c r="F307" s="24"/>
      <c r="G307" s="25"/>
      <c r="H307" s="24"/>
      <c r="I307" s="25"/>
      <c r="L307" s="4"/>
      <c r="M307" s="3"/>
      <c r="N307" s="16"/>
      <c r="O307" s="16"/>
      <c r="P307" s="16"/>
      <c r="Q307" s="17"/>
      <c r="R307" s="19"/>
      <c r="S307" s="16"/>
      <c r="T307" s="17"/>
    </row>
    <row r="308" spans="1:20" ht="24" customHeight="1">
      <c r="A308" s="411"/>
      <c r="B308" s="414" t="s">
        <v>36957</v>
      </c>
      <c r="C308" s="13"/>
      <c r="D308" s="121"/>
      <c r="E308" s="66"/>
      <c r="F308" s="63"/>
      <c r="G308" s="63"/>
      <c r="H308" s="63"/>
      <c r="I308" s="63"/>
      <c r="J308" s="63"/>
      <c r="K308" s="63"/>
      <c r="L308" s="63"/>
      <c r="M308" s="63"/>
      <c r="N308" s="16"/>
      <c r="O308" s="17"/>
      <c r="P308" s="18"/>
      <c r="Q308" s="17"/>
      <c r="R308" s="19"/>
      <c r="S308" s="17"/>
      <c r="T308" s="17"/>
    </row>
    <row r="309" spans="1:20" ht="24" customHeight="1">
      <c r="A309" s="411"/>
      <c r="B309" s="414" t="s">
        <v>36958</v>
      </c>
      <c r="C309" s="13"/>
      <c r="D309" s="121"/>
      <c r="E309" s="66"/>
      <c r="F309" s="63"/>
      <c r="G309" s="63"/>
      <c r="H309" s="63"/>
      <c r="I309" s="63"/>
      <c r="J309" s="63"/>
      <c r="K309" s="63"/>
      <c r="L309" s="63"/>
      <c r="M309" s="63"/>
      <c r="N309" s="16"/>
      <c r="O309" s="17"/>
      <c r="P309" s="18"/>
      <c r="Q309" s="17"/>
      <c r="R309" s="19"/>
      <c r="S309" s="17"/>
      <c r="T309" s="17"/>
    </row>
    <row r="310" spans="1:20" ht="15">
      <c r="A310" s="411"/>
      <c r="B310" s="424" t="s">
        <v>37311</v>
      </c>
      <c r="C310" s="13"/>
      <c r="D310" s="118"/>
      <c r="E310" s="66"/>
      <c r="F310" s="63"/>
      <c r="G310" s="63"/>
      <c r="H310" s="63"/>
      <c r="I310" s="63"/>
      <c r="J310" s="63"/>
      <c r="K310" s="63"/>
      <c r="L310" s="63"/>
      <c r="M310" s="63"/>
      <c r="N310" s="16"/>
      <c r="O310" s="17"/>
      <c r="P310" s="18"/>
      <c r="Q310" s="17"/>
      <c r="R310" s="19"/>
      <c r="S310" s="17"/>
      <c r="T310" s="17"/>
    </row>
    <row r="311" spans="1:20" ht="24" customHeight="1">
      <c r="A311" s="411"/>
      <c r="B311" s="414" t="s">
        <v>37221</v>
      </c>
      <c r="C311" s="13"/>
      <c r="D311" s="121"/>
      <c r="E311" s="66"/>
      <c r="F311" s="63"/>
      <c r="G311" s="63"/>
      <c r="H311" s="63"/>
      <c r="I311" s="63"/>
      <c r="J311" s="63"/>
      <c r="K311" s="63"/>
      <c r="L311" s="63"/>
      <c r="M311" s="63"/>
      <c r="N311" s="16"/>
      <c r="O311" s="17"/>
      <c r="P311" s="18"/>
      <c r="Q311" s="17"/>
      <c r="R311" s="19"/>
      <c r="S311" s="17"/>
      <c r="T311" s="17"/>
    </row>
    <row r="312" spans="1:20" ht="15">
      <c r="A312" s="411"/>
      <c r="B312" s="414"/>
      <c r="C312" s="13"/>
      <c r="D312" s="121"/>
      <c r="E312" s="66"/>
      <c r="F312" s="63"/>
      <c r="G312" s="63"/>
      <c r="H312" s="63"/>
      <c r="I312" s="63"/>
      <c r="J312" s="63"/>
      <c r="K312" s="63"/>
      <c r="L312" s="63"/>
      <c r="M312" s="63"/>
      <c r="N312" s="16"/>
      <c r="O312" s="17"/>
      <c r="P312" s="18"/>
      <c r="Q312" s="17"/>
      <c r="R312" s="19"/>
      <c r="S312" s="17"/>
      <c r="T312" s="17"/>
    </row>
    <row r="313" spans="1:20" ht="15">
      <c r="A313" s="411"/>
      <c r="B313" s="414"/>
      <c r="C313" s="13"/>
      <c r="D313" s="121"/>
      <c r="E313" s="66"/>
      <c r="F313" s="63"/>
      <c r="G313" s="63"/>
      <c r="H313" s="63"/>
      <c r="I313" s="63"/>
      <c r="J313" s="63"/>
      <c r="K313" s="63"/>
      <c r="L313" s="63"/>
      <c r="M313" s="63"/>
      <c r="N313" s="16"/>
      <c r="O313" s="17"/>
      <c r="P313" s="18"/>
      <c r="Q313" s="17"/>
      <c r="R313" s="19"/>
      <c r="S313" s="17"/>
      <c r="T313" s="17"/>
    </row>
    <row r="314" spans="1:20" s="1" customFormat="1" ht="15">
      <c r="A314" s="410">
        <v>300</v>
      </c>
      <c r="B314" s="426" t="s">
        <v>8111</v>
      </c>
      <c r="C314" s="34"/>
      <c r="D314" s="203"/>
      <c r="E314" s="204"/>
      <c r="F314" s="205"/>
      <c r="G314" s="205"/>
      <c r="H314" s="205"/>
      <c r="I314" s="205"/>
      <c r="J314" s="205"/>
      <c r="K314" s="205"/>
      <c r="L314" s="205"/>
      <c r="M314" s="205"/>
      <c r="N314" s="206"/>
      <c r="O314" s="134"/>
      <c r="P314" s="207"/>
      <c r="Q314" s="134"/>
      <c r="R314" s="19"/>
      <c r="S314" s="134"/>
      <c r="T314" s="134"/>
    </row>
    <row r="315" spans="1:20" ht="15">
      <c r="A315" s="411"/>
      <c r="B315" s="414"/>
      <c r="C315" s="13"/>
      <c r="D315" s="121"/>
      <c r="E315" s="66"/>
      <c r="F315" s="63"/>
      <c r="G315" s="63"/>
      <c r="H315" s="63"/>
      <c r="I315" s="63"/>
      <c r="J315" s="63"/>
      <c r="K315" s="63"/>
      <c r="L315" s="63"/>
      <c r="M315" s="63"/>
      <c r="N315" s="16"/>
      <c r="O315" s="17"/>
      <c r="P315" s="18"/>
      <c r="Q315" s="17"/>
      <c r="R315" s="19"/>
      <c r="S315" s="17"/>
      <c r="T315" s="17"/>
    </row>
    <row r="316" spans="1:20" ht="15">
      <c r="A316" s="409"/>
      <c r="B316" s="424" t="s">
        <v>8313</v>
      </c>
      <c r="C316" s="10"/>
      <c r="D316" s="116"/>
      <c r="E316" s="24"/>
      <c r="F316" s="24"/>
      <c r="G316" s="25"/>
      <c r="H316" s="24"/>
      <c r="I316" s="25"/>
      <c r="L316" s="4"/>
      <c r="M316" s="3"/>
      <c r="N316" s="16"/>
      <c r="O316" s="16"/>
      <c r="P316" s="16"/>
      <c r="Q316" s="17"/>
      <c r="R316" s="19"/>
      <c r="S316" s="16"/>
      <c r="T316" s="17"/>
    </row>
    <row r="317" spans="1:20" ht="15">
      <c r="A317" s="409"/>
      <c r="B317" s="424"/>
      <c r="C317" s="10"/>
      <c r="D317" s="116"/>
      <c r="E317" s="24"/>
      <c r="F317" s="24"/>
      <c r="G317" s="25"/>
      <c r="H317" s="24"/>
      <c r="I317" s="25"/>
      <c r="L317" s="4"/>
      <c r="M317" s="3"/>
      <c r="N317" s="16"/>
      <c r="O317" s="16"/>
      <c r="P317" s="16"/>
      <c r="Q317" s="17"/>
      <c r="R317" s="19"/>
      <c r="S317" s="16"/>
      <c r="T317" s="17"/>
    </row>
    <row r="318" spans="1:20" ht="15">
      <c r="A318" s="409"/>
      <c r="B318" s="424" t="s">
        <v>37312</v>
      </c>
      <c r="C318" s="10"/>
      <c r="D318" s="116"/>
      <c r="E318" s="24"/>
      <c r="F318" s="24"/>
      <c r="G318" s="25"/>
      <c r="H318" s="24"/>
      <c r="I318" s="25"/>
      <c r="L318" s="4"/>
      <c r="M318" s="3"/>
      <c r="N318" s="16"/>
      <c r="O318" s="16"/>
      <c r="P318" s="16"/>
      <c r="Q318" s="17"/>
      <c r="R318" s="19"/>
      <c r="S318" s="16"/>
      <c r="T318" s="17"/>
    </row>
    <row r="319" spans="1:20" ht="15">
      <c r="A319" s="411"/>
      <c r="B319" s="414" t="s">
        <v>37135</v>
      </c>
      <c r="C319" s="13"/>
      <c r="D319" s="121"/>
      <c r="E319" s="66"/>
      <c r="F319" s="63"/>
      <c r="G319" s="63"/>
      <c r="H319" s="63"/>
      <c r="I319" s="63"/>
      <c r="J319" s="63"/>
      <c r="K319" s="63"/>
      <c r="L319" s="63"/>
      <c r="M319" s="63"/>
      <c r="N319" s="16"/>
      <c r="O319" s="17"/>
      <c r="P319" s="18"/>
      <c r="Q319" s="17"/>
      <c r="R319" s="19"/>
      <c r="S319" s="17"/>
      <c r="T319" s="17"/>
    </row>
    <row r="320" spans="1:20" ht="15">
      <c r="A320" s="411"/>
      <c r="B320" s="414" t="s">
        <v>37136</v>
      </c>
      <c r="C320" s="13"/>
      <c r="D320" s="121"/>
      <c r="E320" s="66"/>
      <c r="F320" s="63"/>
      <c r="G320" s="63"/>
      <c r="H320" s="63"/>
      <c r="I320" s="63"/>
      <c r="J320" s="63"/>
      <c r="K320" s="63"/>
      <c r="L320" s="63"/>
      <c r="M320" s="63"/>
      <c r="N320" s="16"/>
      <c r="O320" s="17"/>
      <c r="P320" s="18"/>
      <c r="Q320" s="17"/>
      <c r="R320" s="19"/>
      <c r="S320" s="17"/>
      <c r="T320" s="17"/>
    </row>
    <row r="321" spans="1:37" ht="15">
      <c r="A321" s="411"/>
      <c r="B321" s="414" t="s">
        <v>37137</v>
      </c>
      <c r="C321" s="13"/>
      <c r="D321" s="121"/>
      <c r="E321" s="66"/>
      <c r="F321" s="63"/>
      <c r="G321" s="63"/>
      <c r="H321" s="63"/>
      <c r="I321" s="63"/>
      <c r="J321" s="63"/>
      <c r="K321" s="63"/>
      <c r="L321" s="63"/>
      <c r="M321" s="63"/>
      <c r="N321" s="16"/>
      <c r="O321" s="17"/>
      <c r="P321" s="18"/>
      <c r="Q321" s="17"/>
      <c r="R321" s="19"/>
      <c r="S321" s="17"/>
      <c r="T321" s="17"/>
    </row>
    <row r="322" spans="1:37" ht="15">
      <c r="A322" s="411"/>
      <c r="B322" s="414" t="s">
        <v>37138</v>
      </c>
      <c r="C322" s="13"/>
      <c r="D322" s="121"/>
      <c r="E322" s="66"/>
      <c r="F322" s="63"/>
      <c r="G322" s="63"/>
      <c r="H322" s="63"/>
      <c r="I322" s="63"/>
      <c r="J322" s="63"/>
      <c r="K322" s="63"/>
      <c r="L322" s="63"/>
      <c r="M322" s="63"/>
      <c r="N322" s="16"/>
      <c r="O322" s="17"/>
      <c r="P322" s="18"/>
      <c r="Q322" s="17"/>
      <c r="R322" s="19"/>
      <c r="S322" s="17"/>
      <c r="T322" s="17"/>
    </row>
    <row r="323" spans="1:37" ht="15">
      <c r="A323" s="411"/>
      <c r="B323" s="414" t="s">
        <v>37139</v>
      </c>
      <c r="C323" s="13"/>
      <c r="D323" s="121"/>
      <c r="E323" s="66"/>
      <c r="F323" s="63"/>
      <c r="G323" s="63"/>
      <c r="H323" s="63"/>
      <c r="I323" s="63"/>
      <c r="J323" s="63"/>
      <c r="K323" s="63"/>
      <c r="L323" s="63"/>
      <c r="M323" s="63"/>
      <c r="N323" s="16"/>
      <c r="O323" s="17"/>
      <c r="P323" s="18"/>
      <c r="Q323" s="17"/>
      <c r="R323" s="19"/>
      <c r="S323" s="17"/>
      <c r="T323" s="17"/>
    </row>
    <row r="324" spans="1:37" ht="15">
      <c r="A324" s="411"/>
      <c r="B324" s="414" t="s">
        <v>37140</v>
      </c>
      <c r="C324" s="13"/>
      <c r="D324" s="121"/>
      <c r="E324" s="66"/>
      <c r="F324" s="63"/>
      <c r="G324" s="63"/>
      <c r="H324" s="63"/>
      <c r="I324" s="63"/>
      <c r="J324" s="63"/>
      <c r="K324" s="63"/>
      <c r="L324" s="63"/>
      <c r="M324" s="63"/>
      <c r="N324" s="16"/>
      <c r="O324" s="17"/>
      <c r="P324" s="18"/>
      <c r="Q324" s="17"/>
      <c r="R324" s="19"/>
      <c r="S324" s="17"/>
      <c r="T324" s="17"/>
    </row>
    <row r="325" spans="1:37" ht="15">
      <c r="A325" s="411"/>
      <c r="B325" s="424" t="s">
        <v>37311</v>
      </c>
      <c r="C325" s="13"/>
      <c r="D325" s="118"/>
      <c r="E325" s="66"/>
      <c r="F325" s="63"/>
      <c r="G325" s="63"/>
      <c r="H325" s="63"/>
      <c r="I325" s="63"/>
      <c r="J325" s="63"/>
      <c r="K325" s="63"/>
      <c r="L325" s="63"/>
      <c r="M325" s="63"/>
      <c r="N325" s="16"/>
      <c r="O325" s="17"/>
      <c r="P325" s="18"/>
      <c r="Q325" s="17"/>
      <c r="R325" s="19"/>
      <c r="S325" s="17"/>
      <c r="T325" s="17"/>
    </row>
    <row r="326" spans="1:37" ht="28.5">
      <c r="A326" s="411"/>
      <c r="B326" s="414" t="s">
        <v>37224</v>
      </c>
      <c r="C326" s="13"/>
      <c r="D326" s="121"/>
      <c r="E326" s="66"/>
      <c r="F326" s="63"/>
      <c r="G326" s="63"/>
      <c r="H326" s="63"/>
      <c r="I326" s="63"/>
      <c r="J326" s="63"/>
      <c r="K326" s="63"/>
      <c r="L326" s="63"/>
      <c r="M326" s="63"/>
      <c r="N326" s="16"/>
      <c r="O326" s="17"/>
      <c r="P326" s="18"/>
      <c r="Q326" s="17"/>
      <c r="R326" s="19"/>
      <c r="S326" s="17"/>
      <c r="T326" s="17"/>
    </row>
    <row r="327" spans="1:37" ht="42.75">
      <c r="A327" s="411"/>
      <c r="B327" s="414" t="s">
        <v>37229</v>
      </c>
      <c r="C327" s="13"/>
      <c r="D327" s="121"/>
      <c r="E327" s="66"/>
      <c r="F327" s="63"/>
      <c r="G327" s="63"/>
      <c r="H327" s="63"/>
      <c r="I327" s="63"/>
      <c r="J327" s="63"/>
      <c r="K327" s="63"/>
      <c r="L327" s="63"/>
      <c r="M327" s="63"/>
      <c r="N327" s="16"/>
      <c r="O327" s="17"/>
      <c r="P327" s="18"/>
      <c r="Q327" s="17"/>
      <c r="R327" s="19"/>
      <c r="S327" s="17"/>
      <c r="T327" s="17"/>
    </row>
    <row r="328" spans="1:37" ht="28.5">
      <c r="A328" s="411"/>
      <c r="B328" s="414" t="s">
        <v>37225</v>
      </c>
      <c r="C328" s="13"/>
      <c r="D328" s="121"/>
      <c r="E328" s="66"/>
      <c r="F328" s="63"/>
      <c r="G328" s="63"/>
      <c r="H328" s="63"/>
      <c r="I328" s="63"/>
      <c r="J328" s="63"/>
      <c r="K328" s="63"/>
      <c r="L328" s="63"/>
      <c r="M328" s="63"/>
      <c r="N328" s="16"/>
      <c r="O328" s="17"/>
      <c r="P328" s="18"/>
      <c r="Q328" s="17"/>
      <c r="R328" s="19"/>
      <c r="S328" s="17"/>
      <c r="T328" s="17"/>
    </row>
    <row r="329" spans="1:37" ht="28.5">
      <c r="A329" s="411"/>
      <c r="B329" s="414" t="s">
        <v>37226</v>
      </c>
      <c r="C329" s="13"/>
      <c r="D329" s="121"/>
      <c r="E329" s="66"/>
      <c r="F329" s="63"/>
      <c r="G329" s="63"/>
      <c r="H329" s="63"/>
      <c r="I329" s="63"/>
      <c r="J329" s="63"/>
      <c r="K329" s="63"/>
      <c r="L329" s="63"/>
      <c r="M329" s="63"/>
      <c r="N329" s="16"/>
      <c r="O329" s="17"/>
      <c r="P329" s="18"/>
      <c r="Q329" s="17"/>
      <c r="R329" s="19"/>
      <c r="S329" s="17"/>
      <c r="T329" s="17"/>
    </row>
    <row r="330" spans="1:37" ht="28.5">
      <c r="A330" s="411"/>
      <c r="B330" s="414" t="s">
        <v>37227</v>
      </c>
      <c r="C330" s="13"/>
      <c r="D330" s="121"/>
      <c r="E330" s="66"/>
      <c r="F330" s="63"/>
      <c r="G330" s="63"/>
      <c r="H330" s="63"/>
      <c r="I330" s="63"/>
      <c r="J330" s="63"/>
      <c r="K330" s="63"/>
      <c r="L330" s="63"/>
      <c r="M330" s="63"/>
      <c r="N330" s="16"/>
      <c r="O330" s="17"/>
      <c r="P330" s="18"/>
      <c r="Q330" s="17"/>
      <c r="R330" s="19"/>
      <c r="S330" s="17"/>
      <c r="T330" s="17"/>
    </row>
    <row r="331" spans="1:37" ht="28.5">
      <c r="A331" s="411"/>
      <c r="B331" s="414" t="s">
        <v>37228</v>
      </c>
      <c r="C331" s="13"/>
      <c r="D331" s="121"/>
      <c r="E331" s="66"/>
      <c r="F331" s="63"/>
      <c r="G331" s="63"/>
      <c r="H331" s="63"/>
      <c r="I331" s="63"/>
      <c r="J331" s="63"/>
      <c r="K331" s="63"/>
      <c r="L331" s="63"/>
      <c r="M331" s="63"/>
      <c r="N331" s="16"/>
      <c r="O331" s="17"/>
      <c r="P331" s="18"/>
      <c r="Q331" s="17"/>
      <c r="R331" s="19"/>
      <c r="S331" s="17"/>
      <c r="T331" s="17"/>
    </row>
    <row r="332" spans="1:37" ht="14.25">
      <c r="A332" s="411"/>
      <c r="B332" s="414"/>
      <c r="C332" s="165"/>
      <c r="D332" s="165"/>
      <c r="E332" s="165"/>
      <c r="F332" s="165"/>
      <c r="G332" s="166"/>
      <c r="H332" s="167"/>
      <c r="I332" s="168"/>
      <c r="J332" s="167"/>
      <c r="K332" s="167"/>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row>
    <row r="333" spans="1:37" ht="14.25">
      <c r="A333" s="411"/>
      <c r="B333" s="414"/>
      <c r="C333" s="165"/>
      <c r="D333" s="165"/>
      <c r="E333" s="165"/>
      <c r="F333" s="165"/>
      <c r="G333" s="166"/>
      <c r="H333" s="167"/>
      <c r="I333" s="168"/>
      <c r="J333" s="167"/>
      <c r="K333" s="167"/>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row>
    <row r="334" spans="1:37" s="1" customFormat="1" ht="15">
      <c r="A334" s="410">
        <v>400</v>
      </c>
      <c r="B334" s="426" t="s">
        <v>8109</v>
      </c>
      <c r="C334" s="208"/>
      <c r="D334" s="208"/>
      <c r="E334" s="208"/>
      <c r="F334" s="208"/>
      <c r="G334" s="209"/>
      <c r="H334" s="199"/>
      <c r="I334" s="168"/>
      <c r="J334" s="199"/>
      <c r="K334" s="199"/>
      <c r="L334" s="210"/>
      <c r="M334" s="210"/>
      <c r="N334" s="210"/>
      <c r="O334" s="210"/>
      <c r="P334" s="210"/>
      <c r="Q334" s="210"/>
      <c r="R334" s="210"/>
      <c r="S334" s="210"/>
      <c r="T334" s="210"/>
      <c r="U334" s="210"/>
      <c r="V334" s="210"/>
      <c r="W334" s="210"/>
      <c r="X334" s="210"/>
      <c r="Y334" s="210"/>
      <c r="Z334" s="210"/>
      <c r="AA334" s="210"/>
      <c r="AB334" s="210"/>
      <c r="AC334" s="210"/>
      <c r="AD334" s="210"/>
      <c r="AE334" s="210"/>
      <c r="AF334" s="210"/>
      <c r="AG334" s="210"/>
      <c r="AH334" s="210"/>
      <c r="AI334" s="210"/>
      <c r="AJ334" s="210"/>
      <c r="AK334" s="210"/>
    </row>
    <row r="335" spans="1:37" ht="15">
      <c r="A335" s="411"/>
      <c r="B335" s="414"/>
      <c r="C335" s="13"/>
      <c r="D335" s="121"/>
      <c r="E335" s="66"/>
      <c r="F335" s="63"/>
      <c r="G335" s="63"/>
      <c r="H335" s="63"/>
      <c r="I335" s="63"/>
      <c r="J335" s="63"/>
      <c r="K335" s="63"/>
      <c r="L335" s="63"/>
      <c r="M335" s="63"/>
      <c r="N335" s="16"/>
      <c r="O335" s="17"/>
      <c r="P335" s="18"/>
      <c r="Q335" s="17"/>
      <c r="R335" s="19"/>
      <c r="S335" s="17"/>
      <c r="T335" s="17"/>
    </row>
    <row r="336" spans="1:37" ht="15">
      <c r="A336" s="409"/>
      <c r="B336" s="424" t="s">
        <v>3574</v>
      </c>
      <c r="C336" s="10"/>
      <c r="D336" s="116"/>
      <c r="E336" s="24"/>
      <c r="F336" s="24"/>
      <c r="G336" s="25"/>
      <c r="H336" s="24"/>
      <c r="I336" s="25"/>
      <c r="L336" s="4"/>
      <c r="M336" s="3"/>
      <c r="N336" s="16"/>
      <c r="O336" s="16"/>
      <c r="P336" s="16"/>
      <c r="Q336" s="17"/>
      <c r="R336" s="19"/>
      <c r="S336" s="16"/>
      <c r="T336" s="17"/>
    </row>
    <row r="337" spans="1:20" ht="15">
      <c r="A337" s="409"/>
      <c r="B337" s="424" t="s">
        <v>8304</v>
      </c>
      <c r="C337" s="10"/>
      <c r="D337" s="116"/>
      <c r="E337" s="24"/>
      <c r="F337" s="24"/>
      <c r="G337" s="25"/>
      <c r="H337" s="24"/>
      <c r="I337" s="25"/>
      <c r="L337" s="4"/>
      <c r="M337" s="3"/>
      <c r="N337" s="16"/>
      <c r="O337" s="16"/>
      <c r="P337" s="16"/>
      <c r="Q337" s="17"/>
      <c r="R337" s="19"/>
      <c r="S337" s="16"/>
      <c r="T337" s="17"/>
    </row>
    <row r="338" spans="1:20" ht="15">
      <c r="A338" s="409"/>
      <c r="B338" s="424"/>
      <c r="C338" s="10"/>
      <c r="D338" s="116"/>
      <c r="E338" s="24"/>
      <c r="F338" s="24"/>
      <c r="G338" s="25"/>
      <c r="H338" s="24"/>
      <c r="I338" s="25"/>
      <c r="L338" s="4"/>
      <c r="M338" s="3"/>
      <c r="N338" s="16"/>
      <c r="O338" s="16"/>
      <c r="P338" s="16"/>
      <c r="Q338" s="17"/>
      <c r="R338" s="19"/>
      <c r="S338" s="16"/>
      <c r="T338" s="17"/>
    </row>
    <row r="339" spans="1:20" ht="15">
      <c r="A339" s="409"/>
      <c r="B339" s="424" t="s">
        <v>37312</v>
      </c>
      <c r="C339" s="10"/>
      <c r="D339" s="116"/>
      <c r="E339" s="24"/>
      <c r="F339" s="24"/>
      <c r="G339" s="25"/>
      <c r="H339" s="24"/>
      <c r="I339" s="25"/>
      <c r="L339" s="4"/>
      <c r="M339" s="3"/>
      <c r="N339" s="16"/>
      <c r="O339" s="16"/>
      <c r="P339" s="16"/>
      <c r="Q339" s="17"/>
      <c r="R339" s="19"/>
      <c r="S339" s="16"/>
      <c r="T339" s="17"/>
    </row>
    <row r="340" spans="1:20" ht="15">
      <c r="A340" s="411"/>
      <c r="B340" s="414" t="s">
        <v>37141</v>
      </c>
      <c r="C340" s="13"/>
      <c r="D340" s="121"/>
      <c r="E340" s="66"/>
      <c r="F340" s="63"/>
      <c r="G340" s="63"/>
      <c r="H340" s="63"/>
      <c r="I340" s="63"/>
      <c r="J340" s="63"/>
      <c r="K340" s="63"/>
      <c r="L340" s="63"/>
      <c r="M340" s="63"/>
      <c r="N340" s="16"/>
      <c r="O340" s="17"/>
      <c r="P340" s="18"/>
      <c r="Q340" s="17"/>
      <c r="R340" s="19"/>
      <c r="S340" s="17"/>
      <c r="T340" s="17"/>
    </row>
    <row r="341" spans="1:20" ht="15">
      <c r="A341" s="411"/>
      <c r="B341" s="414" t="s">
        <v>37142</v>
      </c>
      <c r="C341" s="13"/>
      <c r="D341" s="121"/>
      <c r="E341" s="66"/>
      <c r="F341" s="63"/>
      <c r="G341" s="63"/>
      <c r="H341" s="63"/>
      <c r="I341" s="63"/>
      <c r="J341" s="63"/>
      <c r="K341" s="63"/>
      <c r="L341" s="63"/>
      <c r="M341" s="63"/>
      <c r="N341" s="16"/>
      <c r="O341" s="17"/>
      <c r="P341" s="18"/>
      <c r="Q341" s="17"/>
      <c r="R341" s="19"/>
      <c r="S341" s="17"/>
      <c r="T341" s="17"/>
    </row>
    <row r="342" spans="1:20" ht="15">
      <c r="A342" s="411"/>
      <c r="B342" s="414" t="s">
        <v>37143</v>
      </c>
      <c r="C342" s="13"/>
      <c r="D342" s="121"/>
      <c r="E342" s="66"/>
      <c r="F342" s="63"/>
      <c r="G342" s="63"/>
      <c r="H342" s="63"/>
      <c r="I342" s="63"/>
      <c r="J342" s="63"/>
      <c r="K342" s="63"/>
      <c r="L342" s="63"/>
      <c r="M342" s="63"/>
      <c r="N342" s="16"/>
      <c r="O342" s="17"/>
      <c r="P342" s="18"/>
      <c r="Q342" s="17"/>
      <c r="R342" s="19"/>
      <c r="S342" s="17"/>
      <c r="T342" s="17"/>
    </row>
    <row r="343" spans="1:20" ht="28.5">
      <c r="A343" s="411"/>
      <c r="B343" s="414" t="s">
        <v>37353</v>
      </c>
      <c r="C343" s="13"/>
      <c r="D343" s="121"/>
      <c r="E343" s="66"/>
      <c r="F343" s="63"/>
      <c r="G343" s="63"/>
      <c r="H343" s="63"/>
      <c r="I343" s="63"/>
      <c r="J343" s="63"/>
      <c r="K343" s="63"/>
      <c r="L343" s="63"/>
      <c r="M343" s="63"/>
      <c r="N343" s="16"/>
      <c r="O343" s="17"/>
      <c r="P343" s="18"/>
      <c r="Q343" s="17"/>
      <c r="R343" s="19"/>
      <c r="S343" s="17"/>
      <c r="T343" s="17"/>
    </row>
    <row r="344" spans="1:20" ht="15">
      <c r="A344" s="411"/>
      <c r="B344" s="414" t="s">
        <v>37355</v>
      </c>
      <c r="C344" s="13"/>
      <c r="D344" s="121"/>
      <c r="E344" s="66"/>
      <c r="F344" s="63"/>
      <c r="G344" s="63"/>
      <c r="H344" s="63"/>
      <c r="I344" s="63"/>
      <c r="J344" s="63"/>
      <c r="K344" s="63"/>
      <c r="L344" s="63"/>
      <c r="M344" s="63"/>
      <c r="N344" s="16"/>
      <c r="O344" s="17"/>
      <c r="P344" s="18"/>
      <c r="Q344" s="17"/>
      <c r="R344" s="19"/>
      <c r="S344" s="17"/>
      <c r="T344" s="17"/>
    </row>
    <row r="345" spans="1:20" ht="15">
      <c r="A345" s="411"/>
      <c r="B345" s="424" t="s">
        <v>37311</v>
      </c>
      <c r="C345" s="13"/>
      <c r="D345" s="118"/>
      <c r="E345" s="66"/>
      <c r="F345" s="63"/>
      <c r="G345" s="63"/>
      <c r="H345" s="63"/>
      <c r="I345" s="63"/>
      <c r="J345" s="63"/>
      <c r="K345" s="63"/>
      <c r="L345" s="63"/>
      <c r="M345" s="63"/>
      <c r="N345" s="16"/>
      <c r="O345" s="17"/>
      <c r="P345" s="18"/>
      <c r="Q345" s="17"/>
      <c r="R345" s="19"/>
      <c r="S345" s="17"/>
      <c r="T345" s="17"/>
    </row>
    <row r="346" spans="1:20" ht="42.75">
      <c r="A346" s="411"/>
      <c r="B346" s="414" t="s">
        <v>37230</v>
      </c>
      <c r="C346" s="13"/>
      <c r="D346" s="121"/>
      <c r="E346" s="66"/>
      <c r="F346" s="63"/>
      <c r="G346" s="63"/>
      <c r="H346" s="63"/>
      <c r="I346" s="63"/>
      <c r="J346" s="63"/>
      <c r="K346" s="63"/>
      <c r="L346" s="63"/>
      <c r="M346" s="63"/>
      <c r="N346" s="16"/>
      <c r="O346" s="17"/>
      <c r="P346" s="18"/>
      <c r="Q346" s="17"/>
      <c r="R346" s="19"/>
      <c r="S346" s="17"/>
      <c r="T346" s="17"/>
    </row>
    <row r="347" spans="1:20" ht="57">
      <c r="A347" s="411"/>
      <c r="B347" s="414" t="s">
        <v>37231</v>
      </c>
      <c r="C347" s="13"/>
      <c r="D347" s="121"/>
      <c r="E347" s="66"/>
      <c r="F347" s="63"/>
      <c r="G347" s="63"/>
      <c r="H347" s="63"/>
      <c r="I347" s="63"/>
      <c r="J347" s="63"/>
      <c r="K347" s="63"/>
      <c r="L347" s="63"/>
      <c r="M347" s="63"/>
      <c r="N347" s="16"/>
      <c r="O347" s="17"/>
      <c r="P347" s="18"/>
      <c r="Q347" s="17"/>
      <c r="R347" s="19"/>
      <c r="S347" s="17"/>
      <c r="T347" s="17"/>
    </row>
    <row r="348" spans="1:20" ht="28.5">
      <c r="A348" s="411"/>
      <c r="B348" s="414" t="s">
        <v>37219</v>
      </c>
      <c r="C348" s="13"/>
      <c r="D348" s="121"/>
      <c r="E348" s="66"/>
      <c r="F348" s="63"/>
      <c r="G348" s="63"/>
      <c r="H348" s="63"/>
      <c r="I348" s="63"/>
      <c r="J348" s="63"/>
      <c r="K348" s="63"/>
      <c r="L348" s="63"/>
      <c r="M348" s="63"/>
      <c r="N348" s="16"/>
      <c r="O348" s="17"/>
      <c r="P348" s="18"/>
      <c r="Q348" s="17"/>
      <c r="R348" s="19"/>
      <c r="S348" s="17"/>
      <c r="T348" s="17"/>
    </row>
    <row r="349" spans="1:20" ht="15">
      <c r="A349" s="411"/>
      <c r="B349" s="414"/>
      <c r="C349" s="13"/>
      <c r="D349" s="121"/>
      <c r="E349" s="66"/>
      <c r="F349" s="63"/>
      <c r="G349" s="63"/>
      <c r="H349" s="63"/>
      <c r="I349" s="63"/>
      <c r="J349" s="63"/>
      <c r="K349" s="63"/>
      <c r="L349" s="63"/>
      <c r="M349" s="63"/>
      <c r="N349" s="16"/>
      <c r="O349" s="17"/>
      <c r="P349" s="18"/>
      <c r="Q349" s="17"/>
      <c r="R349" s="19"/>
      <c r="S349" s="17"/>
      <c r="T349" s="17"/>
    </row>
    <row r="350" spans="1:20" ht="15">
      <c r="A350" s="409"/>
      <c r="B350" s="424" t="s">
        <v>8305</v>
      </c>
      <c r="C350" s="10"/>
      <c r="D350" s="116"/>
      <c r="E350" s="24"/>
      <c r="F350" s="24"/>
      <c r="G350" s="25"/>
      <c r="H350" s="24"/>
      <c r="I350" s="25"/>
      <c r="L350" s="4"/>
      <c r="M350" s="3"/>
      <c r="N350" s="16"/>
      <c r="O350" s="16"/>
      <c r="P350" s="16"/>
      <c r="Q350" s="17"/>
      <c r="R350" s="19"/>
      <c r="S350" s="16"/>
      <c r="T350" s="17"/>
    </row>
    <row r="351" spans="1:20" ht="15">
      <c r="A351" s="409"/>
      <c r="B351" s="424"/>
      <c r="C351" s="10"/>
      <c r="D351" s="116"/>
      <c r="E351" s="24"/>
      <c r="F351" s="24"/>
      <c r="G351" s="25"/>
      <c r="H351" s="24"/>
      <c r="I351" s="25"/>
      <c r="L351" s="4"/>
      <c r="M351" s="3"/>
      <c r="N351" s="16"/>
      <c r="O351" s="16"/>
      <c r="P351" s="16"/>
      <c r="Q351" s="17"/>
      <c r="R351" s="19"/>
      <c r="S351" s="16"/>
      <c r="T351" s="17"/>
    </row>
    <row r="352" spans="1:20" ht="15">
      <c r="A352" s="409"/>
      <c r="B352" s="424" t="s">
        <v>37312</v>
      </c>
      <c r="C352" s="10"/>
      <c r="D352" s="116"/>
      <c r="E352" s="24"/>
      <c r="F352" s="24"/>
      <c r="G352" s="25"/>
      <c r="H352" s="24"/>
      <c r="I352" s="25"/>
      <c r="L352" s="4"/>
      <c r="M352" s="3"/>
      <c r="N352" s="16"/>
      <c r="O352" s="16"/>
      <c r="P352" s="16"/>
      <c r="Q352" s="17"/>
      <c r="R352" s="19"/>
      <c r="S352" s="16"/>
      <c r="T352" s="17"/>
    </row>
    <row r="353" spans="1:20" ht="15">
      <c r="A353" s="411"/>
      <c r="B353" s="414" t="s">
        <v>37141</v>
      </c>
      <c r="C353" s="13"/>
      <c r="D353" s="121"/>
      <c r="E353" s="66"/>
      <c r="F353" s="63"/>
      <c r="G353" s="63"/>
      <c r="H353" s="63"/>
      <c r="I353" s="63"/>
      <c r="J353" s="63"/>
      <c r="K353" s="63"/>
      <c r="L353" s="63"/>
      <c r="M353" s="63"/>
      <c r="N353" s="16"/>
      <c r="O353" s="17"/>
      <c r="P353" s="18"/>
      <c r="Q353" s="17"/>
      <c r="R353" s="19"/>
      <c r="S353" s="17"/>
      <c r="T353" s="17"/>
    </row>
    <row r="354" spans="1:20" ht="15">
      <c r="A354" s="411"/>
      <c r="B354" s="414" t="s">
        <v>37142</v>
      </c>
      <c r="C354" s="13"/>
      <c r="D354" s="121"/>
      <c r="E354" s="66"/>
      <c r="F354" s="63"/>
      <c r="G354" s="63"/>
      <c r="H354" s="63"/>
      <c r="I354" s="63"/>
      <c r="J354" s="63"/>
      <c r="K354" s="63"/>
      <c r="L354" s="63"/>
      <c r="M354" s="63"/>
      <c r="N354" s="16"/>
      <c r="O354" s="17"/>
      <c r="P354" s="18"/>
      <c r="Q354" s="17"/>
      <c r="R354" s="19"/>
      <c r="S354" s="17"/>
      <c r="T354" s="17"/>
    </row>
    <row r="355" spans="1:20" ht="15">
      <c r="A355" s="411"/>
      <c r="B355" s="414" t="s">
        <v>37143</v>
      </c>
      <c r="C355" s="13"/>
      <c r="D355" s="121"/>
      <c r="E355" s="66"/>
      <c r="F355" s="63"/>
      <c r="G355" s="63"/>
      <c r="H355" s="63"/>
      <c r="I355" s="63"/>
      <c r="J355" s="63"/>
      <c r="K355" s="63"/>
      <c r="L355" s="63"/>
      <c r="M355" s="63"/>
      <c r="N355" s="16"/>
      <c r="O355" s="17"/>
      <c r="P355" s="18"/>
      <c r="Q355" s="17"/>
      <c r="R355" s="19"/>
      <c r="S355" s="17"/>
      <c r="T355" s="17"/>
    </row>
    <row r="356" spans="1:20" ht="28.5">
      <c r="A356" s="411"/>
      <c r="B356" s="414" t="s">
        <v>37353</v>
      </c>
      <c r="C356" s="13"/>
      <c r="D356" s="121"/>
      <c r="E356" s="66"/>
      <c r="F356" s="63"/>
      <c r="G356" s="63"/>
      <c r="H356" s="63"/>
      <c r="I356" s="63"/>
      <c r="J356" s="63"/>
      <c r="K356" s="63"/>
      <c r="L356" s="63"/>
      <c r="M356" s="63"/>
      <c r="N356" s="16"/>
      <c r="O356" s="17"/>
      <c r="P356" s="18"/>
      <c r="Q356" s="17"/>
      <c r="R356" s="19"/>
      <c r="S356" s="17"/>
      <c r="T356" s="17"/>
    </row>
    <row r="357" spans="1:20" ht="15">
      <c r="A357" s="411"/>
      <c r="B357" s="414" t="s">
        <v>37355</v>
      </c>
      <c r="C357" s="13"/>
      <c r="D357" s="121"/>
      <c r="E357" s="66"/>
      <c r="F357" s="63"/>
      <c r="G357" s="63"/>
      <c r="H357" s="63"/>
      <c r="I357" s="63"/>
      <c r="J357" s="63"/>
      <c r="K357" s="63"/>
      <c r="L357" s="63"/>
      <c r="M357" s="63"/>
      <c r="N357" s="16"/>
      <c r="O357" s="17"/>
      <c r="P357" s="18"/>
      <c r="Q357" s="17"/>
      <c r="R357" s="19"/>
      <c r="S357" s="17"/>
      <c r="T357" s="17"/>
    </row>
    <row r="358" spans="1:20" ht="15">
      <c r="A358" s="411"/>
      <c r="B358" s="424" t="s">
        <v>37311</v>
      </c>
      <c r="C358" s="13"/>
      <c r="D358" s="118"/>
      <c r="E358" s="66"/>
      <c r="F358" s="63"/>
      <c r="G358" s="63"/>
      <c r="H358" s="63"/>
      <c r="I358" s="63"/>
      <c r="J358" s="63"/>
      <c r="K358" s="63"/>
      <c r="L358" s="63"/>
      <c r="M358" s="63"/>
      <c r="N358" s="16"/>
      <c r="O358" s="17"/>
      <c r="P358" s="18"/>
      <c r="Q358" s="17"/>
      <c r="R358" s="19"/>
      <c r="S358" s="17"/>
      <c r="T358" s="17"/>
    </row>
    <row r="359" spans="1:20" ht="42.75">
      <c r="A359" s="411"/>
      <c r="B359" s="414" t="s">
        <v>37230</v>
      </c>
      <c r="C359" s="13"/>
      <c r="D359" s="121"/>
      <c r="E359" s="66"/>
      <c r="F359" s="63"/>
      <c r="G359" s="63"/>
      <c r="H359" s="63"/>
      <c r="I359" s="63"/>
      <c r="J359" s="63"/>
      <c r="K359" s="63"/>
      <c r="L359" s="63"/>
      <c r="M359" s="63"/>
      <c r="N359" s="16"/>
      <c r="O359" s="17"/>
      <c r="P359" s="18"/>
      <c r="Q359" s="17"/>
      <c r="R359" s="19"/>
      <c r="S359" s="17"/>
      <c r="T359" s="17"/>
    </row>
    <row r="360" spans="1:20" ht="57">
      <c r="A360" s="411"/>
      <c r="B360" s="414" t="s">
        <v>37231</v>
      </c>
      <c r="C360" s="13"/>
      <c r="D360" s="121"/>
      <c r="E360" s="66"/>
      <c r="F360" s="63"/>
      <c r="G360" s="63"/>
      <c r="H360" s="63"/>
      <c r="I360" s="63"/>
      <c r="J360" s="63"/>
      <c r="K360" s="63"/>
      <c r="L360" s="63"/>
      <c r="M360" s="63"/>
      <c r="N360" s="16"/>
      <c r="O360" s="17"/>
      <c r="P360" s="18"/>
      <c r="Q360" s="17"/>
      <c r="R360" s="19"/>
      <c r="S360" s="17"/>
      <c r="T360" s="17"/>
    </row>
    <row r="361" spans="1:20" ht="28.5">
      <c r="A361" s="411"/>
      <c r="B361" s="414" t="s">
        <v>37219</v>
      </c>
      <c r="C361" s="13"/>
      <c r="D361" s="121"/>
      <c r="E361" s="66"/>
      <c r="F361" s="63"/>
      <c r="G361" s="63"/>
      <c r="H361" s="63"/>
      <c r="I361" s="63"/>
      <c r="J361" s="63"/>
      <c r="K361" s="63"/>
      <c r="L361" s="63"/>
      <c r="M361" s="63"/>
      <c r="N361" s="16"/>
      <c r="O361" s="17"/>
      <c r="P361" s="18"/>
      <c r="Q361" s="17"/>
      <c r="R361" s="19"/>
      <c r="S361" s="17"/>
      <c r="T361" s="17"/>
    </row>
    <row r="362" spans="1:20" ht="15">
      <c r="A362" s="411"/>
      <c r="B362" s="414"/>
      <c r="C362" s="13"/>
      <c r="D362" s="121"/>
      <c r="E362" s="66"/>
      <c r="F362" s="63"/>
      <c r="G362" s="63"/>
      <c r="H362" s="63"/>
      <c r="I362" s="63"/>
      <c r="J362" s="63"/>
      <c r="K362" s="63"/>
      <c r="L362" s="63"/>
      <c r="M362" s="63"/>
      <c r="N362" s="16"/>
      <c r="O362" s="17"/>
      <c r="P362" s="18"/>
      <c r="Q362" s="17"/>
      <c r="R362" s="19"/>
      <c r="S362" s="17"/>
      <c r="T362" s="17"/>
    </row>
    <row r="363" spans="1:20" ht="15">
      <c r="A363" s="409"/>
      <c r="B363" s="424" t="s">
        <v>36947</v>
      </c>
      <c r="C363" s="10"/>
      <c r="D363" s="116"/>
      <c r="E363" s="24"/>
      <c r="F363" s="24"/>
      <c r="G363" s="25"/>
      <c r="H363" s="24"/>
      <c r="I363" s="25"/>
      <c r="L363" s="4"/>
      <c r="M363" s="3"/>
      <c r="N363" s="16"/>
      <c r="O363" s="16"/>
      <c r="P363" s="16"/>
      <c r="Q363" s="17"/>
      <c r="R363" s="19"/>
      <c r="S363" s="16"/>
      <c r="T363" s="17"/>
    </row>
    <row r="364" spans="1:20" ht="15">
      <c r="A364" s="409"/>
      <c r="B364" s="424"/>
      <c r="C364" s="10"/>
      <c r="D364" s="116"/>
      <c r="E364" s="24"/>
      <c r="F364" s="24"/>
      <c r="G364" s="25"/>
      <c r="H364" s="24"/>
      <c r="I364" s="25"/>
      <c r="L364" s="4"/>
      <c r="M364" s="3"/>
      <c r="N364" s="16"/>
      <c r="O364" s="16"/>
      <c r="P364" s="16"/>
      <c r="Q364" s="17"/>
      <c r="R364" s="19"/>
      <c r="S364" s="16"/>
      <c r="T364" s="17"/>
    </row>
    <row r="365" spans="1:20" ht="15">
      <c r="A365" s="409"/>
      <c r="B365" s="424" t="s">
        <v>37312</v>
      </c>
      <c r="C365" s="10"/>
      <c r="D365" s="116"/>
      <c r="E365" s="24"/>
      <c r="F365" s="24"/>
      <c r="G365" s="25"/>
      <c r="H365" s="24"/>
      <c r="I365" s="25"/>
      <c r="L365" s="4"/>
      <c r="M365" s="3"/>
      <c r="N365" s="16"/>
      <c r="O365" s="16"/>
      <c r="P365" s="16"/>
      <c r="Q365" s="17"/>
      <c r="R365" s="19"/>
      <c r="S365" s="16"/>
      <c r="T365" s="17"/>
    </row>
    <row r="366" spans="1:20" ht="15">
      <c r="A366" s="411"/>
      <c r="B366" s="414" t="s">
        <v>37141</v>
      </c>
      <c r="C366" s="13"/>
      <c r="D366" s="121"/>
      <c r="E366" s="66"/>
      <c r="F366" s="63"/>
      <c r="G366" s="63"/>
      <c r="H366" s="63"/>
      <c r="I366" s="63"/>
      <c r="J366" s="63"/>
      <c r="K366" s="63"/>
      <c r="L366" s="63"/>
      <c r="M366" s="63"/>
      <c r="N366" s="16"/>
      <c r="O366" s="17"/>
      <c r="P366" s="18"/>
      <c r="Q366" s="17"/>
      <c r="R366" s="19"/>
      <c r="S366" s="17"/>
      <c r="T366" s="17"/>
    </row>
    <row r="367" spans="1:20" ht="15">
      <c r="A367" s="411"/>
      <c r="B367" s="414" t="s">
        <v>37142</v>
      </c>
      <c r="C367" s="13"/>
      <c r="D367" s="121"/>
      <c r="E367" s="66"/>
      <c r="F367" s="63"/>
      <c r="G367" s="63"/>
      <c r="H367" s="63"/>
      <c r="I367" s="63"/>
      <c r="J367" s="63"/>
      <c r="K367" s="63"/>
      <c r="L367" s="63"/>
      <c r="M367" s="63"/>
      <c r="N367" s="16"/>
      <c r="O367" s="17"/>
      <c r="P367" s="18"/>
      <c r="Q367" s="17"/>
      <c r="R367" s="19"/>
      <c r="S367" s="17"/>
      <c r="T367" s="17"/>
    </row>
    <row r="368" spans="1:20" ht="15">
      <c r="A368" s="411"/>
      <c r="B368" s="414" t="s">
        <v>37143</v>
      </c>
      <c r="C368" s="13"/>
      <c r="D368" s="121"/>
      <c r="E368" s="66"/>
      <c r="F368" s="63"/>
      <c r="G368" s="63"/>
      <c r="H368" s="63"/>
      <c r="I368" s="63"/>
      <c r="J368" s="63"/>
      <c r="K368" s="63"/>
      <c r="L368" s="63"/>
      <c r="M368" s="63"/>
      <c r="N368" s="16"/>
      <c r="O368" s="17"/>
      <c r="P368" s="18"/>
      <c r="Q368" s="17"/>
      <c r="R368" s="19"/>
      <c r="S368" s="17"/>
      <c r="T368" s="17"/>
    </row>
    <row r="369" spans="1:20" ht="28.5">
      <c r="A369" s="411"/>
      <c r="B369" s="414" t="s">
        <v>37353</v>
      </c>
      <c r="C369" s="13"/>
      <c r="D369" s="121"/>
      <c r="E369" s="66"/>
      <c r="F369" s="63"/>
      <c r="G369" s="63"/>
      <c r="H369" s="63"/>
      <c r="I369" s="63"/>
      <c r="J369" s="63"/>
      <c r="K369" s="63"/>
      <c r="L369" s="63"/>
      <c r="M369" s="63"/>
      <c r="N369" s="16"/>
      <c r="O369" s="17"/>
      <c r="P369" s="18"/>
      <c r="Q369" s="17"/>
      <c r="R369" s="19"/>
      <c r="S369" s="17"/>
      <c r="T369" s="17"/>
    </row>
    <row r="370" spans="1:20" ht="15">
      <c r="A370" s="411"/>
      <c r="B370" s="414" t="s">
        <v>37355</v>
      </c>
      <c r="C370" s="13"/>
      <c r="D370" s="121"/>
      <c r="E370" s="66"/>
      <c r="F370" s="63"/>
      <c r="G370" s="63"/>
      <c r="H370" s="63"/>
      <c r="I370" s="63"/>
      <c r="J370" s="63"/>
      <c r="K370" s="63"/>
      <c r="L370" s="63"/>
      <c r="M370" s="63"/>
      <c r="N370" s="16"/>
      <c r="O370" s="17"/>
      <c r="P370" s="18"/>
      <c r="Q370" s="17"/>
      <c r="R370" s="19"/>
      <c r="S370" s="17"/>
      <c r="T370" s="17"/>
    </row>
    <row r="371" spans="1:20" ht="15">
      <c r="A371" s="411"/>
      <c r="B371" s="424" t="s">
        <v>37311</v>
      </c>
      <c r="C371" s="13"/>
      <c r="D371" s="118"/>
      <c r="E371" s="66"/>
      <c r="F371" s="63"/>
      <c r="G371" s="63"/>
      <c r="H371" s="63"/>
      <c r="I371" s="63"/>
      <c r="J371" s="63"/>
      <c r="K371" s="63"/>
      <c r="L371" s="63"/>
      <c r="M371" s="63"/>
      <c r="N371" s="16"/>
      <c r="O371" s="17"/>
      <c r="P371" s="18"/>
      <c r="Q371" s="17"/>
      <c r="R371" s="19"/>
      <c r="S371" s="17"/>
      <c r="T371" s="17"/>
    </row>
    <row r="372" spans="1:20" ht="42.75">
      <c r="A372" s="411"/>
      <c r="B372" s="414" t="s">
        <v>37230</v>
      </c>
      <c r="C372" s="13"/>
      <c r="D372" s="121"/>
      <c r="E372" s="66"/>
      <c r="F372" s="63"/>
      <c r="G372" s="63"/>
      <c r="H372" s="63"/>
      <c r="I372" s="63"/>
      <c r="J372" s="63"/>
      <c r="K372" s="63"/>
      <c r="L372" s="63"/>
      <c r="M372" s="63"/>
      <c r="N372" s="16"/>
      <c r="O372" s="17"/>
      <c r="P372" s="18"/>
      <c r="Q372" s="17"/>
      <c r="R372" s="19"/>
      <c r="S372" s="17"/>
      <c r="T372" s="17"/>
    </row>
    <row r="373" spans="1:20" ht="57">
      <c r="A373" s="411"/>
      <c r="B373" s="414" t="s">
        <v>37231</v>
      </c>
      <c r="C373" s="13"/>
      <c r="D373" s="121"/>
      <c r="E373" s="66"/>
      <c r="F373" s="63"/>
      <c r="G373" s="63"/>
      <c r="H373" s="63"/>
      <c r="I373" s="63"/>
      <c r="J373" s="63"/>
      <c r="K373" s="63"/>
      <c r="L373" s="63"/>
      <c r="M373" s="63"/>
      <c r="N373" s="16"/>
      <c r="O373" s="17"/>
      <c r="P373" s="18"/>
      <c r="Q373" s="17"/>
      <c r="R373" s="19"/>
      <c r="S373" s="17"/>
      <c r="T373" s="17"/>
    </row>
    <row r="374" spans="1:20" ht="28.5">
      <c r="A374" s="411"/>
      <c r="B374" s="414" t="s">
        <v>37219</v>
      </c>
      <c r="C374" s="13"/>
      <c r="D374" s="121"/>
      <c r="E374" s="66"/>
      <c r="F374" s="63"/>
      <c r="G374" s="63"/>
      <c r="H374" s="63"/>
      <c r="I374" s="63"/>
      <c r="J374" s="63"/>
      <c r="K374" s="63"/>
      <c r="L374" s="63"/>
      <c r="M374" s="63"/>
      <c r="N374" s="16"/>
      <c r="O374" s="17"/>
      <c r="P374" s="18"/>
      <c r="Q374" s="17"/>
      <c r="R374" s="19"/>
      <c r="S374" s="17"/>
      <c r="T374" s="17"/>
    </row>
    <row r="375" spans="1:20" ht="15">
      <c r="A375" s="411"/>
      <c r="B375" s="414"/>
      <c r="C375" s="13"/>
      <c r="D375" s="121"/>
      <c r="E375" s="66"/>
      <c r="F375" s="63"/>
      <c r="G375" s="63"/>
      <c r="H375" s="63"/>
      <c r="I375" s="63"/>
      <c r="J375" s="63"/>
      <c r="K375" s="63"/>
      <c r="L375" s="63"/>
      <c r="M375" s="63"/>
      <c r="N375" s="16"/>
      <c r="O375" s="17"/>
      <c r="P375" s="18"/>
      <c r="Q375" s="17"/>
      <c r="R375" s="19"/>
      <c r="S375" s="17"/>
      <c r="T375" s="17"/>
    </row>
    <row r="376" spans="1:20" ht="15">
      <c r="A376" s="409"/>
      <c r="B376" s="424" t="s">
        <v>36942</v>
      </c>
      <c r="C376" s="10"/>
      <c r="D376" s="116"/>
      <c r="E376" s="24"/>
      <c r="F376" s="24"/>
      <c r="G376" s="25"/>
      <c r="H376" s="24"/>
      <c r="I376" s="25"/>
      <c r="L376" s="4"/>
      <c r="M376" s="3"/>
      <c r="N376" s="16"/>
      <c r="O376" s="16"/>
      <c r="P376" s="16"/>
      <c r="Q376" s="17"/>
      <c r="R376" s="19"/>
      <c r="S376" s="16"/>
      <c r="T376" s="17"/>
    </row>
    <row r="377" spans="1:20" ht="15">
      <c r="A377" s="409"/>
      <c r="B377" s="424" t="s">
        <v>36940</v>
      </c>
      <c r="C377" s="10"/>
      <c r="D377" s="116"/>
      <c r="E377" s="24"/>
      <c r="F377" s="24"/>
      <c r="G377" s="25"/>
      <c r="H377" s="24"/>
      <c r="I377" s="25"/>
      <c r="L377" s="4"/>
      <c r="M377" s="3"/>
      <c r="N377" s="16"/>
      <c r="O377" s="16"/>
      <c r="P377" s="16"/>
      <c r="Q377" s="17"/>
      <c r="R377" s="19"/>
      <c r="S377" s="16"/>
      <c r="T377" s="17"/>
    </row>
    <row r="378" spans="1:20" ht="15">
      <c r="A378" s="409"/>
      <c r="B378" s="424"/>
      <c r="C378" s="10"/>
      <c r="D378" s="116"/>
      <c r="E378" s="24"/>
      <c r="F378" s="24"/>
      <c r="G378" s="25"/>
      <c r="H378" s="24"/>
      <c r="I378" s="25"/>
      <c r="L378" s="4"/>
      <c r="M378" s="3"/>
      <c r="N378" s="16"/>
      <c r="O378" s="16"/>
      <c r="P378" s="16"/>
      <c r="Q378" s="17"/>
      <c r="R378" s="19"/>
      <c r="S378" s="16"/>
      <c r="T378" s="17"/>
    </row>
    <row r="379" spans="1:20" ht="15">
      <c r="A379" s="409"/>
      <c r="B379" s="424" t="s">
        <v>37312</v>
      </c>
      <c r="C379" s="10"/>
      <c r="D379" s="116"/>
      <c r="E379" s="24"/>
      <c r="F379" s="24"/>
      <c r="G379" s="25"/>
      <c r="H379" s="24"/>
      <c r="I379" s="25"/>
      <c r="L379" s="4"/>
      <c r="M379" s="3"/>
      <c r="N379" s="16"/>
      <c r="O379" s="16"/>
      <c r="P379" s="16"/>
      <c r="Q379" s="17"/>
      <c r="R379" s="19"/>
      <c r="S379" s="16"/>
      <c r="T379" s="17"/>
    </row>
    <row r="380" spans="1:20" ht="15">
      <c r="A380" s="411"/>
      <c r="B380" s="424" t="s">
        <v>36979</v>
      </c>
      <c r="C380" s="13"/>
      <c r="D380" s="121"/>
      <c r="E380" s="66"/>
      <c r="F380" s="63"/>
      <c r="G380" s="63"/>
      <c r="H380" s="63"/>
      <c r="I380" s="63"/>
      <c r="J380" s="63"/>
      <c r="K380" s="63"/>
      <c r="L380" s="63"/>
      <c r="M380" s="63"/>
      <c r="N380" s="16"/>
      <c r="O380" s="17"/>
      <c r="P380" s="18"/>
      <c r="Q380" s="17"/>
      <c r="R380" s="19"/>
      <c r="S380" s="17"/>
      <c r="T380" s="17"/>
    </row>
    <row r="381" spans="1:20" ht="15">
      <c r="A381" s="411"/>
      <c r="B381" s="414" t="s">
        <v>37144</v>
      </c>
      <c r="C381" s="13"/>
      <c r="D381" s="121"/>
      <c r="E381" s="66"/>
      <c r="F381" s="63"/>
      <c r="G381" s="63"/>
      <c r="H381" s="63"/>
      <c r="I381" s="63"/>
      <c r="J381" s="63"/>
      <c r="K381" s="63"/>
      <c r="L381" s="63"/>
      <c r="M381" s="63"/>
      <c r="N381" s="16"/>
      <c r="O381" s="17"/>
      <c r="P381" s="18"/>
      <c r="Q381" s="17"/>
      <c r="R381" s="19"/>
      <c r="S381" s="17"/>
      <c r="T381" s="17"/>
    </row>
    <row r="382" spans="1:20" ht="15">
      <c r="A382" s="411"/>
      <c r="B382" s="414" t="s">
        <v>37145</v>
      </c>
      <c r="C382" s="13"/>
      <c r="D382" s="121"/>
      <c r="E382" s="66"/>
      <c r="F382" s="63"/>
      <c r="G382" s="63"/>
      <c r="H382" s="63"/>
      <c r="I382" s="63"/>
      <c r="J382" s="63"/>
      <c r="K382" s="63"/>
      <c r="L382" s="63"/>
      <c r="M382" s="63"/>
      <c r="N382" s="16"/>
      <c r="O382" s="17"/>
      <c r="P382" s="18"/>
      <c r="Q382" s="17"/>
      <c r="R382" s="19"/>
      <c r="S382" s="17"/>
      <c r="T382" s="17"/>
    </row>
    <row r="383" spans="1:20" ht="15">
      <c r="A383" s="411"/>
      <c r="B383" s="414" t="s">
        <v>37134</v>
      </c>
      <c r="C383" s="13"/>
      <c r="D383" s="121"/>
      <c r="E383" s="66"/>
      <c r="F383" s="63"/>
      <c r="G383" s="63"/>
      <c r="H383" s="63"/>
      <c r="I383" s="63"/>
      <c r="J383" s="63"/>
      <c r="K383" s="63"/>
      <c r="L383" s="63"/>
      <c r="M383" s="63"/>
      <c r="N383" s="16"/>
      <c r="O383" s="17"/>
      <c r="P383" s="18"/>
      <c r="Q383" s="17"/>
      <c r="R383" s="19"/>
      <c r="S383" s="17"/>
      <c r="T383" s="17"/>
    </row>
    <row r="384" spans="1:20" ht="15">
      <c r="A384" s="411"/>
      <c r="B384" s="424" t="s">
        <v>36980</v>
      </c>
      <c r="C384" s="13"/>
      <c r="D384" s="121"/>
      <c r="E384" s="66"/>
      <c r="F384" s="63"/>
      <c r="G384" s="63"/>
      <c r="H384" s="63"/>
      <c r="I384" s="63"/>
      <c r="J384" s="63"/>
      <c r="K384" s="63"/>
      <c r="L384" s="63"/>
      <c r="M384" s="63"/>
      <c r="N384" s="16"/>
      <c r="O384" s="17"/>
      <c r="P384" s="18"/>
      <c r="Q384" s="17"/>
      <c r="R384" s="19"/>
      <c r="S384" s="17"/>
      <c r="T384" s="17"/>
    </row>
    <row r="385" spans="1:20" ht="15">
      <c r="A385" s="411"/>
      <c r="B385" s="414" t="s">
        <v>37145</v>
      </c>
      <c r="C385" s="13"/>
      <c r="D385" s="121"/>
      <c r="E385" s="66"/>
      <c r="F385" s="63"/>
      <c r="G385" s="63"/>
      <c r="H385" s="63"/>
      <c r="I385" s="63"/>
      <c r="J385" s="63"/>
      <c r="K385" s="63"/>
      <c r="L385" s="63"/>
      <c r="M385" s="63"/>
      <c r="N385" s="16"/>
      <c r="O385" s="17"/>
      <c r="P385" s="18"/>
      <c r="Q385" s="17"/>
      <c r="R385" s="19"/>
      <c r="S385" s="17"/>
      <c r="T385" s="17"/>
    </row>
    <row r="386" spans="1:20" ht="15">
      <c r="A386" s="411"/>
      <c r="B386" s="414" t="s">
        <v>37146</v>
      </c>
      <c r="C386" s="13"/>
      <c r="D386" s="121"/>
      <c r="E386" s="66"/>
      <c r="F386" s="63"/>
      <c r="G386" s="63"/>
      <c r="H386" s="63"/>
      <c r="I386" s="63"/>
      <c r="J386" s="63"/>
      <c r="K386" s="63"/>
      <c r="L386" s="63"/>
      <c r="M386" s="63"/>
      <c r="N386" s="16"/>
      <c r="O386" s="17"/>
      <c r="P386" s="18"/>
      <c r="Q386" s="17"/>
      <c r="R386" s="19"/>
      <c r="S386" s="17"/>
      <c r="T386" s="17"/>
    </row>
    <row r="387" spans="1:20" ht="15">
      <c r="A387" s="411"/>
      <c r="B387" s="424" t="s">
        <v>36981</v>
      </c>
      <c r="C387" s="13"/>
      <c r="D387" s="121"/>
      <c r="E387" s="66"/>
      <c r="F387" s="63"/>
      <c r="G387" s="63"/>
      <c r="H387" s="63"/>
      <c r="I387" s="63"/>
      <c r="J387" s="63"/>
      <c r="K387" s="63"/>
      <c r="L387" s="63"/>
      <c r="M387" s="63"/>
      <c r="N387" s="16"/>
      <c r="O387" s="17"/>
      <c r="P387" s="18"/>
      <c r="Q387" s="17"/>
      <c r="R387" s="19"/>
      <c r="S387" s="17"/>
      <c r="T387" s="17"/>
    </row>
    <row r="388" spans="1:20" ht="15">
      <c r="A388" s="411"/>
      <c r="B388" s="414" t="s">
        <v>37147</v>
      </c>
      <c r="C388" s="13"/>
      <c r="D388" s="121"/>
      <c r="E388" s="66"/>
      <c r="F388" s="63"/>
      <c r="G388" s="63"/>
      <c r="H388" s="63"/>
      <c r="I388" s="63"/>
      <c r="J388" s="63"/>
      <c r="K388" s="63"/>
      <c r="L388" s="63"/>
      <c r="M388" s="63"/>
      <c r="N388" s="16"/>
      <c r="O388" s="17"/>
      <c r="P388" s="18"/>
      <c r="Q388" s="17"/>
      <c r="R388" s="19"/>
      <c r="S388" s="17"/>
      <c r="T388" s="17"/>
    </row>
    <row r="389" spans="1:20" ht="15">
      <c r="A389" s="411"/>
      <c r="B389" s="414" t="s">
        <v>37148</v>
      </c>
      <c r="C389" s="13"/>
      <c r="D389" s="121"/>
      <c r="E389" s="66"/>
      <c r="F389" s="63"/>
      <c r="G389" s="63"/>
      <c r="H389" s="63"/>
      <c r="I389" s="63"/>
      <c r="J389" s="63"/>
      <c r="K389" s="63"/>
      <c r="L389" s="63"/>
      <c r="M389" s="63"/>
      <c r="N389" s="16"/>
      <c r="O389" s="17"/>
      <c r="P389" s="18"/>
      <c r="Q389" s="17"/>
      <c r="R389" s="19"/>
      <c r="S389" s="17"/>
      <c r="T389" s="17"/>
    </row>
    <row r="390" spans="1:20" ht="15">
      <c r="A390" s="411"/>
      <c r="B390" s="414" t="s">
        <v>37149</v>
      </c>
      <c r="C390" s="13"/>
      <c r="D390" s="121"/>
      <c r="E390" s="66"/>
      <c r="F390" s="63"/>
      <c r="G390" s="63"/>
      <c r="H390" s="63"/>
      <c r="I390" s="63"/>
      <c r="J390" s="63"/>
      <c r="K390" s="63"/>
      <c r="L390" s="63"/>
      <c r="M390" s="63"/>
      <c r="N390" s="16"/>
      <c r="O390" s="17"/>
      <c r="P390" s="18"/>
      <c r="Q390" s="17"/>
      <c r="R390" s="19"/>
      <c r="S390" s="17"/>
      <c r="T390" s="17"/>
    </row>
    <row r="391" spans="1:20" ht="15">
      <c r="A391" s="411"/>
      <c r="B391" s="414"/>
      <c r="C391" s="13"/>
      <c r="D391" s="121"/>
      <c r="E391" s="66"/>
      <c r="F391" s="63"/>
      <c r="G391" s="63"/>
      <c r="H391" s="63"/>
      <c r="I391" s="63"/>
      <c r="J391" s="63"/>
      <c r="K391" s="63"/>
      <c r="L391" s="63"/>
      <c r="M391" s="63"/>
      <c r="N391" s="16"/>
      <c r="O391" s="17"/>
      <c r="P391" s="18"/>
      <c r="Q391" s="17"/>
      <c r="R391" s="19"/>
      <c r="S391" s="17"/>
      <c r="T391" s="17"/>
    </row>
    <row r="392" spans="1:20" ht="15">
      <c r="A392" s="411"/>
      <c r="B392" s="424" t="s">
        <v>37311</v>
      </c>
      <c r="C392" s="13"/>
      <c r="D392" s="118"/>
      <c r="E392" s="66"/>
      <c r="F392" s="63"/>
      <c r="G392" s="63"/>
      <c r="H392" s="63"/>
      <c r="I392" s="63"/>
      <c r="J392" s="63"/>
      <c r="K392" s="63"/>
      <c r="L392" s="63"/>
      <c r="M392" s="63"/>
      <c r="N392" s="16"/>
      <c r="O392" s="17"/>
      <c r="P392" s="18"/>
      <c r="Q392" s="17"/>
      <c r="R392" s="19"/>
      <c r="S392" s="17"/>
      <c r="T392" s="17"/>
    </row>
    <row r="393" spans="1:20" ht="28.5">
      <c r="A393" s="411"/>
      <c r="B393" s="414" t="s">
        <v>37235</v>
      </c>
      <c r="C393" s="13"/>
      <c r="D393" s="121"/>
      <c r="E393" s="66"/>
      <c r="F393" s="63"/>
      <c r="G393" s="63"/>
      <c r="H393" s="63"/>
      <c r="I393" s="63"/>
      <c r="J393" s="63"/>
      <c r="K393" s="63"/>
      <c r="L393" s="63"/>
      <c r="M393" s="63"/>
      <c r="N393" s="16"/>
      <c r="O393" s="17"/>
      <c r="P393" s="18"/>
      <c r="Q393" s="17"/>
      <c r="R393" s="19"/>
      <c r="S393" s="17"/>
      <c r="T393" s="17"/>
    </row>
    <row r="394" spans="1:20" ht="28.5">
      <c r="A394" s="411"/>
      <c r="B394" s="414" t="s">
        <v>37232</v>
      </c>
      <c r="C394" s="13"/>
      <c r="D394" s="121"/>
      <c r="E394" s="66"/>
      <c r="F394" s="63"/>
      <c r="G394" s="63"/>
      <c r="H394" s="63"/>
      <c r="I394" s="63"/>
      <c r="J394" s="63"/>
      <c r="K394" s="63"/>
      <c r="L394" s="63"/>
      <c r="M394" s="63"/>
      <c r="N394" s="16"/>
      <c r="O394" s="17"/>
      <c r="P394" s="18"/>
      <c r="Q394" s="17"/>
      <c r="R394" s="19"/>
      <c r="S394" s="17"/>
      <c r="T394" s="17"/>
    </row>
    <row r="395" spans="1:20" ht="42.75">
      <c r="A395" s="411"/>
      <c r="B395" s="414" t="s">
        <v>37233</v>
      </c>
      <c r="C395" s="13"/>
      <c r="D395" s="121"/>
      <c r="E395" s="66"/>
      <c r="F395" s="63"/>
      <c r="G395" s="63"/>
      <c r="H395" s="63"/>
      <c r="I395" s="63"/>
      <c r="J395" s="63"/>
      <c r="K395" s="63"/>
      <c r="L395" s="63"/>
      <c r="M395" s="63"/>
      <c r="N395" s="16"/>
      <c r="O395" s="17"/>
      <c r="P395" s="18"/>
      <c r="Q395" s="17"/>
      <c r="R395" s="19"/>
      <c r="S395" s="17"/>
      <c r="T395" s="17"/>
    </row>
    <row r="396" spans="1:20" ht="42.75">
      <c r="A396" s="411"/>
      <c r="B396" s="414" t="s">
        <v>37236</v>
      </c>
      <c r="C396" s="13"/>
      <c r="D396" s="121"/>
      <c r="E396" s="66"/>
      <c r="F396" s="63"/>
      <c r="G396" s="63"/>
      <c r="H396" s="63"/>
      <c r="I396" s="63"/>
      <c r="J396" s="63"/>
      <c r="K396" s="63"/>
      <c r="L396" s="63"/>
      <c r="M396" s="63"/>
      <c r="N396" s="16"/>
      <c r="O396" s="17"/>
      <c r="P396" s="18"/>
      <c r="Q396" s="17"/>
      <c r="R396" s="19"/>
      <c r="S396" s="17"/>
      <c r="T396" s="17"/>
    </row>
    <row r="397" spans="1:20" ht="28.5">
      <c r="A397" s="411"/>
      <c r="B397" s="414" t="s">
        <v>37234</v>
      </c>
      <c r="C397" s="13"/>
      <c r="D397" s="121"/>
      <c r="E397" s="66"/>
      <c r="F397" s="63"/>
      <c r="G397" s="63"/>
      <c r="H397" s="63"/>
      <c r="I397" s="63"/>
      <c r="J397" s="63"/>
      <c r="K397" s="63"/>
      <c r="L397" s="63"/>
      <c r="M397" s="63"/>
      <c r="N397" s="16"/>
      <c r="O397" s="17"/>
      <c r="P397" s="18"/>
      <c r="Q397" s="17"/>
      <c r="R397" s="19"/>
      <c r="S397" s="17"/>
      <c r="T397" s="17"/>
    </row>
    <row r="398" spans="1:20" ht="15">
      <c r="A398" s="411"/>
      <c r="B398" s="424"/>
      <c r="C398" s="13"/>
      <c r="D398" s="121"/>
      <c r="E398" s="66"/>
      <c r="F398" s="63"/>
      <c r="G398" s="63"/>
      <c r="H398" s="63"/>
      <c r="I398" s="63"/>
      <c r="J398" s="63"/>
      <c r="K398" s="63"/>
      <c r="L398" s="63"/>
      <c r="M398" s="63"/>
      <c r="N398" s="16"/>
      <c r="O398" s="17"/>
      <c r="P398" s="18"/>
      <c r="Q398" s="17"/>
      <c r="R398" s="19"/>
      <c r="S398" s="17"/>
      <c r="T398" s="17"/>
    </row>
    <row r="399" spans="1:20" ht="15">
      <c r="A399" s="409"/>
      <c r="B399" s="424" t="s">
        <v>36945</v>
      </c>
      <c r="C399" s="10"/>
      <c r="D399" s="116"/>
      <c r="E399" s="24"/>
      <c r="F399" s="24"/>
      <c r="G399" s="25"/>
      <c r="H399" s="24"/>
      <c r="I399" s="25"/>
      <c r="L399" s="4"/>
      <c r="M399" s="3"/>
      <c r="N399" s="16"/>
      <c r="O399" s="16"/>
      <c r="P399" s="16"/>
      <c r="Q399" s="17"/>
      <c r="R399" s="19"/>
      <c r="S399" s="16"/>
      <c r="T399" s="17"/>
    </row>
    <row r="400" spans="1:20" ht="15">
      <c r="A400" s="409"/>
      <c r="B400" s="424"/>
      <c r="C400" s="10"/>
      <c r="D400" s="116"/>
      <c r="E400" s="24"/>
      <c r="F400" s="24"/>
      <c r="G400" s="25"/>
      <c r="H400" s="24"/>
      <c r="I400" s="25"/>
      <c r="L400" s="4"/>
      <c r="M400" s="3"/>
      <c r="N400" s="16"/>
      <c r="O400" s="16"/>
      <c r="P400" s="16"/>
      <c r="Q400" s="17"/>
      <c r="R400" s="19"/>
      <c r="S400" s="16"/>
      <c r="T400" s="17"/>
    </row>
    <row r="401" spans="1:20" ht="15">
      <c r="A401" s="409"/>
      <c r="B401" s="424" t="s">
        <v>37312</v>
      </c>
      <c r="C401" s="10"/>
      <c r="D401" s="116"/>
      <c r="E401" s="24"/>
      <c r="F401" s="24"/>
      <c r="G401" s="25"/>
      <c r="H401" s="24"/>
      <c r="I401" s="25"/>
      <c r="L401" s="4"/>
      <c r="M401" s="3"/>
      <c r="N401" s="16"/>
      <c r="O401" s="16"/>
      <c r="P401" s="16"/>
      <c r="Q401" s="17"/>
      <c r="R401" s="19"/>
      <c r="S401" s="16"/>
      <c r="T401" s="17"/>
    </row>
    <row r="402" spans="1:20" ht="15">
      <c r="A402" s="411"/>
      <c r="B402" s="414" t="s">
        <v>37144</v>
      </c>
      <c r="C402" s="13"/>
      <c r="D402" s="121"/>
      <c r="E402" s="66"/>
      <c r="F402" s="63"/>
      <c r="G402" s="63"/>
      <c r="H402" s="63"/>
      <c r="I402" s="63"/>
      <c r="J402" s="63"/>
      <c r="K402" s="63"/>
      <c r="L402" s="63"/>
      <c r="M402" s="63"/>
      <c r="N402" s="16"/>
      <c r="O402" s="17"/>
      <c r="P402" s="18"/>
      <c r="Q402" s="17"/>
      <c r="R402" s="19"/>
      <c r="S402" s="17"/>
      <c r="T402" s="17"/>
    </row>
    <row r="403" spans="1:20" ht="15">
      <c r="A403" s="411"/>
      <c r="B403" s="414" t="s">
        <v>37150</v>
      </c>
      <c r="C403" s="13"/>
      <c r="D403" s="121"/>
      <c r="E403" s="66"/>
      <c r="F403" s="63"/>
      <c r="G403" s="63"/>
      <c r="H403" s="63"/>
      <c r="I403" s="63"/>
      <c r="J403" s="63"/>
      <c r="K403" s="63"/>
      <c r="L403" s="63"/>
      <c r="M403" s="63"/>
      <c r="N403" s="16"/>
      <c r="O403" s="17"/>
      <c r="P403" s="18"/>
      <c r="Q403" s="17"/>
      <c r="R403" s="19"/>
      <c r="S403" s="17"/>
      <c r="T403" s="17"/>
    </row>
    <row r="404" spans="1:20" ht="15">
      <c r="A404" s="411"/>
      <c r="B404" s="414" t="s">
        <v>37134</v>
      </c>
      <c r="C404" s="13"/>
      <c r="D404" s="121"/>
      <c r="E404" s="66"/>
      <c r="F404" s="63"/>
      <c r="G404" s="63"/>
      <c r="H404" s="63"/>
      <c r="I404" s="63"/>
      <c r="J404" s="63"/>
      <c r="K404" s="63"/>
      <c r="L404" s="63"/>
      <c r="M404" s="63"/>
      <c r="N404" s="16"/>
      <c r="O404" s="17"/>
      <c r="P404" s="18"/>
      <c r="Q404" s="17"/>
      <c r="R404" s="19"/>
      <c r="S404" s="17"/>
      <c r="T404" s="17"/>
    </row>
    <row r="405" spans="1:20" ht="15">
      <c r="A405" s="411"/>
      <c r="B405" s="424" t="s">
        <v>37311</v>
      </c>
      <c r="C405" s="13"/>
      <c r="D405" s="118"/>
      <c r="E405" s="66"/>
      <c r="F405" s="63"/>
      <c r="G405" s="63"/>
      <c r="H405" s="63"/>
      <c r="I405" s="63"/>
      <c r="J405" s="63"/>
      <c r="K405" s="63"/>
      <c r="L405" s="63"/>
      <c r="M405" s="63"/>
      <c r="N405" s="16"/>
      <c r="O405" s="17"/>
      <c r="P405" s="18"/>
      <c r="Q405" s="17"/>
      <c r="R405" s="19"/>
      <c r="S405" s="17"/>
      <c r="T405" s="17"/>
    </row>
    <row r="406" spans="1:20" ht="28.5">
      <c r="A406" s="411"/>
      <c r="B406" s="414" t="s">
        <v>37235</v>
      </c>
      <c r="C406" s="13"/>
      <c r="D406" s="121"/>
      <c r="E406" s="66"/>
      <c r="F406" s="63"/>
      <c r="G406" s="63"/>
      <c r="H406" s="63"/>
      <c r="I406" s="63"/>
      <c r="J406" s="63"/>
      <c r="K406" s="63"/>
      <c r="L406" s="63"/>
      <c r="M406" s="63"/>
      <c r="N406" s="16"/>
      <c r="O406" s="17"/>
      <c r="P406" s="18"/>
      <c r="Q406" s="17"/>
      <c r="R406" s="19"/>
      <c r="S406" s="17"/>
      <c r="T406" s="17"/>
    </row>
    <row r="407" spans="1:20" ht="28.5">
      <c r="A407" s="411"/>
      <c r="B407" s="414" t="s">
        <v>37237</v>
      </c>
      <c r="C407" s="13"/>
      <c r="D407" s="121"/>
      <c r="E407" s="66"/>
      <c r="F407" s="63"/>
      <c r="G407" s="63"/>
      <c r="H407" s="63"/>
      <c r="I407" s="63"/>
      <c r="J407" s="63"/>
      <c r="K407" s="63"/>
      <c r="L407" s="63"/>
      <c r="M407" s="63"/>
      <c r="N407" s="16"/>
      <c r="O407" s="17"/>
      <c r="P407" s="18"/>
      <c r="Q407" s="17"/>
      <c r="R407" s="19"/>
      <c r="S407" s="17"/>
      <c r="T407" s="17"/>
    </row>
    <row r="408" spans="1:20" ht="42.75">
      <c r="A408" s="411"/>
      <c r="B408" s="414" t="s">
        <v>37233</v>
      </c>
      <c r="C408" s="13"/>
      <c r="D408" s="121"/>
      <c r="E408" s="66"/>
      <c r="F408" s="63"/>
      <c r="G408" s="63"/>
      <c r="H408" s="63"/>
      <c r="I408" s="63"/>
      <c r="J408" s="63"/>
      <c r="K408" s="63"/>
      <c r="L408" s="63"/>
      <c r="M408" s="63"/>
      <c r="N408" s="16"/>
      <c r="O408" s="17"/>
      <c r="P408" s="18"/>
      <c r="Q408" s="17"/>
      <c r="R408" s="19"/>
      <c r="S408" s="17"/>
      <c r="T408" s="17"/>
    </row>
    <row r="409" spans="1:20" ht="15">
      <c r="A409" s="411"/>
      <c r="B409" s="414"/>
      <c r="C409" s="13"/>
      <c r="D409" s="121"/>
      <c r="E409" s="66"/>
      <c r="F409" s="63"/>
      <c r="G409" s="63"/>
      <c r="H409" s="63"/>
      <c r="I409" s="63"/>
      <c r="J409" s="63"/>
      <c r="K409" s="63"/>
      <c r="L409" s="63"/>
      <c r="M409" s="63"/>
      <c r="N409" s="16"/>
      <c r="O409" s="17"/>
      <c r="P409" s="18"/>
      <c r="Q409" s="17"/>
      <c r="R409" s="19"/>
      <c r="S409" s="17"/>
      <c r="T409" s="17"/>
    </row>
    <row r="410" spans="1:20" ht="15">
      <c r="A410" s="409"/>
      <c r="B410" s="424" t="s">
        <v>36946</v>
      </c>
      <c r="C410" s="10"/>
      <c r="D410" s="116"/>
      <c r="E410" s="24"/>
      <c r="F410" s="24"/>
      <c r="G410" s="25"/>
      <c r="H410" s="24"/>
      <c r="I410" s="25"/>
      <c r="L410" s="4"/>
      <c r="M410" s="3"/>
      <c r="N410" s="16"/>
      <c r="O410" s="16"/>
      <c r="P410" s="16"/>
      <c r="Q410" s="17"/>
      <c r="R410" s="19"/>
      <c r="S410" s="16"/>
      <c r="T410" s="17"/>
    </row>
    <row r="411" spans="1:20" ht="15">
      <c r="A411" s="409"/>
      <c r="B411" s="424"/>
      <c r="C411" s="10"/>
      <c r="D411" s="116"/>
      <c r="E411" s="24"/>
      <c r="F411" s="24"/>
      <c r="G411" s="25"/>
      <c r="H411" s="24"/>
      <c r="I411" s="25"/>
      <c r="L411" s="4"/>
      <c r="M411" s="3"/>
      <c r="N411" s="16"/>
      <c r="O411" s="16"/>
      <c r="P411" s="16"/>
      <c r="Q411" s="17"/>
      <c r="R411" s="19"/>
      <c r="S411" s="16"/>
      <c r="T411" s="17"/>
    </row>
    <row r="412" spans="1:20" ht="15">
      <c r="A412" s="409"/>
      <c r="B412" s="424" t="s">
        <v>37312</v>
      </c>
      <c r="C412" s="10"/>
      <c r="D412" s="116"/>
      <c r="E412" s="24"/>
      <c r="F412" s="24"/>
      <c r="G412" s="25"/>
      <c r="H412" s="24"/>
      <c r="I412" s="25"/>
      <c r="L412" s="4"/>
      <c r="M412" s="3"/>
      <c r="N412" s="16"/>
      <c r="O412" s="16"/>
      <c r="P412" s="16"/>
      <c r="Q412" s="17"/>
      <c r="R412" s="19"/>
      <c r="S412" s="16"/>
      <c r="T412" s="17"/>
    </row>
    <row r="413" spans="1:20" ht="15">
      <c r="A413" s="411"/>
      <c r="B413" s="414" t="s">
        <v>37144</v>
      </c>
      <c r="C413" s="13"/>
      <c r="D413" s="121"/>
      <c r="E413" s="66"/>
      <c r="F413" s="63"/>
      <c r="G413" s="63"/>
      <c r="H413" s="63"/>
      <c r="I413" s="63"/>
      <c r="J413" s="63"/>
      <c r="K413" s="63"/>
      <c r="L413" s="63"/>
      <c r="M413" s="63"/>
      <c r="N413" s="16"/>
      <c r="O413" s="17"/>
      <c r="P413" s="18"/>
      <c r="Q413" s="17"/>
      <c r="R413" s="19"/>
      <c r="S413" s="17"/>
      <c r="T413" s="17"/>
    </row>
    <row r="414" spans="1:20" ht="15">
      <c r="A414" s="411"/>
      <c r="B414" s="414" t="s">
        <v>37134</v>
      </c>
      <c r="C414" s="13"/>
      <c r="D414" s="121"/>
      <c r="E414" s="66"/>
      <c r="F414" s="63"/>
      <c r="G414" s="63"/>
      <c r="H414" s="63"/>
      <c r="I414" s="63"/>
      <c r="J414" s="63"/>
      <c r="K414" s="63"/>
      <c r="L414" s="63"/>
      <c r="M414" s="63"/>
      <c r="N414" s="16"/>
      <c r="O414" s="17"/>
      <c r="P414" s="18"/>
      <c r="Q414" s="17"/>
      <c r="R414" s="19"/>
      <c r="S414" s="17"/>
      <c r="T414" s="17"/>
    </row>
    <row r="415" spans="1:20" ht="15">
      <c r="A415" s="411"/>
      <c r="B415" s="414" t="s">
        <v>37145</v>
      </c>
      <c r="C415" s="13"/>
      <c r="D415" s="121"/>
      <c r="E415" s="66"/>
      <c r="F415" s="63"/>
      <c r="G415" s="63"/>
      <c r="H415" s="63"/>
      <c r="I415" s="63"/>
      <c r="J415" s="63"/>
      <c r="K415" s="63"/>
      <c r="L415" s="63"/>
      <c r="M415" s="63"/>
      <c r="N415" s="16"/>
      <c r="O415" s="17"/>
      <c r="P415" s="18"/>
      <c r="Q415" s="17"/>
      <c r="R415" s="19"/>
      <c r="S415" s="17"/>
      <c r="T415" s="17"/>
    </row>
    <row r="416" spans="1:20" ht="15">
      <c r="A416" s="411"/>
      <c r="B416" s="414" t="s">
        <v>37151</v>
      </c>
      <c r="C416" s="13"/>
      <c r="D416" s="121"/>
      <c r="E416" s="66"/>
      <c r="F416" s="63"/>
      <c r="G416" s="63"/>
      <c r="H416" s="63"/>
      <c r="I416" s="63"/>
      <c r="J416" s="63"/>
      <c r="K416" s="63"/>
      <c r="L416" s="63"/>
      <c r="M416" s="63"/>
      <c r="N416" s="16"/>
      <c r="O416" s="17"/>
      <c r="P416" s="18"/>
      <c r="Q416" s="17"/>
      <c r="R416" s="19"/>
      <c r="S416" s="17"/>
      <c r="T416" s="17"/>
    </row>
    <row r="417" spans="1:20" ht="15">
      <c r="A417" s="411"/>
      <c r="B417" s="424" t="s">
        <v>37311</v>
      </c>
      <c r="C417" s="13"/>
      <c r="D417" s="118"/>
      <c r="E417" s="66"/>
      <c r="F417" s="63"/>
      <c r="G417" s="63"/>
      <c r="H417" s="63"/>
      <c r="I417" s="63"/>
      <c r="J417" s="63"/>
      <c r="K417" s="63"/>
      <c r="L417" s="63"/>
      <c r="M417" s="63"/>
      <c r="N417" s="16"/>
      <c r="O417" s="17"/>
      <c r="P417" s="18"/>
      <c r="Q417" s="17"/>
      <c r="R417" s="19"/>
      <c r="S417" s="17"/>
      <c r="T417" s="17"/>
    </row>
    <row r="418" spans="1:20" ht="28.5">
      <c r="A418" s="411"/>
      <c r="B418" s="414" t="s">
        <v>37235</v>
      </c>
      <c r="C418" s="13"/>
      <c r="D418" s="121"/>
      <c r="E418" s="66"/>
      <c r="F418" s="63"/>
      <c r="G418" s="63"/>
      <c r="H418" s="63"/>
      <c r="I418" s="63"/>
      <c r="J418" s="63"/>
      <c r="K418" s="63"/>
      <c r="L418" s="63"/>
      <c r="M418" s="63"/>
      <c r="N418" s="16"/>
      <c r="O418" s="17"/>
      <c r="P418" s="18"/>
      <c r="Q418" s="17"/>
      <c r="R418" s="19"/>
      <c r="S418" s="17"/>
      <c r="T418" s="17"/>
    </row>
    <row r="419" spans="1:20" ht="28.5">
      <c r="A419" s="411"/>
      <c r="B419" s="414" t="s">
        <v>37232</v>
      </c>
      <c r="C419" s="13"/>
      <c r="D419" s="121"/>
      <c r="E419" s="66"/>
      <c r="F419" s="63"/>
      <c r="G419" s="63"/>
      <c r="H419" s="63"/>
      <c r="I419" s="63"/>
      <c r="J419" s="63"/>
      <c r="K419" s="63"/>
      <c r="L419" s="63"/>
      <c r="M419" s="63"/>
      <c r="N419" s="16"/>
      <c r="O419" s="17"/>
      <c r="P419" s="18"/>
      <c r="Q419" s="17"/>
      <c r="R419" s="19"/>
      <c r="S419" s="17"/>
      <c r="T419" s="17"/>
    </row>
    <row r="420" spans="1:20" ht="42.75">
      <c r="A420" s="411"/>
      <c r="B420" s="414" t="s">
        <v>37233</v>
      </c>
      <c r="C420" s="13"/>
      <c r="D420" s="121"/>
      <c r="E420" s="66"/>
      <c r="F420" s="63"/>
      <c r="G420" s="63"/>
      <c r="H420" s="63"/>
      <c r="I420" s="63"/>
      <c r="J420" s="63"/>
      <c r="K420" s="63"/>
      <c r="L420" s="63"/>
      <c r="M420" s="63"/>
      <c r="N420" s="16"/>
      <c r="O420" s="17"/>
      <c r="P420" s="18"/>
      <c r="Q420" s="17"/>
      <c r="R420" s="19"/>
      <c r="S420" s="17"/>
      <c r="T420" s="17"/>
    </row>
    <row r="421" spans="1:20" ht="28.5">
      <c r="A421" s="411"/>
      <c r="B421" s="414" t="s">
        <v>37234</v>
      </c>
      <c r="C421" s="13"/>
      <c r="D421" s="121"/>
      <c r="E421" s="66"/>
      <c r="F421" s="63"/>
      <c r="G421" s="63"/>
      <c r="H421" s="63"/>
      <c r="I421" s="63"/>
      <c r="J421" s="63"/>
      <c r="K421" s="63"/>
      <c r="L421" s="63"/>
      <c r="M421" s="63"/>
      <c r="N421" s="16"/>
      <c r="O421" s="17"/>
      <c r="P421" s="18"/>
      <c r="Q421" s="17"/>
      <c r="R421" s="19"/>
      <c r="S421" s="17"/>
      <c r="T421" s="17"/>
    </row>
    <row r="422" spans="1:20" ht="15">
      <c r="A422" s="411"/>
      <c r="B422" s="414"/>
      <c r="C422" s="13"/>
      <c r="D422" s="121"/>
      <c r="E422" s="66"/>
      <c r="F422" s="63"/>
      <c r="G422" s="63"/>
      <c r="H422" s="63"/>
      <c r="I422" s="63"/>
      <c r="J422" s="63"/>
      <c r="K422" s="63"/>
      <c r="L422" s="63"/>
      <c r="M422" s="63"/>
      <c r="N422" s="16"/>
      <c r="O422" s="17"/>
      <c r="P422" s="18"/>
      <c r="Q422" s="17"/>
      <c r="R422" s="19"/>
      <c r="S422" s="17"/>
      <c r="T422" s="17"/>
    </row>
    <row r="423" spans="1:20" ht="15">
      <c r="A423" s="409"/>
      <c r="B423" s="424" t="s">
        <v>36943</v>
      </c>
      <c r="C423" s="10"/>
      <c r="D423" s="116"/>
      <c r="E423" s="24"/>
      <c r="F423" s="24"/>
      <c r="G423" s="25"/>
      <c r="H423" s="24"/>
      <c r="I423" s="25"/>
      <c r="L423" s="4"/>
      <c r="M423" s="3"/>
      <c r="N423" s="16"/>
      <c r="O423" s="16"/>
      <c r="P423" s="16"/>
      <c r="Q423" s="17"/>
      <c r="R423" s="19"/>
      <c r="S423" s="16"/>
      <c r="T423" s="17"/>
    </row>
    <row r="424" spans="1:20" ht="15">
      <c r="A424" s="409"/>
      <c r="B424" s="424"/>
      <c r="C424" s="10"/>
      <c r="D424" s="116"/>
      <c r="E424" s="24"/>
      <c r="F424" s="24"/>
      <c r="G424" s="25"/>
      <c r="H424" s="24"/>
      <c r="I424" s="25"/>
      <c r="L424" s="4"/>
      <c r="M424" s="3"/>
      <c r="N424" s="16"/>
      <c r="O424" s="16"/>
      <c r="P424" s="16"/>
      <c r="Q424" s="17"/>
      <c r="R424" s="19"/>
      <c r="S424" s="16"/>
      <c r="T424" s="17"/>
    </row>
    <row r="425" spans="1:20" ht="15">
      <c r="A425" s="409"/>
      <c r="B425" s="424" t="s">
        <v>37312</v>
      </c>
      <c r="C425" s="10"/>
      <c r="D425" s="116"/>
      <c r="E425" s="24"/>
      <c r="F425" s="24"/>
      <c r="G425" s="25"/>
      <c r="H425" s="24"/>
      <c r="I425" s="25"/>
      <c r="L425" s="4"/>
      <c r="M425" s="3"/>
      <c r="N425" s="16"/>
      <c r="O425" s="16"/>
      <c r="P425" s="16"/>
      <c r="Q425" s="17"/>
      <c r="R425" s="19"/>
      <c r="S425" s="16"/>
      <c r="T425" s="17"/>
    </row>
    <row r="426" spans="1:20" ht="28.5">
      <c r="A426" s="411"/>
      <c r="B426" s="414" t="s">
        <v>37152</v>
      </c>
      <c r="C426" s="13"/>
      <c r="D426" s="121"/>
      <c r="E426" s="66"/>
      <c r="F426" s="63"/>
      <c r="G426" s="63"/>
      <c r="H426" s="63"/>
      <c r="I426" s="63"/>
      <c r="J426" s="63"/>
      <c r="K426" s="63"/>
      <c r="L426" s="63"/>
      <c r="M426" s="63"/>
      <c r="N426" s="16"/>
      <c r="O426" s="17"/>
      <c r="P426" s="18"/>
      <c r="Q426" s="17"/>
      <c r="R426" s="19"/>
      <c r="S426" s="17"/>
      <c r="T426" s="17"/>
    </row>
    <row r="427" spans="1:20" ht="15">
      <c r="A427" s="411"/>
      <c r="B427" s="414" t="s">
        <v>37153</v>
      </c>
      <c r="C427" s="13"/>
      <c r="D427" s="121"/>
      <c r="E427" s="66"/>
      <c r="F427" s="63"/>
      <c r="G427" s="63"/>
      <c r="H427" s="63"/>
      <c r="I427" s="63"/>
      <c r="J427" s="63"/>
      <c r="K427" s="63"/>
      <c r="L427" s="63"/>
      <c r="M427" s="63"/>
      <c r="N427" s="16"/>
      <c r="O427" s="17"/>
      <c r="P427" s="18"/>
      <c r="Q427" s="17"/>
      <c r="R427" s="19"/>
      <c r="S427" s="17"/>
      <c r="T427" s="17"/>
    </row>
    <row r="428" spans="1:20" ht="15">
      <c r="A428" s="411"/>
      <c r="B428" s="424" t="s">
        <v>37311</v>
      </c>
      <c r="C428" s="13"/>
      <c r="D428" s="118"/>
      <c r="E428" s="66"/>
      <c r="F428" s="63"/>
      <c r="G428" s="63"/>
      <c r="H428" s="63"/>
      <c r="I428" s="63"/>
      <c r="J428" s="63"/>
      <c r="K428" s="63"/>
      <c r="L428" s="63"/>
      <c r="M428" s="63"/>
      <c r="N428" s="16"/>
      <c r="O428" s="17"/>
      <c r="P428" s="18"/>
      <c r="Q428" s="17"/>
      <c r="R428" s="19"/>
      <c r="S428" s="17"/>
      <c r="T428" s="17"/>
    </row>
    <row r="429" spans="1:20" ht="28.5">
      <c r="A429" s="411"/>
      <c r="B429" s="414" t="s">
        <v>37239</v>
      </c>
      <c r="C429" s="13"/>
      <c r="D429" s="121"/>
      <c r="E429" s="66"/>
      <c r="F429" s="63"/>
      <c r="G429" s="63"/>
      <c r="H429" s="63"/>
      <c r="I429" s="63"/>
      <c r="J429" s="63"/>
      <c r="K429" s="63"/>
      <c r="L429" s="63"/>
      <c r="M429" s="63"/>
      <c r="N429" s="16"/>
      <c r="O429" s="17"/>
      <c r="P429" s="18"/>
      <c r="Q429" s="17"/>
      <c r="R429" s="19"/>
      <c r="S429" s="17"/>
      <c r="T429" s="17"/>
    </row>
    <row r="430" spans="1:20" ht="15">
      <c r="A430" s="411"/>
      <c r="B430" s="414"/>
      <c r="C430" s="13"/>
      <c r="D430" s="121"/>
      <c r="E430" s="66"/>
      <c r="F430" s="63"/>
      <c r="G430" s="63"/>
      <c r="H430" s="63"/>
      <c r="I430" s="63"/>
      <c r="J430" s="63"/>
      <c r="K430" s="63"/>
      <c r="L430" s="63"/>
      <c r="M430" s="63"/>
      <c r="N430" s="16"/>
      <c r="O430" s="17"/>
      <c r="P430" s="18"/>
      <c r="Q430" s="17"/>
      <c r="R430" s="19"/>
      <c r="S430" s="17"/>
      <c r="T430" s="17"/>
    </row>
    <row r="431" spans="1:20" ht="15">
      <c r="A431" s="409"/>
      <c r="B431" s="424" t="s">
        <v>36944</v>
      </c>
      <c r="C431" s="10"/>
      <c r="D431" s="116"/>
      <c r="E431" s="24"/>
      <c r="F431" s="24"/>
      <c r="G431" s="25"/>
      <c r="H431" s="24"/>
      <c r="I431" s="25"/>
      <c r="L431" s="4"/>
      <c r="M431" s="3"/>
      <c r="N431" s="16"/>
      <c r="O431" s="16"/>
      <c r="P431" s="16"/>
      <c r="Q431" s="17"/>
      <c r="R431" s="19"/>
      <c r="S431" s="16"/>
      <c r="T431" s="17"/>
    </row>
    <row r="432" spans="1:20" ht="15">
      <c r="A432" s="409"/>
      <c r="B432" s="424"/>
      <c r="C432" s="10"/>
      <c r="D432" s="116"/>
      <c r="E432" s="24"/>
      <c r="F432" s="24"/>
      <c r="G432" s="25"/>
      <c r="H432" s="24"/>
      <c r="I432" s="25"/>
      <c r="L432" s="4"/>
      <c r="M432" s="3"/>
      <c r="N432" s="16"/>
      <c r="O432" s="16"/>
      <c r="P432" s="16"/>
      <c r="Q432" s="17"/>
      <c r="R432" s="19"/>
      <c r="S432" s="16"/>
      <c r="T432" s="17"/>
    </row>
    <row r="433" spans="1:37" ht="15">
      <c r="A433" s="409"/>
      <c r="B433" s="424" t="s">
        <v>37312</v>
      </c>
      <c r="C433" s="10"/>
      <c r="D433" s="116"/>
      <c r="E433" s="24"/>
      <c r="F433" s="24"/>
      <c r="G433" s="25"/>
      <c r="H433" s="24"/>
      <c r="I433" s="25"/>
      <c r="L433" s="4"/>
      <c r="M433" s="3"/>
      <c r="N433" s="16"/>
      <c r="O433" s="16"/>
      <c r="P433" s="16"/>
      <c r="Q433" s="17"/>
      <c r="R433" s="19"/>
      <c r="S433" s="16"/>
      <c r="T433" s="17"/>
    </row>
    <row r="434" spans="1:37" ht="15">
      <c r="A434" s="411"/>
      <c r="B434" s="414" t="s">
        <v>37144</v>
      </c>
      <c r="C434" s="13"/>
      <c r="D434" s="121"/>
      <c r="E434" s="66"/>
      <c r="F434" s="63"/>
      <c r="G434" s="63"/>
      <c r="H434" s="63"/>
      <c r="I434" s="63"/>
      <c r="J434" s="63"/>
      <c r="K434" s="63"/>
      <c r="L434" s="63"/>
      <c r="M434" s="63"/>
      <c r="N434" s="16"/>
      <c r="O434" s="17"/>
      <c r="P434" s="18"/>
      <c r="Q434" s="17"/>
      <c r="R434" s="19"/>
      <c r="S434" s="17"/>
      <c r="T434" s="17"/>
    </row>
    <row r="435" spans="1:37" ht="15">
      <c r="A435" s="411"/>
      <c r="B435" s="414" t="s">
        <v>37154</v>
      </c>
      <c r="C435" s="13"/>
      <c r="D435" s="121"/>
      <c r="E435" s="66"/>
      <c r="F435" s="63"/>
      <c r="G435" s="63"/>
      <c r="H435" s="63"/>
      <c r="I435" s="63"/>
      <c r="J435" s="63"/>
      <c r="K435" s="63"/>
      <c r="L435" s="63"/>
      <c r="M435" s="63"/>
      <c r="N435" s="16"/>
      <c r="O435" s="17"/>
      <c r="P435" s="18"/>
      <c r="Q435" s="17"/>
      <c r="R435" s="19"/>
      <c r="S435" s="17"/>
      <c r="T435" s="17"/>
    </row>
    <row r="436" spans="1:37" ht="15">
      <c r="A436" s="411"/>
      <c r="B436" s="414" t="s">
        <v>37145</v>
      </c>
      <c r="C436" s="13"/>
      <c r="D436" s="121"/>
      <c r="E436" s="66"/>
      <c r="F436" s="63"/>
      <c r="G436" s="63"/>
      <c r="H436" s="63"/>
      <c r="I436" s="63"/>
      <c r="J436" s="63"/>
      <c r="K436" s="63"/>
      <c r="L436" s="63"/>
      <c r="M436" s="63"/>
      <c r="N436" s="16"/>
      <c r="O436" s="17"/>
      <c r="P436" s="18"/>
      <c r="Q436" s="17"/>
      <c r="R436" s="19"/>
      <c r="S436" s="17"/>
      <c r="T436" s="17"/>
    </row>
    <row r="437" spans="1:37" ht="15">
      <c r="A437" s="411"/>
      <c r="B437" s="424" t="s">
        <v>37311</v>
      </c>
      <c r="C437" s="13"/>
      <c r="D437" s="118"/>
      <c r="E437" s="66"/>
      <c r="F437" s="63"/>
      <c r="G437" s="63"/>
      <c r="H437" s="63"/>
      <c r="I437" s="63"/>
      <c r="J437" s="63"/>
      <c r="K437" s="63"/>
      <c r="L437" s="63"/>
      <c r="M437" s="63"/>
      <c r="N437" s="16"/>
      <c r="O437" s="17"/>
      <c r="P437" s="18"/>
      <c r="Q437" s="17"/>
      <c r="R437" s="19"/>
      <c r="S437" s="17"/>
      <c r="T437" s="17"/>
    </row>
    <row r="438" spans="1:37" ht="28.5">
      <c r="A438" s="411"/>
      <c r="B438" s="414" t="s">
        <v>37235</v>
      </c>
      <c r="C438" s="13"/>
      <c r="D438" s="121"/>
      <c r="E438" s="66"/>
      <c r="F438" s="63"/>
      <c r="G438" s="63"/>
      <c r="H438" s="63"/>
      <c r="I438" s="63"/>
      <c r="J438" s="63"/>
      <c r="K438" s="63"/>
      <c r="L438" s="63"/>
      <c r="M438" s="63"/>
      <c r="N438" s="16"/>
      <c r="O438" s="17"/>
      <c r="P438" s="18"/>
      <c r="Q438" s="17"/>
      <c r="R438" s="19"/>
      <c r="S438" s="17"/>
      <c r="T438" s="17"/>
    </row>
    <row r="439" spans="1:37" ht="28.5">
      <c r="A439" s="411"/>
      <c r="B439" s="414" t="s">
        <v>37238</v>
      </c>
      <c r="C439" s="13"/>
      <c r="D439" s="121"/>
      <c r="E439" s="66"/>
      <c r="F439" s="63"/>
      <c r="G439" s="63"/>
      <c r="H439" s="63"/>
      <c r="I439" s="63"/>
      <c r="J439" s="63"/>
      <c r="K439" s="63"/>
      <c r="L439" s="63"/>
      <c r="M439" s="63"/>
      <c r="N439" s="16"/>
      <c r="O439" s="17"/>
      <c r="P439" s="18"/>
      <c r="Q439" s="17"/>
      <c r="R439" s="19"/>
      <c r="S439" s="17"/>
      <c r="T439" s="17"/>
    </row>
    <row r="440" spans="1:37" ht="28.5">
      <c r="A440" s="411"/>
      <c r="B440" s="414" t="s">
        <v>37234</v>
      </c>
      <c r="C440" s="13"/>
      <c r="D440" s="121"/>
      <c r="E440" s="66"/>
      <c r="F440" s="63"/>
      <c r="G440" s="63"/>
      <c r="H440" s="63"/>
      <c r="I440" s="63"/>
      <c r="J440" s="63"/>
      <c r="K440" s="63"/>
      <c r="L440" s="63"/>
      <c r="M440" s="63"/>
      <c r="N440" s="16"/>
      <c r="O440" s="17"/>
      <c r="P440" s="18"/>
      <c r="Q440" s="17"/>
      <c r="R440" s="19"/>
      <c r="S440" s="17"/>
      <c r="T440" s="17"/>
    </row>
    <row r="441" spans="1:37" ht="14.25">
      <c r="A441" s="411"/>
      <c r="B441" s="414"/>
      <c r="C441" s="165"/>
      <c r="D441" s="165"/>
      <c r="E441" s="165"/>
      <c r="F441" s="165"/>
      <c r="G441" s="166"/>
      <c r="H441" s="167"/>
      <c r="I441" s="168"/>
      <c r="J441" s="167"/>
      <c r="K441" s="167"/>
      <c r="L441" s="169"/>
      <c r="M441" s="169"/>
      <c r="N441" s="169"/>
      <c r="O441" s="169"/>
      <c r="P441" s="169"/>
      <c r="Q441" s="169"/>
      <c r="R441" s="169"/>
      <c r="S441" s="169"/>
      <c r="T441" s="169"/>
      <c r="U441" s="169"/>
      <c r="V441" s="169"/>
      <c r="W441" s="169"/>
      <c r="X441" s="169"/>
      <c r="Y441" s="169"/>
      <c r="Z441" s="169"/>
      <c r="AA441" s="169"/>
      <c r="AB441" s="169"/>
      <c r="AC441" s="169"/>
      <c r="AD441" s="169"/>
      <c r="AE441" s="169"/>
      <c r="AF441" s="169"/>
      <c r="AG441" s="169"/>
      <c r="AH441" s="169"/>
      <c r="AI441" s="169"/>
      <c r="AJ441" s="169"/>
      <c r="AK441" s="169"/>
    </row>
    <row r="442" spans="1:37" ht="14.25">
      <c r="A442" s="411"/>
      <c r="B442" s="414"/>
      <c r="C442" s="165"/>
      <c r="D442" s="165"/>
      <c r="E442" s="165"/>
      <c r="F442" s="165"/>
      <c r="G442" s="166"/>
      <c r="H442" s="167"/>
      <c r="I442" s="168"/>
      <c r="J442" s="167"/>
      <c r="K442" s="167"/>
      <c r="L442" s="169"/>
      <c r="M442" s="169"/>
      <c r="N442" s="169"/>
      <c r="O442" s="169"/>
      <c r="P442" s="169"/>
      <c r="Q442" s="169"/>
      <c r="R442" s="169"/>
      <c r="S442" s="169"/>
      <c r="T442" s="169"/>
      <c r="U442" s="169"/>
      <c r="V442" s="169"/>
      <c r="W442" s="169"/>
      <c r="X442" s="169"/>
      <c r="Y442" s="169"/>
      <c r="Z442" s="169"/>
      <c r="AA442" s="169"/>
      <c r="AB442" s="169"/>
      <c r="AC442" s="169"/>
      <c r="AD442" s="169"/>
      <c r="AE442" s="169"/>
      <c r="AF442" s="169"/>
      <c r="AG442" s="169"/>
      <c r="AH442" s="169"/>
      <c r="AI442" s="169"/>
      <c r="AJ442" s="169"/>
      <c r="AK442" s="169"/>
    </row>
    <row r="443" spans="1:37" ht="15">
      <c r="A443" s="410">
        <v>500</v>
      </c>
      <c r="B443" s="426" t="s">
        <v>8309</v>
      </c>
      <c r="C443" s="165"/>
      <c r="D443" s="165"/>
      <c r="E443" s="165"/>
      <c r="F443" s="165"/>
      <c r="G443" s="166"/>
      <c r="H443" s="167"/>
      <c r="I443" s="168"/>
      <c r="J443" s="167"/>
      <c r="K443" s="167"/>
      <c r="L443" s="169"/>
      <c r="M443" s="169"/>
      <c r="N443" s="169"/>
      <c r="O443" s="169"/>
      <c r="P443" s="169"/>
      <c r="Q443" s="169"/>
      <c r="R443" s="169"/>
      <c r="S443" s="169"/>
      <c r="T443" s="169"/>
      <c r="U443" s="169"/>
      <c r="V443" s="169"/>
      <c r="W443" s="169"/>
      <c r="X443" s="169"/>
      <c r="Y443" s="169"/>
      <c r="Z443" s="169"/>
      <c r="AA443" s="169"/>
      <c r="AB443" s="169"/>
      <c r="AC443" s="169"/>
      <c r="AD443" s="169"/>
      <c r="AE443" s="169"/>
      <c r="AF443" s="169"/>
      <c r="AG443" s="169"/>
      <c r="AH443" s="169"/>
      <c r="AI443" s="169"/>
      <c r="AJ443" s="169"/>
      <c r="AK443" s="169"/>
    </row>
    <row r="444" spans="1:37" ht="14.25">
      <c r="A444" s="411"/>
      <c r="B444" s="414"/>
      <c r="C444" s="165"/>
      <c r="D444" s="165"/>
      <c r="E444" s="165"/>
      <c r="F444" s="165"/>
      <c r="G444" s="166"/>
      <c r="H444" s="167"/>
      <c r="I444" s="168"/>
      <c r="J444" s="167"/>
      <c r="K444" s="167"/>
      <c r="L444" s="169"/>
      <c r="M444" s="169"/>
      <c r="N444" s="169"/>
      <c r="O444" s="169"/>
      <c r="P444" s="169"/>
      <c r="Q444" s="169"/>
      <c r="R444" s="169"/>
      <c r="S444" s="169"/>
      <c r="T444" s="169"/>
      <c r="U444" s="169"/>
      <c r="V444" s="169"/>
      <c r="W444" s="169"/>
      <c r="X444" s="169"/>
      <c r="Y444" s="169"/>
      <c r="Z444" s="169"/>
      <c r="AA444" s="169"/>
      <c r="AB444" s="169"/>
      <c r="AC444" s="169"/>
      <c r="AD444" s="169"/>
      <c r="AE444" s="169"/>
      <c r="AF444" s="169"/>
      <c r="AG444" s="169"/>
      <c r="AH444" s="169"/>
      <c r="AI444" s="169"/>
      <c r="AJ444" s="169"/>
      <c r="AK444" s="169"/>
    </row>
    <row r="445" spans="1:37" ht="15">
      <c r="A445" s="409"/>
      <c r="B445" s="424" t="s">
        <v>7637</v>
      </c>
      <c r="C445" s="10"/>
      <c r="D445" s="116"/>
      <c r="E445" s="24"/>
      <c r="F445" s="24"/>
      <c r="G445" s="25"/>
      <c r="H445" s="24"/>
      <c r="I445" s="25"/>
      <c r="L445" s="4"/>
      <c r="M445" s="3"/>
      <c r="N445" s="16"/>
      <c r="O445" s="16"/>
      <c r="P445" s="16"/>
      <c r="Q445" s="17"/>
      <c r="R445" s="19"/>
      <c r="S445" s="16"/>
      <c r="T445" s="17"/>
    </row>
    <row r="446" spans="1:37" ht="15">
      <c r="A446" s="409"/>
      <c r="B446" s="424"/>
      <c r="C446" s="10"/>
      <c r="D446" s="116"/>
      <c r="E446" s="24"/>
      <c r="F446" s="24"/>
      <c r="G446" s="25"/>
      <c r="H446" s="24"/>
      <c r="I446" s="25"/>
      <c r="L446" s="4"/>
      <c r="M446" s="3"/>
      <c r="N446" s="16"/>
      <c r="O446" s="16"/>
      <c r="P446" s="16"/>
      <c r="Q446" s="17"/>
      <c r="R446" s="19"/>
      <c r="S446" s="16"/>
      <c r="T446" s="17"/>
    </row>
    <row r="447" spans="1:37" ht="15">
      <c r="A447" s="409"/>
      <c r="B447" s="424" t="s">
        <v>37312</v>
      </c>
      <c r="C447" s="10"/>
      <c r="D447" s="116"/>
      <c r="E447" s="24"/>
      <c r="F447" s="24"/>
      <c r="G447" s="25"/>
      <c r="H447" s="24"/>
      <c r="I447" s="25"/>
      <c r="L447" s="4"/>
      <c r="M447" s="3"/>
      <c r="N447" s="16"/>
      <c r="O447" s="16"/>
      <c r="P447" s="16"/>
      <c r="Q447" s="17"/>
      <c r="R447" s="19"/>
      <c r="S447" s="16"/>
      <c r="T447" s="17"/>
    </row>
    <row r="448" spans="1:37" ht="15">
      <c r="A448" s="411"/>
      <c r="B448" s="414" t="s">
        <v>37155</v>
      </c>
      <c r="C448" s="13"/>
      <c r="D448" s="121"/>
      <c r="E448" s="66"/>
      <c r="F448" s="63"/>
      <c r="G448" s="63"/>
      <c r="H448" s="63"/>
      <c r="I448" s="63"/>
      <c r="J448" s="63"/>
      <c r="K448" s="63"/>
      <c r="L448" s="63"/>
      <c r="M448" s="63"/>
      <c r="N448" s="16"/>
      <c r="O448" s="17"/>
      <c r="P448" s="18"/>
      <c r="Q448" s="17"/>
      <c r="R448" s="19"/>
      <c r="S448" s="17"/>
      <c r="T448" s="17"/>
    </row>
    <row r="449" spans="1:20" ht="15">
      <c r="A449" s="411"/>
      <c r="B449" s="414" t="s">
        <v>37156</v>
      </c>
      <c r="C449" s="13"/>
      <c r="D449" s="121"/>
      <c r="E449" s="66"/>
      <c r="F449" s="63"/>
      <c r="G449" s="63"/>
      <c r="H449" s="63"/>
      <c r="I449" s="63"/>
      <c r="J449" s="63"/>
      <c r="K449" s="63"/>
      <c r="L449" s="63"/>
      <c r="M449" s="63"/>
      <c r="N449" s="16"/>
      <c r="O449" s="17"/>
      <c r="P449" s="18"/>
      <c r="Q449" s="17"/>
      <c r="R449" s="19"/>
      <c r="S449" s="17"/>
      <c r="T449" s="17"/>
    </row>
    <row r="450" spans="1:20" ht="15">
      <c r="A450" s="411"/>
      <c r="B450" s="414" t="s">
        <v>37157</v>
      </c>
      <c r="C450" s="13"/>
      <c r="D450" s="121"/>
      <c r="E450" s="66"/>
      <c r="F450" s="63"/>
      <c r="G450" s="63"/>
      <c r="H450" s="63"/>
      <c r="I450" s="63"/>
      <c r="J450" s="63"/>
      <c r="K450" s="63"/>
      <c r="L450" s="63"/>
      <c r="M450" s="63"/>
      <c r="N450" s="16"/>
      <c r="O450" s="17"/>
      <c r="P450" s="18"/>
      <c r="Q450" s="17"/>
      <c r="R450" s="19"/>
      <c r="S450" s="17"/>
      <c r="T450" s="17"/>
    </row>
    <row r="451" spans="1:20" ht="15">
      <c r="A451" s="411"/>
      <c r="B451" s="424" t="s">
        <v>37311</v>
      </c>
      <c r="C451" s="13"/>
      <c r="D451" s="118"/>
      <c r="E451" s="66"/>
      <c r="F451" s="63"/>
      <c r="G451" s="63"/>
      <c r="H451" s="63"/>
      <c r="I451" s="63"/>
      <c r="J451" s="63"/>
      <c r="K451" s="63"/>
      <c r="L451" s="63"/>
      <c r="M451" s="63"/>
      <c r="N451" s="16"/>
      <c r="O451" s="17"/>
      <c r="P451" s="18"/>
      <c r="Q451" s="17"/>
      <c r="R451" s="19"/>
      <c r="S451" s="17"/>
      <c r="T451" s="17"/>
    </row>
    <row r="452" spans="1:20" ht="42.75">
      <c r="A452" s="411"/>
      <c r="B452" s="414" t="s">
        <v>37241</v>
      </c>
      <c r="C452" s="13"/>
      <c r="D452" s="121"/>
      <c r="E452" s="66"/>
      <c r="F452" s="63"/>
      <c r="G452" s="63"/>
      <c r="H452" s="63"/>
      <c r="I452" s="63"/>
      <c r="J452" s="63"/>
      <c r="K452" s="63"/>
      <c r="L452" s="63"/>
      <c r="M452" s="63"/>
      <c r="N452" s="16"/>
      <c r="O452" s="17"/>
      <c r="P452" s="18"/>
      <c r="Q452" s="17"/>
      <c r="R452" s="19"/>
      <c r="S452" s="17"/>
      <c r="T452" s="17"/>
    </row>
    <row r="453" spans="1:20" ht="28.5">
      <c r="A453" s="411"/>
      <c r="B453" s="414" t="s">
        <v>37240</v>
      </c>
      <c r="C453" s="13"/>
      <c r="D453" s="121"/>
      <c r="E453" s="66"/>
      <c r="F453" s="63"/>
      <c r="G453" s="63"/>
      <c r="H453" s="63"/>
      <c r="I453" s="63"/>
      <c r="J453" s="63"/>
      <c r="K453" s="63"/>
      <c r="L453" s="63"/>
      <c r="M453" s="63"/>
      <c r="N453" s="16"/>
      <c r="O453" s="17"/>
      <c r="P453" s="18"/>
      <c r="Q453" s="17"/>
      <c r="R453" s="19"/>
      <c r="S453" s="17"/>
      <c r="T453" s="17"/>
    </row>
    <row r="454" spans="1:20" ht="28.5">
      <c r="A454" s="411"/>
      <c r="B454" s="414" t="s">
        <v>37242</v>
      </c>
      <c r="C454" s="13"/>
      <c r="D454" s="121"/>
      <c r="E454" s="66"/>
      <c r="F454" s="63"/>
      <c r="G454" s="63"/>
      <c r="H454" s="63"/>
      <c r="I454" s="63"/>
      <c r="J454" s="63"/>
      <c r="K454" s="63"/>
      <c r="L454" s="63"/>
      <c r="M454" s="63"/>
      <c r="N454" s="16"/>
      <c r="O454" s="17"/>
      <c r="P454" s="18"/>
      <c r="Q454" s="17"/>
      <c r="R454" s="19"/>
      <c r="S454" s="17"/>
      <c r="T454" s="17"/>
    </row>
    <row r="455" spans="1:20" ht="15">
      <c r="A455" s="411"/>
      <c r="B455" s="414"/>
      <c r="C455" s="13"/>
      <c r="D455" s="121"/>
      <c r="E455" s="66"/>
      <c r="F455" s="63"/>
      <c r="G455" s="63"/>
      <c r="H455" s="63"/>
      <c r="I455" s="63"/>
      <c r="J455" s="63"/>
      <c r="K455" s="63"/>
      <c r="L455" s="63"/>
      <c r="M455" s="63"/>
      <c r="N455" s="16"/>
      <c r="O455" s="17"/>
      <c r="P455" s="18"/>
      <c r="Q455" s="17"/>
      <c r="R455" s="19"/>
      <c r="S455" s="17"/>
      <c r="T455" s="17"/>
    </row>
    <row r="456" spans="1:20" ht="15" hidden="1">
      <c r="A456" s="409"/>
      <c r="B456" s="424" t="s">
        <v>37349</v>
      </c>
      <c r="C456" s="10"/>
      <c r="D456" s="116"/>
      <c r="E456" s="24"/>
      <c r="F456" s="24"/>
      <c r="G456" s="25"/>
      <c r="H456" s="24"/>
      <c r="I456" s="25"/>
      <c r="L456" s="4"/>
      <c r="M456" s="3"/>
      <c r="N456" s="16"/>
      <c r="O456" s="16"/>
      <c r="P456" s="16"/>
      <c r="Q456" s="17"/>
      <c r="R456" s="19"/>
      <c r="S456" s="16"/>
      <c r="T456" s="17"/>
    </row>
    <row r="457" spans="1:20" ht="15" hidden="1">
      <c r="A457" s="409"/>
      <c r="B457" s="424"/>
      <c r="C457" s="10"/>
      <c r="D457" s="116"/>
      <c r="E457" s="24"/>
      <c r="F457" s="24"/>
      <c r="G457" s="25"/>
      <c r="H457" s="24"/>
      <c r="I457" s="25"/>
      <c r="L457" s="4"/>
      <c r="M457" s="3"/>
      <c r="N457" s="16"/>
      <c r="O457" s="16"/>
      <c r="P457" s="16"/>
      <c r="Q457" s="17"/>
      <c r="R457" s="19"/>
      <c r="S457" s="16"/>
      <c r="T457" s="17"/>
    </row>
    <row r="458" spans="1:20" ht="15" hidden="1">
      <c r="A458" s="409"/>
      <c r="B458" s="424" t="s">
        <v>37312</v>
      </c>
      <c r="C458" s="10"/>
      <c r="D458" s="116"/>
      <c r="E458" s="24"/>
      <c r="F458" s="24"/>
      <c r="G458" s="25"/>
      <c r="H458" s="24"/>
      <c r="I458" s="25"/>
      <c r="L458" s="4"/>
      <c r="M458" s="3"/>
      <c r="N458" s="16"/>
      <c r="O458" s="16"/>
      <c r="P458" s="16"/>
      <c r="Q458" s="17"/>
      <c r="R458" s="19"/>
      <c r="S458" s="16"/>
      <c r="T458" s="17"/>
    </row>
    <row r="459" spans="1:20" ht="15" hidden="1">
      <c r="A459" s="411"/>
      <c r="B459" s="414" t="s">
        <v>37158</v>
      </c>
      <c r="C459" s="13"/>
      <c r="D459" s="121"/>
      <c r="E459" s="66"/>
      <c r="F459" s="63"/>
      <c r="G459" s="63"/>
      <c r="H459" s="63"/>
      <c r="I459" s="63"/>
      <c r="J459" s="63"/>
      <c r="K459" s="63"/>
      <c r="L459" s="63"/>
      <c r="M459" s="63"/>
      <c r="N459" s="16"/>
      <c r="O459" s="17"/>
      <c r="P459" s="18"/>
      <c r="Q459" s="17"/>
      <c r="R459" s="19"/>
      <c r="S459" s="17"/>
      <c r="T459" s="17"/>
    </row>
    <row r="460" spans="1:20" ht="28.5" hidden="1">
      <c r="A460" s="411"/>
      <c r="B460" s="414" t="s">
        <v>37159</v>
      </c>
      <c r="C460" s="13"/>
      <c r="D460" s="121"/>
      <c r="E460" s="66"/>
      <c r="F460" s="63"/>
      <c r="G460" s="63"/>
      <c r="H460" s="63"/>
      <c r="I460" s="63"/>
      <c r="J460" s="63"/>
      <c r="K460" s="63"/>
      <c r="L460" s="63"/>
      <c r="M460" s="63"/>
      <c r="N460" s="16"/>
      <c r="O460" s="17"/>
      <c r="P460" s="18"/>
      <c r="Q460" s="17"/>
      <c r="R460" s="19"/>
      <c r="S460" s="17"/>
      <c r="T460" s="17"/>
    </row>
    <row r="461" spans="1:20" ht="15" hidden="1">
      <c r="A461" s="411"/>
      <c r="B461" s="414" t="s">
        <v>37149</v>
      </c>
      <c r="C461" s="13"/>
      <c r="D461" s="121"/>
      <c r="E461" s="66"/>
      <c r="F461" s="63"/>
      <c r="G461" s="63"/>
      <c r="H461" s="63"/>
      <c r="I461" s="63"/>
      <c r="J461" s="63"/>
      <c r="K461" s="63"/>
      <c r="L461" s="63"/>
      <c r="M461" s="63"/>
      <c r="N461" s="16"/>
      <c r="O461" s="17"/>
      <c r="P461" s="18"/>
      <c r="Q461" s="17"/>
      <c r="R461" s="19"/>
      <c r="S461" s="17"/>
      <c r="T461" s="17"/>
    </row>
    <row r="462" spans="1:20" ht="15" hidden="1">
      <c r="A462" s="411"/>
      <c r="B462" s="424" t="s">
        <v>37311</v>
      </c>
      <c r="C462" s="13"/>
      <c r="D462" s="118"/>
      <c r="E462" s="66"/>
      <c r="F462" s="63"/>
      <c r="G462" s="63"/>
      <c r="H462" s="63"/>
      <c r="I462" s="63"/>
      <c r="J462" s="63"/>
      <c r="K462" s="63"/>
      <c r="L462" s="63"/>
      <c r="M462" s="63"/>
      <c r="N462" s="16"/>
      <c r="O462" s="17"/>
      <c r="P462" s="18"/>
      <c r="Q462" s="17"/>
      <c r="R462" s="19"/>
      <c r="S462" s="17"/>
      <c r="T462" s="17"/>
    </row>
    <row r="463" spans="1:20" ht="28.5" hidden="1">
      <c r="A463" s="411"/>
      <c r="B463" s="414" t="s">
        <v>37356</v>
      </c>
      <c r="C463" s="13"/>
      <c r="D463" s="121"/>
      <c r="E463" s="66"/>
      <c r="F463" s="63"/>
      <c r="G463" s="63"/>
      <c r="H463" s="63"/>
      <c r="I463" s="63"/>
      <c r="J463" s="63"/>
      <c r="K463" s="63"/>
      <c r="L463" s="63"/>
      <c r="M463" s="63"/>
      <c r="N463" s="16"/>
      <c r="O463" s="17"/>
      <c r="P463" s="18"/>
      <c r="Q463" s="17"/>
      <c r="R463" s="19"/>
      <c r="S463" s="17"/>
      <c r="T463" s="17"/>
    </row>
    <row r="464" spans="1:20" ht="28.5" hidden="1">
      <c r="A464" s="411"/>
      <c r="B464" s="414" t="s">
        <v>37357</v>
      </c>
      <c r="C464" s="13"/>
      <c r="D464" s="121"/>
      <c r="E464" s="66"/>
      <c r="F464" s="63"/>
      <c r="G464" s="63"/>
      <c r="H464" s="63"/>
      <c r="I464" s="63"/>
      <c r="J464" s="63"/>
      <c r="K464" s="63"/>
      <c r="L464" s="63"/>
      <c r="M464" s="63"/>
      <c r="N464" s="16"/>
      <c r="O464" s="17"/>
      <c r="P464" s="18"/>
      <c r="Q464" s="17"/>
      <c r="R464" s="19"/>
      <c r="S464" s="17"/>
      <c r="T464" s="17"/>
    </row>
    <row r="465" spans="1:37" ht="15" hidden="1">
      <c r="A465" s="411"/>
      <c r="B465" s="414"/>
      <c r="C465" s="13"/>
      <c r="D465" s="121"/>
      <c r="E465" s="66"/>
      <c r="F465" s="63"/>
      <c r="G465" s="63"/>
      <c r="H465" s="63"/>
      <c r="I465" s="63"/>
      <c r="J465" s="63"/>
      <c r="K465" s="63"/>
      <c r="L465" s="63"/>
      <c r="M465" s="63"/>
      <c r="N465" s="16"/>
      <c r="O465" s="17"/>
      <c r="P465" s="18"/>
      <c r="Q465" s="17"/>
      <c r="R465" s="19"/>
      <c r="S465" s="17"/>
      <c r="T465" s="17"/>
    </row>
    <row r="466" spans="1:37" ht="14.25">
      <c r="A466" s="411"/>
      <c r="B466" s="414"/>
      <c r="C466" s="165"/>
      <c r="D466" s="165"/>
      <c r="E466" s="165"/>
      <c r="F466" s="165"/>
      <c r="G466" s="166"/>
      <c r="H466" s="167"/>
      <c r="I466" s="168"/>
      <c r="J466" s="167"/>
      <c r="K466" s="167"/>
      <c r="L466" s="169"/>
      <c r="M466" s="169"/>
      <c r="N466" s="169"/>
      <c r="O466" s="169"/>
      <c r="P466" s="169"/>
      <c r="Q466" s="169"/>
      <c r="R466" s="169"/>
      <c r="S466" s="169"/>
      <c r="T466" s="169"/>
      <c r="U466" s="169"/>
      <c r="V466" s="169"/>
      <c r="W466" s="169"/>
      <c r="X466" s="169"/>
      <c r="Y466" s="169"/>
      <c r="Z466" s="169"/>
      <c r="AA466" s="169"/>
      <c r="AB466" s="169"/>
      <c r="AC466" s="169"/>
      <c r="AD466" s="169"/>
      <c r="AE466" s="169"/>
      <c r="AF466" s="169"/>
      <c r="AG466" s="169"/>
      <c r="AH466" s="169"/>
      <c r="AI466" s="169"/>
      <c r="AJ466" s="169"/>
      <c r="AK466" s="169"/>
    </row>
    <row r="467" spans="1:37" ht="15">
      <c r="A467" s="410">
        <v>600</v>
      </c>
      <c r="B467" s="426" t="s">
        <v>8129</v>
      </c>
      <c r="C467" s="165"/>
      <c r="D467" s="165"/>
      <c r="E467" s="165"/>
      <c r="F467" s="165"/>
      <c r="G467" s="166"/>
      <c r="H467" s="167"/>
      <c r="I467" s="168"/>
      <c r="J467" s="167"/>
      <c r="K467" s="167"/>
      <c r="L467" s="169"/>
      <c r="M467" s="169"/>
      <c r="N467" s="169"/>
      <c r="O467" s="169"/>
      <c r="P467" s="169"/>
      <c r="Q467" s="169"/>
      <c r="R467" s="169"/>
      <c r="S467" s="169"/>
      <c r="T467" s="169"/>
      <c r="U467" s="169"/>
      <c r="V467" s="169"/>
      <c r="W467" s="169"/>
      <c r="X467" s="169"/>
      <c r="Y467" s="169"/>
      <c r="Z467" s="169"/>
      <c r="AA467" s="169"/>
      <c r="AB467" s="169"/>
      <c r="AC467" s="169"/>
      <c r="AD467" s="169"/>
      <c r="AE467" s="169"/>
      <c r="AF467" s="169"/>
      <c r="AG467" s="169"/>
      <c r="AH467" s="169"/>
      <c r="AI467" s="169"/>
      <c r="AJ467" s="169"/>
      <c r="AK467" s="169"/>
    </row>
    <row r="468" spans="1:37" ht="14.25">
      <c r="A468" s="411"/>
      <c r="B468" s="414"/>
      <c r="C468" s="165"/>
      <c r="D468" s="165"/>
      <c r="E468" s="165"/>
      <c r="F468" s="165"/>
      <c r="G468" s="166"/>
      <c r="H468" s="167"/>
      <c r="I468" s="168"/>
      <c r="J468" s="167"/>
      <c r="K468" s="167"/>
      <c r="L468" s="169"/>
      <c r="M468" s="169"/>
      <c r="N468" s="169"/>
      <c r="O468" s="169"/>
      <c r="P468" s="169"/>
      <c r="Q468" s="169"/>
      <c r="R468" s="169"/>
      <c r="S468" s="169"/>
      <c r="T468" s="169"/>
      <c r="U468" s="169"/>
      <c r="V468" s="169"/>
      <c r="W468" s="169"/>
      <c r="X468" s="169"/>
      <c r="Y468" s="169"/>
      <c r="Z468" s="169"/>
      <c r="AA468" s="169"/>
      <c r="AB468" s="169"/>
      <c r="AC468" s="169"/>
      <c r="AD468" s="169"/>
      <c r="AE468" s="169"/>
      <c r="AF468" s="169"/>
      <c r="AG468" s="169"/>
      <c r="AH468" s="169"/>
      <c r="AI468" s="169"/>
      <c r="AJ468" s="169"/>
      <c r="AK468" s="169"/>
    </row>
    <row r="469" spans="1:37" ht="15">
      <c r="A469" s="409"/>
      <c r="B469" s="424" t="s">
        <v>8130</v>
      </c>
      <c r="C469" s="10"/>
      <c r="D469" s="116"/>
      <c r="E469" s="24"/>
      <c r="F469" s="24"/>
      <c r="G469" s="25"/>
      <c r="H469" s="24"/>
      <c r="I469" s="25"/>
      <c r="L469" s="4"/>
      <c r="M469" s="3"/>
      <c r="N469" s="16"/>
      <c r="O469" s="16"/>
      <c r="P469" s="16"/>
      <c r="Q469" s="17"/>
      <c r="R469" s="19"/>
      <c r="S469" s="16"/>
      <c r="T469" s="17"/>
    </row>
    <row r="470" spans="1:37" ht="15">
      <c r="A470" s="409"/>
      <c r="B470" s="424"/>
      <c r="C470" s="10"/>
      <c r="D470" s="116"/>
      <c r="E470" s="24"/>
      <c r="F470" s="24"/>
      <c r="G470" s="25"/>
      <c r="H470" s="24"/>
      <c r="I470" s="25"/>
      <c r="L470" s="4"/>
      <c r="M470" s="3"/>
      <c r="N470" s="16"/>
      <c r="O470" s="16"/>
      <c r="P470" s="16"/>
      <c r="Q470" s="17"/>
      <c r="R470" s="19"/>
      <c r="S470" s="16"/>
      <c r="T470" s="17"/>
    </row>
    <row r="471" spans="1:37" ht="15">
      <c r="A471" s="409"/>
      <c r="B471" s="424" t="s">
        <v>37312</v>
      </c>
      <c r="C471" s="10"/>
      <c r="D471" s="116"/>
      <c r="E471" s="24"/>
      <c r="F471" s="24"/>
      <c r="G471" s="25"/>
      <c r="H471" s="24"/>
      <c r="I471" s="25"/>
      <c r="L471" s="4"/>
      <c r="M471" s="3"/>
      <c r="N471" s="16"/>
      <c r="O471" s="16"/>
      <c r="P471" s="16"/>
      <c r="Q471" s="17"/>
      <c r="R471" s="19"/>
      <c r="S471" s="16"/>
      <c r="T471" s="17"/>
    </row>
    <row r="472" spans="1:37" ht="28.5">
      <c r="A472" s="411"/>
      <c r="B472" s="414" t="s">
        <v>37160</v>
      </c>
      <c r="C472" s="13"/>
      <c r="D472" s="121"/>
      <c r="E472" s="66"/>
      <c r="F472" s="63"/>
      <c r="G472" s="63"/>
      <c r="H472" s="63"/>
      <c r="I472" s="63"/>
      <c r="J472" s="63"/>
      <c r="K472" s="63"/>
      <c r="L472" s="63"/>
      <c r="M472" s="63"/>
      <c r="N472" s="16"/>
      <c r="O472" s="17"/>
      <c r="P472" s="18"/>
      <c r="Q472" s="17"/>
      <c r="R472" s="19"/>
      <c r="S472" s="17"/>
      <c r="T472" s="17"/>
    </row>
    <row r="473" spans="1:37" ht="15">
      <c r="A473" s="411"/>
      <c r="B473" s="414" t="s">
        <v>37161</v>
      </c>
      <c r="C473" s="13"/>
      <c r="D473" s="121"/>
      <c r="E473" s="66"/>
      <c r="F473" s="63"/>
      <c r="G473" s="63"/>
      <c r="H473" s="63"/>
      <c r="I473" s="63"/>
      <c r="J473" s="63"/>
      <c r="K473" s="63"/>
      <c r="L473" s="63"/>
      <c r="M473" s="63"/>
      <c r="N473" s="16"/>
      <c r="O473" s="17"/>
      <c r="P473" s="18"/>
      <c r="Q473" s="17"/>
      <c r="R473" s="19"/>
      <c r="S473" s="17"/>
      <c r="T473" s="17"/>
    </row>
    <row r="474" spans="1:37" ht="15">
      <c r="A474" s="411"/>
      <c r="B474" s="414" t="s">
        <v>37162</v>
      </c>
      <c r="C474" s="13"/>
      <c r="D474" s="121"/>
      <c r="E474" s="66"/>
      <c r="F474" s="63"/>
      <c r="G474" s="63"/>
      <c r="H474" s="63"/>
      <c r="I474" s="63"/>
      <c r="J474" s="63"/>
      <c r="K474" s="63"/>
      <c r="L474" s="63"/>
      <c r="M474" s="63"/>
      <c r="N474" s="16"/>
      <c r="O474" s="17"/>
      <c r="P474" s="18"/>
      <c r="Q474" s="17"/>
      <c r="R474" s="19"/>
      <c r="S474" s="17"/>
      <c r="T474" s="17"/>
    </row>
    <row r="475" spans="1:37" ht="15">
      <c r="A475" s="411"/>
      <c r="B475" s="414" t="s">
        <v>36938</v>
      </c>
      <c r="C475" s="13"/>
      <c r="D475" s="121"/>
      <c r="E475" s="66"/>
      <c r="F475" s="63"/>
      <c r="G475" s="63"/>
      <c r="H475" s="63"/>
      <c r="I475" s="63"/>
      <c r="J475" s="63"/>
      <c r="K475" s="63"/>
      <c r="L475" s="63"/>
      <c r="M475" s="63"/>
      <c r="N475" s="16"/>
      <c r="O475" s="17"/>
      <c r="P475" s="18"/>
      <c r="Q475" s="17"/>
      <c r="R475" s="19"/>
      <c r="S475" s="17"/>
      <c r="T475" s="17"/>
    </row>
    <row r="476" spans="1:37" ht="15">
      <c r="A476" s="411"/>
      <c r="B476" s="414" t="s">
        <v>37163</v>
      </c>
      <c r="C476" s="13"/>
      <c r="D476" s="121"/>
      <c r="E476" s="66"/>
      <c r="F476" s="63"/>
      <c r="G476" s="63"/>
      <c r="H476" s="63"/>
      <c r="I476" s="63"/>
      <c r="J476" s="63"/>
      <c r="K476" s="63"/>
      <c r="L476" s="63"/>
      <c r="M476" s="63"/>
      <c r="N476" s="16"/>
      <c r="O476" s="17"/>
      <c r="P476" s="18"/>
      <c r="Q476" s="17"/>
      <c r="R476" s="19"/>
      <c r="S476" s="17"/>
      <c r="T476" s="17"/>
    </row>
    <row r="477" spans="1:37" ht="15">
      <c r="A477" s="411"/>
      <c r="B477" s="414" t="s">
        <v>37164</v>
      </c>
      <c r="C477" s="13"/>
      <c r="D477" s="121"/>
      <c r="E477" s="66"/>
      <c r="F477" s="63"/>
      <c r="G477" s="63"/>
      <c r="H477" s="63"/>
      <c r="I477" s="63"/>
      <c r="J477" s="63"/>
      <c r="K477" s="63"/>
      <c r="L477" s="63"/>
      <c r="M477" s="63"/>
      <c r="N477" s="16"/>
      <c r="O477" s="17"/>
      <c r="P477" s="18"/>
      <c r="Q477" s="17"/>
      <c r="R477" s="19"/>
      <c r="S477" s="17"/>
      <c r="T477" s="17"/>
    </row>
    <row r="478" spans="1:37" ht="15">
      <c r="A478" s="411"/>
      <c r="B478" s="414" t="s">
        <v>37119</v>
      </c>
      <c r="C478" s="13"/>
      <c r="D478" s="121"/>
      <c r="E478" s="66"/>
      <c r="F478" s="63"/>
      <c r="G478" s="63"/>
      <c r="H478" s="63"/>
      <c r="I478" s="63"/>
      <c r="J478" s="63"/>
      <c r="K478" s="63"/>
      <c r="L478" s="63"/>
      <c r="M478" s="63"/>
      <c r="N478" s="16"/>
      <c r="O478" s="17"/>
      <c r="P478" s="18"/>
      <c r="Q478" s="17"/>
      <c r="R478" s="19"/>
      <c r="S478" s="17"/>
      <c r="T478" s="17"/>
    </row>
    <row r="479" spans="1:37" ht="15">
      <c r="A479" s="411"/>
      <c r="B479" s="414" t="s">
        <v>37165</v>
      </c>
      <c r="C479" s="13"/>
      <c r="D479" s="121"/>
      <c r="E479" s="66"/>
      <c r="F479" s="63"/>
      <c r="G479" s="63"/>
      <c r="H479" s="63"/>
      <c r="I479" s="63"/>
      <c r="J479" s="63"/>
      <c r="K479" s="63"/>
      <c r="L479" s="63"/>
      <c r="M479" s="63"/>
      <c r="N479" s="16"/>
      <c r="O479" s="17"/>
      <c r="P479" s="18"/>
      <c r="Q479" s="17"/>
      <c r="R479" s="19"/>
      <c r="S479" s="17"/>
      <c r="T479" s="17"/>
    </row>
    <row r="480" spans="1:37" ht="28.5">
      <c r="A480" s="411"/>
      <c r="B480" s="414" t="s">
        <v>37166</v>
      </c>
      <c r="C480" s="13"/>
      <c r="D480" s="121"/>
      <c r="E480" s="66"/>
      <c r="F480" s="63"/>
      <c r="G480" s="63"/>
      <c r="H480" s="63"/>
      <c r="I480" s="63"/>
      <c r="J480" s="63"/>
      <c r="K480" s="63"/>
      <c r="L480" s="63"/>
      <c r="M480" s="63"/>
      <c r="N480" s="16"/>
      <c r="O480" s="17"/>
      <c r="P480" s="18"/>
      <c r="Q480" s="17"/>
      <c r="R480" s="19"/>
      <c r="S480" s="17"/>
      <c r="T480" s="17"/>
    </row>
    <row r="481" spans="1:20" ht="15">
      <c r="A481" s="411"/>
      <c r="B481" s="414" t="s">
        <v>37167</v>
      </c>
      <c r="C481" s="13"/>
      <c r="D481" s="121"/>
      <c r="E481" s="66"/>
      <c r="F481" s="63"/>
      <c r="G481" s="63"/>
      <c r="H481" s="63"/>
      <c r="I481" s="63"/>
      <c r="J481" s="63"/>
      <c r="K481" s="63"/>
      <c r="L481" s="63"/>
      <c r="M481" s="63"/>
      <c r="N481" s="16"/>
      <c r="O481" s="17"/>
      <c r="P481" s="18"/>
      <c r="Q481" s="17"/>
      <c r="R481" s="19"/>
      <c r="S481" s="17"/>
      <c r="T481" s="17"/>
    </row>
    <row r="482" spans="1:20" ht="15">
      <c r="A482" s="411"/>
      <c r="B482" s="414" t="s">
        <v>37168</v>
      </c>
      <c r="C482" s="13"/>
      <c r="D482" s="121"/>
      <c r="E482" s="66"/>
      <c r="F482" s="63"/>
      <c r="G482" s="63"/>
      <c r="H482" s="63"/>
      <c r="I482" s="63"/>
      <c r="J482" s="63"/>
      <c r="K482" s="63"/>
      <c r="L482" s="63"/>
      <c r="M482" s="63"/>
      <c r="N482" s="16"/>
      <c r="O482" s="17"/>
      <c r="P482" s="18"/>
      <c r="Q482" s="17"/>
      <c r="R482" s="19"/>
      <c r="S482" s="17"/>
      <c r="T482" s="17"/>
    </row>
    <row r="483" spans="1:20" ht="15">
      <c r="A483" s="411"/>
      <c r="B483" s="414" t="s">
        <v>37169</v>
      </c>
      <c r="C483" s="13"/>
      <c r="D483" s="121"/>
      <c r="E483" s="66"/>
      <c r="F483" s="63"/>
      <c r="G483" s="63"/>
      <c r="H483" s="63"/>
      <c r="I483" s="63"/>
      <c r="J483" s="63"/>
      <c r="K483" s="63"/>
      <c r="L483" s="63"/>
      <c r="M483" s="63"/>
      <c r="N483" s="16"/>
      <c r="O483" s="17"/>
      <c r="P483" s="18"/>
      <c r="Q483" s="17"/>
      <c r="R483" s="19"/>
      <c r="S483" s="17"/>
      <c r="T483" s="17"/>
    </row>
    <row r="484" spans="1:20" ht="15">
      <c r="A484" s="411"/>
      <c r="B484" s="414" t="s">
        <v>37170</v>
      </c>
      <c r="C484" s="13"/>
      <c r="D484" s="121"/>
      <c r="E484" s="66"/>
      <c r="F484" s="63"/>
      <c r="G484" s="63"/>
      <c r="H484" s="63"/>
      <c r="I484" s="63"/>
      <c r="J484" s="63"/>
      <c r="K484" s="63"/>
      <c r="L484" s="63"/>
      <c r="M484" s="63"/>
      <c r="N484" s="16"/>
      <c r="O484" s="17"/>
      <c r="P484" s="18"/>
      <c r="Q484" s="17"/>
      <c r="R484" s="19"/>
      <c r="S484" s="17"/>
      <c r="T484" s="17"/>
    </row>
    <row r="485" spans="1:20" ht="15">
      <c r="A485" s="411"/>
      <c r="B485" s="414" t="s">
        <v>37171</v>
      </c>
      <c r="C485" s="13"/>
      <c r="D485" s="121"/>
      <c r="E485" s="66"/>
      <c r="F485" s="63"/>
      <c r="G485" s="63"/>
      <c r="H485" s="63"/>
      <c r="I485" s="63"/>
      <c r="J485" s="63"/>
      <c r="K485" s="63"/>
      <c r="L485" s="63"/>
      <c r="M485" s="63"/>
      <c r="N485" s="16"/>
      <c r="O485" s="17"/>
      <c r="P485" s="18"/>
      <c r="Q485" s="17"/>
      <c r="R485" s="19"/>
      <c r="S485" s="17"/>
      <c r="T485" s="17"/>
    </row>
    <row r="486" spans="1:20" ht="15">
      <c r="A486" s="409"/>
      <c r="B486" s="424" t="s">
        <v>8282</v>
      </c>
      <c r="C486" s="10"/>
      <c r="D486" s="116"/>
      <c r="E486" s="24"/>
      <c r="F486" s="24"/>
      <c r="G486" s="25"/>
      <c r="H486" s="24"/>
      <c r="I486" s="25"/>
      <c r="L486" s="4"/>
      <c r="M486" s="3"/>
      <c r="N486" s="16"/>
      <c r="O486" s="16"/>
      <c r="P486" s="16"/>
      <c r="Q486" s="17"/>
      <c r="R486" s="19"/>
      <c r="S486" s="16"/>
      <c r="T486" s="17"/>
    </row>
    <row r="487" spans="1:20" ht="15">
      <c r="A487" s="411"/>
      <c r="B487" s="414" t="s">
        <v>37172</v>
      </c>
      <c r="C487" s="13"/>
      <c r="D487" s="121"/>
      <c r="E487" s="66"/>
      <c r="F487" s="63"/>
      <c r="G487" s="63"/>
      <c r="H487" s="63"/>
      <c r="I487" s="63"/>
      <c r="J487" s="63"/>
      <c r="K487" s="63"/>
      <c r="L487" s="63"/>
      <c r="M487" s="63"/>
      <c r="N487" s="16"/>
      <c r="O487" s="17"/>
      <c r="P487" s="18"/>
      <c r="Q487" s="17"/>
      <c r="R487" s="19"/>
      <c r="S487" s="17"/>
      <c r="T487" s="17"/>
    </row>
    <row r="488" spans="1:20" ht="15">
      <c r="A488" s="411"/>
      <c r="B488" s="414" t="s">
        <v>37163</v>
      </c>
      <c r="C488" s="13"/>
      <c r="D488" s="121"/>
      <c r="E488" s="66"/>
      <c r="F488" s="63"/>
      <c r="G488" s="63"/>
      <c r="H488" s="63"/>
      <c r="I488" s="63"/>
      <c r="J488" s="63"/>
      <c r="K488" s="63"/>
      <c r="L488" s="63"/>
      <c r="M488" s="63"/>
      <c r="N488" s="16"/>
      <c r="O488" s="17"/>
      <c r="P488" s="18"/>
      <c r="Q488" s="17"/>
      <c r="R488" s="19"/>
      <c r="S488" s="17"/>
      <c r="T488" s="17"/>
    </row>
    <row r="489" spans="1:20" ht="15">
      <c r="A489" s="411"/>
      <c r="B489" s="414" t="s">
        <v>37164</v>
      </c>
      <c r="C489" s="13"/>
      <c r="D489" s="121"/>
      <c r="E489" s="66"/>
      <c r="F489" s="63"/>
      <c r="G489" s="63"/>
      <c r="H489" s="63"/>
      <c r="I489" s="63"/>
      <c r="J489" s="63"/>
      <c r="K489" s="63"/>
      <c r="L489" s="63"/>
      <c r="M489" s="63"/>
      <c r="N489" s="16"/>
      <c r="O489" s="17"/>
      <c r="P489" s="18"/>
      <c r="Q489" s="17"/>
      <c r="R489" s="19"/>
      <c r="S489" s="17"/>
      <c r="T489" s="17"/>
    </row>
    <row r="490" spans="1:20" ht="15">
      <c r="A490" s="411"/>
      <c r="B490" s="414" t="s">
        <v>37119</v>
      </c>
      <c r="C490" s="13"/>
      <c r="D490" s="121"/>
      <c r="E490" s="66"/>
      <c r="F490" s="63"/>
      <c r="G490" s="63"/>
      <c r="H490" s="63"/>
      <c r="I490" s="63"/>
      <c r="J490" s="63"/>
      <c r="K490" s="63"/>
      <c r="L490" s="63"/>
      <c r="M490" s="63"/>
      <c r="N490" s="16"/>
      <c r="O490" s="17"/>
      <c r="P490" s="18"/>
      <c r="Q490" s="17"/>
      <c r="R490" s="19"/>
      <c r="S490" s="17"/>
      <c r="T490" s="17"/>
    </row>
    <row r="491" spans="1:20" ht="15">
      <c r="A491" s="411"/>
      <c r="B491" s="414" t="s">
        <v>37122</v>
      </c>
      <c r="C491" s="13"/>
      <c r="D491" s="121"/>
      <c r="E491" s="66"/>
      <c r="F491" s="63"/>
      <c r="G491" s="63"/>
      <c r="H491" s="63"/>
      <c r="I491" s="63"/>
      <c r="J491" s="63"/>
      <c r="K491" s="63"/>
      <c r="L491" s="63"/>
      <c r="M491" s="63"/>
      <c r="N491" s="16"/>
      <c r="O491" s="17"/>
      <c r="P491" s="18"/>
      <c r="Q491" s="17"/>
      <c r="R491" s="19"/>
      <c r="S491" s="17"/>
      <c r="T491" s="17"/>
    </row>
    <row r="492" spans="1:20" ht="15">
      <c r="A492" s="411"/>
      <c r="B492" s="414" t="s">
        <v>37173</v>
      </c>
      <c r="C492" s="13"/>
      <c r="D492" s="121"/>
      <c r="E492" s="66"/>
      <c r="F492" s="63"/>
      <c r="G492" s="63"/>
      <c r="H492" s="63"/>
      <c r="I492" s="63"/>
      <c r="J492" s="63"/>
      <c r="K492" s="63"/>
      <c r="L492" s="63"/>
      <c r="M492" s="63"/>
      <c r="N492" s="16"/>
      <c r="O492" s="17"/>
      <c r="P492" s="18"/>
      <c r="Q492" s="17"/>
      <c r="R492" s="19"/>
      <c r="S492" s="17"/>
      <c r="T492" s="17"/>
    </row>
    <row r="493" spans="1:20" ht="15">
      <c r="A493" s="409"/>
      <c r="B493" s="424" t="s">
        <v>8131</v>
      </c>
      <c r="C493" s="10"/>
      <c r="D493" s="116"/>
      <c r="E493" s="24"/>
      <c r="F493" s="24"/>
      <c r="G493" s="25"/>
      <c r="H493" s="24"/>
      <c r="I493" s="25"/>
      <c r="L493" s="4"/>
      <c r="M493" s="3"/>
      <c r="N493" s="16"/>
      <c r="O493" s="16"/>
      <c r="P493" s="16"/>
      <c r="Q493" s="17"/>
      <c r="R493" s="19"/>
      <c r="S493" s="16"/>
      <c r="T493" s="17"/>
    </row>
    <row r="494" spans="1:20" ht="15">
      <c r="A494" s="411"/>
      <c r="B494" s="414" t="s">
        <v>37172</v>
      </c>
      <c r="C494" s="13"/>
      <c r="D494" s="121"/>
      <c r="E494" s="66"/>
      <c r="F494" s="63"/>
      <c r="G494" s="63"/>
      <c r="H494" s="63"/>
      <c r="I494" s="63"/>
      <c r="J494" s="63"/>
      <c r="K494" s="63"/>
      <c r="L494" s="63"/>
      <c r="M494" s="63"/>
      <c r="N494" s="16"/>
      <c r="O494" s="17"/>
      <c r="P494" s="18"/>
      <c r="Q494" s="17"/>
      <c r="R494" s="19"/>
      <c r="S494" s="17"/>
      <c r="T494" s="17"/>
    </row>
    <row r="495" spans="1:20" ht="15">
      <c r="A495" s="411"/>
      <c r="B495" s="414" t="s">
        <v>37174</v>
      </c>
      <c r="C495" s="13"/>
      <c r="D495" s="121"/>
      <c r="E495" s="66"/>
      <c r="F495" s="63"/>
      <c r="G495" s="63"/>
      <c r="H495" s="63"/>
      <c r="I495" s="63"/>
      <c r="J495" s="63"/>
      <c r="K495" s="63"/>
      <c r="L495" s="63"/>
      <c r="M495" s="63"/>
      <c r="N495" s="16"/>
      <c r="O495" s="17"/>
      <c r="P495" s="18"/>
      <c r="Q495" s="17"/>
      <c r="R495" s="19"/>
      <c r="S495" s="17"/>
      <c r="T495" s="17"/>
    </row>
    <row r="496" spans="1:20" ht="15">
      <c r="A496" s="411"/>
      <c r="B496" s="414" t="s">
        <v>37175</v>
      </c>
      <c r="C496" s="13"/>
      <c r="D496" s="121"/>
      <c r="E496" s="66"/>
      <c r="F496" s="63"/>
      <c r="G496" s="63"/>
      <c r="H496" s="63"/>
      <c r="I496" s="63"/>
      <c r="J496" s="63"/>
      <c r="K496" s="63"/>
      <c r="L496" s="63"/>
      <c r="M496" s="63"/>
      <c r="N496" s="16"/>
      <c r="O496" s="17"/>
      <c r="P496" s="18"/>
      <c r="Q496" s="17"/>
      <c r="R496" s="19"/>
      <c r="S496" s="17"/>
      <c r="T496" s="17"/>
    </row>
    <row r="497" spans="1:37" ht="15">
      <c r="A497" s="411"/>
      <c r="B497" s="414" t="s">
        <v>37176</v>
      </c>
      <c r="C497" s="13"/>
      <c r="D497" s="121"/>
      <c r="E497" s="66"/>
      <c r="F497" s="63"/>
      <c r="G497" s="63"/>
      <c r="H497" s="63"/>
      <c r="I497" s="63"/>
      <c r="J497" s="63"/>
      <c r="K497" s="63"/>
      <c r="L497" s="63"/>
      <c r="M497" s="63"/>
      <c r="N497" s="16"/>
      <c r="O497" s="17"/>
      <c r="P497" s="18"/>
      <c r="Q497" s="17"/>
      <c r="R497" s="19"/>
      <c r="S497" s="17"/>
      <c r="T497" s="17"/>
    </row>
    <row r="498" spans="1:37" ht="15">
      <c r="A498" s="411"/>
      <c r="B498" s="414" t="s">
        <v>37163</v>
      </c>
      <c r="C498" s="13"/>
      <c r="D498" s="121"/>
      <c r="E498" s="66"/>
      <c r="F498" s="63"/>
      <c r="G498" s="63"/>
      <c r="H498" s="63"/>
      <c r="I498" s="63"/>
      <c r="J498" s="63"/>
      <c r="K498" s="63"/>
      <c r="L498" s="63"/>
      <c r="M498" s="63"/>
      <c r="N498" s="16"/>
      <c r="O498" s="17"/>
      <c r="P498" s="18"/>
      <c r="Q498" s="17"/>
      <c r="R498" s="19"/>
      <c r="S498" s="17"/>
      <c r="T498" s="17"/>
    </row>
    <row r="499" spans="1:37" ht="15">
      <c r="A499" s="411"/>
      <c r="B499" s="414" t="s">
        <v>37164</v>
      </c>
      <c r="C499" s="13"/>
      <c r="D499" s="121"/>
      <c r="E499" s="66"/>
      <c r="F499" s="63"/>
      <c r="G499" s="63"/>
      <c r="H499" s="63"/>
      <c r="I499" s="63"/>
      <c r="J499" s="63"/>
      <c r="K499" s="63"/>
      <c r="L499" s="63"/>
      <c r="M499" s="63"/>
      <c r="N499" s="16"/>
      <c r="O499" s="17"/>
      <c r="P499" s="18"/>
      <c r="Q499" s="17"/>
      <c r="R499" s="19"/>
      <c r="S499" s="17"/>
      <c r="T499" s="17"/>
    </row>
    <row r="500" spans="1:37" ht="15">
      <c r="A500" s="411"/>
      <c r="B500" s="414" t="s">
        <v>37119</v>
      </c>
      <c r="C500" s="13"/>
      <c r="D500" s="121"/>
      <c r="E500" s="66"/>
      <c r="F500" s="63"/>
      <c r="G500" s="63"/>
      <c r="H500" s="63"/>
      <c r="I500" s="63"/>
      <c r="J500" s="63"/>
      <c r="K500" s="63"/>
      <c r="L500" s="63"/>
      <c r="M500" s="63"/>
      <c r="N500" s="16"/>
      <c r="O500" s="17"/>
      <c r="P500" s="18"/>
      <c r="Q500" s="17"/>
      <c r="R500" s="19"/>
      <c r="S500" s="17"/>
      <c r="T500" s="17"/>
    </row>
    <row r="501" spans="1:37" ht="15">
      <c r="A501" s="411"/>
      <c r="B501" s="414" t="s">
        <v>37133</v>
      </c>
      <c r="C501" s="13"/>
      <c r="D501" s="121"/>
      <c r="E501" s="66"/>
      <c r="F501" s="63"/>
      <c r="G501" s="63"/>
      <c r="H501" s="63"/>
      <c r="I501" s="63"/>
      <c r="J501" s="63"/>
      <c r="K501" s="63"/>
      <c r="L501" s="63"/>
      <c r="M501" s="63"/>
      <c r="N501" s="16"/>
      <c r="O501" s="17"/>
      <c r="P501" s="18"/>
      <c r="Q501" s="17"/>
      <c r="R501" s="19"/>
      <c r="S501" s="17"/>
      <c r="T501" s="17"/>
    </row>
    <row r="502" spans="1:37" ht="15">
      <c r="A502" s="411"/>
      <c r="B502" s="414" t="s">
        <v>37123</v>
      </c>
      <c r="C502" s="13"/>
      <c r="D502" s="121"/>
      <c r="E502" s="66"/>
      <c r="F502" s="63"/>
      <c r="G502" s="63"/>
      <c r="H502" s="63"/>
      <c r="I502" s="63"/>
      <c r="J502" s="63"/>
      <c r="K502" s="63"/>
      <c r="L502" s="63"/>
      <c r="M502" s="63"/>
      <c r="N502" s="16"/>
      <c r="O502" s="17"/>
      <c r="P502" s="18"/>
      <c r="Q502" s="17"/>
      <c r="R502" s="19"/>
      <c r="S502" s="17"/>
      <c r="T502" s="17"/>
    </row>
    <row r="503" spans="1:37" ht="15">
      <c r="A503" s="411"/>
      <c r="B503" s="414" t="s">
        <v>37173</v>
      </c>
      <c r="C503" s="13"/>
      <c r="D503" s="121"/>
      <c r="E503" s="66"/>
      <c r="F503" s="63"/>
      <c r="G503" s="63"/>
      <c r="H503" s="63"/>
      <c r="I503" s="63"/>
      <c r="J503" s="63"/>
      <c r="K503" s="63"/>
      <c r="L503" s="63"/>
      <c r="M503" s="63"/>
      <c r="N503" s="16"/>
      <c r="O503" s="17"/>
      <c r="P503" s="18"/>
      <c r="Q503" s="17"/>
      <c r="R503" s="19"/>
      <c r="S503" s="17"/>
      <c r="T503" s="17"/>
    </row>
    <row r="504" spans="1:37" ht="15">
      <c r="A504" s="411"/>
      <c r="B504" s="414" t="s">
        <v>37171</v>
      </c>
      <c r="C504" s="13"/>
      <c r="D504" s="121"/>
      <c r="E504" s="66"/>
      <c r="F504" s="63"/>
      <c r="G504" s="63"/>
      <c r="H504" s="63"/>
      <c r="I504" s="63"/>
      <c r="J504" s="63"/>
      <c r="K504" s="63"/>
      <c r="L504" s="63"/>
      <c r="M504" s="63"/>
      <c r="N504" s="16"/>
      <c r="O504" s="17"/>
      <c r="P504" s="18"/>
      <c r="Q504" s="17"/>
      <c r="R504" s="19"/>
      <c r="S504" s="17"/>
      <c r="T504" s="17"/>
    </row>
    <row r="505" spans="1:37" ht="15">
      <c r="A505" s="411"/>
      <c r="B505" s="414"/>
      <c r="C505" s="13"/>
      <c r="D505" s="121"/>
      <c r="E505" s="66"/>
      <c r="F505" s="63"/>
      <c r="G505" s="63"/>
      <c r="H505" s="63"/>
      <c r="I505" s="63"/>
      <c r="J505" s="63"/>
      <c r="K505" s="63"/>
      <c r="L505" s="63"/>
      <c r="M505" s="63"/>
      <c r="N505" s="16"/>
      <c r="O505" s="17"/>
      <c r="P505" s="18"/>
      <c r="Q505" s="17"/>
      <c r="R505" s="19"/>
      <c r="S505" s="17"/>
      <c r="T505" s="17"/>
    </row>
    <row r="506" spans="1:37" ht="15">
      <c r="A506" s="411"/>
      <c r="B506" s="424" t="s">
        <v>37311</v>
      </c>
      <c r="C506" s="13"/>
      <c r="D506" s="118"/>
      <c r="E506" s="66"/>
      <c r="F506" s="63"/>
      <c r="G506" s="63"/>
      <c r="H506" s="63"/>
      <c r="I506" s="63"/>
      <c r="J506" s="63"/>
      <c r="K506" s="63"/>
      <c r="L506" s="63"/>
      <c r="M506" s="63"/>
      <c r="N506" s="16"/>
      <c r="O506" s="17"/>
      <c r="P506" s="18"/>
      <c r="Q506" s="17"/>
      <c r="R506" s="19"/>
      <c r="S506" s="17"/>
      <c r="T506" s="17"/>
    </row>
    <row r="507" spans="1:37" ht="128.25">
      <c r="A507" s="411"/>
      <c r="B507" s="427" t="s">
        <v>37243</v>
      </c>
      <c r="C507" s="13"/>
      <c r="D507" s="121"/>
      <c r="E507" s="66"/>
      <c r="F507" s="63"/>
      <c r="G507" s="63"/>
      <c r="H507" s="63"/>
      <c r="I507" s="63"/>
      <c r="J507" s="63"/>
      <c r="K507" s="63"/>
      <c r="L507" s="63"/>
      <c r="M507" s="63"/>
      <c r="N507" s="16"/>
      <c r="O507" s="17"/>
      <c r="P507" s="18"/>
      <c r="Q507" s="17"/>
      <c r="R507" s="19"/>
      <c r="S507" s="17"/>
      <c r="T507" s="17"/>
    </row>
    <row r="508" spans="1:37" ht="71.25">
      <c r="A508" s="411"/>
      <c r="B508" s="414" t="s">
        <v>37244</v>
      </c>
      <c r="C508" s="13"/>
      <c r="D508" s="121"/>
      <c r="E508" s="66"/>
      <c r="F508" s="63"/>
      <c r="G508" s="63"/>
      <c r="H508" s="63"/>
      <c r="I508" s="63"/>
      <c r="J508" s="63"/>
      <c r="K508" s="63"/>
      <c r="L508" s="63"/>
      <c r="M508" s="63"/>
      <c r="N508" s="16"/>
      <c r="O508" s="17"/>
      <c r="P508" s="18"/>
      <c r="Q508" s="17"/>
      <c r="R508" s="19"/>
      <c r="S508" s="17"/>
      <c r="T508" s="17"/>
    </row>
    <row r="509" spans="1:37" ht="28.5">
      <c r="A509" s="411"/>
      <c r="B509" s="414" t="s">
        <v>37247</v>
      </c>
      <c r="C509" s="13"/>
      <c r="D509" s="121"/>
      <c r="E509" s="66"/>
      <c r="F509" s="63"/>
      <c r="G509" s="63"/>
      <c r="H509" s="63"/>
      <c r="I509" s="63"/>
      <c r="J509" s="63"/>
      <c r="K509" s="63"/>
      <c r="L509" s="63"/>
      <c r="M509" s="63"/>
      <c r="N509" s="16"/>
      <c r="O509" s="17"/>
      <c r="P509" s="18"/>
      <c r="Q509" s="17"/>
      <c r="R509" s="19"/>
      <c r="S509" s="17"/>
      <c r="T509" s="17"/>
    </row>
    <row r="510" spans="1:37" ht="42.75">
      <c r="A510" s="411"/>
      <c r="B510" s="414" t="s">
        <v>37246</v>
      </c>
      <c r="C510" s="13"/>
      <c r="D510" s="121"/>
      <c r="E510" s="66"/>
      <c r="F510" s="63"/>
      <c r="G510" s="63"/>
      <c r="H510" s="63"/>
      <c r="I510" s="63"/>
      <c r="J510" s="63"/>
      <c r="K510" s="63"/>
      <c r="L510" s="63"/>
      <c r="M510" s="63"/>
      <c r="N510" s="16"/>
      <c r="O510" s="17"/>
      <c r="P510" s="18"/>
      <c r="Q510" s="17"/>
      <c r="R510" s="19"/>
      <c r="S510" s="17"/>
      <c r="T510" s="17"/>
    </row>
    <row r="511" spans="1:37" ht="85.5">
      <c r="A511" s="411"/>
      <c r="B511" s="414" t="s">
        <v>37245</v>
      </c>
      <c r="C511" s="13"/>
      <c r="D511" s="121"/>
      <c r="E511" s="66"/>
      <c r="F511" s="63"/>
      <c r="G511" s="63"/>
      <c r="H511" s="63"/>
      <c r="I511" s="63"/>
      <c r="J511" s="63"/>
      <c r="K511" s="63"/>
      <c r="L511" s="63"/>
      <c r="M511" s="63"/>
      <c r="N511" s="16"/>
      <c r="O511" s="17"/>
      <c r="P511" s="18"/>
      <c r="Q511" s="17"/>
      <c r="R511" s="19"/>
      <c r="S511" s="17"/>
      <c r="T511" s="17"/>
    </row>
    <row r="512" spans="1:37" ht="14.25">
      <c r="A512" s="411"/>
      <c r="B512" s="414"/>
      <c r="C512" s="165"/>
      <c r="D512" s="165"/>
      <c r="E512" s="165"/>
      <c r="F512" s="165"/>
      <c r="G512" s="166"/>
      <c r="H512" s="167"/>
      <c r="I512" s="168"/>
      <c r="J512" s="167"/>
      <c r="K512" s="167"/>
      <c r="L512" s="169"/>
      <c r="M512" s="169"/>
      <c r="N512" s="169"/>
      <c r="O512" s="169"/>
      <c r="P512" s="169"/>
      <c r="Q512" s="169"/>
      <c r="R512" s="169"/>
      <c r="S512" s="169"/>
      <c r="T512" s="169"/>
      <c r="U512" s="169"/>
      <c r="V512" s="169"/>
      <c r="W512" s="169"/>
      <c r="X512" s="169"/>
      <c r="Y512" s="169"/>
      <c r="Z512" s="169"/>
      <c r="AA512" s="169"/>
      <c r="AB512" s="169"/>
      <c r="AC512" s="169"/>
      <c r="AD512" s="169"/>
      <c r="AE512" s="169"/>
      <c r="AF512" s="169"/>
      <c r="AG512" s="169"/>
      <c r="AH512" s="169"/>
      <c r="AI512" s="169"/>
      <c r="AJ512" s="169"/>
      <c r="AK512" s="169"/>
    </row>
    <row r="513" spans="1:37" ht="14.25">
      <c r="A513" s="411"/>
      <c r="B513" s="414"/>
      <c r="C513" s="165"/>
      <c r="D513" s="165"/>
      <c r="E513" s="165"/>
      <c r="F513" s="165"/>
      <c r="G513" s="166"/>
      <c r="H513" s="167"/>
      <c r="I513" s="168"/>
      <c r="J513" s="167"/>
      <c r="K513" s="167"/>
      <c r="L513" s="169"/>
      <c r="M513" s="169"/>
      <c r="N513" s="169"/>
      <c r="O513" s="169"/>
      <c r="P513" s="169"/>
      <c r="Q513" s="169"/>
      <c r="R513" s="169"/>
      <c r="S513" s="169"/>
      <c r="T513" s="169"/>
      <c r="U513" s="169"/>
      <c r="V513" s="169"/>
      <c r="W513" s="169"/>
      <c r="X513" s="169"/>
      <c r="Y513" s="169"/>
      <c r="Z513" s="169"/>
      <c r="AA513" s="169"/>
      <c r="AB513" s="169"/>
      <c r="AC513" s="169"/>
      <c r="AD513" s="169"/>
      <c r="AE513" s="169"/>
      <c r="AF513" s="169"/>
      <c r="AG513" s="169"/>
      <c r="AH513" s="169"/>
      <c r="AI513" s="169"/>
      <c r="AJ513" s="169"/>
      <c r="AK513" s="169"/>
    </row>
    <row r="514" spans="1:37" s="1" customFormat="1" ht="15" hidden="1">
      <c r="A514" s="410">
        <v>700</v>
      </c>
      <c r="B514" s="426" t="s">
        <v>8132</v>
      </c>
      <c r="C514" s="208"/>
      <c r="D514" s="208"/>
      <c r="E514" s="208"/>
      <c r="F514" s="208"/>
      <c r="G514" s="209"/>
      <c r="H514" s="199"/>
      <c r="I514" s="168"/>
      <c r="J514" s="199"/>
      <c r="K514" s="199"/>
      <c r="L514" s="210"/>
      <c r="M514" s="210"/>
      <c r="N514" s="210"/>
      <c r="O514" s="210"/>
      <c r="P514" s="210"/>
      <c r="Q514" s="210"/>
      <c r="R514" s="210"/>
      <c r="S514" s="210"/>
      <c r="T514" s="210"/>
      <c r="U514" s="210"/>
      <c r="V514" s="210"/>
      <c r="W514" s="210"/>
      <c r="X514" s="210"/>
      <c r="Y514" s="210"/>
      <c r="Z514" s="210"/>
      <c r="AA514" s="210"/>
      <c r="AB514" s="210"/>
      <c r="AC514" s="210"/>
      <c r="AD514" s="210"/>
      <c r="AE514" s="210"/>
      <c r="AF514" s="210"/>
      <c r="AG514" s="210"/>
      <c r="AH514" s="210"/>
      <c r="AI514" s="210"/>
      <c r="AJ514" s="210"/>
      <c r="AK514" s="210"/>
    </row>
    <row r="515" spans="1:37" s="1" customFormat="1" ht="15" hidden="1">
      <c r="A515" s="409"/>
      <c r="B515" s="424"/>
      <c r="C515" s="208"/>
      <c r="D515" s="208"/>
      <c r="E515" s="208"/>
      <c r="F515" s="208"/>
      <c r="G515" s="209"/>
      <c r="H515" s="199"/>
      <c r="I515" s="168"/>
      <c r="J515" s="199"/>
      <c r="K515" s="199"/>
      <c r="L515" s="210"/>
      <c r="M515" s="210"/>
      <c r="N515" s="210"/>
      <c r="O515" s="210"/>
      <c r="P515" s="210"/>
      <c r="Q515" s="210"/>
      <c r="R515" s="210"/>
      <c r="S515" s="210"/>
      <c r="T515" s="210"/>
      <c r="U515" s="210"/>
      <c r="V515" s="210"/>
      <c r="W515" s="210"/>
      <c r="X515" s="210"/>
      <c r="Y515" s="210"/>
      <c r="Z515" s="210"/>
      <c r="AA515" s="210"/>
      <c r="AB515" s="210"/>
      <c r="AC515" s="210"/>
      <c r="AD515" s="210"/>
      <c r="AE515" s="210"/>
      <c r="AF515" s="210"/>
      <c r="AG515" s="210"/>
      <c r="AH515" s="210"/>
      <c r="AI515" s="210"/>
      <c r="AJ515" s="210"/>
      <c r="AK515" s="210"/>
    </row>
    <row r="516" spans="1:37" ht="15" hidden="1">
      <c r="A516" s="409"/>
      <c r="B516" s="424" t="s">
        <v>37312</v>
      </c>
      <c r="C516" s="10"/>
      <c r="D516" s="116"/>
      <c r="E516" s="24"/>
      <c r="F516" s="24"/>
      <c r="G516" s="25"/>
      <c r="H516" s="24"/>
      <c r="I516" s="25"/>
      <c r="L516" s="4"/>
      <c r="M516" s="3"/>
      <c r="N516" s="16"/>
      <c r="O516" s="16"/>
      <c r="P516" s="16"/>
      <c r="Q516" s="17"/>
      <c r="R516" s="19"/>
      <c r="S516" s="16"/>
      <c r="T516" s="17"/>
    </row>
    <row r="517" spans="1:37" ht="15" hidden="1">
      <c r="A517" s="411"/>
      <c r="B517" s="414" t="s">
        <v>37089</v>
      </c>
      <c r="C517" s="13"/>
      <c r="D517" s="121"/>
      <c r="E517" s="66"/>
      <c r="F517" s="63"/>
      <c r="G517" s="63"/>
      <c r="H517" s="63"/>
      <c r="I517" s="63"/>
      <c r="J517" s="63"/>
      <c r="K517" s="63"/>
      <c r="L517" s="63"/>
      <c r="M517" s="63"/>
      <c r="N517" s="16"/>
      <c r="O517" s="17"/>
      <c r="P517" s="18"/>
      <c r="Q517" s="17"/>
      <c r="R517" s="19"/>
      <c r="S517" s="17"/>
      <c r="T517" s="17"/>
    </row>
    <row r="518" spans="1:37" ht="15" hidden="1">
      <c r="A518" s="411"/>
      <c r="B518" s="414" t="s">
        <v>8122</v>
      </c>
      <c r="C518" s="13"/>
      <c r="D518" s="121"/>
      <c r="E518" s="66"/>
      <c r="F518" s="63"/>
      <c r="G518" s="63"/>
      <c r="H518" s="63"/>
      <c r="I518" s="63"/>
      <c r="J518" s="63"/>
      <c r="K518" s="63"/>
      <c r="L518" s="63"/>
      <c r="M518" s="63"/>
      <c r="N518" s="16"/>
      <c r="O518" s="17"/>
      <c r="P518" s="18"/>
      <c r="Q518" s="17"/>
      <c r="R518" s="19"/>
      <c r="S518" s="17"/>
      <c r="T518" s="17"/>
    </row>
    <row r="519" spans="1:37" ht="15" hidden="1">
      <c r="A519" s="411"/>
      <c r="B519" s="414" t="s">
        <v>37087</v>
      </c>
      <c r="C519" s="13"/>
      <c r="D519" s="121"/>
      <c r="E519" s="66"/>
      <c r="F519" s="63"/>
      <c r="G519" s="63"/>
      <c r="H519" s="63"/>
      <c r="I519" s="63"/>
      <c r="J519" s="63"/>
      <c r="K519" s="63"/>
      <c r="L519" s="63"/>
      <c r="M519" s="63"/>
      <c r="N519" s="16"/>
      <c r="O519" s="17"/>
      <c r="P519" s="18"/>
      <c r="Q519" s="17"/>
      <c r="R519" s="19"/>
      <c r="S519" s="17"/>
      <c r="T519" s="17"/>
    </row>
    <row r="520" spans="1:37" ht="15" hidden="1">
      <c r="A520" s="411"/>
      <c r="B520" s="424" t="s">
        <v>37311</v>
      </c>
      <c r="C520" s="13"/>
      <c r="D520" s="118"/>
      <c r="E520" s="66"/>
      <c r="F520" s="63"/>
      <c r="G520" s="63"/>
      <c r="H520" s="63"/>
      <c r="I520" s="63"/>
      <c r="J520" s="63"/>
      <c r="K520" s="63"/>
      <c r="L520" s="63"/>
      <c r="M520" s="63"/>
      <c r="N520" s="16"/>
      <c r="O520" s="17"/>
      <c r="P520" s="18"/>
      <c r="Q520" s="17"/>
      <c r="R520" s="19"/>
      <c r="S520" s="17"/>
      <c r="T520" s="17"/>
    </row>
    <row r="521" spans="1:37" ht="42.75" hidden="1">
      <c r="A521" s="411"/>
      <c r="B521" s="414" t="s">
        <v>37262</v>
      </c>
      <c r="C521" s="13"/>
      <c r="D521" s="121"/>
      <c r="E521" s="66"/>
      <c r="F521" s="63"/>
      <c r="G521" s="63"/>
      <c r="H521" s="63"/>
      <c r="I521" s="63"/>
      <c r="J521" s="63"/>
      <c r="K521" s="63"/>
      <c r="L521" s="63"/>
      <c r="M521" s="63"/>
      <c r="N521" s="16"/>
      <c r="O521" s="17"/>
      <c r="P521" s="18"/>
      <c r="Q521" s="17"/>
      <c r="R521" s="19"/>
      <c r="S521" s="17"/>
      <c r="T521" s="17"/>
    </row>
    <row r="522" spans="1:37" ht="15" hidden="1">
      <c r="A522" s="411"/>
      <c r="B522" s="414"/>
      <c r="C522" s="13"/>
      <c r="D522" s="121"/>
      <c r="E522" s="66"/>
      <c r="F522" s="63"/>
      <c r="G522" s="63"/>
      <c r="H522" s="63"/>
      <c r="I522" s="63"/>
      <c r="J522" s="63"/>
      <c r="K522" s="63"/>
      <c r="L522" s="63"/>
      <c r="M522" s="63"/>
      <c r="N522" s="16"/>
      <c r="O522" s="17"/>
      <c r="P522" s="18"/>
      <c r="Q522" s="17"/>
      <c r="R522" s="19"/>
      <c r="S522" s="17"/>
      <c r="T522" s="17"/>
    </row>
    <row r="523" spans="1:37" ht="15" hidden="1">
      <c r="A523" s="409"/>
      <c r="B523" s="424" t="s">
        <v>37312</v>
      </c>
      <c r="C523" s="10"/>
      <c r="D523" s="116"/>
      <c r="E523" s="24"/>
      <c r="F523" s="24"/>
      <c r="G523" s="25"/>
      <c r="H523" s="24"/>
      <c r="I523" s="25"/>
      <c r="L523" s="4"/>
      <c r="M523" s="3"/>
      <c r="N523" s="16"/>
      <c r="O523" s="16"/>
      <c r="P523" s="16"/>
      <c r="Q523" s="17"/>
      <c r="R523" s="19"/>
      <c r="S523" s="16"/>
      <c r="T523" s="17"/>
    </row>
    <row r="524" spans="1:37" ht="15" hidden="1">
      <c r="A524" s="411"/>
      <c r="B524" s="414" t="s">
        <v>8124</v>
      </c>
      <c r="C524" s="13"/>
      <c r="D524" s="121"/>
      <c r="E524" s="66"/>
      <c r="F524" s="63"/>
      <c r="G524" s="63"/>
      <c r="H524" s="63"/>
      <c r="I524" s="63"/>
      <c r="J524" s="63"/>
      <c r="K524" s="63"/>
      <c r="L524" s="63"/>
      <c r="M524" s="63"/>
      <c r="N524" s="16"/>
      <c r="O524" s="17"/>
      <c r="P524" s="18"/>
      <c r="Q524" s="17"/>
      <c r="R524" s="19"/>
      <c r="S524" s="17"/>
      <c r="T524" s="17"/>
    </row>
    <row r="525" spans="1:37" ht="15" hidden="1">
      <c r="A525" s="411"/>
      <c r="B525" s="414" t="s">
        <v>8125</v>
      </c>
      <c r="C525" s="13"/>
      <c r="D525" s="121"/>
      <c r="E525" s="66"/>
      <c r="F525" s="63"/>
      <c r="G525" s="63"/>
      <c r="H525" s="63"/>
      <c r="I525" s="63"/>
      <c r="J525" s="63"/>
      <c r="K525" s="63"/>
      <c r="L525" s="63"/>
      <c r="M525" s="63"/>
      <c r="N525" s="16"/>
      <c r="O525" s="17"/>
      <c r="P525" s="18"/>
      <c r="Q525" s="17"/>
      <c r="R525" s="19"/>
      <c r="S525" s="17"/>
      <c r="T525" s="17"/>
    </row>
    <row r="526" spans="1:37" ht="28.5" hidden="1">
      <c r="A526" s="411"/>
      <c r="B526" s="414" t="s">
        <v>37090</v>
      </c>
      <c r="C526" s="13"/>
      <c r="D526" s="121"/>
      <c r="E526" s="66"/>
      <c r="F526" s="63"/>
      <c r="G526" s="63"/>
      <c r="H526" s="63"/>
      <c r="I526" s="63"/>
      <c r="J526" s="63"/>
      <c r="K526" s="63"/>
      <c r="L526" s="63"/>
      <c r="M526" s="63"/>
      <c r="N526" s="16"/>
      <c r="O526" s="17"/>
      <c r="P526" s="18"/>
      <c r="Q526" s="17"/>
      <c r="R526" s="19"/>
      <c r="S526" s="17"/>
      <c r="T526" s="17"/>
    </row>
    <row r="527" spans="1:37" ht="15" hidden="1">
      <c r="A527" s="411"/>
      <c r="B527" s="424" t="s">
        <v>37311</v>
      </c>
      <c r="C527" s="13"/>
      <c r="D527" s="118"/>
      <c r="E527" s="66"/>
      <c r="F527" s="63"/>
      <c r="G527" s="63"/>
      <c r="H527" s="63"/>
      <c r="I527" s="63"/>
      <c r="J527" s="63"/>
      <c r="K527" s="63"/>
      <c r="L527" s="63"/>
      <c r="M527" s="63"/>
      <c r="N527" s="16"/>
      <c r="O527" s="17"/>
      <c r="P527" s="18"/>
      <c r="Q527" s="17"/>
      <c r="R527" s="19"/>
      <c r="S527" s="17"/>
      <c r="T527" s="17"/>
    </row>
    <row r="528" spans="1:37" ht="15" hidden="1">
      <c r="A528" s="411"/>
      <c r="B528" s="414" t="s">
        <v>37263</v>
      </c>
      <c r="C528" s="13"/>
      <c r="D528" s="121"/>
      <c r="E528" s="66"/>
      <c r="F528" s="63"/>
      <c r="G528" s="63"/>
      <c r="H528" s="63"/>
      <c r="I528" s="63"/>
      <c r="J528" s="63"/>
      <c r="K528" s="63"/>
      <c r="L528" s="63"/>
      <c r="M528" s="63"/>
      <c r="N528" s="16"/>
      <c r="O528" s="17"/>
      <c r="P528" s="18"/>
      <c r="Q528" s="17"/>
      <c r="R528" s="19"/>
      <c r="S528" s="17"/>
      <c r="T528" s="17"/>
    </row>
    <row r="529" spans="1:37" ht="14.25" hidden="1">
      <c r="A529" s="411"/>
      <c r="B529" s="414"/>
      <c r="C529" s="165"/>
      <c r="D529" s="165"/>
      <c r="E529" s="165"/>
      <c r="F529" s="165"/>
      <c r="G529" s="166"/>
      <c r="H529" s="167"/>
      <c r="I529" s="168"/>
      <c r="J529" s="167"/>
      <c r="K529" s="167"/>
      <c r="L529" s="169"/>
      <c r="M529" s="169"/>
      <c r="N529" s="169"/>
      <c r="O529" s="169"/>
      <c r="P529" s="169"/>
      <c r="Q529" s="169"/>
      <c r="R529" s="169"/>
      <c r="S529" s="169"/>
      <c r="T529" s="169"/>
      <c r="U529" s="169"/>
      <c r="V529" s="169"/>
      <c r="W529" s="169"/>
      <c r="X529" s="169"/>
      <c r="Y529" s="169"/>
      <c r="Z529" s="169"/>
      <c r="AA529" s="169"/>
      <c r="AB529" s="169"/>
      <c r="AC529" s="169"/>
      <c r="AD529" s="169"/>
      <c r="AE529" s="169"/>
      <c r="AF529" s="169"/>
      <c r="AG529" s="169"/>
      <c r="AH529" s="169"/>
      <c r="AI529" s="169"/>
      <c r="AJ529" s="169"/>
      <c r="AK529" s="169"/>
    </row>
    <row r="530" spans="1:37" ht="14.25" hidden="1">
      <c r="A530" s="411"/>
      <c r="B530" s="414"/>
      <c r="C530" s="165"/>
      <c r="D530" s="165"/>
      <c r="E530" s="165"/>
      <c r="F530" s="165"/>
      <c r="G530" s="166"/>
      <c r="H530" s="167"/>
      <c r="I530" s="168"/>
      <c r="J530" s="167"/>
      <c r="K530" s="167"/>
      <c r="L530" s="169"/>
      <c r="M530" s="169"/>
      <c r="N530" s="169"/>
      <c r="O530" s="169"/>
      <c r="P530" s="169"/>
      <c r="Q530" s="169"/>
      <c r="R530" s="169"/>
      <c r="S530" s="169"/>
      <c r="T530" s="169"/>
      <c r="U530" s="169"/>
      <c r="V530" s="169"/>
      <c r="W530" s="169"/>
      <c r="X530" s="169"/>
      <c r="Y530" s="169"/>
      <c r="Z530" s="169"/>
      <c r="AA530" s="169"/>
      <c r="AB530" s="169"/>
      <c r="AC530" s="169"/>
      <c r="AD530" s="169"/>
      <c r="AE530" s="169"/>
      <c r="AF530" s="169"/>
      <c r="AG530" s="169"/>
      <c r="AH530" s="169"/>
      <c r="AI530" s="169"/>
      <c r="AJ530" s="169"/>
      <c r="AK530" s="169"/>
    </row>
    <row r="531" spans="1:37" s="1" customFormat="1" ht="15">
      <c r="A531" s="410">
        <v>700</v>
      </c>
      <c r="B531" s="426" t="s">
        <v>8133</v>
      </c>
      <c r="C531" s="208"/>
      <c r="D531" s="208"/>
      <c r="E531" s="208"/>
      <c r="F531" s="208"/>
      <c r="G531" s="209"/>
      <c r="H531" s="199"/>
      <c r="I531" s="168"/>
      <c r="J531" s="199"/>
      <c r="K531" s="199"/>
      <c r="L531" s="210"/>
      <c r="M531" s="210"/>
      <c r="N531" s="210"/>
      <c r="O531" s="210"/>
      <c r="P531" s="210"/>
      <c r="Q531" s="210"/>
      <c r="R531" s="210"/>
      <c r="S531" s="210"/>
      <c r="T531" s="210"/>
      <c r="U531" s="210"/>
      <c r="V531" s="210"/>
      <c r="W531" s="210"/>
      <c r="X531" s="210"/>
      <c r="Y531" s="210"/>
      <c r="Z531" s="210"/>
      <c r="AA531" s="210"/>
      <c r="AB531" s="210"/>
      <c r="AC531" s="210"/>
      <c r="AD531" s="210"/>
      <c r="AE531" s="210"/>
      <c r="AF531" s="210"/>
      <c r="AG531" s="210"/>
      <c r="AH531" s="210"/>
      <c r="AI531" s="210"/>
      <c r="AJ531" s="210"/>
      <c r="AK531" s="210"/>
    </row>
    <row r="532" spans="1:37" ht="15">
      <c r="A532" s="411"/>
      <c r="B532" s="424"/>
      <c r="C532" s="165"/>
      <c r="D532" s="165"/>
      <c r="E532" s="165"/>
      <c r="F532" s="165"/>
      <c r="G532" s="166"/>
      <c r="H532" s="167"/>
      <c r="I532" s="168"/>
      <c r="J532" s="167"/>
      <c r="K532" s="167"/>
      <c r="L532" s="169"/>
      <c r="M532" s="169"/>
      <c r="N532" s="169"/>
      <c r="O532" s="169"/>
      <c r="P532" s="169"/>
      <c r="Q532" s="169"/>
      <c r="R532" s="169"/>
      <c r="S532" s="169"/>
      <c r="T532" s="169"/>
      <c r="U532" s="169"/>
      <c r="V532" s="169"/>
      <c r="W532" s="169"/>
      <c r="X532" s="169"/>
      <c r="Y532" s="169"/>
      <c r="Z532" s="169"/>
      <c r="AA532" s="169"/>
      <c r="AB532" s="169"/>
      <c r="AC532" s="169"/>
      <c r="AD532" s="169"/>
      <c r="AE532" s="169"/>
      <c r="AF532" s="169"/>
      <c r="AG532" s="169"/>
      <c r="AH532" s="169"/>
      <c r="AI532" s="169"/>
      <c r="AJ532" s="169"/>
      <c r="AK532" s="169"/>
    </row>
    <row r="533" spans="1:37" ht="15">
      <c r="A533" s="409"/>
      <c r="B533" s="424" t="s">
        <v>8118</v>
      </c>
      <c r="C533" s="10"/>
      <c r="D533" s="116"/>
      <c r="E533" s="24"/>
      <c r="F533" s="24"/>
      <c r="G533" s="25"/>
      <c r="H533" s="24"/>
      <c r="I533" s="25"/>
      <c r="L533" s="4"/>
      <c r="M533" s="3"/>
      <c r="N533" s="16"/>
      <c r="O533" s="16"/>
      <c r="P533" s="16"/>
      <c r="Q533" s="17"/>
      <c r="R533" s="19"/>
      <c r="S533" s="16"/>
      <c r="T533" s="17"/>
    </row>
    <row r="534" spans="1:37" ht="15">
      <c r="A534" s="409"/>
      <c r="B534" s="424"/>
      <c r="C534" s="10"/>
      <c r="D534" s="116"/>
      <c r="E534" s="24"/>
      <c r="F534" s="24"/>
      <c r="G534" s="25"/>
      <c r="H534" s="24"/>
      <c r="I534" s="25"/>
      <c r="L534" s="4"/>
      <c r="M534" s="3"/>
      <c r="N534" s="16"/>
      <c r="O534" s="16"/>
      <c r="P534" s="16"/>
      <c r="Q534" s="17"/>
      <c r="R534" s="19"/>
      <c r="S534" s="16"/>
      <c r="T534" s="17"/>
    </row>
    <row r="535" spans="1:37" ht="15">
      <c r="A535" s="409"/>
      <c r="B535" s="424" t="s">
        <v>37312</v>
      </c>
      <c r="C535" s="10"/>
      <c r="D535" s="116"/>
      <c r="E535" s="24"/>
      <c r="F535" s="24"/>
      <c r="G535" s="25"/>
      <c r="H535" s="24"/>
      <c r="I535" s="25"/>
      <c r="L535" s="4"/>
      <c r="M535" s="3"/>
      <c r="N535" s="16"/>
      <c r="O535" s="16"/>
      <c r="P535" s="16"/>
      <c r="Q535" s="17"/>
      <c r="R535" s="19"/>
      <c r="S535" s="16"/>
      <c r="T535" s="17"/>
    </row>
    <row r="536" spans="1:37" ht="15">
      <c r="A536" s="411"/>
      <c r="B536" s="414" t="s">
        <v>37177</v>
      </c>
      <c r="C536" s="13"/>
      <c r="D536" s="121"/>
      <c r="E536" s="66"/>
      <c r="F536" s="63"/>
      <c r="G536" s="63"/>
      <c r="H536" s="63"/>
      <c r="I536" s="63"/>
      <c r="J536" s="63"/>
      <c r="K536" s="63"/>
      <c r="L536" s="63"/>
      <c r="M536" s="63"/>
      <c r="N536" s="16"/>
      <c r="O536" s="17"/>
      <c r="P536" s="18"/>
      <c r="Q536" s="17"/>
      <c r="R536" s="19"/>
      <c r="S536" s="17"/>
      <c r="T536" s="17"/>
    </row>
    <row r="537" spans="1:37" ht="15">
      <c r="A537" s="411"/>
      <c r="B537" s="414" t="s">
        <v>37178</v>
      </c>
      <c r="C537" s="13"/>
      <c r="D537" s="121"/>
      <c r="E537" s="66"/>
      <c r="F537" s="63"/>
      <c r="G537" s="63"/>
      <c r="H537" s="63"/>
      <c r="I537" s="63"/>
      <c r="J537" s="63"/>
      <c r="K537" s="63"/>
      <c r="L537" s="63"/>
      <c r="M537" s="63"/>
      <c r="N537" s="16"/>
      <c r="O537" s="17"/>
      <c r="P537" s="18"/>
      <c r="Q537" s="17"/>
      <c r="R537" s="19"/>
      <c r="S537" s="17"/>
      <c r="T537" s="17"/>
    </row>
    <row r="538" spans="1:37" ht="15">
      <c r="A538" s="411"/>
      <c r="B538" s="414" t="s">
        <v>37179</v>
      </c>
      <c r="C538" s="13"/>
      <c r="D538" s="121"/>
      <c r="E538" s="66"/>
      <c r="F538" s="63"/>
      <c r="G538" s="63"/>
      <c r="H538" s="63"/>
      <c r="I538" s="63"/>
      <c r="J538" s="63"/>
      <c r="K538" s="63"/>
      <c r="L538" s="63"/>
      <c r="M538" s="63"/>
      <c r="N538" s="16"/>
      <c r="O538" s="17"/>
      <c r="P538" s="18"/>
      <c r="Q538" s="17"/>
      <c r="R538" s="19"/>
      <c r="S538" s="17"/>
      <c r="T538" s="17"/>
    </row>
    <row r="539" spans="1:37" ht="28.5">
      <c r="A539" s="411"/>
      <c r="B539" s="414" t="s">
        <v>37180</v>
      </c>
      <c r="C539" s="13"/>
      <c r="D539" s="121"/>
      <c r="E539" s="66"/>
      <c r="F539" s="63"/>
      <c r="G539" s="63"/>
      <c r="H539" s="63"/>
      <c r="I539" s="63"/>
      <c r="J539" s="63"/>
      <c r="K539" s="63"/>
      <c r="L539" s="63"/>
      <c r="M539" s="63"/>
      <c r="N539" s="16"/>
      <c r="O539" s="17"/>
      <c r="P539" s="18"/>
      <c r="Q539" s="17"/>
      <c r="R539" s="19"/>
      <c r="S539" s="17"/>
      <c r="T539" s="17"/>
    </row>
    <row r="540" spans="1:37" ht="15">
      <c r="A540" s="411"/>
      <c r="B540" s="414" t="s">
        <v>37171</v>
      </c>
      <c r="C540" s="13"/>
      <c r="D540" s="121"/>
      <c r="E540" s="66"/>
      <c r="F540" s="63"/>
      <c r="G540" s="63"/>
      <c r="H540" s="63"/>
      <c r="I540" s="63"/>
      <c r="J540" s="63"/>
      <c r="K540" s="63"/>
      <c r="L540" s="63"/>
      <c r="M540" s="63"/>
      <c r="N540" s="16"/>
      <c r="O540" s="17"/>
      <c r="P540" s="18"/>
      <c r="Q540" s="17"/>
      <c r="R540" s="19"/>
      <c r="S540" s="17"/>
      <c r="T540" s="17"/>
    </row>
    <row r="541" spans="1:37" ht="15">
      <c r="A541" s="411"/>
      <c r="B541" s="424" t="s">
        <v>37311</v>
      </c>
      <c r="C541" s="13"/>
      <c r="D541" s="118"/>
      <c r="E541" s="66"/>
      <c r="F541" s="63"/>
      <c r="G541" s="63"/>
      <c r="H541" s="63"/>
      <c r="I541" s="63"/>
      <c r="J541" s="63"/>
      <c r="K541" s="63"/>
      <c r="L541" s="63"/>
      <c r="M541" s="63"/>
      <c r="N541" s="16"/>
      <c r="O541" s="17"/>
      <c r="P541" s="18"/>
      <c r="Q541" s="17"/>
      <c r="R541" s="19"/>
      <c r="S541" s="17"/>
      <c r="T541" s="17"/>
    </row>
    <row r="542" spans="1:37" ht="28.5">
      <c r="A542" s="411"/>
      <c r="B542" s="414" t="s">
        <v>37260</v>
      </c>
      <c r="C542" s="13"/>
      <c r="D542" s="121"/>
      <c r="E542" s="66"/>
      <c r="F542" s="63"/>
      <c r="G542" s="63"/>
      <c r="H542" s="63"/>
      <c r="I542" s="63"/>
      <c r="J542" s="63"/>
      <c r="K542" s="63"/>
      <c r="L542" s="63"/>
      <c r="M542" s="63"/>
      <c r="N542" s="16"/>
      <c r="O542" s="17"/>
      <c r="P542" s="18"/>
      <c r="Q542" s="17"/>
      <c r="R542" s="19"/>
      <c r="S542" s="17"/>
      <c r="T542" s="17"/>
    </row>
    <row r="543" spans="1:37" ht="71.25">
      <c r="A543" s="411"/>
      <c r="B543" s="414" t="s">
        <v>37259</v>
      </c>
      <c r="C543" s="13"/>
      <c r="D543" s="121"/>
      <c r="E543" s="66"/>
      <c r="F543" s="63"/>
      <c r="G543" s="63"/>
      <c r="H543" s="63"/>
      <c r="I543" s="63"/>
      <c r="J543" s="63"/>
      <c r="K543" s="63"/>
      <c r="L543" s="63"/>
      <c r="M543" s="63"/>
      <c r="N543" s="16"/>
      <c r="O543" s="17"/>
      <c r="P543" s="18"/>
      <c r="Q543" s="17"/>
      <c r="R543" s="19"/>
      <c r="S543" s="17"/>
      <c r="T543" s="17"/>
    </row>
    <row r="544" spans="1:37" ht="28.5">
      <c r="A544" s="411"/>
      <c r="B544" s="414" t="s">
        <v>37258</v>
      </c>
      <c r="C544" s="13"/>
      <c r="D544" s="121"/>
      <c r="E544" s="66"/>
      <c r="F544" s="63"/>
      <c r="G544" s="63"/>
      <c r="H544" s="63"/>
      <c r="I544" s="63"/>
      <c r="J544" s="63"/>
      <c r="K544" s="63"/>
      <c r="L544" s="63"/>
      <c r="M544" s="63"/>
      <c r="N544" s="16"/>
      <c r="O544" s="17"/>
      <c r="P544" s="18"/>
      <c r="Q544" s="17"/>
      <c r="R544" s="19"/>
      <c r="S544" s="17"/>
      <c r="T544" s="17"/>
    </row>
    <row r="545" spans="1:20" ht="15">
      <c r="A545" s="411"/>
      <c r="B545" s="414"/>
      <c r="C545" s="13"/>
      <c r="D545" s="121"/>
      <c r="E545" s="66"/>
      <c r="F545" s="63"/>
      <c r="G545" s="63"/>
      <c r="H545" s="63"/>
      <c r="I545" s="63"/>
      <c r="J545" s="63"/>
      <c r="K545" s="63"/>
      <c r="L545" s="63"/>
      <c r="M545" s="63"/>
      <c r="N545" s="16"/>
      <c r="O545" s="17"/>
      <c r="P545" s="18"/>
      <c r="Q545" s="17"/>
      <c r="R545" s="19"/>
      <c r="S545" s="17"/>
      <c r="T545" s="17"/>
    </row>
    <row r="546" spans="1:20" ht="15">
      <c r="A546" s="409"/>
      <c r="B546" s="424" t="s">
        <v>8139</v>
      </c>
      <c r="C546" s="10"/>
      <c r="D546" s="116"/>
      <c r="E546" s="24"/>
      <c r="F546" s="24"/>
      <c r="G546" s="25"/>
      <c r="H546" s="24"/>
      <c r="I546" s="25"/>
      <c r="L546" s="4"/>
      <c r="M546" s="3"/>
      <c r="N546" s="16"/>
      <c r="O546" s="16"/>
      <c r="P546" s="16"/>
      <c r="Q546" s="17"/>
      <c r="R546" s="19"/>
      <c r="S546" s="16"/>
      <c r="T546" s="17"/>
    </row>
    <row r="547" spans="1:20" ht="15">
      <c r="A547" s="409"/>
      <c r="B547" s="424"/>
      <c r="C547" s="10"/>
      <c r="D547" s="116"/>
      <c r="E547" s="24"/>
      <c r="F547" s="24"/>
      <c r="G547" s="25"/>
      <c r="H547" s="24"/>
      <c r="I547" s="25"/>
      <c r="L547" s="4"/>
      <c r="M547" s="3"/>
      <c r="N547" s="16"/>
      <c r="O547" s="16"/>
      <c r="P547" s="16"/>
      <c r="Q547" s="17"/>
      <c r="R547" s="19"/>
      <c r="S547" s="16"/>
      <c r="T547" s="17"/>
    </row>
    <row r="548" spans="1:20" ht="15">
      <c r="A548" s="409"/>
      <c r="B548" s="424" t="s">
        <v>37312</v>
      </c>
      <c r="C548" s="10"/>
      <c r="D548" s="116"/>
      <c r="E548" s="24"/>
      <c r="F548" s="24"/>
      <c r="G548" s="25"/>
      <c r="H548" s="24"/>
      <c r="I548" s="25"/>
      <c r="L548" s="4"/>
      <c r="M548" s="3"/>
      <c r="N548" s="16"/>
      <c r="O548" s="16"/>
      <c r="P548" s="16"/>
      <c r="Q548" s="17"/>
      <c r="R548" s="19"/>
      <c r="S548" s="16"/>
      <c r="T548" s="17"/>
    </row>
    <row r="549" spans="1:20" ht="15">
      <c r="A549" s="411"/>
      <c r="B549" s="414" t="s">
        <v>37181</v>
      </c>
      <c r="C549" s="13"/>
      <c r="D549" s="121"/>
      <c r="E549" s="66"/>
      <c r="F549" s="63"/>
      <c r="G549" s="63"/>
      <c r="H549" s="63"/>
      <c r="I549" s="63"/>
      <c r="J549" s="63"/>
      <c r="K549" s="63"/>
      <c r="L549" s="63"/>
      <c r="M549" s="63"/>
      <c r="N549" s="16"/>
      <c r="O549" s="17"/>
      <c r="P549" s="18"/>
      <c r="Q549" s="17"/>
      <c r="R549" s="19"/>
      <c r="S549" s="17"/>
      <c r="T549" s="17"/>
    </row>
    <row r="550" spans="1:20" ht="57">
      <c r="A550" s="411"/>
      <c r="B550" s="414" t="s">
        <v>36964</v>
      </c>
      <c r="C550" s="13"/>
      <c r="D550" s="121"/>
      <c r="E550" s="66"/>
      <c r="F550" s="63"/>
      <c r="G550" s="63"/>
      <c r="H550" s="63"/>
      <c r="I550" s="63"/>
      <c r="J550" s="63"/>
      <c r="K550" s="63"/>
      <c r="L550" s="63"/>
      <c r="M550" s="63"/>
      <c r="N550" s="16"/>
      <c r="O550" s="17"/>
      <c r="P550" s="18"/>
      <c r="Q550" s="17"/>
      <c r="R550" s="19"/>
      <c r="S550" s="17"/>
      <c r="T550" s="17"/>
    </row>
    <row r="551" spans="1:20" ht="15">
      <c r="A551" s="411"/>
      <c r="B551" s="414" t="s">
        <v>36965</v>
      </c>
      <c r="C551" s="13"/>
      <c r="D551" s="121"/>
      <c r="E551" s="66"/>
      <c r="F551" s="63"/>
      <c r="G551" s="63"/>
      <c r="H551" s="63"/>
      <c r="I551" s="63"/>
      <c r="J551" s="63"/>
      <c r="K551" s="63"/>
      <c r="L551" s="63"/>
      <c r="M551" s="63"/>
      <c r="N551" s="16"/>
      <c r="O551" s="17"/>
      <c r="P551" s="18"/>
      <c r="Q551" s="17"/>
      <c r="R551" s="19"/>
      <c r="S551" s="17"/>
      <c r="T551" s="17"/>
    </row>
    <row r="552" spans="1:20" ht="15">
      <c r="A552" s="411"/>
      <c r="B552" s="424" t="s">
        <v>37311</v>
      </c>
      <c r="C552" s="13"/>
      <c r="D552" s="118"/>
      <c r="E552" s="66"/>
      <c r="F552" s="63"/>
      <c r="G552" s="63"/>
      <c r="H552" s="63"/>
      <c r="I552" s="63"/>
      <c r="J552" s="63"/>
      <c r="K552" s="63"/>
      <c r="L552" s="63"/>
      <c r="M552" s="63"/>
      <c r="N552" s="16"/>
      <c r="O552" s="17"/>
      <c r="P552" s="18"/>
      <c r="Q552" s="17"/>
      <c r="R552" s="19"/>
      <c r="S552" s="17"/>
      <c r="T552" s="17"/>
    </row>
    <row r="553" spans="1:20" ht="42.75">
      <c r="A553" s="411"/>
      <c r="B553" s="414" t="s">
        <v>37261</v>
      </c>
      <c r="C553" s="13"/>
      <c r="D553" s="121"/>
      <c r="E553" s="66"/>
      <c r="F553" s="63"/>
      <c r="G553" s="63"/>
      <c r="H553" s="63"/>
      <c r="I553" s="63"/>
      <c r="J553" s="63"/>
      <c r="K553" s="63"/>
      <c r="L553" s="63"/>
      <c r="M553" s="63"/>
      <c r="N553" s="16"/>
      <c r="O553" s="17"/>
      <c r="P553" s="18"/>
      <c r="Q553" s="17"/>
      <c r="R553" s="19"/>
      <c r="S553" s="17"/>
      <c r="T553" s="17"/>
    </row>
    <row r="554" spans="1:20" ht="15">
      <c r="A554" s="411"/>
      <c r="B554" s="414"/>
      <c r="C554" s="13"/>
      <c r="D554" s="121"/>
      <c r="E554" s="66"/>
      <c r="F554" s="63"/>
      <c r="G554" s="63"/>
      <c r="H554" s="63"/>
      <c r="I554" s="63"/>
      <c r="J554" s="63"/>
      <c r="K554" s="63"/>
      <c r="L554" s="63"/>
      <c r="M554" s="63"/>
      <c r="N554" s="16"/>
      <c r="O554" s="17"/>
      <c r="P554" s="18"/>
      <c r="Q554" s="17"/>
      <c r="R554" s="19"/>
      <c r="S554" s="17"/>
      <c r="T554" s="17"/>
    </row>
    <row r="555" spans="1:20" ht="15">
      <c r="A555" s="409"/>
      <c r="B555" s="424" t="s">
        <v>37386</v>
      </c>
      <c r="C555" s="10"/>
      <c r="D555" s="116"/>
      <c r="E555" s="24"/>
      <c r="F555" s="24"/>
      <c r="G555" s="25"/>
      <c r="H555" s="24"/>
      <c r="I555" s="25"/>
      <c r="L555" s="4"/>
      <c r="M555" s="3"/>
      <c r="N555" s="16"/>
      <c r="O555" s="16"/>
      <c r="P555" s="16"/>
      <c r="Q555" s="17"/>
      <c r="R555" s="19"/>
      <c r="S555" s="16"/>
      <c r="T555" s="17"/>
    </row>
    <row r="556" spans="1:20" ht="15">
      <c r="A556" s="409"/>
      <c r="B556" s="424"/>
      <c r="C556" s="10"/>
      <c r="D556" s="116"/>
      <c r="E556" s="24"/>
      <c r="F556" s="24"/>
      <c r="G556" s="25"/>
      <c r="H556" s="24"/>
      <c r="I556" s="25"/>
      <c r="L556" s="4"/>
      <c r="M556" s="3"/>
      <c r="N556" s="16"/>
      <c r="O556" s="16"/>
      <c r="P556" s="16"/>
      <c r="Q556" s="17"/>
      <c r="R556" s="19"/>
      <c r="S556" s="16"/>
      <c r="T556" s="17"/>
    </row>
    <row r="557" spans="1:20" ht="15">
      <c r="A557" s="409"/>
      <c r="B557" s="424" t="s">
        <v>37312</v>
      </c>
      <c r="C557" s="10"/>
      <c r="D557" s="116"/>
      <c r="E557" s="24"/>
      <c r="F557" s="24"/>
      <c r="G557" s="25"/>
      <c r="H557" s="24"/>
      <c r="I557" s="25"/>
      <c r="L557" s="4"/>
      <c r="M557" s="3"/>
      <c r="N557" s="16"/>
      <c r="O557" s="16"/>
      <c r="P557" s="16"/>
      <c r="Q557" s="17"/>
      <c r="R557" s="19"/>
      <c r="S557" s="16"/>
      <c r="T557" s="17"/>
    </row>
    <row r="558" spans="1:20" ht="28.5">
      <c r="A558" s="411"/>
      <c r="B558" s="414" t="s">
        <v>36966</v>
      </c>
      <c r="C558" s="13"/>
      <c r="D558" s="121"/>
      <c r="E558" s="66"/>
      <c r="F558" s="63"/>
      <c r="G558" s="63"/>
      <c r="H558" s="63"/>
      <c r="I558" s="63"/>
      <c r="J558" s="63"/>
      <c r="K558" s="63"/>
      <c r="L558" s="63"/>
      <c r="M558" s="63"/>
      <c r="N558" s="16"/>
      <c r="O558" s="17"/>
      <c r="P558" s="18"/>
      <c r="Q558" s="17"/>
      <c r="R558" s="19"/>
      <c r="S558" s="17"/>
      <c r="T558" s="17"/>
    </row>
    <row r="559" spans="1:20" ht="28.5">
      <c r="A559" s="411"/>
      <c r="B559" s="414" t="s">
        <v>36967</v>
      </c>
      <c r="C559" s="13"/>
      <c r="D559" s="121"/>
      <c r="E559" s="66"/>
      <c r="F559" s="63"/>
      <c r="G559" s="63"/>
      <c r="H559" s="63"/>
      <c r="I559" s="63"/>
      <c r="J559" s="63"/>
      <c r="K559" s="63"/>
      <c r="L559" s="63"/>
      <c r="M559" s="63"/>
      <c r="N559" s="16"/>
      <c r="O559" s="17"/>
      <c r="P559" s="18"/>
      <c r="Q559" s="17"/>
      <c r="R559" s="19"/>
      <c r="S559" s="17"/>
      <c r="T559" s="17"/>
    </row>
    <row r="560" spans="1:20" ht="15">
      <c r="A560" s="411"/>
      <c r="B560" s="424" t="s">
        <v>37311</v>
      </c>
      <c r="C560" s="13"/>
      <c r="D560" s="121"/>
      <c r="E560" s="66"/>
      <c r="F560" s="63"/>
      <c r="G560" s="63"/>
      <c r="H560" s="63"/>
      <c r="I560" s="63"/>
      <c r="J560" s="63"/>
      <c r="K560" s="63"/>
      <c r="L560" s="63"/>
      <c r="M560" s="63"/>
      <c r="N560" s="16"/>
      <c r="O560" s="17"/>
      <c r="P560" s="18"/>
      <c r="Q560" s="17"/>
      <c r="R560" s="19"/>
      <c r="S560" s="17"/>
      <c r="T560" s="17"/>
    </row>
    <row r="561" spans="1:37" ht="28.5">
      <c r="A561" s="411"/>
      <c r="B561" s="414" t="s">
        <v>37221</v>
      </c>
      <c r="C561" s="13"/>
      <c r="D561" s="121"/>
      <c r="E561" s="66"/>
      <c r="F561" s="63"/>
      <c r="G561" s="63"/>
      <c r="H561" s="63"/>
      <c r="I561" s="63"/>
      <c r="J561" s="63"/>
      <c r="K561" s="63"/>
      <c r="L561" s="63"/>
      <c r="M561" s="63"/>
      <c r="N561" s="16"/>
      <c r="O561" s="17"/>
      <c r="P561" s="18"/>
      <c r="Q561" s="17"/>
      <c r="R561" s="19"/>
      <c r="S561" s="17"/>
      <c r="T561" s="17"/>
    </row>
    <row r="562" spans="1:37" ht="15">
      <c r="A562" s="411"/>
      <c r="B562" s="414"/>
      <c r="C562" s="13"/>
      <c r="D562" s="121"/>
      <c r="E562" s="66"/>
      <c r="F562" s="63"/>
      <c r="G562" s="63"/>
      <c r="H562" s="63"/>
      <c r="I562" s="63"/>
      <c r="J562" s="63"/>
      <c r="K562" s="63"/>
      <c r="L562" s="63"/>
      <c r="M562" s="63"/>
      <c r="N562" s="16"/>
      <c r="O562" s="17"/>
      <c r="P562" s="18"/>
      <c r="Q562" s="17"/>
      <c r="R562" s="19"/>
      <c r="S562" s="17"/>
      <c r="T562" s="17"/>
    </row>
    <row r="563" spans="1:37" ht="15">
      <c r="A563" s="409"/>
      <c r="B563" s="424" t="s">
        <v>8308</v>
      </c>
      <c r="C563" s="10"/>
      <c r="D563" s="116"/>
      <c r="E563" s="24"/>
      <c r="F563" s="24"/>
      <c r="G563" s="25"/>
      <c r="H563" s="24"/>
      <c r="I563" s="25"/>
      <c r="L563" s="4"/>
      <c r="M563" s="3"/>
      <c r="N563" s="16"/>
      <c r="O563" s="16"/>
      <c r="P563" s="16"/>
      <c r="Q563" s="17"/>
      <c r="R563" s="19"/>
      <c r="S563" s="16"/>
      <c r="T563" s="17"/>
    </row>
    <row r="564" spans="1:37" ht="15">
      <c r="A564" s="409"/>
      <c r="B564" s="424"/>
      <c r="C564" s="10"/>
      <c r="D564" s="116"/>
      <c r="E564" s="24"/>
      <c r="F564" s="24"/>
      <c r="G564" s="25"/>
      <c r="H564" s="24"/>
      <c r="I564" s="25"/>
      <c r="L564" s="4"/>
      <c r="M564" s="3"/>
      <c r="N564" s="16"/>
      <c r="O564" s="16"/>
      <c r="P564" s="16"/>
      <c r="Q564" s="17"/>
      <c r="R564" s="19"/>
      <c r="S564" s="16"/>
      <c r="T564" s="17"/>
    </row>
    <row r="565" spans="1:37" ht="15">
      <c r="A565" s="409"/>
      <c r="B565" s="424" t="s">
        <v>37312</v>
      </c>
      <c r="C565" s="10"/>
      <c r="D565" s="116"/>
      <c r="E565" s="24"/>
      <c r="F565" s="24"/>
      <c r="G565" s="25"/>
      <c r="H565" s="24"/>
      <c r="I565" s="25"/>
      <c r="L565" s="4"/>
      <c r="M565" s="3"/>
      <c r="N565" s="16"/>
      <c r="O565" s="16"/>
      <c r="P565" s="16"/>
      <c r="Q565" s="17"/>
      <c r="R565" s="19"/>
      <c r="S565" s="16"/>
      <c r="T565" s="17"/>
    </row>
    <row r="566" spans="1:37" ht="28.5">
      <c r="A566" s="411"/>
      <c r="B566" s="414" t="s">
        <v>37159</v>
      </c>
      <c r="C566" s="13"/>
      <c r="D566" s="121"/>
      <c r="E566" s="66"/>
      <c r="F566" s="63"/>
      <c r="G566" s="63"/>
      <c r="H566" s="63"/>
      <c r="I566" s="63"/>
      <c r="J566" s="63"/>
      <c r="K566" s="63"/>
      <c r="L566" s="63"/>
      <c r="M566" s="63"/>
      <c r="N566" s="16"/>
      <c r="O566" s="17"/>
      <c r="P566" s="18"/>
      <c r="Q566" s="17"/>
      <c r="R566" s="19"/>
      <c r="S566" s="17"/>
      <c r="T566" s="17"/>
    </row>
    <row r="567" spans="1:37" ht="15">
      <c r="A567" s="411"/>
      <c r="B567" s="414" t="s">
        <v>37149</v>
      </c>
      <c r="C567" s="13"/>
      <c r="D567" s="121"/>
      <c r="E567" s="66"/>
      <c r="F567" s="63"/>
      <c r="G567" s="63"/>
      <c r="H567" s="63"/>
      <c r="I567" s="63"/>
      <c r="J567" s="63"/>
      <c r="K567" s="63"/>
      <c r="L567" s="63"/>
      <c r="M567" s="63"/>
      <c r="N567" s="16"/>
      <c r="O567" s="17"/>
      <c r="P567" s="18"/>
      <c r="Q567" s="17"/>
      <c r="R567" s="19"/>
      <c r="S567" s="17"/>
      <c r="T567" s="17"/>
    </row>
    <row r="568" spans="1:37" ht="15">
      <c r="A568" s="411"/>
      <c r="B568" s="424" t="s">
        <v>37311</v>
      </c>
      <c r="C568" s="13"/>
      <c r="D568" s="118"/>
      <c r="E568" s="66"/>
      <c r="F568" s="63"/>
      <c r="G568" s="63"/>
      <c r="H568" s="63"/>
      <c r="I568" s="63"/>
      <c r="J568" s="63"/>
      <c r="K568" s="63"/>
      <c r="L568" s="63"/>
      <c r="M568" s="63"/>
      <c r="N568" s="16"/>
      <c r="O568" s="17"/>
      <c r="P568" s="18"/>
      <c r="Q568" s="17"/>
      <c r="R568" s="19"/>
      <c r="S568" s="17"/>
      <c r="T568" s="17"/>
    </row>
    <row r="569" spans="1:37" ht="28.5">
      <c r="A569" s="411"/>
      <c r="B569" s="414" t="s">
        <v>37264</v>
      </c>
      <c r="C569" s="13"/>
      <c r="D569" s="121"/>
      <c r="E569" s="66"/>
      <c r="F569" s="63"/>
      <c r="G569" s="63"/>
      <c r="H569" s="63"/>
      <c r="I569" s="63"/>
      <c r="J569" s="63"/>
      <c r="K569" s="63"/>
      <c r="L569" s="63"/>
      <c r="M569" s="63"/>
      <c r="N569" s="16"/>
      <c r="O569" s="17"/>
      <c r="P569" s="18"/>
      <c r="Q569" s="17"/>
      <c r="R569" s="19"/>
      <c r="S569" s="17"/>
      <c r="T569" s="17"/>
    </row>
    <row r="570" spans="1:37" ht="15">
      <c r="A570" s="411"/>
      <c r="B570" s="414"/>
      <c r="C570" s="13"/>
      <c r="D570" s="121"/>
      <c r="E570" s="66"/>
      <c r="F570" s="63"/>
      <c r="G570" s="63"/>
      <c r="H570" s="63"/>
      <c r="I570" s="63"/>
      <c r="J570" s="63"/>
      <c r="K570" s="63"/>
      <c r="L570" s="63"/>
      <c r="M570" s="63"/>
      <c r="N570" s="16"/>
      <c r="O570" s="17"/>
      <c r="P570" s="18"/>
      <c r="Q570" s="17"/>
      <c r="R570" s="19"/>
      <c r="S570" s="17"/>
      <c r="T570" s="17"/>
    </row>
    <row r="571" spans="1:37" ht="14.25">
      <c r="A571" s="411"/>
      <c r="B571" s="414"/>
      <c r="C571" s="165"/>
      <c r="D571" s="165"/>
      <c r="E571" s="165"/>
      <c r="F571" s="165"/>
      <c r="G571" s="166"/>
      <c r="H571" s="167"/>
      <c r="I571" s="168"/>
      <c r="J571" s="167"/>
      <c r="K571" s="167"/>
      <c r="L571" s="169"/>
      <c r="M571" s="169"/>
      <c r="N571" s="169"/>
      <c r="O571" s="169"/>
      <c r="P571" s="169"/>
      <c r="Q571" s="169"/>
      <c r="R571" s="169"/>
      <c r="S571" s="169"/>
      <c r="T571" s="169"/>
      <c r="U571" s="169"/>
      <c r="V571" s="169"/>
      <c r="W571" s="169"/>
      <c r="X571" s="169"/>
      <c r="Y571" s="169"/>
      <c r="Z571" s="169"/>
      <c r="AA571" s="169"/>
      <c r="AB571" s="169"/>
      <c r="AC571" s="169"/>
      <c r="AD571" s="169"/>
      <c r="AE571" s="169"/>
      <c r="AF571" s="169"/>
      <c r="AG571" s="169"/>
      <c r="AH571" s="169"/>
      <c r="AI571" s="169"/>
      <c r="AJ571" s="169"/>
      <c r="AK571" s="169"/>
    </row>
    <row r="572" spans="1:37" s="1" customFormat="1" ht="15">
      <c r="A572" s="410">
        <v>800</v>
      </c>
      <c r="B572" s="426" t="s">
        <v>8110</v>
      </c>
      <c r="C572" s="208"/>
      <c r="D572" s="208"/>
      <c r="E572" s="208"/>
      <c r="F572" s="208"/>
      <c r="G572" s="209"/>
      <c r="H572" s="199"/>
      <c r="I572" s="168"/>
      <c r="J572" s="199"/>
      <c r="K572" s="199"/>
      <c r="L572" s="210"/>
      <c r="M572" s="210"/>
      <c r="N572" s="210"/>
      <c r="O572" s="210"/>
      <c r="P572" s="210"/>
      <c r="Q572" s="210"/>
      <c r="R572" s="210"/>
      <c r="S572" s="210"/>
      <c r="T572" s="210"/>
      <c r="U572" s="210"/>
      <c r="V572" s="210"/>
      <c r="W572" s="210"/>
      <c r="X572" s="210"/>
      <c r="Y572" s="210"/>
      <c r="Z572" s="210"/>
      <c r="AA572" s="210"/>
      <c r="AB572" s="210"/>
      <c r="AC572" s="210"/>
      <c r="AD572" s="210"/>
      <c r="AE572" s="210"/>
      <c r="AF572" s="210"/>
      <c r="AG572" s="210"/>
      <c r="AH572" s="210"/>
      <c r="AI572" s="210"/>
      <c r="AJ572" s="210"/>
      <c r="AK572" s="210"/>
    </row>
    <row r="573" spans="1:37" ht="15">
      <c r="A573" s="411"/>
      <c r="B573" s="424"/>
      <c r="C573" s="165"/>
      <c r="D573" s="165"/>
      <c r="E573" s="165"/>
      <c r="F573" s="165"/>
      <c r="G573" s="166"/>
      <c r="H573" s="167"/>
      <c r="I573" s="168"/>
      <c r="J573" s="167"/>
      <c r="K573" s="167"/>
      <c r="L573" s="169"/>
      <c r="M573" s="169"/>
      <c r="N573" s="169"/>
      <c r="O573" s="169"/>
      <c r="P573" s="169"/>
      <c r="Q573" s="169"/>
      <c r="R573" s="169"/>
      <c r="S573" s="169"/>
      <c r="T573" s="169"/>
      <c r="U573" s="169"/>
      <c r="V573" s="169"/>
      <c r="W573" s="169"/>
      <c r="X573" s="169"/>
      <c r="Y573" s="169"/>
      <c r="Z573" s="169"/>
      <c r="AA573" s="169"/>
      <c r="AB573" s="169"/>
      <c r="AC573" s="169"/>
      <c r="AD573" s="169"/>
      <c r="AE573" s="169"/>
      <c r="AF573" s="169"/>
      <c r="AG573" s="169"/>
      <c r="AH573" s="169"/>
      <c r="AI573" s="169"/>
      <c r="AJ573" s="169"/>
      <c r="AK573" s="169"/>
    </row>
    <row r="574" spans="1:37" ht="15">
      <c r="A574" s="409"/>
      <c r="B574" s="424" t="s">
        <v>37312</v>
      </c>
      <c r="C574" s="10"/>
      <c r="D574" s="116"/>
      <c r="E574" s="24"/>
      <c r="F574" s="24"/>
      <c r="G574" s="25"/>
      <c r="H574" s="24"/>
      <c r="I574" s="25"/>
      <c r="L574" s="4"/>
      <c r="M574" s="3"/>
      <c r="N574" s="16"/>
      <c r="O574" s="16"/>
      <c r="P574" s="16"/>
      <c r="Q574" s="17"/>
      <c r="R574" s="19"/>
      <c r="S574" s="16"/>
      <c r="T574" s="17"/>
    </row>
    <row r="575" spans="1:37" ht="15">
      <c r="A575" s="409"/>
      <c r="B575" s="424"/>
      <c r="C575" s="10"/>
      <c r="D575" s="116"/>
      <c r="E575" s="24"/>
      <c r="F575" s="24"/>
      <c r="G575" s="25"/>
      <c r="H575" s="24"/>
      <c r="I575" s="25"/>
      <c r="L575" s="4"/>
      <c r="M575" s="3"/>
      <c r="N575" s="16"/>
      <c r="O575" s="16"/>
      <c r="P575" s="16"/>
      <c r="Q575" s="17"/>
      <c r="R575" s="19"/>
      <c r="S575" s="16"/>
      <c r="T575" s="17"/>
    </row>
    <row r="576" spans="1:37" ht="15">
      <c r="A576" s="409"/>
      <c r="B576" s="424" t="s">
        <v>8310</v>
      </c>
      <c r="C576" s="10"/>
      <c r="D576" s="116"/>
      <c r="E576" s="24"/>
      <c r="F576" s="24"/>
      <c r="G576" s="25"/>
      <c r="H576" s="24"/>
      <c r="I576" s="25"/>
      <c r="L576" s="4"/>
      <c r="M576" s="3"/>
      <c r="N576" s="16"/>
      <c r="O576" s="16"/>
      <c r="P576" s="16"/>
      <c r="Q576" s="17"/>
      <c r="R576" s="19"/>
      <c r="S576" s="16"/>
      <c r="T576" s="17"/>
    </row>
    <row r="577" spans="1:20" ht="15">
      <c r="A577" s="411"/>
      <c r="B577" s="414" t="s">
        <v>37182</v>
      </c>
      <c r="C577" s="13"/>
      <c r="D577" s="121"/>
      <c r="E577" s="66"/>
      <c r="F577" s="63"/>
      <c r="G577" s="63"/>
      <c r="H577" s="63"/>
      <c r="I577" s="63"/>
      <c r="J577" s="63"/>
      <c r="K577" s="63"/>
      <c r="L577" s="63"/>
      <c r="M577" s="63"/>
      <c r="N577" s="16"/>
      <c r="O577" s="17"/>
      <c r="P577" s="18"/>
      <c r="Q577" s="17"/>
      <c r="R577" s="19"/>
      <c r="S577" s="17"/>
      <c r="T577" s="17"/>
    </row>
    <row r="578" spans="1:20" ht="15">
      <c r="A578" s="411"/>
      <c r="B578" s="414" t="s">
        <v>37183</v>
      </c>
      <c r="C578" s="13"/>
      <c r="D578" s="121"/>
      <c r="E578" s="66"/>
      <c r="F578" s="63"/>
      <c r="G578" s="63"/>
      <c r="H578" s="63"/>
      <c r="I578" s="63"/>
      <c r="J578" s="63"/>
      <c r="K578" s="63"/>
      <c r="L578" s="63"/>
      <c r="M578" s="63"/>
      <c r="N578" s="16"/>
      <c r="O578" s="17"/>
      <c r="P578" s="18"/>
      <c r="Q578" s="17"/>
      <c r="R578" s="19"/>
      <c r="S578" s="17"/>
      <c r="T578" s="17"/>
    </row>
    <row r="579" spans="1:20" ht="15">
      <c r="A579" s="411"/>
      <c r="B579" s="414" t="s">
        <v>37184</v>
      </c>
      <c r="C579" s="13"/>
      <c r="D579" s="121"/>
      <c r="E579" s="66"/>
      <c r="F579" s="63"/>
      <c r="G579" s="63"/>
      <c r="H579" s="63"/>
      <c r="I579" s="63"/>
      <c r="J579" s="63"/>
      <c r="K579" s="63"/>
      <c r="L579" s="63"/>
      <c r="M579" s="63"/>
      <c r="N579" s="16"/>
      <c r="O579" s="17"/>
      <c r="P579" s="18"/>
      <c r="Q579" s="17"/>
      <c r="R579" s="19"/>
      <c r="S579" s="17"/>
      <c r="T579" s="17"/>
    </row>
    <row r="580" spans="1:20" ht="15">
      <c r="A580" s="411"/>
      <c r="B580" s="414" t="s">
        <v>37185</v>
      </c>
      <c r="C580" s="13"/>
      <c r="D580" s="121"/>
      <c r="E580" s="66"/>
      <c r="F580" s="63"/>
      <c r="G580" s="63"/>
      <c r="H580" s="63"/>
      <c r="I580" s="63"/>
      <c r="J580" s="63"/>
      <c r="K580" s="63"/>
      <c r="L580" s="63"/>
      <c r="M580" s="63"/>
      <c r="N580" s="16"/>
      <c r="O580" s="17"/>
      <c r="P580" s="18"/>
      <c r="Q580" s="17"/>
      <c r="R580" s="19"/>
      <c r="S580" s="17"/>
      <c r="T580" s="17"/>
    </row>
    <row r="581" spans="1:20" ht="15">
      <c r="A581" s="411"/>
      <c r="B581" s="414" t="s">
        <v>37186</v>
      </c>
      <c r="C581" s="13"/>
      <c r="D581" s="121"/>
      <c r="E581" s="66"/>
      <c r="F581" s="63"/>
      <c r="G581" s="63"/>
      <c r="H581" s="63"/>
      <c r="I581" s="63"/>
      <c r="J581" s="63"/>
      <c r="K581" s="63"/>
      <c r="L581" s="63"/>
      <c r="M581" s="63"/>
      <c r="N581" s="16"/>
      <c r="O581" s="17"/>
      <c r="P581" s="18"/>
      <c r="Q581" s="17"/>
      <c r="R581" s="19"/>
      <c r="S581" s="17"/>
      <c r="T581" s="17"/>
    </row>
    <row r="582" spans="1:20" ht="15">
      <c r="A582" s="411"/>
      <c r="B582" s="414" t="s">
        <v>37187</v>
      </c>
      <c r="C582" s="13"/>
      <c r="D582" s="121"/>
      <c r="E582" s="66"/>
      <c r="F582" s="63"/>
      <c r="G582" s="63"/>
      <c r="H582" s="63"/>
      <c r="I582" s="63"/>
      <c r="J582" s="63"/>
      <c r="K582" s="63"/>
      <c r="L582" s="63"/>
      <c r="M582" s="63"/>
      <c r="N582" s="16"/>
      <c r="O582" s="17"/>
      <c r="P582" s="18"/>
      <c r="Q582" s="17"/>
      <c r="R582" s="19"/>
      <c r="S582" s="17"/>
      <c r="T582" s="17"/>
    </row>
    <row r="583" spans="1:20" ht="15">
      <c r="A583" s="411"/>
      <c r="B583" s="414" t="s">
        <v>37188</v>
      </c>
      <c r="C583" s="13"/>
      <c r="D583" s="121"/>
      <c r="E583" s="66"/>
      <c r="F583" s="63"/>
      <c r="G583" s="63"/>
      <c r="H583" s="63"/>
      <c r="I583" s="63"/>
      <c r="J583" s="63"/>
      <c r="K583" s="63"/>
      <c r="L583" s="63"/>
      <c r="M583" s="63"/>
      <c r="N583" s="16"/>
      <c r="O583" s="17"/>
      <c r="P583" s="18"/>
      <c r="Q583" s="17"/>
      <c r="R583" s="19"/>
      <c r="S583" s="17"/>
      <c r="T583" s="17"/>
    </row>
    <row r="584" spans="1:20" ht="15">
      <c r="A584" s="409"/>
      <c r="B584" s="424" t="s">
        <v>8311</v>
      </c>
      <c r="C584" s="10"/>
      <c r="D584" s="116"/>
      <c r="E584" s="24"/>
      <c r="F584" s="24"/>
      <c r="G584" s="25"/>
      <c r="H584" s="24"/>
      <c r="I584" s="25"/>
      <c r="L584" s="4"/>
      <c r="M584" s="3"/>
      <c r="N584" s="16"/>
      <c r="O584" s="16"/>
      <c r="P584" s="16"/>
      <c r="Q584" s="17"/>
      <c r="R584" s="19"/>
      <c r="S584" s="16"/>
      <c r="T584" s="17"/>
    </row>
    <row r="585" spans="1:20" ht="15">
      <c r="A585" s="411"/>
      <c r="B585" s="414" t="s">
        <v>37189</v>
      </c>
      <c r="C585" s="13"/>
      <c r="D585" s="121"/>
      <c r="E585" s="66"/>
      <c r="F585" s="63"/>
      <c r="G585" s="63"/>
      <c r="H585" s="63"/>
      <c r="I585" s="63"/>
      <c r="J585" s="63"/>
      <c r="K585" s="63"/>
      <c r="L585" s="63"/>
      <c r="M585" s="63"/>
      <c r="N585" s="16"/>
      <c r="O585" s="17"/>
      <c r="P585" s="18"/>
      <c r="Q585" s="17"/>
      <c r="R585" s="19"/>
      <c r="S585" s="17"/>
      <c r="T585" s="17"/>
    </row>
    <row r="586" spans="1:20" ht="15">
      <c r="A586" s="411"/>
      <c r="B586" s="414" t="s">
        <v>37190</v>
      </c>
      <c r="C586" s="13"/>
      <c r="D586" s="121"/>
      <c r="E586" s="66"/>
      <c r="F586" s="63"/>
      <c r="G586" s="63"/>
      <c r="H586" s="63"/>
      <c r="I586" s="63"/>
      <c r="J586" s="63"/>
      <c r="K586" s="63"/>
      <c r="L586" s="63"/>
      <c r="M586" s="63"/>
      <c r="N586" s="16"/>
      <c r="O586" s="17"/>
      <c r="P586" s="18"/>
      <c r="Q586" s="17"/>
      <c r="R586" s="19"/>
      <c r="S586" s="17"/>
      <c r="T586" s="17"/>
    </row>
    <row r="587" spans="1:20" ht="15">
      <c r="A587" s="411"/>
      <c r="B587" s="414" t="s">
        <v>37191</v>
      </c>
      <c r="C587" s="13"/>
      <c r="D587" s="121"/>
      <c r="E587" s="66"/>
      <c r="F587" s="63"/>
      <c r="G587" s="63"/>
      <c r="H587" s="63"/>
      <c r="I587" s="63"/>
      <c r="J587" s="63"/>
      <c r="K587" s="63"/>
      <c r="L587" s="63"/>
      <c r="M587" s="63"/>
      <c r="N587" s="16"/>
      <c r="O587" s="17"/>
      <c r="P587" s="18"/>
      <c r="Q587" s="17"/>
      <c r="R587" s="19"/>
      <c r="S587" s="17"/>
      <c r="T587" s="17"/>
    </row>
    <row r="588" spans="1:20" ht="15">
      <c r="A588" s="411"/>
      <c r="B588" s="414" t="s">
        <v>37192</v>
      </c>
      <c r="C588" s="13"/>
      <c r="D588" s="121"/>
      <c r="E588" s="66"/>
      <c r="F588" s="63"/>
      <c r="G588" s="63"/>
      <c r="H588" s="63"/>
      <c r="I588" s="63"/>
      <c r="J588" s="63"/>
      <c r="K588" s="63"/>
      <c r="L588" s="63"/>
      <c r="M588" s="63"/>
      <c r="N588" s="16"/>
      <c r="O588" s="17"/>
      <c r="P588" s="18"/>
      <c r="Q588" s="17"/>
      <c r="R588" s="19"/>
      <c r="S588" s="17"/>
      <c r="T588" s="17"/>
    </row>
    <row r="589" spans="1:20" ht="28.5">
      <c r="A589" s="411"/>
      <c r="B589" s="414" t="s">
        <v>37088</v>
      </c>
      <c r="C589" s="13"/>
      <c r="D589" s="121"/>
      <c r="E589" s="66"/>
      <c r="F589" s="63"/>
      <c r="G589" s="63"/>
      <c r="H589" s="63"/>
      <c r="I589" s="63"/>
      <c r="J589" s="63"/>
      <c r="K589" s="63"/>
      <c r="L589" s="63"/>
      <c r="M589" s="63"/>
      <c r="N589" s="16"/>
      <c r="O589" s="17"/>
      <c r="P589" s="18"/>
      <c r="Q589" s="17"/>
      <c r="R589" s="19"/>
      <c r="S589" s="17"/>
      <c r="T589" s="17"/>
    </row>
    <row r="590" spans="1:20" ht="15">
      <c r="A590" s="411"/>
      <c r="B590" s="414" t="s">
        <v>37187</v>
      </c>
      <c r="C590" s="13"/>
      <c r="D590" s="121"/>
      <c r="E590" s="66"/>
      <c r="F590" s="63"/>
      <c r="G590" s="63"/>
      <c r="H590" s="63"/>
      <c r="I590" s="63"/>
      <c r="J590" s="63"/>
      <c r="K590" s="63"/>
      <c r="L590" s="63"/>
      <c r="M590" s="63"/>
      <c r="N590" s="16"/>
      <c r="O590" s="17"/>
      <c r="P590" s="18"/>
      <c r="Q590" s="17"/>
      <c r="R590" s="19"/>
      <c r="S590" s="17"/>
      <c r="T590" s="17"/>
    </row>
    <row r="591" spans="1:20" ht="15">
      <c r="A591" s="411"/>
      <c r="B591" s="414" t="s">
        <v>37193</v>
      </c>
      <c r="C591" s="13"/>
      <c r="D591" s="121"/>
      <c r="E591" s="66"/>
      <c r="F591" s="63"/>
      <c r="G591" s="63"/>
      <c r="H591" s="63"/>
      <c r="I591" s="63"/>
      <c r="J591" s="63"/>
      <c r="K591" s="63"/>
      <c r="L591" s="63"/>
      <c r="M591" s="63"/>
      <c r="N591" s="16"/>
      <c r="O591" s="17"/>
      <c r="P591" s="18"/>
      <c r="Q591" s="17"/>
      <c r="R591" s="19"/>
      <c r="S591" s="17"/>
      <c r="T591" s="17"/>
    </row>
    <row r="592" spans="1:20" ht="15">
      <c r="A592" s="411"/>
      <c r="B592" s="414" t="s">
        <v>37194</v>
      </c>
      <c r="C592" s="13"/>
      <c r="D592" s="121"/>
      <c r="E592" s="66"/>
      <c r="F592" s="63"/>
      <c r="G592" s="63"/>
      <c r="H592" s="63"/>
      <c r="I592" s="63"/>
      <c r="J592" s="63"/>
      <c r="K592" s="63"/>
      <c r="L592" s="63"/>
      <c r="M592" s="63"/>
      <c r="N592" s="16"/>
      <c r="O592" s="17"/>
      <c r="P592" s="18"/>
      <c r="Q592" s="17"/>
      <c r="R592" s="19"/>
      <c r="S592" s="17"/>
      <c r="T592" s="17"/>
    </row>
    <row r="593" spans="1:20" ht="15" hidden="1">
      <c r="A593" s="409"/>
      <c r="B593" s="424" t="s">
        <v>8312</v>
      </c>
      <c r="C593" s="10"/>
      <c r="D593" s="116"/>
      <c r="E593" s="24"/>
      <c r="F593" s="24"/>
      <c r="G593" s="25"/>
      <c r="H593" s="24"/>
      <c r="I593" s="25"/>
      <c r="L593" s="4"/>
      <c r="M593" s="3"/>
      <c r="N593" s="16"/>
      <c r="O593" s="16"/>
      <c r="P593" s="16"/>
      <c r="Q593" s="17"/>
      <c r="R593" s="19"/>
      <c r="S593" s="16"/>
      <c r="T593" s="17"/>
    </row>
    <row r="594" spans="1:20" ht="15" hidden="1">
      <c r="A594" s="411"/>
      <c r="B594" s="414" t="s">
        <v>36933</v>
      </c>
      <c r="C594" s="13"/>
      <c r="D594" s="121"/>
      <c r="E594" s="66"/>
      <c r="F594" s="63"/>
      <c r="G594" s="63"/>
      <c r="H594" s="63"/>
      <c r="I594" s="63"/>
      <c r="J594" s="63"/>
      <c r="K594" s="63"/>
      <c r="L594" s="63"/>
      <c r="M594" s="63"/>
      <c r="N594" s="16"/>
      <c r="O594" s="17"/>
      <c r="P594" s="18"/>
      <c r="Q594" s="17"/>
      <c r="R594" s="19"/>
      <c r="S594" s="17"/>
      <c r="T594" s="17"/>
    </row>
    <row r="595" spans="1:20" ht="15" hidden="1">
      <c r="A595" s="411"/>
      <c r="B595" s="414" t="s">
        <v>36934</v>
      </c>
      <c r="C595" s="13"/>
      <c r="D595" s="121"/>
      <c r="E595" s="66"/>
      <c r="F595" s="63"/>
      <c r="G595" s="63"/>
      <c r="H595" s="63"/>
      <c r="I595" s="63"/>
      <c r="J595" s="63"/>
      <c r="K595" s="63"/>
      <c r="L595" s="63"/>
      <c r="M595" s="63"/>
      <c r="N595" s="16"/>
      <c r="O595" s="17"/>
      <c r="P595" s="18"/>
      <c r="Q595" s="17"/>
      <c r="R595" s="19"/>
      <c r="S595" s="17"/>
      <c r="T595" s="17"/>
    </row>
    <row r="596" spans="1:20" ht="15" hidden="1">
      <c r="A596" s="411"/>
      <c r="B596" s="414" t="s">
        <v>36935</v>
      </c>
      <c r="C596" s="13"/>
      <c r="D596" s="121"/>
      <c r="E596" s="66"/>
      <c r="F596" s="63"/>
      <c r="G596" s="63"/>
      <c r="H596" s="63"/>
      <c r="I596" s="63"/>
      <c r="J596" s="63"/>
      <c r="K596" s="63"/>
      <c r="L596" s="63"/>
      <c r="M596" s="63"/>
      <c r="N596" s="16"/>
      <c r="O596" s="17"/>
      <c r="P596" s="18"/>
      <c r="Q596" s="17"/>
      <c r="R596" s="19"/>
      <c r="S596" s="17"/>
      <c r="T596" s="17"/>
    </row>
    <row r="597" spans="1:20" ht="28.5" hidden="1">
      <c r="A597" s="411"/>
      <c r="B597" s="414" t="s">
        <v>36932</v>
      </c>
      <c r="C597" s="13"/>
      <c r="D597" s="121"/>
      <c r="E597" s="66"/>
      <c r="F597" s="63"/>
      <c r="G597" s="63"/>
      <c r="H597" s="63"/>
      <c r="I597" s="63"/>
      <c r="J597" s="63"/>
      <c r="K597" s="63"/>
      <c r="L597" s="63"/>
      <c r="M597" s="63"/>
      <c r="N597" s="16"/>
      <c r="O597" s="17"/>
      <c r="P597" s="18"/>
      <c r="Q597" s="17"/>
      <c r="R597" s="19"/>
      <c r="S597" s="17"/>
      <c r="T597" s="17"/>
    </row>
    <row r="598" spans="1:20" ht="15" hidden="1">
      <c r="A598" s="409"/>
      <c r="B598" s="424" t="s">
        <v>36937</v>
      </c>
      <c r="C598" s="10"/>
      <c r="D598" s="116"/>
      <c r="E598" s="24"/>
      <c r="F598" s="24"/>
      <c r="G598" s="25"/>
      <c r="H598" s="24"/>
      <c r="I598" s="25"/>
      <c r="L598" s="4"/>
      <c r="M598" s="3"/>
      <c r="N598" s="16"/>
      <c r="O598" s="16"/>
      <c r="P598" s="16"/>
      <c r="Q598" s="17"/>
      <c r="R598" s="19"/>
      <c r="S598" s="16"/>
      <c r="T598" s="17"/>
    </row>
    <row r="599" spans="1:20" ht="15" hidden="1">
      <c r="A599" s="411"/>
      <c r="B599" s="414" t="s">
        <v>36936</v>
      </c>
      <c r="C599" s="13"/>
      <c r="D599" s="121"/>
      <c r="E599" s="66"/>
      <c r="F599" s="63"/>
      <c r="G599" s="63"/>
      <c r="H599" s="63"/>
      <c r="I599" s="63"/>
      <c r="J599" s="63"/>
      <c r="K599" s="63"/>
      <c r="L599" s="63"/>
      <c r="M599" s="63"/>
      <c r="N599" s="16"/>
      <c r="O599" s="17"/>
      <c r="P599" s="18"/>
      <c r="Q599" s="17"/>
      <c r="R599" s="19"/>
      <c r="S599" s="17"/>
      <c r="T599" s="17"/>
    </row>
    <row r="600" spans="1:20" ht="15">
      <c r="A600" s="411"/>
      <c r="B600" s="414"/>
      <c r="C600" s="13"/>
      <c r="D600" s="121"/>
      <c r="E600" s="66"/>
      <c r="F600" s="63"/>
      <c r="G600" s="63"/>
      <c r="H600" s="63"/>
      <c r="I600" s="63"/>
      <c r="J600" s="63"/>
      <c r="K600" s="63"/>
      <c r="L600" s="63"/>
      <c r="M600" s="63"/>
      <c r="N600" s="16"/>
      <c r="O600" s="17"/>
      <c r="P600" s="18"/>
      <c r="Q600" s="17"/>
      <c r="R600" s="19"/>
      <c r="S600" s="17"/>
      <c r="T600" s="17"/>
    </row>
    <row r="601" spans="1:20" ht="15">
      <c r="A601" s="411"/>
      <c r="B601" s="424" t="s">
        <v>37311</v>
      </c>
      <c r="C601" s="13"/>
      <c r="D601" s="118"/>
      <c r="E601" s="66"/>
      <c r="F601" s="63"/>
      <c r="G601" s="63"/>
      <c r="H601" s="63"/>
      <c r="I601" s="63"/>
      <c r="J601" s="63"/>
      <c r="K601" s="63"/>
      <c r="L601" s="63"/>
      <c r="M601" s="63"/>
      <c r="N601" s="16"/>
      <c r="O601" s="17"/>
      <c r="P601" s="18"/>
      <c r="Q601" s="17"/>
      <c r="R601" s="19"/>
      <c r="S601" s="17"/>
      <c r="T601" s="17"/>
    </row>
    <row r="602" spans="1:20" ht="42.75">
      <c r="A602" s="411"/>
      <c r="B602" s="414" t="s">
        <v>37248</v>
      </c>
    </row>
    <row r="603" spans="1:20" ht="42.75">
      <c r="A603" s="411"/>
      <c r="B603" s="414" t="s">
        <v>37249</v>
      </c>
      <c r="C603" s="13"/>
      <c r="D603" s="121"/>
      <c r="E603" s="66"/>
      <c r="F603" s="63"/>
      <c r="G603" s="63"/>
      <c r="H603" s="63"/>
      <c r="I603" s="63"/>
      <c r="J603" s="63"/>
      <c r="K603" s="63"/>
      <c r="L603" s="63"/>
      <c r="M603" s="63"/>
      <c r="N603" s="16"/>
      <c r="O603" s="17"/>
      <c r="P603" s="18"/>
      <c r="Q603" s="17"/>
      <c r="R603" s="19"/>
      <c r="S603" s="17"/>
      <c r="T603" s="17"/>
    </row>
    <row r="604" spans="1:20" ht="28.5">
      <c r="A604" s="411"/>
      <c r="B604" s="414" t="s">
        <v>37250</v>
      </c>
      <c r="C604" s="13"/>
      <c r="D604" s="121"/>
      <c r="E604" s="66"/>
      <c r="F604" s="63"/>
      <c r="G604" s="63"/>
      <c r="H604" s="63"/>
      <c r="I604" s="63"/>
      <c r="J604" s="63"/>
      <c r="K604" s="63"/>
      <c r="L604" s="63"/>
      <c r="M604" s="63"/>
      <c r="N604" s="16"/>
      <c r="O604" s="17"/>
      <c r="P604" s="18"/>
      <c r="Q604" s="17"/>
      <c r="R604" s="19"/>
      <c r="S604" s="17"/>
      <c r="T604" s="17"/>
    </row>
    <row r="605" spans="1:20" ht="28.5">
      <c r="A605" s="411"/>
      <c r="B605" s="414" t="s">
        <v>37251</v>
      </c>
      <c r="C605" s="13"/>
      <c r="D605" s="121"/>
      <c r="E605" s="66"/>
      <c r="F605" s="63"/>
      <c r="G605" s="63"/>
      <c r="H605" s="63"/>
      <c r="I605" s="63"/>
      <c r="J605" s="63"/>
      <c r="K605" s="63"/>
      <c r="L605" s="63"/>
      <c r="M605" s="63"/>
      <c r="N605" s="16"/>
      <c r="O605" s="17"/>
      <c r="P605" s="18"/>
      <c r="Q605" s="17"/>
      <c r="R605" s="19"/>
      <c r="S605" s="17"/>
      <c r="T605" s="17"/>
    </row>
    <row r="606" spans="1:20" ht="15">
      <c r="A606" s="411"/>
      <c r="B606" s="414" t="s">
        <v>37252</v>
      </c>
      <c r="C606" s="13"/>
      <c r="D606" s="121"/>
      <c r="E606" s="66"/>
      <c r="F606" s="63"/>
      <c r="G606" s="63"/>
      <c r="H606" s="63"/>
      <c r="I606" s="63"/>
      <c r="J606" s="63"/>
      <c r="K606" s="63"/>
      <c r="L606" s="63"/>
      <c r="M606" s="63"/>
      <c r="N606" s="16"/>
      <c r="O606" s="17"/>
      <c r="P606" s="18"/>
      <c r="Q606" s="17"/>
      <c r="R606" s="19"/>
      <c r="S606" s="17"/>
      <c r="T606" s="17"/>
    </row>
    <row r="607" spans="1:20" ht="15">
      <c r="A607" s="411"/>
      <c r="B607" s="414" t="s">
        <v>37253</v>
      </c>
      <c r="C607" s="13"/>
      <c r="D607" s="121"/>
      <c r="E607" s="66"/>
      <c r="F607" s="63"/>
      <c r="G607" s="63"/>
      <c r="H607" s="63"/>
      <c r="I607" s="63"/>
      <c r="J607" s="63"/>
      <c r="K607" s="63"/>
      <c r="L607" s="63"/>
      <c r="M607" s="63"/>
      <c r="N607" s="16"/>
      <c r="O607" s="17"/>
      <c r="P607" s="18"/>
      <c r="Q607" s="17"/>
      <c r="R607" s="19"/>
      <c r="S607" s="17"/>
      <c r="T607" s="17"/>
    </row>
    <row r="608" spans="1:20" ht="28.5">
      <c r="A608" s="411"/>
      <c r="B608" s="414" t="s">
        <v>37254</v>
      </c>
      <c r="C608" s="13"/>
      <c r="D608" s="121"/>
      <c r="E608" s="66"/>
      <c r="F608" s="63"/>
      <c r="G608" s="63"/>
      <c r="H608" s="63"/>
      <c r="I608" s="63"/>
      <c r="J608" s="63"/>
      <c r="K608" s="63"/>
      <c r="L608" s="63"/>
      <c r="M608" s="63"/>
      <c r="N608" s="16"/>
      <c r="O608" s="17"/>
      <c r="P608" s="18"/>
      <c r="Q608" s="17"/>
      <c r="R608" s="19"/>
      <c r="S608" s="17"/>
      <c r="T608" s="17"/>
    </row>
    <row r="609" spans="1:37" ht="14.25">
      <c r="A609" s="411"/>
      <c r="B609" s="414"/>
      <c r="C609" s="165"/>
      <c r="D609" s="165"/>
      <c r="E609" s="165"/>
      <c r="F609" s="165"/>
      <c r="G609" s="166"/>
      <c r="H609" s="167"/>
      <c r="I609" s="168"/>
      <c r="J609" s="167"/>
      <c r="K609" s="167"/>
      <c r="L609" s="169"/>
      <c r="M609" s="169"/>
      <c r="N609" s="169"/>
      <c r="O609" s="169"/>
      <c r="P609" s="169"/>
      <c r="Q609" s="169"/>
      <c r="R609" s="169"/>
      <c r="S609" s="169"/>
      <c r="T609" s="169"/>
      <c r="U609" s="169"/>
      <c r="V609" s="169"/>
      <c r="W609" s="169"/>
      <c r="X609" s="169"/>
      <c r="Y609" s="169"/>
      <c r="Z609" s="169"/>
      <c r="AA609" s="169"/>
      <c r="AB609" s="169"/>
      <c r="AC609" s="169"/>
      <c r="AD609" s="169"/>
      <c r="AE609" s="169"/>
      <c r="AF609" s="169"/>
      <c r="AG609" s="169"/>
      <c r="AH609" s="169"/>
      <c r="AI609" s="169"/>
      <c r="AJ609" s="169"/>
      <c r="AK609" s="169"/>
    </row>
    <row r="610" spans="1:37" ht="15">
      <c r="A610" s="411"/>
      <c r="B610" s="424"/>
      <c r="C610" s="10"/>
      <c r="D610" s="119"/>
      <c r="E610" s="63"/>
      <c r="F610" s="63"/>
      <c r="G610" s="63"/>
      <c r="H610" s="63"/>
      <c r="I610" s="63"/>
      <c r="J610" s="63"/>
      <c r="K610" s="63"/>
      <c r="L610" s="63"/>
      <c r="M610" s="63"/>
      <c r="N610" s="63"/>
      <c r="O610" s="63"/>
      <c r="P610" s="18"/>
      <c r="Q610" s="17"/>
      <c r="R610" s="19"/>
      <c r="S610" s="17"/>
      <c r="T610" s="17"/>
    </row>
    <row r="611" spans="1:37" s="1" customFormat="1" ht="15" hidden="1">
      <c r="A611" s="410">
        <v>1000</v>
      </c>
      <c r="B611" s="426" t="s">
        <v>8134</v>
      </c>
      <c r="C611" s="208"/>
      <c r="D611" s="208"/>
      <c r="E611" s="208"/>
      <c r="F611" s="208"/>
      <c r="G611" s="209"/>
      <c r="H611" s="199"/>
      <c r="I611" s="168"/>
      <c r="J611" s="199"/>
      <c r="K611" s="199"/>
      <c r="L611" s="210"/>
      <c r="M611" s="210"/>
      <c r="N611" s="210"/>
      <c r="O611" s="210"/>
      <c r="P611" s="210"/>
      <c r="Q611" s="210"/>
      <c r="R611" s="210"/>
      <c r="S611" s="210"/>
      <c r="T611" s="210"/>
      <c r="U611" s="210"/>
      <c r="V611" s="210"/>
      <c r="W611" s="210"/>
      <c r="X611" s="210"/>
      <c r="Y611" s="210"/>
      <c r="Z611" s="210"/>
      <c r="AA611" s="210"/>
      <c r="AB611" s="210"/>
      <c r="AC611" s="210"/>
      <c r="AD611" s="210"/>
      <c r="AE611" s="210"/>
      <c r="AF611" s="210"/>
      <c r="AG611" s="210"/>
      <c r="AH611" s="210"/>
      <c r="AI611" s="210"/>
      <c r="AJ611" s="210"/>
      <c r="AK611" s="210"/>
    </row>
    <row r="612" spans="1:37" ht="15" hidden="1">
      <c r="A612" s="409"/>
      <c r="B612" s="424"/>
      <c r="C612" s="10"/>
      <c r="D612" s="116"/>
      <c r="E612" s="24"/>
      <c r="F612" s="24"/>
      <c r="G612" s="25"/>
      <c r="H612" s="24"/>
      <c r="I612" s="25"/>
      <c r="L612" s="4"/>
      <c r="M612" s="3"/>
      <c r="N612" s="16"/>
      <c r="O612" s="16"/>
      <c r="P612" s="16"/>
      <c r="Q612" s="17"/>
      <c r="R612" s="19"/>
      <c r="S612" s="16"/>
      <c r="T612" s="17"/>
    </row>
    <row r="613" spans="1:37" ht="15" hidden="1">
      <c r="A613" s="409"/>
      <c r="B613" s="424" t="s">
        <v>37312</v>
      </c>
      <c r="C613" s="10"/>
      <c r="D613" s="116"/>
      <c r="E613" s="24"/>
      <c r="F613" s="24"/>
      <c r="G613" s="25"/>
      <c r="H613" s="24"/>
      <c r="I613" s="25"/>
      <c r="L613" s="4"/>
      <c r="M613" s="3"/>
      <c r="N613" s="16"/>
      <c r="O613" s="16"/>
      <c r="P613" s="16"/>
      <c r="Q613" s="17"/>
      <c r="R613" s="19"/>
      <c r="S613" s="16"/>
      <c r="T613" s="17"/>
    </row>
    <row r="614" spans="1:37" ht="15" hidden="1">
      <c r="A614" s="409"/>
      <c r="B614" s="424"/>
      <c r="C614" s="10"/>
      <c r="D614" s="116"/>
      <c r="E614" s="24"/>
      <c r="F614" s="24"/>
      <c r="G614" s="25"/>
      <c r="H614" s="24"/>
      <c r="I614" s="25"/>
      <c r="L614" s="4"/>
      <c r="M614" s="3"/>
      <c r="N614" s="16"/>
      <c r="O614" s="16"/>
      <c r="P614" s="16"/>
      <c r="Q614" s="17"/>
      <c r="R614" s="19"/>
      <c r="S614" s="16"/>
      <c r="T614" s="17"/>
    </row>
    <row r="615" spans="1:37" ht="15" hidden="1">
      <c r="A615" s="409"/>
      <c r="B615" s="424" t="s">
        <v>8323</v>
      </c>
      <c r="C615" s="10"/>
      <c r="D615" s="116"/>
      <c r="E615" s="24"/>
      <c r="F615" s="24"/>
      <c r="G615" s="25"/>
      <c r="H615" s="24"/>
      <c r="I615" s="25"/>
      <c r="L615" s="4"/>
      <c r="M615" s="3"/>
      <c r="N615" s="16"/>
      <c r="O615" s="16"/>
      <c r="P615" s="16"/>
      <c r="Q615" s="17"/>
      <c r="R615" s="19"/>
      <c r="S615" s="16"/>
      <c r="T615" s="17"/>
    </row>
    <row r="616" spans="1:37" ht="15" hidden="1">
      <c r="A616" s="411"/>
      <c r="B616" s="414" t="s">
        <v>37195</v>
      </c>
      <c r="C616" s="13"/>
      <c r="D616" s="121"/>
      <c r="E616" s="66"/>
      <c r="F616" s="63"/>
      <c r="G616" s="63"/>
      <c r="H616" s="63"/>
      <c r="I616" s="63"/>
      <c r="J616" s="63"/>
      <c r="K616" s="63"/>
      <c r="L616" s="63"/>
      <c r="M616" s="63"/>
      <c r="N616" s="16"/>
      <c r="O616" s="17"/>
      <c r="P616" s="18"/>
      <c r="Q616" s="17"/>
      <c r="R616" s="19"/>
      <c r="S616" s="17"/>
      <c r="T616" s="17"/>
    </row>
    <row r="617" spans="1:37" ht="15" hidden="1">
      <c r="A617" s="409"/>
      <c r="B617" s="424" t="s">
        <v>8135</v>
      </c>
      <c r="C617" s="10"/>
      <c r="D617" s="116"/>
      <c r="E617" s="24"/>
      <c r="F617" s="24"/>
      <c r="G617" s="25"/>
      <c r="H617" s="24"/>
      <c r="I617" s="25"/>
      <c r="L617" s="4"/>
      <c r="M617" s="3"/>
      <c r="N617" s="16"/>
      <c r="O617" s="16"/>
      <c r="P617" s="16"/>
      <c r="Q617" s="17"/>
      <c r="R617" s="19"/>
      <c r="S617" s="16"/>
      <c r="T617" s="17"/>
    </row>
    <row r="618" spans="1:37" ht="15" hidden="1">
      <c r="A618" s="411"/>
      <c r="B618" s="414" t="s">
        <v>37196</v>
      </c>
      <c r="C618" s="13"/>
      <c r="D618" s="121"/>
      <c r="E618" s="66"/>
      <c r="F618" s="63"/>
      <c r="G618" s="63"/>
      <c r="H618" s="63"/>
      <c r="I618" s="63"/>
      <c r="J618" s="63"/>
      <c r="K618" s="63"/>
      <c r="L618" s="63"/>
      <c r="M618" s="63"/>
      <c r="N618" s="16"/>
      <c r="O618" s="17"/>
      <c r="P618" s="18"/>
      <c r="Q618" s="17"/>
      <c r="R618" s="19"/>
      <c r="S618" s="17"/>
      <c r="T618" s="17"/>
    </row>
    <row r="619" spans="1:37" ht="15" hidden="1">
      <c r="A619" s="411"/>
      <c r="B619" s="414" t="s">
        <v>37197</v>
      </c>
      <c r="C619" s="13"/>
      <c r="D619" s="121"/>
      <c r="E619" s="66"/>
      <c r="F619" s="63"/>
      <c r="G619" s="63"/>
      <c r="H619" s="63"/>
      <c r="I619" s="63"/>
      <c r="J619" s="63"/>
      <c r="K619" s="63"/>
      <c r="L619" s="63"/>
      <c r="M619" s="63"/>
      <c r="N619" s="16"/>
      <c r="O619" s="17"/>
      <c r="P619" s="18"/>
      <c r="Q619" s="17"/>
      <c r="R619" s="19"/>
      <c r="S619" s="17"/>
      <c r="T619" s="17"/>
    </row>
    <row r="620" spans="1:37" ht="15" hidden="1">
      <c r="A620" s="411"/>
      <c r="B620" s="414" t="s">
        <v>37198</v>
      </c>
      <c r="C620" s="13"/>
      <c r="D620" s="121"/>
      <c r="E620" s="66"/>
      <c r="F620" s="63"/>
      <c r="G620" s="63"/>
      <c r="H620" s="63"/>
      <c r="I620" s="63"/>
      <c r="J620" s="63"/>
      <c r="K620" s="63"/>
      <c r="L620" s="63"/>
      <c r="M620" s="63"/>
      <c r="N620" s="16"/>
      <c r="O620" s="17"/>
      <c r="P620" s="18"/>
      <c r="Q620" s="17"/>
      <c r="R620" s="19"/>
      <c r="S620" s="17"/>
      <c r="T620" s="17"/>
    </row>
    <row r="621" spans="1:37" ht="15" hidden="1">
      <c r="A621" s="411"/>
      <c r="B621" s="414" t="s">
        <v>37199</v>
      </c>
      <c r="C621" s="13"/>
      <c r="D621" s="121"/>
      <c r="E621" s="66"/>
      <c r="F621" s="63"/>
      <c r="G621" s="63"/>
      <c r="H621" s="63"/>
      <c r="I621" s="63"/>
      <c r="J621" s="63"/>
      <c r="K621" s="63"/>
      <c r="L621" s="63"/>
      <c r="M621" s="63"/>
      <c r="N621" s="16"/>
      <c r="O621" s="17"/>
      <c r="P621" s="18"/>
      <c r="Q621" s="17"/>
      <c r="R621" s="19"/>
      <c r="S621" s="17"/>
      <c r="T621" s="17"/>
    </row>
    <row r="622" spans="1:37" ht="15" hidden="1">
      <c r="A622" s="411"/>
      <c r="B622" s="414" t="s">
        <v>37200</v>
      </c>
      <c r="C622" s="13"/>
      <c r="D622" s="121"/>
      <c r="E622" s="66"/>
      <c r="F622" s="63"/>
      <c r="G622" s="63"/>
      <c r="H622" s="63"/>
      <c r="I622" s="63"/>
      <c r="J622" s="63"/>
      <c r="K622" s="63"/>
      <c r="L622" s="63"/>
      <c r="M622" s="63"/>
      <c r="N622" s="16"/>
      <c r="O622" s="17"/>
      <c r="P622" s="18"/>
      <c r="Q622" s="17"/>
      <c r="R622" s="19"/>
      <c r="S622" s="17"/>
      <c r="T622" s="17"/>
    </row>
    <row r="623" spans="1:37" ht="15" hidden="1">
      <c r="A623" s="411"/>
      <c r="B623" s="414" t="s">
        <v>37201</v>
      </c>
      <c r="C623" s="13"/>
      <c r="D623" s="121"/>
      <c r="E623" s="66"/>
      <c r="F623" s="63"/>
      <c r="G623" s="63"/>
      <c r="H623" s="63"/>
      <c r="I623" s="63"/>
      <c r="J623" s="63"/>
      <c r="K623" s="63"/>
      <c r="L623" s="63"/>
      <c r="M623" s="63"/>
      <c r="N623" s="16"/>
      <c r="O623" s="17"/>
      <c r="P623" s="18"/>
      <c r="Q623" s="17"/>
      <c r="R623" s="19"/>
      <c r="S623" s="17"/>
      <c r="T623" s="17"/>
    </row>
    <row r="624" spans="1:37" ht="15" hidden="1">
      <c r="A624" s="411"/>
      <c r="B624" s="414"/>
      <c r="C624" s="13"/>
      <c r="D624" s="121"/>
      <c r="E624" s="66"/>
      <c r="F624" s="63"/>
      <c r="G624" s="63"/>
      <c r="H624" s="63"/>
      <c r="I624" s="63"/>
      <c r="J624" s="63"/>
      <c r="K624" s="63"/>
      <c r="L624" s="63"/>
      <c r="M624" s="63"/>
      <c r="N624" s="16"/>
      <c r="O624" s="17"/>
      <c r="P624" s="18"/>
      <c r="Q624" s="17"/>
      <c r="R624" s="19"/>
      <c r="S624" s="17"/>
      <c r="T624" s="17"/>
    </row>
    <row r="625" spans="1:20" ht="15" hidden="1">
      <c r="A625" s="411"/>
      <c r="B625" s="424" t="s">
        <v>37311</v>
      </c>
      <c r="C625" s="13"/>
      <c r="D625" s="118"/>
      <c r="E625" s="66"/>
      <c r="F625" s="63"/>
      <c r="G625" s="63"/>
      <c r="H625" s="63"/>
      <c r="I625" s="63"/>
      <c r="J625" s="63"/>
      <c r="K625" s="63"/>
      <c r="L625" s="63"/>
      <c r="M625" s="63"/>
      <c r="N625" s="16"/>
      <c r="O625" s="17"/>
      <c r="P625" s="18"/>
      <c r="Q625" s="17"/>
      <c r="R625" s="19"/>
      <c r="S625" s="17"/>
      <c r="T625" s="17"/>
    </row>
    <row r="626" spans="1:20" ht="42.75" hidden="1">
      <c r="A626" s="411"/>
      <c r="B626" s="414" t="s">
        <v>37257</v>
      </c>
      <c r="C626" s="13"/>
      <c r="D626" s="121"/>
      <c r="E626" s="66"/>
      <c r="F626" s="63"/>
      <c r="G626" s="63"/>
      <c r="H626" s="63"/>
      <c r="I626" s="63"/>
      <c r="J626" s="63"/>
      <c r="K626" s="63"/>
      <c r="L626" s="63"/>
      <c r="M626" s="63"/>
      <c r="N626" s="16"/>
      <c r="O626" s="17"/>
      <c r="P626" s="18"/>
      <c r="Q626" s="17"/>
      <c r="R626" s="19"/>
      <c r="S626" s="17"/>
      <c r="T626" s="17"/>
    </row>
    <row r="627" spans="1:20" ht="71.25" hidden="1">
      <c r="A627" s="411"/>
      <c r="B627" s="414" t="s">
        <v>37255</v>
      </c>
      <c r="C627" s="13"/>
      <c r="D627" s="121"/>
      <c r="E627" s="66"/>
      <c r="F627" s="63"/>
      <c r="G627" s="63"/>
      <c r="H627" s="63"/>
      <c r="I627" s="63"/>
      <c r="J627" s="63"/>
      <c r="K627" s="63"/>
      <c r="L627" s="63"/>
      <c r="M627" s="63"/>
      <c r="N627" s="16"/>
      <c r="O627" s="17"/>
      <c r="P627" s="18"/>
      <c r="Q627" s="17"/>
      <c r="R627" s="19"/>
      <c r="S627" s="17"/>
      <c r="T627" s="17"/>
    </row>
    <row r="628" spans="1:20" ht="57" hidden="1">
      <c r="A628" s="411"/>
      <c r="B628" s="414" t="s">
        <v>37256</v>
      </c>
      <c r="C628" s="13"/>
      <c r="D628" s="121"/>
      <c r="E628" s="66"/>
      <c r="F628" s="63"/>
      <c r="G628" s="63"/>
      <c r="H628" s="63"/>
      <c r="I628" s="63"/>
      <c r="J628" s="63"/>
      <c r="K628" s="63"/>
      <c r="L628" s="63"/>
      <c r="M628" s="63"/>
      <c r="N628" s="16"/>
      <c r="O628" s="17"/>
      <c r="P628" s="18"/>
      <c r="Q628" s="17"/>
      <c r="R628" s="19"/>
      <c r="S628" s="17"/>
      <c r="T628" s="17"/>
    </row>
    <row r="629" spans="1:20" ht="15" hidden="1">
      <c r="A629" s="411"/>
      <c r="B629" s="414"/>
      <c r="C629" s="13"/>
      <c r="D629" s="121"/>
      <c r="E629" s="66"/>
      <c r="F629" s="63"/>
      <c r="G629" s="63"/>
      <c r="H629" s="63"/>
      <c r="I629" s="63"/>
      <c r="J629" s="63"/>
      <c r="K629" s="63"/>
      <c r="L629" s="63"/>
      <c r="M629" s="63"/>
      <c r="N629" s="16"/>
      <c r="O629" s="17"/>
      <c r="P629" s="18"/>
      <c r="Q629" s="17"/>
      <c r="R629" s="19"/>
      <c r="S629" s="17"/>
      <c r="T629" s="17"/>
    </row>
    <row r="630" spans="1:20" ht="15" hidden="1">
      <c r="A630" s="409"/>
      <c r="B630" s="424" t="s">
        <v>2556</v>
      </c>
      <c r="C630" s="10"/>
      <c r="D630" s="116"/>
      <c r="E630" s="24"/>
      <c r="F630" s="24"/>
      <c r="G630" s="25"/>
      <c r="H630" s="24"/>
      <c r="I630" s="25"/>
      <c r="L630" s="4"/>
      <c r="M630" s="3"/>
      <c r="N630" s="16"/>
      <c r="O630" s="16"/>
      <c r="P630" s="16"/>
      <c r="Q630" s="17"/>
      <c r="R630" s="19"/>
      <c r="S630" s="16"/>
      <c r="T630" s="17"/>
    </row>
    <row r="631" spans="1:20" ht="15" hidden="1">
      <c r="A631" s="409"/>
      <c r="B631" s="424"/>
      <c r="C631" s="10"/>
      <c r="D631" s="116"/>
      <c r="E631" s="24"/>
      <c r="F631" s="24"/>
      <c r="G631" s="25"/>
      <c r="H631" s="24"/>
      <c r="I631" s="25"/>
      <c r="L631" s="4"/>
      <c r="M631" s="3"/>
      <c r="N631" s="16"/>
      <c r="O631" s="16"/>
      <c r="P631" s="16"/>
      <c r="Q631" s="17"/>
      <c r="R631" s="19"/>
      <c r="S631" s="16"/>
      <c r="T631" s="17"/>
    </row>
    <row r="632" spans="1:20" ht="15" hidden="1">
      <c r="A632" s="409"/>
      <c r="B632" s="424" t="s">
        <v>37312</v>
      </c>
      <c r="C632" s="10"/>
      <c r="D632" s="116"/>
      <c r="E632" s="24"/>
      <c r="F632" s="24"/>
      <c r="G632" s="25"/>
      <c r="H632" s="24"/>
      <c r="I632" s="25"/>
      <c r="L632" s="4"/>
      <c r="M632" s="3"/>
      <c r="N632" s="16"/>
      <c r="O632" s="16"/>
      <c r="P632" s="16"/>
      <c r="Q632" s="17"/>
      <c r="R632" s="19"/>
      <c r="S632" s="16"/>
      <c r="T632" s="17"/>
    </row>
    <row r="633" spans="1:20" ht="28.5" hidden="1">
      <c r="A633" s="411"/>
      <c r="B633" s="414" t="s">
        <v>37090</v>
      </c>
      <c r="C633" s="13"/>
      <c r="D633" s="121"/>
      <c r="E633" s="66"/>
      <c r="F633" s="63"/>
      <c r="G633" s="63"/>
      <c r="H633" s="63"/>
      <c r="I633" s="63"/>
      <c r="J633" s="63"/>
      <c r="K633" s="63"/>
      <c r="L633" s="63"/>
      <c r="M633" s="63"/>
      <c r="N633" s="16"/>
      <c r="O633" s="17"/>
      <c r="P633" s="18"/>
      <c r="Q633" s="17"/>
      <c r="R633" s="19"/>
      <c r="S633" s="17"/>
      <c r="T633" s="17"/>
    </row>
    <row r="634" spans="1:20" ht="42.75" hidden="1">
      <c r="A634" s="411"/>
      <c r="B634" s="414" t="s">
        <v>37091</v>
      </c>
      <c r="C634" s="13"/>
      <c r="D634" s="121"/>
      <c r="E634" s="66"/>
      <c r="F634" s="63"/>
      <c r="G634" s="63"/>
      <c r="H634" s="63"/>
      <c r="I634" s="63"/>
      <c r="J634" s="63"/>
      <c r="K634" s="63"/>
      <c r="L634" s="63"/>
      <c r="M634" s="63"/>
      <c r="N634" s="16"/>
      <c r="O634" s="17"/>
      <c r="P634" s="18"/>
      <c r="Q634" s="17"/>
      <c r="R634" s="19"/>
      <c r="S634" s="17"/>
      <c r="T634" s="17"/>
    </row>
    <row r="635" spans="1:20" ht="15" hidden="1">
      <c r="A635" s="411"/>
      <c r="B635" s="414" t="s">
        <v>8126</v>
      </c>
      <c r="C635" s="13"/>
      <c r="D635" s="121"/>
      <c r="E635" s="66"/>
      <c r="F635" s="63"/>
      <c r="G635" s="63"/>
      <c r="H635" s="63"/>
      <c r="I635" s="63"/>
      <c r="J635" s="63"/>
      <c r="K635" s="63"/>
      <c r="L635" s="63"/>
      <c r="M635" s="63"/>
      <c r="N635" s="16"/>
      <c r="O635" s="17"/>
      <c r="P635" s="18"/>
      <c r="Q635" s="17"/>
      <c r="R635" s="19"/>
      <c r="S635" s="17"/>
      <c r="T635" s="17"/>
    </row>
    <row r="636" spans="1:20" ht="15" hidden="1">
      <c r="A636" s="411"/>
      <c r="B636" s="424" t="s">
        <v>37311</v>
      </c>
      <c r="C636" s="13"/>
      <c r="D636" s="118"/>
      <c r="E636" s="66"/>
      <c r="F636" s="63"/>
      <c r="G636" s="63"/>
      <c r="H636" s="63"/>
      <c r="I636" s="63"/>
      <c r="J636" s="63"/>
      <c r="K636" s="63"/>
      <c r="L636" s="63"/>
      <c r="M636" s="63"/>
      <c r="N636" s="16"/>
      <c r="O636" s="17"/>
      <c r="P636" s="18"/>
      <c r="Q636" s="17"/>
      <c r="R636" s="19"/>
      <c r="S636" s="17"/>
      <c r="T636" s="17"/>
    </row>
    <row r="637" spans="1:20" ht="15" hidden="1">
      <c r="A637" s="411"/>
      <c r="B637" s="414" t="s">
        <v>37263</v>
      </c>
      <c r="C637" s="13"/>
      <c r="D637" s="121"/>
      <c r="E637" s="66"/>
      <c r="F637" s="63"/>
      <c r="G637" s="63"/>
      <c r="H637" s="63"/>
      <c r="I637" s="63"/>
      <c r="J637" s="63"/>
      <c r="K637" s="63"/>
      <c r="L637" s="63"/>
      <c r="M637" s="63"/>
      <c r="N637" s="16"/>
      <c r="O637" s="17"/>
      <c r="P637" s="18"/>
      <c r="Q637" s="17"/>
      <c r="R637" s="19"/>
      <c r="S637" s="17"/>
      <c r="T637" s="17"/>
    </row>
    <row r="638" spans="1:20" ht="15" hidden="1">
      <c r="A638" s="411"/>
      <c r="B638" s="414"/>
      <c r="C638" s="13"/>
      <c r="D638" s="121"/>
      <c r="E638" s="66"/>
      <c r="F638" s="63"/>
      <c r="G638" s="63"/>
      <c r="H638" s="63"/>
      <c r="I638" s="63"/>
      <c r="J638" s="63"/>
      <c r="K638" s="63"/>
      <c r="L638" s="63"/>
      <c r="M638" s="63"/>
      <c r="N638" s="16"/>
      <c r="O638" s="17"/>
      <c r="P638" s="18"/>
      <c r="Q638" s="17"/>
      <c r="R638" s="19"/>
      <c r="S638" s="17"/>
      <c r="T638" s="17"/>
    </row>
    <row r="639" spans="1:20" ht="15">
      <c r="A639" s="410">
        <v>900</v>
      </c>
      <c r="B639" s="426" t="s">
        <v>37368</v>
      </c>
      <c r="D639" s="116"/>
      <c r="E639" s="403"/>
      <c r="F639" s="403"/>
      <c r="G639" s="403"/>
      <c r="H639" s="403"/>
      <c r="I639" s="403"/>
    </row>
    <row r="640" spans="1:20" ht="14.25">
      <c r="B640" s="428"/>
      <c r="D640" s="116"/>
      <c r="E640" s="403"/>
      <c r="F640" s="403"/>
      <c r="G640" s="403"/>
      <c r="H640" s="403"/>
      <c r="I640" s="403"/>
    </row>
    <row r="641" spans="2:9" ht="15">
      <c r="B641" s="424" t="s">
        <v>37312</v>
      </c>
      <c r="D641" s="116"/>
      <c r="E641" s="403"/>
      <c r="F641" s="403"/>
      <c r="G641" s="403"/>
      <c r="H641" s="403"/>
      <c r="I641" s="403"/>
    </row>
    <row r="642" spans="2:9" ht="14.25">
      <c r="B642" s="428"/>
      <c r="D642" s="116"/>
      <c r="E642" s="403"/>
      <c r="F642" s="403"/>
      <c r="G642" s="403"/>
      <c r="H642" s="403"/>
      <c r="I642" s="403"/>
    </row>
    <row r="643" spans="2:9" ht="14.25">
      <c r="B643" s="428" t="s">
        <v>37369</v>
      </c>
      <c r="D643" s="116"/>
      <c r="E643" s="403"/>
      <c r="F643" s="403"/>
      <c r="G643" s="403"/>
      <c r="H643" s="403"/>
      <c r="I643" s="403"/>
    </row>
    <row r="644" spans="2:9" ht="14.25">
      <c r="B644" s="428" t="s">
        <v>37370</v>
      </c>
      <c r="D644" s="116"/>
      <c r="E644" s="403"/>
      <c r="F644" s="403"/>
      <c r="G644" s="403"/>
      <c r="H644" s="403"/>
      <c r="I644" s="403"/>
    </row>
    <row r="645" spans="2:9" ht="14.25">
      <c r="B645" s="428" t="s">
        <v>40</v>
      </c>
      <c r="D645" s="116"/>
      <c r="E645" s="723"/>
      <c r="F645" s="723"/>
      <c r="G645" s="723"/>
      <c r="H645" s="723"/>
      <c r="I645" s="723"/>
    </row>
    <row r="646" spans="2:9" ht="14.25">
      <c r="B646" s="428" t="s">
        <v>37371</v>
      </c>
      <c r="D646" s="116"/>
      <c r="E646" s="723"/>
      <c r="F646" s="723"/>
      <c r="G646" s="723"/>
      <c r="H646" s="723"/>
      <c r="I646" s="723"/>
    </row>
    <row r="647" spans="2:9" ht="14.25">
      <c r="B647" s="428"/>
      <c r="D647" s="116"/>
      <c r="E647" s="403"/>
      <c r="F647" s="403"/>
      <c r="G647" s="403"/>
      <c r="H647" s="403"/>
      <c r="I647" s="403"/>
    </row>
    <row r="648" spans="2:9" ht="14.25">
      <c r="B648" s="428"/>
      <c r="D648" s="116"/>
      <c r="E648" s="403"/>
      <c r="F648" s="403"/>
      <c r="G648" s="403"/>
      <c r="H648" s="403"/>
      <c r="I648" s="403"/>
    </row>
    <row r="649" spans="2:9" ht="14.25">
      <c r="B649" s="428"/>
      <c r="D649" s="116"/>
      <c r="E649" s="403"/>
      <c r="F649" s="403"/>
      <c r="G649" s="403"/>
      <c r="H649" s="403"/>
      <c r="I649" s="403"/>
    </row>
    <row r="650" spans="2:9" ht="14.25">
      <c r="B650" s="428"/>
      <c r="D650" s="116"/>
      <c r="E650" s="403"/>
      <c r="F650" s="403"/>
      <c r="G650" s="403"/>
      <c r="H650" s="403"/>
      <c r="I650" s="403"/>
    </row>
    <row r="651" spans="2:9" ht="14.25">
      <c r="B651" s="428"/>
      <c r="D651" s="116"/>
      <c r="E651" s="723"/>
      <c r="F651" s="723"/>
      <c r="G651" s="723"/>
      <c r="H651" s="723"/>
      <c r="I651" s="723"/>
    </row>
    <row r="652" spans="2:9" ht="14.25">
      <c r="B652" s="428"/>
      <c r="D652" s="116"/>
      <c r="E652" s="403"/>
      <c r="F652" s="403"/>
      <c r="G652" s="403"/>
      <c r="H652" s="403"/>
      <c r="I652" s="403"/>
    </row>
    <row r="653" spans="2:9" ht="14.25">
      <c r="B653" s="428"/>
      <c r="D653" s="116"/>
      <c r="E653" s="403"/>
      <c r="F653" s="403"/>
      <c r="G653" s="403"/>
      <c r="H653" s="403"/>
      <c r="I653" s="403"/>
    </row>
    <row r="654" spans="2:9" ht="14.25">
      <c r="B654" s="428"/>
      <c r="D654" s="116"/>
      <c r="E654" s="403"/>
      <c r="F654" s="403"/>
      <c r="G654" s="403"/>
      <c r="H654" s="403"/>
      <c r="I654" s="403"/>
    </row>
    <row r="655" spans="2:9" ht="14.25">
      <c r="B655" s="428"/>
      <c r="D655" s="116"/>
      <c r="E655" s="403"/>
      <c r="F655" s="403"/>
      <c r="G655" s="403"/>
      <c r="H655" s="403"/>
      <c r="I655" s="403"/>
    </row>
    <row r="656" spans="2:9" ht="14.25">
      <c r="B656" s="428"/>
      <c r="D656" s="116"/>
      <c r="E656" s="403"/>
      <c r="F656" s="403"/>
      <c r="G656" s="403"/>
      <c r="H656" s="403"/>
      <c r="I656" s="403"/>
    </row>
    <row r="657" spans="2:9" ht="14.25">
      <c r="B657" s="428"/>
      <c r="D657" s="116"/>
      <c r="E657" s="403"/>
      <c r="F657" s="403"/>
      <c r="G657" s="403"/>
      <c r="H657" s="403"/>
      <c r="I657" s="403"/>
    </row>
    <row r="658" spans="2:9" ht="14.25">
      <c r="B658" s="428"/>
      <c r="D658" s="116"/>
      <c r="E658" s="723"/>
      <c r="F658" s="723"/>
      <c r="G658" s="723"/>
      <c r="H658" s="723"/>
      <c r="I658" s="723"/>
    </row>
    <row r="659" spans="2:9" ht="14.25">
      <c r="B659" s="428"/>
      <c r="D659" s="116"/>
      <c r="E659" s="403"/>
      <c r="F659" s="403"/>
      <c r="G659" s="403"/>
      <c r="H659" s="403"/>
      <c r="I659" s="403"/>
    </row>
    <row r="660" spans="2:9" ht="14.25">
      <c r="B660" s="428"/>
      <c r="D660" s="116"/>
      <c r="E660" s="403"/>
      <c r="F660" s="403"/>
      <c r="G660" s="403"/>
      <c r="H660" s="403"/>
      <c r="I660" s="403"/>
    </row>
    <row r="661" spans="2:9" ht="14.25">
      <c r="B661" s="428"/>
      <c r="D661" s="116"/>
      <c r="E661" s="403"/>
      <c r="F661" s="403"/>
      <c r="G661" s="403"/>
      <c r="H661" s="403"/>
      <c r="I661" s="403"/>
    </row>
    <row r="662" spans="2:9" ht="14.25">
      <c r="B662" s="428"/>
      <c r="D662" s="116"/>
      <c r="E662" s="723"/>
      <c r="F662" s="723"/>
      <c r="G662" s="723"/>
      <c r="H662" s="723"/>
      <c r="I662" s="723"/>
    </row>
    <row r="663" spans="2:9" ht="14.25">
      <c r="B663" s="428"/>
      <c r="D663" s="116"/>
      <c r="E663" s="403"/>
      <c r="F663" s="403"/>
      <c r="G663" s="403"/>
      <c r="H663" s="403"/>
      <c r="I663" s="403"/>
    </row>
    <row r="664" spans="2:9" ht="14.25">
      <c r="B664" s="428"/>
      <c r="D664" s="116"/>
      <c r="E664" s="403"/>
      <c r="F664" s="403"/>
      <c r="G664" s="403"/>
      <c r="H664" s="403"/>
      <c r="I664" s="403"/>
    </row>
    <row r="665" spans="2:9" ht="14.25">
      <c r="B665" s="428"/>
      <c r="D665" s="116"/>
      <c r="E665" s="403"/>
      <c r="F665" s="403"/>
      <c r="G665" s="403"/>
      <c r="H665" s="403"/>
      <c r="I665" s="403"/>
    </row>
    <row r="666" spans="2:9" ht="14.25">
      <c r="B666" s="428"/>
      <c r="D666" s="116"/>
      <c r="E666" s="723"/>
      <c r="F666" s="723"/>
      <c r="G666" s="723"/>
      <c r="H666" s="723"/>
      <c r="I666" s="723"/>
    </row>
    <row r="667" spans="2:9" ht="14.25">
      <c r="B667" s="428"/>
      <c r="D667" s="116"/>
      <c r="E667" s="403"/>
      <c r="F667" s="403"/>
      <c r="G667" s="403"/>
      <c r="H667" s="403"/>
      <c r="I667" s="403"/>
    </row>
    <row r="668" spans="2:9" ht="14.25">
      <c r="B668" s="428"/>
      <c r="D668" s="116"/>
      <c r="E668" s="403"/>
      <c r="F668" s="403"/>
      <c r="G668" s="403"/>
      <c r="H668" s="403"/>
      <c r="I668" s="403"/>
    </row>
    <row r="669" spans="2:9" ht="14.25">
      <c r="B669" s="428"/>
      <c r="D669" s="116"/>
      <c r="E669" s="723"/>
      <c r="F669" s="723"/>
      <c r="G669" s="723"/>
      <c r="H669" s="723"/>
      <c r="I669" s="723"/>
    </row>
    <row r="670" spans="2:9" ht="14.25">
      <c r="B670" s="428"/>
      <c r="D670" s="116"/>
      <c r="E670" s="403"/>
      <c r="F670" s="403"/>
      <c r="G670" s="403"/>
      <c r="H670" s="403"/>
      <c r="I670" s="403"/>
    </row>
    <row r="671" spans="2:9" ht="14.25">
      <c r="B671" s="428"/>
      <c r="D671" s="116"/>
      <c r="E671" s="403"/>
      <c r="F671" s="403"/>
      <c r="G671" s="403"/>
      <c r="H671" s="403"/>
      <c r="I671" s="403"/>
    </row>
    <row r="672" spans="2:9">
      <c r="D672" s="116"/>
      <c r="E672" s="403"/>
      <c r="F672" s="403"/>
      <c r="G672" s="403"/>
      <c r="H672" s="403"/>
      <c r="I672" s="403"/>
    </row>
    <row r="673" spans="4:9">
      <c r="D673" s="116"/>
      <c r="E673" s="403"/>
      <c r="F673" s="403"/>
      <c r="G673" s="403"/>
      <c r="H673" s="403"/>
      <c r="I673" s="403"/>
    </row>
    <row r="674" spans="4:9">
      <c r="D674" s="116"/>
      <c r="E674" s="403"/>
      <c r="F674" s="403"/>
      <c r="G674" s="403"/>
      <c r="H674" s="403"/>
      <c r="I674" s="403"/>
    </row>
    <row r="675" spans="4:9">
      <c r="D675" s="116"/>
      <c r="E675" s="403"/>
      <c r="F675" s="403"/>
      <c r="G675" s="403"/>
      <c r="H675" s="403"/>
      <c r="I675" s="403"/>
    </row>
    <row r="676" spans="4:9">
      <c r="D676" s="116"/>
      <c r="E676" s="723"/>
      <c r="F676" s="723"/>
      <c r="G676" s="723"/>
      <c r="H676" s="723"/>
      <c r="I676" s="723"/>
    </row>
    <row r="677" spans="4:9">
      <c r="D677" s="116"/>
      <c r="E677" s="403"/>
      <c r="F677" s="403"/>
      <c r="G677" s="403"/>
      <c r="H677" s="403"/>
      <c r="I677" s="403"/>
    </row>
    <row r="678" spans="4:9">
      <c r="D678" s="116"/>
      <c r="E678" s="403"/>
      <c r="F678" s="403"/>
      <c r="G678" s="403"/>
      <c r="H678" s="403"/>
      <c r="I678" s="403"/>
    </row>
    <row r="679" spans="4:9">
      <c r="D679" s="116"/>
      <c r="E679" s="403"/>
      <c r="F679" s="403"/>
      <c r="G679" s="403"/>
      <c r="H679" s="403"/>
      <c r="I679" s="403"/>
    </row>
    <row r="680" spans="4:9">
      <c r="D680" s="116"/>
      <c r="E680" s="403"/>
      <c r="F680" s="403"/>
      <c r="G680" s="403"/>
      <c r="H680" s="403"/>
      <c r="I680" s="403"/>
    </row>
    <row r="681" spans="4:9">
      <c r="D681" s="116"/>
      <c r="E681" s="403"/>
      <c r="F681" s="403"/>
      <c r="G681" s="403"/>
      <c r="H681" s="403"/>
      <c r="I681" s="403"/>
    </row>
    <row r="682" spans="4:9">
      <c r="D682" s="116"/>
      <c r="E682" s="403"/>
      <c r="F682" s="403"/>
      <c r="G682" s="403"/>
      <c r="H682" s="403"/>
      <c r="I682" s="403"/>
    </row>
    <row r="683" spans="4:9">
      <c r="D683" s="116"/>
      <c r="E683" s="723"/>
      <c r="F683" s="723"/>
      <c r="G683" s="723"/>
      <c r="H683" s="723"/>
      <c r="I683" s="723"/>
    </row>
    <row r="684" spans="4:9">
      <c r="D684" s="116"/>
      <c r="E684" s="403"/>
      <c r="F684" s="403"/>
      <c r="G684" s="403"/>
      <c r="H684" s="403"/>
      <c r="I684" s="403"/>
    </row>
    <row r="685" spans="4:9">
      <c r="D685" s="116"/>
      <c r="E685" s="403"/>
      <c r="F685" s="403"/>
      <c r="G685" s="403"/>
      <c r="H685" s="403"/>
      <c r="I685" s="403"/>
    </row>
    <row r="686" spans="4:9">
      <c r="D686" s="116"/>
      <c r="E686" s="403"/>
      <c r="F686" s="403"/>
      <c r="G686" s="403"/>
      <c r="H686" s="403"/>
      <c r="I686" s="403"/>
    </row>
    <row r="687" spans="4:9">
      <c r="D687" s="116"/>
      <c r="E687" s="403"/>
      <c r="F687" s="403"/>
      <c r="G687" s="403"/>
      <c r="H687" s="403"/>
      <c r="I687" s="403"/>
    </row>
    <row r="688" spans="4:9">
      <c r="D688" s="116"/>
      <c r="E688" s="723"/>
      <c r="F688" s="723"/>
      <c r="G688" s="723"/>
      <c r="H688" s="723"/>
      <c r="I688" s="723"/>
    </row>
    <row r="689" spans="4:9">
      <c r="D689" s="116"/>
      <c r="E689" s="403"/>
      <c r="F689" s="403"/>
      <c r="G689" s="403"/>
      <c r="H689" s="403"/>
      <c r="I689" s="403"/>
    </row>
    <row r="690" spans="4:9">
      <c r="D690" s="116"/>
      <c r="E690" s="403"/>
      <c r="F690" s="403"/>
      <c r="G690" s="403"/>
      <c r="H690" s="403"/>
      <c r="I690" s="403"/>
    </row>
    <row r="691" spans="4:9">
      <c r="D691" s="116"/>
      <c r="E691" s="723"/>
      <c r="F691" s="723"/>
      <c r="G691" s="723"/>
      <c r="H691" s="723"/>
      <c r="I691" s="723"/>
    </row>
    <row r="692" spans="4:9">
      <c r="D692" s="116"/>
      <c r="E692" s="403"/>
      <c r="F692" s="403"/>
      <c r="G692" s="403"/>
      <c r="H692" s="403"/>
      <c r="I692" s="403"/>
    </row>
    <row r="693" spans="4:9">
      <c r="D693" s="116"/>
      <c r="E693" s="723"/>
      <c r="F693" s="723"/>
      <c r="G693" s="723"/>
      <c r="H693" s="723"/>
      <c r="I693" s="723"/>
    </row>
    <row r="694" spans="4:9">
      <c r="D694" s="116"/>
      <c r="E694" s="403"/>
      <c r="F694" s="403"/>
      <c r="G694" s="403"/>
      <c r="H694" s="403"/>
      <c r="I694" s="403"/>
    </row>
    <row r="695" spans="4:9">
      <c r="D695" s="116"/>
      <c r="E695" s="403"/>
      <c r="F695" s="403"/>
      <c r="G695" s="403"/>
      <c r="H695" s="403"/>
      <c r="I695" s="403"/>
    </row>
    <row r="696" spans="4:9">
      <c r="D696" s="116"/>
      <c r="E696" s="403"/>
      <c r="F696" s="403"/>
      <c r="G696" s="403"/>
      <c r="H696" s="403"/>
      <c r="I696" s="403"/>
    </row>
    <row r="697" spans="4:9">
      <c r="D697" s="116"/>
      <c r="E697" s="403"/>
      <c r="F697" s="403"/>
      <c r="G697" s="403"/>
      <c r="H697" s="403"/>
      <c r="I697" s="403"/>
    </row>
    <row r="698" spans="4:9">
      <c r="D698" s="116"/>
      <c r="E698" s="403"/>
      <c r="F698" s="403"/>
      <c r="G698" s="403"/>
      <c r="H698" s="403"/>
      <c r="I698" s="403"/>
    </row>
    <row r="699" spans="4:9">
      <c r="D699" s="116"/>
      <c r="E699" s="723"/>
      <c r="F699" s="723"/>
      <c r="G699" s="723"/>
      <c r="H699" s="723"/>
      <c r="I699" s="723"/>
    </row>
    <row r="700" spans="4:9">
      <c r="D700" s="116"/>
      <c r="E700" s="403"/>
      <c r="F700" s="403"/>
      <c r="G700" s="403"/>
      <c r="H700" s="403"/>
      <c r="I700" s="403"/>
    </row>
    <row r="701" spans="4:9">
      <c r="D701" s="116"/>
      <c r="E701" s="403"/>
      <c r="F701" s="403"/>
      <c r="G701" s="403"/>
      <c r="H701" s="403"/>
      <c r="I701" s="403"/>
    </row>
    <row r="702" spans="4:9">
      <c r="D702" s="116"/>
      <c r="E702" s="403"/>
      <c r="F702" s="403"/>
      <c r="G702" s="403"/>
      <c r="H702" s="403"/>
      <c r="I702" s="403"/>
    </row>
    <row r="703" spans="4:9">
      <c r="D703" s="116"/>
      <c r="E703" s="403"/>
      <c r="F703" s="403"/>
      <c r="G703" s="403"/>
      <c r="H703" s="403"/>
      <c r="I703" s="403"/>
    </row>
    <row r="704" spans="4:9">
      <c r="D704" s="116"/>
      <c r="E704" s="403"/>
      <c r="F704" s="403"/>
      <c r="G704" s="403"/>
      <c r="H704" s="403"/>
      <c r="I704" s="403"/>
    </row>
    <row r="705" spans="4:9">
      <c r="D705" s="116"/>
      <c r="E705" s="403"/>
      <c r="F705" s="403"/>
      <c r="G705" s="403"/>
      <c r="H705" s="403"/>
      <c r="I705" s="403"/>
    </row>
    <row r="706" spans="4:9">
      <c r="D706" s="116"/>
      <c r="E706" s="403"/>
      <c r="F706" s="403"/>
      <c r="G706" s="403"/>
      <c r="H706" s="403"/>
      <c r="I706" s="403"/>
    </row>
    <row r="707" spans="4:9">
      <c r="D707" s="116"/>
      <c r="E707" s="403"/>
      <c r="F707" s="403"/>
      <c r="G707" s="403"/>
      <c r="H707" s="403"/>
      <c r="I707" s="403"/>
    </row>
    <row r="708" spans="4:9">
      <c r="D708" s="116"/>
      <c r="E708" s="403"/>
      <c r="F708" s="403"/>
      <c r="G708" s="403"/>
      <c r="H708" s="403"/>
      <c r="I708" s="403"/>
    </row>
    <row r="709" spans="4:9">
      <c r="D709" s="116"/>
      <c r="E709" s="403"/>
      <c r="F709" s="403"/>
      <c r="G709" s="403"/>
      <c r="H709" s="403"/>
      <c r="I709" s="403"/>
    </row>
    <row r="710" spans="4:9">
      <c r="D710" s="116"/>
      <c r="E710" s="403"/>
      <c r="F710" s="403"/>
      <c r="G710" s="403"/>
      <c r="H710" s="403"/>
      <c r="I710" s="403"/>
    </row>
    <row r="711" spans="4:9">
      <c r="D711" s="116"/>
      <c r="E711" s="403"/>
      <c r="F711" s="403"/>
      <c r="G711" s="403"/>
      <c r="H711" s="403"/>
      <c r="I711" s="403"/>
    </row>
    <row r="712" spans="4:9">
      <c r="D712" s="116"/>
      <c r="E712" s="403"/>
      <c r="F712" s="403"/>
      <c r="G712" s="403"/>
      <c r="H712" s="403"/>
      <c r="I712" s="403"/>
    </row>
    <row r="713" spans="4:9">
      <c r="D713" s="116"/>
      <c r="E713" s="403"/>
      <c r="F713" s="403"/>
      <c r="G713" s="403"/>
      <c r="H713" s="403"/>
      <c r="I713" s="403"/>
    </row>
    <row r="714" spans="4:9">
      <c r="D714" s="116"/>
      <c r="E714" s="403"/>
      <c r="F714" s="403"/>
      <c r="G714" s="403"/>
      <c r="H714" s="403"/>
      <c r="I714" s="403"/>
    </row>
    <row r="715" spans="4:9">
      <c r="D715" s="116"/>
      <c r="E715" s="403"/>
      <c r="F715" s="403"/>
      <c r="G715" s="403"/>
      <c r="H715" s="403"/>
      <c r="I715" s="403"/>
    </row>
    <row r="716" spans="4:9">
      <c r="D716" s="116"/>
      <c r="E716" s="403"/>
      <c r="F716" s="403"/>
      <c r="G716" s="403"/>
      <c r="H716" s="403"/>
      <c r="I716" s="403"/>
    </row>
    <row r="717" spans="4:9">
      <c r="D717" s="116"/>
      <c r="E717" s="403"/>
      <c r="F717" s="403"/>
      <c r="G717" s="403"/>
      <c r="H717" s="403"/>
      <c r="I717" s="403"/>
    </row>
    <row r="718" spans="4:9">
      <c r="D718" s="116"/>
      <c r="E718" s="723"/>
      <c r="F718" s="723"/>
      <c r="G718" s="723"/>
      <c r="H718" s="723"/>
      <c r="I718" s="723"/>
    </row>
    <row r="719" spans="4:9">
      <c r="D719" s="116"/>
      <c r="E719" s="403"/>
      <c r="F719" s="403"/>
      <c r="G719" s="403"/>
      <c r="H719" s="403"/>
      <c r="I719" s="403"/>
    </row>
    <row r="720" spans="4:9">
      <c r="D720" s="116"/>
      <c r="E720" s="723"/>
      <c r="F720" s="723"/>
      <c r="G720" s="723"/>
      <c r="H720" s="723"/>
      <c r="I720" s="723"/>
    </row>
    <row r="721" spans="4:9">
      <c r="D721" s="116"/>
      <c r="E721" s="723"/>
      <c r="F721" s="723"/>
      <c r="G721" s="723"/>
      <c r="H721" s="723"/>
      <c r="I721" s="723"/>
    </row>
    <row r="722" spans="4:9">
      <c r="D722" s="116"/>
      <c r="E722" s="403"/>
      <c r="F722" s="403"/>
      <c r="G722" s="403"/>
      <c r="H722" s="403"/>
      <c r="I722" s="403"/>
    </row>
    <row r="723" spans="4:9">
      <c r="D723" s="116"/>
      <c r="E723" s="403"/>
      <c r="F723" s="403"/>
      <c r="G723" s="403"/>
      <c r="H723" s="403"/>
      <c r="I723" s="403"/>
    </row>
    <row r="724" spans="4:9">
      <c r="D724" s="116"/>
      <c r="E724" s="403"/>
      <c r="F724" s="403"/>
      <c r="G724" s="403"/>
      <c r="H724" s="403"/>
      <c r="I724" s="403"/>
    </row>
    <row r="725" spans="4:9">
      <c r="D725" s="116"/>
      <c r="E725" s="403"/>
      <c r="F725" s="403"/>
      <c r="G725" s="403"/>
      <c r="H725" s="403"/>
      <c r="I725" s="403"/>
    </row>
    <row r="726" spans="4:9">
      <c r="D726" s="116"/>
      <c r="E726" s="403"/>
      <c r="F726" s="403"/>
      <c r="G726" s="403"/>
      <c r="H726" s="403"/>
      <c r="I726" s="403"/>
    </row>
    <row r="727" spans="4:9">
      <c r="D727" s="116"/>
      <c r="E727" s="403"/>
      <c r="F727" s="403"/>
      <c r="G727" s="403"/>
      <c r="H727" s="403"/>
      <c r="I727" s="403"/>
    </row>
    <row r="728" spans="4:9">
      <c r="D728" s="116"/>
      <c r="E728" s="403"/>
      <c r="F728" s="403"/>
      <c r="G728" s="403"/>
      <c r="H728" s="403"/>
      <c r="I728" s="403"/>
    </row>
    <row r="729" spans="4:9">
      <c r="D729" s="116"/>
      <c r="E729" s="403"/>
      <c r="F729" s="403"/>
      <c r="G729" s="403"/>
      <c r="H729" s="403"/>
      <c r="I729" s="403"/>
    </row>
    <row r="730" spans="4:9">
      <c r="D730" s="116"/>
      <c r="E730" s="403"/>
      <c r="F730" s="403"/>
      <c r="G730" s="403"/>
      <c r="H730" s="403"/>
      <c r="I730" s="403"/>
    </row>
    <row r="731" spans="4:9">
      <c r="D731" s="116"/>
      <c r="E731" s="403"/>
      <c r="F731" s="403"/>
      <c r="G731" s="403"/>
      <c r="H731" s="403"/>
      <c r="I731" s="403"/>
    </row>
    <row r="732" spans="4:9">
      <c r="D732" s="116"/>
      <c r="E732" s="403"/>
      <c r="F732" s="403"/>
      <c r="G732" s="403"/>
      <c r="H732" s="403"/>
      <c r="I732" s="403"/>
    </row>
    <row r="733" spans="4:9">
      <c r="D733" s="116"/>
      <c r="E733" s="403"/>
      <c r="F733" s="403"/>
      <c r="G733" s="403"/>
      <c r="H733" s="403"/>
      <c r="I733" s="403"/>
    </row>
    <row r="734" spans="4:9">
      <c r="D734" s="116"/>
      <c r="E734" s="403"/>
      <c r="F734" s="403"/>
      <c r="G734" s="403"/>
      <c r="H734" s="403"/>
      <c r="I734" s="403"/>
    </row>
    <row r="735" spans="4:9">
      <c r="D735" s="116"/>
      <c r="E735" s="723"/>
      <c r="F735" s="723"/>
      <c r="G735" s="723"/>
      <c r="H735" s="723"/>
      <c r="I735" s="723"/>
    </row>
    <row r="736" spans="4:9">
      <c r="D736" s="116"/>
      <c r="E736" s="403"/>
      <c r="F736" s="403"/>
      <c r="G736" s="403"/>
      <c r="H736" s="403"/>
      <c r="I736" s="403"/>
    </row>
    <row r="737" spans="4:9">
      <c r="D737" s="116"/>
      <c r="E737" s="403"/>
      <c r="F737" s="403"/>
      <c r="G737" s="403"/>
      <c r="H737" s="403"/>
      <c r="I737" s="403"/>
    </row>
    <row r="738" spans="4:9">
      <c r="D738" s="116"/>
      <c r="E738" s="723"/>
      <c r="F738" s="723"/>
      <c r="G738" s="723"/>
      <c r="H738" s="723"/>
      <c r="I738" s="723"/>
    </row>
    <row r="739" spans="4:9">
      <c r="D739" s="116"/>
      <c r="E739" s="403"/>
      <c r="F739" s="403"/>
      <c r="G739" s="26"/>
      <c r="H739" s="403"/>
      <c r="I739" s="26"/>
    </row>
    <row r="740" spans="4:9">
      <c r="D740" s="116"/>
      <c r="E740" s="403"/>
      <c r="F740" s="403"/>
      <c r="G740" s="26"/>
      <c r="H740" s="403"/>
      <c r="I740" s="26"/>
    </row>
    <row r="741" spans="4:9">
      <c r="D741" s="116"/>
      <c r="E741" s="403"/>
      <c r="F741" s="403"/>
      <c r="G741" s="403"/>
      <c r="H741" s="403"/>
      <c r="I741" s="26"/>
    </row>
    <row r="742" spans="4:9">
      <c r="D742" s="116"/>
      <c r="E742" s="403"/>
      <c r="F742" s="403"/>
      <c r="G742" s="403"/>
      <c r="H742" s="403"/>
      <c r="I742" s="26"/>
    </row>
    <row r="743" spans="4:9">
      <c r="D743" s="116"/>
      <c r="E743" s="403"/>
      <c r="F743" s="403"/>
      <c r="G743" s="26"/>
      <c r="H743" s="403"/>
      <c r="I743" s="26"/>
    </row>
    <row r="744" spans="4:9">
      <c r="D744" s="116"/>
      <c r="E744" s="723"/>
      <c r="F744" s="723"/>
      <c r="G744" s="723"/>
      <c r="H744" s="723"/>
      <c r="I744" s="723"/>
    </row>
    <row r="745" spans="4:9">
      <c r="D745" s="116"/>
      <c r="E745" s="403"/>
      <c r="F745" s="403"/>
      <c r="G745" s="26"/>
      <c r="H745" s="403"/>
      <c r="I745" s="26"/>
    </row>
    <row r="746" spans="4:9">
      <c r="D746" s="116"/>
      <c r="E746" s="403"/>
      <c r="F746" s="403"/>
      <c r="G746" s="403"/>
      <c r="H746" s="403"/>
      <c r="I746" s="403"/>
    </row>
    <row r="747" spans="4:9">
      <c r="D747" s="116"/>
      <c r="E747" s="403"/>
      <c r="F747" s="403"/>
      <c r="G747" s="403"/>
      <c r="H747" s="403"/>
      <c r="I747" s="403"/>
    </row>
    <row r="748" spans="4:9">
      <c r="D748" s="116"/>
      <c r="E748" s="723"/>
      <c r="F748" s="723"/>
      <c r="G748" s="723"/>
      <c r="H748" s="723"/>
      <c r="I748" s="723"/>
    </row>
    <row r="749" spans="4:9">
      <c r="D749" s="116"/>
      <c r="E749" s="723"/>
      <c r="F749" s="723"/>
      <c r="G749" s="723"/>
      <c r="H749" s="723"/>
      <c r="I749" s="723"/>
    </row>
    <row r="750" spans="4:9">
      <c r="D750" s="116"/>
      <c r="E750" s="403"/>
      <c r="F750" s="403"/>
      <c r="G750" s="403"/>
      <c r="H750" s="403"/>
      <c r="I750" s="403"/>
    </row>
    <row r="751" spans="4:9">
      <c r="D751" s="116"/>
      <c r="E751" s="403"/>
      <c r="F751" s="403"/>
      <c r="G751" s="403"/>
      <c r="H751" s="403"/>
      <c r="I751" s="403"/>
    </row>
    <row r="752" spans="4:9">
      <c r="D752" s="116"/>
      <c r="E752" s="403"/>
      <c r="F752" s="403"/>
      <c r="G752" s="403"/>
      <c r="H752" s="403"/>
      <c r="I752" s="403"/>
    </row>
    <row r="753" spans="4:9">
      <c r="D753" s="116"/>
      <c r="E753" s="403"/>
      <c r="F753" s="403"/>
      <c r="G753" s="403"/>
      <c r="H753" s="403"/>
      <c r="I753" s="403"/>
    </row>
    <row r="754" spans="4:9">
      <c r="D754" s="116"/>
      <c r="E754" s="403"/>
      <c r="F754" s="403"/>
      <c r="G754" s="403"/>
      <c r="H754" s="403"/>
      <c r="I754" s="403"/>
    </row>
    <row r="755" spans="4:9">
      <c r="D755" s="116"/>
      <c r="E755" s="403"/>
      <c r="F755" s="403"/>
      <c r="G755" s="403"/>
      <c r="H755" s="403"/>
      <c r="I755" s="403"/>
    </row>
    <row r="756" spans="4:9">
      <c r="D756" s="116"/>
      <c r="E756" s="403"/>
      <c r="F756" s="403"/>
      <c r="G756" s="403"/>
      <c r="H756" s="403"/>
      <c r="I756" s="403"/>
    </row>
    <row r="757" spans="4:9">
      <c r="D757" s="116"/>
      <c r="E757" s="723"/>
      <c r="F757" s="723"/>
      <c r="G757" s="723"/>
      <c r="H757" s="723"/>
      <c r="I757" s="723"/>
    </row>
    <row r="758" spans="4:9">
      <c r="D758" s="116"/>
      <c r="E758" s="403"/>
      <c r="F758" s="403"/>
      <c r="G758" s="403"/>
      <c r="H758" s="403"/>
      <c r="I758" s="403"/>
    </row>
    <row r="759" spans="4:9">
      <c r="D759" s="116"/>
      <c r="E759" s="403"/>
      <c r="F759" s="403"/>
      <c r="G759" s="403"/>
      <c r="H759" s="403"/>
      <c r="I759" s="403"/>
    </row>
    <row r="760" spans="4:9">
      <c r="D760" s="116"/>
      <c r="E760" s="403"/>
      <c r="F760" s="403"/>
      <c r="G760" s="403"/>
      <c r="H760" s="403"/>
      <c r="I760" s="403"/>
    </row>
    <row r="761" spans="4:9">
      <c r="D761" s="116"/>
      <c r="E761" s="403"/>
      <c r="F761" s="403"/>
      <c r="G761" s="403"/>
      <c r="H761" s="403"/>
      <c r="I761" s="403"/>
    </row>
    <row r="762" spans="4:9">
      <c r="D762" s="116"/>
      <c r="E762" s="403"/>
      <c r="F762" s="403"/>
      <c r="G762" s="403"/>
      <c r="H762" s="403"/>
      <c r="I762" s="403"/>
    </row>
    <row r="763" spans="4:9">
      <c r="D763" s="116"/>
      <c r="E763" s="403"/>
      <c r="F763" s="403"/>
      <c r="G763" s="403"/>
      <c r="H763" s="403"/>
      <c r="I763" s="403"/>
    </row>
    <row r="764" spans="4:9">
      <c r="D764" s="116"/>
      <c r="E764" s="403"/>
      <c r="F764" s="403"/>
      <c r="G764" s="403"/>
      <c r="H764" s="403"/>
      <c r="I764" s="403"/>
    </row>
    <row r="765" spans="4:9">
      <c r="D765" s="116"/>
      <c r="E765" s="403"/>
      <c r="F765" s="403"/>
      <c r="G765" s="403"/>
      <c r="H765" s="403"/>
      <c r="I765" s="403"/>
    </row>
    <row r="766" spans="4:9">
      <c r="D766" s="116"/>
      <c r="E766" s="403"/>
      <c r="F766" s="403"/>
      <c r="G766" s="403"/>
      <c r="H766" s="403"/>
      <c r="I766" s="403"/>
    </row>
    <row r="767" spans="4:9">
      <c r="D767" s="116"/>
      <c r="E767" s="403"/>
      <c r="F767" s="403"/>
      <c r="G767" s="403"/>
      <c r="H767" s="403"/>
      <c r="I767" s="403"/>
    </row>
    <row r="768" spans="4:9">
      <c r="D768" s="116"/>
      <c r="E768" s="403"/>
      <c r="F768" s="403"/>
      <c r="G768" s="403"/>
      <c r="H768" s="403"/>
      <c r="I768" s="403"/>
    </row>
    <row r="769" spans="4:9">
      <c r="D769" s="116"/>
      <c r="E769" s="723"/>
      <c r="F769" s="723"/>
      <c r="G769" s="723"/>
      <c r="H769" s="723"/>
      <c r="I769" s="723"/>
    </row>
    <row r="770" spans="4:9">
      <c r="D770" s="116"/>
      <c r="E770" s="403"/>
      <c r="F770" s="403"/>
      <c r="G770" s="403"/>
      <c r="H770" s="403"/>
      <c r="I770" s="403"/>
    </row>
    <row r="771" spans="4:9">
      <c r="D771" s="116"/>
      <c r="E771" s="403"/>
      <c r="F771" s="403"/>
      <c r="G771" s="403"/>
      <c r="H771" s="403"/>
      <c r="I771" s="403"/>
    </row>
    <row r="772" spans="4:9">
      <c r="D772" s="116"/>
      <c r="E772" s="723"/>
      <c r="F772" s="723"/>
      <c r="G772" s="723"/>
      <c r="H772" s="723"/>
      <c r="I772" s="723"/>
    </row>
    <row r="773" spans="4:9">
      <c r="D773" s="116"/>
      <c r="E773" s="403"/>
      <c r="F773" s="403"/>
      <c r="G773" s="403"/>
      <c r="H773" s="403"/>
      <c r="I773" s="403"/>
    </row>
    <row r="774" spans="4:9">
      <c r="D774" s="116"/>
      <c r="E774" s="403"/>
      <c r="F774" s="403"/>
      <c r="G774" s="403"/>
      <c r="H774" s="403"/>
      <c r="I774" s="403"/>
    </row>
    <row r="775" spans="4:9">
      <c r="D775" s="116"/>
      <c r="E775" s="403"/>
      <c r="F775" s="403"/>
      <c r="G775" s="403"/>
      <c r="H775" s="403"/>
      <c r="I775" s="403"/>
    </row>
    <row r="776" spans="4:9">
      <c r="D776" s="116"/>
      <c r="E776" s="403"/>
      <c r="F776" s="403"/>
      <c r="G776" s="403"/>
      <c r="H776" s="403"/>
      <c r="I776" s="403"/>
    </row>
    <row r="777" spans="4:9">
      <c r="D777" s="116"/>
      <c r="E777" s="403"/>
      <c r="F777" s="403"/>
      <c r="G777" s="403"/>
      <c r="H777" s="403"/>
      <c r="I777" s="403"/>
    </row>
    <row r="778" spans="4:9">
      <c r="D778" s="116"/>
      <c r="E778" s="403"/>
      <c r="F778" s="403"/>
      <c r="G778" s="403"/>
      <c r="H778" s="403"/>
      <c r="I778" s="403"/>
    </row>
    <row r="779" spans="4:9">
      <c r="D779" s="116"/>
      <c r="E779" s="723"/>
      <c r="F779" s="723"/>
      <c r="G779" s="723"/>
      <c r="H779" s="723"/>
      <c r="I779" s="723"/>
    </row>
    <row r="780" spans="4:9">
      <c r="D780" s="116"/>
      <c r="E780" s="403"/>
      <c r="F780" s="403"/>
      <c r="G780" s="403"/>
      <c r="H780" s="403"/>
      <c r="I780" s="403"/>
    </row>
    <row r="781" spans="4:9">
      <c r="D781" s="116"/>
      <c r="E781" s="403"/>
      <c r="F781" s="403"/>
      <c r="G781" s="403"/>
      <c r="H781" s="403"/>
      <c r="I781" s="403"/>
    </row>
    <row r="782" spans="4:9">
      <c r="D782" s="116"/>
      <c r="E782" s="403"/>
      <c r="F782" s="403"/>
      <c r="G782" s="403"/>
      <c r="H782" s="403"/>
      <c r="I782" s="403"/>
    </row>
    <row r="783" spans="4:9">
      <c r="D783" s="116"/>
      <c r="E783" s="403"/>
      <c r="F783" s="403"/>
      <c r="G783" s="403"/>
      <c r="H783" s="403"/>
      <c r="I783" s="403"/>
    </row>
    <row r="784" spans="4:9">
      <c r="D784" s="116"/>
      <c r="E784" s="723"/>
      <c r="F784" s="723"/>
      <c r="G784" s="723"/>
      <c r="H784" s="723"/>
      <c r="I784" s="723"/>
    </row>
    <row r="785" spans="4:9">
      <c r="D785" s="116"/>
      <c r="E785" s="403"/>
      <c r="F785" s="403"/>
      <c r="G785" s="403"/>
      <c r="H785" s="403"/>
      <c r="I785" s="403"/>
    </row>
    <row r="786" spans="4:9">
      <c r="D786" s="116"/>
      <c r="E786" s="403"/>
      <c r="F786" s="403"/>
      <c r="G786" s="403"/>
      <c r="H786" s="403"/>
      <c r="I786" s="403"/>
    </row>
    <row r="787" spans="4:9">
      <c r="D787" s="116"/>
      <c r="E787" s="403"/>
      <c r="F787" s="403"/>
      <c r="G787" s="403"/>
      <c r="H787" s="403"/>
      <c r="I787" s="403"/>
    </row>
    <row r="788" spans="4:9">
      <c r="D788" s="116"/>
      <c r="E788" s="403"/>
      <c r="F788" s="403"/>
      <c r="G788" s="403"/>
      <c r="H788" s="403"/>
      <c r="I788" s="403"/>
    </row>
    <row r="789" spans="4:9">
      <c r="D789" s="116"/>
      <c r="E789" s="403"/>
      <c r="F789" s="403"/>
      <c r="G789" s="403"/>
      <c r="H789" s="403"/>
      <c r="I789" s="403"/>
    </row>
    <row r="790" spans="4:9">
      <c r="D790" s="116"/>
      <c r="E790" s="403"/>
      <c r="F790" s="403"/>
      <c r="G790" s="403"/>
      <c r="H790" s="403"/>
      <c r="I790" s="403"/>
    </row>
    <row r="791" spans="4:9">
      <c r="D791" s="116"/>
      <c r="E791" s="403"/>
      <c r="F791" s="403"/>
      <c r="G791" s="403"/>
      <c r="H791" s="403"/>
      <c r="I791" s="403"/>
    </row>
    <row r="792" spans="4:9">
      <c r="D792" s="116"/>
      <c r="E792" s="403"/>
      <c r="F792" s="403"/>
      <c r="G792" s="403"/>
      <c r="H792" s="403"/>
      <c r="I792" s="403"/>
    </row>
    <row r="793" spans="4:9">
      <c r="D793" s="116"/>
      <c r="E793" s="723"/>
      <c r="F793" s="723"/>
      <c r="G793" s="723"/>
      <c r="H793" s="723"/>
      <c r="I793" s="723"/>
    </row>
    <row r="794" spans="4:9">
      <c r="D794" s="116"/>
      <c r="E794" s="403"/>
      <c r="F794" s="403"/>
      <c r="G794" s="403"/>
      <c r="H794" s="403"/>
      <c r="I794" s="403"/>
    </row>
    <row r="795" spans="4:9">
      <c r="D795" s="116"/>
      <c r="E795" s="403"/>
      <c r="F795" s="403"/>
      <c r="G795" s="403"/>
      <c r="H795" s="403"/>
      <c r="I795" s="403"/>
    </row>
    <row r="796" spans="4:9">
      <c r="D796" s="116"/>
      <c r="E796" s="723"/>
      <c r="F796" s="723"/>
      <c r="G796" s="723"/>
      <c r="H796" s="723"/>
      <c r="I796" s="723"/>
    </row>
    <row r="797" spans="4:9">
      <c r="D797" s="116"/>
      <c r="E797" s="403"/>
      <c r="F797" s="403"/>
      <c r="G797" s="403"/>
      <c r="H797" s="403"/>
      <c r="I797" s="403"/>
    </row>
    <row r="798" spans="4:9">
      <c r="D798" s="116"/>
      <c r="E798" s="723"/>
      <c r="F798" s="723"/>
      <c r="G798" s="723"/>
      <c r="H798" s="723"/>
      <c r="I798" s="723"/>
    </row>
    <row r="799" spans="4:9">
      <c r="D799" s="116"/>
      <c r="E799" s="403"/>
      <c r="F799" s="403"/>
      <c r="G799" s="403"/>
      <c r="H799" s="403"/>
      <c r="I799" s="403"/>
    </row>
    <row r="800" spans="4:9">
      <c r="D800" s="116"/>
      <c r="E800" s="403"/>
      <c r="F800" s="403"/>
      <c r="G800" s="403"/>
      <c r="H800" s="403"/>
      <c r="I800" s="403"/>
    </row>
    <row r="801" spans="4:9">
      <c r="D801" s="116"/>
      <c r="E801" s="723"/>
      <c r="F801" s="723"/>
      <c r="G801" s="723"/>
      <c r="H801" s="723"/>
      <c r="I801" s="723"/>
    </row>
    <row r="802" spans="4:9">
      <c r="D802" s="116"/>
      <c r="E802" s="403"/>
      <c r="F802" s="403"/>
      <c r="G802" s="403"/>
      <c r="H802" s="403"/>
      <c r="I802" s="403"/>
    </row>
    <row r="803" spans="4:9">
      <c r="D803" s="116"/>
      <c r="E803" s="403"/>
      <c r="F803" s="403"/>
      <c r="G803" s="403"/>
      <c r="H803" s="403"/>
      <c r="I803" s="403"/>
    </row>
    <row r="804" spans="4:9">
      <c r="D804" s="116"/>
      <c r="E804" s="403"/>
      <c r="F804" s="403"/>
      <c r="G804" s="403"/>
      <c r="H804" s="403"/>
      <c r="I804" s="403"/>
    </row>
    <row r="805" spans="4:9">
      <c r="D805" s="116"/>
      <c r="E805" s="403"/>
      <c r="F805" s="403"/>
      <c r="G805" s="403"/>
      <c r="H805" s="403"/>
      <c r="I805" s="403"/>
    </row>
    <row r="806" spans="4:9">
      <c r="D806" s="116"/>
      <c r="E806" s="403"/>
      <c r="F806" s="403"/>
      <c r="G806" s="403"/>
      <c r="H806" s="403"/>
      <c r="I806" s="403"/>
    </row>
    <row r="807" spans="4:9">
      <c r="D807" s="116"/>
      <c r="E807" s="403"/>
      <c r="F807" s="403"/>
      <c r="G807" s="403"/>
      <c r="H807" s="403"/>
      <c r="I807" s="403"/>
    </row>
    <row r="808" spans="4:9">
      <c r="D808" s="116"/>
      <c r="E808" s="403"/>
      <c r="F808" s="403"/>
      <c r="G808" s="403"/>
      <c r="H808" s="403"/>
      <c r="I808" s="403"/>
    </row>
    <row r="809" spans="4:9">
      <c r="D809" s="116"/>
      <c r="E809" s="723"/>
      <c r="F809" s="723"/>
      <c r="G809" s="723"/>
      <c r="H809" s="723"/>
      <c r="I809" s="723"/>
    </row>
    <row r="810" spans="4:9">
      <c r="D810" s="116"/>
      <c r="E810" s="403"/>
      <c r="F810" s="403"/>
      <c r="G810" s="403"/>
      <c r="H810" s="403"/>
      <c r="I810" s="403"/>
    </row>
    <row r="811" spans="4:9">
      <c r="D811" s="116"/>
      <c r="E811" s="403"/>
      <c r="F811" s="403"/>
      <c r="G811" s="403"/>
      <c r="H811" s="403"/>
      <c r="I811" s="403"/>
    </row>
    <row r="812" spans="4:9">
      <c r="D812" s="116"/>
      <c r="E812" s="403"/>
      <c r="F812" s="403"/>
      <c r="G812" s="403"/>
      <c r="H812" s="403"/>
      <c r="I812" s="403"/>
    </row>
    <row r="813" spans="4:9">
      <c r="D813" s="116"/>
      <c r="E813" s="403"/>
      <c r="F813" s="403"/>
      <c r="G813" s="403"/>
      <c r="H813" s="403"/>
      <c r="I813" s="403"/>
    </row>
    <row r="814" spans="4:9">
      <c r="D814" s="116"/>
      <c r="E814" s="403"/>
      <c r="F814" s="403"/>
      <c r="G814" s="403"/>
      <c r="H814" s="403"/>
      <c r="I814" s="403"/>
    </row>
    <row r="815" spans="4:9">
      <c r="D815" s="116"/>
      <c r="E815" s="403"/>
      <c r="F815" s="403"/>
      <c r="G815" s="403"/>
      <c r="H815" s="403"/>
      <c r="I815" s="403"/>
    </row>
    <row r="816" spans="4:9">
      <c r="D816" s="116"/>
      <c r="E816" s="403"/>
      <c r="F816" s="403"/>
      <c r="G816" s="403"/>
      <c r="H816" s="403"/>
      <c r="I816" s="403"/>
    </row>
    <row r="817" spans="4:9">
      <c r="D817" s="116"/>
      <c r="E817" s="723"/>
      <c r="F817" s="723"/>
      <c r="G817" s="723"/>
      <c r="H817" s="723"/>
      <c r="I817" s="723"/>
    </row>
    <row r="818" spans="4:9">
      <c r="D818" s="116"/>
      <c r="E818" s="723"/>
      <c r="F818" s="723"/>
      <c r="G818" s="723"/>
      <c r="H818" s="723"/>
      <c r="I818" s="723"/>
    </row>
    <row r="819" spans="4:9">
      <c r="D819" s="116"/>
      <c r="E819" s="403"/>
      <c r="F819" s="403"/>
      <c r="G819" s="403"/>
      <c r="H819" s="403"/>
      <c r="I819" s="403"/>
    </row>
    <row r="820" spans="4:9">
      <c r="D820" s="116"/>
      <c r="E820" s="403"/>
      <c r="F820" s="403"/>
      <c r="G820" s="403"/>
      <c r="H820" s="403"/>
      <c r="I820" s="403"/>
    </row>
    <row r="821" spans="4:9">
      <c r="D821" s="116"/>
      <c r="E821" s="403"/>
      <c r="F821" s="403"/>
      <c r="G821" s="403"/>
      <c r="H821" s="403"/>
      <c r="I821" s="403"/>
    </row>
    <row r="822" spans="4:9">
      <c r="D822" s="116"/>
      <c r="E822" s="403"/>
      <c r="F822" s="403"/>
      <c r="G822" s="403"/>
      <c r="H822" s="403"/>
      <c r="I822" s="403"/>
    </row>
    <row r="823" spans="4:9">
      <c r="D823" s="116"/>
      <c r="E823" s="403"/>
      <c r="F823" s="403"/>
      <c r="G823" s="403"/>
      <c r="H823" s="403"/>
      <c r="I823" s="403"/>
    </row>
    <row r="824" spans="4:9">
      <c r="D824" s="116"/>
      <c r="E824" s="403"/>
      <c r="F824" s="403"/>
      <c r="G824" s="403"/>
      <c r="H824" s="403"/>
      <c r="I824" s="403"/>
    </row>
    <row r="825" spans="4:9">
      <c r="D825" s="116"/>
      <c r="E825" s="723"/>
      <c r="F825" s="723"/>
      <c r="G825" s="723"/>
      <c r="H825" s="723"/>
      <c r="I825" s="723"/>
    </row>
    <row r="826" spans="4:9">
      <c r="D826" s="116"/>
      <c r="E826" s="403"/>
      <c r="F826" s="403"/>
      <c r="G826" s="403"/>
      <c r="H826" s="403"/>
      <c r="I826" s="403"/>
    </row>
    <row r="827" spans="4:9">
      <c r="D827" s="116"/>
      <c r="E827" s="403"/>
      <c r="F827" s="403"/>
      <c r="G827" s="403"/>
      <c r="H827" s="403"/>
      <c r="I827" s="403"/>
    </row>
    <row r="828" spans="4:9">
      <c r="D828" s="116"/>
      <c r="E828" s="403"/>
      <c r="F828" s="403"/>
      <c r="G828" s="403"/>
      <c r="H828" s="403"/>
      <c r="I828" s="403"/>
    </row>
    <row r="829" spans="4:9">
      <c r="D829" s="116"/>
      <c r="E829" s="403"/>
      <c r="F829" s="403"/>
      <c r="G829" s="403"/>
      <c r="H829" s="403"/>
      <c r="I829" s="403"/>
    </row>
    <row r="830" spans="4:9">
      <c r="D830" s="116"/>
      <c r="E830" s="403"/>
      <c r="F830" s="403"/>
      <c r="G830" s="403"/>
      <c r="H830" s="403"/>
      <c r="I830" s="403"/>
    </row>
    <row r="831" spans="4:9">
      <c r="D831" s="116"/>
      <c r="E831" s="403"/>
      <c r="F831" s="403"/>
      <c r="G831" s="403"/>
      <c r="H831" s="403"/>
      <c r="I831" s="403"/>
    </row>
    <row r="832" spans="4:9">
      <c r="D832" s="116"/>
      <c r="E832" s="403"/>
      <c r="F832" s="403"/>
      <c r="G832" s="403"/>
      <c r="H832" s="403"/>
      <c r="I832" s="403"/>
    </row>
    <row r="833" spans="4:9">
      <c r="D833" s="116"/>
      <c r="E833" s="403"/>
      <c r="F833" s="403"/>
      <c r="G833" s="403"/>
      <c r="H833" s="403"/>
      <c r="I833" s="403"/>
    </row>
    <row r="834" spans="4:9">
      <c r="D834" s="116"/>
      <c r="E834" s="723"/>
      <c r="F834" s="723"/>
      <c r="G834" s="723"/>
      <c r="H834" s="723"/>
      <c r="I834" s="723"/>
    </row>
    <row r="835" spans="4:9">
      <c r="D835" s="116"/>
      <c r="E835" s="403"/>
      <c r="F835" s="403"/>
      <c r="G835" s="403"/>
      <c r="H835" s="403"/>
      <c r="I835" s="403"/>
    </row>
    <row r="836" spans="4:9">
      <c r="D836" s="116"/>
      <c r="E836" s="403"/>
      <c r="F836" s="403"/>
      <c r="G836" s="403"/>
      <c r="H836" s="403"/>
      <c r="I836" s="403"/>
    </row>
    <row r="837" spans="4:9">
      <c r="D837" s="116"/>
      <c r="E837" s="403"/>
      <c r="F837" s="403"/>
      <c r="G837" s="403"/>
      <c r="H837" s="403"/>
      <c r="I837" s="403"/>
    </row>
    <row r="838" spans="4:9">
      <c r="D838" s="116"/>
      <c r="E838" s="403"/>
      <c r="F838" s="403"/>
      <c r="G838" s="403"/>
      <c r="H838" s="403"/>
      <c r="I838" s="403"/>
    </row>
    <row r="839" spans="4:9">
      <c r="D839" s="116"/>
      <c r="E839" s="403"/>
      <c r="F839" s="403"/>
      <c r="G839" s="403"/>
      <c r="H839" s="403"/>
      <c r="I839" s="403"/>
    </row>
    <row r="840" spans="4:9">
      <c r="D840" s="116"/>
      <c r="E840" s="403"/>
      <c r="F840" s="403"/>
      <c r="G840" s="403"/>
      <c r="H840" s="403"/>
      <c r="I840" s="403"/>
    </row>
    <row r="841" spans="4:9">
      <c r="D841" s="116"/>
      <c r="E841" s="403"/>
      <c r="F841" s="403"/>
      <c r="G841" s="403"/>
      <c r="H841" s="403"/>
      <c r="I841" s="403"/>
    </row>
    <row r="842" spans="4:9">
      <c r="D842" s="116"/>
      <c r="E842" s="403"/>
      <c r="F842" s="403"/>
      <c r="G842" s="403"/>
      <c r="H842" s="403"/>
      <c r="I842" s="403"/>
    </row>
    <row r="843" spans="4:9">
      <c r="D843" s="116"/>
      <c r="E843" s="403"/>
      <c r="F843" s="403"/>
      <c r="G843" s="403"/>
      <c r="H843" s="403"/>
      <c r="I843" s="403"/>
    </row>
    <row r="844" spans="4:9">
      <c r="D844" s="116"/>
      <c r="E844" s="403"/>
      <c r="F844" s="403"/>
      <c r="G844" s="403"/>
      <c r="H844" s="403"/>
      <c r="I844" s="403"/>
    </row>
    <row r="845" spans="4:9">
      <c r="D845" s="116"/>
      <c r="E845" s="723"/>
      <c r="F845" s="723"/>
      <c r="G845" s="723"/>
      <c r="H845" s="723"/>
      <c r="I845" s="723"/>
    </row>
    <row r="846" spans="4:9">
      <c r="D846" s="116"/>
      <c r="E846" s="403"/>
      <c r="F846" s="403"/>
      <c r="G846" s="403"/>
      <c r="H846" s="403"/>
      <c r="I846" s="403"/>
    </row>
    <row r="847" spans="4:9">
      <c r="D847" s="116"/>
      <c r="E847" s="403"/>
      <c r="F847" s="403"/>
      <c r="G847" s="403"/>
      <c r="H847" s="403"/>
      <c r="I847" s="403"/>
    </row>
    <row r="848" spans="4:9">
      <c r="D848" s="116"/>
      <c r="E848" s="723"/>
      <c r="F848" s="723"/>
      <c r="G848" s="723"/>
      <c r="H848" s="723"/>
      <c r="I848" s="723"/>
    </row>
    <row r="849" spans="4:9">
      <c r="D849" s="116"/>
      <c r="E849" s="403"/>
      <c r="F849" s="403"/>
      <c r="G849" s="403"/>
      <c r="H849" s="403"/>
      <c r="I849" s="403"/>
    </row>
    <row r="850" spans="4:9">
      <c r="D850" s="116"/>
      <c r="E850" s="403"/>
      <c r="F850" s="403"/>
      <c r="G850" s="403"/>
      <c r="H850" s="403"/>
      <c r="I850" s="403"/>
    </row>
    <row r="851" spans="4:9">
      <c r="D851" s="116"/>
      <c r="E851" s="403"/>
      <c r="F851" s="403"/>
      <c r="G851" s="403"/>
      <c r="H851" s="403"/>
      <c r="I851" s="403"/>
    </row>
    <row r="852" spans="4:9">
      <c r="D852" s="116"/>
      <c r="E852" s="403"/>
      <c r="F852" s="403"/>
      <c r="G852" s="403"/>
      <c r="H852" s="403"/>
      <c r="I852" s="403"/>
    </row>
    <row r="853" spans="4:9">
      <c r="D853" s="116"/>
      <c r="E853" s="403"/>
      <c r="F853" s="403"/>
      <c r="G853" s="403"/>
      <c r="H853" s="403"/>
      <c r="I853" s="403"/>
    </row>
    <row r="854" spans="4:9">
      <c r="D854" s="116"/>
      <c r="E854" s="723"/>
      <c r="F854" s="723"/>
      <c r="G854" s="723"/>
      <c r="H854" s="723"/>
      <c r="I854" s="723"/>
    </row>
    <row r="855" spans="4:9">
      <c r="D855" s="116"/>
      <c r="E855" s="403"/>
      <c r="F855" s="403"/>
      <c r="G855" s="403"/>
      <c r="H855" s="403"/>
      <c r="I855" s="403"/>
    </row>
    <row r="856" spans="4:9">
      <c r="D856" s="116"/>
      <c r="E856" s="403"/>
      <c r="F856" s="403"/>
      <c r="G856" s="403"/>
      <c r="H856" s="403"/>
      <c r="I856" s="403"/>
    </row>
    <row r="857" spans="4:9">
      <c r="D857" s="116"/>
      <c r="E857" s="403"/>
      <c r="F857" s="403"/>
      <c r="G857" s="403"/>
      <c r="H857" s="403"/>
      <c r="I857" s="403"/>
    </row>
    <row r="858" spans="4:9">
      <c r="D858" s="116"/>
      <c r="E858" s="403"/>
      <c r="F858" s="403"/>
      <c r="G858" s="403"/>
      <c r="H858" s="403"/>
      <c r="I858" s="403"/>
    </row>
    <row r="859" spans="4:9">
      <c r="D859" s="116"/>
      <c r="E859" s="403"/>
      <c r="F859" s="403"/>
      <c r="G859" s="403"/>
      <c r="H859" s="403"/>
      <c r="I859" s="403"/>
    </row>
    <row r="860" spans="4:9">
      <c r="D860" s="116"/>
      <c r="E860" s="403"/>
      <c r="F860" s="403"/>
      <c r="G860" s="403"/>
      <c r="H860" s="403"/>
      <c r="I860" s="403"/>
    </row>
    <row r="861" spans="4:9">
      <c r="D861" s="116"/>
      <c r="E861" s="403"/>
      <c r="F861" s="403"/>
      <c r="G861" s="403"/>
      <c r="H861" s="403"/>
      <c r="I861" s="403"/>
    </row>
    <row r="862" spans="4:9">
      <c r="D862" s="116"/>
      <c r="E862" s="723"/>
      <c r="F862" s="723"/>
      <c r="G862" s="723"/>
      <c r="H862" s="723"/>
      <c r="I862" s="723"/>
    </row>
    <row r="863" spans="4:9">
      <c r="D863" s="116"/>
      <c r="E863" s="403"/>
      <c r="F863" s="403"/>
      <c r="G863" s="403"/>
      <c r="H863" s="403"/>
      <c r="I863" s="403"/>
    </row>
    <row r="864" spans="4:9">
      <c r="D864" s="116"/>
      <c r="E864" s="403"/>
      <c r="F864" s="403"/>
      <c r="G864" s="403"/>
      <c r="H864" s="403"/>
      <c r="I864" s="403"/>
    </row>
    <row r="865" spans="4:9">
      <c r="D865" s="116"/>
      <c r="E865" s="403"/>
      <c r="F865" s="403"/>
      <c r="G865" s="403"/>
      <c r="H865" s="403"/>
      <c r="I865" s="403"/>
    </row>
    <row r="866" spans="4:9">
      <c r="D866" s="116"/>
      <c r="E866" s="403"/>
      <c r="F866" s="403"/>
      <c r="G866" s="403"/>
      <c r="H866" s="403"/>
      <c r="I866" s="403"/>
    </row>
    <row r="867" spans="4:9">
      <c r="D867" s="116"/>
      <c r="E867" s="403"/>
      <c r="F867" s="403"/>
      <c r="G867" s="403"/>
      <c r="H867" s="403"/>
      <c r="I867" s="403"/>
    </row>
    <row r="868" spans="4:9">
      <c r="D868" s="116"/>
      <c r="E868" s="403"/>
      <c r="F868" s="403"/>
      <c r="G868" s="403"/>
      <c r="H868" s="403"/>
      <c r="I868" s="403"/>
    </row>
    <row r="869" spans="4:9">
      <c r="D869" s="116"/>
      <c r="E869" s="723"/>
      <c r="F869" s="723"/>
      <c r="G869" s="723"/>
      <c r="H869" s="723"/>
      <c r="I869" s="723"/>
    </row>
    <row r="870" spans="4:9">
      <c r="D870" s="116"/>
      <c r="E870" s="403"/>
      <c r="F870" s="403"/>
      <c r="G870" s="403"/>
      <c r="H870" s="403"/>
      <c r="I870" s="403"/>
    </row>
    <row r="871" spans="4:9">
      <c r="D871" s="116"/>
      <c r="E871" s="403"/>
      <c r="F871" s="403"/>
      <c r="G871" s="403"/>
      <c r="H871" s="403"/>
      <c r="I871" s="403"/>
    </row>
    <row r="872" spans="4:9">
      <c r="D872" s="116"/>
      <c r="E872" s="403"/>
      <c r="F872" s="403"/>
      <c r="G872" s="403"/>
      <c r="H872" s="403"/>
      <c r="I872" s="403"/>
    </row>
    <row r="873" spans="4:9">
      <c r="D873" s="116"/>
      <c r="E873" s="403"/>
      <c r="F873" s="403"/>
      <c r="G873" s="403"/>
      <c r="H873" s="403"/>
      <c r="I873" s="403"/>
    </row>
    <row r="874" spans="4:9">
      <c r="D874" s="116"/>
      <c r="E874" s="403"/>
      <c r="F874" s="403"/>
      <c r="G874" s="403"/>
      <c r="H874" s="403"/>
      <c r="I874" s="403"/>
    </row>
    <row r="875" spans="4:9">
      <c r="D875" s="116"/>
      <c r="E875" s="723"/>
      <c r="F875" s="723"/>
      <c r="G875" s="723"/>
      <c r="H875" s="723"/>
      <c r="I875" s="723"/>
    </row>
    <row r="876" spans="4:9">
      <c r="D876" s="116"/>
      <c r="E876" s="403"/>
      <c r="F876" s="403"/>
      <c r="G876" s="403"/>
      <c r="H876" s="403"/>
      <c r="I876" s="403"/>
    </row>
    <row r="877" spans="4:9">
      <c r="D877" s="116"/>
      <c r="E877" s="403"/>
      <c r="F877" s="403"/>
      <c r="G877" s="403"/>
      <c r="H877" s="403"/>
      <c r="I877" s="403"/>
    </row>
    <row r="878" spans="4:9">
      <c r="D878" s="116"/>
      <c r="E878" s="403"/>
      <c r="F878" s="403"/>
      <c r="G878" s="403"/>
      <c r="H878" s="403"/>
      <c r="I878" s="403"/>
    </row>
    <row r="879" spans="4:9">
      <c r="D879" s="116"/>
      <c r="E879" s="403"/>
      <c r="F879" s="403"/>
      <c r="G879" s="403"/>
      <c r="H879" s="403"/>
      <c r="I879" s="403"/>
    </row>
    <row r="880" spans="4:9">
      <c r="D880" s="116"/>
      <c r="E880" s="403"/>
      <c r="F880" s="403"/>
      <c r="G880" s="403"/>
      <c r="H880" s="403"/>
      <c r="I880" s="403"/>
    </row>
    <row r="881" spans="4:9">
      <c r="D881" s="116"/>
      <c r="E881" s="723"/>
      <c r="F881" s="723"/>
      <c r="G881" s="723"/>
      <c r="H881" s="723"/>
      <c r="I881" s="723"/>
    </row>
    <row r="882" spans="4:9">
      <c r="D882" s="116"/>
      <c r="E882" s="723"/>
      <c r="F882" s="723"/>
      <c r="G882" s="723"/>
      <c r="H882" s="723"/>
      <c r="I882" s="723"/>
    </row>
    <row r="883" spans="4:9">
      <c r="D883" s="116"/>
      <c r="E883" s="403"/>
      <c r="F883" s="403"/>
      <c r="G883" s="403"/>
      <c r="H883" s="403"/>
      <c r="I883" s="403"/>
    </row>
    <row r="884" spans="4:9">
      <c r="D884" s="116"/>
      <c r="E884" s="403"/>
      <c r="F884" s="403"/>
      <c r="G884" s="403"/>
      <c r="H884" s="403"/>
      <c r="I884" s="403"/>
    </row>
    <row r="885" spans="4:9">
      <c r="D885" s="116"/>
      <c r="E885" s="403"/>
      <c r="F885" s="403"/>
      <c r="G885" s="403"/>
      <c r="H885" s="403"/>
      <c r="I885" s="403"/>
    </row>
    <row r="886" spans="4:9">
      <c r="D886" s="116"/>
      <c r="E886" s="403"/>
      <c r="F886" s="403"/>
      <c r="G886" s="403"/>
      <c r="H886" s="403"/>
      <c r="I886" s="403"/>
    </row>
    <row r="887" spans="4:9">
      <c r="D887" s="116"/>
      <c r="E887" s="403"/>
      <c r="F887" s="403"/>
      <c r="G887" s="403"/>
      <c r="H887" s="403"/>
      <c r="I887" s="403"/>
    </row>
    <row r="888" spans="4:9">
      <c r="D888" s="116"/>
      <c r="E888" s="403"/>
      <c r="F888" s="403"/>
      <c r="G888" s="403"/>
      <c r="H888" s="403"/>
      <c r="I888" s="403"/>
    </row>
    <row r="889" spans="4:9">
      <c r="D889" s="116"/>
      <c r="E889" s="403"/>
      <c r="F889" s="403"/>
      <c r="G889" s="403"/>
      <c r="H889" s="403"/>
      <c r="I889" s="403"/>
    </row>
    <row r="890" spans="4:9">
      <c r="D890" s="116"/>
      <c r="E890" s="403"/>
      <c r="F890" s="403"/>
      <c r="G890" s="403"/>
      <c r="H890" s="403"/>
      <c r="I890" s="403"/>
    </row>
    <row r="891" spans="4:9">
      <c r="D891" s="116"/>
      <c r="E891" s="403"/>
      <c r="F891" s="403"/>
      <c r="G891" s="403"/>
      <c r="H891" s="403"/>
      <c r="I891" s="403"/>
    </row>
    <row r="892" spans="4:9">
      <c r="D892" s="116"/>
      <c r="E892" s="403"/>
      <c r="F892" s="403"/>
      <c r="G892" s="403"/>
      <c r="H892" s="403"/>
      <c r="I892" s="403"/>
    </row>
    <row r="893" spans="4:9">
      <c r="D893" s="116"/>
      <c r="E893" s="403"/>
      <c r="F893" s="403"/>
      <c r="G893" s="403"/>
      <c r="H893" s="403"/>
      <c r="I893" s="403"/>
    </row>
    <row r="894" spans="4:9">
      <c r="D894" s="116"/>
      <c r="E894" s="403"/>
      <c r="F894" s="403"/>
      <c r="G894" s="403"/>
      <c r="H894" s="403"/>
      <c r="I894" s="403"/>
    </row>
    <row r="895" spans="4:9">
      <c r="D895" s="116"/>
      <c r="E895" s="403"/>
      <c r="F895" s="403"/>
      <c r="G895" s="403"/>
      <c r="H895" s="403"/>
      <c r="I895" s="403"/>
    </row>
    <row r="896" spans="4:9">
      <c r="D896" s="116"/>
      <c r="E896" s="403"/>
      <c r="F896" s="403"/>
      <c r="G896" s="403"/>
      <c r="H896" s="403"/>
      <c r="I896" s="403"/>
    </row>
    <row r="897" spans="4:9">
      <c r="D897" s="116"/>
      <c r="E897" s="403"/>
      <c r="F897" s="403"/>
      <c r="G897" s="403"/>
      <c r="H897" s="403"/>
      <c r="I897" s="403"/>
    </row>
    <row r="898" spans="4:9">
      <c r="D898" s="116"/>
      <c r="E898" s="403"/>
      <c r="F898" s="403"/>
      <c r="G898" s="403"/>
      <c r="H898" s="403"/>
      <c r="I898" s="403"/>
    </row>
    <row r="899" spans="4:9">
      <c r="D899" s="116"/>
      <c r="E899" s="403"/>
      <c r="F899" s="403"/>
      <c r="G899" s="403"/>
      <c r="H899" s="403"/>
      <c r="I899" s="403"/>
    </row>
    <row r="900" spans="4:9">
      <c r="D900" s="116"/>
      <c r="E900" s="403"/>
      <c r="F900" s="403"/>
      <c r="G900" s="403"/>
      <c r="H900" s="403"/>
      <c r="I900" s="403"/>
    </row>
    <row r="901" spans="4:9">
      <c r="D901" s="116"/>
      <c r="E901" s="403"/>
      <c r="F901" s="403"/>
      <c r="G901" s="403"/>
      <c r="H901" s="403"/>
      <c r="I901" s="403"/>
    </row>
    <row r="902" spans="4:9">
      <c r="D902" s="116"/>
      <c r="E902" s="403"/>
      <c r="F902" s="403"/>
      <c r="G902" s="403"/>
      <c r="H902" s="403"/>
      <c r="I902" s="403"/>
    </row>
    <row r="903" spans="4:9">
      <c r="D903" s="116"/>
      <c r="E903" s="403"/>
      <c r="F903" s="403"/>
      <c r="G903" s="403"/>
      <c r="H903" s="403"/>
      <c r="I903" s="403"/>
    </row>
    <row r="904" spans="4:9">
      <c r="D904" s="116"/>
      <c r="E904" s="403"/>
      <c r="F904" s="403"/>
      <c r="G904" s="403"/>
      <c r="H904" s="403"/>
      <c r="I904" s="403"/>
    </row>
    <row r="905" spans="4:9">
      <c r="D905" s="116"/>
      <c r="E905" s="403"/>
      <c r="F905" s="403"/>
      <c r="G905" s="403"/>
      <c r="H905" s="403"/>
      <c r="I905" s="403"/>
    </row>
    <row r="906" spans="4:9">
      <c r="D906" s="116"/>
      <c r="E906" s="403"/>
      <c r="F906" s="403"/>
      <c r="G906" s="403"/>
      <c r="H906" s="403"/>
      <c r="I906" s="403"/>
    </row>
    <row r="907" spans="4:9">
      <c r="D907" s="116"/>
      <c r="E907" s="403"/>
      <c r="F907" s="403"/>
      <c r="G907" s="403"/>
      <c r="H907" s="403"/>
      <c r="I907" s="403"/>
    </row>
    <row r="908" spans="4:9">
      <c r="D908" s="116"/>
      <c r="E908" s="403"/>
      <c r="F908" s="403"/>
      <c r="G908" s="403"/>
      <c r="H908" s="403"/>
      <c r="I908" s="403"/>
    </row>
    <row r="909" spans="4:9">
      <c r="D909" s="116"/>
      <c r="E909" s="403"/>
      <c r="F909" s="403"/>
      <c r="G909" s="403"/>
      <c r="H909" s="403"/>
      <c r="I909" s="403"/>
    </row>
    <row r="910" spans="4:9">
      <c r="D910" s="116"/>
      <c r="E910" s="403"/>
      <c r="F910" s="403"/>
      <c r="G910" s="403"/>
      <c r="H910" s="403"/>
      <c r="I910" s="403"/>
    </row>
    <row r="911" spans="4:9">
      <c r="D911" s="116"/>
      <c r="E911" s="403"/>
      <c r="F911" s="403"/>
      <c r="G911" s="403"/>
      <c r="H911" s="403"/>
      <c r="I911" s="403"/>
    </row>
    <row r="912" spans="4:9">
      <c r="D912" s="116"/>
      <c r="E912" s="403"/>
      <c r="F912" s="403"/>
      <c r="G912" s="403"/>
      <c r="H912" s="403"/>
      <c r="I912" s="403"/>
    </row>
    <row r="913" spans="4:9">
      <c r="D913" s="116"/>
      <c r="E913" s="403"/>
      <c r="F913" s="403"/>
      <c r="G913" s="403"/>
      <c r="H913" s="403"/>
      <c r="I913" s="403"/>
    </row>
    <row r="914" spans="4:9">
      <c r="D914" s="116"/>
      <c r="E914" s="403"/>
      <c r="F914" s="403"/>
      <c r="G914" s="403"/>
      <c r="H914" s="403"/>
      <c r="I914" s="403"/>
    </row>
    <row r="915" spans="4:9">
      <c r="D915" s="116"/>
      <c r="E915" s="403"/>
      <c r="F915" s="403"/>
      <c r="G915" s="403"/>
      <c r="H915" s="403"/>
      <c r="I915" s="403"/>
    </row>
    <row r="916" spans="4:9">
      <c r="D916" s="116"/>
      <c r="E916" s="403"/>
      <c r="F916" s="403"/>
      <c r="G916" s="403"/>
      <c r="H916" s="403"/>
      <c r="I916" s="403"/>
    </row>
    <row r="917" spans="4:9">
      <c r="D917" s="116"/>
      <c r="E917" s="723"/>
      <c r="F917" s="723"/>
      <c r="G917" s="723"/>
      <c r="H917" s="723"/>
      <c r="I917" s="723"/>
    </row>
    <row r="918" spans="4:9">
      <c r="D918" s="116"/>
      <c r="E918" s="403"/>
      <c r="F918" s="403"/>
      <c r="G918" s="403"/>
      <c r="H918" s="403"/>
      <c r="I918" s="403"/>
    </row>
    <row r="919" spans="4:9">
      <c r="D919" s="116"/>
      <c r="E919" s="403"/>
      <c r="F919" s="403"/>
      <c r="G919" s="403"/>
      <c r="H919" s="403"/>
      <c r="I919" s="403"/>
    </row>
    <row r="920" spans="4:9">
      <c r="D920" s="116"/>
      <c r="E920" s="403"/>
      <c r="F920" s="403"/>
      <c r="G920" s="403"/>
      <c r="H920" s="403"/>
      <c r="I920" s="403"/>
    </row>
    <row r="921" spans="4:9">
      <c r="D921" s="116"/>
      <c r="E921" s="403"/>
      <c r="F921" s="403"/>
      <c r="G921" s="403"/>
      <c r="H921" s="403"/>
      <c r="I921" s="403"/>
    </row>
    <row r="922" spans="4:9">
      <c r="D922" s="116"/>
      <c r="E922" s="403"/>
      <c r="F922" s="403"/>
      <c r="G922" s="403"/>
      <c r="H922" s="403"/>
      <c r="I922" s="403"/>
    </row>
    <row r="923" spans="4:9">
      <c r="D923" s="116"/>
      <c r="E923" s="403"/>
      <c r="F923" s="403"/>
      <c r="G923" s="403"/>
      <c r="H923" s="403"/>
      <c r="I923" s="403"/>
    </row>
    <row r="924" spans="4:9">
      <c r="D924" s="116"/>
      <c r="E924" s="403"/>
      <c r="F924" s="403"/>
      <c r="G924" s="403"/>
      <c r="H924" s="403"/>
      <c r="I924" s="403"/>
    </row>
    <row r="925" spans="4:9">
      <c r="D925" s="116"/>
      <c r="E925" s="403"/>
      <c r="F925" s="403"/>
      <c r="G925" s="403"/>
      <c r="H925" s="403"/>
      <c r="I925" s="403"/>
    </row>
    <row r="926" spans="4:9">
      <c r="D926" s="116"/>
      <c r="E926" s="403"/>
      <c r="F926" s="403"/>
      <c r="G926" s="403"/>
      <c r="H926" s="403"/>
      <c r="I926" s="403"/>
    </row>
    <row r="927" spans="4:9">
      <c r="D927" s="116"/>
      <c r="E927" s="403"/>
      <c r="F927" s="403"/>
      <c r="G927" s="403"/>
      <c r="H927" s="403"/>
      <c r="I927" s="403"/>
    </row>
    <row r="928" spans="4:9">
      <c r="D928" s="116"/>
      <c r="E928" s="403"/>
      <c r="F928" s="403"/>
      <c r="G928" s="403"/>
      <c r="H928" s="403"/>
      <c r="I928" s="403"/>
    </row>
    <row r="929" spans="4:9">
      <c r="D929" s="116"/>
      <c r="E929" s="403"/>
      <c r="F929" s="403"/>
      <c r="G929" s="403"/>
      <c r="H929" s="403"/>
      <c r="I929" s="403"/>
    </row>
    <row r="930" spans="4:9">
      <c r="D930" s="116"/>
      <c r="E930" s="403"/>
      <c r="F930" s="403"/>
      <c r="G930" s="403"/>
      <c r="H930" s="403"/>
      <c r="I930" s="403"/>
    </row>
    <row r="931" spans="4:9">
      <c r="D931" s="116"/>
      <c r="E931" s="403"/>
      <c r="F931" s="403"/>
      <c r="G931" s="403"/>
      <c r="H931" s="403"/>
      <c r="I931" s="403"/>
    </row>
    <row r="932" spans="4:9">
      <c r="D932" s="116"/>
      <c r="E932" s="723"/>
      <c r="F932" s="723"/>
      <c r="G932" s="723"/>
      <c r="H932" s="723"/>
      <c r="I932" s="723"/>
    </row>
    <row r="933" spans="4:9">
      <c r="D933" s="116"/>
      <c r="E933" s="403"/>
      <c r="F933" s="403"/>
      <c r="G933" s="403"/>
      <c r="H933" s="403"/>
      <c r="I933" s="403"/>
    </row>
    <row r="934" spans="4:9">
      <c r="D934" s="116"/>
      <c r="E934" s="403"/>
      <c r="F934" s="403"/>
      <c r="G934" s="403"/>
      <c r="H934" s="403"/>
      <c r="I934" s="403"/>
    </row>
    <row r="935" spans="4:9">
      <c r="D935" s="116"/>
      <c r="E935" s="403"/>
      <c r="F935" s="403"/>
      <c r="G935" s="403"/>
      <c r="H935" s="403"/>
      <c r="I935" s="403"/>
    </row>
    <row r="936" spans="4:9">
      <c r="D936" s="116"/>
      <c r="E936" s="403"/>
      <c r="F936" s="403"/>
      <c r="G936" s="403"/>
      <c r="H936" s="403"/>
      <c r="I936" s="403"/>
    </row>
    <row r="937" spans="4:9">
      <c r="D937" s="116"/>
      <c r="E937" s="403"/>
      <c r="F937" s="403"/>
      <c r="G937" s="403"/>
      <c r="H937" s="403"/>
      <c r="I937" s="403"/>
    </row>
    <row r="938" spans="4:9">
      <c r="D938" s="116"/>
      <c r="E938" s="403"/>
      <c r="F938" s="403"/>
      <c r="G938" s="403"/>
      <c r="H938" s="403"/>
      <c r="I938" s="403"/>
    </row>
    <row r="939" spans="4:9">
      <c r="D939" s="116"/>
      <c r="E939" s="403"/>
      <c r="F939" s="403"/>
      <c r="G939" s="403"/>
      <c r="H939" s="403"/>
      <c r="I939" s="403"/>
    </row>
    <row r="940" spans="4:9">
      <c r="D940" s="116"/>
      <c r="E940" s="403"/>
      <c r="F940" s="403"/>
      <c r="G940" s="403"/>
      <c r="H940" s="403"/>
      <c r="I940" s="403"/>
    </row>
    <row r="941" spans="4:9">
      <c r="D941" s="116"/>
      <c r="E941" s="403"/>
      <c r="F941" s="403"/>
      <c r="G941" s="403"/>
      <c r="H941" s="403"/>
      <c r="I941" s="403"/>
    </row>
    <row r="942" spans="4:9">
      <c r="D942" s="116"/>
      <c r="E942" s="403"/>
      <c r="F942" s="403"/>
      <c r="G942" s="403"/>
      <c r="H942" s="403"/>
      <c r="I942" s="403"/>
    </row>
    <row r="943" spans="4:9">
      <c r="D943" s="116"/>
      <c r="E943" s="723"/>
      <c r="F943" s="723"/>
      <c r="G943" s="723"/>
      <c r="H943" s="723"/>
      <c r="I943" s="723"/>
    </row>
    <row r="944" spans="4:9">
      <c r="D944" s="116"/>
      <c r="E944" s="403"/>
      <c r="F944" s="403"/>
      <c r="G944" s="403"/>
      <c r="H944" s="403"/>
      <c r="I944" s="403"/>
    </row>
    <row r="945" spans="4:9">
      <c r="D945" s="116"/>
      <c r="E945" s="403"/>
      <c r="F945" s="403"/>
      <c r="G945" s="403"/>
      <c r="H945" s="403"/>
      <c r="I945" s="403"/>
    </row>
    <row r="946" spans="4:9">
      <c r="D946" s="116"/>
      <c r="E946" s="403"/>
      <c r="F946" s="403"/>
      <c r="G946" s="403"/>
      <c r="H946" s="403"/>
      <c r="I946" s="403"/>
    </row>
    <row r="947" spans="4:9">
      <c r="D947" s="116"/>
      <c r="E947" s="403"/>
      <c r="F947" s="403"/>
      <c r="G947" s="403"/>
      <c r="H947" s="403"/>
      <c r="I947" s="403"/>
    </row>
    <row r="948" spans="4:9">
      <c r="D948" s="116"/>
      <c r="E948" s="723"/>
      <c r="F948" s="723"/>
      <c r="G948" s="723"/>
      <c r="H948" s="723"/>
      <c r="I948" s="723"/>
    </row>
    <row r="949" spans="4:9">
      <c r="D949" s="116"/>
      <c r="E949" s="723"/>
      <c r="F949" s="723"/>
      <c r="G949" s="723"/>
      <c r="H949" s="723"/>
      <c r="I949" s="723"/>
    </row>
    <row r="950" spans="4:9">
      <c r="D950" s="116"/>
      <c r="E950" s="403"/>
      <c r="F950" s="403"/>
      <c r="G950" s="403"/>
      <c r="H950" s="403"/>
      <c r="I950" s="403"/>
    </row>
    <row r="951" spans="4:9">
      <c r="D951" s="116"/>
      <c r="E951" s="403"/>
      <c r="F951" s="403"/>
      <c r="G951" s="403"/>
      <c r="H951" s="403"/>
      <c r="I951" s="403"/>
    </row>
    <row r="952" spans="4:9">
      <c r="D952" s="116"/>
      <c r="E952" s="403"/>
      <c r="F952" s="403"/>
      <c r="G952" s="403"/>
      <c r="H952" s="403"/>
      <c r="I952" s="403"/>
    </row>
    <row r="953" spans="4:9">
      <c r="D953" s="116"/>
      <c r="E953" s="403"/>
      <c r="F953" s="403"/>
      <c r="G953" s="403"/>
      <c r="H953" s="403"/>
      <c r="I953" s="403"/>
    </row>
    <row r="954" spans="4:9">
      <c r="D954" s="116"/>
      <c r="E954" s="403"/>
      <c r="F954" s="403"/>
      <c r="G954" s="403"/>
      <c r="H954" s="403"/>
      <c r="I954" s="403"/>
    </row>
    <row r="955" spans="4:9">
      <c r="D955" s="116"/>
      <c r="E955" s="403"/>
      <c r="F955" s="403"/>
      <c r="G955" s="403"/>
      <c r="H955" s="403"/>
      <c r="I955" s="403"/>
    </row>
    <row r="956" spans="4:9">
      <c r="D956" s="116"/>
      <c r="E956" s="723"/>
      <c r="F956" s="723"/>
      <c r="G956" s="723"/>
      <c r="H956" s="723"/>
      <c r="I956" s="723"/>
    </row>
    <row r="957" spans="4:9">
      <c r="D957" s="116"/>
      <c r="E957" s="403"/>
      <c r="F957" s="403"/>
      <c r="G957" s="403"/>
      <c r="H957" s="403"/>
      <c r="I957" s="403"/>
    </row>
    <row r="958" spans="4:9">
      <c r="D958" s="116"/>
      <c r="E958" s="403"/>
      <c r="F958" s="403"/>
      <c r="G958" s="403"/>
      <c r="H958" s="403"/>
      <c r="I958" s="403"/>
    </row>
    <row r="959" spans="4:9">
      <c r="D959" s="116"/>
      <c r="E959" s="403"/>
      <c r="F959" s="403"/>
      <c r="G959" s="403"/>
      <c r="H959" s="403"/>
      <c r="I959" s="403"/>
    </row>
    <row r="960" spans="4:9">
      <c r="D960" s="116"/>
      <c r="E960" s="403"/>
      <c r="F960" s="403"/>
      <c r="G960" s="403"/>
      <c r="H960" s="403"/>
      <c r="I960" s="403"/>
    </row>
    <row r="961" spans="4:9">
      <c r="D961" s="116"/>
      <c r="E961" s="403"/>
      <c r="F961" s="403"/>
      <c r="G961" s="403"/>
      <c r="H961" s="403"/>
      <c r="I961" s="403"/>
    </row>
    <row r="962" spans="4:9">
      <c r="D962" s="116"/>
      <c r="E962" s="403"/>
      <c r="F962" s="403"/>
      <c r="G962" s="403"/>
      <c r="H962" s="403"/>
      <c r="I962" s="403"/>
    </row>
    <row r="963" spans="4:9">
      <c r="D963" s="116"/>
      <c r="E963" s="723"/>
      <c r="F963" s="723"/>
      <c r="G963" s="723"/>
      <c r="H963" s="723"/>
      <c r="I963" s="723"/>
    </row>
    <row r="964" spans="4:9">
      <c r="D964" s="116"/>
      <c r="E964" s="403"/>
      <c r="F964" s="403"/>
      <c r="G964" s="403"/>
      <c r="H964" s="403"/>
      <c r="I964" s="403"/>
    </row>
    <row r="965" spans="4:9">
      <c r="D965" s="116"/>
      <c r="E965" s="403"/>
      <c r="F965" s="403"/>
      <c r="G965" s="403"/>
      <c r="H965" s="403"/>
      <c r="I965" s="403"/>
    </row>
    <row r="966" spans="4:9">
      <c r="D966" s="116"/>
      <c r="E966" s="403"/>
      <c r="F966" s="403"/>
      <c r="G966" s="403"/>
      <c r="H966" s="403"/>
      <c r="I966" s="403"/>
    </row>
    <row r="967" spans="4:9">
      <c r="D967" s="116"/>
      <c r="E967" s="403"/>
      <c r="F967" s="403"/>
      <c r="G967" s="403"/>
      <c r="H967" s="403"/>
      <c r="I967" s="403"/>
    </row>
    <row r="968" spans="4:9">
      <c r="D968" s="116"/>
      <c r="E968" s="403"/>
      <c r="F968" s="403"/>
      <c r="G968" s="403"/>
      <c r="H968" s="403"/>
      <c r="I968" s="403"/>
    </row>
    <row r="969" spans="4:9">
      <c r="D969" s="116"/>
      <c r="E969" s="403"/>
      <c r="F969" s="403"/>
      <c r="G969" s="403"/>
      <c r="H969" s="403"/>
      <c r="I969" s="403"/>
    </row>
    <row r="970" spans="4:9">
      <c r="D970" s="116"/>
      <c r="E970" s="403"/>
      <c r="F970" s="403"/>
      <c r="G970" s="403"/>
      <c r="H970" s="403"/>
      <c r="I970" s="403"/>
    </row>
    <row r="971" spans="4:9">
      <c r="D971" s="116"/>
      <c r="E971" s="403"/>
      <c r="F971" s="403"/>
      <c r="G971" s="403"/>
      <c r="H971" s="403"/>
      <c r="I971" s="403"/>
    </row>
    <row r="972" spans="4:9">
      <c r="D972" s="116"/>
      <c r="E972" s="403"/>
      <c r="F972" s="403"/>
      <c r="G972" s="403"/>
      <c r="H972" s="403"/>
      <c r="I972" s="403"/>
    </row>
    <row r="973" spans="4:9">
      <c r="D973" s="116"/>
      <c r="E973" s="403"/>
      <c r="F973" s="403"/>
      <c r="G973" s="403"/>
      <c r="H973" s="403"/>
      <c r="I973" s="403"/>
    </row>
    <row r="974" spans="4:9">
      <c r="D974" s="116"/>
      <c r="E974" s="723"/>
      <c r="F974" s="723"/>
      <c r="G974" s="723"/>
      <c r="H974" s="723"/>
      <c r="I974" s="723"/>
    </row>
    <row r="975" spans="4:9">
      <c r="D975" s="116"/>
      <c r="E975" s="403"/>
      <c r="F975" s="403"/>
      <c r="G975" s="403"/>
      <c r="H975" s="403"/>
      <c r="I975" s="403"/>
    </row>
    <row r="976" spans="4:9">
      <c r="D976" s="116"/>
      <c r="E976" s="723"/>
      <c r="F976" s="723"/>
      <c r="G976" s="723"/>
      <c r="H976" s="723"/>
      <c r="I976" s="723"/>
    </row>
    <row r="977" spans="4:9">
      <c r="D977" s="116"/>
      <c r="E977" s="723"/>
      <c r="F977" s="723"/>
      <c r="G977" s="723"/>
      <c r="H977" s="723"/>
      <c r="I977" s="723"/>
    </row>
    <row r="978" spans="4:9">
      <c r="D978" s="116"/>
      <c r="E978" s="403"/>
      <c r="F978" s="403"/>
      <c r="G978" s="403"/>
      <c r="H978" s="403"/>
      <c r="I978" s="403"/>
    </row>
    <row r="979" spans="4:9">
      <c r="D979" s="116"/>
      <c r="E979" s="723"/>
      <c r="F979" s="723"/>
      <c r="G979" s="723"/>
      <c r="H979" s="723"/>
      <c r="I979" s="723"/>
    </row>
    <row r="980" spans="4:9">
      <c r="D980" s="116"/>
      <c r="E980" s="403"/>
      <c r="F980" s="403"/>
      <c r="G980" s="403"/>
      <c r="H980" s="403"/>
      <c r="I980" s="403"/>
    </row>
    <row r="981" spans="4:9">
      <c r="D981" s="116"/>
      <c r="E981" s="723"/>
      <c r="F981" s="723"/>
      <c r="G981" s="723"/>
      <c r="H981" s="723"/>
      <c r="I981" s="723"/>
    </row>
    <row r="982" spans="4:9">
      <c r="D982" s="116"/>
      <c r="E982" s="403"/>
      <c r="F982" s="403"/>
      <c r="G982" s="403"/>
      <c r="H982" s="403"/>
      <c r="I982" s="403"/>
    </row>
    <row r="983" spans="4:9">
      <c r="D983" s="116"/>
      <c r="E983" s="723"/>
      <c r="F983" s="723"/>
      <c r="G983" s="723"/>
      <c r="H983" s="723"/>
      <c r="I983" s="723"/>
    </row>
    <row r="984" spans="4:9">
      <c r="D984" s="116"/>
      <c r="E984" s="403"/>
      <c r="F984" s="403"/>
      <c r="G984" s="403"/>
      <c r="H984" s="403"/>
      <c r="I984" s="403"/>
    </row>
    <row r="985" spans="4:9">
      <c r="D985" s="116"/>
      <c r="E985" s="403"/>
      <c r="F985" s="403"/>
      <c r="G985" s="403"/>
      <c r="H985" s="403"/>
      <c r="I985" s="403"/>
    </row>
    <row r="986" spans="4:9">
      <c r="D986" s="116"/>
      <c r="E986" s="403"/>
      <c r="F986" s="403"/>
      <c r="G986" s="403"/>
      <c r="H986" s="403"/>
      <c r="I986" s="403"/>
    </row>
    <row r="987" spans="4:9">
      <c r="D987" s="116"/>
      <c r="E987" s="723"/>
      <c r="F987" s="723"/>
      <c r="G987" s="723"/>
      <c r="H987" s="723"/>
      <c r="I987" s="723"/>
    </row>
    <row r="988" spans="4:9">
      <c r="D988" s="116"/>
      <c r="E988" s="403"/>
      <c r="F988" s="403"/>
      <c r="G988" s="403"/>
      <c r="H988" s="403"/>
      <c r="I988" s="403"/>
    </row>
    <row r="989" spans="4:9">
      <c r="D989" s="116"/>
      <c r="E989" s="403"/>
      <c r="F989" s="403"/>
      <c r="G989" s="403"/>
      <c r="H989" s="403"/>
      <c r="I989" s="403"/>
    </row>
    <row r="990" spans="4:9">
      <c r="D990" s="116"/>
      <c r="E990" s="403"/>
      <c r="F990" s="403"/>
      <c r="G990" s="403"/>
      <c r="H990" s="403"/>
      <c r="I990" s="403"/>
    </row>
    <row r="991" spans="4:9">
      <c r="D991" s="116"/>
      <c r="E991" s="403"/>
      <c r="F991" s="403"/>
      <c r="G991" s="403"/>
      <c r="H991" s="403"/>
      <c r="I991" s="403"/>
    </row>
    <row r="992" spans="4:9">
      <c r="D992" s="116"/>
      <c r="E992" s="403"/>
      <c r="F992" s="403"/>
      <c r="G992" s="403"/>
      <c r="H992" s="403"/>
      <c r="I992" s="403"/>
    </row>
    <row r="993" spans="4:9">
      <c r="D993" s="116"/>
      <c r="E993" s="723"/>
      <c r="F993" s="723"/>
      <c r="G993" s="723"/>
      <c r="H993" s="723"/>
      <c r="I993" s="723"/>
    </row>
    <row r="994" spans="4:9">
      <c r="D994" s="116"/>
      <c r="E994" s="723"/>
      <c r="F994" s="723"/>
      <c r="G994" s="723"/>
      <c r="H994" s="723"/>
      <c r="I994" s="723"/>
    </row>
    <row r="995" spans="4:9">
      <c r="D995" s="116"/>
      <c r="E995" s="403"/>
      <c r="F995" s="403"/>
      <c r="G995" s="403"/>
      <c r="H995" s="403"/>
      <c r="I995" s="403"/>
    </row>
    <row r="996" spans="4:9">
      <c r="D996" s="116"/>
      <c r="E996" s="403"/>
      <c r="F996" s="403"/>
      <c r="G996" s="403"/>
      <c r="H996" s="403"/>
      <c r="I996" s="403"/>
    </row>
    <row r="997" spans="4:9">
      <c r="D997" s="116"/>
      <c r="E997" s="723"/>
      <c r="F997" s="723"/>
      <c r="G997" s="723"/>
      <c r="H997" s="723"/>
      <c r="I997" s="723"/>
    </row>
    <row r="998" spans="4:9">
      <c r="D998" s="116"/>
      <c r="E998" s="403"/>
      <c r="F998" s="403"/>
      <c r="G998" s="403"/>
      <c r="H998" s="403"/>
      <c r="I998" s="403"/>
    </row>
    <row r="999" spans="4:9">
      <c r="D999" s="116"/>
      <c r="E999" s="403"/>
      <c r="F999" s="403"/>
      <c r="G999" s="403"/>
      <c r="H999" s="403"/>
      <c r="I999" s="403"/>
    </row>
    <row r="1000" spans="4:9">
      <c r="D1000" s="116"/>
      <c r="E1000" s="723"/>
      <c r="F1000" s="723"/>
      <c r="G1000" s="723"/>
      <c r="H1000" s="723"/>
      <c r="I1000" s="723"/>
    </row>
    <row r="1001" spans="4:9">
      <c r="D1001" s="116"/>
      <c r="E1001" s="403"/>
      <c r="F1001" s="403"/>
      <c r="G1001" s="403"/>
      <c r="H1001" s="403"/>
      <c r="I1001" s="403"/>
    </row>
    <row r="1002" spans="4:9">
      <c r="D1002" s="116"/>
      <c r="E1002" s="403"/>
      <c r="F1002" s="403"/>
      <c r="G1002" s="403"/>
      <c r="H1002" s="403"/>
      <c r="I1002" s="403"/>
    </row>
    <row r="1003" spans="4:9">
      <c r="D1003" s="116"/>
      <c r="E1003" s="403"/>
      <c r="F1003" s="403"/>
      <c r="G1003" s="403"/>
      <c r="H1003" s="403"/>
      <c r="I1003" s="403"/>
    </row>
    <row r="1004" spans="4:9">
      <c r="D1004" s="116"/>
      <c r="E1004" s="723"/>
      <c r="F1004" s="723"/>
      <c r="G1004" s="723"/>
      <c r="H1004" s="723"/>
      <c r="I1004" s="723"/>
    </row>
    <row r="1005" spans="4:9">
      <c r="D1005" s="116"/>
      <c r="E1005" s="403"/>
      <c r="F1005" s="403"/>
      <c r="G1005" s="403"/>
      <c r="H1005" s="403"/>
      <c r="I1005" s="403"/>
    </row>
    <row r="1006" spans="4:9">
      <c r="D1006" s="116"/>
      <c r="E1006" s="403"/>
      <c r="F1006" s="403"/>
      <c r="G1006" s="403"/>
      <c r="H1006" s="403"/>
      <c r="I1006" s="403"/>
    </row>
    <row r="1007" spans="4:9">
      <c r="D1007" s="116"/>
      <c r="E1007" s="723"/>
      <c r="F1007" s="723"/>
      <c r="G1007" s="723"/>
      <c r="H1007" s="723"/>
      <c r="I1007" s="723"/>
    </row>
    <row r="1008" spans="4:9">
      <c r="D1008" s="116"/>
      <c r="E1008" s="403"/>
      <c r="F1008" s="403"/>
      <c r="G1008" s="403"/>
      <c r="H1008" s="403"/>
      <c r="I1008" s="403"/>
    </row>
    <row r="1009" spans="4:9">
      <c r="D1009" s="116"/>
      <c r="E1009" s="723"/>
      <c r="F1009" s="723"/>
      <c r="G1009" s="723"/>
      <c r="H1009" s="723"/>
      <c r="I1009" s="723"/>
    </row>
    <row r="1010" spans="4:9">
      <c r="D1010" s="116"/>
      <c r="E1010" s="403"/>
      <c r="F1010" s="403"/>
      <c r="G1010" s="403"/>
      <c r="H1010" s="403"/>
      <c r="I1010" s="403"/>
    </row>
    <row r="1011" spans="4:9">
      <c r="D1011" s="116"/>
      <c r="E1011" s="403"/>
      <c r="F1011" s="403"/>
      <c r="G1011" s="403"/>
      <c r="H1011" s="403"/>
      <c r="I1011" s="403"/>
    </row>
    <row r="1012" spans="4:9">
      <c r="D1012" s="116"/>
      <c r="E1012" s="403"/>
      <c r="F1012" s="403"/>
      <c r="G1012" s="403"/>
      <c r="H1012" s="403"/>
      <c r="I1012" s="403"/>
    </row>
    <row r="1013" spans="4:9">
      <c r="D1013" s="116"/>
      <c r="E1013" s="403"/>
      <c r="F1013" s="403"/>
      <c r="G1013" s="403"/>
      <c r="H1013" s="403"/>
      <c r="I1013" s="403"/>
    </row>
    <row r="1014" spans="4:9">
      <c r="D1014" s="116"/>
      <c r="E1014" s="403"/>
      <c r="F1014" s="403"/>
      <c r="G1014" s="403"/>
      <c r="H1014" s="403"/>
      <c r="I1014" s="403"/>
    </row>
    <row r="1015" spans="4:9">
      <c r="D1015" s="116"/>
      <c r="E1015" s="403"/>
      <c r="F1015" s="403"/>
      <c r="G1015" s="403"/>
      <c r="H1015" s="403"/>
      <c r="I1015" s="403"/>
    </row>
    <row r="1016" spans="4:9">
      <c r="D1016" s="116"/>
      <c r="E1016" s="723"/>
      <c r="F1016" s="723"/>
      <c r="G1016" s="723"/>
      <c r="H1016" s="723"/>
      <c r="I1016" s="723"/>
    </row>
    <row r="1017" spans="4:9">
      <c r="D1017" s="116"/>
      <c r="E1017" s="403"/>
      <c r="F1017" s="403"/>
      <c r="G1017" s="403"/>
      <c r="H1017" s="403"/>
      <c r="I1017" s="403"/>
    </row>
    <row r="1018" spans="4:9">
      <c r="D1018" s="116"/>
      <c r="E1018" s="403"/>
      <c r="F1018" s="403"/>
      <c r="G1018" s="403"/>
      <c r="H1018" s="403"/>
      <c r="I1018" s="403"/>
    </row>
    <row r="1019" spans="4:9">
      <c r="D1019" s="116"/>
      <c r="E1019" s="403"/>
      <c r="F1019" s="403"/>
      <c r="G1019" s="403"/>
      <c r="H1019" s="403"/>
      <c r="I1019" s="403"/>
    </row>
    <row r="1020" spans="4:9">
      <c r="D1020" s="116"/>
      <c r="E1020" s="723"/>
      <c r="F1020" s="723"/>
      <c r="G1020" s="723"/>
      <c r="H1020" s="723"/>
      <c r="I1020" s="723"/>
    </row>
    <row r="1021" spans="4:9">
      <c r="D1021" s="116"/>
      <c r="E1021" s="403"/>
      <c r="F1021" s="403"/>
      <c r="G1021" s="403"/>
      <c r="H1021" s="403"/>
      <c r="I1021" s="403"/>
    </row>
    <row r="1022" spans="4:9">
      <c r="D1022" s="116"/>
      <c r="E1022" s="403"/>
      <c r="F1022" s="403"/>
      <c r="G1022" s="403"/>
      <c r="H1022" s="403"/>
      <c r="I1022" s="403"/>
    </row>
    <row r="1023" spans="4:9">
      <c r="D1023" s="116"/>
      <c r="E1023" s="403"/>
      <c r="F1023" s="403"/>
      <c r="G1023" s="403"/>
      <c r="H1023" s="403"/>
      <c r="I1023" s="403"/>
    </row>
    <row r="1024" spans="4:9">
      <c r="D1024" s="116"/>
      <c r="E1024" s="403"/>
      <c r="F1024" s="403"/>
      <c r="G1024" s="403"/>
      <c r="H1024" s="403"/>
      <c r="I1024" s="403"/>
    </row>
    <row r="1025" spans="4:9">
      <c r="D1025" s="116"/>
      <c r="E1025" s="403"/>
      <c r="F1025" s="403"/>
      <c r="G1025" s="403"/>
      <c r="H1025" s="403"/>
      <c r="I1025" s="403"/>
    </row>
    <row r="1026" spans="4:9">
      <c r="D1026" s="116"/>
      <c r="E1026" s="403"/>
      <c r="F1026" s="403"/>
      <c r="G1026" s="403"/>
      <c r="H1026" s="403"/>
      <c r="I1026" s="403"/>
    </row>
    <row r="1027" spans="4:9">
      <c r="D1027" s="116"/>
      <c r="E1027" s="403"/>
      <c r="F1027" s="403"/>
      <c r="G1027" s="403"/>
      <c r="H1027" s="403"/>
      <c r="I1027" s="403"/>
    </row>
    <row r="1028" spans="4:9">
      <c r="D1028" s="116"/>
      <c r="E1028" s="723"/>
      <c r="F1028" s="723"/>
      <c r="G1028" s="723"/>
      <c r="H1028" s="723"/>
      <c r="I1028" s="723"/>
    </row>
    <row r="1029" spans="4:9">
      <c r="D1029" s="116"/>
      <c r="E1029" s="723"/>
      <c r="F1029" s="723"/>
      <c r="G1029" s="723"/>
      <c r="H1029" s="723"/>
      <c r="I1029" s="723"/>
    </row>
    <row r="1030" spans="4:9">
      <c r="D1030" s="116"/>
      <c r="E1030" s="403"/>
      <c r="F1030" s="403"/>
      <c r="G1030" s="403"/>
      <c r="H1030" s="403"/>
      <c r="I1030" s="403"/>
    </row>
    <row r="1031" spans="4:9">
      <c r="D1031" s="116"/>
      <c r="E1031" s="403"/>
      <c r="F1031" s="403"/>
      <c r="G1031" s="403"/>
      <c r="H1031" s="403"/>
      <c r="I1031" s="403"/>
    </row>
    <row r="1032" spans="4:9">
      <c r="D1032" s="116"/>
      <c r="E1032" s="403"/>
      <c r="F1032" s="403"/>
      <c r="G1032" s="403"/>
      <c r="H1032" s="403"/>
      <c r="I1032" s="403"/>
    </row>
    <row r="1033" spans="4:9">
      <c r="D1033" s="116"/>
      <c r="E1033" s="403"/>
      <c r="F1033" s="403"/>
      <c r="G1033" s="403"/>
      <c r="H1033" s="403"/>
      <c r="I1033" s="403"/>
    </row>
    <row r="1034" spans="4:9">
      <c r="D1034" s="116"/>
      <c r="E1034" s="403"/>
      <c r="F1034" s="403"/>
      <c r="G1034" s="403"/>
      <c r="H1034" s="403"/>
      <c r="I1034" s="403"/>
    </row>
    <row r="1035" spans="4:9">
      <c r="D1035" s="116"/>
      <c r="E1035" s="403"/>
      <c r="F1035" s="403"/>
      <c r="G1035" s="403"/>
      <c r="H1035" s="403"/>
      <c r="I1035" s="403"/>
    </row>
    <row r="1036" spans="4:9">
      <c r="D1036" s="116"/>
      <c r="E1036" s="723"/>
      <c r="F1036" s="723"/>
      <c r="G1036" s="723"/>
      <c r="H1036" s="723"/>
      <c r="I1036" s="723"/>
    </row>
    <row r="1037" spans="4:9">
      <c r="D1037" s="116"/>
      <c r="E1037" s="403"/>
      <c r="F1037" s="403"/>
      <c r="G1037" s="403"/>
      <c r="H1037" s="403"/>
      <c r="I1037" s="403"/>
    </row>
    <row r="1038" spans="4:9">
      <c r="D1038" s="116"/>
      <c r="E1038" s="403"/>
      <c r="F1038" s="403"/>
      <c r="G1038" s="403"/>
      <c r="H1038" s="403"/>
      <c r="I1038" s="403"/>
    </row>
    <row r="1039" spans="4:9">
      <c r="D1039" s="116"/>
      <c r="E1039" s="403"/>
      <c r="F1039" s="403"/>
      <c r="G1039" s="403"/>
      <c r="H1039" s="403"/>
      <c r="I1039" s="403"/>
    </row>
    <row r="1040" spans="4:9">
      <c r="D1040" s="116"/>
      <c r="E1040" s="723"/>
      <c r="F1040" s="723"/>
      <c r="G1040" s="723"/>
      <c r="H1040" s="723"/>
      <c r="I1040" s="723"/>
    </row>
    <row r="1041" spans="4:9">
      <c r="D1041" s="116"/>
      <c r="E1041" s="403"/>
      <c r="F1041" s="403"/>
      <c r="G1041" s="403"/>
      <c r="H1041" s="403"/>
      <c r="I1041" s="403"/>
    </row>
    <row r="1042" spans="4:9">
      <c r="D1042" s="116"/>
      <c r="E1042" s="403"/>
      <c r="F1042" s="403"/>
      <c r="G1042" s="403"/>
      <c r="H1042" s="403"/>
      <c r="I1042" s="403"/>
    </row>
    <row r="1043" spans="4:9">
      <c r="D1043" s="116"/>
      <c r="E1043" s="403"/>
      <c r="F1043" s="403"/>
      <c r="G1043" s="403"/>
      <c r="H1043" s="403"/>
      <c r="I1043" s="403"/>
    </row>
    <row r="1044" spans="4:9">
      <c r="D1044" s="116"/>
      <c r="E1044" s="403"/>
      <c r="F1044" s="403"/>
      <c r="G1044" s="403"/>
      <c r="H1044" s="403"/>
      <c r="I1044" s="403"/>
    </row>
    <row r="1045" spans="4:9">
      <c r="D1045" s="116"/>
      <c r="E1045" s="403"/>
      <c r="F1045" s="403"/>
      <c r="G1045" s="403"/>
      <c r="H1045" s="403"/>
      <c r="I1045" s="403"/>
    </row>
    <row r="1046" spans="4:9">
      <c r="D1046" s="116"/>
      <c r="E1046" s="723"/>
      <c r="F1046" s="723"/>
      <c r="G1046" s="723"/>
      <c r="H1046" s="723"/>
      <c r="I1046" s="723"/>
    </row>
    <row r="1047" spans="4:9">
      <c r="D1047" s="116"/>
      <c r="E1047" s="403"/>
      <c r="F1047" s="403"/>
      <c r="G1047" s="403"/>
      <c r="H1047" s="403"/>
      <c r="I1047" s="403"/>
    </row>
    <row r="1048" spans="4:9">
      <c r="D1048" s="116"/>
      <c r="E1048" s="723"/>
      <c r="F1048" s="723"/>
      <c r="G1048" s="723"/>
      <c r="H1048" s="723"/>
      <c r="I1048" s="723"/>
    </row>
    <row r="1049" spans="4:9">
      <c r="D1049" s="116"/>
      <c r="E1049" s="403"/>
      <c r="F1049" s="403"/>
      <c r="G1049" s="403"/>
      <c r="H1049" s="403"/>
      <c r="I1049" s="403"/>
    </row>
    <row r="1050" spans="4:9">
      <c r="D1050" s="116"/>
      <c r="E1050" s="403"/>
      <c r="F1050" s="403"/>
      <c r="G1050" s="403"/>
      <c r="H1050" s="403"/>
      <c r="I1050" s="403"/>
    </row>
    <row r="1051" spans="4:9">
      <c r="D1051" s="116"/>
      <c r="E1051" s="403"/>
      <c r="F1051" s="403"/>
      <c r="G1051" s="403"/>
      <c r="H1051" s="403"/>
      <c r="I1051" s="403"/>
    </row>
    <row r="1052" spans="4:9">
      <c r="D1052" s="116"/>
      <c r="E1052" s="403"/>
      <c r="F1052" s="403"/>
      <c r="G1052" s="403"/>
      <c r="H1052" s="403"/>
      <c r="I1052" s="403"/>
    </row>
    <row r="1053" spans="4:9">
      <c r="D1053" s="116"/>
      <c r="E1053" s="403"/>
      <c r="F1053" s="403"/>
      <c r="G1053" s="403"/>
      <c r="H1053" s="403"/>
      <c r="I1053" s="403"/>
    </row>
    <row r="1054" spans="4:9">
      <c r="D1054" s="116"/>
      <c r="E1054" s="723"/>
      <c r="F1054" s="723"/>
      <c r="G1054" s="723"/>
      <c r="H1054" s="723"/>
      <c r="I1054" s="723"/>
    </row>
    <row r="1055" spans="4:9">
      <c r="D1055" s="116"/>
      <c r="E1055" s="723"/>
      <c r="F1055" s="723"/>
      <c r="G1055" s="723"/>
      <c r="H1055" s="723"/>
      <c r="I1055" s="723"/>
    </row>
    <row r="1056" spans="4:9">
      <c r="D1056" s="116"/>
      <c r="E1056" s="403"/>
      <c r="F1056" s="403"/>
      <c r="G1056" s="403"/>
      <c r="H1056" s="403"/>
      <c r="I1056" s="403"/>
    </row>
    <row r="1057" spans="4:9">
      <c r="D1057" s="116"/>
      <c r="E1057" s="403"/>
      <c r="F1057" s="403"/>
      <c r="G1057" s="403"/>
      <c r="H1057" s="403"/>
      <c r="I1057" s="403"/>
    </row>
    <row r="1058" spans="4:9">
      <c r="D1058" s="116"/>
      <c r="E1058" s="403"/>
      <c r="F1058" s="403"/>
      <c r="G1058" s="403"/>
      <c r="H1058" s="403"/>
      <c r="I1058" s="403"/>
    </row>
    <row r="1059" spans="4:9">
      <c r="D1059" s="116"/>
      <c r="E1059" s="403"/>
      <c r="F1059" s="403"/>
      <c r="G1059" s="403"/>
      <c r="H1059" s="403"/>
      <c r="I1059" s="403"/>
    </row>
    <row r="1060" spans="4:9">
      <c r="D1060" s="116"/>
      <c r="E1060" s="723"/>
      <c r="F1060" s="723"/>
      <c r="G1060" s="723"/>
      <c r="H1060" s="723"/>
      <c r="I1060" s="723"/>
    </row>
    <row r="1061" spans="4:9">
      <c r="D1061" s="116"/>
      <c r="E1061" s="403"/>
      <c r="F1061" s="403"/>
      <c r="G1061" s="403"/>
      <c r="H1061" s="403"/>
      <c r="I1061" s="403"/>
    </row>
    <row r="1062" spans="4:9">
      <c r="D1062" s="116"/>
      <c r="E1062" s="403"/>
      <c r="F1062" s="403"/>
      <c r="G1062" s="403"/>
      <c r="H1062" s="403"/>
      <c r="I1062" s="403"/>
    </row>
    <row r="1063" spans="4:9">
      <c r="D1063" s="116"/>
      <c r="E1063" s="403"/>
      <c r="F1063" s="403"/>
      <c r="G1063" s="403"/>
      <c r="H1063" s="403"/>
      <c r="I1063" s="403"/>
    </row>
    <row r="1064" spans="4:9">
      <c r="D1064" s="116"/>
      <c r="E1064" s="403"/>
      <c r="F1064" s="403"/>
      <c r="G1064" s="403"/>
      <c r="H1064" s="403"/>
      <c r="I1064" s="403"/>
    </row>
    <row r="1065" spans="4:9">
      <c r="D1065" s="116"/>
      <c r="E1065" s="403"/>
      <c r="F1065" s="403"/>
      <c r="G1065" s="403"/>
      <c r="H1065" s="403"/>
      <c r="I1065" s="403"/>
    </row>
    <row r="1066" spans="4:9">
      <c r="D1066" s="116"/>
      <c r="E1066" s="403"/>
      <c r="F1066" s="403"/>
      <c r="G1066" s="403"/>
      <c r="H1066" s="403"/>
      <c r="I1066" s="403"/>
    </row>
    <row r="1067" spans="4:9">
      <c r="D1067" s="116"/>
      <c r="E1067" s="403"/>
      <c r="F1067" s="403"/>
      <c r="G1067" s="403"/>
      <c r="H1067" s="403"/>
      <c r="I1067" s="403"/>
    </row>
    <row r="1068" spans="4:9">
      <c r="D1068" s="116"/>
      <c r="E1068" s="403"/>
      <c r="F1068" s="403"/>
      <c r="G1068" s="403"/>
      <c r="H1068" s="403"/>
      <c r="I1068" s="403"/>
    </row>
    <row r="1069" spans="4:9">
      <c r="D1069" s="116"/>
      <c r="E1069" s="403"/>
      <c r="F1069" s="403"/>
      <c r="G1069" s="403"/>
      <c r="H1069" s="403"/>
      <c r="I1069" s="403"/>
    </row>
    <row r="1070" spans="4:9">
      <c r="D1070" s="116"/>
      <c r="E1070" s="403"/>
      <c r="F1070" s="403"/>
      <c r="G1070" s="403"/>
      <c r="H1070" s="403"/>
      <c r="I1070" s="403"/>
    </row>
    <row r="1071" spans="4:9">
      <c r="D1071" s="116"/>
      <c r="E1071" s="723"/>
      <c r="F1071" s="723"/>
      <c r="G1071" s="723"/>
      <c r="H1071" s="723"/>
      <c r="I1071" s="723"/>
    </row>
    <row r="1072" spans="4:9">
      <c r="D1072" s="116"/>
      <c r="E1072" s="403"/>
      <c r="F1072" s="403"/>
      <c r="G1072" s="403"/>
      <c r="H1072" s="403"/>
      <c r="I1072" s="403"/>
    </row>
    <row r="1073" spans="4:9">
      <c r="D1073" s="116"/>
      <c r="E1073" s="403"/>
      <c r="F1073" s="403"/>
      <c r="G1073" s="403"/>
      <c r="H1073" s="403"/>
      <c r="I1073" s="403"/>
    </row>
    <row r="1074" spans="4:9">
      <c r="D1074" s="116"/>
      <c r="E1074" s="403"/>
      <c r="F1074" s="403"/>
      <c r="G1074" s="403"/>
      <c r="H1074" s="403"/>
      <c r="I1074" s="403"/>
    </row>
    <row r="1075" spans="4:9">
      <c r="D1075" s="116"/>
      <c r="E1075" s="403"/>
      <c r="F1075" s="403"/>
      <c r="G1075" s="403"/>
      <c r="H1075" s="403"/>
      <c r="I1075" s="403"/>
    </row>
    <row r="1076" spans="4:9">
      <c r="D1076" s="116"/>
      <c r="E1076" s="403"/>
      <c r="F1076" s="403"/>
      <c r="G1076" s="403"/>
      <c r="H1076" s="403"/>
      <c r="I1076" s="26"/>
    </row>
    <row r="1077" spans="4:9">
      <c r="D1077" s="116"/>
      <c r="E1077" s="403"/>
      <c r="F1077" s="403"/>
      <c r="G1077" s="403"/>
      <c r="H1077" s="403"/>
      <c r="I1077" s="26"/>
    </row>
    <row r="1078" spans="4:9">
      <c r="D1078" s="116"/>
      <c r="E1078" s="403"/>
      <c r="F1078" s="403"/>
      <c r="G1078" s="26"/>
      <c r="H1078" s="403"/>
      <c r="I1078" s="26"/>
    </row>
    <row r="1079" spans="4:9">
      <c r="D1079" s="116"/>
      <c r="E1079" s="403"/>
      <c r="F1079" s="403"/>
      <c r="G1079" s="403"/>
      <c r="H1079" s="403"/>
      <c r="I1079" s="403"/>
    </row>
    <row r="1080" spans="4:9">
      <c r="D1080" s="116"/>
      <c r="E1080" s="403"/>
      <c r="F1080" s="403"/>
      <c r="G1080" s="403"/>
      <c r="H1080" s="403"/>
      <c r="I1080" s="403"/>
    </row>
    <row r="1081" spans="4:9">
      <c r="D1081" s="116"/>
      <c r="E1081" s="403"/>
      <c r="F1081" s="403"/>
      <c r="G1081" s="403"/>
      <c r="H1081" s="403"/>
      <c r="I1081" s="403"/>
    </row>
    <row r="1082" spans="4:9">
      <c r="D1082" s="116"/>
      <c r="E1082" s="403"/>
      <c r="F1082" s="403"/>
      <c r="G1082" s="403"/>
      <c r="H1082" s="403"/>
      <c r="I1082" s="403"/>
    </row>
    <row r="1083" spans="4:9">
      <c r="D1083" s="116"/>
      <c r="E1083" s="403"/>
      <c r="F1083" s="403"/>
      <c r="G1083" s="403"/>
      <c r="H1083" s="403"/>
      <c r="I1083" s="403"/>
    </row>
    <row r="1084" spans="4:9">
      <c r="D1084" s="116"/>
      <c r="E1084" s="403"/>
      <c r="F1084" s="403"/>
      <c r="G1084" s="403"/>
      <c r="H1084" s="403"/>
      <c r="I1084" s="26"/>
    </row>
    <row r="1085" spans="4:9">
      <c r="D1085" s="116"/>
      <c r="E1085" s="403"/>
      <c r="F1085" s="403"/>
      <c r="G1085" s="403"/>
      <c r="H1085" s="403"/>
      <c r="I1085" s="403"/>
    </row>
    <row r="1086" spans="4:9">
      <c r="D1086" s="116"/>
      <c r="E1086" s="723"/>
      <c r="F1086" s="723"/>
      <c r="G1086" s="723"/>
      <c r="H1086" s="723"/>
      <c r="I1086" s="723"/>
    </row>
    <row r="1087" spans="4:9">
      <c r="D1087" s="116"/>
      <c r="E1087" s="403"/>
      <c r="F1087" s="403"/>
      <c r="G1087" s="403"/>
      <c r="H1087" s="403"/>
      <c r="I1087" s="403"/>
    </row>
    <row r="1088" spans="4:9">
      <c r="D1088" s="116"/>
      <c r="E1088" s="403"/>
      <c r="F1088" s="403"/>
      <c r="G1088" s="403"/>
      <c r="H1088" s="403"/>
      <c r="I1088" s="403"/>
    </row>
    <row r="1089" spans="4:9">
      <c r="D1089" s="116"/>
      <c r="E1089" s="403"/>
      <c r="F1089" s="403"/>
      <c r="G1089" s="403"/>
      <c r="H1089" s="403"/>
      <c r="I1089" s="403"/>
    </row>
    <row r="1090" spans="4:9">
      <c r="D1090" s="116"/>
      <c r="E1090" s="403"/>
      <c r="F1090" s="403"/>
      <c r="G1090" s="403"/>
      <c r="H1090" s="403"/>
      <c r="I1090" s="403"/>
    </row>
    <row r="1091" spans="4:9">
      <c r="D1091" s="116"/>
      <c r="E1091" s="403"/>
      <c r="F1091" s="403"/>
      <c r="G1091" s="403"/>
      <c r="H1091" s="403"/>
      <c r="I1091" s="403"/>
    </row>
    <row r="1092" spans="4:9">
      <c r="D1092" s="116"/>
      <c r="E1092" s="403"/>
      <c r="F1092" s="403"/>
      <c r="G1092" s="403"/>
      <c r="H1092" s="403"/>
      <c r="I1092" s="403"/>
    </row>
    <row r="1093" spans="4:9">
      <c r="D1093" s="116"/>
      <c r="E1093" s="403"/>
      <c r="F1093" s="403"/>
      <c r="G1093" s="403"/>
      <c r="H1093" s="403"/>
      <c r="I1093" s="403"/>
    </row>
    <row r="1094" spans="4:9">
      <c r="D1094" s="116"/>
      <c r="E1094" s="403"/>
      <c r="F1094" s="403"/>
      <c r="G1094" s="403"/>
      <c r="H1094" s="403"/>
      <c r="I1094" s="403"/>
    </row>
    <row r="1095" spans="4:9">
      <c r="D1095" s="116"/>
      <c r="E1095" s="403"/>
      <c r="F1095" s="403"/>
      <c r="G1095" s="403"/>
      <c r="H1095" s="403"/>
      <c r="I1095" s="403"/>
    </row>
    <row r="1096" spans="4:9">
      <c r="D1096" s="116"/>
      <c r="E1096" s="403"/>
      <c r="F1096" s="403"/>
      <c r="G1096" s="403"/>
      <c r="H1096" s="403"/>
      <c r="I1096" s="403"/>
    </row>
    <row r="1097" spans="4:9">
      <c r="D1097" s="116"/>
      <c r="E1097" s="403"/>
      <c r="F1097" s="403"/>
      <c r="G1097" s="403"/>
      <c r="H1097" s="403"/>
      <c r="I1097" s="403"/>
    </row>
    <row r="1098" spans="4:9">
      <c r="D1098" s="116"/>
      <c r="E1098" s="403"/>
      <c r="F1098" s="403"/>
      <c r="G1098" s="403"/>
      <c r="H1098" s="403"/>
      <c r="I1098" s="403"/>
    </row>
    <row r="1099" spans="4:9">
      <c r="D1099" s="116"/>
      <c r="E1099" s="403"/>
      <c r="F1099" s="403"/>
      <c r="G1099" s="403"/>
      <c r="H1099" s="403"/>
      <c r="I1099" s="403"/>
    </row>
    <row r="1100" spans="4:9">
      <c r="D1100" s="116"/>
      <c r="E1100" s="403"/>
      <c r="F1100" s="403"/>
      <c r="G1100" s="403"/>
      <c r="H1100" s="403"/>
      <c r="I1100" s="403"/>
    </row>
    <row r="1101" spans="4:9">
      <c r="D1101" s="116"/>
      <c r="E1101" s="403"/>
      <c r="F1101" s="403"/>
      <c r="G1101" s="403"/>
      <c r="H1101" s="403"/>
      <c r="I1101" s="403"/>
    </row>
    <row r="1102" spans="4:9">
      <c r="D1102" s="116"/>
      <c r="E1102" s="723"/>
      <c r="F1102" s="723"/>
      <c r="G1102" s="723"/>
      <c r="H1102" s="723"/>
      <c r="I1102" s="723"/>
    </row>
    <row r="1103" spans="4:9">
      <c r="D1103" s="116"/>
      <c r="E1103" s="403"/>
      <c r="F1103" s="403"/>
      <c r="G1103" s="403"/>
      <c r="H1103" s="403"/>
      <c r="I1103" s="403"/>
    </row>
    <row r="1104" spans="4:9">
      <c r="D1104" s="116"/>
      <c r="E1104" s="403"/>
      <c r="F1104" s="403"/>
      <c r="G1104" s="403"/>
      <c r="H1104" s="403"/>
      <c r="I1104" s="403"/>
    </row>
    <row r="1105" spans="4:9">
      <c r="D1105" s="116"/>
      <c r="E1105" s="403"/>
      <c r="F1105" s="403"/>
      <c r="G1105" s="403"/>
      <c r="H1105" s="403"/>
      <c r="I1105" s="403"/>
    </row>
    <row r="1106" spans="4:9">
      <c r="D1106" s="116"/>
      <c r="E1106" s="403"/>
      <c r="F1106" s="403"/>
      <c r="G1106" s="403"/>
      <c r="H1106" s="403"/>
      <c r="I1106" s="403"/>
    </row>
    <row r="1107" spans="4:9">
      <c r="D1107" s="116"/>
      <c r="E1107" s="403"/>
      <c r="F1107" s="403"/>
      <c r="G1107" s="403"/>
      <c r="H1107" s="403"/>
      <c r="I1107" s="403"/>
    </row>
    <row r="1108" spans="4:9">
      <c r="D1108" s="116"/>
      <c r="E1108" s="403"/>
      <c r="F1108" s="403"/>
      <c r="G1108" s="403"/>
      <c r="H1108" s="403"/>
      <c r="I1108" s="403"/>
    </row>
    <row r="1109" spans="4:9">
      <c r="D1109" s="116"/>
      <c r="E1109" s="403"/>
      <c r="F1109" s="403"/>
      <c r="G1109" s="403"/>
      <c r="H1109" s="403"/>
      <c r="I1109" s="403"/>
    </row>
    <row r="1110" spans="4:9">
      <c r="D1110" s="116"/>
      <c r="E1110" s="403"/>
      <c r="F1110" s="403"/>
      <c r="G1110" s="403"/>
      <c r="H1110" s="403"/>
      <c r="I1110" s="403"/>
    </row>
    <row r="1111" spans="4:9">
      <c r="D1111" s="116"/>
      <c r="E1111" s="403"/>
      <c r="F1111" s="403"/>
      <c r="G1111" s="403"/>
      <c r="H1111" s="403"/>
      <c r="I1111" s="403"/>
    </row>
    <row r="1112" spans="4:9">
      <c r="D1112" s="116"/>
      <c r="E1112" s="403"/>
      <c r="F1112" s="403"/>
      <c r="G1112" s="403"/>
      <c r="H1112" s="403"/>
      <c r="I1112" s="403"/>
    </row>
    <row r="1113" spans="4:9">
      <c r="D1113" s="116"/>
      <c r="E1113" s="403"/>
      <c r="F1113" s="403"/>
      <c r="G1113" s="403"/>
      <c r="H1113" s="403"/>
      <c r="I1113" s="403"/>
    </row>
    <row r="1114" spans="4:9">
      <c r="D1114" s="116"/>
      <c r="E1114" s="403"/>
      <c r="F1114" s="403"/>
      <c r="G1114" s="403"/>
      <c r="H1114" s="403"/>
      <c r="I1114" s="403"/>
    </row>
    <row r="1115" spans="4:9">
      <c r="D1115" s="116"/>
      <c r="E1115" s="403"/>
      <c r="F1115" s="403"/>
      <c r="G1115" s="403"/>
      <c r="H1115" s="403"/>
      <c r="I1115" s="403"/>
    </row>
    <row r="1116" spans="4:9">
      <c r="D1116" s="116"/>
      <c r="E1116" s="403"/>
      <c r="F1116" s="403"/>
      <c r="G1116" s="403"/>
      <c r="H1116" s="403"/>
      <c r="I1116" s="403"/>
    </row>
    <row r="1117" spans="4:9">
      <c r="D1117" s="116"/>
      <c r="E1117" s="403"/>
      <c r="F1117" s="403"/>
      <c r="G1117" s="403"/>
      <c r="H1117" s="403"/>
      <c r="I1117" s="403"/>
    </row>
    <row r="1118" spans="4:9">
      <c r="D1118" s="116"/>
      <c r="E1118" s="403"/>
      <c r="F1118" s="403"/>
      <c r="G1118" s="403"/>
      <c r="H1118" s="403"/>
      <c r="I1118" s="403"/>
    </row>
    <row r="1119" spans="4:9">
      <c r="D1119" s="116"/>
      <c r="E1119" s="403"/>
      <c r="F1119" s="403"/>
      <c r="G1119" s="403"/>
      <c r="H1119" s="403"/>
      <c r="I1119" s="403"/>
    </row>
    <row r="1120" spans="4:9">
      <c r="D1120" s="116"/>
      <c r="E1120" s="403"/>
      <c r="F1120" s="403"/>
      <c r="G1120" s="403"/>
      <c r="H1120" s="403"/>
      <c r="I1120" s="403"/>
    </row>
    <row r="1121" spans="4:9">
      <c r="D1121" s="116"/>
      <c r="E1121" s="403"/>
      <c r="F1121" s="403"/>
      <c r="G1121" s="403"/>
      <c r="H1121" s="403"/>
      <c r="I1121" s="403"/>
    </row>
    <row r="1122" spans="4:9">
      <c r="D1122" s="116"/>
      <c r="E1122" s="403"/>
      <c r="F1122" s="403"/>
      <c r="G1122" s="403"/>
      <c r="H1122" s="403"/>
      <c r="I1122" s="403"/>
    </row>
    <row r="1123" spans="4:9">
      <c r="D1123" s="116"/>
      <c r="E1123" s="403"/>
      <c r="F1123" s="403"/>
      <c r="G1123" s="403"/>
      <c r="H1123" s="403"/>
      <c r="I1123" s="403"/>
    </row>
    <row r="1124" spans="4:9">
      <c r="D1124" s="116"/>
      <c r="E1124" s="403"/>
      <c r="F1124" s="403"/>
      <c r="G1124" s="403"/>
      <c r="H1124" s="403"/>
      <c r="I1124" s="403"/>
    </row>
    <row r="1125" spans="4:9">
      <c r="D1125" s="116"/>
      <c r="E1125" s="403"/>
      <c r="F1125" s="403"/>
      <c r="G1125" s="403"/>
      <c r="H1125" s="403"/>
      <c r="I1125" s="403"/>
    </row>
    <row r="1126" spans="4:9">
      <c r="D1126" s="116"/>
      <c r="E1126" s="723"/>
      <c r="F1126" s="723"/>
      <c r="G1126" s="723"/>
      <c r="H1126" s="723"/>
      <c r="I1126" s="723"/>
    </row>
    <row r="1127" spans="4:9">
      <c r="D1127" s="116"/>
      <c r="E1127" s="403"/>
      <c r="F1127" s="403"/>
      <c r="G1127" s="403"/>
      <c r="H1127" s="403"/>
      <c r="I1127" s="403"/>
    </row>
    <row r="1128" spans="4:9">
      <c r="D1128" s="116"/>
      <c r="E1128" s="403"/>
      <c r="F1128" s="403"/>
      <c r="G1128" s="403"/>
      <c r="H1128" s="403"/>
      <c r="I1128" s="403"/>
    </row>
    <row r="1129" spans="4:9">
      <c r="D1129" s="116"/>
      <c r="E1129" s="403"/>
      <c r="F1129" s="403"/>
      <c r="G1129" s="403"/>
      <c r="H1129" s="403"/>
      <c r="I1129" s="403"/>
    </row>
    <row r="1130" spans="4:9">
      <c r="D1130" s="116"/>
      <c r="E1130" s="403"/>
      <c r="F1130" s="403"/>
      <c r="G1130" s="403"/>
      <c r="H1130" s="403"/>
      <c r="I1130" s="403"/>
    </row>
    <row r="1131" spans="4:9">
      <c r="D1131" s="116"/>
      <c r="E1131" s="403"/>
      <c r="F1131" s="403"/>
      <c r="G1131" s="403"/>
      <c r="H1131" s="403"/>
      <c r="I1131" s="403"/>
    </row>
    <row r="1132" spans="4:9">
      <c r="D1132" s="116"/>
      <c r="E1132" s="403"/>
      <c r="F1132" s="403"/>
      <c r="G1132" s="403"/>
      <c r="H1132" s="403"/>
      <c r="I1132" s="403"/>
    </row>
    <row r="1133" spans="4:9">
      <c r="D1133" s="116"/>
      <c r="E1133" s="403"/>
      <c r="F1133" s="403"/>
      <c r="G1133" s="403"/>
      <c r="H1133" s="403"/>
      <c r="I1133" s="403"/>
    </row>
    <row r="1134" spans="4:9">
      <c r="D1134" s="116"/>
      <c r="E1134" s="403"/>
      <c r="F1134" s="403"/>
      <c r="G1134" s="403"/>
      <c r="H1134" s="403"/>
      <c r="I1134" s="403"/>
    </row>
    <row r="1135" spans="4:9">
      <c r="D1135" s="116"/>
      <c r="E1135" s="403"/>
      <c r="F1135" s="403"/>
      <c r="G1135" s="403"/>
      <c r="H1135" s="403"/>
      <c r="I1135" s="403"/>
    </row>
    <row r="1136" spans="4:9">
      <c r="D1136" s="116"/>
      <c r="E1136" s="403"/>
      <c r="F1136" s="403"/>
      <c r="G1136" s="403"/>
      <c r="H1136" s="403"/>
      <c r="I1136" s="403"/>
    </row>
    <row r="1137" spans="4:9">
      <c r="D1137" s="116"/>
      <c r="E1137" s="403"/>
      <c r="F1137" s="403"/>
      <c r="G1137" s="403"/>
      <c r="H1137" s="403"/>
      <c r="I1137" s="403"/>
    </row>
    <row r="1138" spans="4:9">
      <c r="D1138" s="116"/>
      <c r="E1138" s="403"/>
      <c r="F1138" s="403"/>
      <c r="G1138" s="403"/>
      <c r="H1138" s="403"/>
      <c r="I1138" s="403"/>
    </row>
    <row r="1139" spans="4:9">
      <c r="D1139" s="116"/>
      <c r="E1139" s="403"/>
      <c r="F1139" s="403"/>
      <c r="G1139" s="403"/>
      <c r="H1139" s="403"/>
      <c r="I1139" s="403"/>
    </row>
    <row r="1140" spans="4:9">
      <c r="D1140" s="116"/>
      <c r="E1140" s="403"/>
      <c r="F1140" s="403"/>
      <c r="G1140" s="403"/>
      <c r="H1140" s="403"/>
      <c r="I1140" s="403"/>
    </row>
    <row r="1141" spans="4:9">
      <c r="D1141" s="116"/>
      <c r="E1141" s="403"/>
      <c r="F1141" s="403"/>
      <c r="G1141" s="403"/>
      <c r="H1141" s="403"/>
      <c r="I1141" s="403"/>
    </row>
    <row r="1142" spans="4:9">
      <c r="D1142" s="116"/>
      <c r="E1142" s="403"/>
      <c r="F1142" s="403"/>
      <c r="G1142" s="403"/>
      <c r="H1142" s="403"/>
      <c r="I1142" s="403"/>
    </row>
    <row r="1143" spans="4:9">
      <c r="D1143" s="116"/>
      <c r="E1143" s="403"/>
      <c r="F1143" s="403"/>
      <c r="G1143" s="403"/>
      <c r="H1143" s="403"/>
      <c r="I1143" s="403"/>
    </row>
    <row r="1144" spans="4:9">
      <c r="D1144" s="116"/>
      <c r="E1144" s="403"/>
      <c r="F1144" s="403"/>
      <c r="G1144" s="403"/>
      <c r="H1144" s="403"/>
      <c r="I1144" s="403"/>
    </row>
    <row r="1145" spans="4:9">
      <c r="D1145" s="116"/>
      <c r="E1145" s="403"/>
      <c r="F1145" s="403"/>
      <c r="G1145" s="403"/>
      <c r="H1145" s="403"/>
      <c r="I1145" s="403"/>
    </row>
    <row r="1146" spans="4:9">
      <c r="D1146" s="116"/>
      <c r="E1146" s="723"/>
      <c r="F1146" s="723"/>
      <c r="G1146" s="723"/>
      <c r="H1146" s="723"/>
      <c r="I1146" s="723"/>
    </row>
    <row r="1147" spans="4:9">
      <c r="D1147" s="116"/>
      <c r="E1147" s="723"/>
      <c r="F1147" s="723"/>
      <c r="G1147" s="723"/>
      <c r="H1147" s="723"/>
      <c r="I1147" s="723"/>
    </row>
    <row r="1148" spans="4:9">
      <c r="D1148" s="116"/>
      <c r="E1148" s="403"/>
      <c r="F1148" s="403"/>
      <c r="G1148" s="403"/>
      <c r="H1148" s="403"/>
      <c r="I1148" s="403"/>
    </row>
    <row r="1149" spans="4:9">
      <c r="D1149" s="116"/>
      <c r="E1149" s="403"/>
      <c r="F1149" s="403"/>
      <c r="G1149" s="403"/>
      <c r="H1149" s="403"/>
      <c r="I1149" s="403"/>
    </row>
    <row r="1150" spans="4:9">
      <c r="D1150" s="116"/>
      <c r="E1150" s="403"/>
      <c r="F1150" s="403"/>
      <c r="G1150" s="403"/>
      <c r="H1150" s="403"/>
      <c r="I1150" s="403"/>
    </row>
    <row r="1151" spans="4:9">
      <c r="D1151" s="116"/>
      <c r="E1151" s="403"/>
      <c r="F1151" s="403"/>
      <c r="G1151" s="403"/>
      <c r="H1151" s="403"/>
      <c r="I1151" s="403"/>
    </row>
    <row r="1152" spans="4:9">
      <c r="D1152" s="116"/>
      <c r="E1152" s="403"/>
      <c r="F1152" s="403"/>
      <c r="G1152" s="403"/>
      <c r="H1152" s="403"/>
      <c r="I1152" s="403"/>
    </row>
    <row r="1153" spans="4:9">
      <c r="D1153" s="116"/>
      <c r="E1153" s="403"/>
      <c r="F1153" s="403"/>
      <c r="G1153" s="403"/>
      <c r="H1153" s="403"/>
      <c r="I1153" s="403"/>
    </row>
    <row r="1154" spans="4:9">
      <c r="D1154" s="116"/>
      <c r="E1154" s="403"/>
      <c r="F1154" s="403"/>
      <c r="G1154" s="403"/>
      <c r="H1154" s="403"/>
      <c r="I1154" s="403"/>
    </row>
    <row r="1155" spans="4:9">
      <c r="D1155" s="116"/>
      <c r="E1155" s="403"/>
      <c r="F1155" s="403"/>
      <c r="G1155" s="403"/>
      <c r="H1155" s="403"/>
      <c r="I1155" s="403"/>
    </row>
    <row r="1156" spans="4:9">
      <c r="D1156" s="116"/>
      <c r="E1156" s="403"/>
      <c r="F1156" s="403"/>
      <c r="G1156" s="403"/>
      <c r="H1156" s="403"/>
      <c r="I1156" s="403"/>
    </row>
    <row r="1157" spans="4:9">
      <c r="D1157" s="116"/>
      <c r="E1157" s="403"/>
      <c r="F1157" s="403"/>
      <c r="G1157" s="403"/>
      <c r="H1157" s="403"/>
      <c r="I1157" s="403"/>
    </row>
    <row r="1158" spans="4:9">
      <c r="D1158" s="116"/>
      <c r="E1158" s="403"/>
      <c r="F1158" s="403"/>
      <c r="G1158" s="403"/>
      <c r="H1158" s="403"/>
      <c r="I1158" s="403"/>
    </row>
    <row r="1159" spans="4:9">
      <c r="D1159" s="116"/>
      <c r="E1159" s="403"/>
      <c r="F1159" s="403"/>
      <c r="G1159" s="403"/>
      <c r="H1159" s="403"/>
      <c r="I1159" s="403"/>
    </row>
    <row r="1160" spans="4:9">
      <c r="D1160" s="116"/>
      <c r="E1160" s="403"/>
      <c r="F1160" s="403"/>
      <c r="G1160" s="403"/>
      <c r="H1160" s="403"/>
      <c r="I1160" s="403"/>
    </row>
    <row r="1161" spans="4:9">
      <c r="D1161" s="116"/>
      <c r="E1161" s="403"/>
      <c r="F1161" s="403"/>
      <c r="G1161" s="403"/>
      <c r="H1161" s="403"/>
      <c r="I1161" s="403"/>
    </row>
    <row r="1162" spans="4:9">
      <c r="D1162" s="116"/>
      <c r="E1162" s="403"/>
      <c r="F1162" s="403"/>
      <c r="G1162" s="403"/>
      <c r="H1162" s="403"/>
      <c r="I1162" s="403"/>
    </row>
    <row r="1163" spans="4:9">
      <c r="D1163" s="116"/>
      <c r="E1163" s="403"/>
      <c r="F1163" s="403"/>
      <c r="G1163" s="403"/>
      <c r="H1163" s="403"/>
      <c r="I1163" s="403"/>
    </row>
    <row r="1164" spans="4:9">
      <c r="D1164" s="116"/>
      <c r="E1164" s="723"/>
      <c r="F1164" s="723"/>
      <c r="G1164" s="723"/>
      <c r="H1164" s="723"/>
      <c r="I1164" s="723"/>
    </row>
    <row r="1165" spans="4:9">
      <c r="D1165" s="116"/>
      <c r="E1165" s="403"/>
      <c r="F1165" s="403"/>
      <c r="G1165" s="403"/>
      <c r="H1165" s="403"/>
      <c r="I1165" s="403"/>
    </row>
    <row r="1166" spans="4:9">
      <c r="D1166" s="116"/>
      <c r="E1166" s="403"/>
      <c r="F1166" s="403"/>
      <c r="G1166" s="403"/>
      <c r="H1166" s="403"/>
      <c r="I1166" s="403"/>
    </row>
    <row r="1167" spans="4:9">
      <c r="D1167" s="116"/>
      <c r="E1167" s="403"/>
      <c r="F1167" s="403"/>
      <c r="G1167" s="403"/>
      <c r="H1167" s="403"/>
      <c r="I1167" s="403"/>
    </row>
    <row r="1168" spans="4:9">
      <c r="D1168" s="116"/>
      <c r="E1168" s="403"/>
      <c r="F1168" s="403"/>
      <c r="G1168" s="403"/>
      <c r="H1168" s="403"/>
      <c r="I1168" s="403"/>
    </row>
    <row r="1169" spans="4:9">
      <c r="D1169" s="116"/>
      <c r="E1169" s="403"/>
      <c r="F1169" s="403"/>
      <c r="G1169" s="403"/>
      <c r="H1169" s="403"/>
      <c r="I1169" s="403"/>
    </row>
    <row r="1170" spans="4:9">
      <c r="D1170" s="116"/>
      <c r="E1170" s="403"/>
      <c r="F1170" s="403"/>
      <c r="G1170" s="403"/>
      <c r="H1170" s="403"/>
      <c r="I1170" s="403"/>
    </row>
    <row r="1171" spans="4:9">
      <c r="D1171" s="116"/>
      <c r="E1171" s="403"/>
      <c r="F1171" s="403"/>
      <c r="G1171" s="403"/>
      <c r="H1171" s="403"/>
      <c r="I1171" s="403"/>
    </row>
    <row r="1172" spans="4:9">
      <c r="D1172" s="116"/>
      <c r="E1172" s="403"/>
      <c r="F1172" s="403"/>
      <c r="G1172" s="403"/>
      <c r="H1172" s="403"/>
      <c r="I1172" s="403"/>
    </row>
    <row r="1173" spans="4:9">
      <c r="D1173" s="116"/>
      <c r="E1173" s="403"/>
      <c r="F1173" s="403"/>
      <c r="G1173" s="403"/>
      <c r="H1173" s="403"/>
      <c r="I1173" s="403"/>
    </row>
    <row r="1174" spans="4:9">
      <c r="D1174" s="116"/>
      <c r="E1174" s="403"/>
      <c r="F1174" s="403"/>
      <c r="G1174" s="403"/>
      <c r="H1174" s="403"/>
      <c r="I1174" s="403"/>
    </row>
    <row r="1175" spans="4:9">
      <c r="D1175" s="116"/>
      <c r="E1175" s="403"/>
      <c r="F1175" s="403"/>
      <c r="G1175" s="403"/>
      <c r="H1175" s="403"/>
      <c r="I1175" s="403"/>
    </row>
    <row r="1176" spans="4:9">
      <c r="D1176" s="116"/>
      <c r="E1176" s="403"/>
      <c r="F1176" s="403"/>
      <c r="G1176" s="403"/>
      <c r="H1176" s="403"/>
      <c r="I1176" s="403"/>
    </row>
    <row r="1177" spans="4:9">
      <c r="D1177" s="116"/>
      <c r="E1177" s="403"/>
      <c r="F1177" s="403"/>
      <c r="G1177" s="403"/>
      <c r="H1177" s="403"/>
      <c r="I1177" s="403"/>
    </row>
    <row r="1178" spans="4:9">
      <c r="D1178" s="116"/>
      <c r="E1178" s="403"/>
      <c r="F1178" s="403"/>
      <c r="G1178" s="403"/>
      <c r="H1178" s="403"/>
      <c r="I1178" s="403"/>
    </row>
    <row r="1179" spans="4:9">
      <c r="D1179" s="116"/>
      <c r="E1179" s="403"/>
      <c r="F1179" s="403"/>
      <c r="G1179" s="403"/>
      <c r="H1179" s="403"/>
      <c r="I1179" s="403"/>
    </row>
    <row r="1180" spans="4:9">
      <c r="D1180" s="116"/>
      <c r="E1180" s="403"/>
      <c r="F1180" s="403"/>
      <c r="G1180" s="403"/>
      <c r="H1180" s="403"/>
      <c r="I1180" s="403"/>
    </row>
    <row r="1181" spans="4:9">
      <c r="D1181" s="116"/>
      <c r="E1181" s="403"/>
      <c r="F1181" s="403"/>
      <c r="G1181" s="403"/>
      <c r="H1181" s="403"/>
      <c r="I1181" s="403"/>
    </row>
    <row r="1182" spans="4:9">
      <c r="D1182" s="116"/>
      <c r="E1182" s="403"/>
      <c r="F1182" s="403"/>
      <c r="G1182" s="403"/>
      <c r="H1182" s="403"/>
      <c r="I1182" s="403"/>
    </row>
    <row r="1183" spans="4:9">
      <c r="D1183" s="116"/>
      <c r="E1183" s="403"/>
      <c r="F1183" s="403"/>
      <c r="G1183" s="403"/>
      <c r="H1183" s="403"/>
      <c r="I1183" s="403"/>
    </row>
    <row r="1184" spans="4:9">
      <c r="D1184" s="116"/>
      <c r="E1184" s="403"/>
      <c r="F1184" s="403"/>
      <c r="G1184" s="403"/>
      <c r="H1184" s="403"/>
      <c r="I1184" s="403"/>
    </row>
    <row r="1185" spans="4:9">
      <c r="D1185" s="116"/>
      <c r="E1185" s="403"/>
      <c r="F1185" s="403"/>
      <c r="G1185" s="403"/>
      <c r="H1185" s="403"/>
      <c r="I1185" s="403"/>
    </row>
    <row r="1186" spans="4:9">
      <c r="D1186" s="116"/>
      <c r="E1186" s="403"/>
      <c r="F1186" s="403"/>
      <c r="G1186" s="403"/>
      <c r="H1186" s="403"/>
      <c r="I1186" s="403"/>
    </row>
    <row r="1187" spans="4:9">
      <c r="D1187" s="116"/>
      <c r="E1187" s="403"/>
      <c r="F1187" s="403"/>
      <c r="G1187" s="403"/>
      <c r="H1187" s="403"/>
      <c r="I1187" s="403"/>
    </row>
    <row r="1188" spans="4:9">
      <c r="D1188" s="116"/>
      <c r="E1188" s="403"/>
      <c r="F1188" s="403"/>
      <c r="G1188" s="403"/>
      <c r="H1188" s="403"/>
      <c r="I1188" s="403"/>
    </row>
    <row r="1189" spans="4:9">
      <c r="D1189" s="116"/>
      <c r="E1189" s="403"/>
      <c r="F1189" s="403"/>
      <c r="G1189" s="403"/>
      <c r="H1189" s="403"/>
      <c r="I1189" s="403"/>
    </row>
    <row r="1190" spans="4:9">
      <c r="D1190" s="116"/>
      <c r="E1190" s="403"/>
      <c r="F1190" s="403"/>
      <c r="G1190" s="403"/>
      <c r="H1190" s="403"/>
      <c r="I1190" s="403"/>
    </row>
    <row r="1191" spans="4:9">
      <c r="D1191" s="116"/>
      <c r="E1191" s="403"/>
      <c r="F1191" s="403"/>
      <c r="G1191" s="26"/>
      <c r="H1191" s="403"/>
      <c r="I1191" s="26"/>
    </row>
    <row r="1192" spans="4:9">
      <c r="D1192" s="116"/>
      <c r="E1192" s="723"/>
      <c r="F1192" s="723"/>
      <c r="G1192" s="723"/>
      <c r="H1192" s="723"/>
      <c r="I1192" s="723"/>
    </row>
    <row r="1193" spans="4:9">
      <c r="D1193" s="116"/>
      <c r="E1193" s="403"/>
      <c r="F1193" s="403"/>
      <c r="G1193" s="403"/>
      <c r="H1193" s="403"/>
      <c r="I1193" s="403"/>
    </row>
    <row r="1194" spans="4:9">
      <c r="D1194" s="116"/>
      <c r="E1194" s="403"/>
      <c r="F1194" s="403"/>
      <c r="G1194" s="403"/>
      <c r="H1194" s="403"/>
      <c r="I1194" s="403"/>
    </row>
    <row r="1195" spans="4:9">
      <c r="D1195" s="116"/>
      <c r="E1195" s="403"/>
      <c r="F1195" s="403"/>
      <c r="G1195" s="403"/>
      <c r="H1195" s="403"/>
      <c r="I1195" s="403"/>
    </row>
    <row r="1196" spans="4:9">
      <c r="D1196" s="116"/>
      <c r="E1196" s="403"/>
      <c r="F1196" s="403"/>
      <c r="G1196" s="403"/>
      <c r="H1196" s="403"/>
      <c r="I1196" s="403"/>
    </row>
    <row r="1197" spans="4:9">
      <c r="D1197" s="116"/>
      <c r="E1197" s="403"/>
      <c r="F1197" s="403"/>
      <c r="G1197" s="403"/>
      <c r="H1197" s="403"/>
      <c r="I1197" s="403"/>
    </row>
    <row r="1198" spans="4:9">
      <c r="D1198" s="116"/>
      <c r="E1198" s="403"/>
      <c r="F1198" s="403"/>
      <c r="G1198" s="403"/>
      <c r="H1198" s="403"/>
      <c r="I1198" s="403"/>
    </row>
    <row r="1199" spans="4:9">
      <c r="D1199" s="116"/>
      <c r="E1199" s="403"/>
      <c r="F1199" s="403"/>
      <c r="G1199" s="403"/>
      <c r="H1199" s="403"/>
      <c r="I1199" s="403"/>
    </row>
    <row r="1200" spans="4:9">
      <c r="D1200" s="116"/>
      <c r="E1200" s="403"/>
      <c r="F1200" s="403"/>
      <c r="G1200" s="403"/>
      <c r="H1200" s="403"/>
      <c r="I1200" s="403"/>
    </row>
    <row r="1201" spans="4:9">
      <c r="D1201" s="116"/>
      <c r="E1201" s="403"/>
      <c r="F1201" s="403"/>
      <c r="G1201" s="403"/>
      <c r="H1201" s="403"/>
      <c r="I1201" s="403"/>
    </row>
    <row r="1202" spans="4:9">
      <c r="D1202" s="116"/>
      <c r="E1202" s="403"/>
      <c r="F1202" s="403"/>
      <c r="G1202" s="403"/>
      <c r="H1202" s="403"/>
      <c r="I1202" s="403"/>
    </row>
    <row r="1203" spans="4:9">
      <c r="D1203" s="116"/>
      <c r="E1203" s="403"/>
      <c r="F1203" s="403"/>
      <c r="G1203" s="403"/>
      <c r="H1203" s="403"/>
      <c r="I1203" s="403"/>
    </row>
    <row r="1204" spans="4:9">
      <c r="D1204" s="116"/>
      <c r="E1204" s="403"/>
      <c r="F1204" s="403"/>
      <c r="G1204" s="403"/>
      <c r="H1204" s="403"/>
      <c r="I1204" s="403"/>
    </row>
    <row r="1205" spans="4:9">
      <c r="D1205" s="116"/>
      <c r="E1205" s="403"/>
      <c r="F1205" s="403"/>
      <c r="G1205" s="403"/>
      <c r="H1205" s="403"/>
      <c r="I1205" s="403"/>
    </row>
    <row r="1206" spans="4:9">
      <c r="D1206" s="116"/>
      <c r="E1206" s="403"/>
      <c r="F1206" s="403"/>
      <c r="G1206" s="403"/>
      <c r="H1206" s="403"/>
      <c r="I1206" s="403"/>
    </row>
    <row r="1207" spans="4:9">
      <c r="D1207" s="116"/>
      <c r="E1207" s="723"/>
      <c r="F1207" s="723"/>
      <c r="G1207" s="723"/>
      <c r="H1207" s="723"/>
      <c r="I1207" s="723"/>
    </row>
    <row r="1208" spans="4:9">
      <c r="D1208" s="116"/>
      <c r="E1208" s="403"/>
      <c r="F1208" s="403"/>
      <c r="G1208" s="403"/>
      <c r="H1208" s="403"/>
      <c r="I1208" s="403"/>
    </row>
    <row r="1209" spans="4:9">
      <c r="D1209" s="116"/>
      <c r="E1209" s="403"/>
      <c r="F1209" s="403"/>
      <c r="G1209" s="403"/>
      <c r="H1209" s="403"/>
      <c r="I1209" s="403"/>
    </row>
    <row r="1210" spans="4:9">
      <c r="D1210" s="116"/>
      <c r="E1210" s="403"/>
      <c r="F1210" s="403"/>
      <c r="G1210" s="403"/>
      <c r="H1210" s="403"/>
      <c r="I1210" s="403"/>
    </row>
    <row r="1211" spans="4:9">
      <c r="D1211" s="116"/>
      <c r="E1211" s="403"/>
      <c r="F1211" s="403"/>
      <c r="G1211" s="403"/>
      <c r="H1211" s="403"/>
      <c r="I1211" s="403"/>
    </row>
    <row r="1212" spans="4:9">
      <c r="D1212" s="116"/>
      <c r="E1212" s="403"/>
      <c r="F1212" s="403"/>
      <c r="G1212" s="403"/>
      <c r="H1212" s="403"/>
      <c r="I1212" s="403"/>
    </row>
    <row r="1213" spans="4:9">
      <c r="D1213" s="116"/>
      <c r="E1213" s="403"/>
      <c r="F1213" s="403"/>
      <c r="G1213" s="26"/>
      <c r="H1213" s="403"/>
      <c r="I1213" s="26"/>
    </row>
    <row r="1214" spans="4:9">
      <c r="D1214" s="116"/>
      <c r="E1214" s="403"/>
      <c r="F1214" s="403"/>
      <c r="G1214" s="403"/>
      <c r="H1214" s="403"/>
      <c r="I1214" s="403"/>
    </row>
    <row r="1215" spans="4:9">
      <c r="D1215" s="116"/>
      <c r="E1215" s="403"/>
      <c r="F1215" s="403"/>
      <c r="G1215" s="26"/>
      <c r="H1215" s="403"/>
      <c r="I1215" s="26"/>
    </row>
    <row r="1216" spans="4:9">
      <c r="D1216" s="116"/>
      <c r="E1216" s="403"/>
      <c r="F1216" s="403"/>
      <c r="G1216" s="403"/>
      <c r="H1216" s="403"/>
      <c r="I1216" s="403"/>
    </row>
    <row r="1217" spans="4:9">
      <c r="D1217" s="116"/>
      <c r="E1217" s="403"/>
      <c r="F1217" s="403"/>
      <c r="G1217" s="403"/>
      <c r="H1217" s="403"/>
      <c r="I1217" s="403"/>
    </row>
    <row r="1218" spans="4:9">
      <c r="D1218" s="116"/>
      <c r="E1218" s="403"/>
      <c r="F1218" s="403"/>
      <c r="G1218" s="403"/>
      <c r="H1218" s="403"/>
      <c r="I1218" s="403"/>
    </row>
    <row r="1219" spans="4:9">
      <c r="D1219" s="116"/>
      <c r="E1219" s="403"/>
      <c r="F1219" s="403"/>
      <c r="G1219" s="403"/>
      <c r="H1219" s="403"/>
      <c r="I1219" s="403"/>
    </row>
    <row r="1220" spans="4:9">
      <c r="D1220" s="116"/>
      <c r="E1220" s="403"/>
      <c r="F1220" s="403"/>
      <c r="G1220" s="403"/>
      <c r="H1220" s="403"/>
      <c r="I1220" s="403"/>
    </row>
    <row r="1221" spans="4:9">
      <c r="D1221" s="116"/>
      <c r="E1221" s="403"/>
      <c r="F1221" s="403"/>
      <c r="G1221" s="26"/>
      <c r="H1221" s="403"/>
      <c r="I1221" s="26"/>
    </row>
    <row r="1222" spans="4:9">
      <c r="D1222" s="116"/>
      <c r="E1222" s="403"/>
      <c r="F1222" s="403"/>
      <c r="G1222" s="403"/>
      <c r="H1222" s="403"/>
      <c r="I1222" s="26"/>
    </row>
    <row r="1223" spans="4:9">
      <c r="D1223" s="116"/>
      <c r="E1223" s="403"/>
      <c r="F1223" s="403"/>
      <c r="G1223" s="26"/>
      <c r="H1223" s="403"/>
      <c r="I1223" s="26"/>
    </row>
    <row r="1224" spans="4:9">
      <c r="D1224" s="116"/>
      <c r="E1224" s="403"/>
      <c r="F1224" s="403"/>
      <c r="G1224" s="26"/>
      <c r="H1224" s="403"/>
      <c r="I1224" s="26"/>
    </row>
    <row r="1225" spans="4:9">
      <c r="D1225" s="116"/>
      <c r="E1225" s="403"/>
      <c r="F1225" s="403"/>
      <c r="G1225" s="26"/>
      <c r="H1225" s="403"/>
      <c r="I1225" s="26"/>
    </row>
    <row r="1226" spans="4:9">
      <c r="D1226" s="116"/>
      <c r="E1226" s="403"/>
      <c r="F1226" s="403"/>
      <c r="G1226" s="26"/>
      <c r="H1226" s="403"/>
      <c r="I1226" s="26"/>
    </row>
    <row r="1227" spans="4:9">
      <c r="D1227" s="116"/>
      <c r="E1227" s="403"/>
      <c r="F1227" s="403"/>
      <c r="G1227" s="403"/>
      <c r="H1227" s="403"/>
      <c r="I1227" s="403"/>
    </row>
    <row r="1228" spans="4:9">
      <c r="D1228" s="116"/>
      <c r="E1228" s="403"/>
      <c r="F1228" s="403"/>
      <c r="G1228" s="26"/>
      <c r="H1228" s="403"/>
      <c r="I1228" s="26"/>
    </row>
    <row r="1229" spans="4:9">
      <c r="D1229" s="116"/>
      <c r="E1229" s="403"/>
      <c r="F1229" s="403"/>
      <c r="G1229" s="26"/>
      <c r="H1229" s="403"/>
      <c r="I1229" s="26"/>
    </row>
    <row r="1230" spans="4:9">
      <c r="D1230" s="116"/>
      <c r="E1230" s="723"/>
      <c r="F1230" s="723"/>
      <c r="G1230" s="723"/>
      <c r="H1230" s="723"/>
      <c r="I1230" s="723"/>
    </row>
    <row r="1231" spans="4:9">
      <c r="D1231" s="116"/>
      <c r="E1231" s="403"/>
      <c r="F1231" s="403"/>
      <c r="G1231" s="26"/>
      <c r="H1231" s="403"/>
      <c r="I1231" s="26"/>
    </row>
    <row r="1232" spans="4:9">
      <c r="D1232" s="116"/>
      <c r="E1232" s="403"/>
      <c r="F1232" s="403"/>
      <c r="G1232" s="26"/>
      <c r="H1232" s="403"/>
      <c r="I1232" s="26"/>
    </row>
    <row r="1233" spans="4:9">
      <c r="D1233" s="116"/>
      <c r="E1233" s="403"/>
      <c r="F1233" s="403"/>
      <c r="G1233" s="26"/>
      <c r="H1233" s="403"/>
      <c r="I1233" s="26"/>
    </row>
    <row r="1234" spans="4:9">
      <c r="D1234" s="116"/>
      <c r="E1234" s="403"/>
      <c r="F1234" s="403"/>
      <c r="G1234" s="26"/>
      <c r="H1234" s="403"/>
      <c r="I1234" s="26"/>
    </row>
    <row r="1235" spans="4:9">
      <c r="D1235" s="116"/>
      <c r="E1235" s="403"/>
      <c r="F1235" s="403"/>
      <c r="G1235" s="26"/>
      <c r="H1235" s="403"/>
      <c r="I1235" s="26"/>
    </row>
    <row r="1236" spans="4:9">
      <c r="D1236" s="116"/>
      <c r="E1236" s="403"/>
      <c r="F1236" s="403"/>
      <c r="G1236" s="26"/>
      <c r="H1236" s="403"/>
      <c r="I1236" s="26"/>
    </row>
    <row r="1237" spans="4:9">
      <c r="D1237" s="116"/>
      <c r="E1237" s="723"/>
      <c r="F1237" s="723"/>
      <c r="G1237" s="723"/>
      <c r="H1237" s="723"/>
      <c r="I1237" s="723"/>
    </row>
    <row r="1238" spans="4:9">
      <c r="D1238" s="116"/>
      <c r="E1238" s="403"/>
      <c r="F1238" s="403"/>
      <c r="G1238" s="403"/>
      <c r="H1238" s="403"/>
      <c r="I1238" s="403"/>
    </row>
    <row r="1239" spans="4:9">
      <c r="D1239" s="116"/>
      <c r="E1239" s="403"/>
      <c r="F1239" s="403"/>
      <c r="G1239" s="403"/>
      <c r="H1239" s="403"/>
      <c r="I1239" s="403"/>
    </row>
    <row r="1240" spans="4:9">
      <c r="D1240" s="116"/>
      <c r="E1240" s="403"/>
      <c r="F1240" s="403"/>
      <c r="G1240" s="403"/>
      <c r="H1240" s="403"/>
      <c r="I1240" s="403"/>
    </row>
    <row r="1241" spans="4:9">
      <c r="D1241" s="116"/>
      <c r="E1241" s="403"/>
      <c r="F1241" s="403"/>
      <c r="G1241" s="403"/>
      <c r="H1241" s="403"/>
      <c r="I1241" s="403"/>
    </row>
    <row r="1242" spans="4:9">
      <c r="D1242" s="116"/>
      <c r="E1242" s="403"/>
      <c r="F1242" s="403"/>
      <c r="G1242" s="403"/>
      <c r="H1242" s="403"/>
      <c r="I1242" s="403"/>
    </row>
    <row r="1243" spans="4:9">
      <c r="D1243" s="116"/>
      <c r="E1243" s="403"/>
      <c r="F1243" s="403"/>
      <c r="G1243" s="403"/>
      <c r="H1243" s="403"/>
      <c r="I1243" s="403"/>
    </row>
    <row r="1244" spans="4:9">
      <c r="D1244" s="116"/>
      <c r="E1244" s="403"/>
      <c r="F1244" s="403"/>
      <c r="G1244" s="403"/>
      <c r="H1244" s="403"/>
      <c r="I1244" s="403"/>
    </row>
    <row r="1245" spans="4:9">
      <c r="D1245" s="116"/>
      <c r="E1245" s="403"/>
      <c r="F1245" s="403"/>
      <c r="G1245" s="403"/>
      <c r="H1245" s="403"/>
      <c r="I1245" s="403"/>
    </row>
    <row r="1246" spans="4:9">
      <c r="D1246" s="116"/>
      <c r="E1246" s="403"/>
      <c r="F1246" s="403"/>
      <c r="G1246" s="403"/>
      <c r="H1246" s="403"/>
      <c r="I1246" s="403"/>
    </row>
    <row r="1247" spans="4:9">
      <c r="D1247" s="116"/>
      <c r="E1247" s="403"/>
      <c r="F1247" s="403"/>
      <c r="G1247" s="403"/>
      <c r="H1247" s="403"/>
      <c r="I1247" s="403"/>
    </row>
    <row r="1248" spans="4:9">
      <c r="D1248" s="116"/>
      <c r="E1248" s="403"/>
      <c r="F1248" s="403"/>
      <c r="G1248" s="403"/>
      <c r="H1248" s="403"/>
      <c r="I1248" s="403"/>
    </row>
    <row r="1249" spans="4:9">
      <c r="D1249" s="116"/>
      <c r="E1249" s="723"/>
      <c r="F1249" s="723"/>
      <c r="G1249" s="723"/>
      <c r="H1249" s="723"/>
      <c r="I1249" s="723"/>
    </row>
    <row r="1250" spans="4:9">
      <c r="D1250" s="116"/>
      <c r="E1250" s="723"/>
      <c r="F1250" s="723"/>
      <c r="G1250" s="723"/>
      <c r="H1250" s="723"/>
      <c r="I1250" s="723"/>
    </row>
    <row r="1251" spans="4:9">
      <c r="D1251" s="116"/>
      <c r="E1251" s="403"/>
      <c r="F1251" s="403"/>
      <c r="G1251" s="403"/>
      <c r="H1251" s="403"/>
      <c r="I1251" s="403"/>
    </row>
    <row r="1252" spans="4:9">
      <c r="D1252" s="116"/>
      <c r="E1252" s="403"/>
      <c r="F1252" s="403"/>
      <c r="G1252" s="403"/>
      <c r="H1252" s="403"/>
      <c r="I1252" s="403"/>
    </row>
    <row r="1253" spans="4:9">
      <c r="D1253" s="116"/>
      <c r="E1253" s="403"/>
      <c r="F1253" s="403"/>
      <c r="G1253" s="403"/>
      <c r="H1253" s="403"/>
      <c r="I1253" s="403"/>
    </row>
    <row r="1254" spans="4:9">
      <c r="D1254" s="116"/>
      <c r="E1254" s="403"/>
      <c r="F1254" s="403"/>
      <c r="G1254" s="403"/>
      <c r="H1254" s="403"/>
      <c r="I1254" s="403"/>
    </row>
    <row r="1255" spans="4:9">
      <c r="D1255" s="116"/>
      <c r="E1255" s="403"/>
      <c r="F1255" s="403"/>
      <c r="G1255" s="403"/>
      <c r="H1255" s="403"/>
      <c r="I1255" s="403"/>
    </row>
    <row r="1256" spans="4:9">
      <c r="D1256" s="116"/>
      <c r="E1256" s="403"/>
      <c r="F1256" s="403"/>
      <c r="G1256" s="403"/>
      <c r="H1256" s="403"/>
      <c r="I1256" s="403"/>
    </row>
    <row r="1257" spans="4:9">
      <c r="D1257" s="116"/>
      <c r="E1257" s="403"/>
      <c r="F1257" s="403"/>
      <c r="G1257" s="403"/>
      <c r="H1257" s="403"/>
      <c r="I1257" s="403"/>
    </row>
    <row r="1258" spans="4:9">
      <c r="D1258" s="116"/>
      <c r="E1258" s="403"/>
      <c r="F1258" s="403"/>
      <c r="G1258" s="403"/>
      <c r="H1258" s="403"/>
      <c r="I1258" s="403"/>
    </row>
    <row r="1259" spans="4:9">
      <c r="D1259" s="116"/>
      <c r="E1259" s="403"/>
      <c r="F1259" s="403"/>
      <c r="G1259" s="403"/>
      <c r="H1259" s="403"/>
      <c r="I1259" s="403"/>
    </row>
    <row r="1260" spans="4:9">
      <c r="D1260" s="116"/>
      <c r="E1260" s="403"/>
      <c r="F1260" s="403"/>
      <c r="G1260" s="403"/>
      <c r="H1260" s="403"/>
      <c r="I1260" s="403"/>
    </row>
    <row r="1261" spans="4:9">
      <c r="D1261" s="116"/>
      <c r="E1261" s="403"/>
      <c r="F1261" s="403"/>
      <c r="G1261" s="403"/>
      <c r="H1261" s="403"/>
      <c r="I1261" s="403"/>
    </row>
    <row r="1262" spans="4:9">
      <c r="D1262" s="116"/>
      <c r="E1262" s="403"/>
      <c r="F1262" s="403"/>
      <c r="G1262" s="403"/>
      <c r="H1262" s="403"/>
      <c r="I1262" s="403"/>
    </row>
    <row r="1263" spans="4:9">
      <c r="D1263" s="116"/>
      <c r="E1263" s="403"/>
      <c r="F1263" s="403"/>
      <c r="G1263" s="403"/>
      <c r="H1263" s="403"/>
      <c r="I1263" s="403"/>
    </row>
    <row r="1264" spans="4:9">
      <c r="D1264" s="116"/>
      <c r="E1264" s="723"/>
      <c r="F1264" s="723"/>
      <c r="G1264" s="723"/>
      <c r="H1264" s="723"/>
      <c r="I1264" s="723"/>
    </row>
    <row r="1265" spans="4:9">
      <c r="D1265" s="116"/>
      <c r="E1265" s="403"/>
      <c r="F1265" s="403"/>
      <c r="G1265" s="403"/>
      <c r="H1265" s="403"/>
      <c r="I1265" s="403"/>
    </row>
    <row r="1266" spans="4:9">
      <c r="D1266" s="116"/>
      <c r="E1266" s="403"/>
      <c r="F1266" s="403"/>
      <c r="G1266" s="403"/>
      <c r="H1266" s="403"/>
      <c r="I1266" s="403"/>
    </row>
    <row r="1267" spans="4:9">
      <c r="D1267" s="116"/>
      <c r="E1267" s="403"/>
      <c r="F1267" s="403"/>
      <c r="G1267" s="403"/>
      <c r="H1267" s="403"/>
      <c r="I1267" s="403"/>
    </row>
    <row r="1268" spans="4:9">
      <c r="D1268" s="116"/>
      <c r="E1268" s="403"/>
      <c r="F1268" s="403"/>
      <c r="G1268" s="403"/>
      <c r="H1268" s="403"/>
      <c r="I1268" s="403"/>
    </row>
    <row r="1269" spans="4:9">
      <c r="D1269" s="116"/>
      <c r="E1269" s="403"/>
      <c r="F1269" s="403"/>
      <c r="G1269" s="403"/>
      <c r="H1269" s="403"/>
      <c r="I1269" s="403"/>
    </row>
    <row r="1270" spans="4:9">
      <c r="D1270" s="116"/>
      <c r="E1270" s="403"/>
      <c r="F1270" s="403"/>
      <c r="G1270" s="403"/>
      <c r="H1270" s="403"/>
      <c r="I1270" s="403"/>
    </row>
    <row r="1271" spans="4:9">
      <c r="D1271" s="116"/>
      <c r="E1271" s="403"/>
      <c r="F1271" s="403"/>
      <c r="G1271" s="403"/>
      <c r="H1271" s="403"/>
      <c r="I1271" s="403"/>
    </row>
    <row r="1272" spans="4:9">
      <c r="D1272" s="116"/>
      <c r="E1272" s="403"/>
      <c r="F1272" s="403"/>
      <c r="G1272" s="403"/>
      <c r="H1272" s="403"/>
      <c r="I1272" s="403"/>
    </row>
    <row r="1273" spans="4:9">
      <c r="D1273" s="116"/>
      <c r="E1273" s="403"/>
      <c r="F1273" s="403"/>
      <c r="G1273" s="403"/>
      <c r="H1273" s="403"/>
      <c r="I1273" s="403"/>
    </row>
    <row r="1274" spans="4:9">
      <c r="D1274" s="116"/>
      <c r="E1274" s="723"/>
      <c r="F1274" s="723"/>
      <c r="G1274" s="723"/>
      <c r="H1274" s="723"/>
      <c r="I1274" s="723"/>
    </row>
    <row r="1275" spans="4:9">
      <c r="D1275" s="116"/>
      <c r="E1275" s="723"/>
      <c r="F1275" s="723"/>
      <c r="G1275" s="723"/>
      <c r="H1275" s="723"/>
      <c r="I1275" s="723"/>
    </row>
    <row r="1276" spans="4:9">
      <c r="D1276" s="116"/>
      <c r="E1276" s="403"/>
      <c r="F1276" s="403"/>
      <c r="G1276" s="403"/>
      <c r="H1276" s="403"/>
      <c r="I1276" s="403"/>
    </row>
    <row r="1277" spans="4:9">
      <c r="D1277" s="116"/>
      <c r="E1277" s="403"/>
      <c r="F1277" s="403"/>
      <c r="G1277" s="403"/>
      <c r="H1277" s="403"/>
      <c r="I1277" s="403"/>
    </row>
    <row r="1278" spans="4:9">
      <c r="D1278" s="116"/>
      <c r="E1278" s="403"/>
      <c r="F1278" s="403"/>
      <c r="G1278" s="403"/>
      <c r="H1278" s="403"/>
      <c r="I1278" s="403"/>
    </row>
    <row r="1279" spans="4:9">
      <c r="D1279" s="116"/>
      <c r="E1279" s="403"/>
      <c r="F1279" s="403"/>
      <c r="G1279" s="403"/>
      <c r="H1279" s="403"/>
      <c r="I1279" s="403"/>
    </row>
    <row r="1280" spans="4:9">
      <c r="D1280" s="116"/>
      <c r="E1280" s="403"/>
      <c r="F1280" s="403"/>
      <c r="G1280" s="403"/>
      <c r="H1280" s="403"/>
      <c r="I1280" s="403"/>
    </row>
    <row r="1281" spans="4:9">
      <c r="D1281" s="116"/>
      <c r="E1281" s="403"/>
      <c r="F1281" s="403"/>
      <c r="G1281" s="403"/>
      <c r="H1281" s="403"/>
      <c r="I1281" s="403"/>
    </row>
    <row r="1282" spans="4:9">
      <c r="D1282" s="116"/>
      <c r="E1282" s="403"/>
      <c r="F1282" s="403"/>
      <c r="G1282" s="403"/>
      <c r="H1282" s="403"/>
      <c r="I1282" s="403"/>
    </row>
    <row r="1283" spans="4:9">
      <c r="D1283" s="116"/>
      <c r="E1283" s="403"/>
      <c r="F1283" s="403"/>
      <c r="G1283" s="403"/>
      <c r="H1283" s="403"/>
      <c r="I1283" s="403"/>
    </row>
    <row r="1284" spans="4:9">
      <c r="D1284" s="116"/>
      <c r="E1284" s="403"/>
      <c r="F1284" s="403"/>
      <c r="G1284" s="26"/>
      <c r="H1284" s="403"/>
      <c r="I1284" s="26"/>
    </row>
    <row r="1285" spans="4:9">
      <c r="D1285" s="116"/>
      <c r="E1285" s="403"/>
      <c r="F1285" s="403"/>
      <c r="G1285" s="403"/>
      <c r="H1285" s="403"/>
      <c r="I1285" s="403"/>
    </row>
    <row r="1286" spans="4:9">
      <c r="D1286" s="116"/>
      <c r="E1286" s="403"/>
      <c r="F1286" s="403"/>
      <c r="G1286" s="403"/>
      <c r="H1286" s="403"/>
      <c r="I1286" s="403"/>
    </row>
    <row r="1287" spans="4:9">
      <c r="D1287" s="116"/>
      <c r="E1287" s="403"/>
      <c r="F1287" s="403"/>
      <c r="G1287" s="403"/>
      <c r="H1287" s="403"/>
      <c r="I1287" s="403"/>
    </row>
    <row r="1288" spans="4:9">
      <c r="D1288" s="116"/>
      <c r="E1288" s="403"/>
      <c r="F1288" s="403"/>
      <c r="G1288" s="403"/>
      <c r="H1288" s="403"/>
      <c r="I1288" s="403"/>
    </row>
    <row r="1289" spans="4:9">
      <c r="D1289" s="116"/>
      <c r="E1289" s="403"/>
      <c r="F1289" s="403"/>
      <c r="G1289" s="403"/>
      <c r="H1289" s="403"/>
      <c r="I1289" s="403"/>
    </row>
    <row r="1290" spans="4:9">
      <c r="D1290" s="116"/>
      <c r="E1290" s="403"/>
      <c r="F1290" s="403"/>
      <c r="G1290" s="26"/>
      <c r="H1290" s="403"/>
      <c r="I1290" s="26"/>
    </row>
    <row r="1291" spans="4:9">
      <c r="D1291" s="116"/>
      <c r="E1291" s="723"/>
      <c r="F1291" s="723"/>
      <c r="G1291" s="723"/>
      <c r="H1291" s="723"/>
      <c r="I1291" s="723"/>
    </row>
    <row r="1292" spans="4:9">
      <c r="D1292" s="116"/>
      <c r="E1292" s="403"/>
      <c r="F1292" s="403"/>
      <c r="G1292" s="403"/>
      <c r="H1292" s="403"/>
      <c r="I1292" s="403"/>
    </row>
    <row r="1293" spans="4:9">
      <c r="D1293" s="116"/>
      <c r="E1293" s="403"/>
      <c r="F1293" s="403"/>
      <c r="G1293" s="403"/>
      <c r="H1293" s="403"/>
      <c r="I1293" s="403"/>
    </row>
    <row r="1294" spans="4:9">
      <c r="D1294" s="116"/>
      <c r="E1294" s="403"/>
      <c r="F1294" s="403"/>
      <c r="G1294" s="403"/>
      <c r="H1294" s="403"/>
      <c r="I1294" s="403"/>
    </row>
    <row r="1295" spans="4:9">
      <c r="D1295" s="116"/>
      <c r="E1295" s="403"/>
      <c r="F1295" s="403"/>
      <c r="G1295" s="403"/>
      <c r="H1295" s="403"/>
      <c r="I1295" s="403"/>
    </row>
    <row r="1296" spans="4:9">
      <c r="D1296" s="116"/>
      <c r="E1296" s="403"/>
      <c r="F1296" s="403"/>
      <c r="G1296" s="403"/>
      <c r="H1296" s="403"/>
      <c r="I1296" s="403"/>
    </row>
    <row r="1297" spans="4:9">
      <c r="D1297" s="116"/>
      <c r="E1297" s="403"/>
      <c r="F1297" s="403"/>
      <c r="G1297" s="403"/>
      <c r="H1297" s="403"/>
      <c r="I1297" s="403"/>
    </row>
    <row r="1298" spans="4:9">
      <c r="D1298" s="116"/>
      <c r="E1298" s="403"/>
      <c r="F1298" s="403"/>
      <c r="G1298" s="403"/>
      <c r="H1298" s="403"/>
      <c r="I1298" s="403"/>
    </row>
    <row r="1299" spans="4:9">
      <c r="D1299" s="116"/>
      <c r="E1299" s="723"/>
      <c r="F1299" s="723"/>
      <c r="G1299" s="723"/>
      <c r="H1299" s="723"/>
      <c r="I1299" s="723"/>
    </row>
    <row r="1300" spans="4:9">
      <c r="D1300" s="116"/>
      <c r="E1300" s="403"/>
      <c r="F1300" s="403"/>
      <c r="G1300" s="403"/>
      <c r="H1300" s="403"/>
      <c r="I1300" s="403"/>
    </row>
    <row r="1301" spans="4:9">
      <c r="D1301" s="116"/>
      <c r="E1301" s="723"/>
      <c r="F1301" s="723"/>
      <c r="G1301" s="723"/>
      <c r="H1301" s="723"/>
      <c r="I1301" s="723"/>
    </row>
    <row r="1302" spans="4:9">
      <c r="D1302" s="116"/>
      <c r="E1302" s="403"/>
      <c r="F1302" s="403"/>
      <c r="G1302" s="403"/>
      <c r="H1302" s="403"/>
      <c r="I1302" s="403"/>
    </row>
    <row r="1303" spans="4:9">
      <c r="D1303" s="116"/>
      <c r="E1303" s="403"/>
      <c r="F1303" s="403"/>
      <c r="G1303" s="403"/>
      <c r="H1303" s="403"/>
      <c r="I1303" s="403"/>
    </row>
    <row r="1304" spans="4:9">
      <c r="D1304" s="116"/>
      <c r="E1304" s="723"/>
      <c r="F1304" s="723"/>
      <c r="G1304" s="723"/>
      <c r="H1304" s="723"/>
      <c r="I1304" s="723"/>
    </row>
    <row r="1305" spans="4:9">
      <c r="D1305" s="116"/>
      <c r="E1305" s="723"/>
      <c r="F1305" s="723"/>
      <c r="G1305" s="723"/>
      <c r="H1305" s="723"/>
      <c r="I1305" s="723"/>
    </row>
    <row r="1306" spans="4:9">
      <c r="D1306" s="116"/>
      <c r="E1306" s="403"/>
      <c r="F1306" s="403"/>
      <c r="G1306" s="403"/>
      <c r="H1306" s="403"/>
      <c r="I1306" s="403"/>
    </row>
    <row r="1307" spans="4:9">
      <c r="D1307" s="116"/>
      <c r="E1307" s="403"/>
      <c r="F1307" s="403"/>
      <c r="G1307" s="403"/>
      <c r="H1307" s="403"/>
      <c r="I1307" s="403"/>
    </row>
    <row r="1308" spans="4:9">
      <c r="D1308" s="116"/>
      <c r="E1308" s="723"/>
      <c r="F1308" s="723"/>
      <c r="G1308" s="723"/>
      <c r="H1308" s="723"/>
      <c r="I1308" s="723"/>
    </row>
    <row r="1309" spans="4:9">
      <c r="D1309" s="116"/>
      <c r="E1309" s="403"/>
      <c r="F1309" s="403"/>
      <c r="G1309" s="403"/>
      <c r="H1309" s="403"/>
      <c r="I1309" s="403"/>
    </row>
    <row r="1310" spans="4:9">
      <c r="D1310" s="116"/>
      <c r="E1310" s="723"/>
      <c r="F1310" s="723"/>
      <c r="G1310" s="723"/>
      <c r="H1310" s="723"/>
      <c r="I1310" s="723"/>
    </row>
    <row r="1311" spans="4:9">
      <c r="D1311" s="116"/>
      <c r="E1311" s="403"/>
      <c r="F1311" s="403"/>
      <c r="G1311" s="403"/>
      <c r="H1311" s="403"/>
      <c r="I1311" s="403"/>
    </row>
    <row r="1312" spans="4:9">
      <c r="D1312" s="116"/>
      <c r="E1312" s="723"/>
      <c r="F1312" s="723"/>
      <c r="G1312" s="723"/>
      <c r="H1312" s="723"/>
      <c r="I1312" s="723"/>
    </row>
    <row r="1313" spans="4:9">
      <c r="D1313" s="116"/>
      <c r="E1313" s="723"/>
      <c r="F1313" s="723"/>
      <c r="G1313" s="723"/>
      <c r="H1313" s="723"/>
      <c r="I1313" s="723"/>
    </row>
    <row r="1314" spans="4:9">
      <c r="D1314" s="116"/>
      <c r="E1314" s="403"/>
      <c r="F1314" s="403"/>
      <c r="G1314" s="403"/>
      <c r="H1314" s="403"/>
      <c r="I1314" s="403"/>
    </row>
    <row r="1315" spans="4:9">
      <c r="D1315" s="116"/>
      <c r="E1315" s="403"/>
      <c r="F1315" s="403"/>
      <c r="G1315" s="403"/>
      <c r="H1315" s="403"/>
      <c r="I1315" s="403"/>
    </row>
    <row r="1316" spans="4:9">
      <c r="D1316" s="116"/>
      <c r="E1316" s="403"/>
      <c r="F1316" s="403"/>
      <c r="G1316" s="403"/>
      <c r="H1316" s="403"/>
      <c r="I1316" s="403"/>
    </row>
    <row r="1317" spans="4:9">
      <c r="D1317" s="116"/>
      <c r="E1317" s="403"/>
      <c r="F1317" s="403"/>
      <c r="G1317" s="403"/>
      <c r="H1317" s="403"/>
      <c r="I1317" s="403"/>
    </row>
    <row r="1318" spans="4:9">
      <c r="D1318" s="116"/>
      <c r="E1318" s="403"/>
      <c r="F1318" s="403"/>
      <c r="G1318" s="403"/>
      <c r="H1318" s="403"/>
      <c r="I1318" s="403"/>
    </row>
    <row r="1319" spans="4:9">
      <c r="D1319" s="116"/>
      <c r="E1319" s="403"/>
      <c r="F1319" s="403"/>
      <c r="G1319" s="403"/>
      <c r="H1319" s="403"/>
      <c r="I1319" s="403"/>
    </row>
    <row r="1320" spans="4:9">
      <c r="D1320" s="116"/>
      <c r="E1320" s="403"/>
      <c r="F1320" s="403"/>
      <c r="G1320" s="403"/>
      <c r="H1320" s="403"/>
      <c r="I1320" s="403"/>
    </row>
    <row r="1321" spans="4:9">
      <c r="D1321" s="116"/>
      <c r="E1321" s="403"/>
      <c r="F1321" s="403"/>
      <c r="G1321" s="403"/>
      <c r="H1321" s="403"/>
      <c r="I1321" s="403"/>
    </row>
    <row r="1322" spans="4:9">
      <c r="D1322" s="116"/>
      <c r="E1322" s="403"/>
      <c r="F1322" s="403"/>
      <c r="G1322" s="403"/>
      <c r="H1322" s="403"/>
      <c r="I1322" s="403"/>
    </row>
    <row r="1323" spans="4:9">
      <c r="D1323" s="116"/>
      <c r="E1323" s="403"/>
      <c r="F1323" s="403"/>
      <c r="G1323" s="403"/>
      <c r="H1323" s="403"/>
      <c r="I1323" s="403"/>
    </row>
    <row r="1324" spans="4:9">
      <c r="D1324" s="116"/>
      <c r="E1324" s="403"/>
      <c r="F1324" s="403"/>
      <c r="G1324" s="403"/>
      <c r="H1324" s="403"/>
      <c r="I1324" s="403"/>
    </row>
    <row r="1325" spans="4:9">
      <c r="D1325" s="116"/>
      <c r="E1325" s="403"/>
      <c r="F1325" s="403"/>
      <c r="G1325" s="403"/>
      <c r="H1325" s="403"/>
      <c r="I1325" s="403"/>
    </row>
    <row r="1326" spans="4:9">
      <c r="D1326" s="116"/>
      <c r="E1326" s="403"/>
      <c r="F1326" s="403"/>
      <c r="G1326" s="26"/>
      <c r="H1326" s="403"/>
      <c r="I1326" s="26"/>
    </row>
    <row r="1327" spans="4:9">
      <c r="D1327" s="116"/>
      <c r="E1327" s="403"/>
      <c r="F1327" s="403"/>
      <c r="G1327" s="403"/>
      <c r="H1327" s="403"/>
      <c r="I1327" s="403"/>
    </row>
    <row r="1328" spans="4:9">
      <c r="D1328" s="116"/>
      <c r="E1328" s="403"/>
      <c r="F1328" s="403"/>
      <c r="G1328" s="403"/>
      <c r="H1328" s="403"/>
      <c r="I1328" s="403"/>
    </row>
    <row r="1329" spans="4:9">
      <c r="D1329" s="116"/>
      <c r="E1329" s="403"/>
      <c r="F1329" s="403"/>
      <c r="G1329" s="403"/>
      <c r="H1329" s="403"/>
      <c r="I1329" s="403"/>
    </row>
    <row r="1330" spans="4:9">
      <c r="D1330" s="116"/>
      <c r="E1330" s="403"/>
      <c r="F1330" s="403"/>
      <c r="G1330" s="403"/>
      <c r="H1330" s="403"/>
      <c r="I1330" s="403"/>
    </row>
    <row r="1331" spans="4:9">
      <c r="D1331" s="116"/>
      <c r="E1331" s="403"/>
      <c r="F1331" s="403"/>
      <c r="G1331" s="403"/>
      <c r="H1331" s="403"/>
      <c r="I1331" s="403"/>
    </row>
    <row r="1332" spans="4:9">
      <c r="D1332" s="116"/>
      <c r="E1332" s="403"/>
      <c r="F1332" s="403"/>
      <c r="G1332" s="403"/>
      <c r="H1332" s="403"/>
      <c r="I1332" s="403"/>
    </row>
    <row r="1333" spans="4:9">
      <c r="D1333" s="116"/>
      <c r="E1333" s="403"/>
      <c r="F1333" s="403"/>
      <c r="G1333" s="403"/>
      <c r="H1333" s="403"/>
      <c r="I1333" s="403"/>
    </row>
    <row r="1334" spans="4:9">
      <c r="D1334" s="116"/>
      <c r="E1334" s="403"/>
      <c r="F1334" s="403"/>
      <c r="G1334" s="403"/>
      <c r="H1334" s="403"/>
      <c r="I1334" s="403"/>
    </row>
    <row r="1335" spans="4:9">
      <c r="D1335" s="116"/>
      <c r="E1335" s="403"/>
      <c r="F1335" s="403"/>
      <c r="G1335" s="403"/>
      <c r="H1335" s="403"/>
      <c r="I1335" s="403"/>
    </row>
    <row r="1336" spans="4:9">
      <c r="D1336" s="116"/>
      <c r="E1336" s="723"/>
      <c r="F1336" s="723"/>
      <c r="G1336" s="723"/>
      <c r="H1336" s="723"/>
      <c r="I1336" s="723"/>
    </row>
    <row r="1337" spans="4:9">
      <c r="D1337" s="116"/>
      <c r="E1337" s="403"/>
      <c r="F1337" s="403"/>
      <c r="G1337" s="403"/>
      <c r="H1337" s="403"/>
      <c r="I1337" s="403"/>
    </row>
    <row r="1338" spans="4:9">
      <c r="D1338" s="116"/>
      <c r="E1338" s="403"/>
      <c r="F1338" s="403"/>
      <c r="G1338" s="403"/>
      <c r="H1338" s="403"/>
      <c r="I1338" s="403"/>
    </row>
    <row r="1339" spans="4:9">
      <c r="D1339" s="116"/>
      <c r="E1339" s="403"/>
      <c r="F1339" s="403"/>
      <c r="G1339" s="403"/>
      <c r="H1339" s="403"/>
      <c r="I1339" s="403"/>
    </row>
    <row r="1340" spans="4:9">
      <c r="D1340" s="116"/>
      <c r="E1340" s="403"/>
      <c r="F1340" s="403"/>
      <c r="G1340" s="403"/>
      <c r="H1340" s="403"/>
      <c r="I1340" s="403"/>
    </row>
    <row r="1341" spans="4:9">
      <c r="D1341" s="116"/>
      <c r="E1341" s="403"/>
      <c r="F1341" s="403"/>
      <c r="G1341" s="403"/>
      <c r="H1341" s="403"/>
      <c r="I1341" s="403"/>
    </row>
    <row r="1342" spans="4:9">
      <c r="D1342" s="116"/>
      <c r="E1342" s="723"/>
      <c r="F1342" s="723"/>
      <c r="G1342" s="723"/>
      <c r="H1342" s="723"/>
      <c r="I1342" s="723"/>
    </row>
    <row r="1343" spans="4:9">
      <c r="D1343" s="116"/>
      <c r="E1343" s="403"/>
      <c r="F1343" s="403"/>
      <c r="G1343" s="403"/>
      <c r="H1343" s="403"/>
      <c r="I1343" s="403"/>
    </row>
    <row r="1344" spans="4:9">
      <c r="D1344" s="116"/>
      <c r="E1344" s="403"/>
      <c r="F1344" s="403"/>
      <c r="G1344" s="403"/>
      <c r="H1344" s="403"/>
      <c r="I1344" s="403"/>
    </row>
    <row r="1345" spans="4:9">
      <c r="D1345" s="116"/>
      <c r="E1345" s="403"/>
      <c r="F1345" s="403"/>
      <c r="G1345" s="403"/>
      <c r="H1345" s="403"/>
      <c r="I1345" s="403"/>
    </row>
    <row r="1346" spans="4:9">
      <c r="D1346" s="116"/>
      <c r="E1346" s="403"/>
      <c r="F1346" s="403"/>
      <c r="G1346" s="403"/>
      <c r="H1346" s="403"/>
      <c r="I1346" s="403"/>
    </row>
    <row r="1347" spans="4:9">
      <c r="D1347" s="116"/>
      <c r="E1347" s="403"/>
      <c r="F1347" s="403"/>
      <c r="G1347" s="403"/>
      <c r="H1347" s="403"/>
      <c r="I1347" s="403"/>
    </row>
    <row r="1348" spans="4:9">
      <c r="D1348" s="116"/>
      <c r="E1348" s="403"/>
      <c r="F1348" s="403"/>
      <c r="G1348" s="403"/>
      <c r="H1348" s="403"/>
      <c r="I1348" s="403"/>
    </row>
    <row r="1349" spans="4:9">
      <c r="D1349" s="116"/>
      <c r="E1349" s="403"/>
      <c r="F1349" s="403"/>
      <c r="G1349" s="403"/>
      <c r="H1349" s="403"/>
      <c r="I1349" s="403"/>
    </row>
    <row r="1350" spans="4:9">
      <c r="D1350" s="116"/>
      <c r="E1350" s="403"/>
      <c r="F1350" s="403"/>
      <c r="G1350" s="26"/>
      <c r="H1350" s="403"/>
      <c r="I1350" s="26"/>
    </row>
    <row r="1351" spans="4:9">
      <c r="D1351" s="116"/>
      <c r="E1351" s="403"/>
      <c r="F1351" s="403"/>
      <c r="G1351" s="26"/>
      <c r="H1351" s="403"/>
      <c r="I1351" s="26"/>
    </row>
    <row r="1352" spans="4:9">
      <c r="D1352" s="116"/>
      <c r="E1352" s="403"/>
      <c r="F1352" s="403"/>
      <c r="G1352" s="403"/>
      <c r="H1352" s="403"/>
      <c r="I1352" s="403"/>
    </row>
    <row r="1353" spans="4:9">
      <c r="D1353" s="116"/>
      <c r="E1353" s="403"/>
      <c r="F1353" s="403"/>
      <c r="G1353" s="403"/>
      <c r="H1353" s="403"/>
      <c r="I1353" s="403"/>
    </row>
    <row r="1354" spans="4:9">
      <c r="D1354" s="116"/>
      <c r="E1354" s="403"/>
      <c r="F1354" s="403"/>
      <c r="G1354" s="403"/>
      <c r="H1354" s="403"/>
      <c r="I1354" s="403"/>
    </row>
    <row r="1355" spans="4:9">
      <c r="D1355" s="116"/>
      <c r="E1355" s="403"/>
      <c r="F1355" s="403"/>
      <c r="G1355" s="403"/>
      <c r="H1355" s="403"/>
      <c r="I1355" s="403"/>
    </row>
    <row r="1356" spans="4:9">
      <c r="D1356" s="116"/>
      <c r="E1356" s="403"/>
      <c r="F1356" s="403"/>
      <c r="G1356" s="403"/>
      <c r="H1356" s="403"/>
      <c r="I1356" s="403"/>
    </row>
    <row r="1357" spans="4:9">
      <c r="D1357" s="116"/>
      <c r="E1357" s="403"/>
      <c r="F1357" s="403"/>
      <c r="G1357" s="403"/>
      <c r="H1357" s="403"/>
      <c r="I1357" s="403"/>
    </row>
    <row r="1358" spans="4:9">
      <c r="D1358" s="116"/>
      <c r="E1358" s="403"/>
      <c r="F1358" s="403"/>
      <c r="G1358" s="403"/>
      <c r="H1358" s="403"/>
      <c r="I1358" s="403"/>
    </row>
    <row r="1359" spans="4:9">
      <c r="D1359" s="116"/>
      <c r="E1359" s="403"/>
      <c r="F1359" s="403"/>
      <c r="G1359" s="403"/>
      <c r="H1359" s="403"/>
      <c r="I1359" s="403"/>
    </row>
    <row r="1360" spans="4:9">
      <c r="D1360" s="116"/>
      <c r="E1360" s="403"/>
      <c r="F1360" s="403"/>
      <c r="G1360" s="403"/>
      <c r="H1360" s="403"/>
      <c r="I1360" s="403"/>
    </row>
    <row r="1361" spans="4:9">
      <c r="D1361" s="116"/>
      <c r="E1361" s="403"/>
      <c r="F1361" s="403"/>
      <c r="G1361" s="403"/>
      <c r="H1361" s="403"/>
      <c r="I1361" s="403"/>
    </row>
    <row r="1362" spans="4:9">
      <c r="D1362" s="116"/>
      <c r="E1362" s="723"/>
      <c r="F1362" s="723"/>
      <c r="G1362" s="723"/>
      <c r="H1362" s="723"/>
      <c r="I1362" s="723"/>
    </row>
    <row r="1363" spans="4:9">
      <c r="D1363" s="116"/>
      <c r="E1363" s="723"/>
      <c r="F1363" s="723"/>
      <c r="G1363" s="723"/>
      <c r="H1363" s="723"/>
      <c r="I1363" s="723"/>
    </row>
    <row r="1364" spans="4:9">
      <c r="D1364" s="116"/>
      <c r="E1364" s="403"/>
      <c r="F1364" s="403"/>
      <c r="G1364" s="403"/>
      <c r="H1364" s="403"/>
      <c r="I1364" s="403"/>
    </row>
    <row r="1365" spans="4:9">
      <c r="D1365" s="116"/>
      <c r="E1365" s="403"/>
      <c r="F1365" s="403"/>
      <c r="G1365" s="403"/>
      <c r="H1365" s="403"/>
      <c r="I1365" s="403"/>
    </row>
    <row r="1366" spans="4:9">
      <c r="D1366" s="116"/>
      <c r="E1366" s="403"/>
      <c r="F1366" s="403"/>
      <c r="G1366" s="403"/>
      <c r="H1366" s="403"/>
      <c r="I1366" s="403"/>
    </row>
    <row r="1367" spans="4:9">
      <c r="D1367" s="116"/>
      <c r="E1367" s="723"/>
      <c r="F1367" s="723"/>
      <c r="G1367" s="723"/>
      <c r="H1367" s="723"/>
      <c r="I1367" s="723"/>
    </row>
    <row r="1368" spans="4:9">
      <c r="D1368" s="116"/>
      <c r="E1368" s="403"/>
      <c r="F1368" s="403"/>
      <c r="G1368" s="403"/>
      <c r="H1368" s="403"/>
      <c r="I1368" s="403"/>
    </row>
    <row r="1369" spans="4:9">
      <c r="D1369" s="116"/>
      <c r="E1369" s="403"/>
      <c r="F1369" s="403"/>
      <c r="G1369" s="403"/>
      <c r="H1369" s="403"/>
      <c r="I1369" s="403"/>
    </row>
    <row r="1370" spans="4:9">
      <c r="D1370" s="116"/>
      <c r="E1370" s="403"/>
      <c r="F1370" s="403"/>
      <c r="G1370" s="403"/>
      <c r="H1370" s="403"/>
      <c r="I1370" s="403"/>
    </row>
    <row r="1371" spans="4:9">
      <c r="D1371" s="116"/>
      <c r="E1371" s="403"/>
      <c r="F1371" s="403"/>
      <c r="G1371" s="403"/>
      <c r="H1371" s="403"/>
      <c r="I1371" s="403"/>
    </row>
    <row r="1372" spans="4:9">
      <c r="D1372" s="116"/>
      <c r="E1372" s="723"/>
      <c r="F1372" s="723"/>
      <c r="G1372" s="723"/>
      <c r="H1372" s="723"/>
      <c r="I1372" s="723"/>
    </row>
    <row r="1373" spans="4:9">
      <c r="D1373" s="116"/>
      <c r="E1373" s="403"/>
      <c r="F1373" s="403"/>
      <c r="G1373" s="403"/>
      <c r="H1373" s="403"/>
      <c r="I1373" s="403"/>
    </row>
    <row r="1374" spans="4:9">
      <c r="D1374" s="116"/>
      <c r="E1374" s="723"/>
      <c r="F1374" s="723"/>
      <c r="G1374" s="723"/>
      <c r="H1374" s="723"/>
      <c r="I1374" s="723"/>
    </row>
    <row r="1375" spans="4:9">
      <c r="D1375" s="116"/>
      <c r="E1375" s="723"/>
      <c r="F1375" s="723"/>
      <c r="G1375" s="723"/>
      <c r="H1375" s="723"/>
      <c r="I1375" s="723"/>
    </row>
    <row r="1376" spans="4:9">
      <c r="D1376" s="116"/>
      <c r="E1376" s="403"/>
      <c r="F1376" s="403"/>
      <c r="G1376" s="403"/>
      <c r="H1376" s="403"/>
      <c r="I1376" s="403"/>
    </row>
    <row r="1377" spans="4:9">
      <c r="D1377" s="116"/>
      <c r="E1377" s="403"/>
      <c r="F1377" s="403"/>
      <c r="G1377" s="403"/>
      <c r="H1377" s="403"/>
      <c r="I1377" s="403"/>
    </row>
    <row r="1378" spans="4:9">
      <c r="D1378" s="116"/>
      <c r="E1378" s="403"/>
      <c r="F1378" s="403"/>
      <c r="G1378" s="403"/>
      <c r="H1378" s="403"/>
      <c r="I1378" s="403"/>
    </row>
    <row r="1379" spans="4:9">
      <c r="D1379" s="116"/>
      <c r="E1379" s="403"/>
      <c r="F1379" s="403"/>
      <c r="G1379" s="403"/>
      <c r="H1379" s="403"/>
      <c r="I1379" s="403"/>
    </row>
    <row r="1380" spans="4:9">
      <c r="D1380" s="116"/>
      <c r="E1380" s="403"/>
      <c r="F1380" s="403"/>
      <c r="G1380" s="403"/>
      <c r="H1380" s="403"/>
      <c r="I1380" s="403"/>
    </row>
    <row r="1381" spans="4:9">
      <c r="D1381" s="116"/>
      <c r="E1381" s="403"/>
      <c r="F1381" s="403"/>
      <c r="G1381" s="403"/>
      <c r="H1381" s="403"/>
      <c r="I1381" s="403"/>
    </row>
    <row r="1382" spans="4:9">
      <c r="D1382" s="116"/>
      <c r="E1382" s="403"/>
      <c r="F1382" s="403"/>
      <c r="G1382" s="403"/>
      <c r="H1382" s="403"/>
      <c r="I1382" s="403"/>
    </row>
    <row r="1383" spans="4:9">
      <c r="D1383" s="116"/>
      <c r="E1383" s="403"/>
      <c r="F1383" s="403"/>
      <c r="G1383" s="403"/>
      <c r="H1383" s="403"/>
      <c r="I1383" s="403"/>
    </row>
    <row r="1384" spans="4:9">
      <c r="D1384" s="116"/>
      <c r="E1384" s="403"/>
      <c r="F1384" s="403"/>
      <c r="G1384" s="403"/>
      <c r="H1384" s="403"/>
      <c r="I1384" s="403"/>
    </row>
    <row r="1385" spans="4:9">
      <c r="D1385" s="116"/>
      <c r="E1385" s="403"/>
      <c r="F1385" s="403"/>
      <c r="G1385" s="403"/>
      <c r="H1385" s="403"/>
      <c r="I1385" s="403"/>
    </row>
    <row r="1386" spans="4:9">
      <c r="D1386" s="116"/>
      <c r="E1386" s="403"/>
      <c r="F1386" s="403"/>
      <c r="G1386" s="403"/>
      <c r="H1386" s="403"/>
      <c r="I1386" s="403"/>
    </row>
    <row r="1387" spans="4:9">
      <c r="D1387" s="116"/>
      <c r="E1387" s="723"/>
      <c r="F1387" s="723"/>
      <c r="G1387" s="723"/>
      <c r="H1387" s="723"/>
      <c r="I1387" s="723"/>
    </row>
    <row r="1388" spans="4:9">
      <c r="D1388" s="116"/>
      <c r="E1388" s="403"/>
      <c r="F1388" s="403"/>
      <c r="G1388" s="26"/>
      <c r="H1388" s="403"/>
      <c r="I1388" s="26"/>
    </row>
    <row r="1389" spans="4:9">
      <c r="D1389" s="116"/>
      <c r="E1389" s="403"/>
      <c r="F1389" s="403"/>
      <c r="G1389" s="26"/>
      <c r="H1389" s="403"/>
      <c r="I1389" s="26"/>
    </row>
    <row r="1390" spans="4:9">
      <c r="D1390" s="116"/>
      <c r="E1390" s="723"/>
      <c r="F1390" s="723"/>
      <c r="G1390" s="723"/>
      <c r="H1390" s="723"/>
      <c r="I1390" s="723"/>
    </row>
    <row r="1391" spans="4:9">
      <c r="D1391" s="116"/>
      <c r="E1391" s="403"/>
      <c r="F1391" s="403"/>
      <c r="G1391" s="403"/>
      <c r="H1391" s="403"/>
      <c r="I1391" s="403"/>
    </row>
    <row r="1392" spans="4:9">
      <c r="D1392" s="116"/>
      <c r="E1392" s="403"/>
      <c r="F1392" s="403"/>
      <c r="G1392" s="403"/>
      <c r="H1392" s="403"/>
      <c r="I1392" s="403"/>
    </row>
    <row r="1393" spans="4:9">
      <c r="D1393" s="116"/>
      <c r="E1393" s="403"/>
      <c r="F1393" s="403"/>
      <c r="G1393" s="403"/>
      <c r="H1393" s="403"/>
      <c r="I1393" s="403"/>
    </row>
    <row r="1394" spans="4:9">
      <c r="D1394" s="116"/>
      <c r="E1394" s="403"/>
      <c r="F1394" s="403"/>
      <c r="G1394" s="403"/>
      <c r="H1394" s="403"/>
      <c r="I1394" s="403"/>
    </row>
    <row r="1395" spans="4:9">
      <c r="D1395" s="116"/>
      <c r="E1395" s="403"/>
      <c r="F1395" s="403"/>
      <c r="G1395" s="403"/>
      <c r="H1395" s="403"/>
      <c r="I1395" s="403"/>
    </row>
    <row r="1396" spans="4:9">
      <c r="D1396" s="116"/>
      <c r="E1396" s="403"/>
      <c r="F1396" s="403"/>
      <c r="G1396" s="403"/>
      <c r="H1396" s="403"/>
      <c r="I1396" s="403"/>
    </row>
    <row r="1397" spans="4:9">
      <c r="D1397" s="116"/>
      <c r="E1397" s="403"/>
      <c r="F1397" s="403"/>
      <c r="G1397" s="403"/>
      <c r="H1397" s="403"/>
      <c r="I1397" s="403"/>
    </row>
    <row r="1398" spans="4:9">
      <c r="D1398" s="116"/>
      <c r="E1398" s="723"/>
      <c r="F1398" s="723"/>
      <c r="G1398" s="723"/>
      <c r="H1398" s="723"/>
      <c r="I1398" s="723"/>
    </row>
    <row r="1399" spans="4:9">
      <c r="D1399" s="116"/>
      <c r="E1399" s="403"/>
      <c r="F1399" s="403"/>
      <c r="G1399" s="403"/>
      <c r="H1399" s="403"/>
      <c r="I1399" s="403"/>
    </row>
    <row r="1400" spans="4:9">
      <c r="D1400" s="116"/>
      <c r="E1400" s="403"/>
      <c r="F1400" s="403"/>
      <c r="G1400" s="403"/>
      <c r="H1400" s="403"/>
      <c r="I1400" s="403"/>
    </row>
    <row r="1401" spans="4:9">
      <c r="D1401" s="116"/>
      <c r="E1401" s="403"/>
      <c r="F1401" s="403"/>
      <c r="G1401" s="403"/>
      <c r="H1401" s="403"/>
      <c r="I1401" s="403"/>
    </row>
    <row r="1402" spans="4:9">
      <c r="D1402" s="116"/>
      <c r="E1402" s="403"/>
      <c r="F1402" s="403"/>
      <c r="G1402" s="403"/>
      <c r="H1402" s="403"/>
      <c r="I1402" s="403"/>
    </row>
    <row r="1403" spans="4:9">
      <c r="D1403" s="116"/>
      <c r="E1403" s="403"/>
      <c r="F1403" s="403"/>
      <c r="G1403" s="403"/>
      <c r="H1403" s="403"/>
      <c r="I1403" s="403"/>
    </row>
    <row r="1404" spans="4:9">
      <c r="D1404" s="116"/>
      <c r="E1404" s="723"/>
      <c r="F1404" s="723"/>
      <c r="G1404" s="723"/>
      <c r="H1404" s="723"/>
      <c r="I1404" s="723"/>
    </row>
    <row r="1405" spans="4:9">
      <c r="D1405" s="116"/>
      <c r="E1405" s="403"/>
      <c r="F1405" s="403"/>
      <c r="G1405" s="403"/>
      <c r="H1405" s="403"/>
      <c r="I1405" s="403"/>
    </row>
    <row r="1406" spans="4:9">
      <c r="D1406" s="116"/>
      <c r="E1406" s="403"/>
      <c r="F1406" s="403"/>
      <c r="G1406" s="403"/>
      <c r="H1406" s="403"/>
      <c r="I1406" s="403"/>
    </row>
    <row r="1407" spans="4:9">
      <c r="D1407" s="116"/>
      <c r="E1407" s="403"/>
      <c r="F1407" s="403"/>
      <c r="G1407" s="403"/>
      <c r="H1407" s="403"/>
      <c r="I1407" s="403"/>
    </row>
    <row r="1408" spans="4:9">
      <c r="D1408" s="116"/>
      <c r="E1408" s="403"/>
      <c r="F1408" s="403"/>
      <c r="G1408" s="403"/>
      <c r="H1408" s="403"/>
      <c r="I1408" s="403"/>
    </row>
    <row r="1409" spans="4:9">
      <c r="D1409" s="116"/>
      <c r="E1409" s="723"/>
      <c r="F1409" s="723"/>
      <c r="G1409" s="723"/>
      <c r="H1409" s="723"/>
      <c r="I1409" s="723"/>
    </row>
    <row r="1410" spans="4:9">
      <c r="D1410" s="116"/>
      <c r="E1410" s="403"/>
      <c r="F1410" s="403"/>
      <c r="G1410" s="403"/>
      <c r="H1410" s="403"/>
      <c r="I1410" s="403"/>
    </row>
    <row r="1411" spans="4:9">
      <c r="D1411" s="116"/>
      <c r="E1411" s="723"/>
      <c r="F1411" s="723"/>
      <c r="G1411" s="723"/>
      <c r="H1411" s="723"/>
      <c r="I1411" s="723"/>
    </row>
    <row r="1412" spans="4:9">
      <c r="D1412" s="116"/>
      <c r="E1412" s="403"/>
      <c r="F1412" s="403"/>
      <c r="G1412" s="403"/>
      <c r="H1412" s="403"/>
      <c r="I1412" s="403"/>
    </row>
    <row r="1413" spans="4:9">
      <c r="D1413" s="116"/>
      <c r="E1413" s="723"/>
      <c r="F1413" s="723"/>
      <c r="G1413" s="723"/>
      <c r="H1413" s="723"/>
      <c r="I1413" s="723"/>
    </row>
    <row r="1414" spans="4:9">
      <c r="D1414" s="116"/>
      <c r="E1414" s="403"/>
      <c r="F1414" s="403"/>
      <c r="G1414" s="26"/>
      <c r="H1414" s="403"/>
      <c r="I1414" s="26"/>
    </row>
    <row r="1415" spans="4:9">
      <c r="D1415" s="116"/>
      <c r="E1415" s="403"/>
      <c r="F1415" s="403"/>
      <c r="G1415" s="26"/>
      <c r="H1415" s="403"/>
      <c r="I1415" s="26"/>
    </row>
    <row r="1416" spans="4:9">
      <c r="D1416" s="116"/>
      <c r="E1416" s="403"/>
      <c r="F1416" s="403"/>
      <c r="G1416" s="26"/>
      <c r="H1416" s="403"/>
      <c r="I1416" s="26"/>
    </row>
    <row r="1417" spans="4:9">
      <c r="D1417" s="116"/>
      <c r="E1417" s="403"/>
      <c r="F1417" s="403"/>
      <c r="G1417" s="26"/>
      <c r="H1417" s="403"/>
      <c r="I1417" s="26"/>
    </row>
    <row r="1418" spans="4:9">
      <c r="D1418" s="116"/>
      <c r="E1418" s="723"/>
      <c r="F1418" s="723"/>
      <c r="G1418" s="723"/>
      <c r="H1418" s="723"/>
      <c r="I1418" s="723"/>
    </row>
    <row r="1419" spans="4:9">
      <c r="D1419" s="116"/>
      <c r="E1419" s="723"/>
      <c r="F1419" s="723"/>
      <c r="G1419" s="723"/>
      <c r="H1419" s="723"/>
      <c r="I1419" s="723"/>
    </row>
    <row r="1420" spans="4:9">
      <c r="D1420" s="116"/>
      <c r="E1420" s="403"/>
      <c r="F1420" s="403"/>
      <c r="G1420" s="403"/>
      <c r="H1420" s="403"/>
      <c r="I1420" s="403"/>
    </row>
    <row r="1421" spans="4:9">
      <c r="D1421" s="116"/>
      <c r="E1421" s="403"/>
      <c r="F1421" s="403"/>
      <c r="G1421" s="403"/>
      <c r="H1421" s="403"/>
      <c r="I1421" s="403"/>
    </row>
    <row r="1422" spans="4:9">
      <c r="D1422" s="116"/>
      <c r="E1422" s="403"/>
      <c r="F1422" s="403"/>
      <c r="G1422" s="403"/>
      <c r="H1422" s="403"/>
      <c r="I1422" s="403"/>
    </row>
    <row r="1423" spans="4:9">
      <c r="D1423" s="116"/>
      <c r="E1423" s="403"/>
      <c r="F1423" s="403"/>
      <c r="G1423" s="403"/>
      <c r="H1423" s="403"/>
      <c r="I1423" s="403"/>
    </row>
    <row r="1424" spans="4:9">
      <c r="D1424" s="116"/>
      <c r="E1424" s="403"/>
      <c r="F1424" s="403"/>
      <c r="G1424" s="403"/>
      <c r="H1424" s="403"/>
      <c r="I1424" s="403"/>
    </row>
    <row r="1425" spans="4:9">
      <c r="D1425" s="116"/>
      <c r="E1425" s="723"/>
      <c r="F1425" s="723"/>
      <c r="G1425" s="723"/>
      <c r="H1425" s="723"/>
      <c r="I1425" s="723"/>
    </row>
    <row r="1426" spans="4:9">
      <c r="D1426" s="116"/>
      <c r="E1426" s="403"/>
      <c r="F1426" s="403"/>
      <c r="G1426" s="403"/>
      <c r="H1426" s="403"/>
      <c r="I1426" s="403"/>
    </row>
    <row r="1427" spans="4:9">
      <c r="D1427" s="116"/>
      <c r="E1427" s="403"/>
      <c r="F1427" s="403"/>
      <c r="G1427" s="403"/>
      <c r="H1427" s="403"/>
      <c r="I1427" s="403"/>
    </row>
    <row r="1428" spans="4:9">
      <c r="D1428" s="116"/>
      <c r="E1428" s="403"/>
      <c r="F1428" s="403"/>
      <c r="G1428" s="403"/>
      <c r="H1428" s="403"/>
      <c r="I1428" s="403"/>
    </row>
    <row r="1429" spans="4:9">
      <c r="D1429" s="116"/>
      <c r="E1429" s="403"/>
      <c r="F1429" s="403"/>
      <c r="G1429" s="403"/>
      <c r="H1429" s="403"/>
      <c r="I1429" s="403"/>
    </row>
    <row r="1430" spans="4:9">
      <c r="D1430" s="116"/>
      <c r="E1430" s="403"/>
      <c r="F1430" s="403"/>
      <c r="G1430" s="403"/>
      <c r="H1430" s="403"/>
      <c r="I1430" s="403"/>
    </row>
    <row r="1431" spans="4:9">
      <c r="D1431" s="116"/>
      <c r="E1431" s="403"/>
      <c r="F1431" s="403"/>
      <c r="G1431" s="403"/>
      <c r="H1431" s="403"/>
      <c r="I1431" s="403"/>
    </row>
    <row r="1432" spans="4:9">
      <c r="D1432" s="116"/>
      <c r="E1432" s="723"/>
      <c r="F1432" s="723"/>
      <c r="G1432" s="723"/>
      <c r="H1432" s="723"/>
      <c r="I1432" s="723"/>
    </row>
    <row r="1433" spans="4:9">
      <c r="D1433" s="116"/>
      <c r="E1433" s="403"/>
      <c r="F1433" s="403"/>
      <c r="G1433" s="403"/>
      <c r="H1433" s="403"/>
      <c r="I1433" s="403"/>
    </row>
    <row r="1434" spans="4:9">
      <c r="D1434" s="116"/>
      <c r="E1434" s="403"/>
      <c r="F1434" s="403"/>
      <c r="G1434" s="403"/>
      <c r="H1434" s="403"/>
      <c r="I1434" s="403"/>
    </row>
    <row r="1435" spans="4:9">
      <c r="D1435" s="116"/>
      <c r="E1435" s="403"/>
      <c r="F1435" s="403"/>
      <c r="G1435" s="403"/>
      <c r="H1435" s="403"/>
      <c r="I1435" s="403"/>
    </row>
    <row r="1436" spans="4:9">
      <c r="D1436" s="116"/>
      <c r="E1436" s="403"/>
      <c r="F1436" s="403"/>
      <c r="G1436" s="403"/>
      <c r="H1436" s="403"/>
      <c r="I1436" s="403"/>
    </row>
    <row r="1437" spans="4:9">
      <c r="D1437" s="116"/>
      <c r="E1437" s="403"/>
      <c r="F1437" s="403"/>
      <c r="G1437" s="403"/>
      <c r="H1437" s="403"/>
      <c r="I1437" s="403"/>
    </row>
    <row r="1438" spans="4:9">
      <c r="D1438" s="116"/>
      <c r="E1438" s="403"/>
      <c r="F1438" s="403"/>
      <c r="G1438" s="403"/>
      <c r="H1438" s="403"/>
      <c r="I1438" s="403"/>
    </row>
    <row r="1439" spans="4:9">
      <c r="D1439" s="116"/>
      <c r="E1439" s="403"/>
      <c r="F1439" s="403"/>
      <c r="G1439" s="403"/>
      <c r="H1439" s="403"/>
      <c r="I1439" s="403"/>
    </row>
    <row r="1440" spans="4:9">
      <c r="D1440" s="116"/>
      <c r="E1440" s="403"/>
      <c r="F1440" s="403"/>
      <c r="G1440" s="403"/>
      <c r="H1440" s="403"/>
      <c r="I1440" s="403"/>
    </row>
    <row r="1441" spans="4:9">
      <c r="D1441" s="116"/>
      <c r="E1441" s="723"/>
      <c r="F1441" s="723"/>
      <c r="G1441" s="723"/>
      <c r="H1441" s="723"/>
      <c r="I1441" s="723"/>
    </row>
    <row r="1442" spans="4:9">
      <c r="D1442" s="116"/>
      <c r="E1442" s="403"/>
      <c r="F1442" s="403"/>
      <c r="G1442" s="403"/>
      <c r="H1442" s="403"/>
      <c r="I1442" s="403"/>
    </row>
    <row r="1443" spans="4:9">
      <c r="D1443" s="116"/>
      <c r="E1443" s="403"/>
      <c r="F1443" s="403"/>
      <c r="G1443" s="403"/>
      <c r="H1443" s="403"/>
      <c r="I1443" s="403"/>
    </row>
    <row r="1444" spans="4:9">
      <c r="D1444" s="116"/>
      <c r="E1444" s="723"/>
      <c r="F1444" s="723"/>
      <c r="G1444" s="723"/>
      <c r="H1444" s="723"/>
      <c r="I1444" s="723"/>
    </row>
    <row r="1445" spans="4:9">
      <c r="D1445" s="116"/>
      <c r="E1445" s="403"/>
      <c r="F1445" s="403"/>
      <c r="G1445" s="403"/>
      <c r="H1445" s="403"/>
      <c r="I1445" s="403"/>
    </row>
    <row r="1446" spans="4:9">
      <c r="D1446" s="116"/>
      <c r="E1446" s="403"/>
      <c r="F1446" s="403"/>
      <c r="G1446" s="403"/>
      <c r="H1446" s="403"/>
      <c r="I1446" s="403"/>
    </row>
    <row r="1447" spans="4:9">
      <c r="D1447" s="116"/>
      <c r="E1447" s="403"/>
      <c r="F1447" s="403"/>
      <c r="G1447" s="403"/>
      <c r="H1447" s="403"/>
      <c r="I1447" s="403"/>
    </row>
    <row r="1448" spans="4:9">
      <c r="D1448" s="116"/>
      <c r="E1448" s="403"/>
      <c r="F1448" s="403"/>
      <c r="G1448" s="403"/>
      <c r="H1448" s="403"/>
      <c r="I1448" s="403"/>
    </row>
    <row r="1449" spans="4:9">
      <c r="D1449" s="116"/>
      <c r="E1449" s="403"/>
      <c r="F1449" s="403"/>
      <c r="G1449" s="403"/>
      <c r="H1449" s="403"/>
      <c r="I1449" s="403"/>
    </row>
    <row r="1450" spans="4:9">
      <c r="D1450" s="116"/>
      <c r="E1450" s="403"/>
      <c r="F1450" s="403"/>
      <c r="G1450" s="403"/>
      <c r="H1450" s="403"/>
      <c r="I1450" s="403"/>
    </row>
    <row r="1451" spans="4:9">
      <c r="D1451" s="116"/>
      <c r="E1451" s="403"/>
      <c r="F1451" s="403"/>
      <c r="G1451" s="403"/>
      <c r="H1451" s="403"/>
      <c r="I1451" s="403"/>
    </row>
    <row r="1452" spans="4:9">
      <c r="D1452" s="116"/>
      <c r="E1452" s="403"/>
      <c r="F1452" s="403"/>
      <c r="G1452" s="403"/>
      <c r="H1452" s="403"/>
      <c r="I1452" s="403"/>
    </row>
    <row r="1453" spans="4:9">
      <c r="D1453" s="116"/>
      <c r="E1453" s="403"/>
      <c r="F1453" s="403"/>
      <c r="G1453" s="403"/>
      <c r="H1453" s="403"/>
      <c r="I1453" s="403"/>
    </row>
    <row r="1454" spans="4:9">
      <c r="D1454" s="116"/>
      <c r="E1454" s="403"/>
      <c r="F1454" s="403"/>
      <c r="G1454" s="403"/>
      <c r="H1454" s="403"/>
      <c r="I1454" s="403"/>
    </row>
    <row r="1455" spans="4:9">
      <c r="D1455" s="116"/>
      <c r="E1455" s="723"/>
      <c r="F1455" s="723"/>
      <c r="G1455" s="723"/>
      <c r="H1455" s="723"/>
      <c r="I1455" s="723"/>
    </row>
    <row r="1456" spans="4:9">
      <c r="D1456" s="116"/>
      <c r="E1456" s="403"/>
      <c r="F1456" s="403"/>
      <c r="G1456" s="403"/>
      <c r="H1456" s="403"/>
      <c r="I1456" s="403"/>
    </row>
    <row r="1457" spans="4:9">
      <c r="D1457" s="116"/>
      <c r="E1457" s="403"/>
      <c r="F1457" s="403"/>
      <c r="G1457" s="403"/>
      <c r="H1457" s="403"/>
      <c r="I1457" s="403"/>
    </row>
    <row r="1458" spans="4:9">
      <c r="D1458" s="116"/>
      <c r="E1458" s="403"/>
      <c r="F1458" s="403"/>
      <c r="G1458" s="403"/>
      <c r="H1458" s="403"/>
      <c r="I1458" s="403"/>
    </row>
    <row r="1459" spans="4:9">
      <c r="D1459" s="116"/>
      <c r="E1459" s="403"/>
      <c r="F1459" s="403"/>
      <c r="G1459" s="403"/>
      <c r="H1459" s="403"/>
      <c r="I1459" s="403"/>
    </row>
    <row r="1460" spans="4:9">
      <c r="D1460" s="116"/>
      <c r="E1460" s="403"/>
      <c r="F1460" s="403"/>
      <c r="G1460" s="403"/>
      <c r="H1460" s="403"/>
      <c r="I1460" s="403"/>
    </row>
    <row r="1461" spans="4:9">
      <c r="D1461" s="116"/>
      <c r="E1461" s="403"/>
      <c r="F1461" s="403"/>
      <c r="G1461" s="403"/>
      <c r="H1461" s="403"/>
      <c r="I1461" s="403"/>
    </row>
    <row r="1462" spans="4:9">
      <c r="D1462" s="116"/>
      <c r="E1462" s="403"/>
      <c r="F1462" s="403"/>
      <c r="G1462" s="403"/>
      <c r="H1462" s="403"/>
      <c r="I1462" s="403"/>
    </row>
    <row r="1463" spans="4:9">
      <c r="D1463" s="116"/>
      <c r="E1463" s="403"/>
      <c r="F1463" s="403"/>
      <c r="G1463" s="403"/>
      <c r="H1463" s="403"/>
      <c r="I1463" s="403"/>
    </row>
    <row r="1464" spans="4:9">
      <c r="D1464" s="116"/>
      <c r="E1464" s="403"/>
      <c r="F1464" s="403"/>
      <c r="G1464" s="403"/>
      <c r="H1464" s="403"/>
      <c r="I1464" s="403"/>
    </row>
    <row r="1465" spans="4:9">
      <c r="D1465" s="116"/>
      <c r="E1465" s="403"/>
      <c r="F1465" s="403"/>
      <c r="G1465" s="403"/>
      <c r="H1465" s="403"/>
      <c r="I1465" s="403"/>
    </row>
    <row r="1466" spans="4:9">
      <c r="D1466" s="116"/>
      <c r="E1466" s="403"/>
      <c r="F1466" s="403"/>
      <c r="G1466" s="403"/>
      <c r="H1466" s="403"/>
      <c r="I1466" s="403"/>
    </row>
    <row r="1467" spans="4:9">
      <c r="D1467" s="116"/>
      <c r="E1467" s="403"/>
      <c r="F1467" s="403"/>
      <c r="G1467" s="403"/>
      <c r="H1467" s="403"/>
      <c r="I1467" s="403"/>
    </row>
    <row r="1468" spans="4:9">
      <c r="D1468" s="116"/>
      <c r="E1468" s="403"/>
      <c r="F1468" s="403"/>
      <c r="G1468" s="403"/>
      <c r="H1468" s="403"/>
      <c r="I1468" s="403"/>
    </row>
    <row r="1469" spans="4:9">
      <c r="D1469" s="116"/>
      <c r="E1469" s="403"/>
      <c r="F1469" s="403"/>
      <c r="G1469" s="403"/>
      <c r="H1469" s="403"/>
      <c r="I1469" s="403"/>
    </row>
    <row r="1470" spans="4:9">
      <c r="D1470" s="116"/>
      <c r="E1470" s="403"/>
      <c r="F1470" s="403"/>
      <c r="G1470" s="403"/>
      <c r="H1470" s="403"/>
      <c r="I1470" s="403"/>
    </row>
    <row r="1471" spans="4:9">
      <c r="D1471" s="116"/>
      <c r="E1471" s="403"/>
      <c r="F1471" s="403"/>
      <c r="G1471" s="403"/>
      <c r="H1471" s="403"/>
      <c r="I1471" s="403"/>
    </row>
    <row r="1472" spans="4:9">
      <c r="D1472" s="116"/>
      <c r="E1472" s="403"/>
      <c r="F1472" s="403"/>
      <c r="G1472" s="403"/>
      <c r="H1472" s="403"/>
      <c r="I1472" s="403"/>
    </row>
    <row r="1473" spans="4:9">
      <c r="D1473" s="116"/>
      <c r="E1473" s="403"/>
      <c r="F1473" s="403"/>
      <c r="G1473" s="403"/>
      <c r="H1473" s="403"/>
      <c r="I1473" s="403"/>
    </row>
    <row r="1474" spans="4:9">
      <c r="D1474" s="116"/>
      <c r="E1474" s="403"/>
      <c r="F1474" s="403"/>
      <c r="G1474" s="403"/>
      <c r="H1474" s="403"/>
      <c r="I1474" s="403"/>
    </row>
    <row r="1475" spans="4:9">
      <c r="D1475" s="116"/>
      <c r="E1475" s="403"/>
      <c r="F1475" s="403"/>
      <c r="G1475" s="403"/>
      <c r="H1475" s="403"/>
      <c r="I1475" s="403"/>
    </row>
    <row r="1476" spans="4:9">
      <c r="D1476" s="116"/>
      <c r="E1476" s="403"/>
      <c r="F1476" s="403"/>
      <c r="G1476" s="403"/>
      <c r="H1476" s="403"/>
      <c r="I1476" s="403"/>
    </row>
    <row r="1477" spans="4:9">
      <c r="D1477" s="116"/>
      <c r="E1477" s="403"/>
      <c r="F1477" s="403"/>
      <c r="G1477" s="403"/>
      <c r="H1477" s="403"/>
      <c r="I1477" s="403"/>
    </row>
    <row r="1478" spans="4:9">
      <c r="D1478" s="116"/>
      <c r="E1478" s="403"/>
      <c r="F1478" s="403"/>
      <c r="G1478" s="403"/>
      <c r="H1478" s="403"/>
      <c r="I1478" s="403"/>
    </row>
    <row r="1479" spans="4:9">
      <c r="D1479" s="116"/>
      <c r="E1479" s="403"/>
      <c r="F1479" s="403"/>
      <c r="G1479" s="403"/>
      <c r="H1479" s="403"/>
      <c r="I1479" s="403"/>
    </row>
    <row r="1480" spans="4:9">
      <c r="D1480" s="116"/>
      <c r="E1480" s="403"/>
      <c r="F1480" s="403"/>
      <c r="G1480" s="403"/>
      <c r="H1480" s="403"/>
      <c r="I1480" s="403"/>
    </row>
    <row r="1481" spans="4:9">
      <c r="D1481" s="116"/>
      <c r="E1481" s="403"/>
      <c r="F1481" s="403"/>
      <c r="G1481" s="403"/>
      <c r="H1481" s="403"/>
      <c r="I1481" s="403"/>
    </row>
    <row r="1482" spans="4:9">
      <c r="D1482" s="116"/>
      <c r="E1482" s="403"/>
      <c r="F1482" s="403"/>
      <c r="G1482" s="403"/>
      <c r="H1482" s="403"/>
      <c r="I1482" s="403"/>
    </row>
    <row r="1483" spans="4:9">
      <c r="D1483" s="116"/>
      <c r="E1483" s="403"/>
      <c r="F1483" s="403"/>
      <c r="G1483" s="403"/>
      <c r="H1483" s="403"/>
      <c r="I1483" s="403"/>
    </row>
    <row r="1484" spans="4:9">
      <c r="D1484" s="116"/>
      <c r="E1484" s="403"/>
      <c r="F1484" s="403"/>
      <c r="G1484" s="403"/>
      <c r="H1484" s="403"/>
      <c r="I1484" s="403"/>
    </row>
    <row r="1485" spans="4:9">
      <c r="D1485" s="116"/>
      <c r="E1485" s="403"/>
      <c r="F1485" s="403"/>
      <c r="G1485" s="403"/>
      <c r="H1485" s="403"/>
      <c r="I1485" s="403"/>
    </row>
    <row r="1486" spans="4:9">
      <c r="D1486" s="116"/>
      <c r="E1486" s="403"/>
      <c r="F1486" s="403"/>
      <c r="G1486" s="403"/>
      <c r="H1486" s="403"/>
      <c r="I1486" s="403"/>
    </row>
    <row r="1487" spans="4:9">
      <c r="D1487" s="116"/>
      <c r="E1487" s="403"/>
      <c r="F1487" s="403"/>
      <c r="G1487" s="403"/>
      <c r="H1487" s="403"/>
      <c r="I1487" s="403"/>
    </row>
    <row r="1488" spans="4:9">
      <c r="D1488" s="116"/>
      <c r="E1488" s="403"/>
      <c r="F1488" s="403"/>
      <c r="G1488" s="403"/>
      <c r="H1488" s="403"/>
      <c r="I1488" s="403"/>
    </row>
    <row r="1489" spans="4:9">
      <c r="D1489" s="116"/>
      <c r="E1489" s="723"/>
      <c r="F1489" s="723"/>
      <c r="G1489" s="723"/>
      <c r="H1489" s="723"/>
      <c r="I1489" s="723"/>
    </row>
    <row r="1490" spans="4:9">
      <c r="D1490" s="116"/>
      <c r="E1490" s="403"/>
      <c r="F1490" s="403"/>
      <c r="G1490" s="403"/>
      <c r="H1490" s="403"/>
      <c r="I1490" s="403"/>
    </row>
    <row r="1491" spans="4:9">
      <c r="D1491" s="116"/>
      <c r="E1491" s="403"/>
      <c r="F1491" s="403"/>
      <c r="G1491" s="403"/>
      <c r="H1491" s="403"/>
      <c r="I1491" s="403"/>
    </row>
    <row r="1492" spans="4:9">
      <c r="D1492" s="116"/>
      <c r="E1492" s="403"/>
      <c r="F1492" s="403"/>
      <c r="G1492" s="403"/>
      <c r="H1492" s="403"/>
      <c r="I1492" s="403"/>
    </row>
    <row r="1493" spans="4:9">
      <c r="D1493" s="116"/>
      <c r="E1493" s="403"/>
      <c r="F1493" s="403"/>
      <c r="G1493" s="403"/>
      <c r="H1493" s="403"/>
      <c r="I1493" s="403"/>
    </row>
    <row r="1494" spans="4:9">
      <c r="D1494" s="116"/>
      <c r="E1494" s="403"/>
      <c r="F1494" s="403"/>
      <c r="G1494" s="403"/>
      <c r="H1494" s="403"/>
      <c r="I1494" s="403"/>
    </row>
    <row r="1495" spans="4:9">
      <c r="D1495" s="116"/>
      <c r="E1495" s="723"/>
      <c r="F1495" s="723"/>
      <c r="G1495" s="723"/>
      <c r="H1495" s="723"/>
      <c r="I1495" s="723"/>
    </row>
    <row r="1496" spans="4:9">
      <c r="D1496" s="116"/>
      <c r="E1496" s="403"/>
      <c r="F1496" s="403"/>
      <c r="G1496" s="403"/>
      <c r="H1496" s="403"/>
      <c r="I1496" s="403"/>
    </row>
    <row r="1497" spans="4:9">
      <c r="D1497" s="116"/>
      <c r="E1497" s="403"/>
      <c r="F1497" s="403"/>
      <c r="G1497" s="403"/>
      <c r="H1497" s="403"/>
      <c r="I1497" s="403"/>
    </row>
    <row r="1498" spans="4:9">
      <c r="D1498" s="116"/>
      <c r="E1498" s="403"/>
      <c r="F1498" s="403"/>
      <c r="G1498" s="403"/>
      <c r="H1498" s="403"/>
      <c r="I1498" s="403"/>
    </row>
    <row r="1499" spans="4:9">
      <c r="D1499" s="116"/>
      <c r="E1499" s="403"/>
      <c r="F1499" s="403"/>
      <c r="G1499" s="403"/>
      <c r="H1499" s="403"/>
      <c r="I1499" s="403"/>
    </row>
    <row r="1500" spans="4:9">
      <c r="D1500" s="116"/>
      <c r="E1500" s="403"/>
      <c r="F1500" s="403"/>
      <c r="G1500" s="403"/>
      <c r="H1500" s="403"/>
      <c r="I1500" s="403"/>
    </row>
    <row r="1501" spans="4:9">
      <c r="D1501" s="116"/>
      <c r="E1501" s="403"/>
      <c r="F1501" s="403"/>
      <c r="G1501" s="403"/>
      <c r="H1501" s="403"/>
      <c r="I1501" s="403"/>
    </row>
    <row r="1502" spans="4:9">
      <c r="D1502" s="116"/>
      <c r="E1502" s="403"/>
      <c r="F1502" s="403"/>
      <c r="G1502" s="403"/>
      <c r="H1502" s="403"/>
      <c r="I1502" s="403"/>
    </row>
    <row r="1503" spans="4:9">
      <c r="D1503" s="116"/>
      <c r="E1503" s="723"/>
      <c r="F1503" s="723"/>
      <c r="G1503" s="723"/>
      <c r="H1503" s="723"/>
      <c r="I1503" s="723"/>
    </row>
    <row r="1504" spans="4:9">
      <c r="D1504" s="116"/>
      <c r="E1504" s="403"/>
      <c r="F1504" s="403"/>
      <c r="G1504" s="403"/>
      <c r="H1504" s="403"/>
      <c r="I1504" s="403"/>
    </row>
    <row r="1505" spans="4:9">
      <c r="D1505" s="116"/>
      <c r="E1505" s="403"/>
      <c r="F1505" s="403"/>
      <c r="G1505" s="403"/>
      <c r="H1505" s="403"/>
      <c r="I1505" s="403"/>
    </row>
    <row r="1506" spans="4:9">
      <c r="D1506" s="116"/>
      <c r="E1506" s="403"/>
      <c r="F1506" s="403"/>
      <c r="G1506" s="403"/>
      <c r="H1506" s="403"/>
      <c r="I1506" s="403"/>
    </row>
    <row r="1507" spans="4:9">
      <c r="D1507" s="116"/>
      <c r="E1507" s="403"/>
      <c r="F1507" s="403"/>
      <c r="G1507" s="403"/>
      <c r="H1507" s="403"/>
      <c r="I1507" s="403"/>
    </row>
    <row r="1508" spans="4:9">
      <c r="D1508" s="116"/>
      <c r="E1508" s="403"/>
      <c r="F1508" s="403"/>
      <c r="G1508" s="403"/>
      <c r="H1508" s="403"/>
      <c r="I1508" s="403"/>
    </row>
    <row r="1509" spans="4:9">
      <c r="D1509" s="116"/>
      <c r="E1509" s="403"/>
      <c r="F1509" s="403"/>
      <c r="G1509" s="403"/>
      <c r="H1509" s="403"/>
      <c r="I1509" s="403"/>
    </row>
    <row r="1510" spans="4:9">
      <c r="D1510" s="116"/>
      <c r="E1510" s="723"/>
      <c r="F1510" s="723"/>
      <c r="G1510" s="723"/>
      <c r="H1510" s="723"/>
      <c r="I1510" s="723"/>
    </row>
    <row r="1511" spans="4:9">
      <c r="D1511" s="116"/>
      <c r="E1511" s="403"/>
      <c r="F1511" s="403"/>
      <c r="G1511" s="403"/>
      <c r="H1511" s="403"/>
      <c r="I1511" s="403"/>
    </row>
    <row r="1512" spans="4:9">
      <c r="D1512" s="116"/>
      <c r="E1512" s="403"/>
      <c r="F1512" s="403"/>
      <c r="G1512" s="403"/>
      <c r="H1512" s="403"/>
      <c r="I1512" s="403"/>
    </row>
    <row r="1513" spans="4:9">
      <c r="D1513" s="116"/>
      <c r="E1513" s="403"/>
      <c r="F1513" s="403"/>
      <c r="G1513" s="403"/>
      <c r="H1513" s="403"/>
      <c r="I1513" s="403"/>
    </row>
    <row r="1514" spans="4:9">
      <c r="D1514" s="116"/>
      <c r="E1514" s="403"/>
      <c r="F1514" s="403"/>
      <c r="G1514" s="403"/>
      <c r="H1514" s="403"/>
      <c r="I1514" s="403"/>
    </row>
    <row r="1515" spans="4:9">
      <c r="D1515" s="116"/>
      <c r="E1515" s="723"/>
      <c r="F1515" s="723"/>
      <c r="G1515" s="723"/>
      <c r="H1515" s="723"/>
      <c r="I1515" s="723"/>
    </row>
    <row r="1516" spans="4:9">
      <c r="D1516" s="116"/>
      <c r="E1516" s="723"/>
      <c r="F1516" s="723"/>
      <c r="G1516" s="723"/>
      <c r="H1516" s="723"/>
      <c r="I1516" s="723"/>
    </row>
    <row r="1517" spans="4:9">
      <c r="D1517" s="116"/>
      <c r="E1517" s="403"/>
      <c r="F1517" s="403"/>
      <c r="G1517" s="403"/>
      <c r="H1517" s="403"/>
      <c r="I1517" s="403"/>
    </row>
    <row r="1518" spans="4:9">
      <c r="D1518" s="116"/>
      <c r="E1518" s="403"/>
      <c r="F1518" s="403"/>
      <c r="G1518" s="403"/>
      <c r="H1518" s="403"/>
      <c r="I1518" s="403"/>
    </row>
    <row r="1519" spans="4:9">
      <c r="D1519" s="116"/>
      <c r="E1519" s="403"/>
      <c r="F1519" s="403"/>
      <c r="G1519" s="403"/>
      <c r="H1519" s="403"/>
      <c r="I1519" s="403"/>
    </row>
    <row r="1520" spans="4:9">
      <c r="D1520" s="116"/>
      <c r="E1520" s="403"/>
      <c r="F1520" s="403"/>
      <c r="G1520" s="403"/>
      <c r="H1520" s="403"/>
      <c r="I1520" s="403"/>
    </row>
    <row r="1521" spans="4:9">
      <c r="D1521" s="116"/>
      <c r="E1521" s="723"/>
      <c r="F1521" s="723"/>
      <c r="G1521" s="723"/>
      <c r="H1521" s="723"/>
      <c r="I1521" s="723"/>
    </row>
    <row r="1522" spans="4:9">
      <c r="D1522" s="116"/>
      <c r="E1522" s="403"/>
      <c r="F1522" s="403"/>
      <c r="G1522" s="403"/>
      <c r="H1522" s="403"/>
      <c r="I1522" s="403"/>
    </row>
    <row r="1523" spans="4:9">
      <c r="D1523" s="116"/>
      <c r="E1523" s="403"/>
      <c r="F1523" s="403"/>
      <c r="G1523" s="403"/>
      <c r="H1523" s="403"/>
      <c r="I1523" s="403"/>
    </row>
    <row r="1524" spans="4:9">
      <c r="D1524" s="116"/>
      <c r="E1524" s="403"/>
      <c r="F1524" s="403"/>
      <c r="G1524" s="403"/>
      <c r="H1524" s="403"/>
      <c r="I1524" s="403"/>
    </row>
    <row r="1525" spans="4:9">
      <c r="D1525" s="116"/>
      <c r="E1525" s="403"/>
      <c r="F1525" s="403"/>
      <c r="G1525" s="403"/>
      <c r="H1525" s="403"/>
      <c r="I1525" s="403"/>
    </row>
    <row r="1526" spans="4:9">
      <c r="D1526" s="116"/>
      <c r="E1526" s="723"/>
      <c r="F1526" s="723"/>
      <c r="G1526" s="723"/>
      <c r="H1526" s="723"/>
      <c r="I1526" s="723"/>
    </row>
    <row r="1527" spans="4:9">
      <c r="D1527" s="116"/>
      <c r="E1527" s="403"/>
      <c r="F1527" s="403"/>
      <c r="G1527" s="403"/>
      <c r="H1527" s="403"/>
      <c r="I1527" s="403"/>
    </row>
    <row r="1528" spans="4:9">
      <c r="D1528" s="116"/>
      <c r="E1528" s="403"/>
      <c r="F1528" s="403"/>
      <c r="G1528" s="403"/>
      <c r="H1528" s="403"/>
      <c r="I1528" s="403"/>
    </row>
    <row r="1529" spans="4:9">
      <c r="D1529" s="116"/>
      <c r="E1529" s="403"/>
      <c r="F1529" s="403"/>
      <c r="G1529" s="403"/>
      <c r="H1529" s="403"/>
      <c r="I1529" s="403"/>
    </row>
    <row r="1530" spans="4:9">
      <c r="D1530" s="116"/>
      <c r="E1530" s="403"/>
      <c r="F1530" s="403"/>
      <c r="G1530" s="403"/>
      <c r="H1530" s="403"/>
      <c r="I1530" s="403"/>
    </row>
    <row r="1531" spans="4:9">
      <c r="D1531" s="116"/>
      <c r="E1531" s="403"/>
      <c r="F1531" s="403"/>
      <c r="G1531" s="403"/>
      <c r="H1531" s="403"/>
      <c r="I1531" s="403"/>
    </row>
    <row r="1532" spans="4:9">
      <c r="D1532" s="116"/>
      <c r="E1532" s="403"/>
      <c r="F1532" s="403"/>
      <c r="G1532" s="403"/>
      <c r="H1532" s="403"/>
      <c r="I1532" s="403"/>
    </row>
    <row r="1533" spans="4:9">
      <c r="D1533" s="116"/>
      <c r="E1533" s="403"/>
      <c r="F1533" s="403"/>
      <c r="G1533" s="403"/>
      <c r="H1533" s="403"/>
      <c r="I1533" s="403"/>
    </row>
    <row r="1534" spans="4:9">
      <c r="D1534" s="116"/>
      <c r="E1534" s="403"/>
      <c r="F1534" s="403"/>
      <c r="G1534" s="403"/>
      <c r="H1534" s="403"/>
      <c r="I1534" s="403"/>
    </row>
    <row r="1535" spans="4:9">
      <c r="D1535" s="116"/>
      <c r="E1535" s="403"/>
      <c r="F1535" s="403"/>
      <c r="G1535" s="403"/>
      <c r="H1535" s="403"/>
      <c r="I1535" s="403"/>
    </row>
    <row r="1536" spans="4:9">
      <c r="D1536" s="116"/>
      <c r="E1536" s="403"/>
      <c r="F1536" s="403"/>
      <c r="G1536" s="403"/>
      <c r="H1536" s="403"/>
      <c r="I1536" s="403"/>
    </row>
    <row r="1537" spans="4:9">
      <c r="D1537" s="116"/>
      <c r="E1537" s="723"/>
      <c r="F1537" s="723"/>
      <c r="G1537" s="723"/>
      <c r="H1537" s="723"/>
      <c r="I1537" s="723"/>
    </row>
    <row r="1538" spans="4:9">
      <c r="D1538" s="116"/>
      <c r="E1538" s="403"/>
      <c r="F1538" s="403"/>
      <c r="G1538" s="403"/>
      <c r="H1538" s="403"/>
      <c r="I1538" s="403"/>
    </row>
    <row r="1539" spans="4:9">
      <c r="D1539" s="116"/>
      <c r="E1539" s="403"/>
      <c r="F1539" s="403"/>
      <c r="G1539" s="403"/>
      <c r="H1539" s="403"/>
      <c r="I1539" s="403"/>
    </row>
    <row r="1540" spans="4:9">
      <c r="D1540" s="116"/>
      <c r="E1540" s="403"/>
      <c r="F1540" s="403"/>
      <c r="G1540" s="403"/>
      <c r="H1540" s="403"/>
      <c r="I1540" s="403"/>
    </row>
    <row r="1541" spans="4:9">
      <c r="D1541" s="116"/>
      <c r="E1541" s="403"/>
      <c r="F1541" s="403"/>
      <c r="G1541" s="403"/>
      <c r="H1541" s="403"/>
      <c r="I1541" s="403"/>
    </row>
    <row r="1542" spans="4:9">
      <c r="D1542" s="116"/>
      <c r="E1542" s="403"/>
      <c r="F1542" s="403"/>
      <c r="G1542" s="403"/>
      <c r="H1542" s="403"/>
      <c r="I1542" s="403"/>
    </row>
    <row r="1543" spans="4:9">
      <c r="D1543" s="116"/>
      <c r="E1543" s="403"/>
      <c r="F1543" s="403"/>
      <c r="G1543" s="403"/>
      <c r="H1543" s="403"/>
      <c r="I1543" s="403"/>
    </row>
    <row r="1544" spans="4:9">
      <c r="D1544" s="116"/>
      <c r="E1544" s="723"/>
      <c r="F1544" s="723"/>
      <c r="G1544" s="723"/>
      <c r="H1544" s="723"/>
      <c r="I1544" s="723"/>
    </row>
    <row r="1545" spans="4:9">
      <c r="D1545" s="116"/>
      <c r="E1545" s="403"/>
      <c r="F1545" s="403"/>
      <c r="G1545" s="403"/>
      <c r="H1545" s="403"/>
      <c r="I1545" s="403"/>
    </row>
    <row r="1546" spans="4:9">
      <c r="D1546" s="116"/>
      <c r="E1546" s="723"/>
      <c r="F1546" s="723"/>
      <c r="G1546" s="723"/>
      <c r="H1546" s="723"/>
      <c r="I1546" s="723"/>
    </row>
    <row r="1547" spans="4:9">
      <c r="D1547" s="116"/>
      <c r="E1547" s="403"/>
      <c r="F1547" s="403"/>
      <c r="G1547" s="403"/>
      <c r="H1547" s="403"/>
      <c r="I1547" s="403"/>
    </row>
    <row r="1548" spans="4:9">
      <c r="D1548" s="116"/>
      <c r="E1548" s="403"/>
      <c r="F1548" s="403"/>
      <c r="G1548" s="403"/>
      <c r="H1548" s="403"/>
      <c r="I1548" s="403"/>
    </row>
    <row r="1549" spans="4:9">
      <c r="D1549" s="116"/>
      <c r="E1549" s="403"/>
      <c r="F1549" s="403"/>
      <c r="G1549" s="403"/>
      <c r="H1549" s="403"/>
      <c r="I1549" s="403"/>
    </row>
    <row r="1550" spans="4:9">
      <c r="D1550" s="116"/>
      <c r="E1550" s="723"/>
      <c r="F1550" s="723"/>
      <c r="G1550" s="723"/>
      <c r="H1550" s="723"/>
      <c r="I1550" s="723"/>
    </row>
    <row r="1551" spans="4:9">
      <c r="D1551" s="116"/>
      <c r="E1551" s="403"/>
      <c r="F1551" s="403"/>
      <c r="G1551" s="403"/>
      <c r="H1551" s="403"/>
      <c r="I1551" s="403"/>
    </row>
    <row r="1552" spans="4:9">
      <c r="D1552" s="116"/>
      <c r="E1552" s="723"/>
      <c r="F1552" s="723"/>
      <c r="G1552" s="723"/>
      <c r="H1552" s="723"/>
      <c r="I1552" s="723"/>
    </row>
    <row r="1553" spans="4:9">
      <c r="D1553" s="116"/>
      <c r="E1553" s="403"/>
      <c r="F1553" s="403"/>
      <c r="G1553" s="403"/>
      <c r="H1553" s="403"/>
      <c r="I1553" s="403"/>
    </row>
    <row r="1554" spans="4:9">
      <c r="D1554" s="116"/>
      <c r="E1554" s="403"/>
      <c r="F1554" s="403"/>
      <c r="G1554" s="403"/>
      <c r="H1554" s="403"/>
      <c r="I1554" s="403"/>
    </row>
    <row r="1555" spans="4:9">
      <c r="D1555" s="116"/>
      <c r="E1555" s="403"/>
      <c r="F1555" s="403"/>
      <c r="G1555" s="403"/>
      <c r="H1555" s="403"/>
      <c r="I1555" s="403"/>
    </row>
    <row r="1556" spans="4:9">
      <c r="D1556" s="116"/>
      <c r="E1556" s="403"/>
      <c r="F1556" s="403"/>
      <c r="G1556" s="403"/>
      <c r="H1556" s="403"/>
      <c r="I1556" s="403"/>
    </row>
    <row r="1557" spans="4:9">
      <c r="D1557" s="116"/>
      <c r="E1557" s="403"/>
      <c r="F1557" s="403"/>
      <c r="G1557" s="403"/>
      <c r="H1557" s="403"/>
      <c r="I1557" s="403"/>
    </row>
    <row r="1558" spans="4:9">
      <c r="D1558" s="116"/>
      <c r="E1558" s="403"/>
      <c r="F1558" s="403"/>
      <c r="G1558" s="403"/>
      <c r="H1558" s="403"/>
      <c r="I1558" s="403"/>
    </row>
    <row r="1559" spans="4:9">
      <c r="D1559" s="116"/>
      <c r="E1559" s="403"/>
      <c r="F1559" s="403"/>
      <c r="G1559" s="403"/>
      <c r="H1559" s="403"/>
      <c r="I1559" s="403"/>
    </row>
    <row r="1560" spans="4:9">
      <c r="D1560" s="116"/>
      <c r="E1560" s="403"/>
      <c r="F1560" s="403"/>
      <c r="G1560" s="403"/>
      <c r="H1560" s="403"/>
      <c r="I1560" s="403"/>
    </row>
    <row r="1561" spans="4:9">
      <c r="D1561" s="116"/>
      <c r="E1561" s="723"/>
      <c r="F1561" s="723"/>
      <c r="G1561" s="723"/>
      <c r="H1561" s="723"/>
      <c r="I1561" s="723"/>
    </row>
    <row r="1562" spans="4:9">
      <c r="D1562" s="116"/>
      <c r="E1562" s="403"/>
      <c r="F1562" s="403"/>
      <c r="G1562" s="403"/>
      <c r="H1562" s="403"/>
      <c r="I1562" s="403"/>
    </row>
    <row r="1563" spans="4:9">
      <c r="D1563" s="116"/>
      <c r="E1563" s="403"/>
      <c r="F1563" s="403"/>
      <c r="G1563" s="403"/>
      <c r="H1563" s="403"/>
      <c r="I1563" s="403"/>
    </row>
    <row r="1564" spans="4:9">
      <c r="D1564" s="116"/>
      <c r="E1564" s="403"/>
      <c r="F1564" s="403"/>
      <c r="G1564" s="403"/>
      <c r="H1564" s="403"/>
      <c r="I1564" s="403"/>
    </row>
    <row r="1565" spans="4:9">
      <c r="D1565" s="116"/>
      <c r="E1565" s="403"/>
      <c r="F1565" s="403"/>
      <c r="G1565" s="403"/>
      <c r="H1565" s="403"/>
      <c r="I1565" s="403"/>
    </row>
    <row r="1566" spans="4:9">
      <c r="D1566" s="116"/>
      <c r="E1566" s="723"/>
      <c r="F1566" s="723"/>
      <c r="G1566" s="723"/>
      <c r="H1566" s="723"/>
      <c r="I1566" s="723"/>
    </row>
    <row r="1567" spans="4:9">
      <c r="D1567" s="116"/>
      <c r="E1567" s="403"/>
      <c r="F1567" s="403"/>
      <c r="G1567" s="403"/>
      <c r="H1567" s="403"/>
      <c r="I1567" s="403"/>
    </row>
    <row r="1568" spans="4:9">
      <c r="D1568" s="116"/>
      <c r="E1568" s="723"/>
      <c r="F1568" s="723"/>
      <c r="G1568" s="723"/>
      <c r="H1568" s="723"/>
      <c r="I1568" s="723"/>
    </row>
    <row r="1569" spans="4:9">
      <c r="D1569" s="116"/>
      <c r="E1569" s="723"/>
      <c r="F1569" s="723"/>
      <c r="G1569" s="723"/>
      <c r="H1569" s="723"/>
      <c r="I1569" s="723"/>
    </row>
    <row r="1570" spans="4:9">
      <c r="D1570" s="116"/>
      <c r="E1570" s="403"/>
      <c r="F1570" s="403"/>
      <c r="G1570" s="403"/>
      <c r="H1570" s="403"/>
      <c r="I1570" s="403"/>
    </row>
    <row r="1571" spans="4:9">
      <c r="D1571" s="116"/>
      <c r="E1571" s="403"/>
      <c r="F1571" s="403"/>
      <c r="G1571" s="403"/>
      <c r="H1571" s="403"/>
      <c r="I1571" s="403"/>
    </row>
    <row r="1572" spans="4:9">
      <c r="D1572" s="116"/>
      <c r="E1572" s="723"/>
      <c r="F1572" s="723"/>
      <c r="G1572" s="723"/>
      <c r="H1572" s="723"/>
      <c r="I1572" s="723"/>
    </row>
    <row r="1573" spans="4:9">
      <c r="D1573" s="116"/>
      <c r="E1573" s="403"/>
      <c r="F1573" s="403"/>
      <c r="G1573" s="403"/>
      <c r="H1573" s="403"/>
      <c r="I1573" s="403"/>
    </row>
    <row r="1574" spans="4:9">
      <c r="D1574" s="116"/>
      <c r="E1574" s="403"/>
      <c r="F1574" s="403"/>
      <c r="G1574" s="403"/>
      <c r="H1574" s="403"/>
      <c r="I1574" s="403"/>
    </row>
    <row r="1575" spans="4:9">
      <c r="D1575" s="116"/>
      <c r="E1575" s="403"/>
      <c r="F1575" s="403"/>
      <c r="G1575" s="403"/>
      <c r="H1575" s="403"/>
      <c r="I1575" s="403"/>
    </row>
    <row r="1576" spans="4:9">
      <c r="D1576" s="116"/>
      <c r="E1576" s="403"/>
      <c r="F1576" s="403"/>
      <c r="G1576" s="403"/>
      <c r="H1576" s="403"/>
      <c r="I1576" s="403"/>
    </row>
    <row r="1577" spans="4:9">
      <c r="D1577" s="116"/>
      <c r="E1577" s="403"/>
      <c r="F1577" s="403"/>
      <c r="G1577" s="403"/>
      <c r="H1577" s="403"/>
      <c r="I1577" s="403"/>
    </row>
    <row r="1578" spans="4:9">
      <c r="D1578" s="116"/>
      <c r="E1578" s="403"/>
      <c r="F1578" s="403"/>
      <c r="G1578" s="403"/>
      <c r="H1578" s="403"/>
      <c r="I1578" s="403"/>
    </row>
    <row r="1579" spans="4:9">
      <c r="D1579" s="116"/>
      <c r="E1579" s="403"/>
      <c r="F1579" s="403"/>
      <c r="G1579" s="403"/>
      <c r="H1579" s="403"/>
      <c r="I1579" s="403"/>
    </row>
    <row r="1580" spans="4:9">
      <c r="D1580" s="116"/>
      <c r="E1580" s="403"/>
      <c r="F1580" s="403"/>
      <c r="G1580" s="403"/>
      <c r="H1580" s="403"/>
      <c r="I1580" s="403"/>
    </row>
    <row r="1581" spans="4:9">
      <c r="D1581" s="116"/>
      <c r="E1581" s="723"/>
      <c r="F1581" s="723"/>
      <c r="G1581" s="723"/>
      <c r="H1581" s="723"/>
      <c r="I1581" s="723"/>
    </row>
    <row r="1582" spans="4:9">
      <c r="D1582" s="116"/>
      <c r="E1582" s="403"/>
      <c r="F1582" s="403"/>
      <c r="G1582" s="403"/>
      <c r="H1582" s="403"/>
      <c r="I1582" s="403"/>
    </row>
    <row r="1583" spans="4:9">
      <c r="D1583" s="116"/>
      <c r="E1583" s="403"/>
      <c r="F1583" s="403"/>
      <c r="G1583" s="403"/>
      <c r="H1583" s="403"/>
      <c r="I1583" s="403"/>
    </row>
    <row r="1584" spans="4:9">
      <c r="D1584" s="116"/>
      <c r="E1584" s="403"/>
      <c r="F1584" s="403"/>
      <c r="G1584" s="403"/>
      <c r="H1584" s="403"/>
      <c r="I1584" s="403"/>
    </row>
    <row r="1585" spans="4:9">
      <c r="D1585" s="116"/>
      <c r="E1585" s="403"/>
      <c r="F1585" s="403"/>
      <c r="G1585" s="403"/>
      <c r="H1585" s="403"/>
      <c r="I1585" s="403"/>
    </row>
    <row r="1586" spans="4:9">
      <c r="D1586" s="116"/>
      <c r="E1586" s="723"/>
      <c r="F1586" s="723"/>
      <c r="G1586" s="723"/>
      <c r="H1586" s="723"/>
      <c r="I1586" s="723"/>
    </row>
    <row r="1587" spans="4:9">
      <c r="D1587" s="116"/>
      <c r="E1587" s="403"/>
      <c r="F1587" s="403"/>
      <c r="G1587" s="403"/>
      <c r="H1587" s="403"/>
      <c r="I1587" s="403"/>
    </row>
    <row r="1588" spans="4:9">
      <c r="D1588" s="116"/>
      <c r="E1588" s="403"/>
      <c r="F1588" s="403"/>
      <c r="G1588" s="403"/>
      <c r="H1588" s="403"/>
      <c r="I1588" s="403"/>
    </row>
    <row r="1589" spans="4:9">
      <c r="D1589" s="116"/>
      <c r="E1589" s="403"/>
      <c r="F1589" s="403"/>
      <c r="G1589" s="403"/>
      <c r="H1589" s="403"/>
      <c r="I1589" s="403"/>
    </row>
    <row r="1590" spans="4:9">
      <c r="D1590" s="116"/>
      <c r="E1590" s="403"/>
      <c r="F1590" s="403"/>
      <c r="G1590" s="403"/>
      <c r="H1590" s="403"/>
      <c r="I1590" s="403"/>
    </row>
    <row r="1591" spans="4:9">
      <c r="D1591" s="116"/>
      <c r="E1591" s="723"/>
      <c r="F1591" s="723"/>
      <c r="G1591" s="723"/>
      <c r="H1591" s="723"/>
      <c r="I1591" s="723"/>
    </row>
    <row r="1592" spans="4:9">
      <c r="D1592" s="116"/>
      <c r="E1592" s="403"/>
      <c r="F1592" s="403"/>
      <c r="G1592" s="403"/>
      <c r="H1592" s="403"/>
      <c r="I1592" s="403"/>
    </row>
    <row r="1593" spans="4:9">
      <c r="D1593" s="116"/>
      <c r="E1593" s="403"/>
      <c r="F1593" s="403"/>
      <c r="G1593" s="403"/>
      <c r="H1593" s="403"/>
      <c r="I1593" s="403"/>
    </row>
    <row r="1594" spans="4:9">
      <c r="D1594" s="116"/>
      <c r="E1594" s="403"/>
      <c r="F1594" s="403"/>
      <c r="G1594" s="403"/>
      <c r="H1594" s="403"/>
      <c r="I1594" s="403"/>
    </row>
    <row r="1595" spans="4:9">
      <c r="D1595" s="116"/>
      <c r="E1595" s="403"/>
      <c r="F1595" s="403"/>
      <c r="G1595" s="403"/>
      <c r="H1595" s="403"/>
      <c r="I1595" s="403"/>
    </row>
    <row r="1596" spans="4:9">
      <c r="D1596" s="116"/>
      <c r="E1596" s="403"/>
      <c r="F1596" s="403"/>
      <c r="G1596" s="403"/>
      <c r="H1596" s="403"/>
      <c r="I1596" s="403"/>
    </row>
    <row r="1597" spans="4:9">
      <c r="D1597" s="116"/>
      <c r="E1597" s="403"/>
      <c r="F1597" s="403"/>
      <c r="G1597" s="403"/>
      <c r="H1597" s="403"/>
      <c r="I1597" s="403"/>
    </row>
    <row r="1598" spans="4:9">
      <c r="D1598" s="116"/>
      <c r="E1598" s="403"/>
      <c r="F1598" s="403"/>
      <c r="G1598" s="403"/>
      <c r="H1598" s="403"/>
      <c r="I1598" s="403"/>
    </row>
    <row r="1599" spans="4:9">
      <c r="D1599" s="116"/>
      <c r="E1599" s="403"/>
      <c r="F1599" s="403"/>
      <c r="G1599" s="403"/>
      <c r="H1599" s="403"/>
      <c r="I1599" s="403"/>
    </row>
    <row r="1600" spans="4:9">
      <c r="D1600" s="116"/>
      <c r="E1600" s="403"/>
      <c r="F1600" s="403"/>
      <c r="G1600" s="403"/>
      <c r="H1600" s="403"/>
      <c r="I1600" s="403"/>
    </row>
    <row r="1601" spans="4:9">
      <c r="D1601" s="116"/>
      <c r="E1601" s="403"/>
      <c r="F1601" s="403"/>
      <c r="G1601" s="403"/>
      <c r="H1601" s="403"/>
      <c r="I1601" s="403"/>
    </row>
    <row r="1602" spans="4:9">
      <c r="D1602" s="116"/>
      <c r="E1602" s="403"/>
      <c r="F1602" s="403"/>
      <c r="G1602" s="403"/>
      <c r="H1602" s="403"/>
      <c r="I1602" s="403"/>
    </row>
    <row r="1603" spans="4:9">
      <c r="D1603" s="116"/>
      <c r="E1603" s="723"/>
      <c r="F1603" s="723"/>
      <c r="G1603" s="723"/>
      <c r="H1603" s="723"/>
      <c r="I1603" s="723"/>
    </row>
    <row r="1604" spans="4:9">
      <c r="D1604" s="116"/>
      <c r="E1604" s="403"/>
      <c r="F1604" s="403"/>
      <c r="G1604" s="403"/>
      <c r="H1604" s="403"/>
      <c r="I1604" s="403"/>
    </row>
    <row r="1605" spans="4:9">
      <c r="D1605" s="116"/>
      <c r="E1605" s="403"/>
      <c r="F1605" s="403"/>
      <c r="G1605" s="403"/>
      <c r="H1605" s="403"/>
      <c r="I1605" s="403"/>
    </row>
    <row r="1606" spans="4:9">
      <c r="D1606" s="116"/>
      <c r="E1606" s="403"/>
      <c r="F1606" s="403"/>
      <c r="G1606" s="403"/>
      <c r="H1606" s="403"/>
      <c r="I1606" s="403"/>
    </row>
    <row r="1607" spans="4:9">
      <c r="D1607" s="116"/>
      <c r="E1607" s="403"/>
      <c r="F1607" s="403"/>
      <c r="G1607" s="403"/>
      <c r="H1607" s="403"/>
      <c r="I1607" s="403"/>
    </row>
    <row r="1608" spans="4:9">
      <c r="D1608" s="116"/>
      <c r="E1608" s="403"/>
      <c r="F1608" s="403"/>
      <c r="G1608" s="403"/>
      <c r="H1608" s="403"/>
      <c r="I1608" s="403"/>
    </row>
    <row r="1609" spans="4:9">
      <c r="D1609" s="116"/>
      <c r="E1609" s="723"/>
      <c r="F1609" s="723"/>
      <c r="G1609" s="723"/>
      <c r="H1609" s="723"/>
      <c r="I1609" s="723"/>
    </row>
    <row r="1610" spans="4:9">
      <c r="D1610" s="116"/>
      <c r="E1610" s="723"/>
      <c r="F1610" s="723"/>
      <c r="G1610" s="723"/>
      <c r="H1610" s="723"/>
      <c r="I1610" s="723"/>
    </row>
    <row r="1611" spans="4:9">
      <c r="D1611" s="116"/>
      <c r="E1611" s="403"/>
      <c r="F1611" s="403"/>
      <c r="G1611" s="403"/>
      <c r="H1611" s="403"/>
      <c r="I1611" s="403"/>
    </row>
    <row r="1612" spans="4:9">
      <c r="D1612" s="116"/>
      <c r="E1612" s="403"/>
      <c r="F1612" s="403"/>
      <c r="G1612" s="403"/>
      <c r="H1612" s="403"/>
      <c r="I1612" s="403"/>
    </row>
    <row r="1613" spans="4:9">
      <c r="D1613" s="116"/>
      <c r="E1613" s="403"/>
      <c r="F1613" s="403"/>
      <c r="G1613" s="403"/>
      <c r="H1613" s="403"/>
      <c r="I1613" s="26"/>
    </row>
    <row r="1614" spans="4:9">
      <c r="D1614" s="116"/>
      <c r="E1614" s="403"/>
      <c r="F1614" s="403"/>
      <c r="G1614" s="403"/>
      <c r="H1614" s="403"/>
      <c r="I1614" s="403"/>
    </row>
    <row r="1615" spans="4:9">
      <c r="D1615" s="116"/>
      <c r="E1615" s="723"/>
      <c r="F1615" s="723"/>
      <c r="G1615" s="723"/>
      <c r="H1615" s="723"/>
      <c r="I1615" s="723"/>
    </row>
    <row r="1616" spans="4:9">
      <c r="D1616" s="116"/>
      <c r="E1616" s="403"/>
      <c r="F1616" s="403"/>
      <c r="G1616" s="26"/>
      <c r="H1616" s="403"/>
      <c r="I1616" s="26"/>
    </row>
    <row r="1617" spans="4:9">
      <c r="D1617" s="116"/>
      <c r="E1617" s="723"/>
      <c r="F1617" s="723"/>
      <c r="G1617" s="723"/>
      <c r="H1617" s="723"/>
      <c r="I1617" s="723"/>
    </row>
    <row r="1618" spans="4:9">
      <c r="D1618" s="116"/>
      <c r="E1618" s="403"/>
      <c r="F1618" s="403"/>
      <c r="G1618" s="403"/>
      <c r="H1618" s="403"/>
      <c r="I1618" s="403"/>
    </row>
    <row r="1619" spans="4:9">
      <c r="D1619" s="116"/>
      <c r="E1619" s="723"/>
      <c r="F1619" s="723"/>
      <c r="G1619" s="723"/>
      <c r="H1619" s="723"/>
      <c r="I1619" s="723"/>
    </row>
    <row r="1620" spans="4:9">
      <c r="D1620" s="116"/>
      <c r="E1620" s="403"/>
      <c r="F1620" s="403"/>
      <c r="G1620" s="26"/>
      <c r="H1620" s="403"/>
      <c r="I1620" s="26"/>
    </row>
    <row r="1621" spans="4:9">
      <c r="D1621" s="116"/>
      <c r="E1621" s="403"/>
      <c r="F1621" s="403"/>
      <c r="G1621" s="403"/>
      <c r="H1621" s="403"/>
      <c r="I1621" s="403"/>
    </row>
    <row r="1622" spans="4:9">
      <c r="D1622" s="116"/>
      <c r="E1622" s="403"/>
      <c r="F1622" s="403"/>
      <c r="G1622" s="403"/>
      <c r="H1622" s="403"/>
      <c r="I1622" s="403"/>
    </row>
    <row r="1623" spans="4:9">
      <c r="D1623" s="116"/>
      <c r="E1623" s="403"/>
      <c r="F1623" s="403"/>
      <c r="G1623" s="403"/>
      <c r="H1623" s="403"/>
      <c r="I1623" s="403"/>
    </row>
    <row r="1624" spans="4:9">
      <c r="D1624" s="116"/>
      <c r="E1624" s="723"/>
      <c r="F1624" s="723"/>
      <c r="G1624" s="723"/>
      <c r="H1624" s="723"/>
      <c r="I1624" s="723"/>
    </row>
    <row r="1625" spans="4:9">
      <c r="D1625" s="116"/>
      <c r="E1625" s="403"/>
      <c r="F1625" s="403"/>
      <c r="G1625" s="26"/>
      <c r="H1625" s="403"/>
      <c r="I1625" s="26"/>
    </row>
    <row r="1626" spans="4:9">
      <c r="D1626" s="116"/>
      <c r="E1626" s="403"/>
      <c r="F1626" s="403"/>
      <c r="G1626" s="26"/>
      <c r="H1626" s="403"/>
      <c r="I1626" s="26"/>
    </row>
    <row r="1627" spans="4:9">
      <c r="D1627" s="116"/>
      <c r="E1627" s="403"/>
      <c r="F1627" s="403"/>
      <c r="G1627" s="403"/>
      <c r="H1627" s="403"/>
      <c r="I1627" s="403"/>
    </row>
    <row r="1628" spans="4:9">
      <c r="D1628" s="116"/>
      <c r="E1628" s="403"/>
      <c r="F1628" s="403"/>
      <c r="G1628" s="403"/>
      <c r="H1628" s="403"/>
      <c r="I1628" s="26"/>
    </row>
    <row r="1629" spans="4:9">
      <c r="D1629" s="116"/>
      <c r="E1629" s="723"/>
      <c r="F1629" s="723"/>
      <c r="G1629" s="723"/>
      <c r="H1629" s="723"/>
      <c r="I1629" s="723"/>
    </row>
    <row r="1630" spans="4:9">
      <c r="D1630" s="116"/>
      <c r="E1630" s="403"/>
      <c r="F1630" s="403"/>
      <c r="G1630" s="403"/>
      <c r="H1630" s="403"/>
      <c r="I1630" s="403"/>
    </row>
    <row r="1631" spans="4:9">
      <c r="D1631" s="116"/>
      <c r="E1631" s="723"/>
      <c r="F1631" s="723"/>
      <c r="G1631" s="723"/>
      <c r="H1631" s="723"/>
      <c r="I1631" s="723"/>
    </row>
    <row r="1632" spans="4:9">
      <c r="D1632" s="116"/>
      <c r="E1632" s="723"/>
      <c r="F1632" s="723"/>
      <c r="G1632" s="723"/>
      <c r="H1632" s="723"/>
      <c r="I1632" s="723"/>
    </row>
    <row r="1633" spans="4:9">
      <c r="D1633" s="116"/>
      <c r="E1633" s="403"/>
      <c r="F1633" s="403"/>
      <c r="G1633" s="403"/>
      <c r="H1633" s="403"/>
      <c r="I1633" s="403"/>
    </row>
    <row r="1634" spans="4:9">
      <c r="D1634" s="116"/>
      <c r="E1634" s="403"/>
      <c r="F1634" s="403"/>
      <c r="G1634" s="403"/>
      <c r="H1634" s="403"/>
      <c r="I1634" s="403"/>
    </row>
    <row r="1635" spans="4:9">
      <c r="D1635" s="116"/>
      <c r="E1635" s="403"/>
      <c r="F1635" s="403"/>
      <c r="G1635" s="403"/>
      <c r="H1635" s="403"/>
      <c r="I1635" s="403"/>
    </row>
    <row r="1636" spans="4:9">
      <c r="D1636" s="116"/>
      <c r="E1636" s="403"/>
      <c r="F1636" s="403"/>
      <c r="G1636" s="403"/>
      <c r="H1636" s="403"/>
      <c r="I1636" s="403"/>
    </row>
    <row r="1637" spans="4:9">
      <c r="D1637" s="116"/>
      <c r="E1637" s="403"/>
      <c r="F1637" s="403"/>
      <c r="G1637" s="403"/>
      <c r="H1637" s="403"/>
      <c r="I1637" s="403"/>
    </row>
    <row r="1638" spans="4:9">
      <c r="D1638" s="116"/>
      <c r="E1638" s="403"/>
      <c r="F1638" s="403"/>
      <c r="G1638" s="403"/>
      <c r="H1638" s="403"/>
      <c r="I1638" s="403"/>
    </row>
    <row r="1639" spans="4:9">
      <c r="D1639" s="116"/>
      <c r="E1639" s="403"/>
      <c r="F1639" s="403"/>
      <c r="G1639" s="403"/>
      <c r="H1639" s="403"/>
      <c r="I1639" s="403"/>
    </row>
    <row r="1640" spans="4:9">
      <c r="D1640" s="116"/>
      <c r="E1640" s="403"/>
      <c r="F1640" s="403"/>
      <c r="G1640" s="403"/>
      <c r="H1640" s="403"/>
      <c r="I1640" s="403"/>
    </row>
    <row r="1641" spans="4:9">
      <c r="D1641" s="116"/>
      <c r="E1641" s="403"/>
      <c r="F1641" s="403"/>
      <c r="G1641" s="403"/>
      <c r="H1641" s="403"/>
      <c r="I1641" s="403"/>
    </row>
    <row r="1642" spans="4:9">
      <c r="D1642" s="116"/>
      <c r="E1642" s="723"/>
      <c r="F1642" s="723"/>
      <c r="G1642" s="723"/>
      <c r="H1642" s="723"/>
      <c r="I1642" s="723"/>
    </row>
    <row r="1643" spans="4:9">
      <c r="D1643" s="116"/>
      <c r="E1643" s="403"/>
      <c r="F1643" s="403"/>
      <c r="G1643" s="403"/>
      <c r="H1643" s="403"/>
      <c r="I1643" s="403"/>
    </row>
    <row r="1644" spans="4:9">
      <c r="D1644" s="116"/>
      <c r="E1644" s="403"/>
      <c r="F1644" s="403"/>
      <c r="G1644" s="403"/>
      <c r="H1644" s="403"/>
      <c r="I1644" s="403"/>
    </row>
    <row r="1645" spans="4:9">
      <c r="D1645" s="116"/>
      <c r="E1645" s="403"/>
      <c r="F1645" s="403"/>
      <c r="G1645" s="403"/>
      <c r="H1645" s="403"/>
      <c r="I1645" s="403"/>
    </row>
    <row r="1646" spans="4:9">
      <c r="D1646" s="116"/>
      <c r="E1646" s="403"/>
      <c r="F1646" s="403"/>
      <c r="G1646" s="403"/>
      <c r="H1646" s="403"/>
      <c r="I1646" s="403"/>
    </row>
    <row r="1647" spans="4:9">
      <c r="D1647" s="116"/>
      <c r="E1647" s="723"/>
      <c r="F1647" s="723"/>
      <c r="G1647" s="723"/>
      <c r="H1647" s="723"/>
      <c r="I1647" s="723"/>
    </row>
    <row r="1648" spans="4:9">
      <c r="D1648" s="116"/>
      <c r="E1648" s="403"/>
      <c r="F1648" s="403"/>
      <c r="G1648" s="403"/>
      <c r="H1648" s="403"/>
      <c r="I1648" s="403"/>
    </row>
    <row r="1649" spans="4:9">
      <c r="D1649" s="116"/>
      <c r="E1649" s="403"/>
      <c r="F1649" s="403"/>
      <c r="G1649" s="403"/>
      <c r="H1649" s="403"/>
      <c r="I1649" s="403"/>
    </row>
    <row r="1650" spans="4:9">
      <c r="D1650" s="116"/>
      <c r="E1650" s="403"/>
      <c r="F1650" s="403"/>
      <c r="G1650" s="403"/>
      <c r="H1650" s="403"/>
      <c r="I1650" s="403"/>
    </row>
    <row r="1651" spans="4:9">
      <c r="D1651" s="116"/>
      <c r="E1651" s="403"/>
      <c r="F1651" s="403"/>
      <c r="G1651" s="403"/>
      <c r="H1651" s="403"/>
      <c r="I1651" s="403"/>
    </row>
    <row r="1652" spans="4:9">
      <c r="D1652" s="116"/>
      <c r="E1652" s="403"/>
      <c r="F1652" s="403"/>
      <c r="G1652" s="403"/>
      <c r="H1652" s="403"/>
      <c r="I1652" s="403"/>
    </row>
    <row r="1653" spans="4:9">
      <c r="D1653" s="116"/>
      <c r="E1653" s="403"/>
      <c r="F1653" s="403"/>
      <c r="G1653" s="403"/>
      <c r="H1653" s="403"/>
      <c r="I1653" s="403"/>
    </row>
    <row r="1654" spans="4:9">
      <c r="D1654" s="116"/>
      <c r="E1654" s="403"/>
      <c r="F1654" s="403"/>
      <c r="G1654" s="403"/>
      <c r="H1654" s="403"/>
      <c r="I1654" s="403"/>
    </row>
    <row r="1655" spans="4:9">
      <c r="D1655" s="116"/>
      <c r="E1655" s="403"/>
      <c r="F1655" s="403"/>
      <c r="G1655" s="403"/>
      <c r="H1655" s="403"/>
      <c r="I1655" s="403"/>
    </row>
    <row r="1656" spans="4:9">
      <c r="D1656" s="116"/>
      <c r="E1656" s="403"/>
      <c r="F1656" s="403"/>
      <c r="G1656" s="403"/>
      <c r="H1656" s="403"/>
      <c r="I1656" s="403"/>
    </row>
    <row r="1657" spans="4:9">
      <c r="D1657" s="116"/>
      <c r="E1657" s="723"/>
      <c r="F1657" s="723"/>
      <c r="G1657" s="723"/>
      <c r="H1657" s="723"/>
      <c r="I1657" s="723"/>
    </row>
    <row r="1658" spans="4:9">
      <c r="D1658" s="116"/>
      <c r="E1658" s="403"/>
      <c r="F1658" s="403"/>
      <c r="G1658" s="403"/>
      <c r="H1658" s="403"/>
      <c r="I1658" s="403"/>
    </row>
    <row r="1659" spans="4:9">
      <c r="D1659" s="116"/>
      <c r="E1659" s="403"/>
      <c r="F1659" s="403"/>
      <c r="G1659" s="403"/>
      <c r="H1659" s="403"/>
      <c r="I1659" s="403"/>
    </row>
    <row r="1660" spans="4:9">
      <c r="D1660" s="116"/>
      <c r="E1660" s="403"/>
      <c r="F1660" s="403"/>
      <c r="G1660" s="403"/>
      <c r="H1660" s="403"/>
      <c r="I1660" s="403"/>
    </row>
    <row r="1661" spans="4:9">
      <c r="D1661" s="116"/>
      <c r="E1661" s="403"/>
      <c r="F1661" s="403"/>
      <c r="G1661" s="403"/>
      <c r="H1661" s="403"/>
      <c r="I1661" s="403"/>
    </row>
    <row r="1662" spans="4:9">
      <c r="D1662" s="116"/>
      <c r="E1662" s="723"/>
      <c r="F1662" s="723"/>
      <c r="G1662" s="723"/>
      <c r="H1662" s="723"/>
      <c r="I1662" s="723"/>
    </row>
    <row r="1663" spans="4:9">
      <c r="D1663" s="116"/>
      <c r="E1663" s="403"/>
      <c r="F1663" s="403"/>
      <c r="G1663" s="403"/>
      <c r="H1663" s="403"/>
      <c r="I1663" s="403"/>
    </row>
    <row r="1664" spans="4:9">
      <c r="D1664" s="116"/>
      <c r="E1664" s="403"/>
      <c r="F1664" s="403"/>
      <c r="G1664" s="403"/>
      <c r="H1664" s="403"/>
      <c r="I1664" s="403"/>
    </row>
    <row r="1665" spans="4:9">
      <c r="D1665" s="116"/>
      <c r="E1665" s="403"/>
      <c r="F1665" s="403"/>
      <c r="G1665" s="403"/>
      <c r="H1665" s="403"/>
      <c r="I1665" s="403"/>
    </row>
    <row r="1666" spans="4:9">
      <c r="D1666" s="116"/>
      <c r="E1666" s="403"/>
      <c r="F1666" s="403"/>
      <c r="G1666" s="403"/>
      <c r="H1666" s="403"/>
      <c r="I1666" s="403"/>
    </row>
    <row r="1667" spans="4:9">
      <c r="D1667" s="116"/>
      <c r="E1667" s="403"/>
      <c r="F1667" s="403"/>
      <c r="G1667" s="403"/>
      <c r="H1667" s="403"/>
      <c r="I1667" s="403"/>
    </row>
    <row r="1668" spans="4:9">
      <c r="D1668" s="116"/>
      <c r="E1668" s="723"/>
      <c r="F1668" s="723"/>
      <c r="G1668" s="723"/>
      <c r="H1668" s="723"/>
      <c r="I1668" s="723"/>
    </row>
    <row r="1669" spans="4:9">
      <c r="D1669" s="116"/>
      <c r="E1669" s="403"/>
      <c r="F1669" s="403"/>
      <c r="G1669" s="26"/>
      <c r="H1669" s="403"/>
      <c r="I1669" s="26"/>
    </row>
    <row r="1670" spans="4:9">
      <c r="D1670" s="116"/>
      <c r="E1670" s="403"/>
      <c r="F1670" s="403"/>
      <c r="G1670" s="26"/>
      <c r="H1670" s="403"/>
      <c r="I1670" s="26"/>
    </row>
    <row r="1671" spans="4:9">
      <c r="D1671" s="116"/>
      <c r="E1671" s="403"/>
      <c r="F1671" s="403"/>
      <c r="G1671" s="26"/>
      <c r="H1671" s="403"/>
      <c r="I1671" s="26"/>
    </row>
    <row r="1672" spans="4:9">
      <c r="D1672" s="116"/>
      <c r="E1672" s="403"/>
      <c r="F1672" s="403"/>
      <c r="G1672" s="26"/>
      <c r="H1672" s="403"/>
      <c r="I1672" s="26"/>
    </row>
    <row r="1673" spans="4:9">
      <c r="D1673" s="116"/>
      <c r="E1673" s="403"/>
      <c r="F1673" s="403"/>
      <c r="G1673" s="26"/>
      <c r="H1673" s="403"/>
      <c r="I1673" s="26"/>
    </row>
    <row r="1674" spans="4:9">
      <c r="D1674" s="116"/>
      <c r="E1674" s="403"/>
      <c r="F1674" s="403"/>
      <c r="G1674" s="26"/>
      <c r="H1674" s="403"/>
      <c r="I1674" s="26"/>
    </row>
    <row r="1675" spans="4:9">
      <c r="D1675" s="116"/>
      <c r="E1675" s="403"/>
      <c r="F1675" s="403"/>
      <c r="G1675" s="26"/>
      <c r="H1675" s="403"/>
      <c r="I1675" s="26"/>
    </row>
    <row r="1676" spans="4:9">
      <c r="D1676" s="116"/>
      <c r="E1676" s="403"/>
      <c r="F1676" s="403"/>
      <c r="G1676" s="26"/>
      <c r="H1676" s="403"/>
      <c r="I1676" s="26"/>
    </row>
    <row r="1677" spans="4:9">
      <c r="D1677" s="116"/>
      <c r="E1677" s="403"/>
      <c r="F1677" s="403"/>
      <c r="G1677" s="26"/>
      <c r="H1677" s="403"/>
      <c r="I1677" s="26"/>
    </row>
    <row r="1678" spans="4:9">
      <c r="D1678" s="116"/>
      <c r="E1678" s="403"/>
      <c r="F1678" s="403"/>
      <c r="G1678" s="26"/>
      <c r="H1678" s="403"/>
      <c r="I1678" s="26"/>
    </row>
    <row r="1679" spans="4:9">
      <c r="D1679" s="116"/>
      <c r="E1679" s="403"/>
      <c r="F1679" s="403"/>
      <c r="G1679" s="26"/>
      <c r="H1679" s="403"/>
      <c r="I1679" s="26"/>
    </row>
    <row r="1680" spans="4:9">
      <c r="D1680" s="116"/>
      <c r="E1680" s="723"/>
      <c r="F1680" s="723"/>
      <c r="G1680" s="723"/>
      <c r="H1680" s="723"/>
      <c r="I1680" s="723"/>
    </row>
    <row r="1681" spans="4:9">
      <c r="D1681" s="116"/>
      <c r="E1681" s="403"/>
      <c r="F1681" s="403"/>
      <c r="G1681" s="26"/>
      <c r="H1681" s="403"/>
      <c r="I1681" s="26"/>
    </row>
    <row r="1682" spans="4:9">
      <c r="D1682" s="116"/>
      <c r="E1682" s="403"/>
      <c r="F1682" s="403"/>
      <c r="G1682" s="26"/>
      <c r="H1682" s="403"/>
      <c r="I1682" s="26"/>
    </row>
    <row r="1683" spans="4:9">
      <c r="D1683" s="116"/>
      <c r="E1683" s="403"/>
      <c r="F1683" s="403"/>
      <c r="G1683" s="26"/>
      <c r="H1683" s="403"/>
      <c r="I1683" s="26"/>
    </row>
    <row r="1684" spans="4:9">
      <c r="D1684" s="116"/>
      <c r="E1684" s="403"/>
      <c r="F1684" s="403"/>
      <c r="G1684" s="26"/>
      <c r="H1684" s="403"/>
      <c r="I1684" s="26"/>
    </row>
    <row r="1685" spans="4:9">
      <c r="D1685" s="116"/>
      <c r="E1685" s="403"/>
      <c r="F1685" s="403"/>
      <c r="G1685" s="26"/>
      <c r="H1685" s="403"/>
      <c r="I1685" s="26"/>
    </row>
    <row r="1686" spans="4:9">
      <c r="D1686" s="116"/>
      <c r="E1686" s="403"/>
      <c r="F1686" s="403"/>
      <c r="G1686" s="26"/>
      <c r="H1686" s="403"/>
      <c r="I1686" s="26"/>
    </row>
    <row r="1687" spans="4:9">
      <c r="D1687" s="116"/>
      <c r="E1687" s="403"/>
      <c r="F1687" s="403"/>
      <c r="G1687" s="26"/>
      <c r="H1687" s="403"/>
      <c r="I1687" s="26"/>
    </row>
    <row r="1688" spans="4:9">
      <c r="D1688" s="116"/>
      <c r="E1688" s="403"/>
      <c r="F1688" s="403"/>
      <c r="G1688" s="26"/>
      <c r="H1688" s="403"/>
      <c r="I1688" s="26"/>
    </row>
    <row r="1689" spans="4:9">
      <c r="D1689" s="116"/>
      <c r="E1689" s="403"/>
      <c r="F1689" s="403"/>
      <c r="G1689" s="26"/>
      <c r="H1689" s="403"/>
      <c r="I1689" s="26"/>
    </row>
    <row r="1690" spans="4:9">
      <c r="D1690" s="116"/>
      <c r="E1690" s="403"/>
      <c r="F1690" s="403"/>
      <c r="G1690" s="26"/>
      <c r="H1690" s="403"/>
      <c r="I1690" s="26"/>
    </row>
    <row r="1691" spans="4:9">
      <c r="D1691" s="116"/>
      <c r="E1691" s="403"/>
      <c r="F1691" s="403"/>
      <c r="G1691" s="26"/>
      <c r="H1691" s="403"/>
      <c r="I1691" s="26"/>
    </row>
    <row r="1692" spans="4:9">
      <c r="D1692" s="116"/>
      <c r="E1692" s="403"/>
      <c r="F1692" s="403"/>
      <c r="G1692" s="26"/>
      <c r="H1692" s="403"/>
      <c r="I1692" s="26"/>
    </row>
    <row r="1693" spans="4:9">
      <c r="D1693" s="116"/>
      <c r="E1693" s="403"/>
      <c r="F1693" s="403"/>
      <c r="G1693" s="26"/>
      <c r="H1693" s="403"/>
      <c r="I1693" s="26"/>
    </row>
    <row r="1694" spans="4:9">
      <c r="D1694" s="116"/>
      <c r="E1694" s="403"/>
      <c r="F1694" s="403"/>
      <c r="G1694" s="26"/>
      <c r="H1694" s="403"/>
      <c r="I1694" s="26"/>
    </row>
    <row r="1695" spans="4:9">
      <c r="D1695" s="116"/>
      <c r="E1695" s="403"/>
      <c r="F1695" s="403"/>
      <c r="G1695" s="26"/>
      <c r="H1695" s="403"/>
      <c r="I1695" s="26"/>
    </row>
    <row r="1696" spans="4:9">
      <c r="D1696" s="116"/>
      <c r="E1696" s="403"/>
      <c r="F1696" s="403"/>
      <c r="G1696" s="26"/>
      <c r="H1696" s="403"/>
      <c r="I1696" s="26"/>
    </row>
    <row r="1697" spans="4:9">
      <c r="D1697" s="116"/>
      <c r="E1697" s="403"/>
      <c r="F1697" s="403"/>
      <c r="G1697" s="26"/>
      <c r="H1697" s="403"/>
      <c r="I1697" s="26"/>
    </row>
    <row r="1698" spans="4:9">
      <c r="D1698" s="116"/>
      <c r="E1698" s="403"/>
      <c r="F1698" s="403"/>
      <c r="G1698" s="26"/>
      <c r="H1698" s="403"/>
      <c r="I1698" s="26"/>
    </row>
    <row r="1699" spans="4:9">
      <c r="D1699" s="116"/>
      <c r="E1699" s="723"/>
      <c r="F1699" s="723"/>
      <c r="G1699" s="723"/>
      <c r="H1699" s="723"/>
      <c r="I1699" s="723"/>
    </row>
    <row r="1700" spans="4:9">
      <c r="D1700" s="116"/>
      <c r="E1700" s="403"/>
      <c r="F1700" s="403"/>
      <c r="G1700" s="403"/>
      <c r="H1700" s="403"/>
      <c r="I1700" s="403"/>
    </row>
    <row r="1701" spans="4:9">
      <c r="D1701" s="116"/>
      <c r="E1701" s="403"/>
      <c r="F1701" s="403"/>
      <c r="G1701" s="403"/>
      <c r="H1701" s="403"/>
      <c r="I1701" s="403"/>
    </row>
    <row r="1702" spans="4:9">
      <c r="D1702" s="116"/>
      <c r="E1702" s="403"/>
      <c r="F1702" s="403"/>
      <c r="G1702" s="403"/>
      <c r="H1702" s="403"/>
      <c r="I1702" s="403"/>
    </row>
    <row r="1703" spans="4:9">
      <c r="D1703" s="116"/>
      <c r="E1703" s="403"/>
      <c r="F1703" s="403"/>
      <c r="G1703" s="403"/>
      <c r="H1703" s="403"/>
      <c r="I1703" s="403"/>
    </row>
    <row r="1704" spans="4:9">
      <c r="D1704" s="116"/>
      <c r="E1704" s="403"/>
      <c r="F1704" s="403"/>
      <c r="G1704" s="403"/>
      <c r="H1704" s="403"/>
      <c r="I1704" s="403"/>
    </row>
    <row r="1705" spans="4:9">
      <c r="D1705" s="116"/>
      <c r="E1705" s="403"/>
      <c r="F1705" s="403"/>
      <c r="G1705" s="403"/>
      <c r="H1705" s="403"/>
      <c r="I1705" s="403"/>
    </row>
    <row r="1706" spans="4:9">
      <c r="D1706" s="116"/>
      <c r="E1706" s="403"/>
      <c r="F1706" s="403"/>
      <c r="G1706" s="403"/>
      <c r="H1706" s="403"/>
      <c r="I1706" s="403"/>
    </row>
    <row r="1707" spans="4:9">
      <c r="D1707" s="116"/>
      <c r="E1707" s="403"/>
      <c r="F1707" s="403"/>
      <c r="G1707" s="403"/>
      <c r="H1707" s="403"/>
      <c r="I1707" s="403"/>
    </row>
    <row r="1708" spans="4:9">
      <c r="D1708" s="116"/>
      <c r="E1708" s="403"/>
      <c r="F1708" s="403"/>
      <c r="G1708" s="403"/>
      <c r="H1708" s="403"/>
      <c r="I1708" s="403"/>
    </row>
    <row r="1709" spans="4:9">
      <c r="D1709" s="116"/>
      <c r="E1709" s="403"/>
      <c r="F1709" s="403"/>
      <c r="G1709" s="403"/>
      <c r="H1709" s="403"/>
      <c r="I1709" s="403"/>
    </row>
    <row r="1710" spans="4:9">
      <c r="D1710" s="116"/>
      <c r="E1710" s="403"/>
      <c r="F1710" s="403"/>
      <c r="G1710" s="403"/>
      <c r="H1710" s="403"/>
      <c r="I1710" s="403"/>
    </row>
    <row r="1711" spans="4:9">
      <c r="D1711" s="116"/>
      <c r="E1711" s="403"/>
      <c r="F1711" s="403"/>
      <c r="G1711" s="403"/>
      <c r="H1711" s="403"/>
      <c r="I1711" s="403"/>
    </row>
    <row r="1712" spans="4:9">
      <c r="D1712" s="116"/>
      <c r="E1712" s="403"/>
      <c r="F1712" s="403"/>
      <c r="G1712" s="403"/>
      <c r="H1712" s="403"/>
      <c r="I1712" s="403"/>
    </row>
    <row r="1713" spans="4:9">
      <c r="D1713" s="116"/>
      <c r="E1713" s="403"/>
      <c r="F1713" s="403"/>
      <c r="G1713" s="403"/>
      <c r="H1713" s="403"/>
      <c r="I1713" s="403"/>
    </row>
    <row r="1714" spans="4:9">
      <c r="D1714" s="116"/>
      <c r="E1714" s="403"/>
      <c r="F1714" s="403"/>
      <c r="G1714" s="403"/>
      <c r="H1714" s="403"/>
      <c r="I1714" s="403"/>
    </row>
    <row r="1715" spans="4:9">
      <c r="D1715" s="116"/>
      <c r="E1715" s="403"/>
      <c r="F1715" s="403"/>
      <c r="G1715" s="403"/>
      <c r="H1715" s="403"/>
      <c r="I1715" s="403"/>
    </row>
    <row r="1716" spans="4:9">
      <c r="D1716" s="116"/>
      <c r="E1716" s="403"/>
      <c r="F1716" s="403"/>
      <c r="G1716" s="403"/>
      <c r="H1716" s="403"/>
      <c r="I1716" s="403"/>
    </row>
    <row r="1717" spans="4:9">
      <c r="D1717" s="116"/>
      <c r="E1717" s="403"/>
      <c r="F1717" s="403"/>
      <c r="G1717" s="403"/>
      <c r="H1717" s="403"/>
      <c r="I1717" s="403"/>
    </row>
    <row r="1718" spans="4:9">
      <c r="D1718" s="116"/>
      <c r="E1718" s="403"/>
      <c r="F1718" s="403"/>
      <c r="G1718" s="403"/>
      <c r="H1718" s="403"/>
      <c r="I1718" s="403"/>
    </row>
    <row r="1719" spans="4:9">
      <c r="D1719" s="116"/>
      <c r="E1719" s="403"/>
      <c r="F1719" s="403"/>
      <c r="G1719" s="403"/>
      <c r="H1719" s="403"/>
      <c r="I1719" s="403"/>
    </row>
    <row r="1720" spans="4:9">
      <c r="D1720" s="116"/>
      <c r="E1720" s="403"/>
      <c r="F1720" s="403"/>
      <c r="G1720" s="403"/>
      <c r="H1720" s="403"/>
      <c r="I1720" s="403"/>
    </row>
    <row r="1721" spans="4:9">
      <c r="D1721" s="116"/>
      <c r="E1721" s="403"/>
      <c r="F1721" s="403"/>
      <c r="G1721" s="403"/>
      <c r="H1721" s="403"/>
      <c r="I1721" s="403"/>
    </row>
    <row r="1722" spans="4:9">
      <c r="D1722" s="116"/>
      <c r="E1722" s="403"/>
      <c r="F1722" s="403"/>
      <c r="G1722" s="403"/>
      <c r="H1722" s="403"/>
      <c r="I1722" s="403"/>
    </row>
    <row r="1723" spans="4:9">
      <c r="D1723" s="116"/>
      <c r="E1723" s="403"/>
      <c r="F1723" s="403"/>
      <c r="G1723" s="403"/>
      <c r="H1723" s="403"/>
      <c r="I1723" s="403"/>
    </row>
    <row r="1724" spans="4:9">
      <c r="D1724" s="116"/>
      <c r="E1724" s="403"/>
      <c r="F1724" s="403"/>
      <c r="G1724" s="403"/>
      <c r="H1724" s="403"/>
      <c r="I1724" s="403"/>
    </row>
    <row r="1725" spans="4:9">
      <c r="D1725" s="116"/>
      <c r="E1725" s="403"/>
      <c r="F1725" s="403"/>
      <c r="G1725" s="403"/>
      <c r="H1725" s="403"/>
      <c r="I1725" s="403"/>
    </row>
    <row r="1726" spans="4:9">
      <c r="D1726" s="116"/>
      <c r="E1726" s="403"/>
      <c r="F1726" s="403"/>
      <c r="G1726" s="403"/>
      <c r="H1726" s="403"/>
      <c r="I1726" s="403"/>
    </row>
    <row r="1727" spans="4:9">
      <c r="D1727" s="116"/>
      <c r="E1727" s="723"/>
      <c r="F1727" s="723"/>
      <c r="G1727" s="723"/>
      <c r="H1727" s="723"/>
      <c r="I1727" s="723"/>
    </row>
    <row r="1728" spans="4:9">
      <c r="D1728" s="116"/>
      <c r="E1728" s="723"/>
      <c r="F1728" s="723"/>
      <c r="G1728" s="723"/>
      <c r="H1728" s="723"/>
      <c r="I1728" s="723"/>
    </row>
    <row r="1729" spans="4:9">
      <c r="D1729" s="116"/>
      <c r="E1729" s="403"/>
      <c r="F1729" s="403"/>
      <c r="G1729" s="403"/>
      <c r="H1729" s="403"/>
      <c r="I1729" s="403"/>
    </row>
    <row r="1730" spans="4:9">
      <c r="D1730" s="116"/>
      <c r="E1730" s="403"/>
      <c r="F1730" s="403"/>
      <c r="G1730" s="403"/>
      <c r="H1730" s="403"/>
      <c r="I1730" s="403"/>
    </row>
    <row r="1731" spans="4:9">
      <c r="D1731" s="116"/>
      <c r="E1731" s="403"/>
      <c r="F1731" s="403"/>
      <c r="G1731" s="403"/>
      <c r="H1731" s="403"/>
      <c r="I1731" s="403"/>
    </row>
    <row r="1732" spans="4:9">
      <c r="D1732" s="116"/>
      <c r="E1732" s="403"/>
      <c r="F1732" s="403"/>
      <c r="G1732" s="403"/>
      <c r="H1732" s="403"/>
      <c r="I1732" s="403"/>
    </row>
    <row r="1733" spans="4:9">
      <c r="D1733" s="116"/>
      <c r="E1733" s="403"/>
      <c r="F1733" s="403"/>
      <c r="G1733" s="403"/>
      <c r="H1733" s="403"/>
      <c r="I1733" s="403"/>
    </row>
    <row r="1734" spans="4:9">
      <c r="D1734" s="116"/>
      <c r="E1734" s="723"/>
      <c r="F1734" s="723"/>
      <c r="G1734" s="723"/>
      <c r="H1734" s="723"/>
      <c r="I1734" s="723"/>
    </row>
    <row r="1735" spans="4:9">
      <c r="D1735" s="116"/>
      <c r="E1735" s="403"/>
      <c r="F1735" s="403"/>
      <c r="G1735" s="403"/>
      <c r="H1735" s="403"/>
      <c r="I1735" s="403"/>
    </row>
    <row r="1736" spans="4:9">
      <c r="D1736" s="116"/>
      <c r="E1736" s="403"/>
      <c r="F1736" s="403"/>
      <c r="G1736" s="403"/>
      <c r="H1736" s="403"/>
      <c r="I1736" s="403"/>
    </row>
    <row r="1737" spans="4:9">
      <c r="D1737" s="116"/>
      <c r="E1737" s="403"/>
      <c r="F1737" s="403"/>
      <c r="G1737" s="403"/>
      <c r="H1737" s="403"/>
      <c r="I1737" s="403"/>
    </row>
    <row r="1738" spans="4:9">
      <c r="D1738" s="116"/>
      <c r="E1738" s="403"/>
      <c r="F1738" s="403"/>
      <c r="G1738" s="403"/>
      <c r="H1738" s="403"/>
      <c r="I1738" s="403"/>
    </row>
    <row r="1739" spans="4:9">
      <c r="D1739" s="116"/>
      <c r="E1739" s="723"/>
      <c r="F1739" s="723"/>
      <c r="G1739" s="723"/>
      <c r="H1739" s="723"/>
      <c r="I1739" s="723"/>
    </row>
    <row r="1740" spans="4:9">
      <c r="D1740" s="116"/>
      <c r="E1740" s="403"/>
      <c r="F1740" s="403"/>
      <c r="G1740" s="403"/>
      <c r="H1740" s="403"/>
      <c r="I1740" s="403"/>
    </row>
    <row r="1741" spans="4:9">
      <c r="D1741" s="116"/>
      <c r="E1741" s="403"/>
      <c r="F1741" s="403"/>
      <c r="G1741" s="403"/>
      <c r="H1741" s="403"/>
      <c r="I1741" s="403"/>
    </row>
    <row r="1742" spans="4:9">
      <c r="D1742" s="116"/>
      <c r="E1742" s="403"/>
      <c r="F1742" s="403"/>
      <c r="G1742" s="403"/>
      <c r="H1742" s="403"/>
      <c r="I1742" s="403"/>
    </row>
    <row r="1743" spans="4:9">
      <c r="D1743" s="116"/>
      <c r="E1743" s="403"/>
      <c r="F1743" s="403"/>
      <c r="G1743" s="403"/>
      <c r="H1743" s="403"/>
      <c r="I1743" s="403"/>
    </row>
    <row r="1744" spans="4:9">
      <c r="D1744" s="116"/>
      <c r="E1744" s="403"/>
      <c r="F1744" s="403"/>
      <c r="G1744" s="403"/>
      <c r="H1744" s="403"/>
      <c r="I1744" s="403"/>
    </row>
    <row r="1745" spans="4:9">
      <c r="D1745" s="116"/>
      <c r="E1745" s="723"/>
      <c r="F1745" s="723"/>
      <c r="G1745" s="723"/>
      <c r="H1745" s="723"/>
      <c r="I1745" s="723"/>
    </row>
    <row r="1746" spans="4:9">
      <c r="D1746" s="116"/>
      <c r="E1746" s="403"/>
      <c r="F1746" s="403"/>
      <c r="G1746" s="403"/>
      <c r="H1746" s="403"/>
      <c r="I1746" s="403"/>
    </row>
    <row r="1747" spans="4:9">
      <c r="D1747" s="116"/>
      <c r="E1747" s="403"/>
      <c r="F1747" s="403"/>
      <c r="G1747" s="403"/>
      <c r="H1747" s="403"/>
      <c r="I1747" s="403"/>
    </row>
    <row r="1748" spans="4:9">
      <c r="D1748" s="116"/>
      <c r="E1748" s="403"/>
      <c r="F1748" s="403"/>
      <c r="G1748" s="403"/>
      <c r="H1748" s="403"/>
      <c r="I1748" s="403"/>
    </row>
    <row r="1749" spans="4:9">
      <c r="D1749" s="116"/>
      <c r="E1749" s="403"/>
      <c r="F1749" s="403"/>
      <c r="G1749" s="403"/>
      <c r="H1749" s="403"/>
      <c r="I1749" s="403"/>
    </row>
    <row r="1750" spans="4:9">
      <c r="D1750" s="116"/>
      <c r="E1750" s="403"/>
      <c r="F1750" s="403"/>
      <c r="G1750" s="403"/>
      <c r="H1750" s="403"/>
      <c r="I1750" s="403"/>
    </row>
    <row r="1751" spans="4:9">
      <c r="D1751" s="116"/>
      <c r="E1751" s="723"/>
      <c r="F1751" s="723"/>
      <c r="G1751" s="723"/>
      <c r="H1751" s="723"/>
      <c r="I1751" s="723"/>
    </row>
    <row r="1752" spans="4:9">
      <c r="D1752" s="116"/>
      <c r="E1752" s="403"/>
      <c r="F1752" s="403"/>
      <c r="G1752" s="26"/>
      <c r="H1752" s="403"/>
      <c r="I1752" s="26"/>
    </row>
    <row r="1753" spans="4:9">
      <c r="D1753" s="116"/>
      <c r="E1753" s="403"/>
      <c r="F1753" s="403"/>
      <c r="G1753" s="26"/>
      <c r="H1753" s="403"/>
      <c r="I1753" s="26"/>
    </row>
    <row r="1754" spans="4:9">
      <c r="D1754" s="116"/>
      <c r="E1754" s="403"/>
      <c r="F1754" s="403"/>
      <c r="G1754" s="26"/>
      <c r="H1754" s="403"/>
      <c r="I1754" s="26"/>
    </row>
    <row r="1755" spans="4:9">
      <c r="D1755" s="116"/>
      <c r="E1755" s="403"/>
      <c r="F1755" s="403"/>
      <c r="G1755" s="26"/>
      <c r="H1755" s="403"/>
      <c r="I1755" s="26"/>
    </row>
    <row r="1756" spans="4:9">
      <c r="D1756" s="116"/>
      <c r="E1756" s="403"/>
      <c r="F1756" s="403"/>
      <c r="G1756" s="26"/>
      <c r="H1756" s="403"/>
      <c r="I1756" s="26"/>
    </row>
    <row r="1757" spans="4:9">
      <c r="D1757" s="116"/>
      <c r="E1757" s="403"/>
      <c r="F1757" s="403"/>
      <c r="G1757" s="26"/>
      <c r="H1757" s="403"/>
      <c r="I1757" s="26"/>
    </row>
    <row r="1758" spans="4:9">
      <c r="D1758" s="116"/>
      <c r="E1758" s="403"/>
      <c r="F1758" s="403"/>
      <c r="G1758" s="26"/>
      <c r="H1758" s="403"/>
      <c r="I1758" s="26"/>
    </row>
    <row r="1759" spans="4:9">
      <c r="D1759" s="116"/>
      <c r="E1759" s="403"/>
      <c r="F1759" s="403"/>
      <c r="G1759" s="26"/>
      <c r="H1759" s="403"/>
      <c r="I1759" s="26"/>
    </row>
    <row r="1760" spans="4:9">
      <c r="D1760" s="116"/>
      <c r="E1760" s="723"/>
      <c r="F1760" s="723"/>
      <c r="G1760" s="723"/>
      <c r="H1760" s="723"/>
      <c r="I1760" s="723"/>
    </row>
    <row r="1761" spans="4:9">
      <c r="D1761" s="116"/>
      <c r="E1761" s="403"/>
      <c r="F1761" s="403"/>
      <c r="G1761" s="403"/>
      <c r="H1761" s="403"/>
      <c r="I1761" s="403"/>
    </row>
    <row r="1762" spans="4:9">
      <c r="D1762" s="116"/>
      <c r="E1762" s="723"/>
      <c r="F1762" s="723"/>
      <c r="G1762" s="723"/>
      <c r="H1762" s="723"/>
      <c r="I1762" s="723"/>
    </row>
    <row r="1763" spans="4:9">
      <c r="D1763" s="116"/>
      <c r="E1763" s="403"/>
      <c r="F1763" s="403"/>
      <c r="G1763" s="403"/>
      <c r="H1763" s="403"/>
      <c r="I1763" s="403"/>
    </row>
    <row r="1764" spans="4:9">
      <c r="D1764" s="116"/>
      <c r="E1764" s="723"/>
      <c r="F1764" s="723"/>
      <c r="G1764" s="723"/>
      <c r="H1764" s="723"/>
      <c r="I1764" s="723"/>
    </row>
    <row r="1765" spans="4:9">
      <c r="D1765" s="116"/>
      <c r="E1765" s="403"/>
      <c r="F1765" s="403"/>
      <c r="G1765" s="403"/>
      <c r="H1765" s="403"/>
      <c r="I1765" s="403"/>
    </row>
    <row r="1766" spans="4:9">
      <c r="D1766" s="116"/>
      <c r="E1766" s="403"/>
      <c r="F1766" s="403"/>
      <c r="G1766" s="403"/>
      <c r="H1766" s="403"/>
      <c r="I1766" s="403"/>
    </row>
    <row r="1767" spans="4:9">
      <c r="D1767" s="116"/>
      <c r="E1767" s="403"/>
      <c r="F1767" s="403"/>
      <c r="G1767" s="403"/>
      <c r="H1767" s="403"/>
      <c r="I1767" s="403"/>
    </row>
    <row r="1768" spans="4:9">
      <c r="D1768" s="116"/>
      <c r="E1768" s="403"/>
      <c r="F1768" s="403"/>
      <c r="G1768" s="403"/>
      <c r="H1768" s="403"/>
      <c r="I1768" s="403"/>
    </row>
    <row r="1769" spans="4:9">
      <c r="D1769" s="116"/>
      <c r="E1769" s="403"/>
      <c r="F1769" s="403"/>
      <c r="G1769" s="403"/>
      <c r="H1769" s="403"/>
      <c r="I1769" s="403"/>
    </row>
    <row r="1770" spans="4:9">
      <c r="D1770" s="116"/>
      <c r="E1770" s="403"/>
      <c r="F1770" s="403"/>
      <c r="G1770" s="403"/>
      <c r="H1770" s="403"/>
      <c r="I1770" s="403"/>
    </row>
    <row r="1771" spans="4:9">
      <c r="D1771" s="116"/>
      <c r="E1771" s="403"/>
      <c r="F1771" s="403"/>
      <c r="G1771" s="403"/>
      <c r="H1771" s="403"/>
      <c r="I1771" s="403"/>
    </row>
    <row r="1772" spans="4:9">
      <c r="D1772" s="116"/>
      <c r="E1772" s="403"/>
      <c r="F1772" s="403"/>
      <c r="G1772" s="403"/>
      <c r="H1772" s="403"/>
      <c r="I1772" s="403"/>
    </row>
    <row r="1773" spans="4:9">
      <c r="D1773" s="116"/>
      <c r="E1773" s="723"/>
      <c r="F1773" s="723"/>
      <c r="G1773" s="723"/>
      <c r="H1773" s="723"/>
      <c r="I1773" s="723"/>
    </row>
    <row r="1774" spans="4:9">
      <c r="D1774" s="116"/>
      <c r="E1774" s="403"/>
      <c r="F1774" s="403"/>
      <c r="G1774" s="403"/>
      <c r="H1774" s="403"/>
      <c r="I1774" s="403"/>
    </row>
    <row r="1775" spans="4:9">
      <c r="D1775" s="116"/>
      <c r="E1775" s="403"/>
      <c r="F1775" s="403"/>
      <c r="G1775" s="403"/>
      <c r="H1775" s="403"/>
      <c r="I1775" s="403"/>
    </row>
    <row r="1776" spans="4:9">
      <c r="D1776" s="116"/>
      <c r="E1776" s="403"/>
      <c r="F1776" s="403"/>
      <c r="G1776" s="403"/>
      <c r="H1776" s="403"/>
      <c r="I1776" s="403"/>
    </row>
    <row r="1777" spans="4:9">
      <c r="D1777" s="116"/>
      <c r="E1777" s="403"/>
      <c r="F1777" s="403"/>
      <c r="G1777" s="403"/>
      <c r="H1777" s="403"/>
      <c r="I1777" s="403"/>
    </row>
    <row r="1778" spans="4:9">
      <c r="D1778" s="116"/>
      <c r="E1778" s="403"/>
      <c r="F1778" s="403"/>
      <c r="G1778" s="403"/>
      <c r="H1778" s="403"/>
      <c r="I1778" s="403"/>
    </row>
    <row r="1779" spans="4:9">
      <c r="D1779" s="116"/>
      <c r="E1779" s="403"/>
      <c r="F1779" s="403"/>
      <c r="G1779" s="403"/>
      <c r="H1779" s="403"/>
      <c r="I1779" s="403"/>
    </row>
    <row r="1780" spans="4:9">
      <c r="D1780" s="116"/>
      <c r="E1780" s="403"/>
      <c r="F1780" s="403"/>
      <c r="G1780" s="403"/>
      <c r="H1780" s="403"/>
      <c r="I1780" s="403"/>
    </row>
    <row r="1781" spans="4:9">
      <c r="D1781" s="116"/>
      <c r="E1781" s="403"/>
      <c r="F1781" s="403"/>
      <c r="G1781" s="403"/>
      <c r="H1781" s="403"/>
      <c r="I1781" s="403"/>
    </row>
    <row r="1782" spans="4:9">
      <c r="D1782" s="116"/>
      <c r="E1782" s="403"/>
      <c r="F1782" s="403"/>
      <c r="G1782" s="403"/>
      <c r="H1782" s="403"/>
      <c r="I1782" s="403"/>
    </row>
    <row r="1783" spans="4:9">
      <c r="D1783" s="116"/>
      <c r="E1783" s="403"/>
      <c r="F1783" s="403"/>
      <c r="G1783" s="403"/>
      <c r="H1783" s="403"/>
      <c r="I1783" s="403"/>
    </row>
    <row r="1784" spans="4:9">
      <c r="D1784" s="116"/>
      <c r="E1784" s="403"/>
      <c r="F1784" s="403"/>
      <c r="G1784" s="403"/>
      <c r="H1784" s="403"/>
      <c r="I1784" s="403"/>
    </row>
    <row r="1785" spans="4:9">
      <c r="D1785" s="116"/>
      <c r="E1785" s="723"/>
      <c r="F1785" s="723"/>
      <c r="G1785" s="723"/>
      <c r="H1785" s="723"/>
      <c r="I1785" s="723"/>
    </row>
    <row r="1786" spans="4:9">
      <c r="D1786" s="116"/>
      <c r="E1786" s="403"/>
      <c r="F1786" s="403"/>
      <c r="G1786" s="26"/>
      <c r="H1786" s="403"/>
      <c r="I1786" s="26"/>
    </row>
    <row r="1787" spans="4:9">
      <c r="D1787" s="116"/>
      <c r="E1787" s="403"/>
      <c r="F1787" s="403"/>
      <c r="G1787" s="26"/>
      <c r="H1787" s="403"/>
      <c r="I1787" s="26"/>
    </row>
    <row r="1788" spans="4:9">
      <c r="D1788" s="116"/>
      <c r="E1788" s="403"/>
      <c r="F1788" s="403"/>
      <c r="G1788" s="26"/>
      <c r="H1788" s="403"/>
      <c r="I1788" s="26"/>
    </row>
    <row r="1789" spans="4:9">
      <c r="D1789" s="116"/>
      <c r="E1789" s="403"/>
      <c r="F1789" s="403"/>
      <c r="G1789" s="26"/>
      <c r="H1789" s="403"/>
      <c r="I1789" s="26"/>
    </row>
    <row r="1790" spans="4:9">
      <c r="D1790" s="116"/>
      <c r="E1790" s="403"/>
      <c r="F1790" s="403"/>
      <c r="G1790" s="26"/>
      <c r="H1790" s="403"/>
      <c r="I1790" s="26"/>
    </row>
    <row r="1791" spans="4:9">
      <c r="D1791" s="116"/>
      <c r="E1791" s="403"/>
      <c r="F1791" s="403"/>
      <c r="G1791" s="26"/>
      <c r="H1791" s="403"/>
      <c r="I1791" s="26"/>
    </row>
    <row r="1792" spans="4:9">
      <c r="D1792" s="116"/>
      <c r="E1792" s="403"/>
      <c r="F1792" s="403"/>
      <c r="G1792" s="26"/>
      <c r="H1792" s="403"/>
      <c r="I1792" s="26"/>
    </row>
    <row r="1793" spans="4:9">
      <c r="D1793" s="116"/>
      <c r="E1793" s="403"/>
      <c r="F1793" s="403"/>
      <c r="G1793" s="403"/>
      <c r="H1793" s="403"/>
      <c r="I1793" s="403"/>
    </row>
    <row r="1794" spans="4:9">
      <c r="D1794" s="116"/>
      <c r="E1794" s="403"/>
      <c r="F1794" s="403"/>
      <c r="G1794" s="403"/>
      <c r="H1794" s="403"/>
      <c r="I1794" s="403"/>
    </row>
    <row r="1795" spans="4:9">
      <c r="D1795" s="116"/>
      <c r="E1795" s="403"/>
      <c r="F1795" s="403"/>
      <c r="G1795" s="403"/>
      <c r="H1795" s="403"/>
      <c r="I1795" s="403"/>
    </row>
    <row r="1796" spans="4:9">
      <c r="D1796" s="116"/>
      <c r="E1796" s="403"/>
      <c r="F1796" s="403"/>
      <c r="G1796" s="403"/>
      <c r="H1796" s="403"/>
      <c r="I1796" s="403"/>
    </row>
    <row r="1797" spans="4:9">
      <c r="D1797" s="116"/>
      <c r="E1797" s="403"/>
      <c r="F1797" s="403"/>
      <c r="G1797" s="403"/>
      <c r="H1797" s="403"/>
      <c r="I1797" s="403"/>
    </row>
    <row r="1798" spans="4:9">
      <c r="D1798" s="116"/>
      <c r="E1798" s="403"/>
      <c r="F1798" s="403"/>
      <c r="G1798" s="403"/>
      <c r="H1798" s="403"/>
      <c r="I1798" s="403"/>
    </row>
    <row r="1799" spans="4:9">
      <c r="D1799" s="116"/>
      <c r="E1799" s="403"/>
      <c r="F1799" s="403"/>
      <c r="G1799" s="403"/>
      <c r="H1799" s="403"/>
      <c r="I1799" s="403"/>
    </row>
    <row r="1800" spans="4:9">
      <c r="D1800" s="116"/>
      <c r="E1800" s="403"/>
      <c r="F1800" s="403"/>
      <c r="G1800" s="403"/>
      <c r="H1800" s="403"/>
      <c r="I1800" s="403"/>
    </row>
    <row r="1801" spans="4:9">
      <c r="D1801" s="116"/>
      <c r="E1801" s="403"/>
      <c r="F1801" s="403"/>
      <c r="G1801" s="403"/>
      <c r="H1801" s="403"/>
      <c r="I1801" s="403"/>
    </row>
    <row r="1802" spans="4:9">
      <c r="D1802" s="116"/>
      <c r="E1802" s="403"/>
      <c r="F1802" s="403"/>
      <c r="G1802" s="403"/>
      <c r="H1802" s="403"/>
      <c r="I1802" s="403"/>
    </row>
    <row r="1803" spans="4:9">
      <c r="D1803" s="116"/>
      <c r="E1803" s="403"/>
      <c r="F1803" s="403"/>
      <c r="G1803" s="403"/>
      <c r="H1803" s="403"/>
      <c r="I1803" s="403"/>
    </row>
    <row r="1804" spans="4:9">
      <c r="D1804" s="116"/>
      <c r="E1804" s="403"/>
      <c r="F1804" s="403"/>
      <c r="G1804" s="403"/>
      <c r="H1804" s="403"/>
      <c r="I1804" s="403"/>
    </row>
    <row r="1805" spans="4:9">
      <c r="D1805" s="116"/>
      <c r="E1805" s="403"/>
      <c r="F1805" s="403"/>
      <c r="G1805" s="26"/>
      <c r="H1805" s="403"/>
      <c r="I1805" s="26"/>
    </row>
    <row r="1806" spans="4:9">
      <c r="D1806" s="116"/>
      <c r="E1806" s="403"/>
      <c r="F1806" s="403"/>
      <c r="G1806" s="26"/>
      <c r="H1806" s="403"/>
      <c r="I1806" s="26"/>
    </row>
    <row r="1807" spans="4:9">
      <c r="D1807" s="116"/>
      <c r="E1807" s="403"/>
      <c r="F1807" s="403"/>
      <c r="G1807" s="26"/>
      <c r="H1807" s="403"/>
      <c r="I1807" s="26"/>
    </row>
    <row r="1808" spans="4:9">
      <c r="D1808" s="116"/>
      <c r="E1808" s="403"/>
      <c r="F1808" s="403"/>
      <c r="G1808" s="403"/>
      <c r="H1808" s="403"/>
      <c r="I1808" s="403"/>
    </row>
    <row r="1809" spans="4:9">
      <c r="D1809" s="116"/>
      <c r="E1809" s="403"/>
      <c r="F1809" s="403"/>
      <c r="G1809" s="26"/>
      <c r="H1809" s="403"/>
      <c r="I1809" s="26"/>
    </row>
    <row r="1810" spans="4:9">
      <c r="D1810" s="116"/>
      <c r="E1810" s="403"/>
      <c r="F1810" s="403"/>
      <c r="G1810" s="26"/>
      <c r="H1810" s="403"/>
      <c r="I1810" s="26"/>
    </row>
    <row r="1811" spans="4:9">
      <c r="D1811" s="116"/>
      <c r="E1811" s="403"/>
      <c r="F1811" s="403"/>
      <c r="G1811" s="26"/>
      <c r="H1811" s="403"/>
      <c r="I1811" s="26"/>
    </row>
    <row r="1812" spans="4:9">
      <c r="D1812" s="116"/>
      <c r="E1812" s="403"/>
      <c r="F1812" s="403"/>
      <c r="G1812" s="403"/>
      <c r="H1812" s="403"/>
      <c r="I1812" s="403"/>
    </row>
    <row r="1813" spans="4:9">
      <c r="D1813" s="116"/>
      <c r="E1813" s="403"/>
      <c r="F1813" s="403"/>
      <c r="G1813" s="403"/>
      <c r="H1813" s="403"/>
      <c r="I1813" s="403"/>
    </row>
    <row r="1814" spans="4:9">
      <c r="D1814" s="116"/>
      <c r="E1814" s="403"/>
      <c r="F1814" s="403"/>
      <c r="G1814" s="403"/>
      <c r="H1814" s="403"/>
      <c r="I1814" s="403"/>
    </row>
    <row r="1815" spans="4:9">
      <c r="D1815" s="116"/>
      <c r="E1815" s="403"/>
      <c r="F1815" s="403"/>
      <c r="G1815" s="403"/>
      <c r="H1815" s="403"/>
      <c r="I1815" s="403"/>
    </row>
    <row r="1816" spans="4:9">
      <c r="D1816" s="116"/>
      <c r="E1816" s="403"/>
      <c r="F1816" s="403"/>
      <c r="G1816" s="403"/>
      <c r="H1816" s="403"/>
      <c r="I1816" s="403"/>
    </row>
    <row r="1817" spans="4:9">
      <c r="D1817" s="116"/>
      <c r="E1817" s="403"/>
      <c r="F1817" s="403"/>
      <c r="G1817" s="403"/>
      <c r="H1817" s="403"/>
      <c r="I1817" s="403"/>
    </row>
    <row r="1818" spans="4:9">
      <c r="D1818" s="116"/>
      <c r="E1818" s="403"/>
      <c r="F1818" s="403"/>
      <c r="G1818" s="403"/>
      <c r="H1818" s="403"/>
      <c r="I1818" s="403"/>
    </row>
    <row r="1819" spans="4:9">
      <c r="D1819" s="116"/>
      <c r="E1819" s="403"/>
      <c r="F1819" s="403"/>
      <c r="G1819" s="403"/>
      <c r="H1819" s="403"/>
      <c r="I1819" s="403"/>
    </row>
    <row r="1820" spans="4:9">
      <c r="D1820" s="116"/>
      <c r="E1820" s="403"/>
      <c r="F1820" s="403"/>
      <c r="G1820" s="403"/>
      <c r="H1820" s="403"/>
      <c r="I1820" s="403"/>
    </row>
    <row r="1821" spans="4:9">
      <c r="D1821" s="116"/>
      <c r="E1821" s="403"/>
      <c r="F1821" s="403"/>
      <c r="G1821" s="403"/>
      <c r="H1821" s="403"/>
      <c r="I1821" s="403"/>
    </row>
    <row r="1822" spans="4:9">
      <c r="D1822" s="116"/>
      <c r="E1822" s="403"/>
      <c r="F1822" s="403"/>
      <c r="G1822" s="403"/>
      <c r="H1822" s="403"/>
      <c r="I1822" s="403"/>
    </row>
    <row r="1823" spans="4:9">
      <c r="D1823" s="116"/>
      <c r="E1823" s="403"/>
      <c r="F1823" s="403"/>
      <c r="G1823" s="26"/>
      <c r="H1823" s="403"/>
      <c r="I1823" s="26"/>
    </row>
    <row r="1824" spans="4:9">
      <c r="D1824" s="116"/>
      <c r="E1824" s="403"/>
      <c r="F1824" s="403"/>
      <c r="G1824" s="26"/>
      <c r="H1824" s="403"/>
      <c r="I1824" s="26"/>
    </row>
    <row r="1825" spans="4:9">
      <c r="D1825" s="116"/>
      <c r="E1825" s="403"/>
      <c r="F1825" s="403"/>
      <c r="G1825" s="26"/>
      <c r="H1825" s="403"/>
      <c r="I1825" s="26"/>
    </row>
    <row r="1826" spans="4:9">
      <c r="D1826" s="116"/>
      <c r="E1826" s="723"/>
      <c r="F1826" s="723"/>
      <c r="G1826" s="723"/>
      <c r="H1826" s="723"/>
      <c r="I1826" s="723"/>
    </row>
    <row r="1827" spans="4:9">
      <c r="D1827" s="116"/>
      <c r="E1827" s="403"/>
      <c r="F1827" s="403"/>
      <c r="G1827" s="26"/>
      <c r="H1827" s="403"/>
      <c r="I1827" s="26"/>
    </row>
    <row r="1828" spans="4:9">
      <c r="D1828" s="116"/>
      <c r="E1828" s="403"/>
      <c r="F1828" s="403"/>
      <c r="G1828" s="403"/>
      <c r="H1828" s="403"/>
      <c r="I1828" s="403"/>
    </row>
    <row r="1829" spans="4:9">
      <c r="D1829" s="116"/>
      <c r="E1829" s="403"/>
      <c r="F1829" s="403"/>
      <c r="G1829" s="403"/>
      <c r="H1829" s="403"/>
      <c r="I1829" s="403"/>
    </row>
    <row r="1830" spans="4:9">
      <c r="D1830" s="116"/>
      <c r="E1830" s="403"/>
      <c r="F1830" s="403"/>
      <c r="G1830" s="403"/>
      <c r="H1830" s="403"/>
      <c r="I1830" s="403"/>
    </row>
    <row r="1831" spans="4:9">
      <c r="D1831" s="116"/>
      <c r="E1831" s="403"/>
      <c r="F1831" s="403"/>
      <c r="G1831" s="403"/>
      <c r="H1831" s="403"/>
      <c r="I1831" s="403"/>
    </row>
    <row r="1832" spans="4:9">
      <c r="D1832" s="116"/>
      <c r="E1832" s="403"/>
      <c r="F1832" s="403"/>
      <c r="G1832" s="26"/>
      <c r="H1832" s="403"/>
      <c r="I1832" s="26"/>
    </row>
    <row r="1833" spans="4:9">
      <c r="D1833" s="116"/>
      <c r="E1833" s="403"/>
      <c r="F1833" s="403"/>
      <c r="G1833" s="26"/>
      <c r="H1833" s="403"/>
      <c r="I1833" s="26"/>
    </row>
    <row r="1834" spans="4:9">
      <c r="D1834" s="116"/>
      <c r="E1834" s="403"/>
      <c r="F1834" s="403"/>
      <c r="G1834" s="26"/>
      <c r="H1834" s="403"/>
      <c r="I1834" s="26"/>
    </row>
    <row r="1835" spans="4:9">
      <c r="D1835" s="116"/>
      <c r="E1835" s="403"/>
      <c r="F1835" s="403"/>
      <c r="G1835" s="403"/>
      <c r="H1835" s="403"/>
      <c r="I1835" s="403"/>
    </row>
    <row r="1836" spans="4:9">
      <c r="D1836" s="116"/>
      <c r="E1836" s="403"/>
      <c r="F1836" s="403"/>
      <c r="G1836" s="403"/>
      <c r="H1836" s="403"/>
      <c r="I1836" s="403"/>
    </row>
    <row r="1837" spans="4:9">
      <c r="D1837" s="116"/>
      <c r="E1837" s="403"/>
      <c r="F1837" s="403"/>
      <c r="G1837" s="26"/>
      <c r="H1837" s="403"/>
      <c r="I1837" s="26"/>
    </row>
    <row r="1838" spans="4:9">
      <c r="D1838" s="116"/>
      <c r="E1838" s="403"/>
      <c r="F1838" s="403"/>
      <c r="G1838" s="26"/>
      <c r="H1838" s="403"/>
      <c r="I1838" s="26"/>
    </row>
    <row r="1839" spans="4:9">
      <c r="D1839" s="116"/>
      <c r="E1839" s="403"/>
      <c r="F1839" s="403"/>
      <c r="G1839" s="26"/>
      <c r="H1839" s="403"/>
      <c r="I1839" s="26"/>
    </row>
    <row r="1840" spans="4:9">
      <c r="D1840" s="116"/>
      <c r="E1840" s="403"/>
      <c r="F1840" s="403"/>
      <c r="G1840" s="403"/>
      <c r="H1840" s="403"/>
      <c r="I1840" s="403"/>
    </row>
    <row r="1841" spans="4:9">
      <c r="D1841" s="116"/>
      <c r="E1841" s="403"/>
      <c r="F1841" s="403"/>
      <c r="G1841" s="403"/>
      <c r="H1841" s="403"/>
      <c r="I1841" s="403"/>
    </row>
    <row r="1842" spans="4:9">
      <c r="D1842" s="116"/>
      <c r="E1842" s="403"/>
      <c r="F1842" s="403"/>
      <c r="G1842" s="403"/>
      <c r="H1842" s="403"/>
      <c r="I1842" s="403"/>
    </row>
    <row r="1843" spans="4:9">
      <c r="D1843" s="116"/>
      <c r="E1843" s="403"/>
      <c r="F1843" s="403"/>
      <c r="G1843" s="403"/>
      <c r="H1843" s="403"/>
      <c r="I1843" s="403"/>
    </row>
    <row r="1844" spans="4:9">
      <c r="D1844" s="116"/>
      <c r="E1844" s="403"/>
      <c r="F1844" s="403"/>
      <c r="G1844" s="26"/>
      <c r="H1844" s="403"/>
      <c r="I1844" s="26"/>
    </row>
    <row r="1845" spans="4:9">
      <c r="D1845" s="116"/>
      <c r="E1845" s="403"/>
      <c r="F1845" s="403"/>
      <c r="G1845" s="26"/>
      <c r="H1845" s="403"/>
      <c r="I1845" s="26"/>
    </row>
    <row r="1846" spans="4:9">
      <c r="D1846" s="116"/>
      <c r="E1846" s="403"/>
      <c r="F1846" s="403"/>
      <c r="G1846" s="26"/>
      <c r="H1846" s="403"/>
      <c r="I1846" s="26"/>
    </row>
    <row r="1847" spans="4:9">
      <c r="D1847" s="116"/>
      <c r="E1847" s="403"/>
      <c r="F1847" s="403"/>
      <c r="G1847" s="403"/>
      <c r="H1847" s="403"/>
      <c r="I1847" s="403"/>
    </row>
    <row r="1848" spans="4:9">
      <c r="D1848" s="116"/>
      <c r="E1848" s="403"/>
      <c r="F1848" s="403"/>
      <c r="G1848" s="403"/>
      <c r="H1848" s="403"/>
      <c r="I1848" s="403"/>
    </row>
    <row r="1849" spans="4:9">
      <c r="D1849" s="116"/>
      <c r="E1849" s="403"/>
      <c r="F1849" s="403"/>
      <c r="G1849" s="403"/>
      <c r="H1849" s="403"/>
      <c r="I1849" s="403"/>
    </row>
    <row r="1850" spans="4:9">
      <c r="D1850" s="116"/>
      <c r="E1850" s="403"/>
      <c r="F1850" s="403"/>
      <c r="G1850" s="403"/>
      <c r="H1850" s="403"/>
      <c r="I1850" s="403"/>
    </row>
    <row r="1851" spans="4:9">
      <c r="D1851" s="116"/>
      <c r="E1851" s="723"/>
      <c r="F1851" s="723"/>
      <c r="G1851" s="723"/>
      <c r="H1851" s="723"/>
      <c r="I1851" s="723"/>
    </row>
    <row r="1852" spans="4:9">
      <c r="D1852" s="116"/>
      <c r="E1852" s="403"/>
      <c r="F1852" s="403"/>
      <c r="G1852" s="403"/>
      <c r="H1852" s="403"/>
      <c r="I1852" s="403"/>
    </row>
    <row r="1853" spans="4:9">
      <c r="D1853" s="116"/>
      <c r="E1853" s="403"/>
      <c r="F1853" s="403"/>
      <c r="G1853" s="403"/>
      <c r="H1853" s="403"/>
      <c r="I1853" s="403"/>
    </row>
    <row r="1854" spans="4:9">
      <c r="D1854" s="116"/>
      <c r="E1854" s="403"/>
      <c r="F1854" s="403"/>
      <c r="G1854" s="403"/>
      <c r="H1854" s="403"/>
      <c r="I1854" s="403"/>
    </row>
    <row r="1855" spans="4:9">
      <c r="D1855" s="116"/>
      <c r="E1855" s="403"/>
      <c r="F1855" s="403"/>
      <c r="G1855" s="403"/>
      <c r="H1855" s="403"/>
      <c r="I1855" s="26"/>
    </row>
    <row r="1856" spans="4:9">
      <c r="D1856" s="116"/>
      <c r="E1856" s="403"/>
      <c r="F1856" s="403"/>
      <c r="G1856" s="26"/>
      <c r="H1856" s="403"/>
      <c r="I1856" s="26"/>
    </row>
    <row r="1857" spans="4:9">
      <c r="D1857" s="116"/>
      <c r="E1857" s="403"/>
      <c r="F1857" s="403"/>
      <c r="G1857" s="26"/>
      <c r="H1857" s="403"/>
      <c r="I1857" s="26"/>
    </row>
    <row r="1858" spans="4:9">
      <c r="D1858" s="116"/>
      <c r="E1858" s="723"/>
      <c r="F1858" s="723"/>
      <c r="G1858" s="723"/>
      <c r="H1858" s="723"/>
      <c r="I1858" s="723"/>
    </row>
    <row r="1859" spans="4:9">
      <c r="D1859" s="116"/>
      <c r="E1859" s="403"/>
      <c r="F1859" s="403"/>
      <c r="G1859" s="403"/>
      <c r="H1859" s="403"/>
      <c r="I1859" s="403"/>
    </row>
    <row r="1860" spans="4:9">
      <c r="D1860" s="116"/>
      <c r="E1860" s="403"/>
      <c r="F1860" s="403"/>
      <c r="G1860" s="403"/>
      <c r="H1860" s="403"/>
      <c r="I1860" s="403"/>
    </row>
    <row r="1861" spans="4:9">
      <c r="D1861" s="116"/>
      <c r="E1861" s="403"/>
      <c r="F1861" s="403"/>
      <c r="G1861" s="403"/>
      <c r="H1861" s="403"/>
      <c r="I1861" s="403"/>
    </row>
    <row r="1862" spans="4:9">
      <c r="D1862" s="116"/>
      <c r="E1862" s="403"/>
      <c r="F1862" s="403"/>
      <c r="G1862" s="403"/>
      <c r="H1862" s="403"/>
      <c r="I1862" s="403"/>
    </row>
    <row r="1863" spans="4:9">
      <c r="D1863" s="116"/>
      <c r="E1863" s="403"/>
      <c r="F1863" s="403"/>
      <c r="G1863" s="403"/>
      <c r="H1863" s="403"/>
      <c r="I1863" s="403"/>
    </row>
    <row r="1864" spans="4:9">
      <c r="D1864" s="116"/>
      <c r="E1864" s="403"/>
      <c r="F1864" s="403"/>
      <c r="G1864" s="403"/>
      <c r="H1864" s="403"/>
      <c r="I1864" s="403"/>
    </row>
    <row r="1865" spans="4:9">
      <c r="D1865" s="116"/>
      <c r="E1865" s="403"/>
      <c r="F1865" s="403"/>
      <c r="G1865" s="403"/>
      <c r="H1865" s="403"/>
      <c r="I1865" s="403"/>
    </row>
    <row r="1866" spans="4:9">
      <c r="D1866" s="116"/>
      <c r="E1866" s="403"/>
      <c r="F1866" s="403"/>
      <c r="G1866" s="403"/>
      <c r="H1866" s="403"/>
      <c r="I1866" s="403"/>
    </row>
    <row r="1867" spans="4:9">
      <c r="D1867" s="116"/>
      <c r="E1867" s="723"/>
      <c r="F1867" s="723"/>
      <c r="G1867" s="723"/>
      <c r="H1867" s="723"/>
      <c r="I1867" s="723"/>
    </row>
    <row r="1868" spans="4:9">
      <c r="D1868" s="116"/>
      <c r="E1868" s="403"/>
      <c r="F1868" s="403"/>
      <c r="G1868" s="26"/>
      <c r="H1868" s="403"/>
      <c r="I1868" s="26"/>
    </row>
    <row r="1869" spans="4:9">
      <c r="D1869" s="116"/>
      <c r="E1869" s="403"/>
      <c r="F1869" s="403"/>
      <c r="G1869" s="26"/>
      <c r="H1869" s="403"/>
      <c r="I1869" s="26"/>
    </row>
    <row r="1870" spans="4:9">
      <c r="D1870" s="116"/>
      <c r="E1870" s="403"/>
      <c r="F1870" s="403"/>
      <c r="G1870" s="26"/>
      <c r="H1870" s="403"/>
      <c r="I1870" s="26"/>
    </row>
    <row r="1871" spans="4:9">
      <c r="D1871" s="116"/>
      <c r="E1871" s="403"/>
      <c r="F1871" s="403"/>
      <c r="G1871" s="26"/>
      <c r="H1871" s="403"/>
      <c r="I1871" s="26"/>
    </row>
    <row r="1872" spans="4:9">
      <c r="D1872" s="116"/>
      <c r="E1872" s="723"/>
      <c r="F1872" s="723"/>
      <c r="G1872" s="723"/>
      <c r="H1872" s="723"/>
      <c r="I1872" s="723"/>
    </row>
    <row r="1873" spans="4:9">
      <c r="D1873" s="116"/>
      <c r="E1873" s="403"/>
      <c r="F1873" s="403"/>
      <c r="G1873" s="403"/>
      <c r="H1873" s="403"/>
      <c r="I1873" s="403"/>
    </row>
    <row r="1874" spans="4:9">
      <c r="D1874" s="116"/>
      <c r="E1874" s="403"/>
      <c r="F1874" s="403"/>
      <c r="G1874" s="403"/>
      <c r="H1874" s="403"/>
      <c r="I1874" s="403"/>
    </row>
    <row r="1875" spans="4:9">
      <c r="D1875" s="116"/>
      <c r="E1875" s="403"/>
      <c r="F1875" s="403"/>
      <c r="G1875" s="403"/>
      <c r="H1875" s="403"/>
      <c r="I1875" s="403"/>
    </row>
    <row r="1876" spans="4:9">
      <c r="D1876" s="116"/>
      <c r="E1876" s="403"/>
      <c r="F1876" s="403"/>
      <c r="G1876" s="403"/>
      <c r="H1876" s="403"/>
      <c r="I1876" s="403"/>
    </row>
    <row r="1877" spans="4:9">
      <c r="D1877" s="116"/>
      <c r="E1877" s="723"/>
      <c r="F1877" s="723"/>
      <c r="G1877" s="723"/>
      <c r="H1877" s="723"/>
      <c r="I1877" s="723"/>
    </row>
    <row r="1878" spans="4:9">
      <c r="D1878" s="116"/>
      <c r="E1878" s="403"/>
      <c r="F1878" s="403"/>
      <c r="G1878" s="403"/>
      <c r="H1878" s="403"/>
      <c r="I1878" s="403"/>
    </row>
    <row r="1879" spans="4:9">
      <c r="D1879" s="116"/>
      <c r="E1879" s="403"/>
      <c r="F1879" s="403"/>
      <c r="G1879" s="403"/>
      <c r="H1879" s="403"/>
      <c r="I1879" s="403"/>
    </row>
    <row r="1880" spans="4:9">
      <c r="D1880" s="116"/>
      <c r="E1880" s="403"/>
      <c r="F1880" s="403"/>
      <c r="G1880" s="403"/>
      <c r="H1880" s="403"/>
      <c r="I1880" s="403"/>
    </row>
    <row r="1881" spans="4:9">
      <c r="D1881" s="116"/>
      <c r="E1881" s="403"/>
      <c r="F1881" s="403"/>
      <c r="G1881" s="403"/>
      <c r="H1881" s="403"/>
      <c r="I1881" s="403"/>
    </row>
    <row r="1882" spans="4:9">
      <c r="D1882" s="116"/>
      <c r="E1882" s="403"/>
      <c r="F1882" s="403"/>
      <c r="G1882" s="403"/>
      <c r="H1882" s="403"/>
      <c r="I1882" s="403"/>
    </row>
    <row r="1883" spans="4:9">
      <c r="D1883" s="116"/>
      <c r="E1883" s="403"/>
      <c r="F1883" s="403"/>
      <c r="G1883" s="403"/>
      <c r="H1883" s="403"/>
      <c r="I1883" s="403"/>
    </row>
    <row r="1884" spans="4:9">
      <c r="D1884" s="116"/>
      <c r="E1884" s="403"/>
      <c r="F1884" s="403"/>
      <c r="G1884" s="403"/>
      <c r="H1884" s="403"/>
      <c r="I1884" s="403"/>
    </row>
    <row r="1885" spans="4:9">
      <c r="D1885" s="116"/>
      <c r="E1885" s="403"/>
      <c r="F1885" s="403"/>
      <c r="G1885" s="403"/>
      <c r="H1885" s="403"/>
      <c r="I1885" s="403"/>
    </row>
    <row r="1886" spans="4:9">
      <c r="D1886" s="116"/>
      <c r="E1886" s="403"/>
      <c r="F1886" s="403"/>
      <c r="G1886" s="403"/>
      <c r="H1886" s="403"/>
      <c r="I1886" s="403"/>
    </row>
    <row r="1887" spans="4:9">
      <c r="D1887" s="116"/>
      <c r="E1887" s="403"/>
      <c r="F1887" s="403"/>
      <c r="G1887" s="403"/>
      <c r="H1887" s="403"/>
      <c r="I1887" s="403"/>
    </row>
    <row r="1888" spans="4:9">
      <c r="D1888" s="116"/>
      <c r="E1888" s="403"/>
      <c r="F1888" s="403"/>
      <c r="G1888" s="26"/>
      <c r="H1888" s="403"/>
      <c r="I1888" s="26"/>
    </row>
    <row r="1889" spans="4:9">
      <c r="D1889" s="116"/>
      <c r="E1889" s="723"/>
      <c r="F1889" s="723"/>
      <c r="G1889" s="723"/>
      <c r="H1889" s="723"/>
      <c r="I1889" s="723"/>
    </row>
    <row r="1890" spans="4:9">
      <c r="D1890" s="116"/>
      <c r="E1890" s="403"/>
      <c r="F1890" s="403"/>
      <c r="G1890" s="403"/>
      <c r="H1890" s="403"/>
      <c r="I1890" s="403"/>
    </row>
    <row r="1891" spans="4:9">
      <c r="D1891" s="116"/>
      <c r="E1891" s="723"/>
      <c r="F1891" s="723"/>
      <c r="G1891" s="723"/>
      <c r="H1891" s="723"/>
      <c r="I1891" s="723"/>
    </row>
    <row r="1892" spans="4:9">
      <c r="D1892" s="116"/>
      <c r="E1892" s="403"/>
      <c r="F1892" s="403"/>
      <c r="G1892" s="403"/>
      <c r="H1892" s="403"/>
      <c r="I1892" s="403"/>
    </row>
    <row r="1893" spans="4:9">
      <c r="D1893" s="116"/>
      <c r="E1893" s="723"/>
      <c r="F1893" s="723"/>
      <c r="G1893" s="723"/>
      <c r="H1893" s="723"/>
      <c r="I1893" s="723"/>
    </row>
    <row r="1894" spans="4:9">
      <c r="D1894" s="116"/>
      <c r="E1894" s="403"/>
      <c r="F1894" s="403"/>
      <c r="G1894" s="403"/>
      <c r="H1894" s="403"/>
      <c r="I1894" s="403"/>
    </row>
    <row r="1895" spans="4:9">
      <c r="D1895" s="116"/>
      <c r="E1895" s="403"/>
      <c r="F1895" s="403"/>
      <c r="G1895" s="403"/>
      <c r="H1895" s="403"/>
      <c r="I1895" s="403"/>
    </row>
    <row r="1896" spans="4:9">
      <c r="D1896" s="116"/>
      <c r="E1896" s="723"/>
      <c r="F1896" s="723"/>
      <c r="G1896" s="723"/>
      <c r="H1896" s="723"/>
      <c r="I1896" s="723"/>
    </row>
    <row r="1897" spans="4:9">
      <c r="D1897" s="116"/>
      <c r="E1897" s="403"/>
      <c r="F1897" s="403"/>
      <c r="G1897" s="26"/>
      <c r="H1897" s="403"/>
      <c r="I1897" s="26"/>
    </row>
    <row r="1898" spans="4:9">
      <c r="D1898" s="116"/>
      <c r="E1898" s="723"/>
      <c r="F1898" s="723"/>
      <c r="G1898" s="723"/>
      <c r="H1898" s="723"/>
      <c r="I1898" s="723"/>
    </row>
    <row r="1899" spans="4:9">
      <c r="D1899" s="116"/>
      <c r="E1899" s="723"/>
      <c r="F1899" s="723"/>
      <c r="G1899" s="723"/>
      <c r="H1899" s="723"/>
      <c r="I1899" s="723"/>
    </row>
    <row r="1900" spans="4:9">
      <c r="D1900" s="116"/>
      <c r="E1900" s="403"/>
      <c r="F1900" s="403"/>
      <c r="G1900" s="403"/>
      <c r="H1900" s="403"/>
      <c r="I1900" s="403"/>
    </row>
    <row r="1901" spans="4:9">
      <c r="D1901" s="116"/>
      <c r="E1901" s="403"/>
      <c r="F1901" s="403"/>
      <c r="G1901" s="403"/>
      <c r="H1901" s="403"/>
      <c r="I1901" s="403"/>
    </row>
    <row r="1902" spans="4:9">
      <c r="D1902" s="116"/>
      <c r="E1902" s="403"/>
      <c r="F1902" s="403"/>
      <c r="G1902" s="403"/>
      <c r="H1902" s="403"/>
      <c r="I1902" s="403"/>
    </row>
    <row r="1903" spans="4:9">
      <c r="D1903" s="116"/>
      <c r="E1903" s="403"/>
      <c r="F1903" s="403"/>
      <c r="G1903" s="403"/>
      <c r="H1903" s="403"/>
      <c r="I1903" s="403"/>
    </row>
    <row r="1904" spans="4:9">
      <c r="D1904" s="116"/>
      <c r="E1904" s="403"/>
      <c r="F1904" s="403"/>
      <c r="G1904" s="403"/>
      <c r="H1904" s="403"/>
      <c r="I1904" s="403"/>
    </row>
    <row r="1905" spans="4:9">
      <c r="D1905" s="116"/>
      <c r="E1905" s="403"/>
      <c r="F1905" s="403"/>
      <c r="G1905" s="403"/>
      <c r="H1905" s="403"/>
      <c r="I1905" s="403"/>
    </row>
    <row r="1906" spans="4:9">
      <c r="D1906" s="116"/>
      <c r="E1906" s="403"/>
      <c r="F1906" s="403"/>
      <c r="G1906" s="403"/>
      <c r="H1906" s="403"/>
      <c r="I1906" s="403"/>
    </row>
    <row r="1907" spans="4:9">
      <c r="D1907" s="116"/>
      <c r="E1907" s="403"/>
      <c r="F1907" s="403"/>
      <c r="G1907" s="403"/>
      <c r="H1907" s="403"/>
      <c r="I1907" s="403"/>
    </row>
    <row r="1908" spans="4:9">
      <c r="D1908" s="116"/>
      <c r="E1908" s="403"/>
      <c r="F1908" s="403"/>
      <c r="G1908" s="403"/>
      <c r="H1908" s="403"/>
      <c r="I1908" s="403"/>
    </row>
    <row r="1909" spans="4:9">
      <c r="D1909" s="116"/>
      <c r="E1909" s="723"/>
      <c r="F1909" s="723"/>
      <c r="G1909" s="723"/>
      <c r="H1909" s="723"/>
      <c r="I1909" s="723"/>
    </row>
    <row r="1910" spans="4:9">
      <c r="D1910" s="116"/>
      <c r="E1910" s="403"/>
      <c r="F1910" s="403"/>
      <c r="G1910" s="403"/>
      <c r="H1910" s="403"/>
      <c r="I1910" s="403"/>
    </row>
    <row r="1911" spans="4:9">
      <c r="D1911" s="116"/>
      <c r="E1911" s="403"/>
      <c r="F1911" s="403"/>
      <c r="G1911" s="403"/>
      <c r="H1911" s="403"/>
      <c r="I1911" s="403"/>
    </row>
    <row r="1912" spans="4:9">
      <c r="D1912" s="116"/>
      <c r="E1912" s="403"/>
      <c r="F1912" s="403"/>
      <c r="G1912" s="403"/>
      <c r="H1912" s="403"/>
      <c r="I1912" s="403"/>
    </row>
    <row r="1913" spans="4:9">
      <c r="D1913" s="116"/>
      <c r="E1913" s="403"/>
      <c r="F1913" s="403"/>
      <c r="G1913" s="403"/>
      <c r="H1913" s="403"/>
      <c r="I1913" s="403"/>
    </row>
    <row r="1914" spans="4:9">
      <c r="D1914" s="116"/>
      <c r="E1914" s="403"/>
      <c r="F1914" s="403"/>
      <c r="G1914" s="403"/>
      <c r="H1914" s="403"/>
      <c r="I1914" s="403"/>
    </row>
    <row r="1915" spans="4:9">
      <c r="D1915" s="116"/>
      <c r="E1915" s="403"/>
      <c r="F1915" s="403"/>
      <c r="G1915" s="403"/>
      <c r="H1915" s="403"/>
      <c r="I1915" s="403"/>
    </row>
    <row r="1916" spans="4:9">
      <c r="D1916" s="116"/>
      <c r="E1916" s="403"/>
      <c r="F1916" s="403"/>
      <c r="G1916" s="403"/>
      <c r="H1916" s="403"/>
      <c r="I1916" s="403"/>
    </row>
    <row r="1917" spans="4:9">
      <c r="D1917" s="116"/>
      <c r="E1917" s="403"/>
      <c r="F1917" s="403"/>
      <c r="G1917" s="403"/>
      <c r="H1917" s="403"/>
      <c r="I1917" s="403"/>
    </row>
    <row r="1918" spans="4:9">
      <c r="D1918" s="116"/>
      <c r="E1918" s="403"/>
      <c r="F1918" s="403"/>
      <c r="G1918" s="403"/>
      <c r="H1918" s="403"/>
      <c r="I1918" s="403"/>
    </row>
    <row r="1919" spans="4:9">
      <c r="D1919" s="116"/>
      <c r="E1919" s="723"/>
      <c r="F1919" s="723"/>
      <c r="G1919" s="723"/>
      <c r="H1919" s="723"/>
      <c r="I1919" s="723"/>
    </row>
    <row r="1920" spans="4:9">
      <c r="D1920" s="116"/>
      <c r="E1920" s="403"/>
      <c r="F1920" s="403"/>
      <c r="G1920" s="403"/>
      <c r="H1920" s="403"/>
      <c r="I1920" s="403"/>
    </row>
    <row r="1921" spans="4:9">
      <c r="D1921" s="116"/>
      <c r="E1921" s="403"/>
      <c r="F1921" s="403"/>
      <c r="G1921" s="403"/>
      <c r="H1921" s="403"/>
      <c r="I1921" s="403"/>
    </row>
    <row r="1922" spans="4:9">
      <c r="D1922" s="116"/>
      <c r="E1922" s="403"/>
      <c r="F1922" s="403"/>
      <c r="G1922" s="403"/>
      <c r="H1922" s="403"/>
      <c r="I1922" s="403"/>
    </row>
    <row r="1923" spans="4:9">
      <c r="D1923" s="116"/>
      <c r="E1923" s="403"/>
      <c r="F1923" s="403"/>
      <c r="G1923" s="403"/>
      <c r="H1923" s="403"/>
      <c r="I1923" s="403"/>
    </row>
    <row r="1924" spans="4:9">
      <c r="D1924" s="116"/>
      <c r="E1924" s="403"/>
      <c r="F1924" s="403"/>
      <c r="G1924" s="403"/>
      <c r="H1924" s="403"/>
      <c r="I1924" s="403"/>
    </row>
    <row r="1925" spans="4:9">
      <c r="D1925" s="116"/>
      <c r="E1925" s="403"/>
      <c r="F1925" s="403"/>
      <c r="G1925" s="403"/>
      <c r="H1925" s="403"/>
      <c r="I1925" s="403"/>
    </row>
    <row r="1926" spans="4:9">
      <c r="D1926" s="116"/>
      <c r="E1926" s="403"/>
      <c r="F1926" s="403"/>
      <c r="G1926" s="403"/>
      <c r="H1926" s="403"/>
      <c r="I1926" s="403"/>
    </row>
    <row r="1927" spans="4:9">
      <c r="D1927" s="116"/>
      <c r="E1927" s="403"/>
      <c r="F1927" s="403"/>
      <c r="G1927" s="403"/>
      <c r="H1927" s="403"/>
      <c r="I1927" s="403"/>
    </row>
    <row r="1928" spans="4:9">
      <c r="D1928" s="116"/>
      <c r="E1928" s="403"/>
      <c r="F1928" s="403"/>
      <c r="G1928" s="403"/>
      <c r="H1928" s="403"/>
      <c r="I1928" s="403"/>
    </row>
    <row r="1929" spans="4:9">
      <c r="D1929" s="116"/>
      <c r="E1929" s="723"/>
      <c r="F1929" s="723"/>
      <c r="G1929" s="723"/>
      <c r="H1929" s="723"/>
      <c r="I1929" s="723"/>
    </row>
    <row r="1930" spans="4:9">
      <c r="D1930" s="116"/>
      <c r="E1930" s="403"/>
      <c r="F1930" s="403"/>
      <c r="G1930" s="403"/>
      <c r="H1930" s="403"/>
      <c r="I1930" s="403"/>
    </row>
    <row r="1931" spans="4:9">
      <c r="D1931" s="116"/>
      <c r="E1931" s="403"/>
      <c r="F1931" s="403"/>
      <c r="G1931" s="403"/>
      <c r="H1931" s="403"/>
      <c r="I1931" s="403"/>
    </row>
    <row r="1932" spans="4:9">
      <c r="D1932" s="116"/>
      <c r="E1932" s="403"/>
      <c r="F1932" s="403"/>
      <c r="G1932" s="403"/>
      <c r="H1932" s="403"/>
      <c r="I1932" s="403"/>
    </row>
    <row r="1933" spans="4:9">
      <c r="D1933" s="116"/>
      <c r="E1933" s="403"/>
      <c r="F1933" s="403"/>
      <c r="G1933" s="403"/>
      <c r="H1933" s="403"/>
      <c r="I1933" s="403"/>
    </row>
    <row r="1934" spans="4:9">
      <c r="D1934" s="116"/>
      <c r="E1934" s="403"/>
      <c r="F1934" s="403"/>
      <c r="G1934" s="403"/>
      <c r="H1934" s="403"/>
      <c r="I1934" s="403"/>
    </row>
    <row r="1935" spans="4:9">
      <c r="D1935" s="116"/>
      <c r="E1935" s="403"/>
      <c r="F1935" s="403"/>
      <c r="G1935" s="403"/>
      <c r="H1935" s="403"/>
      <c r="I1935" s="403"/>
    </row>
    <row r="1936" spans="4:9">
      <c r="D1936" s="116"/>
      <c r="E1936" s="403"/>
      <c r="F1936" s="403"/>
      <c r="G1936" s="403"/>
      <c r="H1936" s="403"/>
      <c r="I1936" s="403"/>
    </row>
    <row r="1937" spans="4:9">
      <c r="D1937" s="116"/>
      <c r="E1937" s="403"/>
      <c r="F1937" s="403"/>
      <c r="G1937" s="403"/>
      <c r="H1937" s="403"/>
      <c r="I1937" s="403"/>
    </row>
    <row r="1938" spans="4:9">
      <c r="D1938" s="116"/>
      <c r="E1938" s="403"/>
      <c r="F1938" s="403"/>
      <c r="G1938" s="403"/>
      <c r="H1938" s="403"/>
      <c r="I1938" s="403"/>
    </row>
    <row r="1939" spans="4:9">
      <c r="D1939" s="116"/>
      <c r="E1939" s="723"/>
      <c r="F1939" s="723"/>
      <c r="G1939" s="723"/>
      <c r="H1939" s="723"/>
      <c r="I1939" s="723"/>
    </row>
    <row r="1940" spans="4:9">
      <c r="D1940" s="116"/>
      <c r="E1940" s="403"/>
      <c r="F1940" s="403"/>
      <c r="G1940" s="403"/>
      <c r="H1940" s="403"/>
      <c r="I1940" s="403"/>
    </row>
    <row r="1941" spans="4:9">
      <c r="D1941" s="116"/>
      <c r="E1941" s="403"/>
      <c r="F1941" s="403"/>
      <c r="G1941" s="403"/>
      <c r="H1941" s="403"/>
      <c r="I1941" s="403"/>
    </row>
    <row r="1942" spans="4:9">
      <c r="D1942" s="116"/>
      <c r="E1942" s="403"/>
      <c r="F1942" s="403"/>
      <c r="G1942" s="403"/>
      <c r="H1942" s="403"/>
      <c r="I1942" s="403"/>
    </row>
    <row r="1943" spans="4:9">
      <c r="D1943" s="116"/>
      <c r="E1943" s="403"/>
      <c r="F1943" s="403"/>
      <c r="G1943" s="403"/>
      <c r="H1943" s="403"/>
      <c r="I1943" s="403"/>
    </row>
    <row r="1944" spans="4:9">
      <c r="D1944" s="116"/>
      <c r="E1944" s="403"/>
      <c r="F1944" s="403"/>
      <c r="G1944" s="403"/>
      <c r="H1944" s="403"/>
      <c r="I1944" s="403"/>
    </row>
    <row r="1945" spans="4:9">
      <c r="D1945" s="116"/>
      <c r="E1945" s="403"/>
      <c r="F1945" s="403"/>
      <c r="G1945" s="403"/>
      <c r="H1945" s="403"/>
      <c r="I1945" s="403"/>
    </row>
    <row r="1946" spans="4:9">
      <c r="D1946" s="116"/>
      <c r="E1946" s="403"/>
      <c r="F1946" s="403"/>
      <c r="G1946" s="403"/>
      <c r="H1946" s="403"/>
      <c r="I1946" s="403"/>
    </row>
    <row r="1947" spans="4:9">
      <c r="D1947" s="116"/>
      <c r="E1947" s="403"/>
      <c r="F1947" s="403"/>
      <c r="G1947" s="403"/>
      <c r="H1947" s="403"/>
      <c r="I1947" s="403"/>
    </row>
    <row r="1948" spans="4:9">
      <c r="D1948" s="116"/>
      <c r="E1948" s="403"/>
      <c r="F1948" s="403"/>
      <c r="G1948" s="403"/>
      <c r="H1948" s="403"/>
      <c r="I1948" s="403"/>
    </row>
    <row r="1949" spans="4:9">
      <c r="D1949" s="116"/>
      <c r="E1949" s="403"/>
      <c r="F1949" s="403"/>
      <c r="G1949" s="403"/>
      <c r="H1949" s="403"/>
      <c r="I1949" s="403"/>
    </row>
    <row r="1950" spans="4:9">
      <c r="D1950" s="116"/>
      <c r="E1950" s="403"/>
      <c r="F1950" s="403"/>
      <c r="G1950" s="403"/>
      <c r="H1950" s="403"/>
      <c r="I1950" s="403"/>
    </row>
    <row r="1951" spans="4:9">
      <c r="D1951" s="116"/>
      <c r="E1951" s="403"/>
      <c r="F1951" s="403"/>
      <c r="G1951" s="403"/>
      <c r="H1951" s="403"/>
      <c r="I1951" s="403"/>
    </row>
    <row r="1952" spans="4:9">
      <c r="D1952" s="116"/>
      <c r="E1952" s="403"/>
      <c r="F1952" s="403"/>
      <c r="G1952" s="403"/>
      <c r="H1952" s="403"/>
      <c r="I1952" s="403"/>
    </row>
    <row r="1953" spans="4:9">
      <c r="D1953" s="116"/>
      <c r="E1953" s="403"/>
      <c r="F1953" s="403"/>
      <c r="G1953" s="403"/>
      <c r="H1953" s="403"/>
      <c r="I1953" s="403"/>
    </row>
    <row r="1954" spans="4:9">
      <c r="D1954" s="116"/>
      <c r="E1954" s="403"/>
      <c r="F1954" s="403"/>
      <c r="G1954" s="403"/>
      <c r="H1954" s="403"/>
      <c r="I1954" s="403"/>
    </row>
    <row r="1955" spans="4:9">
      <c r="D1955" s="116"/>
      <c r="E1955" s="723"/>
      <c r="F1955" s="723"/>
      <c r="G1955" s="723"/>
      <c r="H1955" s="723"/>
      <c r="I1955" s="723"/>
    </row>
    <row r="1956" spans="4:9">
      <c r="D1956" s="116"/>
      <c r="E1956" s="403"/>
      <c r="F1956" s="403"/>
      <c r="G1956" s="403"/>
      <c r="H1956" s="403"/>
      <c r="I1956" s="403"/>
    </row>
    <row r="1957" spans="4:9">
      <c r="D1957" s="116"/>
      <c r="E1957" s="403"/>
      <c r="F1957" s="403"/>
      <c r="G1957" s="403"/>
      <c r="H1957" s="403"/>
      <c r="I1957" s="403"/>
    </row>
    <row r="1958" spans="4:9">
      <c r="D1958" s="116"/>
      <c r="E1958" s="403"/>
      <c r="F1958" s="403"/>
      <c r="G1958" s="403"/>
      <c r="H1958" s="403"/>
      <c r="I1958" s="403"/>
    </row>
    <row r="1959" spans="4:9">
      <c r="D1959" s="116"/>
      <c r="E1959" s="403"/>
      <c r="F1959" s="403"/>
      <c r="G1959" s="403"/>
      <c r="H1959" s="403"/>
      <c r="I1959" s="403"/>
    </row>
    <row r="1960" spans="4:9">
      <c r="D1960" s="116"/>
      <c r="E1960" s="403"/>
      <c r="F1960" s="403"/>
      <c r="G1960" s="403"/>
      <c r="H1960" s="403"/>
      <c r="I1960" s="403"/>
    </row>
    <row r="1961" spans="4:9">
      <c r="D1961" s="116"/>
      <c r="E1961" s="403"/>
      <c r="F1961" s="403"/>
      <c r="G1961" s="403"/>
      <c r="H1961" s="403"/>
      <c r="I1961" s="403"/>
    </row>
    <row r="1962" spans="4:9">
      <c r="D1962" s="116"/>
      <c r="E1962" s="403"/>
      <c r="F1962" s="403"/>
      <c r="G1962" s="403"/>
      <c r="H1962" s="403"/>
      <c r="I1962" s="403"/>
    </row>
    <row r="1963" spans="4:9">
      <c r="D1963" s="116"/>
      <c r="E1963" s="403"/>
      <c r="F1963" s="403"/>
      <c r="G1963" s="403"/>
      <c r="H1963" s="403"/>
      <c r="I1963" s="403"/>
    </row>
    <row r="1964" spans="4:9">
      <c r="D1964" s="116"/>
      <c r="E1964" s="403"/>
      <c r="F1964" s="403"/>
      <c r="G1964" s="403"/>
      <c r="H1964" s="403"/>
      <c r="I1964" s="403"/>
    </row>
    <row r="1965" spans="4:9">
      <c r="D1965" s="116"/>
      <c r="E1965" s="723"/>
      <c r="F1965" s="723"/>
      <c r="G1965" s="723"/>
      <c r="H1965" s="723"/>
      <c r="I1965" s="723"/>
    </row>
    <row r="1966" spans="4:9">
      <c r="D1966" s="116"/>
      <c r="E1966" s="403"/>
      <c r="F1966" s="403"/>
      <c r="G1966" s="403"/>
      <c r="H1966" s="403"/>
      <c r="I1966" s="403"/>
    </row>
    <row r="1967" spans="4:9">
      <c r="D1967" s="116"/>
      <c r="E1967" s="403"/>
      <c r="F1967" s="403"/>
      <c r="G1967" s="403"/>
      <c r="H1967" s="403"/>
      <c r="I1967" s="403"/>
    </row>
    <row r="1968" spans="4:9">
      <c r="D1968" s="116"/>
      <c r="E1968" s="403"/>
      <c r="F1968" s="403"/>
      <c r="G1968" s="403"/>
      <c r="H1968" s="403"/>
      <c r="I1968" s="403"/>
    </row>
    <row r="1969" spans="4:9">
      <c r="D1969" s="116"/>
      <c r="E1969" s="403"/>
      <c r="F1969" s="403"/>
      <c r="G1969" s="403"/>
      <c r="H1969" s="403"/>
      <c r="I1969" s="403"/>
    </row>
    <row r="1970" spans="4:9">
      <c r="D1970" s="116"/>
      <c r="E1970" s="723"/>
      <c r="F1970" s="723"/>
      <c r="G1970" s="723"/>
      <c r="H1970" s="723"/>
      <c r="I1970" s="723"/>
    </row>
    <row r="1971" spans="4:9">
      <c r="D1971" s="116"/>
      <c r="E1971" s="403"/>
      <c r="F1971" s="403"/>
      <c r="G1971" s="403"/>
      <c r="H1971" s="403"/>
      <c r="I1971" s="403"/>
    </row>
    <row r="1972" spans="4:9">
      <c r="D1972" s="116"/>
      <c r="E1972" s="403"/>
      <c r="F1972" s="403"/>
      <c r="G1972" s="403"/>
      <c r="H1972" s="403"/>
      <c r="I1972" s="403"/>
    </row>
    <row r="1973" spans="4:9">
      <c r="D1973" s="116"/>
      <c r="E1973" s="403"/>
      <c r="F1973" s="403"/>
      <c r="G1973" s="403"/>
      <c r="H1973" s="403"/>
      <c r="I1973" s="403"/>
    </row>
    <row r="1974" spans="4:9">
      <c r="D1974" s="116"/>
      <c r="E1974" s="403"/>
      <c r="F1974" s="403"/>
      <c r="G1974" s="403"/>
      <c r="H1974" s="403"/>
      <c r="I1974" s="403"/>
    </row>
    <row r="1975" spans="4:9">
      <c r="D1975" s="116"/>
      <c r="E1975" s="403"/>
      <c r="F1975" s="403"/>
      <c r="G1975" s="403"/>
      <c r="H1975" s="403"/>
      <c r="I1975" s="403"/>
    </row>
    <row r="1976" spans="4:9">
      <c r="D1976" s="116"/>
      <c r="E1976" s="403"/>
      <c r="F1976" s="403"/>
      <c r="G1976" s="403"/>
      <c r="H1976" s="403"/>
      <c r="I1976" s="403"/>
    </row>
    <row r="1977" spans="4:9">
      <c r="D1977" s="116"/>
      <c r="E1977" s="403"/>
      <c r="F1977" s="403"/>
      <c r="G1977" s="403"/>
      <c r="H1977" s="403"/>
      <c r="I1977" s="403"/>
    </row>
    <row r="1978" spans="4:9">
      <c r="D1978" s="116"/>
      <c r="E1978" s="723"/>
      <c r="F1978" s="723"/>
      <c r="G1978" s="723"/>
      <c r="H1978" s="723"/>
      <c r="I1978" s="723"/>
    </row>
    <row r="1979" spans="4:9">
      <c r="D1979" s="116"/>
      <c r="E1979" s="403"/>
      <c r="F1979" s="403"/>
      <c r="G1979" s="403"/>
      <c r="H1979" s="403"/>
      <c r="I1979" s="403"/>
    </row>
    <row r="1980" spans="4:9">
      <c r="D1980" s="116"/>
      <c r="E1980" s="403"/>
      <c r="F1980" s="403"/>
      <c r="G1980" s="403"/>
      <c r="H1980" s="403"/>
      <c r="I1980" s="403"/>
    </row>
    <row r="1981" spans="4:9">
      <c r="D1981" s="116"/>
      <c r="E1981" s="403"/>
      <c r="F1981" s="403"/>
      <c r="G1981" s="403"/>
      <c r="H1981" s="403"/>
      <c r="I1981" s="403"/>
    </row>
    <row r="1982" spans="4:9">
      <c r="D1982" s="116"/>
      <c r="E1982" s="403"/>
      <c r="F1982" s="403"/>
      <c r="G1982" s="403"/>
      <c r="H1982" s="403"/>
      <c r="I1982" s="403"/>
    </row>
    <row r="1983" spans="4:9">
      <c r="D1983" s="116"/>
      <c r="E1983" s="403"/>
      <c r="F1983" s="403"/>
      <c r="G1983" s="403"/>
      <c r="H1983" s="403"/>
      <c r="I1983" s="403"/>
    </row>
    <row r="1984" spans="4:9">
      <c r="D1984" s="116"/>
      <c r="E1984" s="403"/>
      <c r="F1984" s="403"/>
      <c r="G1984" s="403"/>
      <c r="H1984" s="403"/>
      <c r="I1984" s="403"/>
    </row>
    <row r="1985" spans="4:9">
      <c r="D1985" s="116"/>
      <c r="E1985" s="403"/>
      <c r="F1985" s="403"/>
      <c r="G1985" s="403"/>
      <c r="H1985" s="403"/>
      <c r="I1985" s="403"/>
    </row>
    <row r="1986" spans="4:9">
      <c r="D1986" s="116"/>
      <c r="E1986" s="403"/>
      <c r="F1986" s="403"/>
      <c r="G1986" s="403"/>
      <c r="H1986" s="403"/>
      <c r="I1986" s="403"/>
    </row>
    <row r="1987" spans="4:9">
      <c r="D1987" s="116"/>
      <c r="E1987" s="403"/>
      <c r="F1987" s="403"/>
      <c r="G1987" s="403"/>
      <c r="H1987" s="403"/>
      <c r="I1987" s="403"/>
    </row>
    <row r="1988" spans="4:9">
      <c r="D1988" s="116"/>
      <c r="E1988" s="403"/>
      <c r="F1988" s="403"/>
      <c r="G1988" s="403"/>
      <c r="H1988" s="403"/>
      <c r="I1988" s="403"/>
    </row>
    <row r="1989" spans="4:9">
      <c r="D1989" s="116"/>
      <c r="E1989" s="403"/>
      <c r="F1989" s="403"/>
      <c r="G1989" s="403"/>
      <c r="H1989" s="403"/>
      <c r="I1989" s="403"/>
    </row>
    <row r="1990" spans="4:9">
      <c r="D1990" s="116"/>
      <c r="E1990" s="403"/>
      <c r="F1990" s="403"/>
      <c r="G1990" s="403"/>
      <c r="H1990" s="403"/>
      <c r="I1990" s="403"/>
    </row>
    <row r="1991" spans="4:9">
      <c r="D1991" s="116"/>
      <c r="E1991" s="723"/>
      <c r="F1991" s="723"/>
      <c r="G1991" s="723"/>
      <c r="H1991" s="723"/>
      <c r="I1991" s="723"/>
    </row>
    <row r="1992" spans="4:9">
      <c r="D1992" s="116"/>
      <c r="E1992" s="403"/>
      <c r="F1992" s="403"/>
      <c r="G1992" s="403"/>
      <c r="H1992" s="403"/>
      <c r="I1992" s="403"/>
    </row>
    <row r="1993" spans="4:9">
      <c r="D1993" s="116"/>
      <c r="E1993" s="403"/>
      <c r="F1993" s="403"/>
      <c r="G1993" s="403"/>
      <c r="H1993" s="403"/>
      <c r="I1993" s="403"/>
    </row>
    <row r="1994" spans="4:9">
      <c r="D1994" s="116"/>
      <c r="E1994" s="403"/>
      <c r="F1994" s="403"/>
      <c r="G1994" s="403"/>
      <c r="H1994" s="403"/>
      <c r="I1994" s="403"/>
    </row>
    <row r="1995" spans="4:9">
      <c r="D1995" s="116"/>
      <c r="E1995" s="403"/>
      <c r="F1995" s="403"/>
      <c r="G1995" s="403"/>
      <c r="H1995" s="403"/>
      <c r="I1995" s="403"/>
    </row>
    <row r="1996" spans="4:9">
      <c r="D1996" s="116"/>
      <c r="E1996" s="403"/>
      <c r="F1996" s="403"/>
      <c r="G1996" s="403"/>
      <c r="H1996" s="403"/>
      <c r="I1996" s="403"/>
    </row>
    <row r="1997" spans="4:9">
      <c r="D1997" s="116"/>
      <c r="E1997" s="403"/>
      <c r="F1997" s="403"/>
      <c r="G1997" s="403"/>
      <c r="H1997" s="403"/>
      <c r="I1997" s="403"/>
    </row>
    <row r="1998" spans="4:9">
      <c r="D1998" s="116"/>
      <c r="E1998" s="403"/>
      <c r="F1998" s="403"/>
      <c r="G1998" s="403"/>
      <c r="H1998" s="403"/>
      <c r="I1998" s="403"/>
    </row>
    <row r="1999" spans="4:9">
      <c r="D1999" s="116"/>
      <c r="E1999" s="403"/>
      <c r="F1999" s="403"/>
      <c r="G1999" s="403"/>
      <c r="H1999" s="403"/>
      <c r="I1999" s="403"/>
    </row>
    <row r="2000" spans="4:9">
      <c r="D2000" s="116"/>
      <c r="E2000" s="403"/>
      <c r="F2000" s="403"/>
      <c r="G2000" s="403"/>
      <c r="H2000" s="403"/>
      <c r="I2000" s="403"/>
    </row>
    <row r="2001" spans="4:9">
      <c r="D2001" s="116"/>
      <c r="E2001" s="403"/>
      <c r="F2001" s="403"/>
      <c r="G2001" s="403"/>
      <c r="H2001" s="403"/>
      <c r="I2001" s="403"/>
    </row>
    <row r="2002" spans="4:9">
      <c r="D2002" s="116"/>
      <c r="E2002" s="403"/>
      <c r="F2002" s="403"/>
      <c r="G2002" s="403"/>
      <c r="H2002" s="403"/>
      <c r="I2002" s="403"/>
    </row>
    <row r="2003" spans="4:9">
      <c r="D2003" s="116"/>
      <c r="E2003" s="403"/>
      <c r="F2003" s="403"/>
      <c r="G2003" s="403"/>
      <c r="H2003" s="403"/>
      <c r="I2003" s="403"/>
    </row>
    <row r="2004" spans="4:9">
      <c r="D2004" s="116"/>
      <c r="E2004" s="403"/>
      <c r="F2004" s="403"/>
      <c r="G2004" s="403"/>
      <c r="H2004" s="403"/>
      <c r="I2004" s="403"/>
    </row>
    <row r="2005" spans="4:9">
      <c r="D2005" s="116"/>
      <c r="E2005" s="403"/>
      <c r="F2005" s="403"/>
      <c r="G2005" s="403"/>
      <c r="H2005" s="403"/>
      <c r="I2005" s="403"/>
    </row>
    <row r="2006" spans="4:9">
      <c r="D2006" s="116"/>
      <c r="E2006" s="403"/>
      <c r="F2006" s="403"/>
      <c r="G2006" s="403"/>
      <c r="H2006" s="403"/>
      <c r="I2006" s="403"/>
    </row>
    <row r="2007" spans="4:9">
      <c r="D2007" s="116"/>
      <c r="E2007" s="403"/>
      <c r="F2007" s="403"/>
      <c r="G2007" s="403"/>
      <c r="H2007" s="403"/>
      <c r="I2007" s="403"/>
    </row>
    <row r="2008" spans="4:9">
      <c r="D2008" s="116"/>
      <c r="E2008" s="723"/>
      <c r="F2008" s="723"/>
      <c r="G2008" s="723"/>
      <c r="H2008" s="723"/>
      <c r="I2008" s="723"/>
    </row>
    <row r="2009" spans="4:9">
      <c r="D2009" s="116"/>
      <c r="E2009" s="403"/>
      <c r="F2009" s="403"/>
      <c r="G2009" s="403"/>
      <c r="H2009" s="403"/>
      <c r="I2009" s="403"/>
    </row>
    <row r="2010" spans="4:9">
      <c r="D2010" s="116"/>
      <c r="E2010" s="403"/>
      <c r="F2010" s="403"/>
      <c r="G2010" s="403"/>
      <c r="H2010" s="403"/>
      <c r="I2010" s="403"/>
    </row>
    <row r="2011" spans="4:9">
      <c r="D2011" s="116"/>
      <c r="E2011" s="403"/>
      <c r="F2011" s="403"/>
      <c r="G2011" s="403"/>
      <c r="H2011" s="403"/>
      <c r="I2011" s="403"/>
    </row>
    <row r="2012" spans="4:9">
      <c r="D2012" s="116"/>
      <c r="E2012" s="403"/>
      <c r="F2012" s="403"/>
      <c r="G2012" s="403"/>
      <c r="H2012" s="403"/>
      <c r="I2012" s="403"/>
    </row>
    <row r="2013" spans="4:9">
      <c r="D2013" s="116"/>
      <c r="E2013" s="403"/>
      <c r="F2013" s="403"/>
      <c r="G2013" s="403"/>
      <c r="H2013" s="403"/>
      <c r="I2013" s="403"/>
    </row>
    <row r="2014" spans="4:9">
      <c r="D2014" s="116"/>
      <c r="E2014" s="403"/>
      <c r="F2014" s="403"/>
      <c r="G2014" s="403"/>
      <c r="H2014" s="403"/>
      <c r="I2014" s="403"/>
    </row>
    <row r="2015" spans="4:9">
      <c r="D2015" s="116"/>
      <c r="E2015" s="403"/>
      <c r="F2015" s="403"/>
      <c r="G2015" s="403"/>
      <c r="H2015" s="403"/>
      <c r="I2015" s="403"/>
    </row>
    <row r="2016" spans="4:9">
      <c r="D2016" s="116"/>
      <c r="E2016" s="723"/>
      <c r="F2016" s="723"/>
      <c r="G2016" s="723"/>
      <c r="H2016" s="723"/>
      <c r="I2016" s="723"/>
    </row>
    <row r="2017" spans="4:9">
      <c r="D2017" s="116"/>
      <c r="E2017" s="403"/>
      <c r="F2017" s="403"/>
      <c r="G2017" s="403"/>
      <c r="H2017" s="403"/>
      <c r="I2017" s="403"/>
    </row>
    <row r="2018" spans="4:9">
      <c r="D2018" s="116"/>
      <c r="E2018" s="403"/>
      <c r="F2018" s="403"/>
      <c r="G2018" s="403"/>
      <c r="H2018" s="403"/>
      <c r="I2018" s="403"/>
    </row>
    <row r="2019" spans="4:9">
      <c r="D2019" s="116"/>
      <c r="E2019" s="403"/>
      <c r="F2019" s="403"/>
      <c r="G2019" s="403"/>
      <c r="H2019" s="403"/>
      <c r="I2019" s="403"/>
    </row>
    <row r="2020" spans="4:9">
      <c r="D2020" s="116"/>
      <c r="E2020" s="403"/>
      <c r="F2020" s="403"/>
      <c r="G2020" s="403"/>
      <c r="H2020" s="403"/>
      <c r="I2020" s="403"/>
    </row>
    <row r="2021" spans="4:9">
      <c r="D2021" s="116"/>
      <c r="E2021" s="403"/>
      <c r="F2021" s="403"/>
      <c r="G2021" s="403"/>
      <c r="H2021" s="403"/>
      <c r="I2021" s="403"/>
    </row>
    <row r="2022" spans="4:9">
      <c r="D2022" s="116"/>
      <c r="E2022" s="403"/>
      <c r="F2022" s="403"/>
      <c r="G2022" s="403"/>
      <c r="H2022" s="403"/>
      <c r="I2022" s="403"/>
    </row>
    <row r="2023" spans="4:9">
      <c r="D2023" s="116"/>
      <c r="E2023" s="403"/>
      <c r="F2023" s="403"/>
      <c r="G2023" s="403"/>
      <c r="H2023" s="403"/>
      <c r="I2023" s="403"/>
    </row>
    <row r="2024" spans="4:9">
      <c r="D2024" s="116"/>
      <c r="E2024" s="403"/>
      <c r="F2024" s="403"/>
      <c r="G2024" s="403"/>
      <c r="H2024" s="403"/>
      <c r="I2024" s="403"/>
    </row>
    <row r="2025" spans="4:9">
      <c r="D2025" s="116"/>
      <c r="E2025" s="403"/>
      <c r="F2025" s="403"/>
      <c r="G2025" s="403"/>
      <c r="H2025" s="403"/>
      <c r="I2025" s="403"/>
    </row>
    <row r="2026" spans="4:9">
      <c r="D2026" s="116"/>
      <c r="E2026" s="403"/>
      <c r="F2026" s="403"/>
      <c r="G2026" s="403"/>
      <c r="H2026" s="403"/>
      <c r="I2026" s="403"/>
    </row>
    <row r="2027" spans="4:9">
      <c r="D2027" s="116"/>
      <c r="E2027" s="403"/>
      <c r="F2027" s="403"/>
      <c r="G2027" s="403"/>
      <c r="H2027" s="403"/>
      <c r="I2027" s="403"/>
    </row>
    <row r="2028" spans="4:9">
      <c r="D2028" s="116"/>
      <c r="E2028" s="403"/>
      <c r="F2028" s="403"/>
      <c r="G2028" s="403"/>
      <c r="H2028" s="403"/>
      <c r="I2028" s="403"/>
    </row>
    <row r="2029" spans="4:9">
      <c r="D2029" s="116"/>
      <c r="E2029" s="403"/>
      <c r="F2029" s="403"/>
      <c r="G2029" s="403"/>
      <c r="H2029" s="403"/>
      <c r="I2029" s="403"/>
    </row>
    <row r="2030" spans="4:9">
      <c r="D2030" s="116"/>
      <c r="E2030" s="403"/>
      <c r="F2030" s="403"/>
      <c r="G2030" s="403"/>
      <c r="H2030" s="403"/>
      <c r="I2030" s="403"/>
    </row>
    <row r="2031" spans="4:9">
      <c r="D2031" s="116"/>
      <c r="E2031" s="403"/>
      <c r="F2031" s="403"/>
      <c r="G2031" s="403"/>
      <c r="H2031" s="403"/>
      <c r="I2031" s="403"/>
    </row>
    <row r="2032" spans="4:9">
      <c r="D2032" s="116"/>
      <c r="E2032" s="403"/>
      <c r="F2032" s="403"/>
      <c r="G2032" s="403"/>
      <c r="H2032" s="403"/>
      <c r="I2032" s="403"/>
    </row>
    <row r="2033" spans="4:9">
      <c r="D2033" s="116"/>
      <c r="E2033" s="723"/>
      <c r="F2033" s="723"/>
      <c r="G2033" s="723"/>
      <c r="H2033" s="723"/>
      <c r="I2033" s="723"/>
    </row>
    <row r="2034" spans="4:9">
      <c r="D2034" s="116"/>
      <c r="E2034" s="403"/>
      <c r="F2034" s="403"/>
      <c r="G2034" s="403"/>
      <c r="H2034" s="403"/>
      <c r="I2034" s="403"/>
    </row>
    <row r="2035" spans="4:9">
      <c r="D2035" s="116"/>
      <c r="E2035" s="403"/>
      <c r="F2035" s="403"/>
      <c r="G2035" s="403"/>
      <c r="H2035" s="403"/>
      <c r="I2035" s="403"/>
    </row>
    <row r="2036" spans="4:9">
      <c r="D2036" s="116"/>
      <c r="E2036" s="403"/>
      <c r="F2036" s="403"/>
      <c r="G2036" s="403"/>
      <c r="H2036" s="403"/>
      <c r="I2036" s="403"/>
    </row>
    <row r="2037" spans="4:9">
      <c r="D2037" s="116"/>
      <c r="E2037" s="403"/>
      <c r="F2037" s="403"/>
      <c r="G2037" s="403"/>
      <c r="H2037" s="403"/>
      <c r="I2037" s="403"/>
    </row>
    <row r="2038" spans="4:9">
      <c r="D2038" s="116"/>
      <c r="E2038" s="403"/>
      <c r="F2038" s="403"/>
      <c r="G2038" s="403"/>
      <c r="H2038" s="403"/>
      <c r="I2038" s="403"/>
    </row>
    <row r="2039" spans="4:9">
      <c r="D2039" s="116"/>
      <c r="E2039" s="403"/>
      <c r="F2039" s="403"/>
      <c r="G2039" s="403"/>
      <c r="H2039" s="403"/>
      <c r="I2039" s="403"/>
    </row>
    <row r="2040" spans="4:9">
      <c r="D2040" s="116"/>
      <c r="E2040" s="403"/>
      <c r="F2040" s="403"/>
      <c r="G2040" s="403"/>
      <c r="H2040" s="403"/>
      <c r="I2040" s="403"/>
    </row>
    <row r="2041" spans="4:9">
      <c r="D2041" s="116"/>
      <c r="E2041" s="403"/>
      <c r="F2041" s="403"/>
      <c r="G2041" s="403"/>
      <c r="H2041" s="403"/>
      <c r="I2041" s="403"/>
    </row>
    <row r="2042" spans="4:9">
      <c r="D2042" s="116"/>
      <c r="E2042" s="403"/>
      <c r="F2042" s="403"/>
      <c r="G2042" s="403"/>
      <c r="H2042" s="403"/>
      <c r="I2042" s="403"/>
    </row>
    <row r="2043" spans="4:9">
      <c r="D2043" s="116"/>
      <c r="E2043" s="403"/>
      <c r="F2043" s="403"/>
      <c r="G2043" s="403"/>
      <c r="H2043" s="403"/>
      <c r="I2043" s="403"/>
    </row>
    <row r="2044" spans="4:9">
      <c r="D2044" s="116"/>
      <c r="E2044" s="403"/>
      <c r="F2044" s="403"/>
      <c r="G2044" s="403"/>
      <c r="H2044" s="403"/>
      <c r="I2044" s="403"/>
    </row>
    <row r="2045" spans="4:9">
      <c r="D2045" s="116"/>
      <c r="E2045" s="403"/>
      <c r="F2045" s="403"/>
      <c r="G2045" s="403"/>
      <c r="H2045" s="403"/>
      <c r="I2045" s="403"/>
    </row>
    <row r="2046" spans="4:9">
      <c r="D2046" s="116"/>
      <c r="E2046" s="403"/>
      <c r="F2046" s="403"/>
      <c r="G2046" s="403"/>
      <c r="H2046" s="403"/>
      <c r="I2046" s="403"/>
    </row>
    <row r="2047" spans="4:9">
      <c r="D2047" s="116"/>
      <c r="E2047" s="403"/>
      <c r="F2047" s="403"/>
      <c r="G2047" s="403"/>
      <c r="H2047" s="403"/>
      <c r="I2047" s="403"/>
    </row>
    <row r="2048" spans="4:9">
      <c r="D2048" s="116"/>
      <c r="E2048" s="403"/>
      <c r="F2048" s="403"/>
      <c r="G2048" s="403"/>
      <c r="H2048" s="403"/>
      <c r="I2048" s="403"/>
    </row>
    <row r="2049" spans="4:9">
      <c r="D2049" s="116"/>
      <c r="E2049" s="403"/>
      <c r="F2049" s="403"/>
      <c r="G2049" s="403"/>
      <c r="H2049" s="403"/>
      <c r="I2049" s="403"/>
    </row>
    <row r="2050" spans="4:9">
      <c r="D2050" s="116"/>
      <c r="E2050" s="723"/>
      <c r="F2050" s="723"/>
      <c r="G2050" s="723"/>
      <c r="H2050" s="723"/>
      <c r="I2050" s="723"/>
    </row>
    <row r="2051" spans="4:9">
      <c r="D2051" s="116"/>
      <c r="E2051" s="403"/>
      <c r="F2051" s="403"/>
      <c r="G2051" s="403"/>
      <c r="H2051" s="403"/>
      <c r="I2051" s="403"/>
    </row>
    <row r="2052" spans="4:9">
      <c r="D2052" s="116"/>
      <c r="E2052" s="403"/>
      <c r="F2052" s="403"/>
      <c r="G2052" s="403"/>
      <c r="H2052" s="403"/>
      <c r="I2052" s="403"/>
    </row>
    <row r="2053" spans="4:9">
      <c r="D2053" s="116"/>
      <c r="E2053" s="403"/>
      <c r="F2053" s="403"/>
      <c r="G2053" s="403"/>
      <c r="H2053" s="403"/>
      <c r="I2053" s="403"/>
    </row>
    <row r="2054" spans="4:9">
      <c r="D2054" s="116"/>
      <c r="E2054" s="403"/>
      <c r="F2054" s="403"/>
      <c r="G2054" s="403"/>
      <c r="H2054" s="403"/>
      <c r="I2054" s="403"/>
    </row>
    <row r="2055" spans="4:9">
      <c r="D2055" s="116"/>
      <c r="E2055" s="403"/>
      <c r="F2055" s="403"/>
      <c r="G2055" s="403"/>
      <c r="H2055" s="403"/>
      <c r="I2055" s="403"/>
    </row>
    <row r="2056" spans="4:9">
      <c r="D2056" s="116"/>
      <c r="E2056" s="403"/>
      <c r="F2056" s="403"/>
      <c r="G2056" s="403"/>
      <c r="H2056" s="403"/>
      <c r="I2056" s="403"/>
    </row>
    <row r="2057" spans="4:9">
      <c r="D2057" s="116"/>
      <c r="E2057" s="403"/>
      <c r="F2057" s="403"/>
      <c r="G2057" s="403"/>
      <c r="H2057" s="403"/>
      <c r="I2057" s="403"/>
    </row>
    <row r="2058" spans="4:9">
      <c r="D2058" s="116"/>
      <c r="E2058" s="403"/>
      <c r="F2058" s="403"/>
      <c r="G2058" s="403"/>
      <c r="H2058" s="403"/>
      <c r="I2058" s="403"/>
    </row>
    <row r="2059" spans="4:9">
      <c r="D2059" s="116"/>
      <c r="E2059" s="403"/>
      <c r="F2059" s="403"/>
      <c r="G2059" s="403"/>
      <c r="H2059" s="403"/>
      <c r="I2059" s="403"/>
    </row>
    <row r="2060" spans="4:9">
      <c r="D2060" s="116"/>
      <c r="E2060" s="403"/>
      <c r="F2060" s="403"/>
      <c r="G2060" s="403"/>
      <c r="H2060" s="403"/>
      <c r="I2060" s="403"/>
    </row>
    <row r="2061" spans="4:9">
      <c r="D2061" s="116"/>
      <c r="E2061" s="403"/>
      <c r="F2061" s="403"/>
      <c r="G2061" s="403"/>
      <c r="H2061" s="403"/>
      <c r="I2061" s="403"/>
    </row>
    <row r="2062" spans="4:9">
      <c r="D2062" s="116"/>
      <c r="E2062" s="403"/>
      <c r="F2062" s="403"/>
      <c r="G2062" s="403"/>
      <c r="H2062" s="403"/>
      <c r="I2062" s="403"/>
    </row>
    <row r="2063" spans="4:9">
      <c r="D2063" s="116"/>
      <c r="E2063" s="403"/>
      <c r="F2063" s="403"/>
      <c r="G2063" s="403"/>
      <c r="H2063" s="403"/>
      <c r="I2063" s="403"/>
    </row>
    <row r="2064" spans="4:9">
      <c r="D2064" s="116"/>
      <c r="E2064" s="403"/>
      <c r="F2064" s="403"/>
      <c r="G2064" s="403"/>
      <c r="H2064" s="403"/>
      <c r="I2064" s="403"/>
    </row>
    <row r="2065" spans="4:9">
      <c r="D2065" s="116"/>
      <c r="E2065" s="403"/>
      <c r="F2065" s="403"/>
      <c r="G2065" s="403"/>
      <c r="H2065" s="403"/>
      <c r="I2065" s="403"/>
    </row>
    <row r="2066" spans="4:9">
      <c r="D2066" s="116"/>
      <c r="E2066" s="403"/>
      <c r="F2066" s="403"/>
      <c r="G2066" s="403"/>
      <c r="H2066" s="403"/>
      <c r="I2066" s="403"/>
    </row>
    <row r="2067" spans="4:9">
      <c r="D2067" s="116"/>
      <c r="E2067" s="403"/>
      <c r="F2067" s="403"/>
      <c r="G2067" s="403"/>
      <c r="H2067" s="403"/>
      <c r="I2067" s="403"/>
    </row>
    <row r="2068" spans="4:9">
      <c r="D2068" s="116"/>
      <c r="E2068" s="403"/>
      <c r="F2068" s="403"/>
      <c r="G2068" s="403"/>
      <c r="H2068" s="403"/>
      <c r="I2068" s="403"/>
    </row>
    <row r="2069" spans="4:9">
      <c r="D2069" s="116"/>
      <c r="E2069" s="403"/>
      <c r="F2069" s="403"/>
      <c r="G2069" s="403"/>
      <c r="H2069" s="403"/>
      <c r="I2069" s="403"/>
    </row>
    <row r="2070" spans="4:9">
      <c r="D2070" s="116"/>
      <c r="E2070" s="403"/>
      <c r="F2070" s="403"/>
      <c r="G2070" s="403"/>
      <c r="H2070" s="403"/>
      <c r="I2070" s="403"/>
    </row>
    <row r="2071" spans="4:9">
      <c r="D2071" s="116"/>
      <c r="E2071" s="403"/>
      <c r="F2071" s="403"/>
      <c r="G2071" s="403"/>
      <c r="H2071" s="403"/>
      <c r="I2071" s="403"/>
    </row>
    <row r="2072" spans="4:9">
      <c r="D2072" s="116"/>
      <c r="E2072" s="403"/>
      <c r="F2072" s="403"/>
      <c r="G2072" s="403"/>
      <c r="H2072" s="403"/>
      <c r="I2072" s="403"/>
    </row>
    <row r="2073" spans="4:9">
      <c r="D2073" s="116"/>
      <c r="E2073" s="403"/>
      <c r="F2073" s="403"/>
      <c r="G2073" s="403"/>
      <c r="H2073" s="403"/>
      <c r="I2073" s="403"/>
    </row>
    <row r="2074" spans="4:9">
      <c r="D2074" s="116"/>
      <c r="E2074" s="403"/>
      <c r="F2074" s="403"/>
      <c r="G2074" s="403"/>
      <c r="H2074" s="403"/>
      <c r="I2074" s="403"/>
    </row>
    <row r="2075" spans="4:9">
      <c r="D2075" s="116"/>
      <c r="E2075" s="723"/>
      <c r="F2075" s="723"/>
      <c r="G2075" s="723"/>
      <c r="H2075" s="723"/>
      <c r="I2075" s="723"/>
    </row>
    <row r="2076" spans="4:9">
      <c r="D2076" s="116"/>
      <c r="E2076" s="723"/>
      <c r="F2076" s="723"/>
      <c r="G2076" s="723"/>
      <c r="H2076" s="723"/>
      <c r="I2076" s="723"/>
    </row>
    <row r="2077" spans="4:9">
      <c r="D2077" s="116"/>
      <c r="E2077" s="403"/>
      <c r="F2077" s="403"/>
      <c r="G2077" s="403"/>
      <c r="H2077" s="403"/>
      <c r="I2077" s="403"/>
    </row>
    <row r="2078" spans="4:9">
      <c r="D2078" s="116"/>
      <c r="E2078" s="403"/>
      <c r="F2078" s="403"/>
      <c r="G2078" s="403"/>
      <c r="H2078" s="403"/>
      <c r="I2078" s="403"/>
    </row>
    <row r="2079" spans="4:9">
      <c r="D2079" s="116"/>
      <c r="E2079" s="403"/>
      <c r="F2079" s="403"/>
      <c r="G2079" s="403"/>
      <c r="H2079" s="403"/>
      <c r="I2079" s="403"/>
    </row>
    <row r="2080" spans="4:9">
      <c r="D2080" s="116"/>
      <c r="E2080" s="403"/>
      <c r="F2080" s="403"/>
      <c r="G2080" s="403"/>
      <c r="H2080" s="403"/>
      <c r="I2080" s="403"/>
    </row>
    <row r="2081" spans="4:9">
      <c r="D2081" s="116"/>
      <c r="E2081" s="403"/>
      <c r="F2081" s="403"/>
      <c r="G2081" s="403"/>
      <c r="H2081" s="403"/>
      <c r="I2081" s="403"/>
    </row>
    <row r="2082" spans="4:9">
      <c r="D2082" s="116"/>
      <c r="E2082" s="403"/>
      <c r="F2082" s="403"/>
      <c r="G2082" s="403"/>
      <c r="H2082" s="403"/>
      <c r="I2082" s="403"/>
    </row>
    <row r="2083" spans="4:9">
      <c r="D2083" s="116"/>
      <c r="E2083" s="403"/>
      <c r="F2083" s="403"/>
      <c r="G2083" s="403"/>
      <c r="H2083" s="403"/>
      <c r="I2083" s="403"/>
    </row>
    <row r="2084" spans="4:9">
      <c r="D2084" s="116"/>
      <c r="E2084" s="403"/>
      <c r="F2084" s="403"/>
      <c r="G2084" s="403"/>
      <c r="H2084" s="403"/>
      <c r="I2084" s="403"/>
    </row>
    <row r="2085" spans="4:9">
      <c r="D2085" s="116"/>
      <c r="E2085" s="403"/>
      <c r="F2085" s="403"/>
      <c r="G2085" s="403"/>
      <c r="H2085" s="403"/>
      <c r="I2085" s="403"/>
    </row>
    <row r="2086" spans="4:9">
      <c r="D2086" s="116"/>
      <c r="E2086" s="403"/>
      <c r="F2086" s="403"/>
      <c r="G2086" s="403"/>
      <c r="H2086" s="403"/>
      <c r="I2086" s="403"/>
    </row>
    <row r="2087" spans="4:9">
      <c r="D2087" s="116"/>
      <c r="E2087" s="403"/>
      <c r="F2087" s="403"/>
      <c r="G2087" s="403"/>
      <c r="H2087" s="403"/>
      <c r="I2087" s="403"/>
    </row>
    <row r="2088" spans="4:9">
      <c r="D2088" s="116"/>
      <c r="E2088" s="403"/>
      <c r="F2088" s="403"/>
      <c r="G2088" s="403"/>
      <c r="H2088" s="403"/>
      <c r="I2088" s="403"/>
    </row>
    <row r="2089" spans="4:9">
      <c r="D2089" s="116"/>
      <c r="E2089" s="403"/>
      <c r="F2089" s="403"/>
      <c r="G2089" s="403"/>
      <c r="H2089" s="403"/>
      <c r="I2089" s="403"/>
    </row>
    <row r="2090" spans="4:9">
      <c r="D2090" s="116"/>
      <c r="E2090" s="403"/>
      <c r="F2090" s="403"/>
      <c r="G2090" s="403"/>
      <c r="H2090" s="403"/>
      <c r="I2090" s="403"/>
    </row>
    <row r="2091" spans="4:9">
      <c r="D2091" s="116"/>
      <c r="E2091" s="403"/>
      <c r="F2091" s="403"/>
      <c r="G2091" s="403"/>
      <c r="H2091" s="403"/>
      <c r="I2091" s="403"/>
    </row>
    <row r="2092" spans="4:9">
      <c r="D2092" s="116"/>
      <c r="E2092" s="403"/>
      <c r="F2092" s="403"/>
      <c r="G2092" s="403"/>
      <c r="H2092" s="403"/>
      <c r="I2092" s="403"/>
    </row>
    <row r="2093" spans="4:9">
      <c r="D2093" s="116"/>
      <c r="E2093" s="403"/>
      <c r="F2093" s="403"/>
      <c r="G2093" s="403"/>
      <c r="H2093" s="403"/>
      <c r="I2093" s="403"/>
    </row>
    <row r="2094" spans="4:9">
      <c r="D2094" s="116"/>
      <c r="E2094" s="403"/>
      <c r="F2094" s="403"/>
      <c r="G2094" s="403"/>
      <c r="H2094" s="403"/>
      <c r="I2094" s="403"/>
    </row>
    <row r="2095" spans="4:9">
      <c r="D2095" s="116"/>
      <c r="E2095" s="403"/>
      <c r="F2095" s="403"/>
      <c r="G2095" s="403"/>
      <c r="H2095" s="403"/>
      <c r="I2095" s="403"/>
    </row>
    <row r="2096" spans="4:9">
      <c r="D2096" s="116"/>
      <c r="E2096" s="723"/>
      <c r="F2096" s="723"/>
      <c r="G2096" s="723"/>
      <c r="H2096" s="723"/>
      <c r="I2096" s="723"/>
    </row>
    <row r="2097" spans="4:9">
      <c r="D2097" s="116"/>
      <c r="E2097" s="403"/>
      <c r="F2097" s="403"/>
      <c r="G2097" s="403"/>
      <c r="H2097" s="403"/>
      <c r="I2097" s="403"/>
    </row>
    <row r="2098" spans="4:9">
      <c r="D2098" s="116"/>
      <c r="E2098" s="403"/>
      <c r="F2098" s="403"/>
      <c r="G2098" s="403"/>
      <c r="H2098" s="403"/>
      <c r="I2098" s="403"/>
    </row>
    <row r="2099" spans="4:9">
      <c r="D2099" s="116"/>
      <c r="E2099" s="403"/>
      <c r="F2099" s="403"/>
      <c r="G2099" s="403"/>
      <c r="H2099" s="403"/>
      <c r="I2099" s="403"/>
    </row>
    <row r="2100" spans="4:9">
      <c r="D2100" s="116"/>
      <c r="E2100" s="403"/>
      <c r="F2100" s="403"/>
      <c r="G2100" s="403"/>
      <c r="H2100" s="403"/>
      <c r="I2100" s="403"/>
    </row>
    <row r="2101" spans="4:9">
      <c r="D2101" s="116"/>
      <c r="E2101" s="403"/>
      <c r="F2101" s="403"/>
      <c r="G2101" s="403"/>
      <c r="H2101" s="403"/>
      <c r="I2101" s="403"/>
    </row>
    <row r="2102" spans="4:9">
      <c r="D2102" s="116"/>
      <c r="E2102" s="403"/>
      <c r="F2102" s="403"/>
      <c r="G2102" s="403"/>
      <c r="H2102" s="403"/>
      <c r="I2102" s="403"/>
    </row>
    <row r="2103" spans="4:9">
      <c r="D2103" s="116"/>
      <c r="E2103" s="403"/>
      <c r="F2103" s="403"/>
      <c r="G2103" s="403"/>
      <c r="H2103" s="403"/>
      <c r="I2103" s="403"/>
    </row>
    <row r="2104" spans="4:9">
      <c r="D2104" s="116"/>
      <c r="E2104" s="403"/>
      <c r="F2104" s="403"/>
      <c r="G2104" s="403"/>
      <c r="H2104" s="403"/>
      <c r="I2104" s="403"/>
    </row>
    <row r="2105" spans="4:9">
      <c r="D2105" s="116"/>
      <c r="E2105" s="403"/>
      <c r="F2105" s="403"/>
      <c r="G2105" s="403"/>
      <c r="H2105" s="403"/>
      <c r="I2105" s="403"/>
    </row>
    <row r="2106" spans="4:9">
      <c r="D2106" s="116"/>
      <c r="E2106" s="403"/>
      <c r="F2106" s="403"/>
      <c r="G2106" s="403"/>
      <c r="H2106" s="403"/>
      <c r="I2106" s="403"/>
    </row>
    <row r="2107" spans="4:9">
      <c r="D2107" s="116"/>
      <c r="E2107" s="403"/>
      <c r="F2107" s="403"/>
      <c r="G2107" s="403"/>
      <c r="H2107" s="403"/>
      <c r="I2107" s="403"/>
    </row>
    <row r="2108" spans="4:9">
      <c r="D2108" s="116"/>
      <c r="E2108" s="403"/>
      <c r="F2108" s="403"/>
      <c r="G2108" s="403"/>
      <c r="H2108" s="403"/>
      <c r="I2108" s="403"/>
    </row>
    <row r="2109" spans="4:9">
      <c r="D2109" s="116"/>
      <c r="E2109" s="403"/>
      <c r="F2109" s="403"/>
      <c r="G2109" s="403"/>
      <c r="H2109" s="403"/>
      <c r="I2109" s="403"/>
    </row>
    <row r="2110" spans="4:9">
      <c r="D2110" s="116"/>
      <c r="E2110" s="403"/>
      <c r="F2110" s="403"/>
      <c r="G2110" s="403"/>
      <c r="H2110" s="403"/>
      <c r="I2110" s="403"/>
    </row>
    <row r="2111" spans="4:9">
      <c r="D2111" s="116"/>
      <c r="E2111" s="403"/>
      <c r="F2111" s="403"/>
      <c r="G2111" s="403"/>
      <c r="H2111" s="403"/>
      <c r="I2111" s="403"/>
    </row>
    <row r="2112" spans="4:9">
      <c r="D2112" s="116"/>
      <c r="E2112" s="403"/>
      <c r="F2112" s="403"/>
      <c r="G2112" s="403"/>
      <c r="H2112" s="403"/>
      <c r="I2112" s="403"/>
    </row>
    <row r="2113" spans="4:9">
      <c r="D2113" s="116"/>
      <c r="E2113" s="403"/>
      <c r="F2113" s="403"/>
      <c r="G2113" s="403"/>
      <c r="H2113" s="403"/>
      <c r="I2113" s="403"/>
    </row>
    <row r="2114" spans="4:9">
      <c r="D2114" s="116"/>
      <c r="E2114" s="403"/>
      <c r="F2114" s="403"/>
      <c r="G2114" s="403"/>
      <c r="H2114" s="403"/>
      <c r="I2114" s="403"/>
    </row>
    <row r="2115" spans="4:9">
      <c r="D2115" s="116"/>
      <c r="E2115" s="723"/>
      <c r="F2115" s="723"/>
      <c r="G2115" s="723"/>
      <c r="H2115" s="723"/>
      <c r="I2115" s="723"/>
    </row>
    <row r="2116" spans="4:9">
      <c r="D2116" s="116"/>
      <c r="E2116" s="403"/>
      <c r="F2116" s="403"/>
      <c r="G2116" s="403"/>
      <c r="H2116" s="403"/>
      <c r="I2116" s="403"/>
    </row>
    <row r="2117" spans="4:9">
      <c r="D2117" s="116"/>
      <c r="E2117" s="403"/>
      <c r="F2117" s="403"/>
      <c r="G2117" s="403"/>
      <c r="H2117" s="403"/>
      <c r="I2117" s="403"/>
    </row>
    <row r="2118" spans="4:9">
      <c r="D2118" s="116"/>
      <c r="E2118" s="403"/>
      <c r="F2118" s="403"/>
      <c r="G2118" s="403"/>
      <c r="H2118" s="403"/>
      <c r="I2118" s="403"/>
    </row>
    <row r="2119" spans="4:9">
      <c r="D2119" s="116"/>
      <c r="E2119" s="403"/>
      <c r="F2119" s="403"/>
      <c r="G2119" s="403"/>
      <c r="H2119" s="403"/>
      <c r="I2119" s="403"/>
    </row>
    <row r="2120" spans="4:9">
      <c r="D2120" s="116"/>
      <c r="E2120" s="403"/>
      <c r="F2120" s="403"/>
      <c r="G2120" s="403"/>
      <c r="H2120" s="403"/>
      <c r="I2120" s="403"/>
    </row>
    <row r="2121" spans="4:9">
      <c r="D2121" s="116"/>
      <c r="E2121" s="403"/>
      <c r="F2121" s="403"/>
      <c r="G2121" s="403"/>
      <c r="H2121" s="403"/>
      <c r="I2121" s="403"/>
    </row>
    <row r="2122" spans="4:9">
      <c r="D2122" s="116"/>
      <c r="E2122" s="403"/>
      <c r="F2122" s="403"/>
      <c r="G2122" s="403"/>
      <c r="H2122" s="403"/>
      <c r="I2122" s="403"/>
    </row>
    <row r="2123" spans="4:9">
      <c r="D2123" s="116"/>
      <c r="E2123" s="403"/>
      <c r="F2123" s="403"/>
      <c r="G2123" s="403"/>
      <c r="H2123" s="403"/>
      <c r="I2123" s="403"/>
    </row>
    <row r="2124" spans="4:9">
      <c r="D2124" s="116"/>
      <c r="E2124" s="403"/>
      <c r="F2124" s="403"/>
      <c r="G2124" s="403"/>
      <c r="H2124" s="403"/>
      <c r="I2124" s="403"/>
    </row>
    <row r="2125" spans="4:9">
      <c r="D2125" s="116"/>
      <c r="E2125" s="403"/>
      <c r="F2125" s="403"/>
      <c r="G2125" s="403"/>
      <c r="H2125" s="403"/>
      <c r="I2125" s="403"/>
    </row>
    <row r="2126" spans="4:9">
      <c r="D2126" s="116"/>
      <c r="E2126" s="403"/>
      <c r="F2126" s="403"/>
      <c r="G2126" s="403"/>
      <c r="H2126" s="403"/>
      <c r="I2126" s="403"/>
    </row>
    <row r="2127" spans="4:9">
      <c r="D2127" s="116"/>
      <c r="E2127" s="723"/>
      <c r="F2127" s="723"/>
      <c r="G2127" s="723"/>
      <c r="H2127" s="723"/>
      <c r="I2127" s="723"/>
    </row>
    <row r="2128" spans="4:9">
      <c r="D2128" s="116"/>
      <c r="E2128" s="403"/>
      <c r="F2128" s="403"/>
      <c r="G2128" s="403"/>
      <c r="H2128" s="403"/>
      <c r="I2128" s="403"/>
    </row>
    <row r="2129" spans="4:9">
      <c r="D2129" s="116"/>
      <c r="E2129" s="403"/>
      <c r="F2129" s="403"/>
      <c r="G2129" s="403"/>
      <c r="H2129" s="403"/>
      <c r="I2129" s="403"/>
    </row>
    <row r="2130" spans="4:9">
      <c r="D2130" s="116"/>
      <c r="E2130" s="723"/>
      <c r="F2130" s="723"/>
      <c r="G2130" s="723"/>
      <c r="H2130" s="723"/>
      <c r="I2130" s="723"/>
    </row>
    <row r="2131" spans="4:9">
      <c r="D2131" s="116"/>
      <c r="E2131" s="403"/>
      <c r="F2131" s="403"/>
      <c r="G2131" s="403"/>
      <c r="H2131" s="403"/>
      <c r="I2131" s="403"/>
    </row>
    <row r="2132" spans="4:9">
      <c r="D2132" s="116"/>
      <c r="E2132" s="403"/>
      <c r="F2132" s="403"/>
      <c r="G2132" s="403"/>
      <c r="H2132" s="403"/>
      <c r="I2132" s="403"/>
    </row>
    <row r="2133" spans="4:9">
      <c r="D2133" s="116"/>
      <c r="E2133" s="403"/>
      <c r="F2133" s="403"/>
      <c r="G2133" s="403"/>
      <c r="H2133" s="403"/>
      <c r="I2133" s="403"/>
    </row>
    <row r="2134" spans="4:9">
      <c r="D2134" s="116"/>
      <c r="E2134" s="403"/>
      <c r="F2134" s="403"/>
      <c r="G2134" s="403"/>
      <c r="H2134" s="403"/>
      <c r="I2134" s="403"/>
    </row>
    <row r="2135" spans="4:9">
      <c r="D2135" s="116"/>
      <c r="E2135" s="403"/>
      <c r="F2135" s="403"/>
      <c r="G2135" s="403"/>
      <c r="H2135" s="403"/>
      <c r="I2135" s="403"/>
    </row>
    <row r="2136" spans="4:9">
      <c r="D2136" s="116"/>
      <c r="E2136" s="403"/>
      <c r="F2136" s="403"/>
      <c r="G2136" s="403"/>
      <c r="H2136" s="403"/>
      <c r="I2136" s="403"/>
    </row>
    <row r="2137" spans="4:9">
      <c r="D2137" s="116"/>
      <c r="E2137" s="723"/>
      <c r="F2137" s="723"/>
      <c r="G2137" s="723"/>
      <c r="H2137" s="723"/>
      <c r="I2137" s="723"/>
    </row>
    <row r="2138" spans="4:9">
      <c r="D2138" s="116"/>
      <c r="E2138" s="403"/>
      <c r="F2138" s="403"/>
      <c r="G2138" s="403"/>
      <c r="H2138" s="403"/>
      <c r="I2138" s="403"/>
    </row>
    <row r="2139" spans="4:9">
      <c r="D2139" s="116"/>
      <c r="E2139" s="403"/>
      <c r="F2139" s="403"/>
      <c r="G2139" s="403"/>
      <c r="H2139" s="403"/>
      <c r="I2139" s="403"/>
    </row>
    <row r="2140" spans="4:9">
      <c r="D2140" s="116"/>
      <c r="E2140" s="403"/>
      <c r="F2140" s="403"/>
      <c r="G2140" s="403"/>
      <c r="H2140" s="403"/>
      <c r="I2140" s="403"/>
    </row>
    <row r="2141" spans="4:9">
      <c r="D2141" s="116"/>
      <c r="E2141" s="403"/>
      <c r="F2141" s="403"/>
      <c r="G2141" s="403"/>
      <c r="H2141" s="403"/>
      <c r="I2141" s="403"/>
    </row>
    <row r="2142" spans="4:9">
      <c r="D2142" s="116"/>
      <c r="E2142" s="403"/>
      <c r="F2142" s="403"/>
      <c r="G2142" s="403"/>
      <c r="H2142" s="403"/>
      <c r="I2142" s="403"/>
    </row>
    <row r="2143" spans="4:9">
      <c r="D2143" s="116"/>
      <c r="E2143" s="403"/>
      <c r="F2143" s="403"/>
      <c r="G2143" s="403"/>
      <c r="H2143" s="403"/>
      <c r="I2143" s="403"/>
    </row>
    <row r="2144" spans="4:9">
      <c r="D2144" s="116"/>
      <c r="E2144" s="403"/>
      <c r="F2144" s="403"/>
      <c r="G2144" s="403"/>
      <c r="H2144" s="403"/>
      <c r="I2144" s="403"/>
    </row>
    <row r="2145" spans="4:9">
      <c r="D2145" s="116"/>
      <c r="E2145" s="403"/>
      <c r="F2145" s="403"/>
      <c r="G2145" s="403"/>
      <c r="H2145" s="403"/>
      <c r="I2145" s="403"/>
    </row>
    <row r="2146" spans="4:9">
      <c r="D2146" s="116"/>
      <c r="E2146" s="403"/>
      <c r="F2146" s="403"/>
      <c r="G2146" s="403"/>
      <c r="H2146" s="403"/>
      <c r="I2146" s="403"/>
    </row>
    <row r="2147" spans="4:9">
      <c r="D2147" s="116"/>
      <c r="E2147" s="403"/>
      <c r="F2147" s="403"/>
      <c r="G2147" s="403"/>
      <c r="H2147" s="403"/>
      <c r="I2147" s="403"/>
    </row>
    <row r="2148" spans="4:9">
      <c r="D2148" s="116"/>
      <c r="E2148" s="403"/>
      <c r="F2148" s="403"/>
      <c r="G2148" s="403"/>
      <c r="H2148" s="403"/>
      <c r="I2148" s="403"/>
    </row>
    <row r="2149" spans="4:9">
      <c r="D2149" s="116"/>
      <c r="E2149" s="403"/>
      <c r="F2149" s="403"/>
      <c r="G2149" s="403"/>
      <c r="H2149" s="403"/>
      <c r="I2149" s="403"/>
    </row>
    <row r="2150" spans="4:9">
      <c r="D2150" s="116"/>
      <c r="E2150" s="403"/>
      <c r="F2150" s="403"/>
      <c r="G2150" s="403"/>
      <c r="H2150" s="403"/>
      <c r="I2150" s="403"/>
    </row>
    <row r="2151" spans="4:9">
      <c r="D2151" s="116"/>
      <c r="E2151" s="403"/>
      <c r="F2151" s="403"/>
      <c r="G2151" s="403"/>
      <c r="H2151" s="403"/>
      <c r="I2151" s="403"/>
    </row>
    <row r="2152" spans="4:9">
      <c r="D2152" s="116"/>
      <c r="E2152" s="403"/>
      <c r="F2152" s="403"/>
      <c r="G2152" s="403"/>
      <c r="H2152" s="403"/>
      <c r="I2152" s="403"/>
    </row>
    <row r="2153" spans="4:9">
      <c r="D2153" s="116"/>
      <c r="E2153" s="403"/>
      <c r="F2153" s="403"/>
      <c r="G2153" s="403"/>
      <c r="H2153" s="403"/>
      <c r="I2153" s="403"/>
    </row>
    <row r="2154" spans="4:9">
      <c r="D2154" s="116"/>
      <c r="E2154" s="403"/>
      <c r="F2154" s="403"/>
      <c r="G2154" s="403"/>
      <c r="H2154" s="403"/>
      <c r="I2154" s="403"/>
    </row>
    <row r="2155" spans="4:9">
      <c r="D2155" s="116"/>
      <c r="E2155" s="723"/>
      <c r="F2155" s="723"/>
      <c r="G2155" s="723"/>
      <c r="H2155" s="723"/>
      <c r="I2155" s="723"/>
    </row>
    <row r="2156" spans="4:9">
      <c r="D2156" s="116"/>
      <c r="E2156" s="403"/>
      <c r="F2156" s="403"/>
      <c r="G2156" s="403"/>
      <c r="H2156" s="403"/>
      <c r="I2156" s="403"/>
    </row>
    <row r="2157" spans="4:9">
      <c r="D2157" s="116"/>
      <c r="E2157" s="403"/>
      <c r="F2157" s="403"/>
      <c r="G2157" s="403"/>
      <c r="H2157" s="403"/>
      <c r="I2157" s="403"/>
    </row>
    <row r="2158" spans="4:9">
      <c r="D2158" s="116"/>
      <c r="E2158" s="403"/>
      <c r="F2158" s="403"/>
      <c r="G2158" s="403"/>
      <c r="H2158" s="403"/>
      <c r="I2158" s="403"/>
    </row>
    <row r="2159" spans="4:9">
      <c r="D2159" s="116"/>
      <c r="E2159" s="403"/>
      <c r="F2159" s="403"/>
      <c r="G2159" s="403"/>
      <c r="H2159" s="403"/>
      <c r="I2159" s="403"/>
    </row>
    <row r="2160" spans="4:9">
      <c r="D2160" s="116"/>
      <c r="E2160" s="403"/>
      <c r="F2160" s="403"/>
      <c r="G2160" s="403"/>
      <c r="H2160" s="403"/>
      <c r="I2160" s="403"/>
    </row>
    <row r="2161" spans="4:9">
      <c r="D2161" s="116"/>
      <c r="E2161" s="403"/>
      <c r="F2161" s="403"/>
      <c r="G2161" s="403"/>
      <c r="H2161" s="403"/>
      <c r="I2161" s="403"/>
    </row>
    <row r="2162" spans="4:9">
      <c r="D2162" s="116"/>
      <c r="E2162" s="403"/>
      <c r="F2162" s="403"/>
      <c r="G2162" s="403"/>
      <c r="H2162" s="403"/>
      <c r="I2162" s="403"/>
    </row>
    <row r="2163" spans="4:9">
      <c r="D2163" s="116"/>
      <c r="E2163" s="403"/>
      <c r="F2163" s="403"/>
      <c r="G2163" s="403"/>
      <c r="H2163" s="403"/>
      <c r="I2163" s="403"/>
    </row>
    <row r="2164" spans="4:9">
      <c r="D2164" s="116"/>
      <c r="E2164" s="723"/>
      <c r="F2164" s="723"/>
      <c r="G2164" s="723"/>
      <c r="H2164" s="723"/>
      <c r="I2164" s="723"/>
    </row>
    <row r="2165" spans="4:9">
      <c r="D2165" s="116"/>
      <c r="E2165" s="403"/>
      <c r="F2165" s="403"/>
      <c r="G2165" s="403"/>
      <c r="H2165" s="403"/>
      <c r="I2165" s="403"/>
    </row>
    <row r="2166" spans="4:9">
      <c r="D2166" s="116"/>
      <c r="E2166" s="403"/>
      <c r="F2166" s="403"/>
      <c r="G2166" s="403"/>
      <c r="H2166" s="403"/>
      <c r="I2166" s="403"/>
    </row>
    <row r="2167" spans="4:9">
      <c r="D2167" s="116"/>
      <c r="E2167" s="403"/>
      <c r="F2167" s="403"/>
      <c r="G2167" s="403"/>
      <c r="H2167" s="403"/>
      <c r="I2167" s="403"/>
    </row>
    <row r="2168" spans="4:9">
      <c r="D2168" s="116"/>
      <c r="E2168" s="403"/>
      <c r="F2168" s="403"/>
      <c r="G2168" s="403"/>
      <c r="H2168" s="403"/>
      <c r="I2168" s="403"/>
    </row>
    <row r="2169" spans="4:9">
      <c r="D2169" s="116"/>
      <c r="E2169" s="403"/>
      <c r="F2169" s="403"/>
      <c r="G2169" s="403"/>
      <c r="H2169" s="403"/>
      <c r="I2169" s="403"/>
    </row>
    <row r="2170" spans="4:9">
      <c r="D2170" s="116"/>
      <c r="E2170" s="403"/>
      <c r="F2170" s="403"/>
      <c r="G2170" s="403"/>
      <c r="H2170" s="403"/>
      <c r="I2170" s="403"/>
    </row>
    <row r="2171" spans="4:9">
      <c r="D2171" s="116"/>
      <c r="E2171" s="403"/>
      <c r="F2171" s="403"/>
      <c r="G2171" s="403"/>
      <c r="H2171" s="403"/>
      <c r="I2171" s="403"/>
    </row>
    <row r="2172" spans="4:9">
      <c r="D2172" s="116"/>
      <c r="E2172" s="403"/>
      <c r="F2172" s="403"/>
      <c r="G2172" s="403"/>
      <c r="H2172" s="403"/>
      <c r="I2172" s="403"/>
    </row>
    <row r="2173" spans="4:9">
      <c r="D2173" s="116"/>
      <c r="E2173" s="403"/>
      <c r="F2173" s="403"/>
      <c r="G2173" s="403"/>
      <c r="H2173" s="403"/>
      <c r="I2173" s="403"/>
    </row>
    <row r="2174" spans="4:9">
      <c r="D2174" s="116"/>
      <c r="E2174" s="403"/>
      <c r="F2174" s="403"/>
      <c r="G2174" s="403"/>
      <c r="H2174" s="403"/>
      <c r="I2174" s="403"/>
    </row>
    <row r="2175" spans="4:9">
      <c r="D2175" s="116"/>
      <c r="E2175" s="723"/>
      <c r="F2175" s="723"/>
      <c r="G2175" s="723"/>
      <c r="H2175" s="723"/>
      <c r="I2175" s="723"/>
    </row>
    <row r="2176" spans="4:9">
      <c r="D2176" s="116"/>
      <c r="E2176" s="403"/>
      <c r="F2176" s="403"/>
      <c r="G2176" s="403"/>
      <c r="H2176" s="403"/>
      <c r="I2176" s="403"/>
    </row>
    <row r="2177" spans="4:9">
      <c r="D2177" s="116"/>
      <c r="E2177" s="403"/>
      <c r="F2177" s="403"/>
      <c r="G2177" s="403"/>
      <c r="H2177" s="403"/>
      <c r="I2177" s="403"/>
    </row>
    <row r="2178" spans="4:9">
      <c r="D2178" s="116"/>
      <c r="E2178" s="403"/>
      <c r="F2178" s="403"/>
      <c r="G2178" s="403"/>
      <c r="H2178" s="403"/>
      <c r="I2178" s="403"/>
    </row>
    <row r="2179" spans="4:9">
      <c r="D2179" s="116"/>
      <c r="E2179" s="403"/>
      <c r="F2179" s="403"/>
      <c r="G2179" s="403"/>
      <c r="H2179" s="403"/>
      <c r="I2179" s="403"/>
    </row>
    <row r="2180" spans="4:9">
      <c r="D2180" s="116"/>
      <c r="E2180" s="403"/>
      <c r="F2180" s="403"/>
      <c r="G2180" s="403"/>
      <c r="H2180" s="403"/>
      <c r="I2180" s="403"/>
    </row>
    <row r="2181" spans="4:9">
      <c r="D2181" s="116"/>
      <c r="E2181" s="403"/>
      <c r="F2181" s="403"/>
      <c r="G2181" s="403"/>
      <c r="H2181" s="403"/>
      <c r="I2181" s="403"/>
    </row>
    <row r="2182" spans="4:9">
      <c r="D2182" s="116"/>
      <c r="E2182" s="403"/>
      <c r="F2182" s="403"/>
      <c r="G2182" s="403"/>
      <c r="H2182" s="403"/>
      <c r="I2182" s="403"/>
    </row>
    <row r="2183" spans="4:9">
      <c r="D2183" s="116"/>
      <c r="E2183" s="403"/>
      <c r="F2183" s="403"/>
      <c r="G2183" s="403"/>
      <c r="H2183" s="403"/>
      <c r="I2183" s="403"/>
    </row>
    <row r="2184" spans="4:9">
      <c r="D2184" s="116"/>
      <c r="E2184" s="403"/>
      <c r="F2184" s="403"/>
      <c r="G2184" s="403"/>
      <c r="H2184" s="403"/>
      <c r="I2184" s="403"/>
    </row>
    <row r="2185" spans="4:9">
      <c r="D2185" s="116"/>
      <c r="E2185" s="403"/>
      <c r="F2185" s="403"/>
      <c r="G2185" s="403"/>
      <c r="H2185" s="403"/>
      <c r="I2185" s="403"/>
    </row>
    <row r="2186" spans="4:9">
      <c r="D2186" s="116"/>
      <c r="E2186" s="403"/>
      <c r="F2186" s="403"/>
      <c r="G2186" s="403"/>
      <c r="H2186" s="403"/>
      <c r="I2186" s="403"/>
    </row>
    <row r="2187" spans="4:9">
      <c r="D2187" s="116"/>
      <c r="E2187" s="403"/>
      <c r="F2187" s="403"/>
      <c r="G2187" s="403"/>
      <c r="H2187" s="403"/>
      <c r="I2187" s="403"/>
    </row>
    <row r="2188" spans="4:9">
      <c r="D2188" s="116"/>
      <c r="E2188" s="403"/>
      <c r="F2188" s="403"/>
      <c r="G2188" s="403"/>
      <c r="H2188" s="403"/>
      <c r="I2188" s="403"/>
    </row>
    <row r="2189" spans="4:9">
      <c r="D2189" s="116"/>
      <c r="E2189" s="723"/>
      <c r="F2189" s="723"/>
      <c r="G2189" s="723"/>
      <c r="H2189" s="723"/>
      <c r="I2189" s="723"/>
    </row>
    <row r="2190" spans="4:9">
      <c r="D2190" s="116"/>
      <c r="E2190" s="403"/>
      <c r="F2190" s="403"/>
      <c r="G2190" s="403"/>
      <c r="H2190" s="403"/>
      <c r="I2190" s="403"/>
    </row>
    <row r="2191" spans="4:9">
      <c r="D2191" s="116"/>
      <c r="E2191" s="403"/>
      <c r="F2191" s="403"/>
      <c r="G2191" s="403"/>
      <c r="H2191" s="403"/>
      <c r="I2191" s="403"/>
    </row>
    <row r="2192" spans="4:9">
      <c r="D2192" s="116"/>
      <c r="E2192" s="403"/>
      <c r="F2192" s="403"/>
      <c r="G2192" s="403"/>
      <c r="H2192" s="403"/>
      <c r="I2192" s="403"/>
    </row>
    <row r="2193" spans="4:9">
      <c r="D2193" s="116"/>
      <c r="E2193" s="403"/>
      <c r="F2193" s="403"/>
      <c r="G2193" s="403"/>
      <c r="H2193" s="403"/>
      <c r="I2193" s="403"/>
    </row>
    <row r="2194" spans="4:9">
      <c r="D2194" s="116"/>
      <c r="E2194" s="403"/>
      <c r="F2194" s="403"/>
      <c r="G2194" s="403"/>
      <c r="H2194" s="403"/>
      <c r="I2194" s="403"/>
    </row>
    <row r="2195" spans="4:9">
      <c r="D2195" s="116"/>
      <c r="E2195" s="403"/>
      <c r="F2195" s="403"/>
      <c r="G2195" s="403"/>
      <c r="H2195" s="403"/>
      <c r="I2195" s="403"/>
    </row>
    <row r="2196" spans="4:9">
      <c r="D2196" s="116"/>
      <c r="E2196" s="403"/>
      <c r="F2196" s="403"/>
      <c r="G2196" s="403"/>
      <c r="H2196" s="403"/>
      <c r="I2196" s="403"/>
    </row>
    <row r="2197" spans="4:9">
      <c r="D2197" s="116"/>
      <c r="E2197" s="403"/>
      <c r="F2197" s="403"/>
      <c r="G2197" s="403"/>
      <c r="H2197" s="403"/>
      <c r="I2197" s="403"/>
    </row>
    <row r="2198" spans="4:9">
      <c r="D2198" s="116"/>
      <c r="E2198" s="403"/>
      <c r="F2198" s="403"/>
      <c r="G2198" s="403"/>
      <c r="H2198" s="403"/>
      <c r="I2198" s="403"/>
    </row>
    <row r="2199" spans="4:9">
      <c r="D2199" s="116"/>
      <c r="E2199" s="403"/>
      <c r="F2199" s="403"/>
      <c r="G2199" s="403"/>
      <c r="H2199" s="403"/>
      <c r="I2199" s="403"/>
    </row>
    <row r="2200" spans="4:9">
      <c r="D2200" s="116"/>
      <c r="E2200" s="403"/>
      <c r="F2200" s="403"/>
      <c r="G2200" s="403"/>
      <c r="H2200" s="403"/>
      <c r="I2200" s="403"/>
    </row>
    <row r="2201" spans="4:9">
      <c r="D2201" s="116"/>
      <c r="E2201" s="403"/>
      <c r="F2201" s="403"/>
      <c r="G2201" s="403"/>
      <c r="H2201" s="403"/>
      <c r="I2201" s="403"/>
    </row>
    <row r="2202" spans="4:9">
      <c r="D2202" s="116"/>
      <c r="E2202" s="403"/>
      <c r="F2202" s="403"/>
      <c r="G2202" s="403"/>
      <c r="H2202" s="403"/>
      <c r="I2202" s="403"/>
    </row>
    <row r="2203" spans="4:9">
      <c r="D2203" s="116"/>
      <c r="E2203" s="403"/>
      <c r="F2203" s="403"/>
      <c r="G2203" s="403"/>
      <c r="H2203" s="403"/>
      <c r="I2203" s="403"/>
    </row>
    <row r="2204" spans="4:9">
      <c r="D2204" s="116"/>
      <c r="E2204" s="403"/>
      <c r="F2204" s="403"/>
      <c r="G2204" s="403"/>
      <c r="H2204" s="403"/>
      <c r="I2204" s="403"/>
    </row>
    <row r="2205" spans="4:9">
      <c r="D2205" s="116"/>
      <c r="E2205" s="403"/>
      <c r="F2205" s="403"/>
      <c r="G2205" s="403"/>
      <c r="H2205" s="403"/>
      <c r="I2205" s="403"/>
    </row>
    <row r="2206" spans="4:9">
      <c r="D2206" s="116"/>
      <c r="E2206" s="403"/>
      <c r="F2206" s="403"/>
      <c r="G2206" s="403"/>
      <c r="H2206" s="403"/>
      <c r="I2206" s="403"/>
    </row>
    <row r="2207" spans="4:9">
      <c r="D2207" s="116"/>
      <c r="E2207" s="723"/>
      <c r="F2207" s="723"/>
      <c r="G2207" s="723"/>
      <c r="H2207" s="723"/>
      <c r="I2207" s="723"/>
    </row>
    <row r="2208" spans="4:9">
      <c r="D2208" s="116"/>
      <c r="E2208" s="403"/>
      <c r="F2208" s="403"/>
      <c r="G2208" s="403"/>
      <c r="H2208" s="403"/>
      <c r="I2208" s="403"/>
    </row>
    <row r="2209" spans="4:9">
      <c r="D2209" s="116"/>
      <c r="E2209" s="403"/>
      <c r="F2209" s="403"/>
      <c r="G2209" s="403"/>
      <c r="H2209" s="403"/>
      <c r="I2209" s="403"/>
    </row>
    <row r="2210" spans="4:9">
      <c r="D2210" s="116"/>
      <c r="E2210" s="403"/>
      <c r="F2210" s="403"/>
      <c r="G2210" s="403"/>
      <c r="H2210" s="403"/>
      <c r="I2210" s="403"/>
    </row>
    <row r="2211" spans="4:9">
      <c r="D2211" s="116"/>
      <c r="E2211" s="403"/>
      <c r="F2211" s="403"/>
      <c r="G2211" s="403"/>
      <c r="H2211" s="403"/>
      <c r="I2211" s="403"/>
    </row>
    <row r="2212" spans="4:9">
      <c r="D2212" s="116"/>
      <c r="E2212" s="403"/>
      <c r="F2212" s="403"/>
      <c r="G2212" s="403"/>
      <c r="H2212" s="403"/>
      <c r="I2212" s="403"/>
    </row>
    <row r="2213" spans="4:9">
      <c r="D2213" s="116"/>
      <c r="E2213" s="403"/>
      <c r="F2213" s="403"/>
      <c r="G2213" s="403"/>
      <c r="H2213" s="403"/>
      <c r="I2213" s="403"/>
    </row>
    <row r="2214" spans="4:9">
      <c r="D2214" s="116"/>
      <c r="E2214" s="403"/>
      <c r="F2214" s="403"/>
      <c r="G2214" s="403"/>
      <c r="H2214" s="403"/>
      <c r="I2214" s="403"/>
    </row>
    <row r="2215" spans="4:9">
      <c r="D2215" s="116"/>
      <c r="E2215" s="403"/>
      <c r="F2215" s="403"/>
      <c r="G2215" s="403"/>
      <c r="H2215" s="403"/>
      <c r="I2215" s="403"/>
    </row>
    <row r="2216" spans="4:9">
      <c r="D2216" s="116"/>
      <c r="E2216" s="403"/>
      <c r="F2216" s="403"/>
      <c r="G2216" s="403"/>
      <c r="H2216" s="403"/>
      <c r="I2216" s="403"/>
    </row>
    <row r="2217" spans="4:9">
      <c r="D2217" s="116"/>
      <c r="E2217" s="403"/>
      <c r="F2217" s="403"/>
      <c r="G2217" s="403"/>
      <c r="H2217" s="403"/>
      <c r="I2217" s="403"/>
    </row>
    <row r="2218" spans="4:9">
      <c r="D2218" s="116"/>
      <c r="E2218" s="723"/>
      <c r="F2218" s="723"/>
      <c r="G2218" s="723"/>
      <c r="H2218" s="723"/>
      <c r="I2218" s="723"/>
    </row>
    <row r="2219" spans="4:9">
      <c r="D2219" s="116"/>
      <c r="E2219" s="403"/>
      <c r="F2219" s="403"/>
      <c r="G2219" s="403"/>
      <c r="H2219" s="403"/>
      <c r="I2219" s="403"/>
    </row>
    <row r="2220" spans="4:9">
      <c r="D2220" s="116"/>
      <c r="E2220" s="403"/>
      <c r="F2220" s="403"/>
      <c r="G2220" s="403"/>
      <c r="H2220" s="403"/>
      <c r="I2220" s="403"/>
    </row>
    <row r="2221" spans="4:9">
      <c r="D2221" s="116"/>
      <c r="E2221" s="723"/>
      <c r="F2221" s="723"/>
      <c r="G2221" s="723"/>
      <c r="H2221" s="723"/>
      <c r="I2221" s="723"/>
    </row>
    <row r="2222" spans="4:9">
      <c r="D2222" s="116"/>
      <c r="E2222" s="403"/>
      <c r="F2222" s="403"/>
      <c r="G2222" s="403"/>
      <c r="H2222" s="403"/>
      <c r="I2222" s="403"/>
    </row>
    <row r="2223" spans="4:9">
      <c r="D2223" s="116"/>
      <c r="E2223" s="403"/>
      <c r="F2223" s="403"/>
      <c r="G2223" s="403"/>
      <c r="H2223" s="403"/>
      <c r="I2223" s="403"/>
    </row>
    <row r="2224" spans="4:9">
      <c r="D2224" s="116"/>
      <c r="E2224" s="723"/>
      <c r="F2224" s="723"/>
      <c r="G2224" s="723"/>
      <c r="H2224" s="723"/>
      <c r="I2224" s="723"/>
    </row>
    <row r="2225" spans="4:9">
      <c r="D2225" s="116"/>
      <c r="E2225" s="403"/>
      <c r="F2225" s="403"/>
      <c r="G2225" s="403"/>
      <c r="H2225" s="403"/>
      <c r="I2225" s="403"/>
    </row>
    <row r="2226" spans="4:9">
      <c r="D2226" s="116"/>
      <c r="E2226" s="723"/>
      <c r="F2226" s="723"/>
      <c r="G2226" s="723"/>
      <c r="H2226" s="723"/>
      <c r="I2226" s="723"/>
    </row>
    <row r="2227" spans="4:9">
      <c r="D2227" s="116"/>
      <c r="E2227" s="403"/>
      <c r="F2227" s="403"/>
      <c r="G2227" s="403"/>
      <c r="H2227" s="403"/>
      <c r="I2227" s="403"/>
    </row>
    <row r="2228" spans="4:9">
      <c r="D2228" s="116"/>
      <c r="E2228" s="403"/>
      <c r="F2228" s="403"/>
      <c r="G2228" s="403"/>
      <c r="H2228" s="403"/>
      <c r="I2228" s="403"/>
    </row>
    <row r="2229" spans="4:9">
      <c r="D2229" s="116"/>
      <c r="E2229" s="403"/>
      <c r="F2229" s="403"/>
      <c r="G2229" s="403"/>
      <c r="H2229" s="403"/>
      <c r="I2229" s="403"/>
    </row>
    <row r="2230" spans="4:9">
      <c r="D2230" s="116"/>
      <c r="E2230" s="403"/>
      <c r="F2230" s="403"/>
      <c r="G2230" s="403"/>
      <c r="H2230" s="403"/>
      <c r="I2230" s="403"/>
    </row>
    <row r="2231" spans="4:9">
      <c r="D2231" s="116"/>
      <c r="E2231" s="403"/>
      <c r="F2231" s="403"/>
      <c r="G2231" s="403"/>
      <c r="H2231" s="403"/>
      <c r="I2231" s="403"/>
    </row>
    <row r="2232" spans="4:9">
      <c r="D2232" s="116"/>
      <c r="E2232" s="403"/>
      <c r="F2232" s="403"/>
      <c r="G2232" s="403"/>
      <c r="H2232" s="403"/>
      <c r="I2232" s="403"/>
    </row>
    <row r="2233" spans="4:9">
      <c r="D2233" s="116"/>
      <c r="E2233" s="403"/>
      <c r="F2233" s="403"/>
      <c r="G2233" s="403"/>
      <c r="H2233" s="403"/>
      <c r="I2233" s="403"/>
    </row>
    <row r="2234" spans="4:9">
      <c r="D2234" s="116"/>
      <c r="E2234" s="723"/>
      <c r="F2234" s="723"/>
      <c r="G2234" s="723"/>
      <c r="H2234" s="723"/>
      <c r="I2234" s="723"/>
    </row>
    <row r="2235" spans="4:9">
      <c r="D2235" s="116"/>
      <c r="E2235" s="403"/>
      <c r="F2235" s="403"/>
      <c r="G2235" s="403"/>
      <c r="H2235" s="403"/>
      <c r="I2235" s="403"/>
    </row>
    <row r="2236" spans="4:9">
      <c r="D2236" s="116"/>
      <c r="E2236" s="403"/>
      <c r="F2236" s="403"/>
      <c r="G2236" s="403"/>
      <c r="H2236" s="403"/>
      <c r="I2236" s="403"/>
    </row>
    <row r="2237" spans="4:9">
      <c r="D2237" s="116"/>
      <c r="E2237" s="403"/>
      <c r="F2237" s="403"/>
      <c r="G2237" s="403"/>
      <c r="H2237" s="403"/>
      <c r="I2237" s="403"/>
    </row>
    <row r="2238" spans="4:9">
      <c r="D2238" s="116"/>
      <c r="E2238" s="723"/>
      <c r="F2238" s="723"/>
      <c r="G2238" s="723"/>
      <c r="H2238" s="723"/>
      <c r="I2238" s="723"/>
    </row>
    <row r="2239" spans="4:9">
      <c r="D2239" s="116"/>
      <c r="E2239" s="403"/>
      <c r="F2239" s="403"/>
      <c r="G2239" s="403"/>
      <c r="H2239" s="403"/>
      <c r="I2239" s="403"/>
    </row>
    <row r="2240" spans="4:9">
      <c r="D2240" s="116"/>
      <c r="E2240" s="403"/>
      <c r="F2240" s="403"/>
      <c r="G2240" s="403"/>
      <c r="H2240" s="403"/>
      <c r="I2240" s="403"/>
    </row>
    <row r="2241" spans="4:9">
      <c r="D2241" s="116"/>
      <c r="E2241" s="403"/>
      <c r="F2241" s="403"/>
      <c r="G2241" s="403"/>
      <c r="H2241" s="403"/>
      <c r="I2241" s="403"/>
    </row>
    <row r="2242" spans="4:9">
      <c r="D2242" s="116"/>
      <c r="E2242" s="403"/>
      <c r="F2242" s="403"/>
      <c r="G2242" s="403"/>
      <c r="H2242" s="403"/>
      <c r="I2242" s="403"/>
    </row>
    <row r="2243" spans="4:9">
      <c r="D2243" s="116"/>
      <c r="E2243" s="403"/>
      <c r="F2243" s="403"/>
      <c r="G2243" s="403"/>
      <c r="H2243" s="403"/>
      <c r="I2243" s="403"/>
    </row>
    <row r="2244" spans="4:9">
      <c r="D2244" s="116"/>
      <c r="E2244" s="403"/>
      <c r="F2244" s="403"/>
      <c r="G2244" s="403"/>
      <c r="H2244" s="403"/>
      <c r="I2244" s="403"/>
    </row>
    <row r="2245" spans="4:9">
      <c r="D2245" s="116"/>
      <c r="E2245" s="403"/>
      <c r="F2245" s="403"/>
      <c r="G2245" s="403"/>
      <c r="H2245" s="403"/>
      <c r="I2245" s="403"/>
    </row>
    <row r="2246" spans="4:9">
      <c r="D2246" s="116"/>
      <c r="E2246" s="403"/>
      <c r="F2246" s="403"/>
      <c r="G2246" s="403"/>
      <c r="H2246" s="403"/>
      <c r="I2246" s="403"/>
    </row>
    <row r="2247" spans="4:9">
      <c r="D2247" s="116"/>
      <c r="E2247" s="403"/>
      <c r="F2247" s="403"/>
      <c r="G2247" s="403"/>
      <c r="H2247" s="403"/>
      <c r="I2247" s="403"/>
    </row>
    <row r="2248" spans="4:9">
      <c r="D2248" s="116"/>
      <c r="E2248" s="403"/>
      <c r="F2248" s="403"/>
      <c r="G2248" s="403"/>
      <c r="H2248" s="403"/>
      <c r="I2248" s="403"/>
    </row>
    <row r="2249" spans="4:9">
      <c r="D2249" s="116"/>
      <c r="E2249" s="403"/>
      <c r="F2249" s="403"/>
      <c r="G2249" s="403"/>
      <c r="H2249" s="403"/>
      <c r="I2249" s="403"/>
    </row>
    <row r="2250" spans="4:9">
      <c r="D2250" s="116"/>
      <c r="E2250" s="403"/>
      <c r="F2250" s="403"/>
      <c r="G2250" s="403"/>
      <c r="H2250" s="403"/>
      <c r="I2250" s="403"/>
    </row>
    <row r="2251" spans="4:9">
      <c r="D2251" s="116"/>
      <c r="E2251" s="403"/>
      <c r="F2251" s="403"/>
      <c r="G2251" s="403"/>
      <c r="H2251" s="403"/>
      <c r="I2251" s="403"/>
    </row>
    <row r="2252" spans="4:9">
      <c r="D2252" s="116"/>
      <c r="E2252" s="403"/>
      <c r="F2252" s="403"/>
      <c r="G2252" s="403"/>
      <c r="H2252" s="403"/>
      <c r="I2252" s="403"/>
    </row>
    <row r="2253" spans="4:9">
      <c r="D2253" s="116"/>
      <c r="E2253" s="403"/>
      <c r="F2253" s="403"/>
      <c r="G2253" s="403"/>
      <c r="H2253" s="403"/>
      <c r="I2253" s="403"/>
    </row>
    <row r="2254" spans="4:9">
      <c r="D2254" s="116"/>
      <c r="E2254" s="723"/>
      <c r="F2254" s="723"/>
      <c r="G2254" s="723"/>
      <c r="H2254" s="723"/>
      <c r="I2254" s="723"/>
    </row>
    <row r="2255" spans="4:9">
      <c r="D2255" s="116"/>
      <c r="E2255" s="403"/>
      <c r="F2255" s="403"/>
      <c r="G2255" s="403"/>
      <c r="H2255" s="403"/>
      <c r="I2255" s="403"/>
    </row>
    <row r="2256" spans="4:9">
      <c r="D2256" s="116"/>
      <c r="E2256" s="403"/>
      <c r="F2256" s="403"/>
      <c r="G2256" s="403"/>
      <c r="H2256" s="403"/>
      <c r="I2256" s="403"/>
    </row>
    <row r="2257" spans="4:9">
      <c r="D2257" s="116"/>
      <c r="E2257" s="403"/>
      <c r="F2257" s="403"/>
      <c r="G2257" s="403"/>
      <c r="H2257" s="403"/>
      <c r="I2257" s="403"/>
    </row>
    <row r="2258" spans="4:9">
      <c r="D2258" s="116"/>
      <c r="E2258" s="403"/>
      <c r="F2258" s="403"/>
      <c r="G2258" s="403"/>
      <c r="H2258" s="403"/>
      <c r="I2258" s="403"/>
    </row>
    <row r="2259" spans="4:9">
      <c r="D2259" s="116"/>
      <c r="E2259" s="403"/>
      <c r="F2259" s="403"/>
      <c r="G2259" s="403"/>
      <c r="H2259" s="403"/>
      <c r="I2259" s="403"/>
    </row>
    <row r="2260" spans="4:9">
      <c r="D2260" s="116"/>
      <c r="E2260" s="723"/>
      <c r="F2260" s="723"/>
      <c r="G2260" s="723"/>
      <c r="H2260" s="723"/>
      <c r="I2260" s="723"/>
    </row>
    <row r="2261" spans="4:9">
      <c r="D2261" s="116"/>
      <c r="E2261" s="403"/>
      <c r="F2261" s="403"/>
      <c r="G2261" s="403"/>
      <c r="H2261" s="403"/>
      <c r="I2261" s="403"/>
    </row>
    <row r="2262" spans="4:9">
      <c r="D2262" s="116"/>
      <c r="E2262" s="403"/>
      <c r="F2262" s="403"/>
      <c r="G2262" s="403"/>
      <c r="H2262" s="403"/>
      <c r="I2262" s="403"/>
    </row>
    <row r="2263" spans="4:9">
      <c r="D2263" s="116"/>
      <c r="E2263" s="403"/>
      <c r="F2263" s="403"/>
      <c r="G2263" s="403"/>
      <c r="H2263" s="403"/>
      <c r="I2263" s="403"/>
    </row>
    <row r="2264" spans="4:9">
      <c r="D2264" s="116"/>
      <c r="E2264" s="403"/>
      <c r="F2264" s="403"/>
      <c r="G2264" s="403"/>
      <c r="H2264" s="403"/>
      <c r="I2264" s="403"/>
    </row>
    <row r="2265" spans="4:9">
      <c r="D2265" s="116"/>
      <c r="E2265" s="403"/>
      <c r="F2265" s="403"/>
      <c r="G2265" s="403"/>
      <c r="H2265" s="403"/>
      <c r="I2265" s="403"/>
    </row>
    <row r="2266" spans="4:9">
      <c r="D2266" s="116"/>
      <c r="E2266" s="723"/>
      <c r="F2266" s="723"/>
      <c r="G2266" s="723"/>
      <c r="H2266" s="723"/>
      <c r="I2266" s="723"/>
    </row>
    <row r="2267" spans="4:9">
      <c r="D2267" s="116"/>
      <c r="E2267" s="403"/>
      <c r="F2267" s="403"/>
      <c r="G2267" s="403"/>
      <c r="H2267" s="403"/>
      <c r="I2267" s="403"/>
    </row>
    <row r="2268" spans="4:9">
      <c r="D2268" s="116"/>
      <c r="E2268" s="403"/>
      <c r="F2268" s="403"/>
      <c r="G2268" s="403"/>
      <c r="H2268" s="403"/>
      <c r="I2268" s="403"/>
    </row>
    <row r="2269" spans="4:9">
      <c r="D2269" s="116"/>
      <c r="E2269" s="403"/>
      <c r="F2269" s="403"/>
      <c r="G2269" s="403"/>
      <c r="H2269" s="403"/>
      <c r="I2269" s="403"/>
    </row>
    <row r="2270" spans="4:9">
      <c r="D2270" s="116"/>
      <c r="E2270" s="403"/>
      <c r="F2270" s="403"/>
      <c r="G2270" s="403"/>
      <c r="H2270" s="403"/>
      <c r="I2270" s="403"/>
    </row>
    <row r="2271" spans="4:9">
      <c r="D2271" s="116"/>
      <c r="E2271" s="403"/>
      <c r="F2271" s="403"/>
      <c r="G2271" s="403"/>
      <c r="H2271" s="403"/>
      <c r="I2271" s="403"/>
    </row>
    <row r="2272" spans="4:9">
      <c r="D2272" s="116"/>
      <c r="E2272" s="723"/>
      <c r="F2272" s="723"/>
      <c r="G2272" s="723"/>
      <c r="H2272" s="723"/>
      <c r="I2272" s="723"/>
    </row>
    <row r="2273" spans="4:9">
      <c r="D2273" s="116"/>
      <c r="E2273" s="723"/>
      <c r="F2273" s="723"/>
      <c r="G2273" s="723"/>
      <c r="H2273" s="723"/>
      <c r="I2273" s="723"/>
    </row>
    <row r="2274" spans="4:9">
      <c r="D2274" s="116"/>
      <c r="E2274" s="403"/>
      <c r="F2274" s="403"/>
      <c r="G2274" s="403"/>
      <c r="H2274" s="403"/>
      <c r="I2274" s="403"/>
    </row>
    <row r="2275" spans="4:9">
      <c r="D2275" s="116"/>
      <c r="E2275" s="403"/>
      <c r="F2275" s="403"/>
      <c r="G2275" s="403"/>
      <c r="H2275" s="403"/>
      <c r="I2275" s="403"/>
    </row>
    <row r="2276" spans="4:9">
      <c r="D2276" s="116"/>
      <c r="E2276" s="403"/>
      <c r="F2276" s="403"/>
      <c r="G2276" s="403"/>
      <c r="H2276" s="403"/>
      <c r="I2276" s="403"/>
    </row>
    <row r="2277" spans="4:9">
      <c r="D2277" s="116"/>
      <c r="E2277" s="403"/>
      <c r="F2277" s="403"/>
      <c r="G2277" s="403"/>
      <c r="H2277" s="403"/>
      <c r="I2277" s="403"/>
    </row>
    <row r="2278" spans="4:9">
      <c r="D2278" s="116"/>
      <c r="E2278" s="723"/>
      <c r="F2278" s="723"/>
      <c r="G2278" s="723"/>
      <c r="H2278" s="723"/>
      <c r="I2278" s="723"/>
    </row>
    <row r="2279" spans="4:9">
      <c r="D2279" s="116"/>
      <c r="E2279" s="403"/>
      <c r="F2279" s="403"/>
      <c r="G2279" s="403"/>
      <c r="H2279" s="403"/>
      <c r="I2279" s="403"/>
    </row>
    <row r="2280" spans="4:9">
      <c r="D2280" s="116"/>
      <c r="E2280" s="403"/>
      <c r="F2280" s="403"/>
      <c r="G2280" s="403"/>
      <c r="H2280" s="403"/>
      <c r="I2280" s="403"/>
    </row>
    <row r="2281" spans="4:9">
      <c r="D2281" s="116"/>
      <c r="E2281" s="403"/>
      <c r="F2281" s="403"/>
      <c r="G2281" s="403"/>
      <c r="H2281" s="403"/>
      <c r="I2281" s="403"/>
    </row>
    <row r="2282" spans="4:9">
      <c r="D2282" s="116"/>
      <c r="E2282" s="403"/>
      <c r="F2282" s="403"/>
      <c r="G2282" s="403"/>
      <c r="H2282" s="403"/>
      <c r="I2282" s="403"/>
    </row>
    <row r="2283" spans="4:9">
      <c r="D2283" s="116"/>
      <c r="E2283" s="403"/>
      <c r="F2283" s="403"/>
      <c r="G2283" s="403"/>
      <c r="H2283" s="403"/>
      <c r="I2283" s="403"/>
    </row>
    <row r="2284" spans="4:9">
      <c r="D2284" s="116"/>
      <c r="E2284" s="403"/>
      <c r="F2284" s="403"/>
      <c r="G2284" s="403"/>
      <c r="H2284" s="403"/>
      <c r="I2284" s="403"/>
    </row>
    <row r="2285" spans="4:9">
      <c r="D2285" s="116"/>
      <c r="E2285" s="403"/>
      <c r="F2285" s="403"/>
      <c r="G2285" s="403"/>
      <c r="H2285" s="403"/>
      <c r="I2285" s="403"/>
    </row>
    <row r="2286" spans="4:9">
      <c r="D2286" s="116"/>
      <c r="E2286" s="403"/>
      <c r="F2286" s="403"/>
      <c r="G2286" s="403"/>
      <c r="H2286" s="403"/>
      <c r="I2286" s="403"/>
    </row>
    <row r="2287" spans="4:9">
      <c r="D2287" s="116"/>
      <c r="E2287" s="403"/>
      <c r="F2287" s="403"/>
      <c r="G2287" s="403"/>
      <c r="H2287" s="403"/>
      <c r="I2287" s="403"/>
    </row>
    <row r="2288" spans="4:9">
      <c r="D2288" s="116"/>
      <c r="E2288" s="723"/>
      <c r="F2288" s="723"/>
      <c r="G2288" s="723"/>
      <c r="H2288" s="723"/>
      <c r="I2288" s="723"/>
    </row>
    <row r="2289" spans="4:9">
      <c r="D2289" s="116"/>
      <c r="E2289" s="403"/>
      <c r="F2289" s="403"/>
      <c r="G2289" s="403"/>
      <c r="H2289" s="403"/>
      <c r="I2289" s="403"/>
    </row>
    <row r="2290" spans="4:9">
      <c r="D2290" s="116"/>
      <c r="E2290" s="403"/>
      <c r="F2290" s="403"/>
      <c r="G2290" s="403"/>
      <c r="H2290" s="403"/>
      <c r="I2290" s="403"/>
    </row>
    <row r="2291" spans="4:9">
      <c r="D2291" s="116"/>
      <c r="E2291" s="403"/>
      <c r="F2291" s="403"/>
      <c r="G2291" s="403"/>
      <c r="H2291" s="403"/>
      <c r="I2291" s="403"/>
    </row>
    <row r="2292" spans="4:9">
      <c r="D2292" s="116"/>
      <c r="E2292" s="403"/>
      <c r="F2292" s="403"/>
      <c r="G2292" s="403"/>
      <c r="H2292" s="403"/>
      <c r="I2292" s="403"/>
    </row>
    <row r="2293" spans="4:9">
      <c r="D2293" s="116"/>
      <c r="E2293" s="403"/>
      <c r="F2293" s="403"/>
      <c r="G2293" s="403"/>
      <c r="H2293" s="403"/>
      <c r="I2293" s="403"/>
    </row>
    <row r="2294" spans="4:9">
      <c r="D2294" s="116"/>
      <c r="E2294" s="403"/>
      <c r="F2294" s="403"/>
      <c r="G2294" s="403"/>
      <c r="H2294" s="403"/>
      <c r="I2294" s="403"/>
    </row>
    <row r="2295" spans="4:9">
      <c r="D2295" s="116"/>
      <c r="E2295" s="403"/>
      <c r="F2295" s="403"/>
      <c r="G2295" s="403"/>
      <c r="H2295" s="403"/>
      <c r="I2295" s="403"/>
    </row>
    <row r="2296" spans="4:9">
      <c r="D2296" s="116"/>
      <c r="E2296" s="403"/>
      <c r="F2296" s="403"/>
      <c r="G2296" s="403"/>
      <c r="H2296" s="403"/>
      <c r="I2296" s="403"/>
    </row>
    <row r="2297" spans="4:9">
      <c r="D2297" s="116"/>
      <c r="E2297" s="403"/>
      <c r="F2297" s="403"/>
      <c r="G2297" s="403"/>
      <c r="H2297" s="403"/>
      <c r="I2297" s="403"/>
    </row>
    <row r="2298" spans="4:9">
      <c r="D2298" s="116"/>
      <c r="E2298" s="403"/>
      <c r="F2298" s="403"/>
      <c r="G2298" s="403"/>
      <c r="H2298" s="403"/>
      <c r="I2298" s="403"/>
    </row>
    <row r="2299" spans="4:9">
      <c r="D2299" s="116"/>
      <c r="E2299" s="403"/>
      <c r="F2299" s="403"/>
      <c r="G2299" s="403"/>
      <c r="H2299" s="403"/>
      <c r="I2299" s="403"/>
    </row>
    <row r="2300" spans="4:9">
      <c r="D2300" s="116"/>
      <c r="E2300" s="403"/>
      <c r="F2300" s="403"/>
      <c r="G2300" s="403"/>
      <c r="H2300" s="403"/>
      <c r="I2300" s="403"/>
    </row>
    <row r="2301" spans="4:9">
      <c r="D2301" s="116"/>
      <c r="E2301" s="403"/>
      <c r="F2301" s="403"/>
      <c r="G2301" s="403"/>
      <c r="H2301" s="403"/>
      <c r="I2301" s="403"/>
    </row>
    <row r="2302" spans="4:9">
      <c r="D2302" s="116"/>
      <c r="E2302" s="403"/>
      <c r="F2302" s="403"/>
      <c r="G2302" s="403"/>
      <c r="H2302" s="403"/>
      <c r="I2302" s="403"/>
    </row>
    <row r="2303" spans="4:9">
      <c r="D2303" s="116"/>
      <c r="E2303" s="403"/>
      <c r="F2303" s="403"/>
      <c r="G2303" s="403"/>
      <c r="H2303" s="403"/>
      <c r="I2303" s="403"/>
    </row>
    <row r="2304" spans="4:9">
      <c r="D2304" s="116"/>
      <c r="E2304" s="403"/>
      <c r="F2304" s="403"/>
      <c r="G2304" s="403"/>
      <c r="H2304" s="403"/>
      <c r="I2304" s="403"/>
    </row>
    <row r="2305" spans="4:9">
      <c r="D2305" s="116"/>
      <c r="E2305" s="403"/>
      <c r="F2305" s="403"/>
      <c r="G2305" s="403"/>
      <c r="H2305" s="403"/>
      <c r="I2305" s="403"/>
    </row>
    <row r="2306" spans="4:9">
      <c r="D2306" s="116"/>
      <c r="E2306" s="403"/>
      <c r="F2306" s="403"/>
      <c r="G2306" s="403"/>
      <c r="H2306" s="403"/>
      <c r="I2306" s="403"/>
    </row>
    <row r="2307" spans="4:9">
      <c r="D2307" s="116"/>
      <c r="E2307" s="403"/>
      <c r="F2307" s="403"/>
      <c r="G2307" s="403"/>
      <c r="H2307" s="403"/>
      <c r="I2307" s="403"/>
    </row>
    <row r="2308" spans="4:9">
      <c r="D2308" s="116"/>
      <c r="E2308" s="403"/>
      <c r="F2308" s="403"/>
      <c r="G2308" s="403"/>
      <c r="H2308" s="403"/>
      <c r="I2308" s="403"/>
    </row>
    <row r="2309" spans="4:9">
      <c r="D2309" s="116"/>
      <c r="E2309" s="403"/>
      <c r="F2309" s="403"/>
      <c r="G2309" s="403"/>
      <c r="H2309" s="403"/>
      <c r="I2309" s="403"/>
    </row>
    <row r="2310" spans="4:9">
      <c r="D2310" s="116"/>
      <c r="E2310" s="723"/>
      <c r="F2310" s="723"/>
      <c r="G2310" s="723"/>
      <c r="H2310" s="723"/>
      <c r="I2310" s="723"/>
    </row>
    <row r="2311" spans="4:9">
      <c r="D2311" s="116"/>
      <c r="E2311" s="403"/>
      <c r="F2311" s="403"/>
      <c r="G2311" s="403"/>
      <c r="H2311" s="403"/>
      <c r="I2311" s="403"/>
    </row>
    <row r="2312" spans="4:9">
      <c r="D2312" s="116"/>
      <c r="E2312" s="403"/>
      <c r="F2312" s="403"/>
      <c r="G2312" s="403"/>
      <c r="H2312" s="403"/>
      <c r="I2312" s="403"/>
    </row>
    <row r="2313" spans="4:9">
      <c r="D2313" s="116"/>
      <c r="E2313" s="403"/>
      <c r="F2313" s="403"/>
      <c r="G2313" s="403"/>
      <c r="H2313" s="403"/>
      <c r="I2313" s="403"/>
    </row>
    <row r="2314" spans="4:9">
      <c r="D2314" s="116"/>
      <c r="E2314" s="403"/>
      <c r="F2314" s="403"/>
      <c r="G2314" s="403"/>
      <c r="H2314" s="403"/>
      <c r="I2314" s="403"/>
    </row>
    <row r="2315" spans="4:9">
      <c r="D2315" s="116"/>
      <c r="E2315" s="403"/>
      <c r="F2315" s="403"/>
      <c r="G2315" s="403"/>
      <c r="H2315" s="403"/>
      <c r="I2315" s="403"/>
    </row>
    <row r="2316" spans="4:9">
      <c r="D2316" s="116"/>
      <c r="E2316" s="403"/>
      <c r="F2316" s="403"/>
      <c r="G2316" s="403"/>
      <c r="H2316" s="403"/>
      <c r="I2316" s="403"/>
    </row>
    <row r="2317" spans="4:9">
      <c r="D2317" s="116"/>
      <c r="E2317" s="403"/>
      <c r="F2317" s="403"/>
      <c r="G2317" s="403"/>
      <c r="H2317" s="403"/>
      <c r="I2317" s="403"/>
    </row>
    <row r="2318" spans="4:9">
      <c r="D2318" s="116"/>
      <c r="E2318" s="403"/>
      <c r="F2318" s="403"/>
      <c r="G2318" s="403"/>
      <c r="H2318" s="403"/>
      <c r="I2318" s="403"/>
    </row>
    <row r="2319" spans="4:9">
      <c r="D2319" s="116"/>
      <c r="E2319" s="403"/>
      <c r="F2319" s="403"/>
      <c r="G2319" s="403"/>
      <c r="H2319" s="403"/>
      <c r="I2319" s="403"/>
    </row>
    <row r="2320" spans="4:9">
      <c r="D2320" s="116"/>
      <c r="E2320" s="403"/>
      <c r="F2320" s="403"/>
      <c r="G2320" s="403"/>
      <c r="H2320" s="403"/>
      <c r="I2320" s="403"/>
    </row>
    <row r="2321" spans="4:9">
      <c r="D2321" s="116"/>
      <c r="E2321" s="403"/>
      <c r="F2321" s="403"/>
      <c r="G2321" s="403"/>
      <c r="H2321" s="403"/>
      <c r="I2321" s="403"/>
    </row>
    <row r="2322" spans="4:9">
      <c r="D2322" s="116"/>
      <c r="E2322" s="403"/>
      <c r="F2322" s="403"/>
      <c r="G2322" s="403"/>
      <c r="H2322" s="403"/>
      <c r="I2322" s="403"/>
    </row>
    <row r="2323" spans="4:9">
      <c r="D2323" s="116"/>
      <c r="E2323" s="403"/>
      <c r="F2323" s="403"/>
      <c r="G2323" s="403"/>
      <c r="H2323" s="403"/>
      <c r="I2323" s="403"/>
    </row>
    <row r="2324" spans="4:9">
      <c r="D2324" s="116"/>
      <c r="E2324" s="723"/>
      <c r="F2324" s="723"/>
      <c r="G2324" s="723"/>
      <c r="H2324" s="723"/>
      <c r="I2324" s="723"/>
    </row>
    <row r="2325" spans="4:9">
      <c r="D2325" s="116"/>
      <c r="E2325" s="403"/>
      <c r="F2325" s="403"/>
      <c r="G2325" s="403"/>
      <c r="H2325" s="403"/>
      <c r="I2325" s="403"/>
    </row>
    <row r="2326" spans="4:9">
      <c r="D2326" s="116"/>
      <c r="E2326" s="403"/>
      <c r="F2326" s="403"/>
      <c r="G2326" s="403"/>
      <c r="H2326" s="403"/>
      <c r="I2326" s="403"/>
    </row>
    <row r="2327" spans="4:9">
      <c r="D2327" s="116"/>
      <c r="E2327" s="403"/>
      <c r="F2327" s="403"/>
      <c r="G2327" s="403"/>
      <c r="H2327" s="403"/>
      <c r="I2327" s="403"/>
    </row>
    <row r="2328" spans="4:9">
      <c r="D2328" s="116"/>
      <c r="E2328" s="403"/>
      <c r="F2328" s="403"/>
      <c r="G2328" s="403"/>
      <c r="H2328" s="403"/>
      <c r="I2328" s="403"/>
    </row>
    <row r="2329" spans="4:9">
      <c r="D2329" s="116"/>
      <c r="E2329" s="403"/>
      <c r="F2329" s="403"/>
      <c r="G2329" s="403"/>
      <c r="H2329" s="403"/>
      <c r="I2329" s="403"/>
    </row>
    <row r="2330" spans="4:9">
      <c r="D2330" s="116"/>
      <c r="E2330" s="403"/>
      <c r="F2330" s="403"/>
      <c r="G2330" s="403"/>
      <c r="H2330" s="403"/>
      <c r="I2330" s="403"/>
    </row>
    <row r="2331" spans="4:9">
      <c r="D2331" s="116"/>
      <c r="E2331" s="403"/>
      <c r="F2331" s="403"/>
      <c r="G2331" s="403"/>
      <c r="H2331" s="403"/>
      <c r="I2331" s="403"/>
    </row>
    <row r="2332" spans="4:9">
      <c r="D2332" s="116"/>
      <c r="E2332" s="403"/>
      <c r="F2332" s="403"/>
      <c r="G2332" s="403"/>
      <c r="H2332" s="403"/>
      <c r="I2332" s="403"/>
    </row>
    <row r="2333" spans="4:9">
      <c r="D2333" s="116"/>
      <c r="E2333" s="403"/>
      <c r="F2333" s="403"/>
      <c r="G2333" s="403"/>
      <c r="H2333" s="403"/>
      <c r="I2333" s="403"/>
    </row>
    <row r="2334" spans="4:9">
      <c r="D2334" s="116"/>
      <c r="E2334" s="403"/>
      <c r="F2334" s="403"/>
      <c r="G2334" s="403"/>
      <c r="H2334" s="403"/>
      <c r="I2334" s="403"/>
    </row>
    <row r="2335" spans="4:9">
      <c r="D2335" s="116"/>
      <c r="E2335" s="403"/>
      <c r="F2335" s="403"/>
      <c r="G2335" s="403"/>
      <c r="H2335" s="403"/>
      <c r="I2335" s="403"/>
    </row>
    <row r="2336" spans="4:9">
      <c r="D2336" s="116"/>
      <c r="E2336" s="723"/>
      <c r="F2336" s="723"/>
      <c r="G2336" s="723"/>
      <c r="H2336" s="723"/>
      <c r="I2336" s="723"/>
    </row>
    <row r="2337" spans="4:9">
      <c r="D2337" s="116"/>
      <c r="E2337" s="403"/>
      <c r="F2337" s="403"/>
      <c r="G2337" s="403"/>
      <c r="H2337" s="403"/>
      <c r="I2337" s="403"/>
    </row>
    <row r="2338" spans="4:9">
      <c r="D2338" s="116"/>
      <c r="E2338" s="403"/>
      <c r="F2338" s="403"/>
      <c r="G2338" s="403"/>
      <c r="H2338" s="403"/>
      <c r="I2338" s="403"/>
    </row>
    <row r="2339" spans="4:9">
      <c r="D2339" s="116"/>
      <c r="E2339" s="403"/>
      <c r="F2339" s="403"/>
      <c r="G2339" s="403"/>
      <c r="H2339" s="403"/>
      <c r="I2339" s="403"/>
    </row>
    <row r="2340" spans="4:9">
      <c r="D2340" s="116"/>
      <c r="E2340" s="403"/>
      <c r="F2340" s="403"/>
      <c r="G2340" s="403"/>
      <c r="H2340" s="403"/>
      <c r="I2340" s="403"/>
    </row>
    <row r="2341" spans="4:9">
      <c r="D2341" s="116"/>
      <c r="E2341" s="723"/>
      <c r="F2341" s="723"/>
      <c r="G2341" s="723"/>
      <c r="H2341" s="723"/>
      <c r="I2341" s="723"/>
    </row>
    <row r="2342" spans="4:9">
      <c r="D2342" s="116"/>
      <c r="E2342" s="403"/>
      <c r="F2342" s="403"/>
      <c r="G2342" s="403"/>
      <c r="H2342" s="403"/>
      <c r="I2342" s="403"/>
    </row>
    <row r="2343" spans="4:9">
      <c r="D2343" s="116"/>
      <c r="E2343" s="403"/>
      <c r="F2343" s="403"/>
      <c r="G2343" s="403"/>
      <c r="H2343" s="403"/>
      <c r="I2343" s="403"/>
    </row>
    <row r="2344" spans="4:9">
      <c r="D2344" s="116"/>
      <c r="E2344" s="403"/>
      <c r="F2344" s="403"/>
      <c r="G2344" s="403"/>
      <c r="H2344" s="403"/>
      <c r="I2344" s="403"/>
    </row>
    <row r="2345" spans="4:9">
      <c r="D2345" s="116"/>
      <c r="E2345" s="403"/>
      <c r="F2345" s="403"/>
      <c r="G2345" s="403"/>
      <c r="H2345" s="403"/>
      <c r="I2345" s="403"/>
    </row>
    <row r="2346" spans="4:9">
      <c r="D2346" s="116"/>
      <c r="E2346" s="403"/>
      <c r="F2346" s="403"/>
      <c r="G2346" s="403"/>
      <c r="H2346" s="403"/>
      <c r="I2346" s="403"/>
    </row>
    <row r="2347" spans="4:9">
      <c r="D2347" s="116"/>
      <c r="E2347" s="403"/>
      <c r="F2347" s="403"/>
      <c r="G2347" s="403"/>
      <c r="H2347" s="403"/>
      <c r="I2347" s="403"/>
    </row>
    <row r="2348" spans="4:9">
      <c r="D2348" s="116"/>
      <c r="E2348" s="403"/>
      <c r="F2348" s="403"/>
      <c r="G2348" s="26"/>
      <c r="H2348" s="403"/>
      <c r="I2348" s="26"/>
    </row>
    <row r="2349" spans="4:9">
      <c r="D2349" s="116"/>
      <c r="E2349" s="403"/>
      <c r="F2349" s="403"/>
      <c r="G2349" s="403"/>
      <c r="H2349" s="403"/>
      <c r="I2349" s="403"/>
    </row>
    <row r="2350" spans="4:9">
      <c r="D2350" s="116"/>
      <c r="E2350" s="403"/>
      <c r="F2350" s="403"/>
      <c r="G2350" s="403"/>
      <c r="H2350" s="403"/>
      <c r="I2350" s="403"/>
    </row>
    <row r="2351" spans="4:9">
      <c r="D2351" s="116"/>
      <c r="E2351" s="403"/>
      <c r="F2351" s="403"/>
      <c r="G2351" s="403"/>
      <c r="H2351" s="403"/>
      <c r="I2351" s="403"/>
    </row>
    <row r="2352" spans="4:9">
      <c r="D2352" s="116"/>
      <c r="E2352" s="403"/>
      <c r="F2352" s="403"/>
      <c r="G2352" s="403"/>
      <c r="H2352" s="403"/>
      <c r="I2352" s="403"/>
    </row>
    <row r="2353" spans="4:9">
      <c r="D2353" s="116"/>
      <c r="E2353" s="403"/>
      <c r="F2353" s="403"/>
      <c r="G2353" s="403"/>
      <c r="H2353" s="403"/>
      <c r="I2353" s="403"/>
    </row>
    <row r="2354" spans="4:9">
      <c r="D2354" s="116"/>
      <c r="E2354" s="403"/>
      <c r="F2354" s="403"/>
      <c r="G2354" s="403"/>
      <c r="H2354" s="403"/>
      <c r="I2354" s="403"/>
    </row>
    <row r="2355" spans="4:9">
      <c r="D2355" s="116"/>
      <c r="E2355" s="403"/>
      <c r="F2355" s="403"/>
      <c r="G2355" s="403"/>
      <c r="H2355" s="403"/>
      <c r="I2355" s="403"/>
    </row>
    <row r="2356" spans="4:9">
      <c r="D2356" s="116"/>
      <c r="E2356" s="403"/>
      <c r="F2356" s="403"/>
      <c r="G2356" s="403"/>
      <c r="H2356" s="403"/>
      <c r="I2356" s="403"/>
    </row>
    <row r="2357" spans="4:9">
      <c r="D2357" s="116"/>
      <c r="E2357" s="723"/>
      <c r="F2357" s="723"/>
      <c r="G2357" s="723"/>
      <c r="H2357" s="723"/>
      <c r="I2357" s="723"/>
    </row>
    <row r="2358" spans="4:9">
      <c r="D2358" s="116"/>
      <c r="E2358" s="403"/>
      <c r="F2358" s="403"/>
      <c r="G2358" s="403"/>
      <c r="H2358" s="403"/>
      <c r="I2358" s="403"/>
    </row>
    <row r="2359" spans="4:9">
      <c r="D2359" s="116"/>
      <c r="E2359" s="403"/>
      <c r="F2359" s="403"/>
      <c r="G2359" s="403"/>
      <c r="H2359" s="403"/>
      <c r="I2359" s="403"/>
    </row>
    <row r="2360" spans="4:9">
      <c r="D2360" s="116"/>
      <c r="E2360" s="403"/>
      <c r="F2360" s="403"/>
      <c r="G2360" s="403"/>
      <c r="H2360" s="403"/>
      <c r="I2360" s="403"/>
    </row>
    <row r="2361" spans="4:9">
      <c r="D2361" s="116"/>
      <c r="E2361" s="403"/>
      <c r="F2361" s="403"/>
      <c r="G2361" s="403"/>
      <c r="H2361" s="403"/>
      <c r="I2361" s="403"/>
    </row>
    <row r="2362" spans="4:9">
      <c r="D2362" s="116"/>
      <c r="E2362" s="403"/>
      <c r="F2362" s="403"/>
      <c r="G2362" s="403"/>
      <c r="H2362" s="403"/>
      <c r="I2362" s="403"/>
    </row>
    <row r="2363" spans="4:9">
      <c r="D2363" s="116"/>
      <c r="E2363" s="403"/>
      <c r="F2363" s="403"/>
      <c r="G2363" s="403"/>
      <c r="H2363" s="403"/>
      <c r="I2363" s="403"/>
    </row>
    <row r="2364" spans="4:9">
      <c r="D2364" s="116"/>
      <c r="E2364" s="403"/>
      <c r="F2364" s="403"/>
      <c r="G2364" s="403"/>
      <c r="H2364" s="403"/>
      <c r="I2364" s="403"/>
    </row>
    <row r="2365" spans="4:9">
      <c r="D2365" s="116"/>
      <c r="E2365" s="403"/>
      <c r="F2365" s="403"/>
      <c r="G2365" s="26"/>
      <c r="H2365" s="403"/>
      <c r="I2365" s="26"/>
    </row>
    <row r="2366" spans="4:9">
      <c r="D2366" s="116"/>
      <c r="E2366" s="403"/>
      <c r="F2366" s="403"/>
      <c r="G2366" s="403"/>
      <c r="H2366" s="403"/>
      <c r="I2366" s="403"/>
    </row>
    <row r="2367" spans="4:9">
      <c r="D2367" s="116"/>
      <c r="E2367" s="403"/>
      <c r="F2367" s="403"/>
      <c r="G2367" s="403"/>
      <c r="H2367" s="403"/>
      <c r="I2367" s="403"/>
    </row>
    <row r="2368" spans="4:9">
      <c r="D2368" s="116"/>
      <c r="E2368" s="403"/>
      <c r="F2368" s="403"/>
      <c r="G2368" s="403"/>
      <c r="H2368" s="403"/>
      <c r="I2368" s="403"/>
    </row>
    <row r="2369" spans="4:9">
      <c r="D2369" s="116"/>
      <c r="E2369" s="403"/>
      <c r="F2369" s="403"/>
      <c r="G2369" s="403"/>
      <c r="H2369" s="403"/>
      <c r="I2369" s="403"/>
    </row>
    <row r="2370" spans="4:9">
      <c r="D2370" s="116"/>
      <c r="E2370" s="403"/>
      <c r="F2370" s="403"/>
      <c r="G2370" s="403"/>
      <c r="H2370" s="403"/>
      <c r="I2370" s="403"/>
    </row>
    <row r="2371" spans="4:9">
      <c r="D2371" s="116"/>
      <c r="E2371" s="723"/>
      <c r="F2371" s="723"/>
      <c r="G2371" s="723"/>
      <c r="H2371" s="723"/>
      <c r="I2371" s="723"/>
    </row>
    <row r="2372" spans="4:9">
      <c r="D2372" s="116"/>
      <c r="E2372" s="403"/>
      <c r="F2372" s="403"/>
      <c r="G2372" s="403"/>
      <c r="H2372" s="403"/>
      <c r="I2372" s="403"/>
    </row>
    <row r="2373" spans="4:9">
      <c r="D2373" s="116"/>
      <c r="E2373" s="403"/>
      <c r="F2373" s="403"/>
      <c r="G2373" s="403"/>
      <c r="H2373" s="403"/>
      <c r="I2373" s="403"/>
    </row>
    <row r="2374" spans="4:9">
      <c r="D2374" s="116"/>
      <c r="E2374" s="403"/>
      <c r="F2374" s="403"/>
      <c r="G2374" s="403"/>
      <c r="H2374" s="403"/>
      <c r="I2374" s="403"/>
    </row>
    <row r="2375" spans="4:9">
      <c r="D2375" s="116"/>
      <c r="E2375" s="403"/>
      <c r="F2375" s="403"/>
      <c r="G2375" s="403"/>
      <c r="H2375" s="403"/>
      <c r="I2375" s="403"/>
    </row>
    <row r="2376" spans="4:9">
      <c r="D2376" s="116"/>
      <c r="E2376" s="403"/>
      <c r="F2376" s="403"/>
      <c r="G2376" s="403"/>
      <c r="H2376" s="403"/>
      <c r="I2376" s="403"/>
    </row>
    <row r="2377" spans="4:9">
      <c r="D2377" s="116"/>
      <c r="E2377" s="723"/>
      <c r="F2377" s="723"/>
      <c r="G2377" s="723"/>
      <c r="H2377" s="723"/>
      <c r="I2377" s="723"/>
    </row>
    <row r="2378" spans="4:9">
      <c r="D2378" s="116"/>
      <c r="E2378" s="403"/>
      <c r="F2378" s="403"/>
      <c r="G2378" s="403"/>
      <c r="H2378" s="403"/>
      <c r="I2378" s="403"/>
    </row>
    <row r="2379" spans="4:9">
      <c r="D2379" s="116"/>
      <c r="E2379" s="403"/>
      <c r="F2379" s="403"/>
      <c r="G2379" s="403"/>
      <c r="H2379" s="403"/>
      <c r="I2379" s="403"/>
    </row>
    <row r="2380" spans="4:9">
      <c r="D2380" s="116"/>
      <c r="E2380" s="723"/>
      <c r="F2380" s="723"/>
      <c r="G2380" s="723"/>
      <c r="H2380" s="723"/>
      <c r="I2380" s="723"/>
    </row>
    <row r="2381" spans="4:9">
      <c r="D2381" s="116"/>
      <c r="E2381" s="403"/>
      <c r="F2381" s="403"/>
      <c r="G2381" s="403"/>
      <c r="H2381" s="403"/>
      <c r="I2381" s="403"/>
    </row>
    <row r="2382" spans="4:9">
      <c r="D2382" s="116"/>
      <c r="E2382" s="403"/>
      <c r="F2382" s="403"/>
      <c r="G2382" s="403"/>
      <c r="H2382" s="403"/>
      <c r="I2382" s="403"/>
    </row>
    <row r="2383" spans="4:9">
      <c r="D2383" s="116"/>
      <c r="E2383" s="723"/>
      <c r="F2383" s="723"/>
      <c r="G2383" s="723"/>
      <c r="H2383" s="723"/>
      <c r="I2383" s="723"/>
    </row>
    <row r="2384" spans="4:9">
      <c r="D2384" s="116"/>
      <c r="E2384" s="403"/>
      <c r="F2384" s="403"/>
      <c r="G2384" s="403"/>
      <c r="H2384" s="403"/>
      <c r="I2384" s="403"/>
    </row>
    <row r="2385" spans="4:9">
      <c r="D2385" s="116"/>
      <c r="E2385" s="403"/>
      <c r="F2385" s="403"/>
      <c r="G2385" s="403"/>
      <c r="H2385" s="403"/>
      <c r="I2385" s="403"/>
    </row>
    <row r="2386" spans="4:9">
      <c r="D2386" s="116"/>
      <c r="E2386" s="403"/>
      <c r="F2386" s="403"/>
      <c r="G2386" s="403"/>
      <c r="H2386" s="403"/>
      <c r="I2386" s="403"/>
    </row>
    <row r="2387" spans="4:9">
      <c r="D2387" s="116"/>
      <c r="E2387" s="403"/>
      <c r="F2387" s="403"/>
      <c r="G2387" s="403"/>
      <c r="H2387" s="403"/>
      <c r="I2387" s="403"/>
    </row>
    <row r="2388" spans="4:9">
      <c r="D2388" s="116"/>
      <c r="E2388" s="403"/>
      <c r="F2388" s="403"/>
      <c r="G2388" s="403"/>
      <c r="H2388" s="403"/>
      <c r="I2388" s="403"/>
    </row>
    <row r="2389" spans="4:9">
      <c r="D2389" s="116"/>
      <c r="E2389" s="403"/>
      <c r="F2389" s="403"/>
      <c r="G2389" s="403"/>
      <c r="H2389" s="403"/>
      <c r="I2389" s="403"/>
    </row>
    <row r="2390" spans="4:9">
      <c r="D2390" s="116"/>
      <c r="E2390" s="403"/>
      <c r="F2390" s="403"/>
      <c r="G2390" s="403"/>
      <c r="H2390" s="403"/>
      <c r="I2390" s="403"/>
    </row>
    <row r="2391" spans="4:9">
      <c r="D2391" s="116"/>
      <c r="E2391" s="403"/>
      <c r="F2391" s="403"/>
      <c r="G2391" s="403"/>
      <c r="H2391" s="403"/>
      <c r="I2391" s="403"/>
    </row>
    <row r="2392" spans="4:9">
      <c r="D2392" s="116"/>
      <c r="E2392" s="403"/>
      <c r="F2392" s="403"/>
      <c r="G2392" s="403"/>
      <c r="H2392" s="403"/>
      <c r="I2392" s="403"/>
    </row>
    <row r="2393" spans="4:9">
      <c r="D2393" s="116"/>
      <c r="E2393" s="403"/>
      <c r="F2393" s="403"/>
      <c r="G2393" s="403"/>
      <c r="H2393" s="403"/>
      <c r="I2393" s="403"/>
    </row>
    <row r="2394" spans="4:9">
      <c r="D2394" s="116"/>
      <c r="E2394" s="403"/>
      <c r="F2394" s="403"/>
      <c r="G2394" s="403"/>
      <c r="H2394" s="403"/>
      <c r="I2394" s="403"/>
    </row>
    <row r="2395" spans="4:9">
      <c r="D2395" s="116"/>
      <c r="E2395" s="403"/>
      <c r="F2395" s="403"/>
      <c r="G2395" s="403"/>
      <c r="H2395" s="403"/>
      <c r="I2395" s="403"/>
    </row>
    <row r="2396" spans="4:9">
      <c r="D2396" s="116"/>
      <c r="E2396" s="403"/>
      <c r="F2396" s="403"/>
      <c r="G2396" s="403"/>
      <c r="H2396" s="403"/>
      <c r="I2396" s="403"/>
    </row>
    <row r="2397" spans="4:9">
      <c r="D2397" s="116"/>
      <c r="E2397" s="403"/>
      <c r="F2397" s="403"/>
      <c r="G2397" s="403"/>
      <c r="H2397" s="403"/>
      <c r="I2397" s="403"/>
    </row>
    <row r="2398" spans="4:9">
      <c r="D2398" s="116"/>
      <c r="E2398" s="403"/>
      <c r="F2398" s="403"/>
      <c r="G2398" s="403"/>
      <c r="H2398" s="403"/>
      <c r="I2398" s="403"/>
    </row>
    <row r="2399" spans="4:9">
      <c r="D2399" s="116"/>
      <c r="E2399" s="723"/>
      <c r="F2399" s="723"/>
      <c r="G2399" s="723"/>
      <c r="H2399" s="723"/>
      <c r="I2399" s="723"/>
    </row>
    <row r="2400" spans="4:9">
      <c r="D2400" s="116"/>
      <c r="E2400" s="723"/>
      <c r="F2400" s="723"/>
      <c r="G2400" s="723"/>
      <c r="H2400" s="723"/>
      <c r="I2400" s="723"/>
    </row>
    <row r="2401" spans="4:9">
      <c r="D2401" s="116"/>
      <c r="E2401" s="403"/>
      <c r="F2401" s="403"/>
      <c r="G2401" s="403"/>
      <c r="H2401" s="403"/>
      <c r="I2401" s="403"/>
    </row>
    <row r="2402" spans="4:9">
      <c r="D2402" s="116"/>
      <c r="E2402" s="403"/>
      <c r="F2402" s="403"/>
      <c r="G2402" s="403"/>
      <c r="H2402" s="403"/>
      <c r="I2402" s="403"/>
    </row>
    <row r="2403" spans="4:9">
      <c r="D2403" s="116"/>
      <c r="E2403" s="403"/>
      <c r="F2403" s="403"/>
      <c r="G2403" s="403"/>
      <c r="H2403" s="403"/>
      <c r="I2403" s="403"/>
    </row>
    <row r="2404" spans="4:9">
      <c r="D2404" s="116"/>
      <c r="E2404" s="403"/>
      <c r="F2404" s="403"/>
      <c r="G2404" s="403"/>
      <c r="H2404" s="403"/>
      <c r="I2404" s="403"/>
    </row>
    <row r="2405" spans="4:9">
      <c r="D2405" s="116"/>
      <c r="E2405" s="723"/>
      <c r="F2405" s="723"/>
      <c r="G2405" s="723"/>
      <c r="H2405" s="723"/>
      <c r="I2405" s="723"/>
    </row>
    <row r="2406" spans="4:9">
      <c r="D2406" s="116"/>
      <c r="E2406" s="403"/>
      <c r="F2406" s="403"/>
      <c r="G2406" s="403"/>
      <c r="H2406" s="403"/>
      <c r="I2406" s="403"/>
    </row>
    <row r="2407" spans="4:9">
      <c r="D2407" s="116"/>
      <c r="E2407" s="403"/>
      <c r="F2407" s="403"/>
      <c r="G2407" s="403"/>
      <c r="H2407" s="403"/>
      <c r="I2407" s="403"/>
    </row>
    <row r="2408" spans="4:9">
      <c r="D2408" s="116"/>
      <c r="E2408" s="403"/>
      <c r="F2408" s="403"/>
      <c r="G2408" s="403"/>
      <c r="H2408" s="403"/>
      <c r="I2408" s="403"/>
    </row>
    <row r="2409" spans="4:9">
      <c r="D2409" s="116"/>
      <c r="E2409" s="403"/>
      <c r="F2409" s="403"/>
      <c r="G2409" s="403"/>
      <c r="H2409" s="403"/>
      <c r="I2409" s="403"/>
    </row>
    <row r="2410" spans="4:9">
      <c r="D2410" s="116"/>
      <c r="E2410" s="403"/>
      <c r="F2410" s="403"/>
      <c r="G2410" s="403"/>
      <c r="H2410" s="403"/>
      <c r="I2410" s="403"/>
    </row>
    <row r="2411" spans="4:9">
      <c r="D2411" s="116"/>
      <c r="E2411" s="403"/>
      <c r="F2411" s="403"/>
      <c r="G2411" s="403"/>
      <c r="H2411" s="403"/>
      <c r="I2411" s="403"/>
    </row>
    <row r="2412" spans="4:9">
      <c r="D2412" s="116"/>
      <c r="E2412" s="403"/>
      <c r="F2412" s="403"/>
      <c r="G2412" s="403"/>
      <c r="H2412" s="403"/>
      <c r="I2412" s="403"/>
    </row>
    <row r="2413" spans="4:9">
      <c r="D2413" s="116"/>
      <c r="E2413" s="403"/>
      <c r="F2413" s="403"/>
      <c r="G2413" s="403"/>
      <c r="H2413" s="403"/>
      <c r="I2413" s="403"/>
    </row>
    <row r="2414" spans="4:9">
      <c r="D2414" s="116"/>
      <c r="E2414" s="403"/>
      <c r="F2414" s="403"/>
      <c r="G2414" s="403"/>
      <c r="H2414" s="403"/>
      <c r="I2414" s="403"/>
    </row>
    <row r="2415" spans="4:9">
      <c r="D2415" s="116"/>
      <c r="E2415" s="403"/>
      <c r="F2415" s="403"/>
      <c r="G2415" s="403"/>
      <c r="H2415" s="403"/>
      <c r="I2415" s="403"/>
    </row>
    <row r="2416" spans="4:9">
      <c r="D2416" s="116"/>
      <c r="E2416" s="403"/>
      <c r="F2416" s="403"/>
      <c r="G2416" s="403"/>
      <c r="H2416" s="403"/>
      <c r="I2416" s="403"/>
    </row>
    <row r="2417" spans="4:9">
      <c r="D2417" s="116"/>
      <c r="E2417" s="403"/>
      <c r="F2417" s="403"/>
      <c r="G2417" s="403"/>
      <c r="H2417" s="403"/>
      <c r="I2417" s="403"/>
    </row>
    <row r="2418" spans="4:9">
      <c r="D2418" s="116"/>
      <c r="E2418" s="403"/>
      <c r="F2418" s="403"/>
      <c r="G2418" s="403"/>
      <c r="H2418" s="403"/>
      <c r="I2418" s="403"/>
    </row>
    <row r="2419" spans="4:9">
      <c r="D2419" s="116"/>
      <c r="E2419" s="403"/>
      <c r="F2419" s="403"/>
      <c r="G2419" s="403"/>
      <c r="H2419" s="403"/>
      <c r="I2419" s="403"/>
    </row>
    <row r="2420" spans="4:9">
      <c r="D2420" s="116"/>
      <c r="E2420" s="403"/>
      <c r="F2420" s="403"/>
      <c r="G2420" s="403"/>
      <c r="H2420" s="403"/>
      <c r="I2420" s="403"/>
    </row>
    <row r="2421" spans="4:9">
      <c r="D2421" s="116"/>
      <c r="E2421" s="403"/>
      <c r="F2421" s="403"/>
      <c r="G2421" s="403"/>
      <c r="H2421" s="403"/>
      <c r="I2421" s="403"/>
    </row>
    <row r="2422" spans="4:9">
      <c r="D2422" s="116"/>
      <c r="E2422" s="403"/>
      <c r="F2422" s="403"/>
      <c r="G2422" s="403"/>
      <c r="H2422" s="403"/>
      <c r="I2422" s="403"/>
    </row>
    <row r="2423" spans="4:9">
      <c r="D2423" s="116"/>
      <c r="E2423" s="723"/>
      <c r="F2423" s="723"/>
      <c r="G2423" s="723"/>
      <c r="H2423" s="723"/>
      <c r="I2423" s="723"/>
    </row>
    <row r="2424" spans="4:9">
      <c r="D2424" s="116"/>
      <c r="E2424" s="403"/>
      <c r="F2424" s="403"/>
      <c r="G2424" s="403"/>
      <c r="H2424" s="403"/>
      <c r="I2424" s="403"/>
    </row>
    <row r="2425" spans="4:9">
      <c r="D2425" s="116"/>
      <c r="E2425" s="403"/>
      <c r="F2425" s="403"/>
      <c r="G2425" s="403"/>
      <c r="H2425" s="403"/>
      <c r="I2425" s="403"/>
    </row>
    <row r="2426" spans="4:9">
      <c r="D2426" s="116"/>
      <c r="E2426" s="403"/>
      <c r="F2426" s="403"/>
      <c r="G2426" s="403"/>
      <c r="H2426" s="403"/>
      <c r="I2426" s="403"/>
    </row>
    <row r="2427" spans="4:9">
      <c r="D2427" s="116"/>
      <c r="E2427" s="403"/>
      <c r="F2427" s="403"/>
      <c r="G2427" s="403"/>
      <c r="H2427" s="403"/>
      <c r="I2427" s="403"/>
    </row>
    <row r="2428" spans="4:9">
      <c r="D2428" s="116"/>
      <c r="E2428" s="403"/>
      <c r="F2428" s="403"/>
      <c r="G2428" s="403"/>
      <c r="H2428" s="403"/>
      <c r="I2428" s="403"/>
    </row>
    <row r="2429" spans="4:9">
      <c r="D2429" s="116"/>
      <c r="E2429" s="403"/>
      <c r="F2429" s="403"/>
      <c r="G2429" s="403"/>
      <c r="H2429" s="403"/>
      <c r="I2429" s="403"/>
    </row>
    <row r="2430" spans="4:9">
      <c r="D2430" s="116"/>
      <c r="E2430" s="403"/>
      <c r="F2430" s="403"/>
      <c r="G2430" s="403"/>
      <c r="H2430" s="403"/>
      <c r="I2430" s="403"/>
    </row>
    <row r="2431" spans="4:9">
      <c r="D2431" s="116"/>
      <c r="E2431" s="403"/>
      <c r="F2431" s="403"/>
      <c r="G2431" s="403"/>
      <c r="H2431" s="403"/>
      <c r="I2431" s="403"/>
    </row>
    <row r="2432" spans="4:9">
      <c r="D2432" s="116"/>
      <c r="E2432" s="403"/>
      <c r="F2432" s="403"/>
      <c r="G2432" s="403"/>
      <c r="H2432" s="403"/>
      <c r="I2432" s="403"/>
    </row>
    <row r="2433" spans="4:9">
      <c r="D2433" s="116"/>
      <c r="E2433" s="403"/>
      <c r="F2433" s="403"/>
      <c r="G2433" s="403"/>
      <c r="H2433" s="403"/>
      <c r="I2433" s="403"/>
    </row>
    <row r="2434" spans="4:9">
      <c r="D2434" s="116"/>
      <c r="E2434" s="403"/>
      <c r="F2434" s="403"/>
      <c r="G2434" s="403"/>
      <c r="H2434" s="403"/>
      <c r="I2434" s="403"/>
    </row>
    <row r="2435" spans="4:9">
      <c r="D2435" s="116"/>
      <c r="E2435" s="403"/>
      <c r="F2435" s="403"/>
      <c r="G2435" s="403"/>
      <c r="H2435" s="403"/>
      <c r="I2435" s="403"/>
    </row>
    <row r="2436" spans="4:9">
      <c r="D2436" s="116"/>
      <c r="E2436" s="723"/>
      <c r="F2436" s="723"/>
      <c r="G2436" s="723"/>
      <c r="H2436" s="723"/>
      <c r="I2436" s="723"/>
    </row>
    <row r="2437" spans="4:9">
      <c r="D2437" s="116"/>
      <c r="E2437" s="403"/>
      <c r="F2437" s="403"/>
      <c r="G2437" s="403"/>
      <c r="H2437" s="403"/>
      <c r="I2437" s="403"/>
    </row>
    <row r="2438" spans="4:9">
      <c r="D2438" s="116"/>
      <c r="E2438" s="403"/>
      <c r="F2438" s="403"/>
      <c r="G2438" s="403"/>
      <c r="H2438" s="403"/>
      <c r="I2438" s="403"/>
    </row>
    <row r="2439" spans="4:9">
      <c r="D2439" s="116"/>
      <c r="E2439" s="403"/>
      <c r="F2439" s="403"/>
      <c r="G2439" s="403"/>
      <c r="H2439" s="403"/>
      <c r="I2439" s="403"/>
    </row>
    <row r="2440" spans="4:9">
      <c r="D2440" s="116"/>
      <c r="E2440" s="403"/>
      <c r="F2440" s="403"/>
      <c r="G2440" s="403"/>
      <c r="H2440" s="403"/>
      <c r="I2440" s="403"/>
    </row>
    <row r="2441" spans="4:9">
      <c r="D2441" s="116"/>
      <c r="E2441" s="403"/>
      <c r="F2441" s="403"/>
      <c r="G2441" s="403"/>
      <c r="H2441" s="403"/>
      <c r="I2441" s="403"/>
    </row>
    <row r="2442" spans="4:9">
      <c r="D2442" s="116"/>
      <c r="E2442" s="403"/>
      <c r="F2442" s="403"/>
      <c r="G2442" s="403"/>
      <c r="H2442" s="403"/>
      <c r="I2442" s="403"/>
    </row>
    <row r="2443" spans="4:9">
      <c r="D2443" s="116"/>
      <c r="E2443" s="403"/>
      <c r="F2443" s="403"/>
      <c r="G2443" s="403"/>
      <c r="H2443" s="403"/>
      <c r="I2443" s="403"/>
    </row>
    <row r="2444" spans="4:9">
      <c r="D2444" s="116"/>
      <c r="E2444" s="403"/>
      <c r="F2444" s="403"/>
      <c r="G2444" s="403"/>
      <c r="H2444" s="403"/>
      <c r="I2444" s="403"/>
    </row>
    <row r="2445" spans="4:9">
      <c r="D2445" s="116"/>
      <c r="E2445" s="403"/>
      <c r="F2445" s="403"/>
      <c r="G2445" s="403"/>
      <c r="H2445" s="403"/>
      <c r="I2445" s="403"/>
    </row>
    <row r="2446" spans="4:9">
      <c r="D2446" s="116"/>
      <c r="E2446" s="403"/>
      <c r="F2446" s="403"/>
      <c r="G2446" s="403"/>
      <c r="H2446" s="403"/>
      <c r="I2446" s="403"/>
    </row>
    <row r="2447" spans="4:9">
      <c r="D2447" s="116"/>
      <c r="E2447" s="403"/>
      <c r="F2447" s="403"/>
      <c r="G2447" s="403"/>
      <c r="H2447" s="403"/>
      <c r="I2447" s="403"/>
    </row>
    <row r="2448" spans="4:9">
      <c r="D2448" s="116"/>
      <c r="E2448" s="403"/>
      <c r="F2448" s="403"/>
      <c r="G2448" s="403"/>
      <c r="H2448" s="403"/>
      <c r="I2448" s="403"/>
    </row>
    <row r="2449" spans="4:9">
      <c r="D2449" s="116"/>
      <c r="E2449" s="403"/>
      <c r="F2449" s="403"/>
      <c r="G2449" s="403"/>
      <c r="H2449" s="403"/>
      <c r="I2449" s="403"/>
    </row>
    <row r="2450" spans="4:9">
      <c r="D2450" s="116"/>
      <c r="E2450" s="403"/>
      <c r="F2450" s="403"/>
      <c r="G2450" s="403"/>
      <c r="H2450" s="403"/>
      <c r="I2450" s="403"/>
    </row>
    <row r="2451" spans="4:9">
      <c r="D2451" s="116"/>
      <c r="E2451" s="403"/>
      <c r="F2451" s="403"/>
      <c r="G2451" s="403"/>
      <c r="H2451" s="403"/>
      <c r="I2451" s="403"/>
    </row>
    <row r="2452" spans="4:9">
      <c r="D2452" s="116"/>
      <c r="E2452" s="403"/>
      <c r="F2452" s="403"/>
      <c r="G2452" s="403"/>
      <c r="H2452" s="403"/>
      <c r="I2452" s="403"/>
    </row>
    <row r="2453" spans="4:9">
      <c r="D2453" s="116"/>
      <c r="E2453" s="403"/>
      <c r="F2453" s="403"/>
      <c r="G2453" s="403"/>
      <c r="H2453" s="403"/>
      <c r="I2453" s="403"/>
    </row>
    <row r="2454" spans="4:9">
      <c r="D2454" s="116"/>
      <c r="E2454" s="403"/>
      <c r="F2454" s="403"/>
      <c r="G2454" s="403"/>
      <c r="H2454" s="403"/>
      <c r="I2454" s="403"/>
    </row>
    <row r="2455" spans="4:9">
      <c r="D2455" s="116"/>
      <c r="E2455" s="723"/>
      <c r="F2455" s="723"/>
      <c r="G2455" s="723"/>
      <c r="H2455" s="723"/>
      <c r="I2455" s="723"/>
    </row>
    <row r="2456" spans="4:9">
      <c r="D2456" s="116"/>
      <c r="E2456" s="403"/>
      <c r="F2456" s="403"/>
      <c r="G2456" s="403"/>
      <c r="H2456" s="403"/>
      <c r="I2456" s="403"/>
    </row>
    <row r="2457" spans="4:9">
      <c r="D2457" s="116"/>
      <c r="E2457" s="403"/>
      <c r="F2457" s="403"/>
      <c r="G2457" s="403"/>
      <c r="H2457" s="403"/>
      <c r="I2457" s="403"/>
    </row>
    <row r="2458" spans="4:9">
      <c r="D2458" s="116"/>
      <c r="E2458" s="403"/>
      <c r="F2458" s="403"/>
      <c r="G2458" s="403"/>
      <c r="H2458" s="403"/>
      <c r="I2458" s="403"/>
    </row>
    <row r="2459" spans="4:9">
      <c r="D2459" s="116"/>
      <c r="E2459" s="403"/>
      <c r="F2459" s="403"/>
      <c r="G2459" s="403"/>
      <c r="H2459" s="403"/>
      <c r="I2459" s="403"/>
    </row>
    <row r="2460" spans="4:9">
      <c r="D2460" s="116"/>
      <c r="E2460" s="403"/>
      <c r="F2460" s="403"/>
      <c r="G2460" s="403"/>
      <c r="H2460" s="403"/>
      <c r="I2460" s="403"/>
    </row>
    <row r="2461" spans="4:9">
      <c r="D2461" s="116"/>
      <c r="E2461" s="403"/>
      <c r="F2461" s="403"/>
      <c r="G2461" s="403"/>
      <c r="H2461" s="403"/>
      <c r="I2461" s="403"/>
    </row>
    <row r="2462" spans="4:9">
      <c r="D2462" s="116"/>
      <c r="E2462" s="403"/>
      <c r="F2462" s="403"/>
      <c r="G2462" s="403"/>
      <c r="H2462" s="403"/>
      <c r="I2462" s="403"/>
    </row>
    <row r="2463" spans="4:9">
      <c r="D2463" s="116"/>
      <c r="E2463" s="403"/>
      <c r="F2463" s="403"/>
      <c r="G2463" s="403"/>
      <c r="H2463" s="403"/>
      <c r="I2463" s="403"/>
    </row>
    <row r="2464" spans="4:9">
      <c r="D2464" s="116"/>
      <c r="E2464" s="403"/>
      <c r="F2464" s="403"/>
      <c r="G2464" s="403"/>
      <c r="H2464" s="403"/>
      <c r="I2464" s="403"/>
    </row>
    <row r="2465" spans="4:9">
      <c r="D2465" s="116"/>
      <c r="E2465" s="403"/>
      <c r="F2465" s="403"/>
      <c r="G2465" s="403"/>
      <c r="H2465" s="403"/>
      <c r="I2465" s="403"/>
    </row>
    <row r="2466" spans="4:9">
      <c r="D2466" s="116"/>
      <c r="E2466" s="403"/>
      <c r="F2466" s="403"/>
      <c r="G2466" s="403"/>
      <c r="H2466" s="403"/>
      <c r="I2466" s="403"/>
    </row>
    <row r="2467" spans="4:9">
      <c r="D2467" s="116"/>
      <c r="E2467" s="723"/>
      <c r="F2467" s="723"/>
      <c r="G2467" s="723"/>
      <c r="H2467" s="723"/>
      <c r="I2467" s="723"/>
    </row>
    <row r="2468" spans="4:9">
      <c r="D2468" s="116"/>
      <c r="E2468" s="403"/>
      <c r="F2468" s="403"/>
      <c r="G2468" s="403"/>
      <c r="H2468" s="403"/>
      <c r="I2468" s="403"/>
    </row>
    <row r="2469" spans="4:9">
      <c r="D2469" s="116"/>
      <c r="E2469" s="403"/>
      <c r="F2469" s="403"/>
      <c r="G2469" s="403"/>
      <c r="H2469" s="403"/>
      <c r="I2469" s="403"/>
    </row>
    <row r="2470" spans="4:9">
      <c r="D2470" s="116"/>
      <c r="E2470" s="403"/>
      <c r="F2470" s="403"/>
      <c r="G2470" s="403"/>
      <c r="H2470" s="403"/>
      <c r="I2470" s="403"/>
    </row>
    <row r="2471" spans="4:9">
      <c r="D2471" s="116"/>
      <c r="E2471" s="403"/>
      <c r="F2471" s="403"/>
      <c r="G2471" s="403"/>
      <c r="H2471" s="403"/>
      <c r="I2471" s="403"/>
    </row>
    <row r="2472" spans="4:9">
      <c r="D2472" s="116"/>
      <c r="E2472" s="403"/>
      <c r="F2472" s="403"/>
      <c r="G2472" s="403"/>
      <c r="H2472" s="403"/>
      <c r="I2472" s="403"/>
    </row>
    <row r="2473" spans="4:9">
      <c r="D2473" s="116"/>
      <c r="E2473" s="403"/>
      <c r="F2473" s="403"/>
      <c r="G2473" s="403"/>
      <c r="H2473" s="403"/>
      <c r="I2473" s="403"/>
    </row>
    <row r="2474" spans="4:9">
      <c r="D2474" s="116"/>
      <c r="E2474" s="403"/>
      <c r="F2474" s="403"/>
      <c r="G2474" s="403"/>
      <c r="H2474" s="403"/>
      <c r="I2474" s="403"/>
    </row>
    <row r="2475" spans="4:9">
      <c r="D2475" s="116"/>
      <c r="E2475" s="403"/>
      <c r="F2475" s="403"/>
      <c r="G2475" s="403"/>
      <c r="H2475" s="403"/>
      <c r="I2475" s="403"/>
    </row>
    <row r="2476" spans="4:9">
      <c r="D2476" s="116"/>
      <c r="E2476" s="403"/>
      <c r="F2476" s="403"/>
      <c r="G2476" s="403"/>
      <c r="H2476" s="403"/>
      <c r="I2476" s="403"/>
    </row>
    <row r="2477" spans="4:9">
      <c r="D2477" s="116"/>
      <c r="E2477" s="403"/>
      <c r="F2477" s="403"/>
      <c r="G2477" s="403"/>
      <c r="H2477" s="403"/>
      <c r="I2477" s="403"/>
    </row>
    <row r="2478" spans="4:9">
      <c r="D2478" s="116"/>
      <c r="E2478" s="403"/>
      <c r="F2478" s="403"/>
      <c r="G2478" s="403"/>
      <c r="H2478" s="403"/>
      <c r="I2478" s="403"/>
    </row>
    <row r="2479" spans="4:9">
      <c r="D2479" s="116"/>
      <c r="E2479" s="403"/>
      <c r="F2479" s="403"/>
      <c r="G2479" s="403"/>
      <c r="H2479" s="403"/>
      <c r="I2479" s="403"/>
    </row>
    <row r="2480" spans="4:9">
      <c r="D2480" s="116"/>
      <c r="E2480" s="403"/>
      <c r="F2480" s="403"/>
      <c r="G2480" s="403"/>
      <c r="H2480" s="403"/>
      <c r="I2480" s="403"/>
    </row>
    <row r="2481" spans="4:9">
      <c r="D2481" s="116"/>
      <c r="E2481" s="403"/>
      <c r="F2481" s="403"/>
      <c r="G2481" s="403"/>
      <c r="H2481" s="403"/>
      <c r="I2481" s="403"/>
    </row>
    <row r="2482" spans="4:9">
      <c r="D2482" s="116"/>
      <c r="E2482" s="403"/>
      <c r="F2482" s="403"/>
      <c r="G2482" s="403"/>
      <c r="H2482" s="403"/>
      <c r="I2482" s="403"/>
    </row>
    <row r="2483" spans="4:9">
      <c r="D2483" s="116"/>
      <c r="E2483" s="723"/>
      <c r="F2483" s="723"/>
      <c r="G2483" s="723"/>
      <c r="H2483" s="723"/>
      <c r="I2483" s="723"/>
    </row>
    <row r="2484" spans="4:9">
      <c r="D2484" s="116"/>
      <c r="E2484" s="403"/>
      <c r="F2484" s="403"/>
      <c r="G2484" s="403"/>
      <c r="H2484" s="403"/>
      <c r="I2484" s="403"/>
    </row>
    <row r="2485" spans="4:9">
      <c r="D2485" s="116"/>
      <c r="E2485" s="403"/>
      <c r="F2485" s="403"/>
      <c r="G2485" s="403"/>
      <c r="H2485" s="403"/>
      <c r="I2485" s="403"/>
    </row>
    <row r="2486" spans="4:9">
      <c r="D2486" s="116"/>
      <c r="E2486" s="403"/>
      <c r="F2486" s="403"/>
      <c r="G2486" s="403"/>
      <c r="H2486" s="403"/>
      <c r="I2486" s="403"/>
    </row>
    <row r="2487" spans="4:9">
      <c r="D2487" s="116"/>
      <c r="E2487" s="403"/>
      <c r="F2487" s="403"/>
      <c r="G2487" s="403"/>
      <c r="H2487" s="403"/>
      <c r="I2487" s="403"/>
    </row>
    <row r="2488" spans="4:9">
      <c r="D2488" s="116"/>
      <c r="E2488" s="403"/>
      <c r="F2488" s="403"/>
      <c r="G2488" s="26"/>
      <c r="H2488" s="403"/>
      <c r="I2488" s="26"/>
    </row>
    <row r="2489" spans="4:9">
      <c r="D2489" s="116"/>
      <c r="E2489" s="403"/>
      <c r="F2489" s="403"/>
      <c r="G2489" s="403"/>
      <c r="H2489" s="403"/>
      <c r="I2489" s="26"/>
    </row>
    <row r="2490" spans="4:9">
      <c r="D2490" s="116"/>
      <c r="E2490" s="403"/>
      <c r="F2490" s="403"/>
      <c r="G2490" s="26"/>
      <c r="H2490" s="403"/>
      <c r="I2490" s="26"/>
    </row>
    <row r="2491" spans="4:9">
      <c r="D2491" s="116"/>
      <c r="E2491" s="403"/>
      <c r="F2491" s="403"/>
      <c r="G2491" s="403"/>
      <c r="H2491" s="403"/>
      <c r="I2491" s="403"/>
    </row>
    <row r="2492" spans="4:9">
      <c r="D2492" s="116"/>
      <c r="E2492" s="403"/>
      <c r="F2492" s="403"/>
      <c r="G2492" s="403"/>
      <c r="H2492" s="403"/>
      <c r="I2492" s="403"/>
    </row>
    <row r="2493" spans="4:9">
      <c r="D2493" s="116"/>
      <c r="E2493" s="403"/>
      <c r="F2493" s="403"/>
      <c r="G2493" s="403"/>
      <c r="H2493" s="403"/>
      <c r="I2493" s="403"/>
    </row>
    <row r="2494" spans="4:9">
      <c r="D2494" s="116"/>
      <c r="E2494" s="403"/>
      <c r="F2494" s="403"/>
      <c r="G2494" s="26"/>
      <c r="H2494" s="403"/>
      <c r="I2494" s="26"/>
    </row>
    <row r="2495" spans="4:9">
      <c r="D2495" s="116"/>
      <c r="E2495" s="403"/>
      <c r="F2495" s="403"/>
      <c r="G2495" s="26"/>
      <c r="H2495" s="403"/>
      <c r="I2495" s="26"/>
    </row>
    <row r="2496" spans="4:9">
      <c r="D2496" s="116"/>
      <c r="E2496" s="403"/>
      <c r="F2496" s="403"/>
      <c r="G2496" s="403"/>
      <c r="H2496" s="403"/>
      <c r="I2496" s="403"/>
    </row>
    <row r="2497" spans="4:9">
      <c r="D2497" s="116"/>
      <c r="E2497" s="403"/>
      <c r="F2497" s="403"/>
      <c r="G2497" s="403"/>
      <c r="H2497" s="403"/>
      <c r="I2497" s="403"/>
    </row>
    <row r="2498" spans="4:9">
      <c r="D2498" s="116"/>
      <c r="E2498" s="403"/>
      <c r="F2498" s="403"/>
      <c r="G2498" s="403"/>
      <c r="H2498" s="403"/>
      <c r="I2498" s="403"/>
    </row>
    <row r="2499" spans="4:9">
      <c r="D2499" s="116"/>
      <c r="E2499" s="403"/>
      <c r="F2499" s="403"/>
      <c r="G2499" s="403"/>
      <c r="H2499" s="403"/>
      <c r="I2499" s="403"/>
    </row>
    <row r="2500" spans="4:9">
      <c r="D2500" s="116"/>
      <c r="E2500" s="403"/>
      <c r="F2500" s="403"/>
      <c r="G2500" s="26"/>
      <c r="H2500" s="403"/>
      <c r="I2500" s="26"/>
    </row>
    <row r="2501" spans="4:9">
      <c r="D2501" s="116"/>
      <c r="E2501" s="403"/>
      <c r="F2501" s="403"/>
      <c r="G2501" s="26"/>
      <c r="H2501" s="403"/>
      <c r="I2501" s="26"/>
    </row>
    <row r="2502" spans="4:9">
      <c r="D2502" s="116"/>
      <c r="E2502" s="403"/>
      <c r="F2502" s="403"/>
      <c r="G2502" s="403"/>
      <c r="H2502" s="403"/>
      <c r="I2502" s="403"/>
    </row>
    <row r="2503" spans="4:9">
      <c r="D2503" s="116"/>
      <c r="E2503" s="403"/>
      <c r="F2503" s="403"/>
      <c r="G2503" s="403"/>
      <c r="H2503" s="403"/>
      <c r="I2503" s="403"/>
    </row>
    <row r="2504" spans="4:9">
      <c r="D2504" s="116"/>
      <c r="E2504" s="403"/>
      <c r="F2504" s="403"/>
      <c r="G2504" s="26"/>
      <c r="H2504" s="403"/>
      <c r="I2504" s="26"/>
    </row>
    <row r="2505" spans="4:9">
      <c r="D2505" s="116"/>
      <c r="E2505" s="403"/>
      <c r="F2505" s="403"/>
      <c r="G2505" s="403"/>
      <c r="H2505" s="403"/>
      <c r="I2505" s="403"/>
    </row>
    <row r="2506" spans="4:9">
      <c r="D2506" s="116"/>
      <c r="E2506" s="403"/>
      <c r="F2506" s="403"/>
      <c r="G2506" s="26"/>
      <c r="H2506" s="403"/>
      <c r="I2506" s="26"/>
    </row>
    <row r="2507" spans="4:9">
      <c r="D2507" s="116"/>
      <c r="E2507" s="723"/>
      <c r="F2507" s="723"/>
      <c r="G2507" s="723"/>
      <c r="H2507" s="723"/>
      <c r="I2507" s="723"/>
    </row>
    <row r="2508" spans="4:9">
      <c r="D2508" s="116"/>
      <c r="E2508" s="403"/>
      <c r="F2508" s="403"/>
      <c r="G2508" s="403"/>
      <c r="H2508" s="403"/>
      <c r="I2508" s="403"/>
    </row>
    <row r="2509" spans="4:9">
      <c r="D2509" s="116"/>
      <c r="E2509" s="403"/>
      <c r="F2509" s="403"/>
      <c r="G2509" s="403"/>
      <c r="H2509" s="403"/>
      <c r="I2509" s="403"/>
    </row>
    <row r="2510" spans="4:9">
      <c r="D2510" s="116"/>
      <c r="E2510" s="403"/>
      <c r="F2510" s="403"/>
      <c r="G2510" s="403"/>
      <c r="H2510" s="403"/>
      <c r="I2510" s="403"/>
    </row>
    <row r="2511" spans="4:9">
      <c r="D2511" s="116"/>
      <c r="E2511" s="403"/>
      <c r="F2511" s="403"/>
      <c r="G2511" s="403"/>
      <c r="H2511" s="403"/>
      <c r="I2511" s="403"/>
    </row>
    <row r="2512" spans="4:9">
      <c r="D2512" s="116"/>
      <c r="E2512" s="403"/>
      <c r="F2512" s="403"/>
      <c r="G2512" s="403"/>
      <c r="H2512" s="403"/>
      <c r="I2512" s="403"/>
    </row>
    <row r="2513" spans="4:9">
      <c r="D2513" s="116"/>
      <c r="E2513" s="403"/>
      <c r="F2513" s="403"/>
      <c r="G2513" s="403"/>
      <c r="H2513" s="403"/>
      <c r="I2513" s="403"/>
    </row>
    <row r="2514" spans="4:9">
      <c r="D2514" s="116"/>
      <c r="E2514" s="403"/>
      <c r="F2514" s="403"/>
      <c r="G2514" s="403"/>
      <c r="H2514" s="403"/>
      <c r="I2514" s="403"/>
    </row>
    <row r="2515" spans="4:9">
      <c r="D2515" s="116"/>
      <c r="E2515" s="403"/>
      <c r="F2515" s="403"/>
      <c r="G2515" s="403"/>
      <c r="H2515" s="403"/>
      <c r="I2515" s="403"/>
    </row>
    <row r="2516" spans="4:9">
      <c r="D2516" s="116"/>
      <c r="E2516" s="403"/>
      <c r="F2516" s="403"/>
      <c r="G2516" s="403"/>
      <c r="H2516" s="403"/>
      <c r="I2516" s="403"/>
    </row>
    <row r="2517" spans="4:9">
      <c r="D2517" s="116"/>
      <c r="E2517" s="403"/>
      <c r="F2517" s="403"/>
      <c r="G2517" s="403"/>
      <c r="H2517" s="403"/>
      <c r="I2517" s="403"/>
    </row>
    <row r="2518" spans="4:9">
      <c r="D2518" s="116"/>
      <c r="E2518" s="723"/>
      <c r="F2518" s="723"/>
      <c r="G2518" s="723"/>
      <c r="H2518" s="723"/>
      <c r="I2518" s="723"/>
    </row>
    <row r="2519" spans="4:9">
      <c r="D2519" s="116"/>
      <c r="E2519" s="403"/>
      <c r="F2519" s="403"/>
      <c r="G2519" s="403"/>
      <c r="H2519" s="403"/>
      <c r="I2519" s="403"/>
    </row>
    <row r="2520" spans="4:9">
      <c r="D2520" s="116"/>
      <c r="E2520" s="403"/>
      <c r="F2520" s="403"/>
      <c r="G2520" s="403"/>
      <c r="H2520" s="403"/>
      <c r="I2520" s="403"/>
    </row>
    <row r="2521" spans="4:9">
      <c r="D2521" s="116"/>
      <c r="E2521" s="403"/>
      <c r="F2521" s="403"/>
      <c r="G2521" s="403"/>
      <c r="H2521" s="403"/>
      <c r="I2521" s="403"/>
    </row>
    <row r="2522" spans="4:9">
      <c r="D2522" s="116"/>
      <c r="E2522" s="403"/>
      <c r="F2522" s="403"/>
      <c r="G2522" s="403"/>
      <c r="H2522" s="403"/>
      <c r="I2522" s="403"/>
    </row>
    <row r="2523" spans="4:9">
      <c r="D2523" s="116"/>
      <c r="E2523" s="403"/>
      <c r="F2523" s="403"/>
      <c r="G2523" s="403"/>
      <c r="H2523" s="403"/>
      <c r="I2523" s="403"/>
    </row>
    <row r="2524" spans="4:9">
      <c r="D2524" s="116"/>
      <c r="E2524" s="403"/>
      <c r="F2524" s="403"/>
      <c r="G2524" s="403"/>
      <c r="H2524" s="403"/>
      <c r="I2524" s="403"/>
    </row>
    <row r="2525" spans="4:9">
      <c r="D2525" s="116"/>
      <c r="E2525" s="723"/>
      <c r="F2525" s="723"/>
      <c r="G2525" s="723"/>
      <c r="H2525" s="723"/>
      <c r="I2525" s="723"/>
    </row>
    <row r="2526" spans="4:9">
      <c r="D2526" s="116"/>
      <c r="E2526" s="403"/>
      <c r="F2526" s="403"/>
      <c r="G2526" s="403"/>
      <c r="H2526" s="403"/>
      <c r="I2526" s="403"/>
    </row>
    <row r="2527" spans="4:9">
      <c r="D2527" s="116"/>
      <c r="E2527" s="403"/>
      <c r="F2527" s="403"/>
      <c r="G2527" s="403"/>
      <c r="H2527" s="403"/>
      <c r="I2527" s="403"/>
    </row>
    <row r="2528" spans="4:9">
      <c r="D2528" s="116"/>
      <c r="E2528" s="403"/>
      <c r="F2528" s="403"/>
      <c r="G2528" s="403"/>
      <c r="H2528" s="403"/>
      <c r="I2528" s="403"/>
    </row>
    <row r="2529" spans="4:9">
      <c r="D2529" s="116"/>
      <c r="E2529" s="403"/>
      <c r="F2529" s="403"/>
      <c r="G2529" s="403"/>
      <c r="H2529" s="403"/>
      <c r="I2529" s="403"/>
    </row>
    <row r="2530" spans="4:9">
      <c r="D2530" s="116"/>
      <c r="E2530" s="403"/>
      <c r="F2530" s="403"/>
      <c r="G2530" s="403"/>
      <c r="H2530" s="403"/>
      <c r="I2530" s="403"/>
    </row>
    <row r="2531" spans="4:9">
      <c r="D2531" s="116"/>
      <c r="E2531" s="403"/>
      <c r="F2531" s="403"/>
      <c r="G2531" s="403"/>
      <c r="H2531" s="403"/>
      <c r="I2531" s="403"/>
    </row>
    <row r="2532" spans="4:9">
      <c r="D2532" s="116"/>
      <c r="E2532" s="403"/>
      <c r="F2532" s="403"/>
      <c r="G2532" s="403"/>
      <c r="H2532" s="403"/>
      <c r="I2532" s="403"/>
    </row>
    <row r="2533" spans="4:9">
      <c r="D2533" s="116"/>
      <c r="E2533" s="403"/>
      <c r="F2533" s="403"/>
      <c r="G2533" s="403"/>
      <c r="H2533" s="403"/>
      <c r="I2533" s="403"/>
    </row>
    <row r="2534" spans="4:9">
      <c r="D2534" s="116"/>
      <c r="E2534" s="403"/>
      <c r="F2534" s="403"/>
      <c r="G2534" s="403"/>
      <c r="H2534" s="403"/>
      <c r="I2534" s="403"/>
    </row>
    <row r="2535" spans="4:9">
      <c r="D2535" s="116"/>
      <c r="E2535" s="403"/>
      <c r="F2535" s="403"/>
      <c r="G2535" s="403"/>
      <c r="H2535" s="403"/>
      <c r="I2535" s="403"/>
    </row>
    <row r="2536" spans="4:9">
      <c r="D2536" s="116"/>
      <c r="E2536" s="723"/>
      <c r="F2536" s="723"/>
      <c r="G2536" s="723"/>
      <c r="H2536" s="723"/>
      <c r="I2536" s="723"/>
    </row>
    <row r="2537" spans="4:9">
      <c r="D2537" s="116"/>
      <c r="E2537" s="403"/>
      <c r="F2537" s="403"/>
      <c r="G2537" s="403"/>
      <c r="H2537" s="403"/>
      <c r="I2537" s="403"/>
    </row>
    <row r="2538" spans="4:9">
      <c r="D2538" s="116"/>
      <c r="E2538" s="403"/>
      <c r="F2538" s="403"/>
      <c r="G2538" s="403"/>
      <c r="H2538" s="403"/>
      <c r="I2538" s="403"/>
    </row>
    <row r="2539" spans="4:9">
      <c r="D2539" s="116"/>
      <c r="E2539" s="403"/>
      <c r="F2539" s="403"/>
      <c r="G2539" s="403"/>
      <c r="H2539" s="403"/>
      <c r="I2539" s="403"/>
    </row>
    <row r="2540" spans="4:9">
      <c r="D2540" s="116"/>
      <c r="E2540" s="403"/>
      <c r="F2540" s="403"/>
      <c r="G2540" s="403"/>
      <c r="H2540" s="403"/>
      <c r="I2540" s="403"/>
    </row>
    <row r="2541" spans="4:9">
      <c r="D2541" s="116"/>
      <c r="E2541" s="403"/>
      <c r="F2541" s="403"/>
      <c r="G2541" s="403"/>
      <c r="H2541" s="403"/>
      <c r="I2541" s="403"/>
    </row>
    <row r="2542" spans="4:9">
      <c r="D2542" s="116"/>
      <c r="E2542" s="403"/>
      <c r="F2542" s="403"/>
      <c r="G2542" s="403"/>
      <c r="H2542" s="403"/>
      <c r="I2542" s="403"/>
    </row>
    <row r="2543" spans="4:9">
      <c r="D2543" s="116"/>
      <c r="E2543" s="403"/>
      <c r="F2543" s="403"/>
      <c r="G2543" s="403"/>
      <c r="H2543" s="403"/>
      <c r="I2543" s="403"/>
    </row>
    <row r="2544" spans="4:9">
      <c r="D2544" s="116"/>
      <c r="E2544" s="403"/>
      <c r="F2544" s="403"/>
      <c r="G2544" s="403"/>
      <c r="H2544" s="403"/>
      <c r="I2544" s="403"/>
    </row>
    <row r="2545" spans="4:9">
      <c r="D2545" s="116"/>
      <c r="E2545" s="403"/>
      <c r="F2545" s="403"/>
      <c r="G2545" s="403"/>
      <c r="H2545" s="403"/>
      <c r="I2545" s="403"/>
    </row>
    <row r="2546" spans="4:9">
      <c r="D2546" s="116"/>
      <c r="E2546" s="403"/>
      <c r="F2546" s="403"/>
      <c r="G2546" s="403"/>
      <c r="H2546" s="403"/>
      <c r="I2546" s="403"/>
    </row>
    <row r="2547" spans="4:9">
      <c r="D2547" s="116"/>
      <c r="E2547" s="403"/>
      <c r="F2547" s="403"/>
      <c r="G2547" s="403"/>
      <c r="H2547" s="403"/>
      <c r="I2547" s="403"/>
    </row>
    <row r="2548" spans="4:9">
      <c r="D2548" s="116"/>
      <c r="E2548" s="403"/>
      <c r="F2548" s="403"/>
      <c r="G2548" s="403"/>
      <c r="H2548" s="403"/>
      <c r="I2548" s="403"/>
    </row>
    <row r="2549" spans="4:9">
      <c r="D2549" s="116"/>
      <c r="E2549" s="403"/>
      <c r="F2549" s="403"/>
      <c r="G2549" s="403"/>
      <c r="H2549" s="403"/>
      <c r="I2549" s="403"/>
    </row>
    <row r="2550" spans="4:9">
      <c r="D2550" s="116"/>
      <c r="E2550" s="403"/>
      <c r="F2550" s="403"/>
      <c r="G2550" s="403"/>
      <c r="H2550" s="403"/>
      <c r="I2550" s="403"/>
    </row>
    <row r="2551" spans="4:9">
      <c r="D2551" s="116"/>
      <c r="E2551" s="403"/>
      <c r="F2551" s="403"/>
      <c r="G2551" s="403"/>
      <c r="H2551" s="403"/>
      <c r="I2551" s="403"/>
    </row>
    <row r="2552" spans="4:9">
      <c r="D2552" s="116"/>
      <c r="E2552" s="403"/>
      <c r="F2552" s="403"/>
      <c r="G2552" s="403"/>
      <c r="H2552" s="403"/>
      <c r="I2552" s="403"/>
    </row>
    <row r="2553" spans="4:9">
      <c r="D2553" s="116"/>
      <c r="E2553" s="403"/>
      <c r="F2553" s="403"/>
      <c r="G2553" s="403"/>
      <c r="H2553" s="403"/>
      <c r="I2553" s="403"/>
    </row>
    <row r="2554" spans="4:9">
      <c r="D2554" s="116"/>
      <c r="E2554" s="403"/>
      <c r="F2554" s="403"/>
      <c r="G2554" s="403"/>
      <c r="H2554" s="403"/>
      <c r="I2554" s="403"/>
    </row>
    <row r="2555" spans="4:9">
      <c r="D2555" s="116"/>
      <c r="E2555" s="403"/>
      <c r="F2555" s="403"/>
      <c r="G2555" s="403"/>
      <c r="H2555" s="403"/>
      <c r="I2555" s="403"/>
    </row>
    <row r="2556" spans="4:9">
      <c r="D2556" s="116"/>
      <c r="E2556" s="403"/>
      <c r="F2556" s="403"/>
      <c r="G2556" s="403"/>
      <c r="H2556" s="403"/>
      <c r="I2556" s="403"/>
    </row>
    <row r="2557" spans="4:9">
      <c r="D2557" s="116"/>
      <c r="E2557" s="403"/>
      <c r="F2557" s="403"/>
      <c r="G2557" s="403"/>
      <c r="H2557" s="403"/>
      <c r="I2557" s="403"/>
    </row>
    <row r="2558" spans="4:9">
      <c r="D2558" s="116"/>
      <c r="E2558" s="403"/>
      <c r="F2558" s="403"/>
      <c r="G2558" s="403"/>
      <c r="H2558" s="403"/>
      <c r="I2558" s="403"/>
    </row>
    <row r="2559" spans="4:9">
      <c r="D2559" s="116"/>
      <c r="E2559" s="403"/>
      <c r="F2559" s="403"/>
      <c r="G2559" s="403"/>
      <c r="H2559" s="403"/>
      <c r="I2559" s="403"/>
    </row>
    <row r="2560" spans="4:9">
      <c r="D2560" s="116"/>
      <c r="E2560" s="403"/>
      <c r="F2560" s="403"/>
      <c r="G2560" s="403"/>
      <c r="H2560" s="403"/>
      <c r="I2560" s="403"/>
    </row>
    <row r="2561" spans="4:9">
      <c r="D2561" s="116"/>
      <c r="E2561" s="403"/>
      <c r="F2561" s="403"/>
      <c r="G2561" s="403"/>
      <c r="H2561" s="403"/>
      <c r="I2561" s="403"/>
    </row>
    <row r="2562" spans="4:9">
      <c r="D2562" s="116"/>
      <c r="E2562" s="403"/>
      <c r="F2562" s="403"/>
      <c r="G2562" s="403"/>
      <c r="H2562" s="403"/>
      <c r="I2562" s="403"/>
    </row>
    <row r="2563" spans="4:9">
      <c r="D2563" s="116"/>
      <c r="E2563" s="403"/>
      <c r="F2563" s="403"/>
      <c r="G2563" s="403"/>
      <c r="H2563" s="403"/>
      <c r="I2563" s="403"/>
    </row>
    <row r="2564" spans="4:9">
      <c r="D2564" s="116"/>
      <c r="E2564" s="403"/>
      <c r="F2564" s="403"/>
      <c r="G2564" s="403"/>
      <c r="H2564" s="403"/>
      <c r="I2564" s="403"/>
    </row>
    <row r="2565" spans="4:9">
      <c r="D2565" s="116"/>
      <c r="E2565" s="403"/>
      <c r="F2565" s="403"/>
      <c r="G2565" s="403"/>
      <c r="H2565" s="403"/>
      <c r="I2565" s="403"/>
    </row>
    <row r="2566" spans="4:9">
      <c r="D2566" s="116"/>
      <c r="E2566" s="403"/>
      <c r="F2566" s="403"/>
      <c r="G2566" s="403"/>
      <c r="H2566" s="403"/>
      <c r="I2566" s="403"/>
    </row>
    <row r="2567" spans="4:9">
      <c r="D2567" s="116"/>
      <c r="E2567" s="403"/>
      <c r="F2567" s="403"/>
      <c r="G2567" s="403"/>
      <c r="H2567" s="403"/>
      <c r="I2567" s="403"/>
    </row>
    <row r="2568" spans="4:9">
      <c r="D2568" s="116"/>
      <c r="E2568" s="403"/>
      <c r="F2568" s="403"/>
      <c r="G2568" s="403"/>
      <c r="H2568" s="403"/>
      <c r="I2568" s="403"/>
    </row>
    <row r="2569" spans="4:9">
      <c r="D2569" s="116"/>
      <c r="E2569" s="723"/>
      <c r="F2569" s="723"/>
      <c r="G2569" s="723"/>
      <c r="H2569" s="723"/>
      <c r="I2569" s="723"/>
    </row>
    <row r="2570" spans="4:9">
      <c r="D2570" s="116"/>
      <c r="E2570" s="403"/>
      <c r="F2570" s="403"/>
      <c r="G2570" s="403"/>
      <c r="H2570" s="403"/>
      <c r="I2570" s="403"/>
    </row>
    <row r="2571" spans="4:9">
      <c r="D2571" s="116"/>
      <c r="E2571" s="403"/>
      <c r="F2571" s="403"/>
      <c r="G2571" s="403"/>
      <c r="H2571" s="403"/>
      <c r="I2571" s="403"/>
    </row>
    <row r="2572" spans="4:9">
      <c r="D2572" s="116"/>
      <c r="E2572" s="403"/>
      <c r="F2572" s="403"/>
      <c r="G2572" s="403"/>
      <c r="H2572" s="403"/>
      <c r="I2572" s="403"/>
    </row>
    <row r="2573" spans="4:9">
      <c r="D2573" s="116"/>
      <c r="E2573" s="403"/>
      <c r="F2573" s="403"/>
      <c r="G2573" s="403"/>
      <c r="H2573" s="403"/>
      <c r="I2573" s="403"/>
    </row>
    <row r="2574" spans="4:9">
      <c r="D2574" s="116"/>
      <c r="E2574" s="403"/>
      <c r="F2574" s="403"/>
      <c r="G2574" s="403"/>
      <c r="H2574" s="403"/>
      <c r="I2574" s="403"/>
    </row>
    <row r="2575" spans="4:9">
      <c r="D2575" s="116"/>
      <c r="E2575" s="403"/>
      <c r="F2575" s="403"/>
      <c r="G2575" s="403"/>
      <c r="H2575" s="403"/>
      <c r="I2575" s="403"/>
    </row>
    <row r="2576" spans="4:9">
      <c r="D2576" s="116"/>
      <c r="E2576" s="403"/>
      <c r="F2576" s="403"/>
      <c r="G2576" s="403"/>
      <c r="H2576" s="403"/>
      <c r="I2576" s="403"/>
    </row>
    <row r="2577" spans="4:9">
      <c r="D2577" s="116"/>
      <c r="E2577" s="723"/>
      <c r="F2577" s="723"/>
      <c r="G2577" s="723"/>
      <c r="H2577" s="723"/>
      <c r="I2577" s="723"/>
    </row>
    <row r="2578" spans="4:9">
      <c r="D2578" s="116"/>
      <c r="E2578" s="403"/>
      <c r="F2578" s="403"/>
      <c r="G2578" s="403"/>
      <c r="H2578" s="403"/>
      <c r="I2578" s="403"/>
    </row>
    <row r="2579" spans="4:9">
      <c r="D2579" s="116"/>
      <c r="E2579" s="403"/>
      <c r="F2579" s="403"/>
      <c r="G2579" s="403"/>
      <c r="H2579" s="403"/>
      <c r="I2579" s="403"/>
    </row>
    <row r="2580" spans="4:9">
      <c r="D2580" s="116"/>
      <c r="E2580" s="403"/>
      <c r="F2580" s="403"/>
      <c r="G2580" s="403"/>
      <c r="H2580" s="403"/>
      <c r="I2580" s="403"/>
    </row>
    <row r="2581" spans="4:9">
      <c r="D2581" s="116"/>
      <c r="E2581" s="403"/>
      <c r="F2581" s="403"/>
      <c r="G2581" s="403"/>
      <c r="H2581" s="403"/>
      <c r="I2581" s="403"/>
    </row>
    <row r="2582" spans="4:9">
      <c r="D2582" s="116"/>
      <c r="E2582" s="403"/>
      <c r="F2582" s="403"/>
      <c r="G2582" s="403"/>
      <c r="H2582" s="403"/>
      <c r="I2582" s="403"/>
    </row>
    <row r="2583" spans="4:9">
      <c r="D2583" s="116"/>
      <c r="E2583" s="403"/>
      <c r="F2583" s="403"/>
      <c r="G2583" s="403"/>
      <c r="H2583" s="403"/>
      <c r="I2583" s="403"/>
    </row>
    <row r="2584" spans="4:9">
      <c r="D2584" s="116"/>
      <c r="E2584" s="723"/>
      <c r="F2584" s="723"/>
      <c r="G2584" s="723"/>
      <c r="H2584" s="723"/>
      <c r="I2584" s="723"/>
    </row>
    <row r="2585" spans="4:9">
      <c r="D2585" s="116"/>
      <c r="E2585" s="723"/>
      <c r="F2585" s="723"/>
      <c r="G2585" s="723"/>
      <c r="H2585" s="723"/>
      <c r="I2585" s="723"/>
    </row>
    <row r="2586" spans="4:9">
      <c r="D2586" s="116"/>
      <c r="E2586" s="403"/>
      <c r="F2586" s="403"/>
      <c r="G2586" s="403"/>
      <c r="H2586" s="403"/>
      <c r="I2586" s="403"/>
    </row>
    <row r="2587" spans="4:9">
      <c r="D2587" s="116"/>
      <c r="E2587" s="403"/>
      <c r="F2587" s="403"/>
      <c r="G2587" s="403"/>
      <c r="H2587" s="403"/>
      <c r="I2587" s="403"/>
    </row>
    <row r="2588" spans="4:9">
      <c r="D2588" s="116"/>
      <c r="E2588" s="403"/>
      <c r="F2588" s="403"/>
      <c r="G2588" s="403"/>
      <c r="H2588" s="403"/>
      <c r="I2588" s="403"/>
    </row>
    <row r="2589" spans="4:9">
      <c r="D2589" s="116"/>
      <c r="E2589" s="403"/>
      <c r="F2589" s="403"/>
      <c r="G2589" s="403"/>
      <c r="H2589" s="403"/>
      <c r="I2589" s="403"/>
    </row>
    <row r="2590" spans="4:9">
      <c r="D2590" s="116"/>
      <c r="E2590" s="403"/>
      <c r="F2590" s="403"/>
      <c r="G2590" s="403"/>
      <c r="H2590" s="403"/>
      <c r="I2590" s="403"/>
    </row>
    <row r="2591" spans="4:9">
      <c r="D2591" s="116"/>
      <c r="E2591" s="403"/>
      <c r="F2591" s="403"/>
      <c r="G2591" s="403"/>
      <c r="H2591" s="403"/>
      <c r="I2591" s="403"/>
    </row>
    <row r="2592" spans="4:9">
      <c r="D2592" s="116"/>
      <c r="E2592" s="403"/>
      <c r="F2592" s="403"/>
      <c r="G2592" s="403"/>
      <c r="H2592" s="403"/>
      <c r="I2592" s="403"/>
    </row>
    <row r="2593" spans="4:9">
      <c r="D2593" s="116"/>
      <c r="E2593" s="403"/>
      <c r="F2593" s="403"/>
      <c r="G2593" s="403"/>
      <c r="H2593" s="403"/>
      <c r="I2593" s="403"/>
    </row>
    <row r="2594" spans="4:9">
      <c r="D2594" s="116"/>
      <c r="E2594" s="723"/>
      <c r="F2594" s="723"/>
      <c r="G2594" s="723"/>
      <c r="H2594" s="723"/>
      <c r="I2594" s="723"/>
    </row>
    <row r="2595" spans="4:9">
      <c r="D2595" s="116"/>
      <c r="E2595" s="403"/>
      <c r="F2595" s="403"/>
      <c r="G2595" s="403"/>
      <c r="H2595" s="403"/>
      <c r="I2595" s="403"/>
    </row>
    <row r="2596" spans="4:9">
      <c r="D2596" s="116"/>
      <c r="E2596" s="403"/>
      <c r="F2596" s="403"/>
      <c r="G2596" s="403"/>
      <c r="H2596" s="403"/>
      <c r="I2596" s="403"/>
    </row>
    <row r="2597" spans="4:9">
      <c r="D2597" s="116"/>
      <c r="E2597" s="403"/>
      <c r="F2597" s="403"/>
      <c r="G2597" s="403"/>
      <c r="H2597" s="403"/>
      <c r="I2597" s="403"/>
    </row>
    <row r="2598" spans="4:9">
      <c r="D2598" s="116"/>
      <c r="E2598" s="403"/>
      <c r="F2598" s="403"/>
      <c r="G2598" s="403"/>
      <c r="H2598" s="403"/>
      <c r="I2598" s="403"/>
    </row>
    <row r="2599" spans="4:9">
      <c r="D2599" s="116"/>
      <c r="E2599" s="403"/>
      <c r="F2599" s="403"/>
      <c r="G2599" s="403"/>
      <c r="H2599" s="403"/>
      <c r="I2599" s="403"/>
    </row>
    <row r="2600" spans="4:9">
      <c r="D2600" s="116"/>
      <c r="E2600" s="403"/>
      <c r="F2600" s="403"/>
      <c r="G2600" s="403"/>
      <c r="H2600" s="403"/>
      <c r="I2600" s="403"/>
    </row>
    <row r="2601" spans="4:9">
      <c r="D2601" s="116"/>
      <c r="E2601" s="403"/>
      <c r="F2601" s="403"/>
      <c r="G2601" s="403"/>
      <c r="H2601" s="403"/>
      <c r="I2601" s="403"/>
    </row>
    <row r="2602" spans="4:9">
      <c r="D2602" s="116"/>
      <c r="E2602" s="403"/>
      <c r="F2602" s="403"/>
      <c r="G2602" s="403"/>
      <c r="H2602" s="403"/>
      <c r="I2602" s="403"/>
    </row>
    <row r="2603" spans="4:9">
      <c r="D2603" s="116"/>
      <c r="E2603" s="403"/>
      <c r="F2603" s="403"/>
      <c r="G2603" s="403"/>
      <c r="H2603" s="403"/>
      <c r="I2603" s="403"/>
    </row>
    <row r="2604" spans="4:9">
      <c r="D2604" s="116"/>
      <c r="E2604" s="723"/>
      <c r="F2604" s="723"/>
      <c r="G2604" s="723"/>
      <c r="H2604" s="723"/>
      <c r="I2604" s="723"/>
    </row>
    <row r="2605" spans="4:9">
      <c r="D2605" s="116"/>
      <c r="E2605" s="403"/>
      <c r="F2605" s="403"/>
      <c r="G2605" s="403"/>
      <c r="H2605" s="403"/>
      <c r="I2605" s="403"/>
    </row>
    <row r="2606" spans="4:9">
      <c r="D2606" s="116"/>
      <c r="E2606" s="403"/>
      <c r="F2606" s="403"/>
      <c r="G2606" s="403"/>
      <c r="H2606" s="403"/>
      <c r="I2606" s="403"/>
    </row>
    <row r="2607" spans="4:9">
      <c r="D2607" s="116"/>
      <c r="E2607" s="403"/>
      <c r="F2607" s="403"/>
      <c r="G2607" s="403"/>
      <c r="H2607" s="403"/>
      <c r="I2607" s="403"/>
    </row>
    <row r="2608" spans="4:9">
      <c r="D2608" s="116"/>
      <c r="E2608" s="403"/>
      <c r="F2608" s="403"/>
      <c r="G2608" s="403"/>
      <c r="H2608" s="403"/>
      <c r="I2608" s="403"/>
    </row>
    <row r="2609" spans="4:9">
      <c r="D2609" s="116"/>
      <c r="E2609" s="723"/>
      <c r="F2609" s="723"/>
      <c r="G2609" s="723"/>
      <c r="H2609" s="723"/>
      <c r="I2609" s="723"/>
    </row>
    <row r="2610" spans="4:9">
      <c r="D2610" s="116"/>
      <c r="E2610" s="403"/>
      <c r="F2610" s="403"/>
      <c r="G2610" s="403"/>
      <c r="H2610" s="403"/>
      <c r="I2610" s="403"/>
    </row>
    <row r="2611" spans="4:9">
      <c r="D2611" s="116"/>
      <c r="E2611" s="403"/>
      <c r="F2611" s="403"/>
      <c r="G2611" s="403"/>
      <c r="H2611" s="403"/>
      <c r="I2611" s="403"/>
    </row>
    <row r="2612" spans="4:9">
      <c r="D2612" s="116"/>
      <c r="E2612" s="403"/>
      <c r="F2612" s="403"/>
      <c r="G2612" s="403"/>
      <c r="H2612" s="403"/>
      <c r="I2612" s="403"/>
    </row>
    <row r="2613" spans="4:9">
      <c r="D2613" s="116"/>
      <c r="E2613" s="403"/>
      <c r="F2613" s="403"/>
      <c r="G2613" s="403"/>
      <c r="H2613" s="403"/>
      <c r="I2613" s="403"/>
    </row>
    <row r="2614" spans="4:9">
      <c r="D2614" s="116"/>
      <c r="E2614" s="403"/>
      <c r="F2614" s="403"/>
      <c r="G2614" s="403"/>
      <c r="H2614" s="403"/>
      <c r="I2614" s="403"/>
    </row>
    <row r="2615" spans="4:9">
      <c r="D2615" s="116"/>
      <c r="E2615" s="403"/>
      <c r="F2615" s="403"/>
      <c r="G2615" s="403"/>
      <c r="H2615" s="403"/>
      <c r="I2615" s="403"/>
    </row>
    <row r="2616" spans="4:9">
      <c r="D2616" s="116"/>
      <c r="E2616" s="403"/>
      <c r="F2616" s="403"/>
      <c r="G2616" s="403"/>
      <c r="H2616" s="403"/>
      <c r="I2616" s="403"/>
    </row>
    <row r="2617" spans="4:9">
      <c r="D2617" s="116"/>
      <c r="E2617" s="403"/>
      <c r="F2617" s="403"/>
      <c r="G2617" s="403"/>
      <c r="H2617" s="403"/>
      <c r="I2617" s="403"/>
    </row>
    <row r="2618" spans="4:9">
      <c r="D2618" s="116"/>
      <c r="E2618" s="723"/>
      <c r="F2618" s="723"/>
      <c r="G2618" s="723"/>
      <c r="H2618" s="723"/>
      <c r="I2618" s="723"/>
    </row>
    <row r="2619" spans="4:9">
      <c r="D2619" s="116"/>
      <c r="E2619" s="403"/>
      <c r="F2619" s="403"/>
      <c r="G2619" s="403"/>
      <c r="H2619" s="403"/>
      <c r="I2619" s="403"/>
    </row>
    <row r="2620" spans="4:9">
      <c r="D2620" s="116"/>
      <c r="E2620" s="403"/>
      <c r="F2620" s="403"/>
      <c r="G2620" s="403"/>
      <c r="H2620" s="403"/>
      <c r="I2620" s="403"/>
    </row>
    <row r="2621" spans="4:9">
      <c r="D2621" s="116"/>
      <c r="E2621" s="403"/>
      <c r="F2621" s="403"/>
      <c r="G2621" s="403"/>
      <c r="H2621" s="403"/>
      <c r="I2621" s="403"/>
    </row>
    <row r="2622" spans="4:9">
      <c r="D2622" s="116"/>
      <c r="E2622" s="403"/>
      <c r="F2622" s="403"/>
      <c r="G2622" s="403"/>
      <c r="H2622" s="403"/>
      <c r="I2622" s="403"/>
    </row>
    <row r="2623" spans="4:9">
      <c r="D2623" s="116"/>
      <c r="E2623" s="403"/>
      <c r="F2623" s="403"/>
      <c r="G2623" s="403"/>
      <c r="H2623" s="403"/>
      <c r="I2623" s="403"/>
    </row>
    <row r="2624" spans="4:9">
      <c r="D2624" s="116"/>
      <c r="E2624" s="403"/>
      <c r="F2624" s="403"/>
      <c r="G2624" s="403"/>
      <c r="H2624" s="403"/>
      <c r="I2624" s="403"/>
    </row>
    <row r="2625" spans="4:9">
      <c r="D2625" s="116"/>
      <c r="E2625" s="403"/>
      <c r="F2625" s="403"/>
      <c r="G2625" s="403"/>
      <c r="H2625" s="403"/>
      <c r="I2625" s="403"/>
    </row>
    <row r="2626" spans="4:9">
      <c r="D2626" s="116"/>
      <c r="E2626" s="403"/>
      <c r="F2626" s="403"/>
      <c r="G2626" s="403"/>
      <c r="H2626" s="403"/>
      <c r="I2626" s="403"/>
    </row>
    <row r="2627" spans="4:9">
      <c r="D2627" s="116"/>
      <c r="E2627" s="403"/>
      <c r="F2627" s="403"/>
      <c r="G2627" s="403"/>
      <c r="H2627" s="403"/>
      <c r="I2627" s="403"/>
    </row>
    <row r="2628" spans="4:9">
      <c r="D2628" s="116"/>
      <c r="E2628" s="403"/>
      <c r="F2628" s="403"/>
      <c r="G2628" s="403"/>
      <c r="H2628" s="403"/>
      <c r="I2628" s="403"/>
    </row>
    <row r="2629" spans="4:9">
      <c r="D2629" s="116"/>
      <c r="E2629" s="403"/>
      <c r="F2629" s="403"/>
      <c r="G2629" s="403"/>
      <c r="H2629" s="403"/>
      <c r="I2629" s="403"/>
    </row>
    <row r="2630" spans="4:9">
      <c r="D2630" s="116"/>
      <c r="E2630" s="403"/>
      <c r="F2630" s="403"/>
      <c r="G2630" s="403"/>
      <c r="H2630" s="403"/>
      <c r="I2630" s="403"/>
    </row>
    <row r="2631" spans="4:9">
      <c r="D2631" s="116"/>
      <c r="E2631" s="403"/>
      <c r="F2631" s="403"/>
      <c r="G2631" s="403"/>
      <c r="H2631" s="403"/>
      <c r="I2631" s="403"/>
    </row>
    <row r="2632" spans="4:9">
      <c r="D2632" s="116"/>
      <c r="E2632" s="403"/>
      <c r="F2632" s="403"/>
      <c r="G2632" s="403"/>
      <c r="H2632" s="403"/>
      <c r="I2632" s="403"/>
    </row>
    <row r="2633" spans="4:9">
      <c r="D2633" s="116"/>
      <c r="E2633" s="403"/>
      <c r="F2633" s="403"/>
      <c r="G2633" s="403"/>
      <c r="H2633" s="403"/>
      <c r="I2633" s="403"/>
    </row>
    <row r="2634" spans="4:9">
      <c r="D2634" s="116"/>
      <c r="E2634" s="403"/>
      <c r="F2634" s="403"/>
      <c r="G2634" s="403"/>
      <c r="H2634" s="403"/>
      <c r="I2634" s="403"/>
    </row>
    <row r="2635" spans="4:9">
      <c r="D2635" s="116"/>
      <c r="E2635" s="403"/>
      <c r="F2635" s="403"/>
      <c r="G2635" s="403"/>
      <c r="H2635" s="403"/>
      <c r="I2635" s="403"/>
    </row>
    <row r="2636" spans="4:9">
      <c r="D2636" s="116"/>
      <c r="E2636" s="403"/>
      <c r="F2636" s="403"/>
      <c r="G2636" s="403"/>
      <c r="H2636" s="403"/>
      <c r="I2636" s="403"/>
    </row>
    <row r="2637" spans="4:9">
      <c r="D2637" s="116"/>
      <c r="E2637" s="403"/>
      <c r="F2637" s="403"/>
      <c r="G2637" s="403"/>
      <c r="H2637" s="403"/>
      <c r="I2637" s="403"/>
    </row>
    <row r="2638" spans="4:9">
      <c r="D2638" s="116"/>
      <c r="E2638" s="403"/>
      <c r="F2638" s="403"/>
      <c r="G2638" s="403"/>
      <c r="H2638" s="403"/>
      <c r="I2638" s="403"/>
    </row>
    <row r="2639" spans="4:9">
      <c r="D2639" s="116"/>
      <c r="E2639" s="403"/>
      <c r="F2639" s="403"/>
      <c r="G2639" s="403"/>
      <c r="H2639" s="403"/>
      <c r="I2639" s="403"/>
    </row>
    <row r="2640" spans="4:9">
      <c r="D2640" s="116"/>
      <c r="E2640" s="403"/>
      <c r="F2640" s="403"/>
      <c r="G2640" s="403"/>
      <c r="H2640" s="403"/>
      <c r="I2640" s="403"/>
    </row>
    <row r="2641" spans="4:9">
      <c r="D2641" s="116"/>
      <c r="E2641" s="403"/>
      <c r="F2641" s="403"/>
      <c r="G2641" s="403"/>
      <c r="H2641" s="403"/>
      <c r="I2641" s="403"/>
    </row>
    <row r="2642" spans="4:9">
      <c r="D2642" s="116"/>
      <c r="E2642" s="403"/>
      <c r="F2642" s="403"/>
      <c r="G2642" s="403"/>
      <c r="H2642" s="403"/>
      <c r="I2642" s="403"/>
    </row>
    <row r="2643" spans="4:9">
      <c r="D2643" s="116"/>
      <c r="E2643" s="403"/>
      <c r="F2643" s="403"/>
      <c r="G2643" s="403"/>
      <c r="H2643" s="403"/>
      <c r="I2643" s="403"/>
    </row>
    <row r="2644" spans="4:9">
      <c r="D2644" s="116"/>
      <c r="E2644" s="403"/>
      <c r="F2644" s="403"/>
      <c r="G2644" s="403"/>
      <c r="H2644" s="403"/>
      <c r="I2644" s="403"/>
    </row>
    <row r="2645" spans="4:9">
      <c r="D2645" s="116"/>
      <c r="E2645" s="403"/>
      <c r="F2645" s="403"/>
      <c r="G2645" s="403"/>
      <c r="H2645" s="403"/>
      <c r="I2645" s="403"/>
    </row>
    <row r="2646" spans="4:9">
      <c r="D2646" s="116"/>
      <c r="E2646" s="403"/>
      <c r="F2646" s="403"/>
      <c r="G2646" s="403"/>
      <c r="H2646" s="403"/>
      <c r="I2646" s="403"/>
    </row>
    <row r="2647" spans="4:9">
      <c r="D2647" s="116"/>
      <c r="E2647" s="403"/>
      <c r="F2647" s="403"/>
      <c r="G2647" s="403"/>
      <c r="H2647" s="403"/>
      <c r="I2647" s="403"/>
    </row>
    <row r="2648" spans="4:9">
      <c r="D2648" s="116"/>
      <c r="E2648" s="403"/>
      <c r="F2648" s="403"/>
      <c r="G2648" s="403"/>
      <c r="H2648" s="403"/>
      <c r="I2648" s="403"/>
    </row>
    <row r="2649" spans="4:9">
      <c r="D2649" s="116"/>
      <c r="E2649" s="403"/>
      <c r="F2649" s="403"/>
      <c r="G2649" s="403"/>
      <c r="H2649" s="403"/>
      <c r="I2649" s="403"/>
    </row>
    <row r="2650" spans="4:9">
      <c r="D2650" s="116"/>
      <c r="E2650" s="403"/>
      <c r="F2650" s="403"/>
      <c r="G2650" s="403"/>
      <c r="H2650" s="403"/>
      <c r="I2650" s="403"/>
    </row>
    <row r="2651" spans="4:9">
      <c r="D2651" s="116"/>
      <c r="E2651" s="403"/>
      <c r="F2651" s="403"/>
      <c r="G2651" s="403"/>
      <c r="H2651" s="403"/>
      <c r="I2651" s="403"/>
    </row>
    <row r="2652" spans="4:9">
      <c r="D2652" s="116"/>
      <c r="E2652" s="403"/>
      <c r="F2652" s="403"/>
      <c r="G2652" s="26"/>
      <c r="H2652" s="403"/>
      <c r="I2652" s="26"/>
    </row>
    <row r="2653" spans="4:9">
      <c r="D2653" s="116"/>
      <c r="E2653" s="403"/>
      <c r="F2653" s="403"/>
      <c r="G2653" s="403"/>
      <c r="H2653" s="403"/>
      <c r="I2653" s="403"/>
    </row>
    <row r="2654" spans="4:9">
      <c r="D2654" s="116"/>
      <c r="E2654" s="403"/>
      <c r="F2654" s="403"/>
      <c r="G2654" s="403"/>
      <c r="H2654" s="403"/>
      <c r="I2654" s="403"/>
    </row>
    <row r="2655" spans="4:9">
      <c r="D2655" s="116"/>
      <c r="E2655" s="403"/>
      <c r="F2655" s="403"/>
      <c r="G2655" s="403"/>
      <c r="H2655" s="403"/>
      <c r="I2655" s="403"/>
    </row>
    <row r="2656" spans="4:9">
      <c r="D2656" s="116"/>
      <c r="E2656" s="403"/>
      <c r="F2656" s="403"/>
      <c r="G2656" s="403"/>
      <c r="H2656" s="403"/>
      <c r="I2656" s="403"/>
    </row>
    <row r="2657" spans="4:9">
      <c r="D2657" s="116"/>
      <c r="E2657" s="403"/>
      <c r="F2657" s="403"/>
      <c r="G2657" s="403"/>
      <c r="H2657" s="403"/>
      <c r="I2657" s="403"/>
    </row>
    <row r="2658" spans="4:9">
      <c r="D2658" s="116"/>
      <c r="E2658" s="403"/>
      <c r="F2658" s="403"/>
      <c r="G2658" s="403"/>
      <c r="H2658" s="403"/>
      <c r="I2658" s="403"/>
    </row>
    <row r="2659" spans="4:9">
      <c r="D2659" s="116"/>
      <c r="E2659" s="723"/>
      <c r="F2659" s="723"/>
      <c r="G2659" s="723"/>
      <c r="H2659" s="723"/>
      <c r="I2659" s="723"/>
    </row>
    <row r="2660" spans="4:9">
      <c r="D2660" s="116"/>
      <c r="E2660" s="403"/>
      <c r="F2660" s="403"/>
      <c r="G2660" s="403"/>
      <c r="H2660" s="403"/>
      <c r="I2660" s="403"/>
    </row>
    <row r="2661" spans="4:9">
      <c r="D2661" s="116"/>
      <c r="E2661" s="403"/>
      <c r="F2661" s="403"/>
      <c r="G2661" s="403"/>
      <c r="H2661" s="403"/>
      <c r="I2661" s="403"/>
    </row>
    <row r="2662" spans="4:9">
      <c r="D2662" s="116"/>
      <c r="E2662" s="403"/>
      <c r="F2662" s="403"/>
      <c r="G2662" s="403"/>
      <c r="H2662" s="403"/>
      <c r="I2662" s="403"/>
    </row>
    <row r="2663" spans="4:9">
      <c r="D2663" s="116"/>
      <c r="E2663" s="403"/>
      <c r="F2663" s="403"/>
      <c r="G2663" s="403"/>
      <c r="H2663" s="403"/>
      <c r="I2663" s="403"/>
    </row>
    <row r="2664" spans="4:9">
      <c r="D2664" s="116"/>
      <c r="E2664" s="403"/>
      <c r="F2664" s="403"/>
      <c r="G2664" s="403"/>
      <c r="H2664" s="403"/>
      <c r="I2664" s="403"/>
    </row>
    <row r="2665" spans="4:9">
      <c r="D2665" s="116"/>
      <c r="E2665" s="403"/>
      <c r="F2665" s="403"/>
      <c r="G2665" s="403"/>
      <c r="H2665" s="403"/>
      <c r="I2665" s="403"/>
    </row>
    <row r="2666" spans="4:9">
      <c r="D2666" s="116"/>
      <c r="E2666" s="723"/>
      <c r="F2666" s="723"/>
      <c r="G2666" s="723"/>
      <c r="H2666" s="723"/>
      <c r="I2666" s="723"/>
    </row>
    <row r="2667" spans="4:9">
      <c r="D2667" s="116"/>
      <c r="E2667" s="723"/>
      <c r="F2667" s="723"/>
      <c r="G2667" s="723"/>
      <c r="H2667" s="723"/>
      <c r="I2667" s="723"/>
    </row>
    <row r="2668" spans="4:9">
      <c r="D2668" s="116"/>
      <c r="E2668" s="403"/>
      <c r="F2668" s="403"/>
      <c r="G2668" s="403"/>
      <c r="H2668" s="403"/>
      <c r="I2668" s="403"/>
    </row>
    <row r="2669" spans="4:9">
      <c r="D2669" s="116"/>
      <c r="E2669" s="403"/>
      <c r="F2669" s="403"/>
      <c r="G2669" s="403"/>
      <c r="H2669" s="403"/>
      <c r="I2669" s="403"/>
    </row>
    <row r="2670" spans="4:9">
      <c r="D2670" s="116"/>
      <c r="E2670" s="723"/>
      <c r="F2670" s="723"/>
      <c r="G2670" s="723"/>
      <c r="H2670" s="723"/>
      <c r="I2670" s="723"/>
    </row>
    <row r="2671" spans="4:9">
      <c r="D2671" s="116"/>
      <c r="E2671" s="403"/>
      <c r="F2671" s="403"/>
      <c r="G2671" s="403"/>
      <c r="H2671" s="403"/>
      <c r="I2671" s="403"/>
    </row>
    <row r="2672" spans="4:9">
      <c r="D2672" s="116"/>
      <c r="E2672" s="403"/>
      <c r="F2672" s="403"/>
      <c r="G2672" s="403"/>
      <c r="H2672" s="403"/>
      <c r="I2672" s="403"/>
    </row>
    <row r="2673" spans="4:9">
      <c r="D2673" s="116"/>
      <c r="E2673" s="403"/>
      <c r="F2673" s="403"/>
      <c r="G2673" s="403"/>
      <c r="H2673" s="403"/>
      <c r="I2673" s="403"/>
    </row>
    <row r="2674" spans="4:9">
      <c r="D2674" s="116"/>
      <c r="E2674" s="403"/>
      <c r="F2674" s="403"/>
      <c r="G2674" s="403"/>
      <c r="H2674" s="403"/>
      <c r="I2674" s="403"/>
    </row>
    <row r="2675" spans="4:9">
      <c r="D2675" s="116"/>
      <c r="E2675" s="403"/>
      <c r="F2675" s="403"/>
      <c r="G2675" s="403"/>
      <c r="H2675" s="403"/>
      <c r="I2675" s="403"/>
    </row>
    <row r="2676" spans="4:9">
      <c r="D2676" s="116"/>
      <c r="E2676" s="403"/>
      <c r="F2676" s="403"/>
      <c r="G2676" s="403"/>
      <c r="H2676" s="403"/>
      <c r="I2676" s="403"/>
    </row>
    <row r="2677" spans="4:9">
      <c r="D2677" s="116"/>
      <c r="E2677" s="723"/>
      <c r="F2677" s="723"/>
      <c r="G2677" s="723"/>
      <c r="H2677" s="723"/>
      <c r="I2677" s="723"/>
    </row>
    <row r="2678" spans="4:9">
      <c r="D2678" s="116"/>
      <c r="E2678" s="403"/>
      <c r="F2678" s="403"/>
      <c r="G2678" s="26"/>
      <c r="H2678" s="403"/>
      <c r="I2678" s="26"/>
    </row>
    <row r="2679" spans="4:9">
      <c r="D2679" s="116"/>
      <c r="E2679" s="403"/>
      <c r="F2679" s="403"/>
      <c r="G2679" s="26"/>
      <c r="H2679" s="403"/>
      <c r="I2679" s="26"/>
    </row>
    <row r="2680" spans="4:9">
      <c r="D2680" s="116"/>
      <c r="E2680" s="403"/>
      <c r="F2680" s="403"/>
      <c r="G2680" s="26"/>
      <c r="H2680" s="403"/>
      <c r="I2680" s="26"/>
    </row>
    <row r="2681" spans="4:9">
      <c r="D2681" s="116"/>
      <c r="E2681" s="403"/>
      <c r="F2681" s="403"/>
      <c r="G2681" s="26"/>
      <c r="H2681" s="403"/>
      <c r="I2681" s="26"/>
    </row>
    <row r="2682" spans="4:9">
      <c r="D2682" s="116"/>
      <c r="E2682" s="403"/>
      <c r="F2682" s="403"/>
      <c r="G2682" s="26"/>
      <c r="H2682" s="403"/>
      <c r="I2682" s="26"/>
    </row>
    <row r="2683" spans="4:9">
      <c r="D2683" s="116"/>
      <c r="E2683" s="403"/>
      <c r="F2683" s="403"/>
      <c r="G2683" s="26"/>
      <c r="H2683" s="403"/>
      <c r="I2683" s="26"/>
    </row>
    <row r="2684" spans="4:9">
      <c r="D2684" s="116"/>
      <c r="E2684" s="403"/>
      <c r="F2684" s="403"/>
      <c r="G2684" s="26"/>
      <c r="H2684" s="403"/>
      <c r="I2684" s="26"/>
    </row>
    <row r="2685" spans="4:9">
      <c r="D2685" s="116"/>
      <c r="E2685" s="403"/>
      <c r="F2685" s="403"/>
      <c r="G2685" s="403"/>
      <c r="H2685" s="403"/>
      <c r="I2685" s="403"/>
    </row>
    <row r="2686" spans="4:9">
      <c r="D2686" s="116"/>
      <c r="E2686" s="723"/>
      <c r="F2686" s="723"/>
      <c r="G2686" s="723"/>
      <c r="H2686" s="723"/>
      <c r="I2686" s="723"/>
    </row>
    <row r="2687" spans="4:9">
      <c r="D2687" s="116"/>
      <c r="E2687" s="403"/>
      <c r="F2687" s="403"/>
      <c r="G2687" s="403"/>
      <c r="H2687" s="403"/>
      <c r="I2687" s="403"/>
    </row>
    <row r="2688" spans="4:9">
      <c r="D2688" s="116"/>
      <c r="E2688" s="723"/>
      <c r="F2688" s="723"/>
      <c r="G2688" s="723"/>
      <c r="H2688" s="723"/>
      <c r="I2688" s="723"/>
    </row>
    <row r="2689" spans="4:9">
      <c r="D2689" s="116"/>
      <c r="E2689" s="403"/>
      <c r="F2689" s="403"/>
      <c r="G2689" s="403"/>
      <c r="H2689" s="403"/>
      <c r="I2689" s="403"/>
    </row>
    <row r="2690" spans="4:9">
      <c r="D2690" s="116"/>
      <c r="E2690" s="403"/>
      <c r="F2690" s="403"/>
      <c r="G2690" s="403"/>
      <c r="H2690" s="403"/>
      <c r="I2690" s="403"/>
    </row>
    <row r="2691" spans="4:9">
      <c r="D2691" s="116"/>
      <c r="E2691" s="723"/>
      <c r="F2691" s="723"/>
      <c r="G2691" s="723"/>
      <c r="H2691" s="723"/>
      <c r="I2691" s="723"/>
    </row>
    <row r="2692" spans="4:9">
      <c r="D2692" s="116"/>
      <c r="E2692" s="403"/>
      <c r="F2692" s="403"/>
      <c r="G2692" s="403"/>
      <c r="H2692" s="403"/>
      <c r="I2692" s="403"/>
    </row>
    <row r="2693" spans="4:9">
      <c r="D2693" s="116"/>
      <c r="E2693" s="723"/>
      <c r="F2693" s="723"/>
      <c r="G2693" s="723"/>
      <c r="H2693" s="723"/>
      <c r="I2693" s="723"/>
    </row>
    <row r="2694" spans="4:9">
      <c r="D2694" s="116"/>
      <c r="E2694" s="403"/>
      <c r="F2694" s="403"/>
      <c r="G2694" s="26"/>
      <c r="H2694" s="403"/>
      <c r="I2694" s="26"/>
    </row>
    <row r="2695" spans="4:9">
      <c r="D2695" s="116"/>
      <c r="E2695" s="403"/>
      <c r="F2695" s="403"/>
      <c r="G2695" s="26"/>
      <c r="H2695" s="403"/>
      <c r="I2695" s="26"/>
    </row>
    <row r="2696" spans="4:9">
      <c r="D2696" s="116"/>
      <c r="E2696" s="403"/>
      <c r="F2696" s="403"/>
      <c r="G2696" s="26"/>
      <c r="H2696" s="403"/>
      <c r="I2696" s="26"/>
    </row>
    <row r="2697" spans="4:9">
      <c r="D2697" s="116"/>
      <c r="E2697" s="723"/>
      <c r="F2697" s="723"/>
      <c r="G2697" s="723"/>
      <c r="H2697" s="723"/>
      <c r="I2697" s="723"/>
    </row>
    <row r="2698" spans="4:9">
      <c r="D2698" s="116"/>
      <c r="E2698" s="403"/>
      <c r="F2698" s="403"/>
      <c r="G2698" s="403"/>
      <c r="H2698" s="403"/>
      <c r="I2698" s="403"/>
    </row>
    <row r="2699" spans="4:9">
      <c r="D2699" s="116"/>
      <c r="E2699" s="403"/>
      <c r="F2699" s="403"/>
      <c r="G2699" s="26"/>
      <c r="H2699" s="403"/>
      <c r="I2699" s="26"/>
    </row>
    <row r="2700" spans="4:9">
      <c r="D2700" s="116"/>
      <c r="E2700" s="403"/>
      <c r="F2700" s="403"/>
      <c r="G2700" s="26"/>
      <c r="H2700" s="403"/>
      <c r="I2700" s="26"/>
    </row>
    <row r="2701" spans="4:9">
      <c r="D2701" s="116"/>
      <c r="E2701" s="403"/>
      <c r="F2701" s="403"/>
      <c r="G2701" s="26"/>
      <c r="H2701" s="403"/>
      <c r="I2701" s="26"/>
    </row>
    <row r="2702" spans="4:9">
      <c r="D2702" s="116"/>
      <c r="E2702" s="403"/>
      <c r="F2702" s="403"/>
      <c r="G2702" s="26"/>
      <c r="H2702" s="403"/>
      <c r="I2702" s="26"/>
    </row>
    <row r="2703" spans="4:9">
      <c r="D2703" s="116"/>
      <c r="E2703" s="403"/>
      <c r="F2703" s="403"/>
      <c r="G2703" s="26"/>
      <c r="H2703" s="403"/>
      <c r="I2703" s="26"/>
    </row>
    <row r="2704" spans="4:9">
      <c r="D2704" s="116"/>
      <c r="E2704" s="403"/>
      <c r="F2704" s="403"/>
      <c r="G2704" s="403"/>
      <c r="H2704" s="403"/>
      <c r="I2704" s="403"/>
    </row>
    <row r="2705" spans="4:9">
      <c r="D2705" s="116"/>
      <c r="E2705" s="403"/>
      <c r="F2705" s="403"/>
      <c r="G2705" s="26"/>
      <c r="H2705" s="403"/>
      <c r="I2705" s="26"/>
    </row>
    <row r="2706" spans="4:9">
      <c r="D2706" s="116"/>
      <c r="E2706" s="403"/>
      <c r="F2706" s="403"/>
      <c r="G2706" s="26"/>
      <c r="H2706" s="403"/>
      <c r="I2706" s="26"/>
    </row>
    <row r="2707" spans="4:9">
      <c r="D2707" s="116"/>
      <c r="E2707" s="403"/>
      <c r="F2707" s="403"/>
      <c r="G2707" s="26"/>
      <c r="H2707" s="403"/>
      <c r="I2707" s="26"/>
    </row>
    <row r="2708" spans="4:9">
      <c r="D2708" s="116"/>
      <c r="E2708" s="403"/>
      <c r="F2708" s="403"/>
      <c r="G2708" s="403"/>
      <c r="H2708" s="403"/>
      <c r="I2708" s="26"/>
    </row>
    <row r="2709" spans="4:9">
      <c r="D2709" s="116"/>
      <c r="E2709" s="403"/>
      <c r="F2709" s="403"/>
      <c r="G2709" s="26"/>
      <c r="H2709" s="403"/>
      <c r="I2709" s="26"/>
    </row>
    <row r="2710" spans="4:9">
      <c r="D2710" s="116"/>
      <c r="E2710" s="403"/>
      <c r="F2710" s="403"/>
      <c r="G2710" s="26"/>
      <c r="H2710" s="403"/>
      <c r="I2710" s="26"/>
    </row>
    <row r="2711" spans="4:9">
      <c r="D2711" s="116"/>
      <c r="E2711" s="403"/>
      <c r="F2711" s="403"/>
      <c r="G2711" s="403"/>
      <c r="H2711" s="403"/>
      <c r="I2711" s="403"/>
    </row>
    <row r="2712" spans="4:9">
      <c r="D2712" s="116"/>
      <c r="E2712" s="403"/>
      <c r="F2712" s="403"/>
      <c r="G2712" s="26"/>
      <c r="H2712" s="403"/>
      <c r="I2712" s="26"/>
    </row>
    <row r="2713" spans="4:9">
      <c r="D2713" s="116"/>
      <c r="E2713" s="403"/>
      <c r="F2713" s="403"/>
      <c r="G2713" s="26"/>
      <c r="H2713" s="403"/>
      <c r="I2713" s="26"/>
    </row>
    <row r="2714" spans="4:9">
      <c r="D2714" s="116"/>
      <c r="E2714" s="403"/>
      <c r="F2714" s="403"/>
      <c r="G2714" s="26"/>
      <c r="H2714" s="403"/>
      <c r="I2714" s="26"/>
    </row>
    <row r="2715" spans="4:9">
      <c r="D2715" s="116"/>
      <c r="E2715" s="723"/>
      <c r="F2715" s="723"/>
      <c r="G2715" s="723"/>
      <c r="H2715" s="723"/>
      <c r="I2715" s="723"/>
    </row>
    <row r="2716" spans="4:9">
      <c r="D2716" s="116"/>
      <c r="E2716" s="403"/>
      <c r="F2716" s="403"/>
      <c r="G2716" s="26"/>
      <c r="H2716" s="403"/>
      <c r="I2716" s="26"/>
    </row>
    <row r="2717" spans="4:9">
      <c r="D2717" s="116"/>
      <c r="E2717" s="403"/>
      <c r="F2717" s="403"/>
      <c r="G2717" s="26"/>
      <c r="H2717" s="403"/>
      <c r="I2717" s="26"/>
    </row>
    <row r="2718" spans="4:9">
      <c r="D2718" s="116"/>
      <c r="E2718" s="403"/>
      <c r="F2718" s="403"/>
      <c r="G2718" s="26"/>
      <c r="H2718" s="403"/>
      <c r="I2718" s="26"/>
    </row>
    <row r="2719" spans="4:9">
      <c r="D2719" s="116"/>
      <c r="E2719" s="403"/>
      <c r="F2719" s="403"/>
      <c r="G2719" s="26"/>
      <c r="H2719" s="403"/>
      <c r="I2719" s="26"/>
    </row>
    <row r="2720" spans="4:9">
      <c r="D2720" s="116"/>
      <c r="E2720" s="403"/>
      <c r="F2720" s="403"/>
      <c r="G2720" s="26"/>
      <c r="H2720" s="403"/>
      <c r="I2720" s="26"/>
    </row>
    <row r="2721" spans="4:9">
      <c r="D2721" s="116"/>
      <c r="E2721" s="403"/>
      <c r="F2721" s="403"/>
      <c r="G2721" s="26"/>
      <c r="H2721" s="403"/>
      <c r="I2721" s="26"/>
    </row>
    <row r="2722" spans="4:9">
      <c r="D2722" s="116"/>
      <c r="E2722" s="403"/>
      <c r="F2722" s="403"/>
      <c r="G2722" s="26"/>
      <c r="H2722" s="403"/>
      <c r="I2722" s="26"/>
    </row>
    <row r="2723" spans="4:9">
      <c r="D2723" s="116"/>
      <c r="E2723" s="403"/>
      <c r="F2723" s="403"/>
      <c r="G2723" s="26"/>
      <c r="H2723" s="403"/>
      <c r="I2723" s="26"/>
    </row>
    <row r="2724" spans="4:9">
      <c r="D2724" s="116"/>
      <c r="E2724" s="403"/>
      <c r="F2724" s="403"/>
      <c r="G2724" s="26"/>
      <c r="H2724" s="403"/>
      <c r="I2724" s="26"/>
    </row>
    <row r="2725" spans="4:9">
      <c r="D2725" s="116"/>
      <c r="E2725" s="403"/>
      <c r="F2725" s="403"/>
      <c r="G2725" s="26"/>
      <c r="H2725" s="403"/>
      <c r="I2725" s="26"/>
    </row>
    <row r="2726" spans="4:9">
      <c r="D2726" s="116"/>
      <c r="E2726" s="403"/>
      <c r="F2726" s="403"/>
      <c r="G2726" s="26"/>
      <c r="H2726" s="403"/>
      <c r="I2726" s="26"/>
    </row>
    <row r="2727" spans="4:9">
      <c r="D2727" s="116"/>
      <c r="E2727" s="403"/>
      <c r="F2727" s="403"/>
      <c r="G2727" s="26"/>
      <c r="H2727" s="403"/>
      <c r="I2727" s="26"/>
    </row>
    <row r="2728" spans="4:9">
      <c r="D2728" s="116"/>
      <c r="E2728" s="403"/>
      <c r="F2728" s="403"/>
      <c r="G2728" s="26"/>
      <c r="H2728" s="403"/>
      <c r="I2728" s="26"/>
    </row>
    <row r="2729" spans="4:9">
      <c r="D2729" s="116"/>
      <c r="E2729" s="403"/>
      <c r="F2729" s="403"/>
      <c r="G2729" s="26"/>
      <c r="H2729" s="403"/>
      <c r="I2729" s="26"/>
    </row>
    <row r="2730" spans="4:9">
      <c r="D2730" s="116"/>
      <c r="E2730" s="403"/>
      <c r="F2730" s="403"/>
      <c r="G2730" s="26"/>
      <c r="H2730" s="403"/>
      <c r="I2730" s="26"/>
    </row>
    <row r="2731" spans="4:9">
      <c r="D2731" s="116"/>
      <c r="E2731" s="403"/>
      <c r="F2731" s="403"/>
      <c r="G2731" s="26"/>
      <c r="H2731" s="403"/>
      <c r="I2731" s="26"/>
    </row>
    <row r="2732" spans="4:9">
      <c r="D2732" s="116"/>
      <c r="E2732" s="403"/>
      <c r="F2732" s="403"/>
      <c r="G2732" s="26"/>
      <c r="H2732" s="403"/>
      <c r="I2732" s="26"/>
    </row>
    <row r="2733" spans="4:9">
      <c r="D2733" s="116"/>
      <c r="E2733" s="403"/>
      <c r="F2733" s="403"/>
      <c r="G2733" s="26"/>
      <c r="H2733" s="403"/>
      <c r="I2733" s="26"/>
    </row>
    <row r="2734" spans="4:9">
      <c r="D2734" s="116"/>
      <c r="E2734" s="403"/>
      <c r="F2734" s="403"/>
      <c r="G2734" s="26"/>
      <c r="H2734" s="403"/>
      <c r="I2734" s="26"/>
    </row>
    <row r="2735" spans="4:9">
      <c r="D2735" s="116"/>
      <c r="E2735" s="403"/>
      <c r="F2735" s="403"/>
      <c r="G2735" s="26"/>
      <c r="H2735" s="403"/>
      <c r="I2735" s="26"/>
    </row>
    <row r="2736" spans="4:9">
      <c r="D2736" s="116"/>
      <c r="E2736" s="403"/>
      <c r="F2736" s="403"/>
      <c r="G2736" s="26"/>
      <c r="H2736" s="403"/>
      <c r="I2736" s="26"/>
    </row>
    <row r="2737" spans="4:9">
      <c r="D2737" s="116"/>
      <c r="E2737" s="403"/>
      <c r="F2737" s="403"/>
      <c r="G2737" s="26"/>
      <c r="H2737" s="403"/>
      <c r="I2737" s="26"/>
    </row>
    <row r="2738" spans="4:9">
      <c r="D2738" s="116"/>
      <c r="E2738" s="403"/>
      <c r="F2738" s="403"/>
      <c r="G2738" s="26"/>
      <c r="H2738" s="403"/>
      <c r="I2738" s="26"/>
    </row>
    <row r="2739" spans="4:9">
      <c r="D2739" s="116"/>
      <c r="E2739" s="403"/>
      <c r="F2739" s="403"/>
      <c r="G2739" s="26"/>
      <c r="H2739" s="403"/>
      <c r="I2739" s="26"/>
    </row>
    <row r="2740" spans="4:9">
      <c r="D2740" s="116"/>
      <c r="E2740" s="403"/>
      <c r="F2740" s="403"/>
      <c r="G2740" s="26"/>
      <c r="H2740" s="403"/>
      <c r="I2740" s="26"/>
    </row>
    <row r="2741" spans="4:9">
      <c r="D2741" s="116"/>
      <c r="E2741" s="403"/>
      <c r="F2741" s="403"/>
      <c r="G2741" s="26"/>
      <c r="H2741" s="403"/>
      <c r="I2741" s="26"/>
    </row>
    <row r="2742" spans="4:9">
      <c r="D2742" s="116"/>
      <c r="E2742" s="403"/>
      <c r="F2742" s="403"/>
      <c r="G2742" s="26"/>
      <c r="H2742" s="403"/>
      <c r="I2742" s="26"/>
    </row>
    <row r="2743" spans="4:9">
      <c r="D2743" s="116"/>
      <c r="E2743" s="403"/>
      <c r="F2743" s="403"/>
      <c r="G2743" s="26"/>
      <c r="H2743" s="403"/>
      <c r="I2743" s="26"/>
    </row>
    <row r="2744" spans="4:9">
      <c r="D2744" s="116"/>
      <c r="E2744" s="403"/>
      <c r="F2744" s="403"/>
      <c r="G2744" s="26"/>
      <c r="H2744" s="403"/>
      <c r="I2744" s="26"/>
    </row>
    <row r="2745" spans="4:9">
      <c r="D2745" s="116"/>
      <c r="E2745" s="403"/>
      <c r="F2745" s="403"/>
      <c r="G2745" s="26"/>
      <c r="H2745" s="403"/>
      <c r="I2745" s="26"/>
    </row>
    <row r="2746" spans="4:9">
      <c r="D2746" s="116"/>
      <c r="E2746" s="403"/>
      <c r="F2746" s="403"/>
      <c r="G2746" s="26"/>
      <c r="H2746" s="403"/>
      <c r="I2746" s="26"/>
    </row>
    <row r="2747" spans="4:9">
      <c r="D2747" s="116"/>
      <c r="E2747" s="723"/>
      <c r="F2747" s="723"/>
      <c r="G2747" s="723"/>
      <c r="H2747" s="723"/>
      <c r="I2747" s="723"/>
    </row>
    <row r="2748" spans="4:9">
      <c r="D2748" s="116"/>
      <c r="E2748" s="403"/>
      <c r="F2748" s="403"/>
      <c r="G2748" s="403"/>
      <c r="H2748" s="403"/>
      <c r="I2748" s="403"/>
    </row>
    <row r="2749" spans="4:9">
      <c r="D2749" s="116"/>
      <c r="E2749" s="403"/>
      <c r="F2749" s="403"/>
      <c r="G2749" s="403"/>
      <c r="H2749" s="403"/>
      <c r="I2749" s="403"/>
    </row>
    <row r="2750" spans="4:9">
      <c r="D2750" s="116"/>
      <c r="E2750" s="403"/>
      <c r="F2750" s="403"/>
      <c r="G2750" s="403"/>
      <c r="H2750" s="403"/>
      <c r="I2750" s="26"/>
    </row>
    <row r="2751" spans="4:9">
      <c r="D2751" s="116"/>
      <c r="E2751" s="403"/>
      <c r="F2751" s="403"/>
      <c r="G2751" s="26"/>
      <c r="H2751" s="403"/>
      <c r="I2751" s="26"/>
    </row>
    <row r="2752" spans="4:9">
      <c r="D2752" s="116"/>
      <c r="E2752" s="403"/>
      <c r="F2752" s="403"/>
      <c r="G2752" s="26"/>
      <c r="H2752" s="403"/>
      <c r="I2752" s="26"/>
    </row>
    <row r="2753" spans="4:9">
      <c r="D2753" s="116"/>
      <c r="E2753" s="403"/>
      <c r="F2753" s="403"/>
      <c r="G2753" s="26"/>
      <c r="H2753" s="403"/>
      <c r="I2753" s="26"/>
    </row>
    <row r="2754" spans="4:9">
      <c r="D2754" s="116"/>
      <c r="E2754" s="723"/>
      <c r="F2754" s="723"/>
      <c r="G2754" s="723"/>
      <c r="H2754" s="723"/>
      <c r="I2754" s="723"/>
    </row>
    <row r="2755" spans="4:9">
      <c r="D2755" s="116"/>
      <c r="E2755" s="723"/>
      <c r="F2755" s="723"/>
      <c r="G2755" s="723"/>
      <c r="H2755" s="723"/>
      <c r="I2755" s="723"/>
    </row>
    <row r="2756" spans="4:9">
      <c r="D2756" s="116"/>
      <c r="E2756" s="403"/>
      <c r="F2756" s="403"/>
      <c r="G2756" s="403"/>
      <c r="H2756" s="403"/>
      <c r="I2756" s="403"/>
    </row>
    <row r="2757" spans="4:9">
      <c r="D2757" s="116"/>
      <c r="E2757" s="403"/>
      <c r="F2757" s="403"/>
      <c r="G2757" s="403"/>
      <c r="H2757" s="403"/>
      <c r="I2757" s="403"/>
    </row>
    <row r="2758" spans="4:9">
      <c r="D2758" s="116"/>
      <c r="E2758" s="403"/>
      <c r="F2758" s="403"/>
      <c r="G2758" s="403"/>
      <c r="H2758" s="403"/>
      <c r="I2758" s="403"/>
    </row>
    <row r="2759" spans="4:9">
      <c r="D2759" s="116"/>
      <c r="E2759" s="403"/>
      <c r="F2759" s="403"/>
      <c r="G2759" s="403"/>
      <c r="H2759" s="403"/>
      <c r="I2759" s="403"/>
    </row>
    <row r="2760" spans="4:9">
      <c r="D2760" s="116"/>
      <c r="E2760" s="403"/>
      <c r="F2760" s="403"/>
      <c r="G2760" s="403"/>
      <c r="H2760" s="403"/>
      <c r="I2760" s="403"/>
    </row>
    <row r="2761" spans="4:9">
      <c r="D2761" s="116"/>
      <c r="E2761" s="403"/>
      <c r="F2761" s="403"/>
      <c r="G2761" s="403"/>
      <c r="H2761" s="403"/>
      <c r="I2761" s="403"/>
    </row>
    <row r="2762" spans="4:9">
      <c r="D2762" s="116"/>
      <c r="E2762" s="403"/>
      <c r="F2762" s="403"/>
      <c r="G2762" s="403"/>
      <c r="H2762" s="403"/>
      <c r="I2762" s="403"/>
    </row>
    <row r="2763" spans="4:9">
      <c r="D2763" s="116"/>
      <c r="E2763" s="403"/>
      <c r="F2763" s="403"/>
      <c r="G2763" s="403"/>
      <c r="H2763" s="403"/>
      <c r="I2763" s="403"/>
    </row>
    <row r="2764" spans="4:9">
      <c r="D2764" s="116"/>
      <c r="E2764" s="403"/>
      <c r="F2764" s="403"/>
      <c r="G2764" s="403"/>
      <c r="H2764" s="403"/>
      <c r="I2764" s="403"/>
    </row>
    <row r="2765" spans="4:9">
      <c r="D2765" s="116"/>
      <c r="E2765" s="403"/>
      <c r="F2765" s="403"/>
      <c r="G2765" s="403"/>
      <c r="H2765" s="403"/>
      <c r="I2765" s="403"/>
    </row>
    <row r="2766" spans="4:9">
      <c r="D2766" s="116"/>
      <c r="E2766" s="403"/>
      <c r="F2766" s="403"/>
      <c r="G2766" s="403"/>
      <c r="H2766" s="403"/>
      <c r="I2766" s="403"/>
    </row>
    <row r="2767" spans="4:9">
      <c r="D2767" s="116"/>
      <c r="E2767" s="403"/>
      <c r="F2767" s="403"/>
      <c r="G2767" s="403"/>
      <c r="H2767" s="403"/>
      <c r="I2767" s="403"/>
    </row>
    <row r="2768" spans="4:9">
      <c r="D2768" s="116"/>
      <c r="E2768" s="403"/>
      <c r="F2768" s="403"/>
      <c r="G2768" s="403"/>
      <c r="H2768" s="403"/>
      <c r="I2768" s="403"/>
    </row>
    <row r="2769" spans="4:9">
      <c r="D2769" s="116"/>
      <c r="E2769" s="403"/>
      <c r="F2769" s="403"/>
      <c r="G2769" s="403"/>
      <c r="H2769" s="403"/>
      <c r="I2769" s="403"/>
    </row>
    <row r="2770" spans="4:9">
      <c r="D2770" s="116"/>
      <c r="E2770" s="403"/>
      <c r="F2770" s="403"/>
      <c r="G2770" s="403"/>
      <c r="H2770" s="403"/>
      <c r="I2770" s="403"/>
    </row>
    <row r="2771" spans="4:9">
      <c r="D2771" s="116"/>
      <c r="E2771" s="403"/>
      <c r="F2771" s="403"/>
      <c r="G2771" s="403"/>
      <c r="H2771" s="403"/>
      <c r="I2771" s="403"/>
    </row>
    <row r="2772" spans="4:9">
      <c r="D2772" s="116"/>
      <c r="E2772" s="403"/>
      <c r="F2772" s="403"/>
      <c r="G2772" s="403"/>
      <c r="H2772" s="403"/>
      <c r="I2772" s="403"/>
    </row>
    <row r="2773" spans="4:9">
      <c r="D2773" s="116"/>
      <c r="E2773" s="403"/>
      <c r="F2773" s="403"/>
      <c r="G2773" s="403"/>
      <c r="H2773" s="403"/>
      <c r="I2773" s="403"/>
    </row>
    <row r="2774" spans="4:9">
      <c r="D2774" s="116"/>
      <c r="E2774" s="403"/>
      <c r="F2774" s="403"/>
      <c r="G2774" s="403"/>
      <c r="H2774" s="403"/>
      <c r="I2774" s="403"/>
    </row>
    <row r="2775" spans="4:9">
      <c r="D2775" s="116"/>
      <c r="E2775" s="403"/>
      <c r="F2775" s="403"/>
      <c r="G2775" s="403"/>
      <c r="H2775" s="403"/>
      <c r="I2775" s="403"/>
    </row>
    <row r="2776" spans="4:9">
      <c r="D2776" s="116"/>
      <c r="E2776" s="403"/>
      <c r="F2776" s="403"/>
      <c r="G2776" s="26"/>
      <c r="H2776" s="403"/>
      <c r="I2776" s="26"/>
    </row>
    <row r="2777" spans="4:9">
      <c r="D2777" s="116"/>
      <c r="E2777" s="403"/>
      <c r="F2777" s="403"/>
      <c r="G2777" s="403"/>
      <c r="H2777" s="403"/>
      <c r="I2777" s="403"/>
    </row>
    <row r="2778" spans="4:9">
      <c r="D2778" s="116"/>
      <c r="E2778" s="403"/>
      <c r="F2778" s="403"/>
      <c r="G2778" s="403"/>
      <c r="H2778" s="403"/>
      <c r="I2778" s="403"/>
    </row>
    <row r="2779" spans="4:9">
      <c r="D2779" s="116"/>
      <c r="E2779" s="403"/>
      <c r="F2779" s="403"/>
      <c r="G2779" s="403"/>
      <c r="H2779" s="403"/>
      <c r="I2779" s="403"/>
    </row>
    <row r="2780" spans="4:9">
      <c r="D2780" s="116"/>
      <c r="E2780" s="723"/>
      <c r="F2780" s="723"/>
      <c r="G2780" s="723"/>
      <c r="H2780" s="723"/>
      <c r="I2780" s="723"/>
    </row>
    <row r="2781" spans="4:9">
      <c r="D2781" s="116"/>
      <c r="E2781" s="403"/>
      <c r="F2781" s="403"/>
      <c r="G2781" s="403"/>
      <c r="H2781" s="403"/>
      <c r="I2781" s="403"/>
    </row>
    <row r="2782" spans="4:9">
      <c r="D2782" s="116"/>
      <c r="E2782" s="403"/>
      <c r="F2782" s="403"/>
      <c r="G2782" s="403"/>
      <c r="H2782" s="403"/>
      <c r="I2782" s="403"/>
    </row>
    <row r="2783" spans="4:9">
      <c r="D2783" s="116"/>
      <c r="E2783" s="403"/>
      <c r="F2783" s="403"/>
      <c r="G2783" s="403"/>
      <c r="H2783" s="403"/>
      <c r="I2783" s="403"/>
    </row>
    <row r="2784" spans="4:9">
      <c r="D2784" s="116"/>
      <c r="E2784" s="403"/>
      <c r="F2784" s="403"/>
      <c r="G2784" s="403"/>
      <c r="H2784" s="403"/>
      <c r="I2784" s="403"/>
    </row>
    <row r="2785" spans="4:9">
      <c r="D2785" s="116"/>
      <c r="E2785" s="403"/>
      <c r="F2785" s="403"/>
      <c r="G2785" s="403"/>
      <c r="H2785" s="403"/>
      <c r="I2785" s="403"/>
    </row>
    <row r="2786" spans="4:9">
      <c r="D2786" s="116"/>
      <c r="E2786" s="723"/>
      <c r="F2786" s="723"/>
      <c r="G2786" s="723"/>
      <c r="H2786" s="723"/>
      <c r="I2786" s="723"/>
    </row>
    <row r="2787" spans="4:9">
      <c r="D2787" s="116"/>
      <c r="E2787" s="403"/>
      <c r="F2787" s="403"/>
      <c r="G2787" s="403"/>
      <c r="H2787" s="403"/>
      <c r="I2787" s="403"/>
    </row>
    <row r="2788" spans="4:9">
      <c r="D2788" s="116"/>
      <c r="E2788" s="403"/>
      <c r="F2788" s="403"/>
      <c r="G2788" s="403"/>
      <c r="H2788" s="403"/>
      <c r="I2788" s="403"/>
    </row>
    <row r="2789" spans="4:9">
      <c r="D2789" s="116"/>
      <c r="E2789" s="403"/>
      <c r="F2789" s="403"/>
      <c r="G2789" s="403"/>
      <c r="H2789" s="403"/>
      <c r="I2789" s="403"/>
    </row>
    <row r="2790" spans="4:9">
      <c r="D2790" s="116"/>
      <c r="E2790" s="403"/>
      <c r="F2790" s="403"/>
      <c r="G2790" s="403"/>
      <c r="H2790" s="403"/>
      <c r="I2790" s="403"/>
    </row>
    <row r="2791" spans="4:9">
      <c r="D2791" s="116"/>
      <c r="E2791" s="403"/>
      <c r="F2791" s="403"/>
      <c r="G2791" s="403"/>
      <c r="H2791" s="403"/>
      <c r="I2791" s="403"/>
    </row>
    <row r="2792" spans="4:9">
      <c r="D2792" s="116"/>
      <c r="E2792" s="403"/>
      <c r="F2792" s="403"/>
      <c r="G2792" s="403"/>
      <c r="H2792" s="403"/>
      <c r="I2792" s="403"/>
    </row>
    <row r="2793" spans="4:9">
      <c r="D2793" s="116"/>
      <c r="E2793" s="403"/>
      <c r="F2793" s="403"/>
      <c r="G2793" s="403"/>
      <c r="H2793" s="403"/>
      <c r="I2793" s="403"/>
    </row>
    <row r="2794" spans="4:9">
      <c r="D2794" s="116"/>
      <c r="E2794" s="403"/>
      <c r="F2794" s="403"/>
      <c r="G2794" s="403"/>
      <c r="H2794" s="403"/>
      <c r="I2794" s="403"/>
    </row>
    <row r="2795" spans="4:9">
      <c r="D2795" s="116"/>
      <c r="E2795" s="403"/>
      <c r="F2795" s="403"/>
      <c r="G2795" s="403"/>
      <c r="H2795" s="403"/>
      <c r="I2795" s="403"/>
    </row>
    <row r="2796" spans="4:9">
      <c r="D2796" s="116"/>
      <c r="E2796" s="403"/>
      <c r="F2796" s="403"/>
      <c r="G2796" s="403"/>
      <c r="H2796" s="403"/>
      <c r="I2796" s="403"/>
    </row>
    <row r="2797" spans="4:9">
      <c r="D2797" s="116"/>
      <c r="E2797" s="403"/>
      <c r="F2797" s="403"/>
      <c r="G2797" s="403"/>
      <c r="H2797" s="403"/>
      <c r="I2797" s="403"/>
    </row>
    <row r="2798" spans="4:9">
      <c r="D2798" s="116"/>
      <c r="E2798" s="403"/>
      <c r="F2798" s="403"/>
      <c r="G2798" s="403"/>
      <c r="H2798" s="403"/>
      <c r="I2798" s="403"/>
    </row>
    <row r="2799" spans="4:9">
      <c r="D2799" s="116"/>
      <c r="E2799" s="403"/>
      <c r="F2799" s="403"/>
      <c r="G2799" s="403"/>
      <c r="H2799" s="403"/>
      <c r="I2799" s="403"/>
    </row>
    <row r="2800" spans="4:9">
      <c r="D2800" s="116"/>
      <c r="E2800" s="403"/>
      <c r="F2800" s="403"/>
      <c r="G2800" s="403"/>
      <c r="H2800" s="403"/>
      <c r="I2800" s="403"/>
    </row>
    <row r="2801" spans="4:9">
      <c r="D2801" s="116"/>
      <c r="E2801" s="403"/>
      <c r="F2801" s="403"/>
      <c r="G2801" s="403"/>
      <c r="H2801" s="403"/>
      <c r="I2801" s="403"/>
    </row>
    <row r="2802" spans="4:9">
      <c r="D2802" s="116"/>
      <c r="E2802" s="403"/>
      <c r="F2802" s="403"/>
      <c r="G2802" s="403"/>
      <c r="H2802" s="403"/>
      <c r="I2802" s="403"/>
    </row>
    <row r="2803" spans="4:9">
      <c r="D2803" s="116"/>
      <c r="E2803" s="403"/>
      <c r="F2803" s="403"/>
      <c r="G2803" s="403"/>
      <c r="H2803" s="403"/>
      <c r="I2803" s="403"/>
    </row>
    <row r="2804" spans="4:9">
      <c r="D2804" s="116"/>
      <c r="E2804" s="403"/>
      <c r="F2804" s="403"/>
      <c r="G2804" s="403"/>
      <c r="H2804" s="403"/>
      <c r="I2804" s="403"/>
    </row>
    <row r="2805" spans="4:9">
      <c r="D2805" s="116"/>
      <c r="E2805" s="403"/>
      <c r="F2805" s="403"/>
      <c r="G2805" s="403"/>
      <c r="H2805" s="403"/>
      <c r="I2805" s="403"/>
    </row>
    <row r="2806" spans="4:9">
      <c r="D2806" s="116"/>
      <c r="E2806" s="403"/>
      <c r="F2806" s="403"/>
      <c r="G2806" s="403"/>
      <c r="H2806" s="403"/>
      <c r="I2806" s="403"/>
    </row>
    <row r="2807" spans="4:9">
      <c r="D2807" s="116"/>
      <c r="E2807" s="403"/>
      <c r="F2807" s="403"/>
      <c r="G2807" s="403"/>
      <c r="H2807" s="403"/>
      <c r="I2807" s="403"/>
    </row>
    <row r="2808" spans="4:9">
      <c r="D2808" s="116"/>
      <c r="E2808" s="403"/>
      <c r="F2808" s="403"/>
      <c r="G2808" s="403"/>
      <c r="H2808" s="403"/>
      <c r="I2808" s="403"/>
    </row>
    <row r="2809" spans="4:9">
      <c r="D2809" s="116"/>
      <c r="E2809" s="403"/>
      <c r="F2809" s="403"/>
      <c r="G2809" s="403"/>
      <c r="H2809" s="403"/>
      <c r="I2809" s="403"/>
    </row>
    <row r="2810" spans="4:9">
      <c r="D2810" s="116"/>
      <c r="E2810" s="403"/>
      <c r="F2810" s="403"/>
      <c r="G2810" s="403"/>
      <c r="H2810" s="403"/>
      <c r="I2810" s="403"/>
    </row>
    <row r="2811" spans="4:9">
      <c r="D2811" s="116"/>
      <c r="E2811" s="403"/>
      <c r="F2811" s="403"/>
      <c r="G2811" s="403"/>
      <c r="H2811" s="403"/>
      <c r="I2811" s="403"/>
    </row>
    <row r="2812" spans="4:9">
      <c r="D2812" s="116"/>
      <c r="E2812" s="403"/>
      <c r="F2812" s="403"/>
      <c r="G2812" s="403"/>
      <c r="H2812" s="403"/>
      <c r="I2812" s="403"/>
    </row>
    <row r="2813" spans="4:9">
      <c r="D2813" s="116"/>
      <c r="E2813" s="403"/>
      <c r="F2813" s="403"/>
      <c r="G2813" s="403"/>
      <c r="H2813" s="403"/>
      <c r="I2813" s="403"/>
    </row>
    <row r="2814" spans="4:9">
      <c r="D2814" s="116"/>
      <c r="E2814" s="403"/>
      <c r="F2814" s="403"/>
      <c r="G2814" s="403"/>
      <c r="H2814" s="403"/>
      <c r="I2814" s="403"/>
    </row>
    <row r="2815" spans="4:9">
      <c r="D2815" s="116"/>
      <c r="E2815" s="403"/>
      <c r="F2815" s="403"/>
      <c r="G2815" s="403"/>
      <c r="H2815" s="403"/>
      <c r="I2815" s="403"/>
    </row>
    <row r="2816" spans="4:9">
      <c r="D2816" s="116"/>
      <c r="E2816" s="403"/>
      <c r="F2816" s="403"/>
      <c r="G2816" s="403"/>
      <c r="H2816" s="403"/>
      <c r="I2816" s="403"/>
    </row>
    <row r="2817" spans="4:9">
      <c r="D2817" s="116"/>
      <c r="E2817" s="403"/>
      <c r="F2817" s="403"/>
      <c r="G2817" s="403"/>
      <c r="H2817" s="403"/>
      <c r="I2817" s="403"/>
    </row>
    <row r="2818" spans="4:9">
      <c r="D2818" s="116"/>
      <c r="E2818" s="403"/>
      <c r="F2818" s="403"/>
      <c r="G2818" s="403"/>
      <c r="H2818" s="403"/>
      <c r="I2818" s="403"/>
    </row>
    <row r="2819" spans="4:9">
      <c r="D2819" s="116"/>
      <c r="E2819" s="403"/>
      <c r="F2819" s="403"/>
      <c r="G2819" s="403"/>
      <c r="H2819" s="403"/>
      <c r="I2819" s="403"/>
    </row>
    <row r="2820" spans="4:9">
      <c r="D2820" s="116"/>
      <c r="E2820" s="403"/>
      <c r="F2820" s="403"/>
      <c r="G2820" s="403"/>
      <c r="H2820" s="403"/>
      <c r="I2820" s="403"/>
    </row>
    <row r="2821" spans="4:9">
      <c r="D2821" s="116"/>
      <c r="E2821" s="403"/>
      <c r="F2821" s="403"/>
      <c r="G2821" s="403"/>
      <c r="H2821" s="403"/>
      <c r="I2821" s="403"/>
    </row>
    <row r="2822" spans="4:9">
      <c r="D2822" s="116"/>
      <c r="E2822" s="403"/>
      <c r="F2822" s="403"/>
      <c r="G2822" s="403"/>
      <c r="H2822" s="403"/>
      <c r="I2822" s="403"/>
    </row>
    <row r="2823" spans="4:9">
      <c r="D2823" s="116"/>
      <c r="E2823" s="403"/>
      <c r="F2823" s="403"/>
      <c r="G2823" s="403"/>
      <c r="H2823" s="403"/>
      <c r="I2823" s="403"/>
    </row>
    <row r="2824" spans="4:9">
      <c r="D2824" s="116"/>
      <c r="E2824" s="403"/>
      <c r="F2824" s="403"/>
      <c r="G2824" s="403"/>
      <c r="H2824" s="403"/>
      <c r="I2824" s="403"/>
    </row>
    <row r="2825" spans="4:9">
      <c r="D2825" s="116"/>
      <c r="E2825" s="403"/>
      <c r="F2825" s="403"/>
      <c r="G2825" s="403"/>
      <c r="H2825" s="403"/>
      <c r="I2825" s="403"/>
    </row>
    <row r="2826" spans="4:9">
      <c r="D2826" s="116"/>
      <c r="E2826" s="723"/>
      <c r="F2826" s="723"/>
      <c r="G2826" s="723"/>
      <c r="H2826" s="723"/>
      <c r="I2826" s="723"/>
    </row>
    <row r="2827" spans="4:9">
      <c r="D2827" s="116"/>
      <c r="E2827" s="403"/>
      <c r="F2827" s="403"/>
      <c r="G2827" s="403"/>
      <c r="H2827" s="403"/>
      <c r="I2827" s="403"/>
    </row>
    <row r="2828" spans="4:9">
      <c r="D2828" s="116"/>
      <c r="E2828" s="723"/>
      <c r="F2828" s="723"/>
      <c r="G2828" s="723"/>
      <c r="H2828" s="723"/>
      <c r="I2828" s="723"/>
    </row>
    <row r="2829" spans="4:9">
      <c r="D2829" s="116"/>
      <c r="E2829" s="403"/>
      <c r="F2829" s="403"/>
      <c r="G2829" s="403"/>
      <c r="H2829" s="403"/>
      <c r="I2829" s="403"/>
    </row>
    <row r="2830" spans="4:9">
      <c r="D2830" s="116"/>
      <c r="E2830" s="403"/>
      <c r="F2830" s="403"/>
      <c r="G2830" s="403"/>
      <c r="H2830" s="403"/>
      <c r="I2830" s="403"/>
    </row>
    <row r="2831" spans="4:9">
      <c r="D2831" s="116"/>
      <c r="E2831" s="403"/>
      <c r="F2831" s="403"/>
      <c r="G2831" s="403"/>
      <c r="H2831" s="403"/>
      <c r="I2831" s="403"/>
    </row>
    <row r="2832" spans="4:9">
      <c r="D2832" s="116"/>
      <c r="E2832" s="403"/>
      <c r="F2832" s="403"/>
      <c r="G2832" s="403"/>
      <c r="H2832" s="403"/>
      <c r="I2832" s="403"/>
    </row>
    <row r="2833" spans="4:9">
      <c r="D2833" s="116"/>
      <c r="E2833" s="403"/>
      <c r="F2833" s="403"/>
      <c r="G2833" s="403"/>
      <c r="H2833" s="403"/>
      <c r="I2833" s="403"/>
    </row>
    <row r="2834" spans="4:9">
      <c r="D2834" s="116"/>
      <c r="E2834" s="403"/>
      <c r="F2834" s="403"/>
      <c r="G2834" s="403"/>
      <c r="H2834" s="403"/>
      <c r="I2834" s="403"/>
    </row>
    <row r="2835" spans="4:9">
      <c r="D2835" s="116"/>
      <c r="E2835" s="403"/>
      <c r="F2835" s="403"/>
      <c r="G2835" s="403"/>
      <c r="H2835" s="403"/>
      <c r="I2835" s="403"/>
    </row>
    <row r="2836" spans="4:9">
      <c r="D2836" s="116"/>
      <c r="E2836" s="403"/>
      <c r="F2836" s="403"/>
      <c r="G2836" s="403"/>
      <c r="H2836" s="403"/>
      <c r="I2836" s="403"/>
    </row>
    <row r="2837" spans="4:9">
      <c r="D2837" s="116"/>
      <c r="E2837" s="403"/>
      <c r="F2837" s="403"/>
      <c r="G2837" s="403"/>
      <c r="H2837" s="403"/>
      <c r="I2837" s="403"/>
    </row>
    <row r="2838" spans="4:9">
      <c r="D2838" s="116"/>
      <c r="E2838" s="403"/>
      <c r="F2838" s="403"/>
      <c r="G2838" s="403"/>
      <c r="H2838" s="403"/>
      <c r="I2838" s="403"/>
    </row>
    <row r="2839" spans="4:9">
      <c r="D2839" s="116"/>
      <c r="E2839" s="403"/>
      <c r="F2839" s="403"/>
      <c r="G2839" s="403"/>
      <c r="H2839" s="403"/>
      <c r="I2839" s="403"/>
    </row>
    <row r="2840" spans="4:9">
      <c r="D2840" s="116"/>
      <c r="E2840" s="403"/>
      <c r="F2840" s="403"/>
      <c r="G2840" s="403"/>
      <c r="H2840" s="403"/>
      <c r="I2840" s="403"/>
    </row>
    <row r="2841" spans="4:9">
      <c r="D2841" s="116"/>
      <c r="E2841" s="403"/>
      <c r="F2841" s="403"/>
      <c r="G2841" s="403"/>
      <c r="H2841" s="403"/>
      <c r="I2841" s="403"/>
    </row>
    <row r="2842" spans="4:9">
      <c r="D2842" s="116"/>
      <c r="E2842" s="403"/>
      <c r="F2842" s="403"/>
      <c r="G2842" s="403"/>
      <c r="H2842" s="403"/>
      <c r="I2842" s="403"/>
    </row>
    <row r="2843" spans="4:9">
      <c r="D2843" s="116"/>
      <c r="E2843" s="403"/>
      <c r="F2843" s="403"/>
      <c r="G2843" s="403"/>
      <c r="H2843" s="403"/>
      <c r="I2843" s="403"/>
    </row>
    <row r="2844" spans="4:9">
      <c r="D2844" s="116"/>
      <c r="E2844" s="403"/>
      <c r="F2844" s="403"/>
      <c r="G2844" s="403"/>
      <c r="H2844" s="403"/>
      <c r="I2844" s="403"/>
    </row>
    <row r="2845" spans="4:9">
      <c r="D2845" s="116"/>
      <c r="E2845" s="403"/>
      <c r="F2845" s="403"/>
      <c r="G2845" s="403"/>
      <c r="H2845" s="403"/>
      <c r="I2845" s="403"/>
    </row>
    <row r="2846" spans="4:9">
      <c r="D2846" s="116"/>
      <c r="E2846" s="403"/>
      <c r="F2846" s="403"/>
      <c r="G2846" s="403"/>
      <c r="H2846" s="403"/>
      <c r="I2846" s="403"/>
    </row>
    <row r="2847" spans="4:9">
      <c r="D2847" s="116"/>
      <c r="E2847" s="403"/>
      <c r="F2847" s="403"/>
      <c r="G2847" s="403"/>
      <c r="H2847" s="403"/>
      <c r="I2847" s="403"/>
    </row>
    <row r="2848" spans="4:9">
      <c r="D2848" s="116"/>
      <c r="E2848" s="403"/>
      <c r="F2848" s="403"/>
      <c r="G2848" s="403"/>
      <c r="H2848" s="403"/>
      <c r="I2848" s="403"/>
    </row>
    <row r="2849" spans="4:9">
      <c r="D2849" s="116"/>
      <c r="E2849" s="403"/>
      <c r="F2849" s="403"/>
      <c r="G2849" s="403"/>
      <c r="H2849" s="403"/>
      <c r="I2849" s="403"/>
    </row>
    <row r="2850" spans="4:9">
      <c r="D2850" s="116"/>
      <c r="E2850" s="403"/>
      <c r="F2850" s="403"/>
      <c r="G2850" s="403"/>
      <c r="H2850" s="403"/>
      <c r="I2850" s="403"/>
    </row>
    <row r="2851" spans="4:9">
      <c r="D2851" s="116"/>
      <c r="E2851" s="403"/>
      <c r="F2851" s="403"/>
      <c r="G2851" s="403"/>
      <c r="H2851" s="403"/>
      <c r="I2851" s="403"/>
    </row>
    <row r="2852" spans="4:9">
      <c r="D2852" s="116"/>
      <c r="E2852" s="403"/>
      <c r="F2852" s="403"/>
      <c r="G2852" s="403"/>
      <c r="H2852" s="403"/>
      <c r="I2852" s="403"/>
    </row>
    <row r="2853" spans="4:9">
      <c r="D2853" s="116"/>
      <c r="E2853" s="403"/>
      <c r="F2853" s="403"/>
      <c r="G2853" s="403"/>
      <c r="H2853" s="403"/>
      <c r="I2853" s="403"/>
    </row>
    <row r="2854" spans="4:9">
      <c r="D2854" s="116"/>
      <c r="E2854" s="403"/>
      <c r="F2854" s="403"/>
      <c r="G2854" s="403"/>
      <c r="H2854" s="403"/>
      <c r="I2854" s="403"/>
    </row>
    <row r="2855" spans="4:9">
      <c r="D2855" s="116"/>
      <c r="E2855" s="403"/>
      <c r="F2855" s="403"/>
      <c r="G2855" s="403"/>
      <c r="H2855" s="403"/>
      <c r="I2855" s="403"/>
    </row>
    <row r="2856" spans="4:9">
      <c r="D2856" s="116"/>
      <c r="E2856" s="403"/>
      <c r="F2856" s="403"/>
      <c r="G2856" s="403"/>
      <c r="H2856" s="403"/>
      <c r="I2856" s="403"/>
    </row>
    <row r="2857" spans="4:9">
      <c r="D2857" s="116"/>
      <c r="E2857" s="403"/>
      <c r="F2857" s="403"/>
      <c r="G2857" s="403"/>
      <c r="H2857" s="403"/>
      <c r="I2857" s="403"/>
    </row>
    <row r="2858" spans="4:9">
      <c r="D2858" s="116"/>
      <c r="E2858" s="403"/>
      <c r="F2858" s="403"/>
      <c r="G2858" s="403"/>
      <c r="H2858" s="403"/>
      <c r="I2858" s="403"/>
    </row>
    <row r="2859" spans="4:9">
      <c r="D2859" s="116"/>
      <c r="E2859" s="403"/>
      <c r="F2859" s="403"/>
      <c r="G2859" s="403"/>
      <c r="H2859" s="403"/>
      <c r="I2859" s="403"/>
    </row>
    <row r="2860" spans="4:9">
      <c r="D2860" s="116"/>
      <c r="E2860" s="403"/>
      <c r="F2860" s="403"/>
      <c r="G2860" s="403"/>
      <c r="H2860" s="403"/>
      <c r="I2860" s="403"/>
    </row>
    <row r="2861" spans="4:9">
      <c r="D2861" s="116"/>
      <c r="E2861" s="403"/>
      <c r="F2861" s="403"/>
      <c r="G2861" s="403"/>
      <c r="H2861" s="403"/>
      <c r="I2861" s="403"/>
    </row>
    <row r="2862" spans="4:9">
      <c r="D2862" s="116"/>
      <c r="E2862" s="723"/>
      <c r="F2862" s="723"/>
      <c r="G2862" s="723"/>
      <c r="H2862" s="723"/>
      <c r="I2862" s="723"/>
    </row>
    <row r="2863" spans="4:9">
      <c r="D2863" s="116"/>
      <c r="E2863" s="723"/>
      <c r="F2863" s="723"/>
      <c r="G2863" s="723"/>
      <c r="H2863" s="723"/>
      <c r="I2863" s="723"/>
    </row>
    <row r="2864" spans="4:9">
      <c r="D2864" s="116"/>
      <c r="E2864" s="403"/>
      <c r="F2864" s="403"/>
      <c r="G2864" s="403"/>
      <c r="H2864" s="403"/>
      <c r="I2864" s="403"/>
    </row>
    <row r="2865" spans="4:9">
      <c r="D2865" s="116"/>
      <c r="E2865" s="403"/>
      <c r="F2865" s="403"/>
      <c r="G2865" s="26"/>
      <c r="H2865" s="403"/>
      <c r="I2865" s="26"/>
    </row>
    <row r="2866" spans="4:9">
      <c r="D2866" s="116"/>
      <c r="E2866" s="403"/>
      <c r="F2866" s="403"/>
      <c r="G2866" s="403"/>
      <c r="H2866" s="403"/>
      <c r="I2866" s="403"/>
    </row>
    <row r="2867" spans="4:9">
      <c r="D2867" s="116"/>
      <c r="E2867" s="403"/>
      <c r="F2867" s="403"/>
      <c r="G2867" s="26"/>
      <c r="H2867" s="403"/>
      <c r="I2867" s="26"/>
    </row>
    <row r="2868" spans="4:9">
      <c r="D2868" s="116"/>
      <c r="E2868" s="403"/>
      <c r="F2868" s="403"/>
      <c r="G2868" s="26"/>
      <c r="H2868" s="403"/>
      <c r="I2868" s="26"/>
    </row>
    <row r="2869" spans="4:9">
      <c r="D2869" s="116"/>
      <c r="E2869" s="403"/>
      <c r="F2869" s="403"/>
      <c r="G2869" s="26"/>
      <c r="H2869" s="403"/>
      <c r="I2869" s="26"/>
    </row>
    <row r="2870" spans="4:9">
      <c r="D2870" s="116"/>
      <c r="E2870" s="723"/>
      <c r="F2870" s="723"/>
      <c r="G2870" s="723"/>
      <c r="H2870" s="723"/>
      <c r="I2870" s="723"/>
    </row>
    <row r="2871" spans="4:9">
      <c r="D2871" s="116"/>
      <c r="E2871" s="403"/>
      <c r="F2871" s="403"/>
      <c r="G2871" s="403"/>
      <c r="H2871" s="403"/>
      <c r="I2871" s="26"/>
    </row>
    <row r="2872" spans="4:9">
      <c r="D2872" s="116"/>
      <c r="E2872" s="403"/>
      <c r="F2872" s="403"/>
      <c r="G2872" s="26"/>
      <c r="H2872" s="403"/>
      <c r="I2872" s="26"/>
    </row>
    <row r="2873" spans="4:9">
      <c r="D2873" s="116"/>
      <c r="E2873" s="403"/>
      <c r="F2873" s="403"/>
      <c r="G2873" s="26"/>
      <c r="H2873" s="26"/>
      <c r="I2873" s="26"/>
    </row>
    <row r="2874" spans="4:9">
      <c r="D2874" s="116"/>
      <c r="E2874" s="403"/>
      <c r="F2874" s="403"/>
      <c r="G2874" s="26"/>
      <c r="H2874" s="26"/>
      <c r="I2874" s="26"/>
    </row>
    <row r="2875" spans="4:9">
      <c r="D2875" s="116"/>
      <c r="E2875" s="403"/>
      <c r="F2875" s="403"/>
      <c r="G2875" s="403"/>
      <c r="H2875" s="403"/>
      <c r="I2875" s="403"/>
    </row>
    <row r="2876" spans="4:9">
      <c r="D2876" s="116"/>
      <c r="E2876" s="723"/>
      <c r="F2876" s="723"/>
      <c r="G2876" s="723"/>
      <c r="H2876" s="723"/>
      <c r="I2876" s="723"/>
    </row>
    <row r="2877" spans="4:9">
      <c r="D2877" s="116"/>
      <c r="E2877" s="403"/>
      <c r="F2877" s="403"/>
      <c r="G2877" s="26"/>
      <c r="H2877" s="403"/>
      <c r="I2877" s="26"/>
    </row>
    <row r="2878" spans="4:9">
      <c r="D2878" s="116"/>
      <c r="E2878" s="403"/>
      <c r="F2878" s="403"/>
      <c r="G2878" s="26"/>
      <c r="H2878" s="403"/>
      <c r="I2878" s="26"/>
    </row>
    <row r="2879" spans="4:9">
      <c r="D2879" s="116"/>
      <c r="E2879" s="403"/>
      <c r="F2879" s="403"/>
      <c r="G2879" s="26"/>
      <c r="H2879" s="403"/>
      <c r="I2879" s="26"/>
    </row>
    <row r="2880" spans="4:9">
      <c r="D2880" s="116"/>
      <c r="E2880" s="403"/>
      <c r="F2880" s="403"/>
      <c r="G2880" s="26"/>
      <c r="H2880" s="403"/>
      <c r="I2880" s="26"/>
    </row>
    <row r="2881" spans="4:9">
      <c r="D2881" s="116"/>
      <c r="E2881" s="403"/>
      <c r="F2881" s="403"/>
      <c r="G2881" s="403"/>
      <c r="H2881" s="403"/>
      <c r="I2881" s="403"/>
    </row>
    <row r="2882" spans="4:9">
      <c r="D2882" s="116"/>
      <c r="E2882" s="403"/>
      <c r="F2882" s="403"/>
      <c r="G2882" s="403"/>
      <c r="H2882" s="403"/>
      <c r="I2882" s="403"/>
    </row>
    <row r="2883" spans="4:9">
      <c r="D2883" s="116"/>
      <c r="E2883" s="723"/>
      <c r="F2883" s="723"/>
      <c r="G2883" s="723"/>
      <c r="H2883" s="723"/>
      <c r="I2883" s="723"/>
    </row>
    <row r="2884" spans="4:9">
      <c r="D2884" s="116"/>
      <c r="E2884" s="403"/>
      <c r="F2884" s="403"/>
      <c r="G2884" s="403"/>
      <c r="H2884" s="403"/>
      <c r="I2884" s="403"/>
    </row>
    <row r="2885" spans="4:9">
      <c r="D2885" s="116"/>
      <c r="E2885" s="723"/>
      <c r="F2885" s="723"/>
      <c r="G2885" s="723"/>
      <c r="H2885" s="723"/>
      <c r="I2885" s="723"/>
    </row>
    <row r="2886" spans="4:9">
      <c r="D2886" s="116"/>
      <c r="E2886" s="723"/>
      <c r="F2886" s="723"/>
      <c r="G2886" s="723"/>
      <c r="H2886" s="723"/>
      <c r="I2886" s="723"/>
    </row>
    <row r="2887" spans="4:9">
      <c r="D2887" s="116"/>
      <c r="E2887" s="403"/>
      <c r="F2887" s="403"/>
      <c r="G2887" s="403"/>
      <c r="H2887" s="403"/>
      <c r="I2887" s="403"/>
    </row>
    <row r="2888" spans="4:9">
      <c r="D2888" s="116"/>
      <c r="E2888" s="403"/>
      <c r="F2888" s="403"/>
      <c r="G2888" s="403"/>
      <c r="H2888" s="403"/>
      <c r="I2888" s="403"/>
    </row>
    <row r="2889" spans="4:9">
      <c r="D2889" s="116"/>
      <c r="E2889" s="403"/>
      <c r="F2889" s="403"/>
      <c r="G2889" s="403"/>
      <c r="H2889" s="403"/>
      <c r="I2889" s="403"/>
    </row>
    <row r="2890" spans="4:9">
      <c r="D2890" s="116"/>
      <c r="E2890" s="403"/>
      <c r="F2890" s="403"/>
      <c r="G2890" s="403"/>
      <c r="H2890" s="403"/>
      <c r="I2890" s="403"/>
    </row>
    <row r="2891" spans="4:9">
      <c r="D2891" s="116"/>
      <c r="E2891" s="403"/>
      <c r="F2891" s="403"/>
      <c r="G2891" s="403"/>
      <c r="H2891" s="403"/>
      <c r="I2891" s="403"/>
    </row>
    <row r="2892" spans="4:9">
      <c r="D2892" s="116"/>
      <c r="E2892" s="403"/>
      <c r="F2892" s="403"/>
      <c r="G2892" s="403"/>
      <c r="H2892" s="403"/>
      <c r="I2892" s="403"/>
    </row>
    <row r="2893" spans="4:9">
      <c r="D2893" s="116"/>
      <c r="E2893" s="403"/>
      <c r="F2893" s="403"/>
      <c r="G2893" s="403"/>
      <c r="H2893" s="403"/>
      <c r="I2893" s="403"/>
    </row>
    <row r="2894" spans="4:9">
      <c r="D2894" s="116"/>
      <c r="E2894" s="403"/>
      <c r="F2894" s="403"/>
      <c r="G2894" s="403"/>
      <c r="H2894" s="403"/>
      <c r="I2894" s="403"/>
    </row>
    <row r="2895" spans="4:9">
      <c r="D2895" s="116"/>
      <c r="E2895" s="403"/>
      <c r="F2895" s="403"/>
      <c r="G2895" s="403"/>
      <c r="H2895" s="403"/>
      <c r="I2895" s="403"/>
    </row>
    <row r="2896" spans="4:9">
      <c r="D2896" s="116"/>
      <c r="E2896" s="723"/>
      <c r="F2896" s="723"/>
      <c r="G2896" s="723"/>
      <c r="H2896" s="723"/>
      <c r="I2896" s="723"/>
    </row>
    <row r="2897" spans="4:9">
      <c r="D2897" s="116"/>
      <c r="E2897" s="403"/>
      <c r="F2897" s="403"/>
      <c r="G2897" s="403"/>
      <c r="H2897" s="403"/>
      <c r="I2897" s="403"/>
    </row>
    <row r="2898" spans="4:9">
      <c r="D2898" s="116"/>
      <c r="E2898" s="403"/>
      <c r="F2898" s="403"/>
      <c r="G2898" s="403"/>
      <c r="H2898" s="403"/>
      <c r="I2898" s="403"/>
    </row>
    <row r="2899" spans="4:9">
      <c r="D2899" s="116"/>
      <c r="E2899" s="403"/>
      <c r="F2899" s="403"/>
      <c r="G2899" s="403"/>
      <c r="H2899" s="403"/>
      <c r="I2899" s="403"/>
    </row>
    <row r="2900" spans="4:9">
      <c r="D2900" s="116"/>
      <c r="E2900" s="403"/>
      <c r="F2900" s="403"/>
      <c r="G2900" s="403"/>
      <c r="H2900" s="403"/>
      <c r="I2900" s="403"/>
    </row>
    <row r="2901" spans="4:9">
      <c r="D2901" s="116"/>
      <c r="E2901" s="723"/>
      <c r="F2901" s="723"/>
      <c r="G2901" s="723"/>
      <c r="H2901" s="723"/>
      <c r="I2901" s="723"/>
    </row>
    <row r="2902" spans="4:9">
      <c r="D2902" s="116"/>
      <c r="E2902" s="403"/>
      <c r="F2902" s="403"/>
      <c r="G2902" s="403"/>
      <c r="H2902" s="403"/>
      <c r="I2902" s="403"/>
    </row>
    <row r="2903" spans="4:9">
      <c r="D2903" s="116"/>
      <c r="E2903" s="403"/>
      <c r="F2903" s="403"/>
      <c r="G2903" s="403"/>
      <c r="H2903" s="403"/>
      <c r="I2903" s="403"/>
    </row>
    <row r="2904" spans="4:9">
      <c r="D2904" s="116"/>
      <c r="E2904" s="403"/>
      <c r="F2904" s="403"/>
      <c r="G2904" s="403"/>
      <c r="H2904" s="403"/>
      <c r="I2904" s="403"/>
    </row>
    <row r="2905" spans="4:9">
      <c r="D2905" s="116"/>
      <c r="E2905" s="723"/>
      <c r="F2905" s="723"/>
      <c r="G2905" s="723"/>
      <c r="H2905" s="723"/>
      <c r="I2905" s="723"/>
    </row>
    <row r="2906" spans="4:9">
      <c r="D2906" s="116"/>
      <c r="E2906" s="403"/>
      <c r="F2906" s="403"/>
      <c r="G2906" s="403"/>
      <c r="H2906" s="403"/>
      <c r="I2906" s="403"/>
    </row>
    <row r="2907" spans="4:9">
      <c r="D2907" s="116"/>
      <c r="E2907" s="403"/>
      <c r="F2907" s="403"/>
      <c r="G2907" s="403"/>
      <c r="H2907" s="403"/>
      <c r="I2907" s="403"/>
    </row>
    <row r="2908" spans="4:9">
      <c r="D2908" s="116"/>
      <c r="E2908" s="403"/>
      <c r="F2908" s="403"/>
      <c r="G2908" s="403"/>
      <c r="H2908" s="403"/>
      <c r="I2908" s="403"/>
    </row>
    <row r="2909" spans="4:9">
      <c r="D2909" s="116"/>
      <c r="E2909" s="403"/>
      <c r="F2909" s="403"/>
      <c r="G2909" s="403"/>
      <c r="H2909" s="403"/>
      <c r="I2909" s="403"/>
    </row>
    <row r="2910" spans="4:9">
      <c r="D2910" s="116"/>
      <c r="E2910" s="403"/>
      <c r="F2910" s="403"/>
      <c r="G2910" s="403"/>
      <c r="H2910" s="403"/>
      <c r="I2910" s="403"/>
    </row>
    <row r="2911" spans="4:9">
      <c r="D2911" s="116"/>
      <c r="E2911" s="403"/>
      <c r="F2911" s="403"/>
      <c r="G2911" s="403"/>
      <c r="H2911" s="403"/>
      <c r="I2911" s="403"/>
    </row>
    <row r="2912" spans="4:9">
      <c r="D2912" s="116"/>
      <c r="E2912" s="403"/>
      <c r="F2912" s="403"/>
      <c r="G2912" s="403"/>
      <c r="H2912" s="403"/>
      <c r="I2912" s="403"/>
    </row>
    <row r="2913" spans="4:9">
      <c r="D2913" s="116"/>
      <c r="E2913" s="403"/>
      <c r="F2913" s="403"/>
      <c r="G2913" s="403"/>
      <c r="H2913" s="403"/>
      <c r="I2913" s="403"/>
    </row>
    <row r="2914" spans="4:9">
      <c r="D2914" s="116"/>
      <c r="E2914" s="723"/>
      <c r="F2914" s="723"/>
      <c r="G2914" s="723"/>
      <c r="H2914" s="723"/>
      <c r="I2914" s="723"/>
    </row>
    <row r="2915" spans="4:9">
      <c r="D2915" s="116"/>
      <c r="E2915" s="403"/>
      <c r="F2915" s="403"/>
      <c r="G2915" s="403"/>
      <c r="H2915" s="403"/>
      <c r="I2915" s="403"/>
    </row>
    <row r="2916" spans="4:9">
      <c r="D2916" s="116"/>
      <c r="E2916" s="403"/>
      <c r="F2916" s="403"/>
      <c r="G2916" s="403"/>
      <c r="H2916" s="403"/>
      <c r="I2916" s="403"/>
    </row>
    <row r="2917" spans="4:9">
      <c r="D2917" s="116"/>
      <c r="E2917" s="403"/>
      <c r="F2917" s="403"/>
      <c r="G2917" s="403"/>
      <c r="H2917" s="403"/>
      <c r="I2917" s="403"/>
    </row>
    <row r="2918" spans="4:9">
      <c r="D2918" s="116"/>
      <c r="E2918" s="403"/>
      <c r="F2918" s="403"/>
      <c r="G2918" s="403"/>
      <c r="H2918" s="403"/>
      <c r="I2918" s="403"/>
    </row>
    <row r="2919" spans="4:9">
      <c r="D2919" s="116"/>
      <c r="E2919" s="403"/>
      <c r="F2919" s="403"/>
      <c r="G2919" s="403"/>
      <c r="H2919" s="403"/>
      <c r="I2919" s="403"/>
    </row>
    <row r="2920" spans="4:9">
      <c r="D2920" s="116"/>
      <c r="E2920" s="403"/>
      <c r="F2920" s="403"/>
      <c r="G2920" s="403"/>
      <c r="H2920" s="403"/>
      <c r="I2920" s="403"/>
    </row>
    <row r="2921" spans="4:9">
      <c r="D2921" s="116"/>
      <c r="E2921" s="403"/>
      <c r="F2921" s="403"/>
      <c r="G2921" s="403"/>
      <c r="H2921" s="403"/>
      <c r="I2921" s="403"/>
    </row>
    <row r="2922" spans="4:9">
      <c r="D2922" s="116"/>
      <c r="E2922" s="723"/>
      <c r="F2922" s="723"/>
      <c r="G2922" s="723"/>
      <c r="H2922" s="723"/>
      <c r="I2922" s="723"/>
    </row>
    <row r="2923" spans="4:9">
      <c r="D2923" s="116"/>
      <c r="E2923" s="403"/>
      <c r="F2923" s="403"/>
      <c r="G2923" s="403"/>
      <c r="H2923" s="403"/>
      <c r="I2923" s="403"/>
    </row>
    <row r="2924" spans="4:9">
      <c r="D2924" s="116"/>
      <c r="E2924" s="403"/>
      <c r="F2924" s="403"/>
      <c r="G2924" s="403"/>
      <c r="H2924" s="403"/>
      <c r="I2924" s="403"/>
    </row>
    <row r="2925" spans="4:9">
      <c r="D2925" s="116"/>
      <c r="E2925" s="403"/>
      <c r="F2925" s="403"/>
      <c r="G2925" s="403"/>
      <c r="H2925" s="403"/>
      <c r="I2925" s="403"/>
    </row>
    <row r="2926" spans="4:9">
      <c r="D2926" s="116"/>
      <c r="E2926" s="403"/>
      <c r="F2926" s="403"/>
      <c r="G2926" s="403"/>
      <c r="H2926" s="403"/>
      <c r="I2926" s="403"/>
    </row>
    <row r="2927" spans="4:9">
      <c r="D2927" s="116"/>
      <c r="E2927" s="403"/>
      <c r="F2927" s="403"/>
      <c r="G2927" s="403"/>
      <c r="H2927" s="403"/>
      <c r="I2927" s="403"/>
    </row>
    <row r="2928" spans="4:9">
      <c r="D2928" s="116"/>
      <c r="E2928" s="403"/>
      <c r="F2928" s="403"/>
      <c r="G2928" s="403"/>
      <c r="H2928" s="403"/>
      <c r="I2928" s="403"/>
    </row>
    <row r="2929" spans="4:9">
      <c r="D2929" s="116"/>
      <c r="E2929" s="403"/>
      <c r="F2929" s="403"/>
      <c r="G2929" s="403"/>
      <c r="H2929" s="403"/>
      <c r="I2929" s="403"/>
    </row>
    <row r="2930" spans="4:9">
      <c r="D2930" s="116"/>
      <c r="E2930" s="403"/>
      <c r="F2930" s="403"/>
      <c r="G2930" s="403"/>
      <c r="H2930" s="403"/>
      <c r="I2930" s="403"/>
    </row>
    <row r="2931" spans="4:9">
      <c r="D2931" s="116"/>
      <c r="E2931" s="403"/>
      <c r="F2931" s="403"/>
      <c r="G2931" s="403"/>
      <c r="H2931" s="403"/>
      <c r="I2931" s="403"/>
    </row>
    <row r="2932" spans="4:9">
      <c r="D2932" s="116"/>
      <c r="E2932" s="403"/>
      <c r="F2932" s="403"/>
      <c r="G2932" s="403"/>
      <c r="H2932" s="403"/>
      <c r="I2932" s="403"/>
    </row>
    <row r="2933" spans="4:9">
      <c r="D2933" s="116"/>
      <c r="E2933" s="403"/>
      <c r="F2933" s="403"/>
      <c r="G2933" s="403"/>
      <c r="H2933" s="403"/>
      <c r="I2933" s="403"/>
    </row>
    <row r="2934" spans="4:9">
      <c r="D2934" s="116"/>
      <c r="E2934" s="403"/>
      <c r="F2934" s="403"/>
      <c r="G2934" s="403"/>
      <c r="H2934" s="403"/>
      <c r="I2934" s="403"/>
    </row>
    <row r="2935" spans="4:9">
      <c r="D2935" s="116"/>
      <c r="E2935" s="403"/>
      <c r="F2935" s="403"/>
      <c r="G2935" s="403"/>
      <c r="H2935" s="403"/>
      <c r="I2935" s="403"/>
    </row>
    <row r="2936" spans="4:9">
      <c r="D2936" s="116"/>
      <c r="E2936" s="723"/>
      <c r="F2936" s="723"/>
      <c r="G2936" s="723"/>
      <c r="H2936" s="723"/>
      <c r="I2936" s="723"/>
    </row>
    <row r="2937" spans="4:9">
      <c r="D2937" s="116"/>
      <c r="E2937" s="403"/>
      <c r="F2937" s="403"/>
      <c r="G2937" s="403"/>
      <c r="H2937" s="403"/>
      <c r="I2937" s="403"/>
    </row>
    <row r="2938" spans="4:9">
      <c r="D2938" s="116"/>
      <c r="E2938" s="403"/>
      <c r="F2938" s="403"/>
      <c r="G2938" s="403"/>
      <c r="H2938" s="403"/>
      <c r="I2938" s="403"/>
    </row>
    <row r="2939" spans="4:9">
      <c r="D2939" s="116"/>
      <c r="E2939" s="403"/>
      <c r="F2939" s="403"/>
      <c r="G2939" s="403"/>
      <c r="H2939" s="403"/>
      <c r="I2939" s="403"/>
    </row>
    <row r="2940" spans="4:9">
      <c r="D2940" s="116"/>
      <c r="E2940" s="403"/>
      <c r="F2940" s="403"/>
      <c r="G2940" s="403"/>
      <c r="H2940" s="403"/>
      <c r="I2940" s="403"/>
    </row>
    <row r="2941" spans="4:9">
      <c r="D2941" s="116"/>
      <c r="E2941" s="403"/>
      <c r="F2941" s="403"/>
      <c r="G2941" s="403"/>
      <c r="H2941" s="403"/>
      <c r="I2941" s="403"/>
    </row>
    <row r="2942" spans="4:9">
      <c r="D2942" s="116"/>
      <c r="E2942" s="403"/>
      <c r="F2942" s="403"/>
      <c r="G2942" s="403"/>
      <c r="H2942" s="403"/>
      <c r="I2942" s="403"/>
    </row>
    <row r="2943" spans="4:9">
      <c r="D2943" s="116"/>
      <c r="E2943" s="403"/>
      <c r="F2943" s="403"/>
      <c r="G2943" s="403"/>
      <c r="H2943" s="403"/>
      <c r="I2943" s="403"/>
    </row>
    <row r="2944" spans="4:9">
      <c r="D2944" s="116"/>
      <c r="E2944" s="403"/>
      <c r="F2944" s="403"/>
      <c r="G2944" s="403"/>
      <c r="H2944" s="403"/>
      <c r="I2944" s="403"/>
    </row>
    <row r="2945" spans="4:9">
      <c r="D2945" s="116"/>
      <c r="E2945" s="403"/>
      <c r="F2945" s="403"/>
      <c r="G2945" s="403"/>
      <c r="H2945" s="403"/>
      <c r="I2945" s="403"/>
    </row>
    <row r="2946" spans="4:9">
      <c r="D2946" s="116"/>
      <c r="E2946" s="403"/>
      <c r="F2946" s="403"/>
      <c r="G2946" s="403"/>
      <c r="H2946" s="403"/>
      <c r="I2946" s="403"/>
    </row>
    <row r="2947" spans="4:9">
      <c r="D2947" s="116"/>
      <c r="E2947" s="723"/>
      <c r="F2947" s="723"/>
      <c r="G2947" s="723"/>
      <c r="H2947" s="723"/>
      <c r="I2947" s="723"/>
    </row>
    <row r="2948" spans="4:9">
      <c r="D2948" s="116"/>
      <c r="E2948" s="403"/>
      <c r="F2948" s="403"/>
      <c r="G2948" s="403"/>
      <c r="H2948" s="403"/>
      <c r="I2948" s="403"/>
    </row>
    <row r="2949" spans="4:9">
      <c r="D2949" s="116"/>
      <c r="E2949" s="403"/>
      <c r="F2949" s="403"/>
      <c r="G2949" s="403"/>
      <c r="H2949" s="403"/>
      <c r="I2949" s="403"/>
    </row>
    <row r="2950" spans="4:9">
      <c r="D2950" s="116"/>
      <c r="E2950" s="403"/>
      <c r="F2950" s="403"/>
      <c r="G2950" s="403"/>
      <c r="H2950" s="403"/>
      <c r="I2950" s="403"/>
    </row>
    <row r="2951" spans="4:9">
      <c r="D2951" s="116"/>
      <c r="E2951" s="403"/>
      <c r="F2951" s="403"/>
      <c r="G2951" s="403"/>
      <c r="H2951" s="403"/>
      <c r="I2951" s="403"/>
    </row>
    <row r="2952" spans="4:9">
      <c r="D2952" s="116"/>
      <c r="E2952" s="403"/>
      <c r="F2952" s="403"/>
      <c r="G2952" s="403"/>
      <c r="H2952" s="403"/>
      <c r="I2952" s="403"/>
    </row>
    <row r="2953" spans="4:9">
      <c r="D2953" s="116"/>
      <c r="E2953" s="403"/>
      <c r="F2953" s="403"/>
      <c r="G2953" s="403"/>
      <c r="H2953" s="403"/>
      <c r="I2953" s="403"/>
    </row>
    <row r="2954" spans="4:9">
      <c r="D2954" s="116"/>
      <c r="E2954" s="403"/>
      <c r="F2954" s="403"/>
      <c r="G2954" s="403"/>
      <c r="H2954" s="403"/>
      <c r="I2954" s="403"/>
    </row>
    <row r="2955" spans="4:9">
      <c r="D2955" s="116"/>
      <c r="E2955" s="403"/>
      <c r="F2955" s="403"/>
      <c r="G2955" s="403"/>
      <c r="H2955" s="403"/>
      <c r="I2955" s="403"/>
    </row>
    <row r="2956" spans="4:9">
      <c r="D2956" s="116"/>
      <c r="E2956" s="403"/>
      <c r="F2956" s="403"/>
      <c r="G2956" s="403"/>
      <c r="H2956" s="403"/>
      <c r="I2956" s="403"/>
    </row>
    <row r="2957" spans="4:9">
      <c r="D2957" s="116"/>
      <c r="E2957" s="403"/>
      <c r="F2957" s="403"/>
      <c r="G2957" s="403"/>
      <c r="H2957" s="403"/>
      <c r="I2957" s="403"/>
    </row>
    <row r="2958" spans="4:9">
      <c r="D2958" s="116"/>
      <c r="E2958" s="403"/>
      <c r="F2958" s="403"/>
      <c r="G2958" s="403"/>
      <c r="H2958" s="403"/>
      <c r="I2958" s="403"/>
    </row>
    <row r="2959" spans="4:9">
      <c r="D2959" s="116"/>
      <c r="E2959" s="403"/>
      <c r="F2959" s="403"/>
      <c r="G2959" s="403"/>
      <c r="H2959" s="403"/>
      <c r="I2959" s="403"/>
    </row>
    <row r="2960" spans="4:9">
      <c r="D2960" s="116"/>
      <c r="E2960" s="403"/>
      <c r="F2960" s="403"/>
      <c r="G2960" s="403"/>
      <c r="H2960" s="403"/>
      <c r="I2960" s="403"/>
    </row>
    <row r="2961" spans="4:9">
      <c r="D2961" s="116"/>
      <c r="E2961" s="403"/>
      <c r="F2961" s="403"/>
      <c r="G2961" s="403"/>
      <c r="H2961" s="403"/>
      <c r="I2961" s="403"/>
    </row>
    <row r="2962" spans="4:9">
      <c r="D2962" s="116"/>
      <c r="E2962" s="403"/>
      <c r="F2962" s="403"/>
      <c r="G2962" s="403"/>
      <c r="H2962" s="403"/>
      <c r="I2962" s="403"/>
    </row>
    <row r="2963" spans="4:9">
      <c r="D2963" s="116"/>
      <c r="E2963" s="403"/>
      <c r="F2963" s="403"/>
      <c r="G2963" s="403"/>
      <c r="H2963" s="403"/>
      <c r="I2963" s="403"/>
    </row>
    <row r="2964" spans="4:9">
      <c r="D2964" s="116"/>
      <c r="E2964" s="403"/>
      <c r="F2964" s="403"/>
      <c r="G2964" s="403"/>
      <c r="H2964" s="403"/>
      <c r="I2964" s="403"/>
    </row>
    <row r="2965" spans="4:9">
      <c r="D2965" s="116"/>
      <c r="E2965" s="403"/>
      <c r="F2965" s="403"/>
      <c r="G2965" s="403"/>
      <c r="H2965" s="403"/>
      <c r="I2965" s="403"/>
    </row>
    <row r="2966" spans="4:9">
      <c r="D2966" s="116"/>
      <c r="E2966" s="403"/>
      <c r="F2966" s="403"/>
      <c r="G2966" s="403"/>
      <c r="H2966" s="403"/>
      <c r="I2966" s="403"/>
    </row>
    <row r="2967" spans="4:9">
      <c r="D2967" s="116"/>
      <c r="E2967" s="403"/>
      <c r="F2967" s="403"/>
      <c r="G2967" s="403"/>
      <c r="H2967" s="403"/>
      <c r="I2967" s="403"/>
    </row>
    <row r="2968" spans="4:9">
      <c r="D2968" s="116"/>
      <c r="E2968" s="403"/>
      <c r="F2968" s="403"/>
      <c r="G2968" s="403"/>
      <c r="H2968" s="403"/>
      <c r="I2968" s="403"/>
    </row>
    <row r="2969" spans="4:9">
      <c r="D2969" s="116"/>
      <c r="E2969" s="403"/>
      <c r="F2969" s="403"/>
      <c r="G2969" s="403"/>
      <c r="H2969" s="403"/>
      <c r="I2969" s="403"/>
    </row>
    <row r="2970" spans="4:9">
      <c r="D2970" s="116"/>
      <c r="E2970" s="403"/>
      <c r="F2970" s="403"/>
      <c r="G2970" s="403"/>
      <c r="H2970" s="403"/>
      <c r="I2970" s="403"/>
    </row>
    <row r="2971" spans="4:9">
      <c r="D2971" s="116"/>
      <c r="E2971" s="403"/>
      <c r="F2971" s="403"/>
      <c r="G2971" s="403"/>
      <c r="H2971" s="403"/>
      <c r="I2971" s="403"/>
    </row>
    <row r="2972" spans="4:9">
      <c r="D2972" s="116"/>
      <c r="E2972" s="403"/>
      <c r="F2972" s="403"/>
      <c r="G2972" s="403"/>
      <c r="H2972" s="403"/>
      <c r="I2972" s="403"/>
    </row>
    <row r="2973" spans="4:9">
      <c r="D2973" s="116"/>
      <c r="E2973" s="403"/>
      <c r="F2973" s="403"/>
      <c r="G2973" s="403"/>
      <c r="H2973" s="403"/>
      <c r="I2973" s="403"/>
    </row>
    <row r="2974" spans="4:9">
      <c r="D2974" s="116"/>
      <c r="E2974" s="403"/>
      <c r="F2974" s="403"/>
      <c r="G2974" s="403"/>
      <c r="H2974" s="403"/>
      <c r="I2974" s="403"/>
    </row>
    <row r="2975" spans="4:9">
      <c r="D2975" s="116"/>
      <c r="E2975" s="403"/>
      <c r="F2975" s="403"/>
      <c r="G2975" s="403"/>
      <c r="H2975" s="403"/>
      <c r="I2975" s="403"/>
    </row>
    <row r="2976" spans="4:9">
      <c r="D2976" s="116"/>
      <c r="E2976" s="403"/>
      <c r="F2976" s="403"/>
      <c r="G2976" s="403"/>
      <c r="H2976" s="403"/>
      <c r="I2976" s="403"/>
    </row>
    <row r="2977" spans="4:9">
      <c r="D2977" s="116"/>
      <c r="E2977" s="403"/>
      <c r="F2977" s="403"/>
      <c r="G2977" s="403"/>
      <c r="H2977" s="403"/>
      <c r="I2977" s="403"/>
    </row>
    <row r="2978" spans="4:9">
      <c r="D2978" s="116"/>
      <c r="E2978" s="403"/>
      <c r="F2978" s="403"/>
      <c r="G2978" s="403"/>
      <c r="H2978" s="403"/>
      <c r="I2978" s="403"/>
    </row>
    <row r="2979" spans="4:9">
      <c r="D2979" s="116"/>
      <c r="E2979" s="723"/>
      <c r="F2979" s="723"/>
      <c r="G2979" s="723"/>
      <c r="H2979" s="723"/>
      <c r="I2979" s="723"/>
    </row>
    <row r="2980" spans="4:9">
      <c r="D2980" s="116"/>
      <c r="E2980" s="403"/>
      <c r="F2980" s="403"/>
      <c r="G2980" s="403"/>
      <c r="H2980" s="403"/>
      <c r="I2980" s="403"/>
    </row>
    <row r="2981" spans="4:9">
      <c r="D2981" s="116"/>
      <c r="E2981" s="403"/>
      <c r="F2981" s="403"/>
      <c r="G2981" s="403"/>
      <c r="H2981" s="403"/>
      <c r="I2981" s="403"/>
    </row>
    <row r="2982" spans="4:9">
      <c r="D2982" s="116"/>
      <c r="E2982" s="403"/>
      <c r="F2982" s="403"/>
      <c r="G2982" s="403"/>
      <c r="H2982" s="403"/>
      <c r="I2982" s="403"/>
    </row>
    <row r="2983" spans="4:9">
      <c r="D2983" s="116"/>
      <c r="E2983" s="403"/>
      <c r="F2983" s="403"/>
      <c r="G2983" s="403"/>
      <c r="H2983" s="403"/>
      <c r="I2983" s="403"/>
    </row>
    <row r="2984" spans="4:9">
      <c r="D2984" s="116"/>
      <c r="E2984" s="403"/>
      <c r="F2984" s="403"/>
      <c r="G2984" s="403"/>
      <c r="H2984" s="403"/>
      <c r="I2984" s="403"/>
    </row>
    <row r="2985" spans="4:9">
      <c r="D2985" s="116"/>
      <c r="E2985" s="403"/>
      <c r="F2985" s="403"/>
      <c r="G2985" s="403"/>
      <c r="H2985" s="403"/>
      <c r="I2985" s="403"/>
    </row>
    <row r="2986" spans="4:9">
      <c r="D2986" s="116"/>
      <c r="E2986" s="403"/>
      <c r="F2986" s="403"/>
      <c r="G2986" s="403"/>
      <c r="H2986" s="403"/>
      <c r="I2986" s="403"/>
    </row>
    <row r="2987" spans="4:9">
      <c r="D2987" s="116"/>
      <c r="E2987" s="403"/>
      <c r="F2987" s="403"/>
      <c r="G2987" s="403"/>
      <c r="H2987" s="403"/>
      <c r="I2987" s="403"/>
    </row>
    <row r="2988" spans="4:9">
      <c r="D2988" s="116"/>
      <c r="E2988" s="403"/>
      <c r="F2988" s="403"/>
      <c r="G2988" s="403"/>
      <c r="H2988" s="403"/>
      <c r="I2988" s="403"/>
    </row>
    <row r="2989" spans="4:9">
      <c r="D2989" s="116"/>
      <c r="E2989" s="403"/>
      <c r="F2989" s="403"/>
      <c r="G2989" s="403"/>
      <c r="H2989" s="403"/>
      <c r="I2989" s="403"/>
    </row>
    <row r="2990" spans="4:9">
      <c r="D2990" s="116"/>
      <c r="E2990" s="403"/>
      <c r="F2990" s="403"/>
      <c r="G2990" s="403"/>
      <c r="H2990" s="403"/>
      <c r="I2990" s="403"/>
    </row>
    <row r="2991" spans="4:9">
      <c r="D2991" s="116"/>
      <c r="E2991" s="403"/>
      <c r="F2991" s="403"/>
      <c r="G2991" s="403"/>
      <c r="H2991" s="403"/>
      <c r="I2991" s="403"/>
    </row>
    <row r="2992" spans="4:9">
      <c r="D2992" s="116"/>
      <c r="E2992" s="403"/>
      <c r="F2992" s="403"/>
      <c r="G2992" s="403"/>
      <c r="H2992" s="403"/>
      <c r="I2992" s="403"/>
    </row>
    <row r="2993" spans="4:9">
      <c r="D2993" s="116"/>
      <c r="E2993" s="403"/>
      <c r="F2993" s="403"/>
      <c r="G2993" s="403"/>
      <c r="H2993" s="403"/>
      <c r="I2993" s="403"/>
    </row>
    <row r="2994" spans="4:9">
      <c r="D2994" s="116"/>
      <c r="E2994" s="403"/>
      <c r="F2994" s="403"/>
      <c r="G2994" s="403"/>
      <c r="H2994" s="403"/>
      <c r="I2994" s="403"/>
    </row>
    <row r="2995" spans="4:9">
      <c r="D2995" s="116"/>
      <c r="E2995" s="723"/>
      <c r="F2995" s="723"/>
      <c r="G2995" s="723"/>
      <c r="H2995" s="723"/>
      <c r="I2995" s="723"/>
    </row>
    <row r="2996" spans="4:9">
      <c r="D2996" s="116"/>
      <c r="E2996" s="403"/>
      <c r="F2996" s="403"/>
      <c r="G2996" s="403"/>
      <c r="H2996" s="403"/>
      <c r="I2996" s="403"/>
    </row>
    <row r="2997" spans="4:9">
      <c r="D2997" s="116"/>
      <c r="E2997" s="403"/>
      <c r="F2997" s="403"/>
      <c r="G2997" s="403"/>
      <c r="H2997" s="403"/>
      <c r="I2997" s="403"/>
    </row>
    <row r="2998" spans="4:9">
      <c r="D2998" s="116"/>
      <c r="E2998" s="403"/>
      <c r="F2998" s="403"/>
      <c r="G2998" s="403"/>
      <c r="H2998" s="403"/>
      <c r="I2998" s="403"/>
    </row>
    <row r="2999" spans="4:9">
      <c r="D2999" s="116"/>
      <c r="E2999" s="403"/>
      <c r="F2999" s="403"/>
      <c r="G2999" s="403"/>
      <c r="H2999" s="403"/>
      <c r="I2999" s="403"/>
    </row>
    <row r="3000" spans="4:9">
      <c r="D3000" s="116"/>
      <c r="E3000" s="403"/>
      <c r="F3000" s="403"/>
      <c r="G3000" s="403"/>
      <c r="H3000" s="403"/>
      <c r="I3000" s="403"/>
    </row>
    <row r="3001" spans="4:9">
      <c r="D3001" s="116"/>
      <c r="E3001" s="403"/>
      <c r="F3001" s="403"/>
      <c r="G3001" s="403"/>
      <c r="H3001" s="403"/>
      <c r="I3001" s="403"/>
    </row>
    <row r="3002" spans="4:9">
      <c r="D3002" s="116"/>
      <c r="E3002" s="403"/>
      <c r="F3002" s="403"/>
      <c r="G3002" s="403"/>
      <c r="H3002" s="403"/>
      <c r="I3002" s="403"/>
    </row>
    <row r="3003" spans="4:9">
      <c r="D3003" s="116"/>
      <c r="E3003" s="403"/>
      <c r="F3003" s="403"/>
      <c r="G3003" s="403"/>
      <c r="H3003" s="403"/>
      <c r="I3003" s="403"/>
    </row>
    <row r="3004" spans="4:9">
      <c r="D3004" s="116"/>
      <c r="E3004" s="403"/>
      <c r="F3004" s="403"/>
      <c r="G3004" s="403"/>
      <c r="H3004" s="403"/>
      <c r="I3004" s="403"/>
    </row>
    <row r="3005" spans="4:9">
      <c r="D3005" s="116"/>
      <c r="E3005" s="403"/>
      <c r="F3005" s="403"/>
      <c r="G3005" s="403"/>
      <c r="H3005" s="403"/>
      <c r="I3005" s="403"/>
    </row>
    <row r="3006" spans="4:9">
      <c r="D3006" s="116"/>
      <c r="E3006" s="403"/>
      <c r="F3006" s="403"/>
      <c r="G3006" s="403"/>
      <c r="H3006" s="403"/>
      <c r="I3006" s="403"/>
    </row>
    <row r="3007" spans="4:9">
      <c r="D3007" s="116"/>
      <c r="E3007" s="403"/>
      <c r="F3007" s="403"/>
      <c r="G3007" s="403"/>
      <c r="H3007" s="403"/>
      <c r="I3007" s="403"/>
    </row>
    <row r="3008" spans="4:9">
      <c r="D3008" s="116"/>
      <c r="E3008" s="403"/>
      <c r="F3008" s="403"/>
      <c r="G3008" s="403"/>
      <c r="H3008" s="403"/>
      <c r="I3008" s="403"/>
    </row>
    <row r="3009" spans="4:9">
      <c r="D3009" s="116"/>
      <c r="E3009" s="403"/>
      <c r="F3009" s="403"/>
      <c r="G3009" s="403"/>
      <c r="H3009" s="403"/>
      <c r="I3009" s="403"/>
    </row>
    <row r="3010" spans="4:9">
      <c r="D3010" s="116"/>
      <c r="E3010" s="403"/>
      <c r="F3010" s="403"/>
      <c r="G3010" s="403"/>
      <c r="H3010" s="403"/>
      <c r="I3010" s="403"/>
    </row>
    <row r="3011" spans="4:9">
      <c r="D3011" s="116"/>
      <c r="E3011" s="403"/>
      <c r="F3011" s="403"/>
      <c r="G3011" s="403"/>
      <c r="H3011" s="403"/>
      <c r="I3011" s="403"/>
    </row>
    <row r="3012" spans="4:9">
      <c r="D3012" s="116"/>
      <c r="E3012" s="403"/>
      <c r="F3012" s="403"/>
      <c r="G3012" s="403"/>
      <c r="H3012" s="403"/>
      <c r="I3012" s="403"/>
    </row>
    <row r="3013" spans="4:9">
      <c r="D3013" s="116"/>
      <c r="E3013" s="403"/>
      <c r="F3013" s="403"/>
      <c r="G3013" s="403"/>
      <c r="H3013" s="403"/>
      <c r="I3013" s="403"/>
    </row>
    <row r="3014" spans="4:9">
      <c r="D3014" s="116"/>
      <c r="E3014" s="403"/>
      <c r="F3014" s="403"/>
      <c r="G3014" s="403"/>
      <c r="H3014" s="403"/>
      <c r="I3014" s="403"/>
    </row>
    <row r="3015" spans="4:9">
      <c r="D3015" s="116"/>
      <c r="E3015" s="403"/>
      <c r="F3015" s="403"/>
      <c r="G3015" s="403"/>
      <c r="H3015" s="403"/>
      <c r="I3015" s="403"/>
    </row>
    <row r="3016" spans="4:9">
      <c r="D3016" s="116"/>
      <c r="E3016" s="403"/>
      <c r="F3016" s="403"/>
      <c r="G3016" s="403"/>
      <c r="H3016" s="403"/>
      <c r="I3016" s="403"/>
    </row>
    <row r="3017" spans="4:9">
      <c r="D3017" s="116"/>
      <c r="E3017" s="403"/>
      <c r="F3017" s="403"/>
      <c r="G3017" s="403"/>
      <c r="H3017" s="403"/>
      <c r="I3017" s="403"/>
    </row>
    <row r="3018" spans="4:9">
      <c r="D3018" s="116"/>
      <c r="E3018" s="403"/>
      <c r="F3018" s="403"/>
      <c r="G3018" s="403"/>
      <c r="H3018" s="403"/>
      <c r="I3018" s="403"/>
    </row>
    <row r="3019" spans="4:9">
      <c r="D3019" s="116"/>
      <c r="E3019" s="403"/>
      <c r="F3019" s="403"/>
      <c r="G3019" s="403"/>
      <c r="H3019" s="403"/>
      <c r="I3019" s="403"/>
    </row>
    <row r="3020" spans="4:9">
      <c r="D3020" s="116"/>
      <c r="E3020" s="403"/>
      <c r="F3020" s="403"/>
      <c r="G3020" s="403"/>
      <c r="H3020" s="403"/>
      <c r="I3020" s="403"/>
    </row>
    <row r="3021" spans="4:9">
      <c r="D3021" s="116"/>
      <c r="E3021" s="403"/>
      <c r="F3021" s="403"/>
      <c r="G3021" s="403"/>
      <c r="H3021" s="403"/>
      <c r="I3021" s="403"/>
    </row>
    <row r="3022" spans="4:9">
      <c r="D3022" s="116"/>
      <c r="E3022" s="403"/>
      <c r="F3022" s="403"/>
      <c r="G3022" s="403"/>
      <c r="H3022" s="403"/>
      <c r="I3022" s="403"/>
    </row>
    <row r="3023" spans="4:9">
      <c r="D3023" s="116"/>
      <c r="E3023" s="403"/>
      <c r="F3023" s="403"/>
      <c r="G3023" s="403"/>
      <c r="H3023" s="403"/>
      <c r="I3023" s="403"/>
    </row>
    <row r="3024" spans="4:9">
      <c r="D3024" s="116"/>
      <c r="E3024" s="403"/>
      <c r="F3024" s="403"/>
      <c r="G3024" s="403"/>
      <c r="H3024" s="403"/>
      <c r="I3024" s="403"/>
    </row>
    <row r="3025" spans="4:9">
      <c r="D3025" s="116"/>
      <c r="E3025" s="403"/>
      <c r="F3025" s="403"/>
      <c r="G3025" s="403"/>
      <c r="H3025" s="403"/>
      <c r="I3025" s="403"/>
    </row>
    <row r="3026" spans="4:9">
      <c r="D3026" s="116"/>
      <c r="E3026" s="403"/>
      <c r="F3026" s="403"/>
      <c r="G3026" s="403"/>
      <c r="H3026" s="403"/>
      <c r="I3026" s="403"/>
    </row>
    <row r="3027" spans="4:9">
      <c r="D3027" s="116"/>
      <c r="E3027" s="403"/>
      <c r="F3027" s="403"/>
      <c r="G3027" s="403"/>
      <c r="H3027" s="403"/>
      <c r="I3027" s="403"/>
    </row>
    <row r="3028" spans="4:9">
      <c r="D3028" s="116"/>
      <c r="E3028" s="403"/>
      <c r="F3028" s="403"/>
      <c r="G3028" s="403"/>
      <c r="H3028" s="403"/>
      <c r="I3028" s="403"/>
    </row>
    <row r="3029" spans="4:9">
      <c r="D3029" s="116"/>
      <c r="E3029" s="723"/>
      <c r="F3029" s="723"/>
      <c r="G3029" s="723"/>
      <c r="H3029" s="723"/>
      <c r="I3029" s="723"/>
    </row>
    <row r="3030" spans="4:9">
      <c r="D3030" s="116"/>
      <c r="E3030" s="403"/>
      <c r="F3030" s="403"/>
      <c r="G3030" s="403"/>
      <c r="H3030" s="403"/>
      <c r="I3030" s="403"/>
    </row>
    <row r="3031" spans="4:9">
      <c r="D3031" s="116"/>
      <c r="E3031" s="403"/>
      <c r="F3031" s="403"/>
      <c r="G3031" s="403"/>
      <c r="H3031" s="403"/>
      <c r="I3031" s="403"/>
    </row>
    <row r="3032" spans="4:9">
      <c r="D3032" s="116"/>
      <c r="E3032" s="403"/>
      <c r="F3032" s="403"/>
      <c r="G3032" s="403"/>
      <c r="H3032" s="403"/>
      <c r="I3032" s="403"/>
    </row>
    <row r="3033" spans="4:9">
      <c r="D3033" s="116"/>
      <c r="E3033" s="403"/>
      <c r="F3033" s="403"/>
      <c r="G3033" s="403"/>
      <c r="H3033" s="403"/>
      <c r="I3033" s="403"/>
    </row>
    <row r="3034" spans="4:9">
      <c r="D3034" s="116"/>
      <c r="E3034" s="403"/>
      <c r="F3034" s="403"/>
      <c r="G3034" s="403"/>
      <c r="H3034" s="403"/>
      <c r="I3034" s="403"/>
    </row>
    <row r="3035" spans="4:9">
      <c r="D3035" s="116"/>
      <c r="E3035" s="723"/>
      <c r="F3035" s="723"/>
      <c r="G3035" s="723"/>
      <c r="H3035" s="723"/>
      <c r="I3035" s="723"/>
    </row>
    <row r="3036" spans="4:9">
      <c r="D3036" s="116"/>
      <c r="E3036" s="403"/>
      <c r="F3036" s="403"/>
      <c r="G3036" s="403"/>
      <c r="H3036" s="403"/>
      <c r="I3036" s="403"/>
    </row>
    <row r="3037" spans="4:9">
      <c r="D3037" s="116"/>
      <c r="E3037" s="403"/>
      <c r="F3037" s="403"/>
      <c r="G3037" s="403"/>
      <c r="H3037" s="403"/>
      <c r="I3037" s="403"/>
    </row>
    <row r="3038" spans="4:9">
      <c r="D3038" s="116"/>
      <c r="E3038" s="403"/>
      <c r="F3038" s="403"/>
      <c r="G3038" s="403"/>
      <c r="H3038" s="403"/>
      <c r="I3038" s="403"/>
    </row>
    <row r="3039" spans="4:9">
      <c r="D3039" s="116"/>
      <c r="E3039" s="403"/>
      <c r="F3039" s="403"/>
      <c r="G3039" s="403"/>
      <c r="H3039" s="403"/>
      <c r="I3039" s="403"/>
    </row>
    <row r="3040" spans="4:9">
      <c r="D3040" s="116"/>
      <c r="E3040" s="403"/>
      <c r="F3040" s="403"/>
      <c r="G3040" s="403"/>
      <c r="H3040" s="403"/>
      <c r="I3040" s="403"/>
    </row>
    <row r="3041" spans="4:9">
      <c r="D3041" s="116"/>
      <c r="E3041" s="403"/>
      <c r="F3041" s="403"/>
      <c r="G3041" s="403"/>
      <c r="H3041" s="403"/>
      <c r="I3041" s="403"/>
    </row>
    <row r="3042" spans="4:9">
      <c r="D3042" s="116"/>
      <c r="E3042" s="403"/>
      <c r="F3042" s="403"/>
      <c r="G3042" s="403"/>
      <c r="H3042" s="403"/>
      <c r="I3042" s="403"/>
    </row>
    <row r="3043" spans="4:9">
      <c r="D3043" s="116"/>
      <c r="E3043" s="403"/>
      <c r="F3043" s="403"/>
      <c r="G3043" s="403"/>
      <c r="H3043" s="403"/>
      <c r="I3043" s="403"/>
    </row>
    <row r="3044" spans="4:9">
      <c r="D3044" s="116"/>
      <c r="E3044" s="403"/>
      <c r="F3044" s="403"/>
      <c r="G3044" s="403"/>
      <c r="H3044" s="403"/>
      <c r="I3044" s="403"/>
    </row>
    <row r="3045" spans="4:9">
      <c r="D3045" s="116"/>
      <c r="E3045" s="403"/>
      <c r="F3045" s="403"/>
      <c r="G3045" s="403"/>
      <c r="H3045" s="403"/>
      <c r="I3045" s="403"/>
    </row>
    <row r="3046" spans="4:9">
      <c r="D3046" s="116"/>
      <c r="E3046" s="403"/>
      <c r="F3046" s="403"/>
      <c r="G3046" s="403"/>
      <c r="H3046" s="403"/>
      <c r="I3046" s="403"/>
    </row>
    <row r="3047" spans="4:9">
      <c r="D3047" s="116"/>
      <c r="E3047" s="403"/>
      <c r="F3047" s="403"/>
      <c r="G3047" s="403"/>
      <c r="H3047" s="403"/>
      <c r="I3047" s="403"/>
    </row>
    <row r="3048" spans="4:9">
      <c r="D3048" s="116"/>
      <c r="E3048" s="403"/>
      <c r="F3048" s="403"/>
      <c r="G3048" s="403"/>
      <c r="H3048" s="403"/>
      <c r="I3048" s="403"/>
    </row>
    <row r="3049" spans="4:9">
      <c r="D3049" s="116"/>
      <c r="E3049" s="723"/>
      <c r="F3049" s="723"/>
      <c r="G3049" s="723"/>
      <c r="H3049" s="723"/>
      <c r="I3049" s="723"/>
    </row>
    <row r="3050" spans="4:9">
      <c r="D3050" s="116"/>
      <c r="E3050" s="403"/>
      <c r="F3050" s="403"/>
      <c r="G3050" s="403"/>
      <c r="H3050" s="403"/>
      <c r="I3050" s="403"/>
    </row>
    <row r="3051" spans="4:9">
      <c r="D3051" s="116"/>
      <c r="E3051" s="403"/>
      <c r="F3051" s="403"/>
      <c r="G3051" s="403"/>
      <c r="H3051" s="403"/>
      <c r="I3051" s="403"/>
    </row>
    <row r="3052" spans="4:9">
      <c r="D3052" s="116"/>
      <c r="E3052" s="403"/>
      <c r="F3052" s="403"/>
      <c r="G3052" s="403"/>
      <c r="H3052" s="403"/>
      <c r="I3052" s="403"/>
    </row>
    <row r="3053" spans="4:9">
      <c r="D3053" s="116"/>
      <c r="E3053" s="403"/>
      <c r="F3053" s="403"/>
      <c r="G3053" s="403"/>
      <c r="H3053" s="403"/>
      <c r="I3053" s="403"/>
    </row>
    <row r="3054" spans="4:9">
      <c r="D3054" s="116"/>
      <c r="E3054" s="403"/>
      <c r="F3054" s="403"/>
      <c r="G3054" s="403"/>
      <c r="H3054" s="403"/>
      <c r="I3054" s="403"/>
    </row>
    <row r="3055" spans="4:9">
      <c r="D3055" s="116"/>
      <c r="E3055" s="403"/>
      <c r="F3055" s="403"/>
      <c r="G3055" s="403"/>
      <c r="H3055" s="403"/>
      <c r="I3055" s="403"/>
    </row>
    <row r="3056" spans="4:9">
      <c r="D3056" s="116"/>
      <c r="E3056" s="403"/>
      <c r="F3056" s="403"/>
      <c r="G3056" s="403"/>
      <c r="H3056" s="403"/>
      <c r="I3056" s="403"/>
    </row>
    <row r="3057" spans="4:9">
      <c r="D3057" s="116"/>
      <c r="E3057" s="403"/>
      <c r="F3057" s="403"/>
      <c r="G3057" s="403"/>
      <c r="H3057" s="403"/>
      <c r="I3057" s="403"/>
    </row>
    <row r="3058" spans="4:9">
      <c r="D3058" s="116"/>
      <c r="E3058" s="403"/>
      <c r="F3058" s="403"/>
      <c r="G3058" s="403"/>
      <c r="H3058" s="403"/>
      <c r="I3058" s="403"/>
    </row>
    <row r="3059" spans="4:9">
      <c r="D3059" s="116"/>
      <c r="E3059" s="403"/>
      <c r="F3059" s="403"/>
      <c r="G3059" s="403"/>
      <c r="H3059" s="403"/>
      <c r="I3059" s="403"/>
    </row>
    <row r="3060" spans="4:9">
      <c r="D3060" s="116"/>
      <c r="E3060" s="403"/>
      <c r="F3060" s="403"/>
      <c r="G3060" s="403"/>
      <c r="H3060" s="403"/>
      <c r="I3060" s="403"/>
    </row>
    <row r="3061" spans="4:9">
      <c r="D3061" s="116"/>
      <c r="E3061" s="403"/>
      <c r="F3061" s="403"/>
      <c r="G3061" s="403"/>
      <c r="H3061" s="403"/>
      <c r="I3061" s="403"/>
    </row>
    <row r="3062" spans="4:9">
      <c r="D3062" s="116"/>
      <c r="E3062" s="403"/>
      <c r="F3062" s="403"/>
      <c r="G3062" s="403"/>
      <c r="H3062" s="403"/>
      <c r="I3062" s="403"/>
    </row>
    <row r="3063" spans="4:9">
      <c r="D3063" s="116"/>
      <c r="E3063" s="403"/>
      <c r="F3063" s="403"/>
      <c r="G3063" s="403"/>
      <c r="H3063" s="403"/>
      <c r="I3063" s="403"/>
    </row>
    <row r="3064" spans="4:9">
      <c r="D3064" s="116"/>
      <c r="E3064" s="403"/>
      <c r="F3064" s="403"/>
      <c r="G3064" s="403"/>
      <c r="H3064" s="403"/>
      <c r="I3064" s="403"/>
    </row>
    <row r="3065" spans="4:9">
      <c r="D3065" s="116"/>
      <c r="E3065" s="403"/>
      <c r="F3065" s="403"/>
      <c r="G3065" s="403"/>
      <c r="H3065" s="403"/>
      <c r="I3065" s="403"/>
    </row>
    <row r="3066" spans="4:9">
      <c r="D3066" s="116"/>
      <c r="E3066" s="403"/>
      <c r="F3066" s="403"/>
      <c r="G3066" s="403"/>
      <c r="H3066" s="403"/>
      <c r="I3066" s="403"/>
    </row>
    <row r="3067" spans="4:9">
      <c r="D3067" s="116"/>
      <c r="E3067" s="403"/>
      <c r="F3067" s="403"/>
      <c r="G3067" s="403"/>
      <c r="H3067" s="403"/>
      <c r="I3067" s="403"/>
    </row>
    <row r="3068" spans="4:9">
      <c r="D3068" s="116"/>
      <c r="E3068" s="403"/>
      <c r="F3068" s="403"/>
      <c r="G3068" s="403"/>
      <c r="H3068" s="403"/>
      <c r="I3068" s="403"/>
    </row>
    <row r="3069" spans="4:9">
      <c r="D3069" s="116"/>
      <c r="E3069" s="403"/>
      <c r="F3069" s="403"/>
      <c r="G3069" s="403"/>
      <c r="H3069" s="403"/>
      <c r="I3069" s="403"/>
    </row>
    <row r="3070" spans="4:9">
      <c r="D3070" s="116"/>
      <c r="E3070" s="403"/>
      <c r="F3070" s="403"/>
      <c r="G3070" s="403"/>
      <c r="H3070" s="403"/>
      <c r="I3070" s="403"/>
    </row>
    <row r="3071" spans="4:9">
      <c r="D3071" s="116"/>
      <c r="E3071" s="403"/>
      <c r="F3071" s="403"/>
      <c r="G3071" s="403"/>
      <c r="H3071" s="403"/>
      <c r="I3071" s="403"/>
    </row>
    <row r="3072" spans="4:9">
      <c r="D3072" s="116"/>
      <c r="E3072" s="403"/>
      <c r="F3072" s="403"/>
      <c r="G3072" s="403"/>
      <c r="H3072" s="403"/>
      <c r="I3072" s="403"/>
    </row>
    <row r="3073" spans="4:9">
      <c r="D3073" s="116"/>
      <c r="E3073" s="723"/>
      <c r="F3073" s="723"/>
      <c r="G3073" s="723"/>
      <c r="H3073" s="723"/>
      <c r="I3073" s="723"/>
    </row>
    <row r="3074" spans="4:9">
      <c r="D3074" s="116"/>
      <c r="E3074" s="403"/>
      <c r="F3074" s="403"/>
      <c r="G3074" s="403"/>
      <c r="H3074" s="403"/>
      <c r="I3074" s="403"/>
    </row>
    <row r="3075" spans="4:9">
      <c r="D3075" s="116"/>
      <c r="E3075" s="403"/>
      <c r="F3075" s="403"/>
      <c r="G3075" s="403"/>
      <c r="H3075" s="403"/>
      <c r="I3075" s="403"/>
    </row>
    <row r="3076" spans="4:9">
      <c r="D3076" s="116"/>
      <c r="E3076" s="403"/>
      <c r="F3076" s="403"/>
      <c r="G3076" s="403"/>
      <c r="H3076" s="403"/>
      <c r="I3076" s="403"/>
    </row>
    <row r="3077" spans="4:9">
      <c r="D3077" s="116"/>
      <c r="E3077" s="403"/>
      <c r="F3077" s="403"/>
      <c r="G3077" s="403"/>
      <c r="H3077" s="403"/>
      <c r="I3077" s="403"/>
    </row>
    <row r="3078" spans="4:9">
      <c r="D3078" s="116"/>
      <c r="E3078" s="403"/>
      <c r="F3078" s="403"/>
      <c r="G3078" s="403"/>
      <c r="H3078" s="403"/>
      <c r="I3078" s="403"/>
    </row>
    <row r="3079" spans="4:9">
      <c r="D3079" s="116"/>
      <c r="E3079" s="403"/>
      <c r="F3079" s="403"/>
      <c r="G3079" s="403"/>
      <c r="H3079" s="403"/>
      <c r="I3079" s="403"/>
    </row>
    <row r="3080" spans="4:9">
      <c r="D3080" s="116"/>
      <c r="E3080" s="403"/>
      <c r="F3080" s="403"/>
      <c r="G3080" s="403"/>
      <c r="H3080" s="403"/>
      <c r="I3080" s="403"/>
    </row>
    <row r="3081" spans="4:9">
      <c r="D3081" s="116"/>
      <c r="E3081" s="403"/>
      <c r="F3081" s="403"/>
      <c r="G3081" s="403"/>
      <c r="H3081" s="403"/>
      <c r="I3081" s="403"/>
    </row>
    <row r="3082" spans="4:9">
      <c r="D3082" s="116"/>
      <c r="E3082" s="403"/>
      <c r="F3082" s="403"/>
      <c r="G3082" s="403"/>
      <c r="H3082" s="403"/>
      <c r="I3082" s="403"/>
    </row>
    <row r="3083" spans="4:9">
      <c r="D3083" s="116"/>
      <c r="E3083" s="723"/>
      <c r="F3083" s="723"/>
      <c r="G3083" s="723"/>
      <c r="H3083" s="723"/>
      <c r="I3083" s="723"/>
    </row>
    <row r="3084" spans="4:9">
      <c r="D3084" s="116"/>
      <c r="E3084" s="403"/>
      <c r="F3084" s="403"/>
      <c r="G3084" s="403"/>
      <c r="H3084" s="403"/>
      <c r="I3084" s="403"/>
    </row>
    <row r="3085" spans="4:9">
      <c r="D3085" s="116"/>
      <c r="E3085" s="403"/>
      <c r="F3085" s="403"/>
      <c r="G3085" s="403"/>
      <c r="H3085" s="403"/>
      <c r="I3085" s="403"/>
    </row>
    <row r="3086" spans="4:9">
      <c r="D3086" s="116"/>
      <c r="E3086" s="723"/>
      <c r="F3086" s="723"/>
      <c r="G3086" s="723"/>
      <c r="H3086" s="723"/>
      <c r="I3086" s="723"/>
    </row>
    <row r="3087" spans="4:9">
      <c r="D3087" s="116"/>
      <c r="E3087" s="403"/>
      <c r="F3087" s="403"/>
      <c r="G3087" s="403"/>
      <c r="H3087" s="403"/>
      <c r="I3087" s="403"/>
    </row>
    <row r="3088" spans="4:9">
      <c r="D3088" s="116"/>
      <c r="E3088" s="403"/>
      <c r="F3088" s="403"/>
      <c r="G3088" s="403"/>
      <c r="H3088" s="403"/>
      <c r="I3088" s="403"/>
    </row>
    <row r="3089" spans="4:9">
      <c r="D3089" s="116"/>
      <c r="E3089" s="403"/>
      <c r="F3089" s="403"/>
      <c r="G3089" s="403"/>
      <c r="H3089" s="403"/>
      <c r="I3089" s="403"/>
    </row>
    <row r="3090" spans="4:9">
      <c r="D3090" s="116"/>
      <c r="E3090" s="403"/>
      <c r="F3090" s="403"/>
      <c r="G3090" s="403"/>
      <c r="H3090" s="403"/>
      <c r="I3090" s="403"/>
    </row>
    <row r="3091" spans="4:9">
      <c r="D3091" s="116"/>
      <c r="E3091" s="403"/>
      <c r="F3091" s="403"/>
      <c r="G3091" s="403"/>
      <c r="H3091" s="403"/>
      <c r="I3091" s="403"/>
    </row>
    <row r="3092" spans="4:9">
      <c r="D3092" s="116"/>
      <c r="E3092" s="403"/>
      <c r="F3092" s="403"/>
      <c r="G3092" s="403"/>
      <c r="H3092" s="403"/>
      <c r="I3092" s="403"/>
    </row>
    <row r="3093" spans="4:9">
      <c r="D3093" s="116"/>
      <c r="E3093" s="403"/>
      <c r="F3093" s="403"/>
      <c r="G3093" s="403"/>
      <c r="H3093" s="403"/>
      <c r="I3093" s="403"/>
    </row>
    <row r="3094" spans="4:9">
      <c r="D3094" s="116"/>
      <c r="E3094" s="403"/>
      <c r="F3094" s="403"/>
      <c r="G3094" s="403"/>
      <c r="H3094" s="403"/>
      <c r="I3094" s="403"/>
    </row>
    <row r="3095" spans="4:9">
      <c r="D3095" s="116"/>
      <c r="E3095" s="403"/>
      <c r="F3095" s="403"/>
      <c r="G3095" s="403"/>
      <c r="H3095" s="403"/>
      <c r="I3095" s="403"/>
    </row>
    <row r="3096" spans="4:9">
      <c r="D3096" s="116"/>
      <c r="E3096" s="403"/>
      <c r="F3096" s="403"/>
      <c r="G3096" s="403"/>
      <c r="H3096" s="403"/>
      <c r="I3096" s="403"/>
    </row>
    <row r="3097" spans="4:9">
      <c r="D3097" s="116"/>
      <c r="E3097" s="403"/>
      <c r="F3097" s="403"/>
      <c r="G3097" s="403"/>
      <c r="H3097" s="403"/>
      <c r="I3097" s="403"/>
    </row>
    <row r="3098" spans="4:9">
      <c r="D3098" s="116"/>
      <c r="E3098" s="403"/>
      <c r="F3098" s="403"/>
      <c r="G3098" s="403"/>
      <c r="H3098" s="403"/>
      <c r="I3098" s="403"/>
    </row>
    <row r="3099" spans="4:9">
      <c r="D3099" s="116"/>
      <c r="E3099" s="723"/>
      <c r="F3099" s="723"/>
      <c r="G3099" s="723"/>
      <c r="H3099" s="723"/>
      <c r="I3099" s="723"/>
    </row>
    <row r="3100" spans="4:9">
      <c r="D3100" s="116"/>
      <c r="E3100" s="403"/>
      <c r="F3100" s="403"/>
      <c r="G3100" s="403"/>
      <c r="H3100" s="403"/>
      <c r="I3100" s="403"/>
    </row>
    <row r="3101" spans="4:9">
      <c r="D3101" s="116"/>
      <c r="E3101" s="403"/>
      <c r="F3101" s="403"/>
      <c r="G3101" s="403"/>
      <c r="H3101" s="403"/>
      <c r="I3101" s="403"/>
    </row>
    <row r="3102" spans="4:9">
      <c r="D3102" s="116"/>
      <c r="E3102" s="403"/>
      <c r="F3102" s="403"/>
      <c r="G3102" s="403"/>
      <c r="H3102" s="403"/>
      <c r="I3102" s="403"/>
    </row>
    <row r="3103" spans="4:9">
      <c r="D3103" s="116"/>
      <c r="E3103" s="403"/>
      <c r="F3103" s="403"/>
      <c r="G3103" s="403"/>
      <c r="H3103" s="403"/>
      <c r="I3103" s="403"/>
    </row>
    <row r="3104" spans="4:9">
      <c r="D3104" s="116"/>
      <c r="E3104" s="403"/>
      <c r="F3104" s="403"/>
      <c r="G3104" s="403"/>
      <c r="H3104" s="403"/>
      <c r="I3104" s="403"/>
    </row>
    <row r="3105" spans="4:9">
      <c r="D3105" s="116"/>
      <c r="E3105" s="403"/>
      <c r="F3105" s="403"/>
      <c r="G3105" s="403"/>
      <c r="H3105" s="403"/>
      <c r="I3105" s="403"/>
    </row>
    <row r="3106" spans="4:9">
      <c r="D3106" s="116"/>
      <c r="E3106" s="403"/>
      <c r="F3106" s="403"/>
      <c r="G3106" s="403"/>
      <c r="H3106" s="403"/>
      <c r="I3106" s="403"/>
    </row>
    <row r="3107" spans="4:9">
      <c r="D3107" s="116"/>
      <c r="E3107" s="403"/>
      <c r="F3107" s="403"/>
      <c r="G3107" s="403"/>
      <c r="H3107" s="403"/>
      <c r="I3107" s="403"/>
    </row>
    <row r="3108" spans="4:9">
      <c r="D3108" s="116"/>
      <c r="E3108" s="403"/>
      <c r="F3108" s="403"/>
      <c r="G3108" s="403"/>
      <c r="H3108" s="403"/>
      <c r="I3108" s="403"/>
    </row>
    <row r="3109" spans="4:9">
      <c r="D3109" s="116"/>
      <c r="E3109" s="403"/>
      <c r="F3109" s="403"/>
      <c r="G3109" s="403"/>
      <c r="H3109" s="403"/>
      <c r="I3109" s="403"/>
    </row>
    <row r="3110" spans="4:9">
      <c r="D3110" s="116"/>
      <c r="E3110" s="403"/>
      <c r="F3110" s="403"/>
      <c r="G3110" s="403"/>
      <c r="H3110" s="403"/>
      <c r="I3110" s="403"/>
    </row>
    <row r="3111" spans="4:9">
      <c r="D3111" s="116"/>
      <c r="E3111" s="403"/>
      <c r="F3111" s="403"/>
      <c r="G3111" s="403"/>
      <c r="H3111" s="403"/>
      <c r="I3111" s="403"/>
    </row>
    <row r="3112" spans="4:9">
      <c r="D3112" s="116"/>
      <c r="E3112" s="403"/>
      <c r="F3112" s="403"/>
      <c r="G3112" s="403"/>
      <c r="H3112" s="403"/>
      <c r="I3112" s="403"/>
    </row>
    <row r="3113" spans="4:9">
      <c r="D3113" s="116"/>
      <c r="E3113" s="403"/>
      <c r="F3113" s="403"/>
      <c r="G3113" s="403"/>
      <c r="H3113" s="403"/>
      <c r="I3113" s="403"/>
    </row>
    <row r="3114" spans="4:9">
      <c r="D3114" s="116"/>
      <c r="E3114" s="403"/>
      <c r="F3114" s="403"/>
      <c r="G3114" s="403"/>
      <c r="H3114" s="403"/>
      <c r="I3114" s="403"/>
    </row>
    <row r="3115" spans="4:9">
      <c r="D3115" s="116"/>
      <c r="E3115" s="403"/>
      <c r="F3115" s="403"/>
      <c r="G3115" s="403"/>
      <c r="H3115" s="403"/>
      <c r="I3115" s="403"/>
    </row>
    <row r="3116" spans="4:9">
      <c r="D3116" s="116"/>
      <c r="E3116" s="723"/>
      <c r="F3116" s="723"/>
      <c r="G3116" s="723"/>
      <c r="H3116" s="723"/>
      <c r="I3116" s="723"/>
    </row>
    <row r="3117" spans="4:9">
      <c r="D3117" s="116"/>
      <c r="E3117" s="403"/>
      <c r="F3117" s="403"/>
      <c r="G3117" s="403"/>
      <c r="H3117" s="403"/>
      <c r="I3117" s="403"/>
    </row>
    <row r="3118" spans="4:9">
      <c r="D3118" s="116"/>
      <c r="E3118" s="403"/>
      <c r="F3118" s="403"/>
      <c r="G3118" s="403"/>
      <c r="H3118" s="403"/>
      <c r="I3118" s="403"/>
    </row>
    <row r="3119" spans="4:9">
      <c r="D3119" s="116"/>
      <c r="E3119" s="403"/>
      <c r="F3119" s="403"/>
      <c r="G3119" s="403"/>
      <c r="H3119" s="403"/>
      <c r="I3119" s="403"/>
    </row>
    <row r="3120" spans="4:9">
      <c r="D3120" s="116"/>
      <c r="E3120" s="403"/>
      <c r="F3120" s="403"/>
      <c r="G3120" s="403"/>
      <c r="H3120" s="403"/>
      <c r="I3120" s="403"/>
    </row>
    <row r="3121" spans="4:9">
      <c r="D3121" s="116"/>
      <c r="E3121" s="403"/>
      <c r="F3121" s="403"/>
      <c r="G3121" s="403"/>
      <c r="H3121" s="403"/>
      <c r="I3121" s="403"/>
    </row>
    <row r="3122" spans="4:9">
      <c r="D3122" s="116"/>
      <c r="E3122" s="403"/>
      <c r="F3122" s="403"/>
      <c r="G3122" s="403"/>
      <c r="H3122" s="403"/>
      <c r="I3122" s="403"/>
    </row>
    <row r="3123" spans="4:9">
      <c r="D3123" s="116"/>
      <c r="E3123" s="403"/>
      <c r="F3123" s="403"/>
      <c r="G3123" s="403"/>
      <c r="H3123" s="403"/>
      <c r="I3123" s="403"/>
    </row>
    <row r="3124" spans="4:9">
      <c r="D3124" s="116"/>
      <c r="E3124" s="403"/>
      <c r="F3124" s="403"/>
      <c r="G3124" s="403"/>
      <c r="H3124" s="403"/>
      <c r="I3124" s="403"/>
    </row>
    <row r="3125" spans="4:9">
      <c r="D3125" s="116"/>
      <c r="E3125" s="403"/>
      <c r="F3125" s="403"/>
      <c r="G3125" s="403"/>
      <c r="H3125" s="403"/>
      <c r="I3125" s="403"/>
    </row>
    <row r="3126" spans="4:9">
      <c r="D3126" s="116"/>
      <c r="E3126" s="403"/>
      <c r="F3126" s="403"/>
      <c r="G3126" s="403"/>
      <c r="H3126" s="403"/>
      <c r="I3126" s="403"/>
    </row>
    <row r="3127" spans="4:9">
      <c r="D3127" s="116"/>
      <c r="E3127" s="403"/>
      <c r="F3127" s="403"/>
      <c r="G3127" s="403"/>
      <c r="H3127" s="403"/>
      <c r="I3127" s="403"/>
    </row>
    <row r="3128" spans="4:9">
      <c r="D3128" s="116"/>
      <c r="E3128" s="403"/>
      <c r="F3128" s="403"/>
      <c r="G3128" s="403"/>
      <c r="H3128" s="403"/>
      <c r="I3128" s="403"/>
    </row>
    <row r="3129" spans="4:9">
      <c r="D3129" s="116"/>
      <c r="E3129" s="403"/>
      <c r="F3129" s="403"/>
      <c r="G3129" s="403"/>
      <c r="H3129" s="403"/>
      <c r="I3129" s="403"/>
    </row>
    <row r="3130" spans="4:9">
      <c r="D3130" s="116"/>
      <c r="E3130" s="403"/>
      <c r="F3130" s="403"/>
      <c r="G3130" s="403"/>
      <c r="H3130" s="403"/>
      <c r="I3130" s="403"/>
    </row>
    <row r="3131" spans="4:9">
      <c r="D3131" s="116"/>
      <c r="E3131" s="403"/>
      <c r="F3131" s="403"/>
      <c r="G3131" s="26"/>
      <c r="H3131" s="403"/>
      <c r="I3131" s="26"/>
    </row>
    <row r="3132" spans="4:9">
      <c r="D3132" s="116"/>
      <c r="E3132" s="403"/>
      <c r="F3132" s="403"/>
      <c r="G3132" s="403"/>
      <c r="H3132" s="403"/>
      <c r="I3132" s="403"/>
    </row>
    <row r="3133" spans="4:9">
      <c r="D3133" s="116"/>
      <c r="E3133" s="403"/>
      <c r="F3133" s="403"/>
      <c r="G3133" s="403"/>
      <c r="H3133" s="403"/>
      <c r="I3133" s="403"/>
    </row>
    <row r="3134" spans="4:9">
      <c r="D3134" s="116"/>
      <c r="E3134" s="403"/>
      <c r="F3134" s="403"/>
      <c r="G3134" s="403"/>
      <c r="H3134" s="403"/>
      <c r="I3134" s="403"/>
    </row>
    <row r="3135" spans="4:9">
      <c r="D3135" s="116"/>
      <c r="E3135" s="403"/>
      <c r="F3135" s="403"/>
      <c r="G3135" s="403"/>
      <c r="H3135" s="403"/>
      <c r="I3135" s="403"/>
    </row>
    <row r="3136" spans="4:9">
      <c r="D3136" s="116"/>
      <c r="E3136" s="403"/>
      <c r="F3136" s="403"/>
      <c r="G3136" s="403"/>
      <c r="H3136" s="403"/>
      <c r="I3136" s="403"/>
    </row>
    <row r="3137" spans="4:9">
      <c r="D3137" s="116"/>
      <c r="E3137" s="403"/>
      <c r="F3137" s="403"/>
      <c r="G3137" s="403"/>
      <c r="H3137" s="403"/>
      <c r="I3137" s="403"/>
    </row>
    <row r="3138" spans="4:9">
      <c r="D3138" s="116"/>
      <c r="E3138" s="403"/>
      <c r="F3138" s="403"/>
      <c r="G3138" s="403"/>
      <c r="H3138" s="403"/>
      <c r="I3138" s="403"/>
    </row>
    <row r="3139" spans="4:9">
      <c r="D3139" s="116"/>
      <c r="E3139" s="403"/>
      <c r="F3139" s="403"/>
      <c r="G3139" s="403"/>
      <c r="H3139" s="403"/>
      <c r="I3139" s="403"/>
    </row>
    <row r="3140" spans="4:9">
      <c r="D3140" s="116"/>
      <c r="E3140" s="403"/>
      <c r="F3140" s="403"/>
      <c r="G3140" s="403"/>
      <c r="H3140" s="403"/>
      <c r="I3140" s="403"/>
    </row>
    <row r="3141" spans="4:9">
      <c r="D3141" s="116"/>
      <c r="E3141" s="403"/>
      <c r="F3141" s="403"/>
      <c r="G3141" s="403"/>
      <c r="H3141" s="403"/>
      <c r="I3141" s="403"/>
    </row>
    <row r="3142" spans="4:9">
      <c r="D3142" s="116"/>
      <c r="E3142" s="403"/>
      <c r="F3142" s="403"/>
      <c r="G3142" s="403"/>
      <c r="H3142" s="403"/>
      <c r="I3142" s="403"/>
    </row>
    <row r="3143" spans="4:9">
      <c r="D3143" s="116"/>
      <c r="E3143" s="403"/>
      <c r="F3143" s="403"/>
      <c r="G3143" s="403"/>
      <c r="H3143" s="403"/>
      <c r="I3143" s="403"/>
    </row>
    <row r="3144" spans="4:9">
      <c r="D3144" s="116"/>
      <c r="E3144" s="403"/>
      <c r="F3144" s="403"/>
      <c r="G3144" s="403"/>
      <c r="H3144" s="403"/>
      <c r="I3144" s="403"/>
    </row>
    <row r="3145" spans="4:9">
      <c r="D3145" s="116"/>
      <c r="E3145" s="403"/>
      <c r="F3145" s="403"/>
      <c r="G3145" s="403"/>
      <c r="H3145" s="403"/>
      <c r="I3145" s="403"/>
    </row>
    <row r="3146" spans="4:9">
      <c r="D3146" s="116"/>
      <c r="E3146" s="403"/>
      <c r="F3146" s="403"/>
      <c r="G3146" s="403"/>
      <c r="H3146" s="403"/>
      <c r="I3146" s="403"/>
    </row>
    <row r="3147" spans="4:9">
      <c r="D3147" s="116"/>
      <c r="E3147" s="403"/>
      <c r="F3147" s="403"/>
      <c r="G3147" s="403"/>
      <c r="H3147" s="403"/>
      <c r="I3147" s="403"/>
    </row>
    <row r="3148" spans="4:9">
      <c r="D3148" s="116"/>
      <c r="E3148" s="403"/>
      <c r="F3148" s="403"/>
      <c r="G3148" s="403"/>
      <c r="H3148" s="403"/>
      <c r="I3148" s="403"/>
    </row>
    <row r="3149" spans="4:9">
      <c r="D3149" s="116"/>
      <c r="E3149" s="403"/>
      <c r="F3149" s="403"/>
      <c r="G3149" s="403"/>
      <c r="H3149" s="403"/>
      <c r="I3149" s="403"/>
    </row>
    <row r="3150" spans="4:9">
      <c r="D3150" s="116"/>
      <c r="E3150" s="403"/>
      <c r="F3150" s="403"/>
      <c r="G3150" s="403"/>
      <c r="H3150" s="403"/>
      <c r="I3150" s="403"/>
    </row>
    <row r="3151" spans="4:9">
      <c r="D3151" s="116"/>
      <c r="E3151" s="403"/>
      <c r="F3151" s="403"/>
      <c r="G3151" s="403"/>
      <c r="H3151" s="403"/>
      <c r="I3151" s="403"/>
    </row>
    <row r="3152" spans="4:9">
      <c r="D3152" s="116"/>
      <c r="E3152" s="403"/>
      <c r="F3152" s="403"/>
      <c r="G3152" s="403"/>
      <c r="H3152" s="403"/>
      <c r="I3152" s="403"/>
    </row>
    <row r="3153" spans="4:9">
      <c r="D3153" s="116"/>
      <c r="E3153" s="403"/>
      <c r="F3153" s="403"/>
      <c r="G3153" s="403"/>
      <c r="H3153" s="403"/>
      <c r="I3153" s="403"/>
    </row>
    <row r="3154" spans="4:9">
      <c r="D3154" s="116"/>
      <c r="E3154" s="403"/>
      <c r="F3154" s="403"/>
      <c r="G3154" s="403"/>
      <c r="H3154" s="403"/>
      <c r="I3154" s="403"/>
    </row>
    <row r="3155" spans="4:9">
      <c r="D3155" s="116"/>
      <c r="E3155" s="403"/>
      <c r="F3155" s="403"/>
      <c r="G3155" s="403"/>
      <c r="H3155" s="403"/>
      <c r="I3155" s="403"/>
    </row>
    <row r="3156" spans="4:9">
      <c r="D3156" s="116"/>
      <c r="E3156" s="403"/>
      <c r="F3156" s="403"/>
      <c r="G3156" s="403"/>
      <c r="H3156" s="403"/>
      <c r="I3156" s="403"/>
    </row>
    <row r="3157" spans="4:9">
      <c r="D3157" s="116"/>
      <c r="E3157" s="403"/>
      <c r="F3157" s="403"/>
      <c r="G3157" s="403"/>
      <c r="H3157" s="403"/>
      <c r="I3157" s="403"/>
    </row>
    <row r="3158" spans="4:9">
      <c r="D3158" s="116"/>
      <c r="E3158" s="403"/>
      <c r="F3158" s="403"/>
      <c r="G3158" s="403"/>
      <c r="H3158" s="403"/>
      <c r="I3158" s="403"/>
    </row>
    <row r="3159" spans="4:9">
      <c r="D3159" s="116"/>
      <c r="E3159" s="403"/>
      <c r="F3159" s="403"/>
      <c r="G3159" s="403"/>
      <c r="H3159" s="403"/>
      <c r="I3159" s="403"/>
    </row>
    <row r="3160" spans="4:9">
      <c r="D3160" s="116"/>
      <c r="E3160" s="723"/>
      <c r="F3160" s="723"/>
      <c r="G3160" s="723"/>
      <c r="H3160" s="723"/>
      <c r="I3160" s="723"/>
    </row>
    <row r="3161" spans="4:9">
      <c r="D3161" s="116"/>
      <c r="E3161" s="403"/>
      <c r="F3161" s="403"/>
      <c r="G3161" s="403"/>
      <c r="H3161" s="403"/>
      <c r="I3161" s="403"/>
    </row>
    <row r="3162" spans="4:9">
      <c r="D3162" s="116"/>
      <c r="E3162" s="403"/>
      <c r="F3162" s="403"/>
      <c r="G3162" s="403"/>
      <c r="H3162" s="403"/>
      <c r="I3162" s="403"/>
    </row>
    <row r="3163" spans="4:9">
      <c r="D3163" s="116"/>
      <c r="E3163" s="403"/>
      <c r="F3163" s="403"/>
      <c r="G3163" s="403"/>
      <c r="H3163" s="403"/>
      <c r="I3163" s="403"/>
    </row>
    <row r="3164" spans="4:9">
      <c r="D3164" s="116"/>
      <c r="E3164" s="403"/>
      <c r="F3164" s="403"/>
      <c r="G3164" s="403"/>
      <c r="H3164" s="403"/>
      <c r="I3164" s="403"/>
    </row>
    <row r="3165" spans="4:9">
      <c r="D3165" s="116"/>
      <c r="E3165" s="403"/>
      <c r="F3165" s="403"/>
      <c r="G3165" s="403"/>
      <c r="H3165" s="403"/>
      <c r="I3165" s="403"/>
    </row>
    <row r="3166" spans="4:9">
      <c r="D3166" s="116"/>
      <c r="E3166" s="403"/>
      <c r="F3166" s="403"/>
      <c r="G3166" s="403"/>
      <c r="H3166" s="403"/>
      <c r="I3166" s="403"/>
    </row>
    <row r="3167" spans="4:9">
      <c r="D3167" s="116"/>
      <c r="E3167" s="403"/>
      <c r="F3167" s="403"/>
      <c r="G3167" s="403"/>
      <c r="H3167" s="403"/>
      <c r="I3167" s="403"/>
    </row>
    <row r="3168" spans="4:9">
      <c r="D3168" s="116"/>
      <c r="E3168" s="723"/>
      <c r="F3168" s="723"/>
      <c r="G3168" s="723"/>
      <c r="H3168" s="723"/>
      <c r="I3168" s="723"/>
    </row>
    <row r="3169" spans="4:9">
      <c r="D3169" s="116"/>
      <c r="E3169" s="723"/>
      <c r="F3169" s="723"/>
      <c r="G3169" s="723"/>
      <c r="H3169" s="723"/>
      <c r="I3169" s="723"/>
    </row>
    <row r="3170" spans="4:9">
      <c r="D3170" s="116"/>
      <c r="E3170" s="403"/>
      <c r="F3170" s="403"/>
      <c r="G3170" s="403"/>
      <c r="H3170" s="403"/>
      <c r="I3170" s="403"/>
    </row>
    <row r="3171" spans="4:9">
      <c r="D3171" s="116"/>
      <c r="E3171" s="403"/>
      <c r="F3171" s="403"/>
      <c r="G3171" s="403"/>
      <c r="H3171" s="403"/>
      <c r="I3171" s="403"/>
    </row>
    <row r="3172" spans="4:9">
      <c r="D3172" s="116"/>
      <c r="E3172" s="403"/>
      <c r="F3172" s="403"/>
      <c r="G3172" s="403"/>
      <c r="H3172" s="403"/>
      <c r="I3172" s="403"/>
    </row>
    <row r="3173" spans="4:9">
      <c r="D3173" s="116"/>
      <c r="E3173" s="403"/>
      <c r="F3173" s="403"/>
      <c r="G3173" s="403"/>
      <c r="H3173" s="403"/>
      <c r="I3173" s="403"/>
    </row>
    <row r="3174" spans="4:9">
      <c r="D3174" s="116"/>
      <c r="E3174" s="403"/>
      <c r="F3174" s="403"/>
      <c r="G3174" s="403"/>
      <c r="H3174" s="403"/>
      <c r="I3174" s="403"/>
    </row>
    <row r="3175" spans="4:9">
      <c r="D3175" s="116"/>
      <c r="E3175" s="403"/>
      <c r="F3175" s="403"/>
      <c r="G3175" s="403"/>
      <c r="H3175" s="403"/>
      <c r="I3175" s="403"/>
    </row>
    <row r="3176" spans="4:9">
      <c r="D3176" s="116"/>
      <c r="E3176" s="403"/>
      <c r="F3176" s="403"/>
      <c r="G3176" s="403"/>
      <c r="H3176" s="403"/>
      <c r="I3176" s="403"/>
    </row>
    <row r="3177" spans="4:9">
      <c r="D3177" s="116"/>
      <c r="E3177" s="403"/>
      <c r="F3177" s="403"/>
      <c r="G3177" s="403"/>
      <c r="H3177" s="403"/>
      <c r="I3177" s="403"/>
    </row>
    <row r="3178" spans="4:9">
      <c r="D3178" s="116"/>
      <c r="E3178" s="403"/>
      <c r="F3178" s="403"/>
      <c r="G3178" s="403"/>
      <c r="H3178" s="403"/>
      <c r="I3178" s="403"/>
    </row>
    <row r="3179" spans="4:9">
      <c r="D3179" s="116"/>
      <c r="E3179" s="403"/>
      <c r="F3179" s="403"/>
      <c r="G3179" s="403"/>
      <c r="H3179" s="403"/>
      <c r="I3179" s="403"/>
    </row>
    <row r="3180" spans="4:9">
      <c r="D3180" s="116"/>
      <c r="E3180" s="403"/>
      <c r="F3180" s="403"/>
      <c r="G3180" s="403"/>
      <c r="H3180" s="403"/>
      <c r="I3180" s="403"/>
    </row>
    <row r="3181" spans="4:9">
      <c r="D3181" s="116"/>
      <c r="E3181" s="403"/>
      <c r="F3181" s="403"/>
      <c r="G3181" s="403"/>
      <c r="H3181" s="403"/>
      <c r="I3181" s="403"/>
    </row>
    <row r="3182" spans="4:9">
      <c r="D3182" s="116"/>
      <c r="E3182" s="403"/>
      <c r="F3182" s="403"/>
      <c r="G3182" s="403"/>
      <c r="H3182" s="403"/>
      <c r="I3182" s="403"/>
    </row>
    <row r="3183" spans="4:9">
      <c r="D3183" s="116"/>
      <c r="E3183" s="403"/>
      <c r="F3183" s="403"/>
      <c r="G3183" s="403"/>
      <c r="H3183" s="403"/>
      <c r="I3183" s="403"/>
    </row>
    <row r="3184" spans="4:9">
      <c r="D3184" s="116"/>
      <c r="E3184" s="403"/>
      <c r="F3184" s="403"/>
      <c r="G3184" s="403"/>
      <c r="H3184" s="403"/>
      <c r="I3184" s="403"/>
    </row>
    <row r="3185" spans="4:9">
      <c r="D3185" s="116"/>
      <c r="E3185" s="403"/>
      <c r="F3185" s="403"/>
      <c r="G3185" s="403"/>
      <c r="H3185" s="403"/>
      <c r="I3185" s="403"/>
    </row>
    <row r="3186" spans="4:9">
      <c r="D3186" s="116"/>
      <c r="E3186" s="403"/>
      <c r="F3186" s="403"/>
      <c r="G3186" s="403"/>
      <c r="H3186" s="403"/>
      <c r="I3186" s="403"/>
    </row>
    <row r="3187" spans="4:9">
      <c r="D3187" s="116"/>
      <c r="E3187" s="723"/>
      <c r="F3187" s="723"/>
      <c r="G3187" s="723"/>
      <c r="H3187" s="723"/>
      <c r="I3187" s="723"/>
    </row>
    <row r="3188" spans="4:9">
      <c r="D3188" s="116"/>
      <c r="E3188" s="403"/>
      <c r="F3188" s="403"/>
      <c r="G3188" s="403"/>
      <c r="H3188" s="403"/>
      <c r="I3188" s="403"/>
    </row>
    <row r="3189" spans="4:9">
      <c r="D3189" s="116"/>
      <c r="E3189" s="403"/>
      <c r="F3189" s="403"/>
      <c r="G3189" s="403"/>
      <c r="H3189" s="403"/>
      <c r="I3189" s="403"/>
    </row>
    <row r="3190" spans="4:9">
      <c r="D3190" s="116"/>
      <c r="E3190" s="403"/>
      <c r="F3190" s="403"/>
      <c r="G3190" s="403"/>
      <c r="H3190" s="403"/>
      <c r="I3190" s="403"/>
    </row>
    <row r="3191" spans="4:9">
      <c r="D3191" s="116"/>
      <c r="E3191" s="403"/>
      <c r="F3191" s="403"/>
      <c r="G3191" s="403"/>
      <c r="H3191" s="403"/>
      <c r="I3191" s="403"/>
    </row>
    <row r="3192" spans="4:9">
      <c r="D3192" s="116"/>
      <c r="E3192" s="403"/>
      <c r="F3192" s="403"/>
      <c r="G3192" s="403"/>
      <c r="H3192" s="403"/>
      <c r="I3192" s="403"/>
    </row>
    <row r="3193" spans="4:9">
      <c r="D3193" s="116"/>
      <c r="E3193" s="403"/>
      <c r="F3193" s="403"/>
      <c r="G3193" s="403"/>
      <c r="H3193" s="403"/>
      <c r="I3193" s="403"/>
    </row>
    <row r="3194" spans="4:9">
      <c r="D3194" s="116"/>
      <c r="E3194" s="403"/>
      <c r="F3194" s="403"/>
      <c r="G3194" s="403"/>
      <c r="H3194" s="403"/>
      <c r="I3194" s="403"/>
    </row>
    <row r="3195" spans="4:9">
      <c r="D3195" s="116"/>
      <c r="E3195" s="403"/>
      <c r="F3195" s="403"/>
      <c r="G3195" s="403"/>
      <c r="H3195" s="403"/>
      <c r="I3195" s="403"/>
    </row>
    <row r="3196" spans="4:9">
      <c r="D3196" s="116"/>
      <c r="E3196" s="403"/>
      <c r="F3196" s="403"/>
      <c r="G3196" s="403"/>
      <c r="H3196" s="403"/>
      <c r="I3196" s="403"/>
    </row>
    <row r="3197" spans="4:9">
      <c r="D3197" s="116"/>
      <c r="E3197" s="723"/>
      <c r="F3197" s="723"/>
      <c r="G3197" s="723"/>
      <c r="H3197" s="723"/>
      <c r="I3197" s="723"/>
    </row>
    <row r="3198" spans="4:9">
      <c r="D3198" s="116"/>
      <c r="E3198" s="403"/>
      <c r="F3198" s="403"/>
      <c r="G3198" s="403"/>
      <c r="H3198" s="403"/>
      <c r="I3198" s="403"/>
    </row>
    <row r="3199" spans="4:9">
      <c r="D3199" s="116"/>
      <c r="E3199" s="403"/>
      <c r="F3199" s="403"/>
      <c r="G3199" s="403"/>
      <c r="H3199" s="403"/>
      <c r="I3199" s="403"/>
    </row>
    <row r="3200" spans="4:9">
      <c r="D3200" s="116"/>
      <c r="E3200" s="403"/>
      <c r="F3200" s="403"/>
      <c r="G3200" s="403"/>
      <c r="H3200" s="403"/>
      <c r="I3200" s="403"/>
    </row>
    <row r="3201" spans="4:9">
      <c r="D3201" s="116"/>
      <c r="E3201" s="403"/>
      <c r="F3201" s="403"/>
      <c r="G3201" s="403"/>
      <c r="H3201" s="403"/>
      <c r="I3201" s="403"/>
    </row>
    <row r="3202" spans="4:9">
      <c r="D3202" s="116"/>
      <c r="E3202" s="403"/>
      <c r="F3202" s="403"/>
      <c r="G3202" s="403"/>
      <c r="H3202" s="403"/>
      <c r="I3202" s="403"/>
    </row>
    <row r="3203" spans="4:9">
      <c r="D3203" s="116"/>
      <c r="E3203" s="403"/>
      <c r="F3203" s="403"/>
      <c r="G3203" s="403"/>
      <c r="H3203" s="403"/>
      <c r="I3203" s="403"/>
    </row>
    <row r="3204" spans="4:9">
      <c r="D3204" s="116"/>
      <c r="E3204" s="403"/>
      <c r="F3204" s="403"/>
      <c r="G3204" s="403"/>
      <c r="H3204" s="403"/>
      <c r="I3204" s="403"/>
    </row>
    <row r="3205" spans="4:9">
      <c r="D3205" s="116"/>
      <c r="E3205" s="403"/>
      <c r="F3205" s="403"/>
      <c r="G3205" s="403"/>
      <c r="H3205" s="403"/>
      <c r="I3205" s="403"/>
    </row>
    <row r="3206" spans="4:9">
      <c r="D3206" s="116"/>
      <c r="E3206" s="403"/>
      <c r="F3206" s="403"/>
      <c r="G3206" s="403"/>
      <c r="H3206" s="403"/>
      <c r="I3206" s="403"/>
    </row>
    <row r="3207" spans="4:9">
      <c r="D3207" s="116"/>
      <c r="E3207" s="723"/>
      <c r="F3207" s="723"/>
      <c r="G3207" s="723"/>
      <c r="H3207" s="723"/>
      <c r="I3207" s="723"/>
    </row>
    <row r="3208" spans="4:9">
      <c r="D3208" s="116"/>
      <c r="E3208" s="403"/>
      <c r="F3208" s="403"/>
      <c r="G3208" s="403"/>
      <c r="H3208" s="403"/>
      <c r="I3208" s="403"/>
    </row>
    <row r="3209" spans="4:9">
      <c r="D3209" s="116"/>
      <c r="E3209" s="403"/>
      <c r="F3209" s="403"/>
      <c r="G3209" s="403"/>
      <c r="H3209" s="403"/>
      <c r="I3209" s="403"/>
    </row>
    <row r="3210" spans="4:9">
      <c r="D3210" s="116"/>
      <c r="E3210" s="403"/>
      <c r="F3210" s="403"/>
      <c r="G3210" s="403"/>
      <c r="H3210" s="403"/>
      <c r="I3210" s="403"/>
    </row>
    <row r="3211" spans="4:9">
      <c r="D3211" s="116"/>
      <c r="E3211" s="403"/>
      <c r="F3211" s="403"/>
      <c r="G3211" s="403"/>
      <c r="H3211" s="403"/>
      <c r="I3211" s="403"/>
    </row>
    <row r="3212" spans="4:9">
      <c r="D3212" s="116"/>
      <c r="E3212" s="403"/>
      <c r="F3212" s="403"/>
      <c r="G3212" s="403"/>
      <c r="H3212" s="403"/>
      <c r="I3212" s="403"/>
    </row>
    <row r="3213" spans="4:9">
      <c r="D3213" s="116"/>
      <c r="E3213" s="403"/>
      <c r="F3213" s="403"/>
      <c r="G3213" s="403"/>
      <c r="H3213" s="403"/>
      <c r="I3213" s="403"/>
    </row>
    <row r="3214" spans="4:9">
      <c r="D3214" s="116"/>
      <c r="E3214" s="403"/>
      <c r="F3214" s="403"/>
      <c r="G3214" s="403"/>
      <c r="H3214" s="403"/>
      <c r="I3214" s="403"/>
    </row>
    <row r="3215" spans="4:9">
      <c r="D3215" s="116"/>
      <c r="E3215" s="403"/>
      <c r="F3215" s="403"/>
      <c r="G3215" s="403"/>
      <c r="H3215" s="403"/>
      <c r="I3215" s="403"/>
    </row>
    <row r="3216" spans="4:9">
      <c r="D3216" s="116"/>
      <c r="E3216" s="403"/>
      <c r="F3216" s="403"/>
      <c r="G3216" s="403"/>
      <c r="H3216" s="403"/>
      <c r="I3216" s="403"/>
    </row>
    <row r="3217" spans="4:9">
      <c r="D3217" s="116"/>
      <c r="E3217" s="403"/>
      <c r="F3217" s="403"/>
      <c r="G3217" s="403"/>
      <c r="H3217" s="403"/>
      <c r="I3217" s="403"/>
    </row>
    <row r="3218" spans="4:9">
      <c r="D3218" s="116"/>
      <c r="E3218" s="403"/>
      <c r="F3218" s="403"/>
      <c r="G3218" s="403"/>
      <c r="H3218" s="403"/>
      <c r="I3218" s="403"/>
    </row>
    <row r="3219" spans="4:9">
      <c r="D3219" s="116"/>
      <c r="E3219" s="403"/>
      <c r="F3219" s="403"/>
      <c r="G3219" s="403"/>
      <c r="H3219" s="403"/>
      <c r="I3219" s="403"/>
    </row>
    <row r="3220" spans="4:9">
      <c r="D3220" s="116"/>
      <c r="E3220" s="403"/>
      <c r="F3220" s="403"/>
      <c r="G3220" s="403"/>
      <c r="H3220" s="403"/>
      <c r="I3220" s="403"/>
    </row>
    <row r="3221" spans="4:9">
      <c r="D3221" s="116"/>
      <c r="E3221" s="403"/>
      <c r="F3221" s="403"/>
      <c r="G3221" s="403"/>
      <c r="H3221" s="403"/>
      <c r="I3221" s="403"/>
    </row>
    <row r="3222" spans="4:9">
      <c r="D3222" s="116"/>
      <c r="E3222" s="403"/>
      <c r="F3222" s="403"/>
      <c r="G3222" s="403"/>
      <c r="H3222" s="403"/>
      <c r="I3222" s="403"/>
    </row>
    <row r="3223" spans="4:9">
      <c r="D3223" s="116"/>
      <c r="E3223" s="403"/>
      <c r="F3223" s="403"/>
      <c r="G3223" s="403"/>
      <c r="H3223" s="403"/>
      <c r="I3223" s="403"/>
    </row>
    <row r="3224" spans="4:9">
      <c r="D3224" s="116"/>
      <c r="E3224" s="403"/>
      <c r="F3224" s="403"/>
      <c r="G3224" s="403"/>
      <c r="H3224" s="403"/>
      <c r="I3224" s="403"/>
    </row>
    <row r="3225" spans="4:9">
      <c r="D3225" s="116"/>
      <c r="E3225" s="403"/>
      <c r="F3225" s="403"/>
      <c r="G3225" s="403"/>
      <c r="H3225" s="403"/>
      <c r="I3225" s="403"/>
    </row>
    <row r="3226" spans="4:9">
      <c r="D3226" s="116"/>
      <c r="E3226" s="403"/>
      <c r="F3226" s="403"/>
      <c r="G3226" s="403"/>
      <c r="H3226" s="403"/>
      <c r="I3226" s="403"/>
    </row>
    <row r="3227" spans="4:9">
      <c r="D3227" s="116"/>
      <c r="E3227" s="403"/>
      <c r="F3227" s="403"/>
      <c r="G3227" s="403"/>
      <c r="H3227" s="403"/>
      <c r="I3227" s="403"/>
    </row>
    <row r="3228" spans="4:9">
      <c r="D3228" s="116"/>
      <c r="E3228" s="403"/>
      <c r="F3228" s="403"/>
      <c r="G3228" s="403"/>
      <c r="H3228" s="403"/>
      <c r="I3228" s="403"/>
    </row>
    <row r="3229" spans="4:9">
      <c r="D3229" s="116"/>
      <c r="E3229" s="403"/>
      <c r="F3229" s="403"/>
      <c r="G3229" s="26"/>
      <c r="H3229" s="403"/>
      <c r="I3229" s="26"/>
    </row>
    <row r="3230" spans="4:9">
      <c r="D3230" s="116"/>
      <c r="E3230" s="403"/>
      <c r="F3230" s="403"/>
      <c r="G3230" s="403"/>
      <c r="H3230" s="403"/>
      <c r="I3230" s="403"/>
    </row>
    <row r="3231" spans="4:9">
      <c r="D3231" s="116"/>
      <c r="E3231" s="403"/>
      <c r="F3231" s="403"/>
      <c r="G3231" s="403"/>
      <c r="H3231" s="403"/>
      <c r="I3231" s="403"/>
    </row>
    <row r="3232" spans="4:9">
      <c r="D3232" s="116"/>
      <c r="E3232" s="403"/>
      <c r="F3232" s="403"/>
      <c r="G3232" s="403"/>
      <c r="H3232" s="403"/>
      <c r="I3232" s="403"/>
    </row>
    <row r="3233" spans="4:9">
      <c r="D3233" s="116"/>
      <c r="E3233" s="403"/>
      <c r="F3233" s="403"/>
      <c r="G3233" s="403"/>
      <c r="H3233" s="403"/>
      <c r="I3233" s="403"/>
    </row>
    <row r="3234" spans="4:9">
      <c r="D3234" s="116"/>
      <c r="E3234" s="403"/>
      <c r="F3234" s="403"/>
      <c r="G3234" s="403"/>
      <c r="H3234" s="403"/>
      <c r="I3234" s="403"/>
    </row>
    <row r="3235" spans="4:9">
      <c r="D3235" s="116"/>
      <c r="E3235" s="403"/>
      <c r="F3235" s="403"/>
      <c r="G3235" s="403"/>
      <c r="H3235" s="403"/>
      <c r="I3235" s="403"/>
    </row>
    <row r="3236" spans="4:9">
      <c r="D3236" s="116"/>
      <c r="E3236" s="403"/>
      <c r="F3236" s="403"/>
      <c r="G3236" s="403"/>
      <c r="H3236" s="403"/>
      <c r="I3236" s="403"/>
    </row>
    <row r="3237" spans="4:9">
      <c r="D3237" s="116"/>
      <c r="E3237" s="403"/>
      <c r="F3237" s="403"/>
      <c r="G3237" s="403"/>
      <c r="H3237" s="403"/>
      <c r="I3237" s="403"/>
    </row>
    <row r="3238" spans="4:9">
      <c r="D3238" s="116"/>
      <c r="E3238" s="403"/>
      <c r="F3238" s="403"/>
      <c r="G3238" s="26"/>
      <c r="H3238" s="403"/>
      <c r="I3238" s="26"/>
    </row>
    <row r="3239" spans="4:9">
      <c r="D3239" s="116"/>
      <c r="E3239" s="403"/>
      <c r="F3239" s="403"/>
      <c r="G3239" s="403"/>
      <c r="H3239" s="403"/>
      <c r="I3239" s="403"/>
    </row>
    <row r="3240" spans="4:9">
      <c r="D3240" s="116"/>
      <c r="E3240" s="403"/>
      <c r="F3240" s="403"/>
      <c r="G3240" s="403"/>
      <c r="H3240" s="403"/>
      <c r="I3240" s="403"/>
    </row>
    <row r="3241" spans="4:9">
      <c r="D3241" s="116"/>
      <c r="E3241" s="403"/>
      <c r="F3241" s="403"/>
      <c r="G3241" s="403"/>
      <c r="H3241" s="403"/>
      <c r="I3241" s="403"/>
    </row>
    <row r="3242" spans="4:9">
      <c r="D3242" s="116"/>
      <c r="E3242" s="403"/>
      <c r="F3242" s="403"/>
      <c r="G3242" s="403"/>
      <c r="H3242" s="403"/>
      <c r="I3242" s="403"/>
    </row>
    <row r="3243" spans="4:9">
      <c r="D3243" s="116"/>
      <c r="E3243" s="403"/>
      <c r="F3243" s="403"/>
      <c r="G3243" s="403"/>
      <c r="H3243" s="403"/>
      <c r="I3243" s="403"/>
    </row>
    <row r="3244" spans="4:9">
      <c r="D3244" s="116"/>
      <c r="E3244" s="403"/>
      <c r="F3244" s="403"/>
      <c r="G3244" s="403"/>
      <c r="H3244" s="403"/>
      <c r="I3244" s="403"/>
    </row>
    <row r="3245" spans="4:9">
      <c r="D3245" s="116"/>
      <c r="E3245" s="403"/>
      <c r="F3245" s="403"/>
      <c r="G3245" s="403"/>
      <c r="H3245" s="403"/>
      <c r="I3245" s="403"/>
    </row>
    <row r="3246" spans="4:9">
      <c r="D3246" s="116"/>
      <c r="E3246" s="403"/>
      <c r="F3246" s="403"/>
      <c r="G3246" s="403"/>
      <c r="H3246" s="403"/>
      <c r="I3246" s="403"/>
    </row>
    <row r="3247" spans="4:9">
      <c r="D3247" s="116"/>
      <c r="E3247" s="403"/>
      <c r="F3247" s="403"/>
      <c r="G3247" s="403"/>
      <c r="H3247" s="403"/>
      <c r="I3247" s="403"/>
    </row>
    <row r="3248" spans="4:9">
      <c r="D3248" s="116"/>
      <c r="E3248" s="403"/>
      <c r="F3248" s="403"/>
      <c r="G3248" s="403"/>
      <c r="H3248" s="403"/>
      <c r="I3248" s="403"/>
    </row>
    <row r="3249" spans="4:9">
      <c r="D3249" s="116"/>
      <c r="E3249" s="723"/>
      <c r="F3249" s="723"/>
      <c r="G3249" s="723"/>
      <c r="H3249" s="723"/>
      <c r="I3249" s="723"/>
    </row>
    <row r="3250" spans="4:9">
      <c r="D3250" s="116"/>
      <c r="E3250" s="403"/>
      <c r="F3250" s="403"/>
      <c r="G3250" s="26"/>
      <c r="H3250" s="403"/>
      <c r="I3250" s="26"/>
    </row>
    <row r="3251" spans="4:9">
      <c r="D3251" s="116"/>
      <c r="E3251" s="403"/>
      <c r="F3251" s="403"/>
      <c r="G3251" s="403"/>
      <c r="H3251" s="403"/>
      <c r="I3251" s="403"/>
    </row>
    <row r="3252" spans="4:9">
      <c r="D3252" s="116"/>
      <c r="E3252" s="403"/>
      <c r="F3252" s="403"/>
      <c r="G3252" s="403"/>
      <c r="H3252" s="403"/>
      <c r="I3252" s="403"/>
    </row>
    <row r="3253" spans="4:9">
      <c r="D3253" s="116"/>
      <c r="E3253" s="403"/>
      <c r="F3253" s="403"/>
      <c r="G3253" s="26"/>
      <c r="H3253" s="403"/>
      <c r="I3253" s="26"/>
    </row>
    <row r="3254" spans="4:9">
      <c r="D3254" s="116"/>
      <c r="E3254" s="403"/>
      <c r="F3254" s="403"/>
      <c r="G3254" s="403"/>
      <c r="H3254" s="403"/>
      <c r="I3254" s="403"/>
    </row>
    <row r="3255" spans="4:9">
      <c r="D3255" s="116"/>
      <c r="E3255" s="403"/>
      <c r="F3255" s="403"/>
      <c r="G3255" s="403"/>
      <c r="H3255" s="403"/>
      <c r="I3255" s="403"/>
    </row>
    <row r="3256" spans="4:9">
      <c r="D3256" s="116"/>
      <c r="E3256" s="403"/>
      <c r="F3256" s="403"/>
      <c r="G3256" s="26"/>
      <c r="H3256" s="403"/>
      <c r="I3256" s="26"/>
    </row>
    <row r="3257" spans="4:9">
      <c r="D3257" s="116"/>
      <c r="E3257" s="403"/>
      <c r="F3257" s="403"/>
      <c r="G3257" s="403"/>
      <c r="H3257" s="403"/>
      <c r="I3257" s="403"/>
    </row>
    <row r="3258" spans="4:9">
      <c r="D3258" s="116"/>
      <c r="E3258" s="403"/>
      <c r="F3258" s="403"/>
      <c r="G3258" s="403"/>
      <c r="H3258" s="403"/>
      <c r="I3258" s="403"/>
    </row>
    <row r="3259" spans="4:9">
      <c r="D3259" s="116"/>
      <c r="E3259" s="403"/>
      <c r="F3259" s="403"/>
      <c r="G3259" s="26"/>
      <c r="H3259" s="403"/>
      <c r="I3259" s="26"/>
    </row>
    <row r="3260" spans="4:9">
      <c r="D3260" s="116"/>
      <c r="E3260" s="403"/>
      <c r="F3260" s="403"/>
      <c r="G3260" s="26"/>
      <c r="H3260" s="403"/>
      <c r="I3260" s="26"/>
    </row>
    <row r="3261" spans="4:9">
      <c r="D3261" s="116"/>
      <c r="E3261" s="403"/>
      <c r="F3261" s="403"/>
      <c r="G3261" s="26"/>
      <c r="H3261" s="403"/>
      <c r="I3261" s="26"/>
    </row>
    <row r="3262" spans="4:9">
      <c r="D3262" s="116"/>
      <c r="E3262" s="403"/>
      <c r="F3262" s="403"/>
      <c r="G3262" s="26"/>
      <c r="H3262" s="403"/>
      <c r="I3262" s="26"/>
    </row>
    <row r="3263" spans="4:9">
      <c r="D3263" s="116"/>
      <c r="E3263" s="403"/>
      <c r="F3263" s="403"/>
      <c r="G3263" s="403"/>
      <c r="H3263" s="403"/>
      <c r="I3263" s="403"/>
    </row>
    <row r="3264" spans="4:9">
      <c r="D3264" s="116"/>
      <c r="E3264" s="403"/>
      <c r="F3264" s="403"/>
      <c r="G3264" s="403"/>
      <c r="H3264" s="403"/>
      <c r="I3264" s="403"/>
    </row>
    <row r="3265" spans="4:9">
      <c r="D3265" s="116"/>
      <c r="E3265" s="723"/>
      <c r="F3265" s="723"/>
      <c r="G3265" s="723"/>
      <c r="H3265" s="723"/>
      <c r="I3265" s="723"/>
    </row>
    <row r="3266" spans="4:9">
      <c r="D3266" s="116"/>
      <c r="E3266" s="403"/>
      <c r="F3266" s="403"/>
      <c r="G3266" s="403"/>
      <c r="H3266" s="403"/>
      <c r="I3266" s="403"/>
    </row>
    <row r="3267" spans="4:9">
      <c r="D3267" s="116"/>
      <c r="E3267" s="403"/>
      <c r="F3267" s="403"/>
      <c r="G3267" s="403"/>
      <c r="H3267" s="403"/>
      <c r="I3267" s="403"/>
    </row>
    <row r="3268" spans="4:9">
      <c r="D3268" s="116"/>
      <c r="E3268" s="403"/>
      <c r="F3268" s="403"/>
      <c r="G3268" s="403"/>
      <c r="H3268" s="403"/>
      <c r="I3268" s="403"/>
    </row>
    <row r="3269" spans="4:9">
      <c r="D3269" s="116"/>
      <c r="E3269" s="403"/>
      <c r="F3269" s="403"/>
      <c r="G3269" s="403"/>
      <c r="H3269" s="403"/>
      <c r="I3269" s="403"/>
    </row>
    <row r="3270" spans="4:9">
      <c r="D3270" s="116"/>
      <c r="E3270" s="403"/>
      <c r="F3270" s="403"/>
      <c r="G3270" s="403"/>
      <c r="H3270" s="403"/>
      <c r="I3270" s="403"/>
    </row>
    <row r="3271" spans="4:9">
      <c r="D3271" s="116"/>
      <c r="E3271" s="403"/>
      <c r="F3271" s="403"/>
      <c r="G3271" s="403"/>
      <c r="H3271" s="403"/>
      <c r="I3271" s="403"/>
    </row>
    <row r="3272" spans="4:9">
      <c r="D3272" s="116"/>
      <c r="E3272" s="723"/>
      <c r="F3272" s="723"/>
      <c r="G3272" s="723"/>
      <c r="H3272" s="723"/>
      <c r="I3272" s="723"/>
    </row>
    <row r="3273" spans="4:9">
      <c r="D3273" s="116"/>
      <c r="E3273" s="403"/>
      <c r="F3273" s="403"/>
      <c r="G3273" s="403"/>
      <c r="H3273" s="403"/>
      <c r="I3273" s="403"/>
    </row>
    <row r="3274" spans="4:9">
      <c r="D3274" s="116"/>
      <c r="E3274" s="403"/>
      <c r="F3274" s="403"/>
      <c r="G3274" s="403"/>
      <c r="H3274" s="403"/>
      <c r="I3274" s="403"/>
    </row>
    <row r="3275" spans="4:9">
      <c r="D3275" s="116"/>
      <c r="E3275" s="403"/>
      <c r="F3275" s="403"/>
      <c r="G3275" s="403"/>
      <c r="H3275" s="403"/>
      <c r="I3275" s="403"/>
    </row>
    <row r="3276" spans="4:9">
      <c r="D3276" s="116"/>
      <c r="E3276" s="723"/>
      <c r="F3276" s="723"/>
      <c r="G3276" s="723"/>
      <c r="H3276" s="723"/>
      <c r="I3276" s="723"/>
    </row>
    <row r="3277" spans="4:9">
      <c r="D3277" s="116"/>
      <c r="E3277" s="403"/>
      <c r="F3277" s="403"/>
      <c r="G3277" s="403"/>
      <c r="H3277" s="403"/>
      <c r="I3277" s="403"/>
    </row>
    <row r="3278" spans="4:9">
      <c r="D3278" s="116"/>
      <c r="E3278" s="403"/>
      <c r="F3278" s="403"/>
      <c r="G3278" s="403"/>
      <c r="H3278" s="403"/>
      <c r="I3278" s="403"/>
    </row>
    <row r="3279" spans="4:9">
      <c r="D3279" s="116"/>
      <c r="E3279" s="403"/>
      <c r="F3279" s="403"/>
      <c r="G3279" s="403"/>
      <c r="H3279" s="403"/>
      <c r="I3279" s="403"/>
    </row>
    <row r="3280" spans="4:9">
      <c r="D3280" s="116"/>
      <c r="E3280" s="403"/>
      <c r="F3280" s="403"/>
      <c r="G3280" s="403"/>
      <c r="H3280" s="403"/>
      <c r="I3280" s="403"/>
    </row>
    <row r="3281" spans="4:9">
      <c r="D3281" s="116"/>
      <c r="E3281" s="723"/>
      <c r="F3281" s="723"/>
      <c r="G3281" s="723"/>
      <c r="H3281" s="723"/>
      <c r="I3281" s="723"/>
    </row>
    <row r="3282" spans="4:9">
      <c r="D3282" s="116"/>
      <c r="E3282" s="403"/>
      <c r="F3282" s="403"/>
      <c r="G3282" s="403"/>
      <c r="H3282" s="403"/>
      <c r="I3282" s="403"/>
    </row>
    <row r="3283" spans="4:9">
      <c r="D3283" s="116"/>
      <c r="E3283" s="723"/>
      <c r="F3283" s="723"/>
      <c r="G3283" s="723"/>
      <c r="H3283" s="723"/>
      <c r="I3283" s="723"/>
    </row>
    <row r="3284" spans="4:9">
      <c r="D3284" s="116"/>
      <c r="E3284" s="403"/>
      <c r="F3284" s="403"/>
      <c r="G3284" s="403"/>
      <c r="H3284" s="403"/>
      <c r="I3284" s="403"/>
    </row>
    <row r="3285" spans="4:9">
      <c r="D3285" s="116"/>
      <c r="E3285" s="403"/>
      <c r="F3285" s="403"/>
      <c r="G3285" s="403"/>
      <c r="H3285" s="403"/>
      <c r="I3285" s="403"/>
    </row>
    <row r="3286" spans="4:9">
      <c r="D3286" s="116"/>
      <c r="E3286" s="403"/>
      <c r="F3286" s="403"/>
      <c r="G3286" s="403"/>
      <c r="H3286" s="403"/>
      <c r="I3286" s="403"/>
    </row>
    <row r="3287" spans="4:9">
      <c r="D3287" s="116"/>
      <c r="E3287" s="723"/>
      <c r="F3287" s="723"/>
      <c r="G3287" s="723"/>
      <c r="H3287" s="723"/>
      <c r="I3287" s="723"/>
    </row>
    <row r="3288" spans="4:9">
      <c r="D3288" s="116"/>
      <c r="E3288" s="403"/>
      <c r="F3288" s="403"/>
      <c r="G3288" s="26"/>
      <c r="H3288" s="403"/>
      <c r="I3288" s="26"/>
    </row>
    <row r="3289" spans="4:9">
      <c r="D3289" s="116"/>
      <c r="E3289" s="403"/>
      <c r="F3289" s="403"/>
      <c r="G3289" s="403"/>
      <c r="H3289" s="403"/>
      <c r="I3289" s="403"/>
    </row>
    <row r="3290" spans="4:9">
      <c r="D3290" s="116"/>
      <c r="E3290" s="403"/>
      <c r="F3290" s="403"/>
      <c r="G3290" s="403"/>
      <c r="H3290" s="403"/>
      <c r="I3290" s="403"/>
    </row>
    <row r="3291" spans="4:9">
      <c r="D3291" s="116"/>
      <c r="E3291" s="403"/>
      <c r="F3291" s="403"/>
      <c r="G3291" s="26"/>
      <c r="H3291" s="403"/>
      <c r="I3291" s="26"/>
    </row>
    <row r="3292" spans="4:9">
      <c r="D3292" s="116"/>
      <c r="E3292" s="403"/>
      <c r="F3292" s="403"/>
      <c r="G3292" s="26"/>
      <c r="H3292" s="403"/>
      <c r="I3292" s="26"/>
    </row>
    <row r="3293" spans="4:9">
      <c r="D3293" s="116"/>
      <c r="E3293" s="403"/>
      <c r="F3293" s="403"/>
      <c r="G3293" s="26"/>
      <c r="H3293" s="403"/>
      <c r="I3293" s="26"/>
    </row>
    <row r="3294" spans="4:9">
      <c r="D3294" s="116"/>
      <c r="E3294" s="403"/>
      <c r="F3294" s="403"/>
      <c r="G3294" s="403"/>
      <c r="H3294" s="403"/>
      <c r="I3294" s="403"/>
    </row>
    <row r="3295" spans="4:9">
      <c r="D3295" s="116"/>
      <c r="E3295" s="403"/>
      <c r="F3295" s="403"/>
      <c r="G3295" s="403"/>
      <c r="H3295" s="403"/>
      <c r="I3295" s="403"/>
    </row>
    <row r="3296" spans="4:9">
      <c r="D3296" s="116"/>
      <c r="E3296" s="403"/>
      <c r="F3296" s="403"/>
      <c r="G3296" s="403"/>
      <c r="H3296" s="403"/>
      <c r="I3296" s="403"/>
    </row>
    <row r="3297" spans="4:9">
      <c r="D3297" s="116"/>
      <c r="E3297" s="403"/>
      <c r="F3297" s="403"/>
      <c r="G3297" s="26"/>
      <c r="H3297" s="403"/>
      <c r="I3297" s="26"/>
    </row>
    <row r="3298" spans="4:9">
      <c r="D3298" s="116"/>
      <c r="E3298" s="723"/>
      <c r="F3298" s="723"/>
      <c r="G3298" s="723"/>
      <c r="H3298" s="723"/>
      <c r="I3298" s="723"/>
    </row>
    <row r="3299" spans="4:9">
      <c r="D3299" s="116"/>
      <c r="E3299" s="403"/>
      <c r="F3299" s="403"/>
      <c r="G3299" s="403"/>
      <c r="H3299" s="403"/>
      <c r="I3299" s="403"/>
    </row>
    <row r="3300" spans="4:9">
      <c r="D3300" s="116"/>
      <c r="E3300" s="403"/>
      <c r="F3300" s="403"/>
      <c r="G3300" s="403"/>
      <c r="H3300" s="403"/>
      <c r="I3300" s="403"/>
    </row>
    <row r="3301" spans="4:9">
      <c r="D3301" s="116"/>
      <c r="E3301" s="723"/>
      <c r="F3301" s="723"/>
      <c r="G3301" s="723"/>
      <c r="H3301" s="723"/>
      <c r="I3301" s="723"/>
    </row>
    <row r="3302" spans="4:9">
      <c r="D3302" s="116"/>
      <c r="E3302" s="403"/>
      <c r="F3302" s="403"/>
      <c r="G3302" s="403"/>
      <c r="H3302" s="403"/>
      <c r="I3302" s="403"/>
    </row>
    <row r="3303" spans="4:9">
      <c r="D3303" s="116"/>
      <c r="E3303" s="403"/>
      <c r="F3303" s="403"/>
      <c r="G3303" s="403"/>
      <c r="H3303" s="403"/>
      <c r="I3303" s="403"/>
    </row>
    <row r="3304" spans="4:9">
      <c r="D3304" s="116"/>
      <c r="E3304" s="403"/>
      <c r="F3304" s="403"/>
      <c r="G3304" s="403"/>
      <c r="H3304" s="403"/>
      <c r="I3304" s="403"/>
    </row>
    <row r="3305" spans="4:9">
      <c r="D3305" s="116"/>
      <c r="E3305" s="403"/>
      <c r="F3305" s="403"/>
      <c r="G3305" s="26"/>
      <c r="H3305" s="403"/>
      <c r="I3305" s="26"/>
    </row>
    <row r="3306" spans="4:9">
      <c r="D3306" s="116"/>
      <c r="E3306" s="403"/>
      <c r="F3306" s="403"/>
      <c r="G3306" s="26"/>
      <c r="H3306" s="403"/>
      <c r="I3306" s="26"/>
    </row>
    <row r="3307" spans="4:9">
      <c r="D3307" s="116"/>
      <c r="E3307" s="403"/>
      <c r="F3307" s="403"/>
      <c r="G3307" s="403"/>
      <c r="H3307" s="403"/>
      <c r="I3307" s="403"/>
    </row>
    <row r="3308" spans="4:9">
      <c r="D3308" s="116"/>
      <c r="E3308" s="403"/>
      <c r="F3308" s="403"/>
      <c r="G3308" s="403"/>
      <c r="H3308" s="403"/>
      <c r="I3308" s="403"/>
    </row>
    <row r="3309" spans="4:9">
      <c r="D3309" s="116"/>
      <c r="E3309" s="403"/>
      <c r="F3309" s="403"/>
      <c r="G3309" s="403"/>
      <c r="H3309" s="403"/>
      <c r="I3309" s="403"/>
    </row>
    <row r="3310" spans="4:9">
      <c r="D3310" s="116"/>
      <c r="E3310" s="403"/>
      <c r="F3310" s="403"/>
      <c r="G3310" s="403"/>
      <c r="H3310" s="403"/>
      <c r="I3310" s="403"/>
    </row>
    <row r="3311" spans="4:9">
      <c r="D3311" s="116"/>
      <c r="E3311" s="403"/>
      <c r="F3311" s="403"/>
      <c r="G3311" s="26"/>
      <c r="H3311" s="403"/>
      <c r="I3311" s="26"/>
    </row>
    <row r="3312" spans="4:9">
      <c r="D3312" s="116"/>
      <c r="E3312" s="403"/>
      <c r="F3312" s="403"/>
      <c r="G3312" s="403"/>
      <c r="H3312" s="403"/>
      <c r="I3312" s="403"/>
    </row>
    <row r="3313" spans="4:9">
      <c r="D3313" s="116"/>
      <c r="E3313" s="723"/>
      <c r="F3313" s="723"/>
      <c r="G3313" s="723"/>
      <c r="H3313" s="723"/>
      <c r="I3313" s="723"/>
    </row>
    <row r="3314" spans="4:9">
      <c r="D3314" s="116"/>
      <c r="E3314" s="723"/>
      <c r="F3314" s="723"/>
      <c r="G3314" s="723"/>
      <c r="H3314" s="723"/>
      <c r="I3314" s="723"/>
    </row>
    <row r="3315" spans="4:9">
      <c r="D3315" s="116"/>
      <c r="E3315" s="403"/>
      <c r="F3315" s="403"/>
      <c r="G3315" s="26"/>
      <c r="H3315" s="403"/>
      <c r="I3315" s="26"/>
    </row>
    <row r="3316" spans="4:9">
      <c r="D3316" s="116"/>
      <c r="E3316" s="403"/>
      <c r="F3316" s="403"/>
      <c r="G3316" s="403"/>
      <c r="H3316" s="403"/>
      <c r="I3316" s="403"/>
    </row>
    <row r="3317" spans="4:9">
      <c r="D3317" s="116"/>
      <c r="E3317" s="403"/>
      <c r="F3317" s="403"/>
      <c r="G3317" s="403"/>
      <c r="H3317" s="403"/>
      <c r="I3317" s="403"/>
    </row>
    <row r="3318" spans="4:9">
      <c r="D3318" s="116"/>
      <c r="E3318" s="403"/>
      <c r="F3318" s="403"/>
      <c r="G3318" s="403"/>
      <c r="H3318" s="403"/>
      <c r="I3318" s="403"/>
    </row>
    <row r="3319" spans="4:9">
      <c r="D3319" s="116"/>
      <c r="E3319" s="403"/>
      <c r="F3319" s="403"/>
      <c r="G3319" s="403"/>
      <c r="H3319" s="403"/>
      <c r="I3319" s="403"/>
    </row>
    <row r="3320" spans="4:9">
      <c r="D3320" s="116"/>
      <c r="E3320" s="403"/>
      <c r="F3320" s="403"/>
      <c r="G3320" s="26"/>
      <c r="H3320" s="403"/>
      <c r="I3320" s="26"/>
    </row>
    <row r="3321" spans="4:9">
      <c r="D3321" s="116"/>
      <c r="E3321" s="403"/>
      <c r="F3321" s="403"/>
      <c r="G3321" s="403"/>
      <c r="H3321" s="403"/>
      <c r="I3321" s="403"/>
    </row>
    <row r="3322" spans="4:9">
      <c r="D3322" s="116"/>
      <c r="E3322" s="403"/>
      <c r="F3322" s="403"/>
      <c r="G3322" s="403"/>
      <c r="H3322" s="403"/>
      <c r="I3322" s="403"/>
    </row>
    <row r="3323" spans="4:9">
      <c r="D3323" s="116"/>
      <c r="E3323" s="403"/>
      <c r="F3323" s="403"/>
      <c r="G3323" s="26"/>
      <c r="H3323" s="403"/>
      <c r="I3323" s="26"/>
    </row>
    <row r="3324" spans="4:9">
      <c r="D3324" s="116"/>
      <c r="E3324" s="403"/>
      <c r="F3324" s="403"/>
      <c r="G3324" s="26"/>
      <c r="H3324" s="403"/>
      <c r="I3324" s="26"/>
    </row>
    <row r="3325" spans="4:9">
      <c r="D3325" s="116"/>
      <c r="E3325" s="403"/>
      <c r="F3325" s="403"/>
      <c r="G3325" s="26"/>
      <c r="H3325" s="403"/>
      <c r="I3325" s="26"/>
    </row>
    <row r="3326" spans="4:9">
      <c r="D3326" s="116"/>
      <c r="E3326" s="403"/>
      <c r="F3326" s="403"/>
      <c r="G3326" s="26"/>
      <c r="H3326" s="403"/>
      <c r="I3326" s="26"/>
    </row>
    <row r="3327" spans="4:9">
      <c r="D3327" s="116"/>
      <c r="E3327" s="723"/>
      <c r="F3327" s="723"/>
      <c r="G3327" s="723"/>
      <c r="H3327" s="723"/>
      <c r="I3327" s="723"/>
    </row>
    <row r="3328" spans="4:9">
      <c r="D3328" s="116"/>
      <c r="E3328" s="403"/>
      <c r="F3328" s="403"/>
      <c r="G3328" s="403"/>
      <c r="H3328" s="403"/>
      <c r="I3328" s="403"/>
    </row>
    <row r="3329" spans="4:9">
      <c r="D3329" s="116"/>
      <c r="E3329" s="403"/>
      <c r="F3329" s="403"/>
      <c r="G3329" s="26"/>
      <c r="H3329" s="403"/>
      <c r="I3329" s="26"/>
    </row>
    <row r="3330" spans="4:9">
      <c r="D3330" s="116"/>
      <c r="E3330" s="403"/>
      <c r="F3330" s="403"/>
      <c r="G3330" s="26"/>
      <c r="H3330" s="403"/>
      <c r="I3330" s="26"/>
    </row>
    <row r="3331" spans="4:9">
      <c r="D3331" s="116"/>
      <c r="E3331" s="403"/>
      <c r="F3331" s="403"/>
      <c r="G3331" s="26"/>
      <c r="H3331" s="403"/>
      <c r="I3331" s="26"/>
    </row>
    <row r="3332" spans="4:9">
      <c r="D3332" s="116"/>
      <c r="E3332" s="723"/>
      <c r="F3332" s="723"/>
      <c r="G3332" s="723"/>
      <c r="H3332" s="723"/>
      <c r="I3332" s="723"/>
    </row>
    <row r="3333" spans="4:9">
      <c r="D3333" s="116"/>
      <c r="E3333" s="403"/>
      <c r="F3333" s="403"/>
      <c r="G3333" s="26"/>
      <c r="H3333" s="403"/>
      <c r="I3333" s="26"/>
    </row>
    <row r="3334" spans="4:9">
      <c r="D3334" s="116"/>
      <c r="E3334" s="723"/>
      <c r="F3334" s="723"/>
      <c r="G3334" s="723"/>
      <c r="H3334" s="723"/>
      <c r="I3334" s="723"/>
    </row>
    <row r="3335" spans="4:9">
      <c r="D3335" s="116"/>
      <c r="E3335" s="403"/>
      <c r="F3335" s="403"/>
      <c r="G3335" s="403"/>
      <c r="H3335" s="403"/>
      <c r="I3335" s="403"/>
    </row>
    <row r="3336" spans="4:9">
      <c r="D3336" s="116"/>
      <c r="E3336" s="403"/>
      <c r="F3336" s="403"/>
      <c r="G3336" s="403"/>
      <c r="H3336" s="403"/>
      <c r="I3336" s="403"/>
    </row>
    <row r="3337" spans="4:9">
      <c r="D3337" s="116"/>
      <c r="E3337" s="403"/>
      <c r="F3337" s="403"/>
      <c r="G3337" s="403"/>
      <c r="H3337" s="403"/>
      <c r="I3337" s="403"/>
    </row>
    <row r="3338" spans="4:9">
      <c r="D3338" s="116"/>
      <c r="E3338" s="403"/>
      <c r="F3338" s="403"/>
      <c r="G3338" s="403"/>
      <c r="H3338" s="403"/>
      <c r="I3338" s="403"/>
    </row>
    <row r="3339" spans="4:9">
      <c r="D3339" s="116"/>
      <c r="E3339" s="403"/>
      <c r="F3339" s="403"/>
      <c r="G3339" s="403"/>
      <c r="H3339" s="403"/>
      <c r="I3339" s="403"/>
    </row>
    <row r="3340" spans="4:9">
      <c r="D3340" s="116"/>
      <c r="E3340" s="403"/>
      <c r="F3340" s="403"/>
      <c r="G3340" s="26"/>
      <c r="H3340" s="403"/>
      <c r="I3340" s="26"/>
    </row>
    <row r="3341" spans="4:9">
      <c r="D3341" s="116"/>
      <c r="E3341" s="403"/>
      <c r="F3341" s="403"/>
      <c r="G3341" s="26"/>
      <c r="H3341" s="403"/>
      <c r="I3341" s="26"/>
    </row>
    <row r="3342" spans="4:9">
      <c r="D3342" s="116"/>
      <c r="E3342" s="403"/>
      <c r="F3342" s="403"/>
      <c r="G3342" s="403"/>
      <c r="H3342" s="403"/>
      <c r="I3342" s="403"/>
    </row>
    <row r="3343" spans="4:9">
      <c r="D3343" s="116"/>
      <c r="E3343" s="723"/>
      <c r="F3343" s="723"/>
      <c r="G3343" s="723"/>
      <c r="H3343" s="723"/>
      <c r="I3343" s="723"/>
    </row>
    <row r="3344" spans="4:9">
      <c r="D3344" s="116"/>
      <c r="E3344" s="403"/>
      <c r="F3344" s="403"/>
      <c r="G3344" s="403"/>
      <c r="H3344" s="403"/>
      <c r="I3344" s="403"/>
    </row>
    <row r="3345" spans="4:9">
      <c r="D3345" s="116"/>
      <c r="E3345" s="403"/>
      <c r="F3345" s="403"/>
      <c r="G3345" s="403"/>
      <c r="H3345" s="403"/>
      <c r="I3345" s="403"/>
    </row>
    <row r="3346" spans="4:9">
      <c r="D3346" s="116"/>
      <c r="E3346" s="403"/>
      <c r="F3346" s="403"/>
      <c r="G3346" s="403"/>
      <c r="H3346" s="403"/>
      <c r="I3346" s="403"/>
    </row>
    <row r="3347" spans="4:9">
      <c r="D3347" s="116"/>
      <c r="E3347" s="723"/>
      <c r="F3347" s="723"/>
      <c r="G3347" s="723"/>
      <c r="H3347" s="723"/>
      <c r="I3347" s="723"/>
    </row>
    <row r="3348" spans="4:9">
      <c r="D3348" s="116"/>
      <c r="E3348" s="723"/>
      <c r="F3348" s="723"/>
      <c r="G3348" s="723"/>
      <c r="H3348" s="723"/>
      <c r="I3348" s="723"/>
    </row>
    <row r="3349" spans="4:9">
      <c r="D3349" s="116"/>
      <c r="E3349" s="403"/>
      <c r="F3349" s="403"/>
      <c r="G3349" s="403"/>
      <c r="H3349" s="403"/>
      <c r="I3349" s="403"/>
    </row>
    <row r="3350" spans="4:9">
      <c r="D3350" s="116"/>
      <c r="E3350" s="403"/>
      <c r="F3350" s="403"/>
      <c r="G3350" s="403"/>
      <c r="H3350" s="403"/>
      <c r="I3350" s="403"/>
    </row>
    <row r="3351" spans="4:9">
      <c r="D3351" s="116"/>
      <c r="E3351" s="403"/>
      <c r="F3351" s="403"/>
      <c r="G3351" s="403"/>
      <c r="H3351" s="403"/>
      <c r="I3351" s="403"/>
    </row>
    <row r="3352" spans="4:9">
      <c r="D3352" s="116"/>
      <c r="E3352" s="403"/>
      <c r="F3352" s="403"/>
      <c r="G3352" s="403"/>
      <c r="H3352" s="403"/>
      <c r="I3352" s="403"/>
    </row>
    <row r="3353" spans="4:9">
      <c r="D3353" s="116"/>
      <c r="E3353" s="403"/>
      <c r="F3353" s="403"/>
      <c r="G3353" s="403"/>
      <c r="H3353" s="403"/>
      <c r="I3353" s="403"/>
    </row>
    <row r="3354" spans="4:9">
      <c r="D3354" s="116"/>
      <c r="E3354" s="403"/>
      <c r="F3354" s="403"/>
      <c r="G3354" s="403"/>
      <c r="H3354" s="403"/>
      <c r="I3354" s="403"/>
    </row>
    <row r="3355" spans="4:9">
      <c r="D3355" s="116"/>
      <c r="E3355" s="723"/>
      <c r="F3355" s="723"/>
      <c r="G3355" s="723"/>
      <c r="H3355" s="723"/>
      <c r="I3355" s="723"/>
    </row>
    <row r="3356" spans="4:9">
      <c r="D3356" s="116"/>
      <c r="E3356" s="403"/>
      <c r="F3356" s="403"/>
      <c r="G3356" s="403"/>
      <c r="H3356" s="403"/>
      <c r="I3356" s="403"/>
    </row>
    <row r="3357" spans="4:9">
      <c r="D3357" s="116"/>
      <c r="E3357" s="723"/>
      <c r="F3357" s="723"/>
      <c r="G3357" s="723"/>
      <c r="H3357" s="723"/>
      <c r="I3357" s="723"/>
    </row>
    <row r="3358" spans="4:9">
      <c r="D3358" s="116"/>
      <c r="E3358" s="403"/>
      <c r="F3358" s="403"/>
      <c r="G3358" s="403"/>
      <c r="H3358" s="403"/>
      <c r="I3358" s="403"/>
    </row>
    <row r="3359" spans="4:9">
      <c r="D3359" s="116"/>
      <c r="E3359" s="723"/>
      <c r="F3359" s="723"/>
      <c r="G3359" s="723"/>
      <c r="H3359" s="723"/>
      <c r="I3359" s="723"/>
    </row>
    <row r="3360" spans="4:9">
      <c r="D3360" s="116"/>
      <c r="E3360" s="403"/>
      <c r="F3360" s="403"/>
      <c r="G3360" s="403"/>
      <c r="H3360" s="403"/>
      <c r="I3360" s="403"/>
    </row>
    <row r="3361" spans="4:9">
      <c r="D3361" s="116"/>
      <c r="E3361" s="403"/>
      <c r="F3361" s="403"/>
      <c r="G3361" s="403"/>
      <c r="H3361" s="403"/>
      <c r="I3361" s="403"/>
    </row>
    <row r="3362" spans="4:9">
      <c r="D3362" s="116"/>
      <c r="E3362" s="723"/>
      <c r="F3362" s="723"/>
      <c r="G3362" s="723"/>
      <c r="H3362" s="723"/>
      <c r="I3362" s="723"/>
    </row>
    <row r="3363" spans="4:9">
      <c r="D3363" s="116"/>
      <c r="E3363" s="403"/>
      <c r="F3363" s="403"/>
      <c r="G3363" s="403"/>
      <c r="H3363" s="403"/>
      <c r="I3363" s="403"/>
    </row>
    <row r="3364" spans="4:9">
      <c r="D3364" s="116"/>
      <c r="E3364" s="403"/>
      <c r="F3364" s="403"/>
      <c r="G3364" s="403"/>
      <c r="H3364" s="403"/>
      <c r="I3364" s="403"/>
    </row>
    <row r="3365" spans="4:9">
      <c r="D3365" s="116"/>
      <c r="E3365" s="403"/>
      <c r="F3365" s="403"/>
      <c r="G3365" s="403"/>
      <c r="H3365" s="403"/>
      <c r="I3365" s="403"/>
    </row>
    <row r="3366" spans="4:9">
      <c r="D3366" s="116"/>
      <c r="E3366" s="403"/>
      <c r="F3366" s="403"/>
      <c r="G3366" s="403"/>
      <c r="H3366" s="403"/>
      <c r="I3366" s="403"/>
    </row>
    <row r="3367" spans="4:9">
      <c r="D3367" s="116"/>
      <c r="E3367" s="403"/>
      <c r="F3367" s="403"/>
      <c r="G3367" s="403"/>
      <c r="H3367" s="403"/>
      <c r="I3367" s="403"/>
    </row>
    <row r="3368" spans="4:9">
      <c r="D3368" s="116"/>
      <c r="E3368" s="403"/>
      <c r="F3368" s="403"/>
      <c r="G3368" s="403"/>
      <c r="H3368" s="403"/>
      <c r="I3368" s="403"/>
    </row>
    <row r="3369" spans="4:9">
      <c r="D3369" s="116"/>
      <c r="E3369" s="403"/>
      <c r="F3369" s="403"/>
      <c r="G3369" s="403"/>
      <c r="H3369" s="403"/>
      <c r="I3369" s="403"/>
    </row>
    <row r="3370" spans="4:9">
      <c r="D3370" s="116"/>
      <c r="E3370" s="403"/>
      <c r="F3370" s="403"/>
      <c r="G3370" s="403"/>
      <c r="H3370" s="403"/>
      <c r="I3370" s="403"/>
    </row>
    <row r="3371" spans="4:9">
      <c r="D3371" s="116"/>
      <c r="E3371" s="403"/>
      <c r="F3371" s="403"/>
      <c r="G3371" s="403"/>
      <c r="H3371" s="403"/>
      <c r="I3371" s="403"/>
    </row>
    <row r="3372" spans="4:9">
      <c r="D3372" s="116"/>
      <c r="E3372" s="403"/>
      <c r="F3372" s="403"/>
      <c r="G3372" s="403"/>
      <c r="H3372" s="403"/>
      <c r="I3372" s="403"/>
    </row>
    <row r="3373" spans="4:9">
      <c r="D3373" s="116"/>
      <c r="E3373" s="403"/>
      <c r="F3373" s="403"/>
      <c r="G3373" s="403"/>
      <c r="H3373" s="403"/>
      <c r="I3373" s="403"/>
    </row>
    <row r="3374" spans="4:9">
      <c r="D3374" s="116"/>
      <c r="E3374" s="403"/>
      <c r="F3374" s="403"/>
      <c r="G3374" s="403"/>
      <c r="H3374" s="403"/>
      <c r="I3374" s="403"/>
    </row>
    <row r="3375" spans="4:9">
      <c r="D3375" s="116"/>
      <c r="E3375" s="403"/>
      <c r="F3375" s="403"/>
      <c r="G3375" s="403"/>
      <c r="H3375" s="403"/>
      <c r="I3375" s="403"/>
    </row>
    <row r="3376" spans="4:9">
      <c r="D3376" s="116"/>
      <c r="E3376" s="403"/>
      <c r="F3376" s="403"/>
      <c r="G3376" s="26"/>
      <c r="H3376" s="403"/>
      <c r="I3376" s="26"/>
    </row>
    <row r="3377" spans="4:9">
      <c r="D3377" s="116"/>
      <c r="E3377" s="403"/>
      <c r="F3377" s="403"/>
      <c r="G3377" s="26"/>
      <c r="H3377" s="403"/>
      <c r="I3377" s="26"/>
    </row>
    <row r="3378" spans="4:9">
      <c r="D3378" s="116"/>
      <c r="E3378" s="723"/>
      <c r="F3378" s="723"/>
      <c r="G3378" s="723"/>
      <c r="H3378" s="723"/>
      <c r="I3378" s="723"/>
    </row>
    <row r="3379" spans="4:9">
      <c r="D3379" s="116"/>
      <c r="E3379" s="403"/>
      <c r="F3379" s="403"/>
      <c r="G3379" s="403"/>
      <c r="H3379" s="403"/>
      <c r="I3379" s="403"/>
    </row>
    <row r="3380" spans="4:9">
      <c r="D3380" s="116"/>
      <c r="E3380" s="723"/>
      <c r="F3380" s="723"/>
      <c r="G3380" s="723"/>
      <c r="H3380" s="723"/>
      <c r="I3380" s="723"/>
    </row>
    <row r="3381" spans="4:9">
      <c r="D3381" s="116"/>
      <c r="E3381" s="403"/>
      <c r="F3381" s="403"/>
      <c r="G3381" s="403"/>
      <c r="H3381" s="403"/>
      <c r="I3381" s="26"/>
    </row>
    <row r="3382" spans="4:9">
      <c r="D3382" s="116"/>
      <c r="E3382" s="403"/>
      <c r="F3382" s="403"/>
      <c r="G3382" s="26"/>
      <c r="H3382" s="26"/>
      <c r="I3382" s="26"/>
    </row>
    <row r="3383" spans="4:9">
      <c r="D3383" s="116"/>
      <c r="E3383" s="403"/>
      <c r="F3383" s="403"/>
      <c r="G3383" s="403"/>
      <c r="H3383" s="403"/>
      <c r="I3383" s="26"/>
    </row>
    <row r="3384" spans="4:9">
      <c r="D3384" s="116"/>
      <c r="E3384" s="403"/>
      <c r="F3384" s="403"/>
      <c r="G3384" s="26"/>
      <c r="H3384" s="26"/>
      <c r="I3384" s="26"/>
    </row>
    <row r="3385" spans="4:9">
      <c r="D3385" s="116"/>
      <c r="E3385" s="403"/>
      <c r="F3385" s="403"/>
      <c r="G3385" s="403"/>
      <c r="H3385" s="403"/>
      <c r="I3385" s="403"/>
    </row>
    <row r="3386" spans="4:9">
      <c r="D3386" s="116"/>
      <c r="E3386" s="403"/>
      <c r="F3386" s="403"/>
      <c r="G3386" s="403"/>
      <c r="H3386" s="403"/>
      <c r="I3386" s="403"/>
    </row>
    <row r="3387" spans="4:9">
      <c r="D3387" s="116"/>
      <c r="E3387" s="403"/>
      <c r="F3387" s="403"/>
      <c r="G3387" s="403"/>
      <c r="H3387" s="26"/>
      <c r="I3387" s="26"/>
    </row>
    <row r="3388" spans="4:9">
      <c r="D3388" s="116"/>
      <c r="E3388" s="723"/>
      <c r="F3388" s="723"/>
      <c r="G3388" s="723"/>
      <c r="H3388" s="723"/>
      <c r="I3388" s="723"/>
    </row>
    <row r="3389" spans="4:9">
      <c r="D3389" s="116"/>
      <c r="E3389" s="403"/>
      <c r="F3389" s="403"/>
      <c r="G3389" s="26"/>
      <c r="H3389" s="26"/>
      <c r="I3389" s="26"/>
    </row>
    <row r="3390" spans="4:9">
      <c r="D3390" s="116"/>
      <c r="E3390" s="403"/>
      <c r="F3390" s="403"/>
      <c r="G3390" s="26"/>
      <c r="H3390" s="26"/>
      <c r="I3390" s="26"/>
    </row>
    <row r="3391" spans="4:9">
      <c r="D3391" s="116"/>
      <c r="E3391" s="403"/>
      <c r="F3391" s="403"/>
      <c r="G3391" s="26"/>
      <c r="H3391" s="26"/>
      <c r="I3391" s="26"/>
    </row>
    <row r="3392" spans="4:9">
      <c r="D3392" s="116"/>
      <c r="E3392" s="403"/>
      <c r="F3392" s="403"/>
      <c r="G3392" s="26"/>
      <c r="H3392" s="26"/>
      <c r="I3392" s="26"/>
    </row>
    <row r="3393" spans="4:9">
      <c r="D3393" s="116"/>
      <c r="E3393" s="723"/>
      <c r="F3393" s="723"/>
      <c r="G3393" s="723"/>
      <c r="H3393" s="723"/>
      <c r="I3393" s="723"/>
    </row>
    <row r="3394" spans="4:9">
      <c r="D3394" s="116"/>
      <c r="E3394" s="403"/>
      <c r="F3394" s="403"/>
      <c r="G3394" s="26"/>
      <c r="H3394" s="403"/>
      <c r="I3394" s="26"/>
    </row>
    <row r="3395" spans="4:9">
      <c r="D3395" s="116"/>
      <c r="E3395" s="403"/>
      <c r="F3395" s="403"/>
      <c r="G3395" s="26"/>
      <c r="H3395" s="26"/>
      <c r="I3395" s="26"/>
    </row>
    <row r="3396" spans="4:9">
      <c r="D3396" s="116"/>
      <c r="E3396" s="403"/>
      <c r="F3396" s="403"/>
      <c r="G3396" s="26"/>
      <c r="H3396" s="26"/>
      <c r="I3396" s="26"/>
    </row>
    <row r="3397" spans="4:9">
      <c r="D3397" s="116"/>
      <c r="E3397" s="403"/>
      <c r="F3397" s="403"/>
      <c r="G3397" s="403"/>
      <c r="H3397" s="403"/>
      <c r="I3397" s="403"/>
    </row>
    <row r="3398" spans="4:9">
      <c r="D3398" s="116"/>
      <c r="E3398" s="403"/>
      <c r="F3398" s="403"/>
      <c r="G3398" s="403"/>
      <c r="H3398" s="403"/>
      <c r="I3398" s="403"/>
    </row>
    <row r="3399" spans="4:9">
      <c r="D3399" s="116"/>
      <c r="E3399" s="723"/>
      <c r="F3399" s="723"/>
      <c r="G3399" s="723"/>
      <c r="H3399" s="723"/>
      <c r="I3399" s="723"/>
    </row>
    <row r="3400" spans="4:9">
      <c r="D3400" s="116"/>
      <c r="E3400" s="403"/>
      <c r="F3400" s="403"/>
      <c r="G3400" s="403"/>
      <c r="H3400" s="403"/>
      <c r="I3400" s="403"/>
    </row>
    <row r="3401" spans="4:9">
      <c r="D3401" s="116"/>
      <c r="E3401" s="403"/>
      <c r="F3401" s="403"/>
      <c r="G3401" s="403"/>
      <c r="H3401" s="403"/>
      <c r="I3401" s="403"/>
    </row>
    <row r="3402" spans="4:9">
      <c r="D3402" s="116"/>
      <c r="E3402" s="403"/>
      <c r="F3402" s="403"/>
      <c r="G3402" s="403"/>
      <c r="H3402" s="403"/>
      <c r="I3402" s="403"/>
    </row>
    <row r="3403" spans="4:9">
      <c r="D3403" s="116"/>
      <c r="E3403" s="403"/>
      <c r="F3403" s="403"/>
      <c r="G3403" s="403"/>
      <c r="H3403" s="403"/>
      <c r="I3403" s="403"/>
    </row>
    <row r="3404" spans="4:9">
      <c r="D3404" s="116"/>
      <c r="E3404" s="403"/>
      <c r="F3404" s="403"/>
      <c r="G3404" s="26"/>
      <c r="H3404" s="403"/>
      <c r="I3404" s="26"/>
    </row>
    <row r="3405" spans="4:9">
      <c r="D3405" s="116"/>
      <c r="E3405" s="723"/>
      <c r="F3405" s="723"/>
      <c r="G3405" s="723"/>
      <c r="H3405" s="723"/>
      <c r="I3405" s="723"/>
    </row>
    <row r="3406" spans="4:9">
      <c r="D3406" s="116"/>
      <c r="E3406" s="723"/>
      <c r="F3406" s="723"/>
      <c r="G3406" s="723"/>
      <c r="H3406" s="723"/>
      <c r="I3406" s="723"/>
    </row>
    <row r="3407" spans="4:9">
      <c r="D3407" s="116"/>
      <c r="E3407" s="403"/>
      <c r="F3407" s="403"/>
      <c r="G3407" s="403"/>
      <c r="H3407" s="403"/>
      <c r="I3407" s="403"/>
    </row>
    <row r="3408" spans="4:9">
      <c r="D3408" s="116"/>
      <c r="E3408" s="403"/>
      <c r="F3408" s="403"/>
      <c r="G3408" s="403"/>
      <c r="H3408" s="403"/>
      <c r="I3408" s="403"/>
    </row>
    <row r="3409" spans="4:9">
      <c r="D3409" s="116"/>
      <c r="E3409" s="403"/>
      <c r="F3409" s="403"/>
      <c r="G3409" s="26"/>
      <c r="H3409" s="403"/>
      <c r="I3409" s="26"/>
    </row>
    <row r="3410" spans="4:9">
      <c r="D3410" s="116"/>
      <c r="E3410" s="403"/>
      <c r="F3410" s="403"/>
      <c r="G3410" s="403"/>
      <c r="H3410" s="403"/>
      <c r="I3410" s="403"/>
    </row>
    <row r="3411" spans="4:9">
      <c r="D3411" s="116"/>
      <c r="E3411" s="403"/>
      <c r="F3411" s="403"/>
      <c r="G3411" s="403"/>
      <c r="H3411" s="403"/>
      <c r="I3411" s="403"/>
    </row>
    <row r="3412" spans="4:9">
      <c r="D3412" s="116"/>
      <c r="E3412" s="403"/>
      <c r="F3412" s="403"/>
      <c r="G3412" s="403"/>
      <c r="H3412" s="403"/>
      <c r="I3412" s="403"/>
    </row>
    <row r="3413" spans="4:9">
      <c r="D3413" s="116"/>
      <c r="E3413" s="403"/>
      <c r="F3413" s="403"/>
      <c r="G3413" s="403"/>
      <c r="H3413" s="403"/>
      <c r="I3413" s="403"/>
    </row>
    <row r="3414" spans="4:9">
      <c r="D3414" s="116"/>
      <c r="E3414" s="403"/>
      <c r="F3414" s="403"/>
      <c r="G3414" s="403"/>
      <c r="H3414" s="403"/>
      <c r="I3414" s="403"/>
    </row>
    <row r="3415" spans="4:9">
      <c r="D3415" s="116"/>
      <c r="E3415" s="403"/>
      <c r="F3415" s="403"/>
      <c r="G3415" s="403"/>
      <c r="H3415" s="403"/>
      <c r="I3415" s="403"/>
    </row>
    <row r="3416" spans="4:9">
      <c r="D3416" s="116"/>
      <c r="E3416" s="403"/>
      <c r="F3416" s="403"/>
      <c r="G3416" s="403"/>
      <c r="H3416" s="403"/>
      <c r="I3416" s="403"/>
    </row>
    <row r="3417" spans="4:9">
      <c r="D3417" s="116"/>
      <c r="E3417" s="403"/>
      <c r="F3417" s="403"/>
      <c r="G3417" s="403"/>
      <c r="H3417" s="403"/>
      <c r="I3417" s="403"/>
    </row>
    <row r="3418" spans="4:9">
      <c r="D3418" s="116"/>
      <c r="E3418" s="403"/>
      <c r="F3418" s="403"/>
      <c r="G3418" s="403"/>
      <c r="H3418" s="403"/>
      <c r="I3418" s="403"/>
    </row>
    <row r="3419" spans="4:9">
      <c r="D3419" s="116"/>
      <c r="E3419" s="403"/>
      <c r="F3419" s="403"/>
      <c r="G3419" s="403"/>
      <c r="H3419" s="403"/>
      <c r="I3419" s="403"/>
    </row>
    <row r="3420" spans="4:9">
      <c r="D3420" s="116"/>
      <c r="E3420" s="403"/>
      <c r="F3420" s="403"/>
      <c r="G3420" s="403"/>
      <c r="H3420" s="403"/>
      <c r="I3420" s="403"/>
    </row>
    <row r="3421" spans="4:9">
      <c r="D3421" s="116"/>
      <c r="E3421" s="403"/>
      <c r="F3421" s="403"/>
      <c r="G3421" s="403"/>
      <c r="H3421" s="403"/>
      <c r="I3421" s="403"/>
    </row>
    <row r="3422" spans="4:9">
      <c r="D3422" s="116"/>
      <c r="E3422" s="403"/>
      <c r="F3422" s="403"/>
      <c r="G3422" s="403"/>
      <c r="H3422" s="403"/>
      <c r="I3422" s="403"/>
    </row>
    <row r="3423" spans="4:9">
      <c r="D3423" s="116"/>
      <c r="E3423" s="723"/>
      <c r="F3423" s="723"/>
      <c r="G3423" s="723"/>
      <c r="H3423" s="723"/>
      <c r="I3423" s="723"/>
    </row>
    <row r="3424" spans="4:9">
      <c r="D3424" s="116"/>
      <c r="E3424" s="403"/>
      <c r="F3424" s="403"/>
      <c r="G3424" s="403"/>
      <c r="H3424" s="403"/>
      <c r="I3424" s="403"/>
    </row>
    <row r="3425" spans="4:9">
      <c r="D3425" s="116"/>
      <c r="E3425" s="403"/>
      <c r="F3425" s="403"/>
      <c r="G3425" s="403"/>
      <c r="H3425" s="403"/>
      <c r="I3425" s="403"/>
    </row>
    <row r="3426" spans="4:9">
      <c r="D3426" s="116"/>
      <c r="E3426" s="723"/>
      <c r="F3426" s="723"/>
      <c r="G3426" s="723"/>
      <c r="H3426" s="723"/>
      <c r="I3426" s="723"/>
    </row>
    <row r="3427" spans="4:9">
      <c r="D3427" s="116"/>
      <c r="E3427" s="403"/>
      <c r="F3427" s="403"/>
      <c r="G3427" s="26"/>
      <c r="H3427" s="403"/>
      <c r="I3427" s="26"/>
    </row>
    <row r="3428" spans="4:9">
      <c r="D3428" s="116"/>
      <c r="E3428" s="403"/>
      <c r="F3428" s="403"/>
      <c r="G3428" s="403"/>
      <c r="H3428" s="403"/>
      <c r="I3428" s="403"/>
    </row>
    <row r="3429" spans="4:9">
      <c r="D3429" s="116"/>
      <c r="E3429" s="403"/>
      <c r="F3429" s="403"/>
      <c r="G3429" s="403"/>
      <c r="H3429" s="403"/>
      <c r="I3429" s="403"/>
    </row>
    <row r="3430" spans="4:9">
      <c r="D3430" s="116"/>
      <c r="E3430" s="403"/>
      <c r="F3430" s="403"/>
      <c r="G3430" s="403"/>
      <c r="H3430" s="403"/>
      <c r="I3430" s="403"/>
    </row>
    <row r="3431" spans="4:9">
      <c r="D3431" s="116"/>
      <c r="E3431" s="403"/>
      <c r="F3431" s="403"/>
      <c r="G3431" s="403"/>
      <c r="H3431" s="403"/>
      <c r="I3431" s="403"/>
    </row>
    <row r="3432" spans="4:9">
      <c r="D3432" s="116"/>
      <c r="E3432" s="403"/>
      <c r="F3432" s="403"/>
      <c r="G3432" s="403"/>
      <c r="H3432" s="403"/>
      <c r="I3432" s="403"/>
    </row>
    <row r="3433" spans="4:9">
      <c r="D3433" s="116"/>
      <c r="E3433" s="403"/>
      <c r="F3433" s="403"/>
      <c r="G3433" s="403"/>
      <c r="H3433" s="403"/>
      <c r="I3433" s="403"/>
    </row>
    <row r="3434" spans="4:9">
      <c r="D3434" s="116"/>
      <c r="E3434" s="403"/>
      <c r="F3434" s="403"/>
      <c r="G3434" s="403"/>
      <c r="H3434" s="403"/>
      <c r="I3434" s="403"/>
    </row>
    <row r="3435" spans="4:9">
      <c r="D3435" s="116"/>
      <c r="E3435" s="403"/>
      <c r="F3435" s="403"/>
      <c r="G3435" s="403"/>
      <c r="H3435" s="403"/>
      <c r="I3435" s="403"/>
    </row>
    <row r="3436" spans="4:9">
      <c r="D3436" s="116"/>
      <c r="E3436" s="403"/>
      <c r="F3436" s="403"/>
      <c r="G3436" s="403"/>
      <c r="H3436" s="403"/>
      <c r="I3436" s="403"/>
    </row>
    <row r="3437" spans="4:9">
      <c r="D3437" s="116"/>
      <c r="E3437" s="403"/>
      <c r="F3437" s="403"/>
      <c r="G3437" s="403"/>
      <c r="H3437" s="403"/>
      <c r="I3437" s="403"/>
    </row>
    <row r="3438" spans="4:9">
      <c r="D3438" s="116"/>
      <c r="E3438" s="403"/>
      <c r="F3438" s="403"/>
      <c r="G3438" s="403"/>
      <c r="H3438" s="403"/>
      <c r="I3438" s="403"/>
    </row>
    <row r="3439" spans="4:9">
      <c r="D3439" s="116"/>
      <c r="E3439" s="403"/>
      <c r="F3439" s="403"/>
      <c r="G3439" s="403"/>
      <c r="H3439" s="403"/>
      <c r="I3439" s="403"/>
    </row>
    <row r="3440" spans="4:9">
      <c r="D3440" s="116"/>
      <c r="E3440" s="403"/>
      <c r="F3440" s="403"/>
      <c r="G3440" s="403"/>
      <c r="H3440" s="403"/>
      <c r="I3440" s="403"/>
    </row>
    <row r="3441" spans="4:9">
      <c r="D3441" s="116"/>
      <c r="E3441" s="403"/>
      <c r="F3441" s="403"/>
      <c r="G3441" s="403"/>
      <c r="H3441" s="403"/>
      <c r="I3441" s="403"/>
    </row>
    <row r="3442" spans="4:9">
      <c r="D3442" s="116"/>
      <c r="E3442" s="403"/>
      <c r="F3442" s="403"/>
      <c r="G3442" s="403"/>
      <c r="H3442" s="403"/>
      <c r="I3442" s="403"/>
    </row>
    <row r="3443" spans="4:9">
      <c r="D3443" s="116"/>
      <c r="E3443" s="403"/>
      <c r="F3443" s="403"/>
      <c r="G3443" s="26"/>
      <c r="H3443" s="403"/>
      <c r="I3443" s="26"/>
    </row>
    <row r="3444" spans="4:9">
      <c r="D3444" s="116"/>
      <c r="E3444" s="403"/>
      <c r="F3444" s="403"/>
      <c r="G3444" s="403"/>
      <c r="H3444" s="403"/>
      <c r="I3444" s="403"/>
    </row>
    <row r="3445" spans="4:9">
      <c r="D3445" s="116"/>
      <c r="E3445" s="403"/>
      <c r="F3445" s="403"/>
      <c r="G3445" s="403"/>
      <c r="H3445" s="403"/>
      <c r="I3445" s="403"/>
    </row>
    <row r="3446" spans="4:9">
      <c r="D3446" s="116"/>
      <c r="E3446" s="403"/>
      <c r="F3446" s="403"/>
      <c r="G3446" s="403"/>
      <c r="H3446" s="403"/>
      <c r="I3446" s="403"/>
    </row>
    <row r="3447" spans="4:9">
      <c r="D3447" s="116"/>
      <c r="E3447" s="723"/>
      <c r="F3447" s="723"/>
      <c r="G3447" s="723"/>
      <c r="H3447" s="723"/>
      <c r="I3447" s="723"/>
    </row>
    <row r="3448" spans="4:9">
      <c r="D3448" s="116"/>
      <c r="E3448" s="403"/>
      <c r="F3448" s="403"/>
      <c r="G3448" s="403"/>
      <c r="H3448" s="403"/>
      <c r="I3448" s="403"/>
    </row>
    <row r="3449" spans="4:9">
      <c r="D3449" s="116"/>
      <c r="E3449" s="403"/>
      <c r="F3449" s="403"/>
      <c r="G3449" s="403"/>
      <c r="H3449" s="403"/>
      <c r="I3449" s="403"/>
    </row>
    <row r="3450" spans="4:9">
      <c r="D3450" s="116"/>
      <c r="E3450" s="403"/>
      <c r="F3450" s="403"/>
      <c r="G3450" s="403"/>
      <c r="H3450" s="403"/>
      <c r="I3450" s="403"/>
    </row>
    <row r="3451" spans="4:9">
      <c r="D3451" s="116"/>
      <c r="E3451" s="403"/>
      <c r="F3451" s="403"/>
      <c r="G3451" s="26"/>
      <c r="H3451" s="403"/>
      <c r="I3451" s="26"/>
    </row>
    <row r="3452" spans="4:9">
      <c r="D3452" s="116"/>
      <c r="E3452" s="403"/>
      <c r="F3452" s="403"/>
      <c r="G3452" s="403"/>
      <c r="H3452" s="403"/>
      <c r="I3452" s="403"/>
    </row>
    <row r="3453" spans="4:9">
      <c r="D3453" s="116"/>
      <c r="E3453" s="403"/>
      <c r="F3453" s="403"/>
      <c r="G3453" s="403"/>
      <c r="H3453" s="403"/>
      <c r="I3453" s="403"/>
    </row>
    <row r="3454" spans="4:9">
      <c r="D3454" s="116"/>
      <c r="E3454" s="403"/>
      <c r="F3454" s="403"/>
      <c r="G3454" s="403"/>
      <c r="H3454" s="403"/>
      <c r="I3454" s="403"/>
    </row>
    <row r="3455" spans="4:9">
      <c r="D3455" s="116"/>
      <c r="E3455" s="403"/>
      <c r="F3455" s="403"/>
      <c r="G3455" s="403"/>
      <c r="H3455" s="403"/>
      <c r="I3455" s="403"/>
    </row>
    <row r="3456" spans="4:9">
      <c r="D3456" s="116"/>
      <c r="E3456" s="403"/>
      <c r="F3456" s="403"/>
      <c r="G3456" s="403"/>
      <c r="H3456" s="403"/>
      <c r="I3456" s="403"/>
    </row>
    <row r="3457" spans="4:9">
      <c r="D3457" s="116"/>
      <c r="E3457" s="403"/>
      <c r="F3457" s="403"/>
      <c r="G3457" s="403"/>
      <c r="H3457" s="403"/>
      <c r="I3457" s="403"/>
    </row>
    <row r="3458" spans="4:9">
      <c r="D3458" s="116"/>
      <c r="E3458" s="723"/>
      <c r="F3458" s="723"/>
      <c r="G3458" s="723"/>
      <c r="H3458" s="723"/>
      <c r="I3458" s="723"/>
    </row>
    <row r="3459" spans="4:9">
      <c r="D3459" s="116"/>
      <c r="E3459" s="403"/>
      <c r="F3459" s="403"/>
      <c r="G3459" s="403"/>
      <c r="H3459" s="403"/>
      <c r="I3459" s="403"/>
    </row>
    <row r="3460" spans="4:9">
      <c r="D3460" s="116"/>
      <c r="E3460" s="403"/>
      <c r="F3460" s="403"/>
      <c r="G3460" s="403"/>
      <c r="H3460" s="403"/>
      <c r="I3460" s="403"/>
    </row>
    <row r="3461" spans="4:9">
      <c r="D3461" s="116"/>
      <c r="E3461" s="403"/>
      <c r="F3461" s="403"/>
      <c r="G3461" s="403"/>
      <c r="H3461" s="403"/>
      <c r="I3461" s="403"/>
    </row>
    <row r="3462" spans="4:9">
      <c r="D3462" s="116"/>
      <c r="E3462" s="403"/>
      <c r="F3462" s="403"/>
      <c r="G3462" s="403"/>
      <c r="H3462" s="403"/>
      <c r="I3462" s="403"/>
    </row>
    <row r="3463" spans="4:9">
      <c r="D3463" s="116"/>
      <c r="E3463" s="403"/>
      <c r="F3463" s="403"/>
      <c r="G3463" s="403"/>
      <c r="H3463" s="403"/>
      <c r="I3463" s="403"/>
    </row>
    <row r="3464" spans="4:9">
      <c r="D3464" s="116"/>
      <c r="E3464" s="403"/>
      <c r="F3464" s="403"/>
      <c r="G3464" s="403"/>
      <c r="H3464" s="403"/>
      <c r="I3464" s="403"/>
    </row>
    <row r="3465" spans="4:9">
      <c r="D3465" s="116"/>
      <c r="E3465" s="403"/>
      <c r="F3465" s="403"/>
      <c r="G3465" s="403"/>
      <c r="H3465" s="403"/>
      <c r="I3465" s="403"/>
    </row>
    <row r="3466" spans="4:9">
      <c r="D3466" s="116"/>
      <c r="E3466" s="403"/>
      <c r="F3466" s="403"/>
      <c r="G3466" s="403"/>
      <c r="H3466" s="403"/>
      <c r="I3466" s="403"/>
    </row>
    <row r="3467" spans="4:9">
      <c r="D3467" s="116"/>
      <c r="E3467" s="723"/>
      <c r="F3467" s="723"/>
      <c r="G3467" s="723"/>
      <c r="H3467" s="723"/>
      <c r="I3467" s="723"/>
    </row>
    <row r="3468" spans="4:9">
      <c r="D3468" s="116"/>
      <c r="E3468" s="723"/>
      <c r="F3468" s="723"/>
      <c r="G3468" s="723"/>
      <c r="H3468" s="723"/>
      <c r="I3468" s="723"/>
    </row>
    <row r="3469" spans="4:9">
      <c r="D3469" s="116"/>
      <c r="E3469" s="403"/>
      <c r="F3469" s="403"/>
      <c r="G3469" s="403"/>
      <c r="H3469" s="403"/>
      <c r="I3469" s="403"/>
    </row>
    <row r="3470" spans="4:9">
      <c r="D3470" s="116"/>
      <c r="E3470" s="403"/>
      <c r="F3470" s="403"/>
      <c r="G3470" s="403"/>
      <c r="H3470" s="403"/>
      <c r="I3470" s="403"/>
    </row>
    <row r="3471" spans="4:9">
      <c r="D3471" s="116"/>
      <c r="E3471" s="403"/>
      <c r="F3471" s="403"/>
      <c r="G3471" s="403"/>
      <c r="H3471" s="403"/>
      <c r="I3471" s="403"/>
    </row>
    <row r="3472" spans="4:9">
      <c r="D3472" s="116"/>
      <c r="E3472" s="403"/>
      <c r="F3472" s="403"/>
      <c r="G3472" s="403"/>
      <c r="H3472" s="403"/>
      <c r="I3472" s="403"/>
    </row>
    <row r="3473" spans="4:9">
      <c r="D3473" s="116"/>
      <c r="E3473" s="403"/>
      <c r="F3473" s="403"/>
      <c r="G3473" s="403"/>
      <c r="H3473" s="403"/>
      <c r="I3473" s="403"/>
    </row>
    <row r="3474" spans="4:9">
      <c r="D3474" s="116"/>
      <c r="E3474" s="403"/>
      <c r="F3474" s="403"/>
      <c r="G3474" s="403"/>
      <c r="H3474" s="403"/>
      <c r="I3474" s="403"/>
    </row>
    <row r="3475" spans="4:9">
      <c r="D3475" s="116"/>
      <c r="E3475" s="403"/>
      <c r="F3475" s="403"/>
      <c r="G3475" s="403"/>
      <c r="H3475" s="403"/>
      <c r="I3475" s="403"/>
    </row>
    <row r="3476" spans="4:9">
      <c r="D3476" s="116"/>
      <c r="E3476" s="723"/>
      <c r="F3476" s="723"/>
      <c r="G3476" s="723"/>
      <c r="H3476" s="723"/>
      <c r="I3476" s="723"/>
    </row>
    <row r="3477" spans="4:9">
      <c r="D3477" s="116"/>
      <c r="E3477" s="403"/>
      <c r="F3477" s="403"/>
      <c r="G3477" s="403"/>
      <c r="H3477" s="403"/>
      <c r="I3477" s="403"/>
    </row>
    <row r="3478" spans="4:9">
      <c r="D3478" s="116"/>
      <c r="E3478" s="723"/>
      <c r="F3478" s="723"/>
      <c r="G3478" s="723"/>
      <c r="H3478" s="723"/>
      <c r="I3478" s="723"/>
    </row>
    <row r="3479" spans="4:9">
      <c r="D3479" s="116"/>
      <c r="E3479" s="403"/>
      <c r="F3479" s="403"/>
      <c r="G3479" s="403"/>
      <c r="H3479" s="403"/>
      <c r="I3479" s="403"/>
    </row>
    <row r="3480" spans="4:9">
      <c r="D3480" s="116"/>
      <c r="E3480" s="403"/>
      <c r="F3480" s="403"/>
      <c r="G3480" s="403"/>
      <c r="H3480" s="403"/>
      <c r="I3480" s="403"/>
    </row>
    <row r="3481" spans="4:9">
      <c r="D3481" s="116"/>
      <c r="E3481" s="403"/>
      <c r="F3481" s="403"/>
      <c r="G3481" s="403"/>
      <c r="H3481" s="403"/>
      <c r="I3481" s="403"/>
    </row>
    <row r="3482" spans="4:9">
      <c r="D3482" s="116"/>
      <c r="E3482" s="403"/>
      <c r="F3482" s="403"/>
      <c r="G3482" s="403"/>
      <c r="H3482" s="403"/>
      <c r="I3482" s="403"/>
    </row>
    <row r="3483" spans="4:9">
      <c r="D3483" s="116"/>
      <c r="E3483" s="403"/>
      <c r="F3483" s="403"/>
      <c r="G3483" s="403"/>
      <c r="H3483" s="403"/>
      <c r="I3483" s="403"/>
    </row>
    <row r="3484" spans="4:9">
      <c r="D3484" s="116"/>
      <c r="E3484" s="403"/>
      <c r="F3484" s="403"/>
      <c r="G3484" s="403"/>
      <c r="H3484" s="403"/>
      <c r="I3484" s="403"/>
    </row>
    <row r="3485" spans="4:9">
      <c r="D3485" s="116"/>
      <c r="E3485" s="403"/>
      <c r="F3485" s="403"/>
      <c r="G3485" s="403"/>
      <c r="H3485" s="403"/>
      <c r="I3485" s="403"/>
    </row>
    <row r="3486" spans="4:9">
      <c r="D3486" s="116"/>
      <c r="E3486" s="723"/>
      <c r="F3486" s="723"/>
      <c r="G3486" s="723"/>
      <c r="H3486" s="723"/>
      <c r="I3486" s="723"/>
    </row>
    <row r="3487" spans="4:9">
      <c r="D3487" s="116"/>
      <c r="E3487" s="403"/>
      <c r="F3487" s="403"/>
      <c r="G3487" s="403"/>
      <c r="H3487" s="403"/>
      <c r="I3487" s="403"/>
    </row>
    <row r="3488" spans="4:9">
      <c r="D3488" s="116"/>
      <c r="E3488" s="403"/>
      <c r="F3488" s="403"/>
      <c r="G3488" s="403"/>
      <c r="H3488" s="403"/>
      <c r="I3488" s="403"/>
    </row>
    <row r="3489" spans="4:9">
      <c r="D3489" s="116"/>
      <c r="E3489" s="403"/>
      <c r="F3489" s="403"/>
      <c r="G3489" s="403"/>
      <c r="H3489" s="403"/>
      <c r="I3489" s="403"/>
    </row>
    <row r="3490" spans="4:9">
      <c r="D3490" s="116"/>
      <c r="E3490" s="403"/>
      <c r="F3490" s="403"/>
      <c r="G3490" s="403"/>
      <c r="H3490" s="403"/>
      <c r="I3490" s="403"/>
    </row>
    <row r="3491" spans="4:9">
      <c r="D3491" s="116"/>
      <c r="E3491" s="403"/>
      <c r="F3491" s="403"/>
      <c r="G3491" s="403"/>
      <c r="H3491" s="403"/>
      <c r="I3491" s="403"/>
    </row>
    <row r="3492" spans="4:9">
      <c r="D3492" s="116"/>
      <c r="E3492" s="403"/>
      <c r="F3492" s="403"/>
      <c r="G3492" s="403"/>
      <c r="H3492" s="403"/>
      <c r="I3492" s="403"/>
    </row>
    <row r="3493" spans="4:9">
      <c r="D3493" s="116"/>
      <c r="E3493" s="403"/>
      <c r="F3493" s="403"/>
      <c r="G3493" s="403"/>
      <c r="H3493" s="403"/>
      <c r="I3493" s="403"/>
    </row>
    <row r="3494" spans="4:9">
      <c r="D3494" s="116"/>
      <c r="E3494" s="723"/>
      <c r="F3494" s="723"/>
      <c r="G3494" s="723"/>
      <c r="H3494" s="723"/>
      <c r="I3494" s="723"/>
    </row>
    <row r="3495" spans="4:9">
      <c r="D3495" s="116"/>
      <c r="E3495" s="403"/>
      <c r="F3495" s="403"/>
      <c r="G3495" s="403"/>
      <c r="H3495" s="403"/>
      <c r="I3495" s="403"/>
    </row>
    <row r="3496" spans="4:9">
      <c r="D3496" s="116"/>
      <c r="E3496" s="403"/>
      <c r="F3496" s="403"/>
      <c r="G3496" s="403"/>
      <c r="H3496" s="403"/>
      <c r="I3496" s="403"/>
    </row>
    <row r="3497" spans="4:9">
      <c r="D3497" s="116"/>
      <c r="E3497" s="403"/>
      <c r="F3497" s="403"/>
      <c r="G3497" s="403"/>
      <c r="H3497" s="403"/>
      <c r="I3497" s="403"/>
    </row>
    <row r="3498" spans="4:9">
      <c r="D3498" s="116"/>
      <c r="E3498" s="403"/>
      <c r="F3498" s="403"/>
      <c r="G3498" s="403"/>
      <c r="H3498" s="403"/>
      <c r="I3498" s="403"/>
    </row>
    <row r="3499" spans="4:9">
      <c r="D3499" s="116"/>
      <c r="E3499" s="403"/>
      <c r="F3499" s="403"/>
      <c r="G3499" s="403"/>
      <c r="H3499" s="403"/>
      <c r="I3499" s="403"/>
    </row>
    <row r="3500" spans="4:9">
      <c r="D3500" s="116"/>
      <c r="E3500" s="403"/>
      <c r="F3500" s="403"/>
      <c r="G3500" s="403"/>
      <c r="H3500" s="403"/>
      <c r="I3500" s="403"/>
    </row>
    <row r="3501" spans="4:9">
      <c r="D3501" s="116"/>
      <c r="E3501" s="403"/>
      <c r="F3501" s="403"/>
      <c r="G3501" s="403"/>
      <c r="H3501" s="403"/>
      <c r="I3501" s="403"/>
    </row>
    <row r="3502" spans="4:9">
      <c r="D3502" s="116"/>
      <c r="E3502" s="723"/>
      <c r="F3502" s="723"/>
      <c r="G3502" s="723"/>
      <c r="H3502" s="723"/>
      <c r="I3502" s="723"/>
    </row>
    <row r="3503" spans="4:9">
      <c r="D3503" s="116"/>
      <c r="E3503" s="403"/>
      <c r="F3503" s="403"/>
      <c r="G3503" s="403"/>
      <c r="H3503" s="403"/>
      <c r="I3503" s="403"/>
    </row>
    <row r="3504" spans="4:9">
      <c r="D3504" s="116"/>
      <c r="E3504" s="403"/>
      <c r="F3504" s="403"/>
      <c r="G3504" s="403"/>
      <c r="H3504" s="403"/>
      <c r="I3504" s="403"/>
    </row>
    <row r="3505" spans="4:9">
      <c r="D3505" s="116"/>
      <c r="E3505" s="403"/>
      <c r="F3505" s="403"/>
      <c r="G3505" s="403"/>
      <c r="H3505" s="403"/>
      <c r="I3505" s="403"/>
    </row>
    <row r="3506" spans="4:9">
      <c r="D3506" s="116"/>
      <c r="E3506" s="403"/>
      <c r="F3506" s="403"/>
      <c r="G3506" s="403"/>
      <c r="H3506" s="403"/>
      <c r="I3506" s="403"/>
    </row>
    <row r="3507" spans="4:9">
      <c r="D3507" s="116"/>
      <c r="E3507" s="403"/>
      <c r="F3507" s="403"/>
      <c r="G3507" s="403"/>
      <c r="H3507" s="403"/>
      <c r="I3507" s="403"/>
    </row>
    <row r="3508" spans="4:9">
      <c r="D3508" s="116"/>
      <c r="E3508" s="403"/>
      <c r="F3508" s="403"/>
      <c r="G3508" s="403"/>
      <c r="H3508" s="403"/>
      <c r="I3508" s="403"/>
    </row>
    <row r="3509" spans="4:9">
      <c r="D3509" s="116"/>
      <c r="E3509" s="403"/>
      <c r="F3509" s="403"/>
      <c r="G3509" s="403"/>
      <c r="H3509" s="403"/>
      <c r="I3509" s="403"/>
    </row>
    <row r="3510" spans="4:9">
      <c r="D3510" s="116"/>
      <c r="E3510" s="723"/>
      <c r="F3510" s="723"/>
      <c r="G3510" s="723"/>
      <c r="H3510" s="723"/>
      <c r="I3510" s="723"/>
    </row>
    <row r="3511" spans="4:9">
      <c r="D3511" s="116"/>
      <c r="E3511" s="403"/>
      <c r="F3511" s="403"/>
      <c r="G3511" s="403"/>
      <c r="H3511" s="403"/>
      <c r="I3511" s="403"/>
    </row>
    <row r="3512" spans="4:9">
      <c r="D3512" s="116"/>
      <c r="E3512" s="403"/>
      <c r="F3512" s="403"/>
      <c r="G3512" s="403"/>
      <c r="H3512" s="403"/>
      <c r="I3512" s="403"/>
    </row>
    <row r="3513" spans="4:9">
      <c r="D3513" s="116"/>
      <c r="E3513" s="403"/>
      <c r="F3513" s="403"/>
      <c r="G3513" s="403"/>
      <c r="H3513" s="403"/>
      <c r="I3513" s="403"/>
    </row>
    <row r="3514" spans="4:9">
      <c r="D3514" s="116"/>
      <c r="E3514" s="403"/>
      <c r="F3514" s="403"/>
      <c r="G3514" s="403"/>
      <c r="H3514" s="403"/>
      <c r="I3514" s="403"/>
    </row>
    <row r="3515" spans="4:9">
      <c r="D3515" s="116"/>
      <c r="E3515" s="403"/>
      <c r="F3515" s="403"/>
      <c r="G3515" s="403"/>
      <c r="H3515" s="403"/>
      <c r="I3515" s="403"/>
    </row>
    <row r="3516" spans="4:9">
      <c r="D3516" s="116"/>
      <c r="E3516" s="723"/>
      <c r="F3516" s="723"/>
      <c r="G3516" s="723"/>
      <c r="H3516" s="723"/>
      <c r="I3516" s="723"/>
    </row>
    <row r="3517" spans="4:9">
      <c r="D3517" s="116"/>
      <c r="E3517" s="723"/>
      <c r="F3517" s="723"/>
      <c r="G3517" s="723"/>
      <c r="H3517" s="723"/>
      <c r="I3517" s="723"/>
    </row>
    <row r="3518" spans="4:9">
      <c r="D3518" s="116"/>
      <c r="E3518" s="403"/>
      <c r="F3518" s="403"/>
      <c r="G3518" s="403"/>
      <c r="H3518" s="403"/>
      <c r="I3518" s="403"/>
    </row>
    <row r="3519" spans="4:9">
      <c r="D3519" s="116"/>
      <c r="E3519" s="403"/>
      <c r="F3519" s="403"/>
      <c r="G3519" s="403"/>
      <c r="H3519" s="403"/>
      <c r="I3519" s="403"/>
    </row>
    <row r="3520" spans="4:9">
      <c r="D3520" s="116"/>
      <c r="E3520" s="403"/>
      <c r="F3520" s="403"/>
      <c r="G3520" s="403"/>
      <c r="H3520" s="403"/>
      <c r="I3520" s="403"/>
    </row>
    <row r="3521" spans="4:9">
      <c r="D3521" s="116"/>
      <c r="E3521" s="403"/>
      <c r="F3521" s="403"/>
      <c r="G3521" s="403"/>
      <c r="H3521" s="403"/>
      <c r="I3521" s="403"/>
    </row>
    <row r="3522" spans="4:9">
      <c r="D3522" s="116"/>
      <c r="E3522" s="723"/>
      <c r="F3522" s="723"/>
      <c r="G3522" s="723"/>
      <c r="H3522" s="723"/>
      <c r="I3522" s="723"/>
    </row>
    <row r="3523" spans="4:9">
      <c r="D3523" s="116"/>
      <c r="E3523" s="403"/>
      <c r="F3523" s="403"/>
      <c r="G3523" s="403"/>
      <c r="H3523" s="403"/>
      <c r="I3523" s="403"/>
    </row>
    <row r="3524" spans="4:9">
      <c r="D3524" s="116"/>
      <c r="E3524" s="403"/>
      <c r="F3524" s="403"/>
      <c r="G3524" s="403"/>
      <c r="H3524" s="403"/>
      <c r="I3524" s="403"/>
    </row>
    <row r="3525" spans="4:9">
      <c r="D3525" s="116"/>
      <c r="E3525" s="403"/>
      <c r="F3525" s="403"/>
      <c r="G3525" s="403"/>
      <c r="H3525" s="403"/>
      <c r="I3525" s="403"/>
    </row>
    <row r="3526" spans="4:9">
      <c r="D3526" s="116"/>
      <c r="E3526" s="403"/>
      <c r="F3526" s="403"/>
      <c r="G3526" s="403"/>
      <c r="H3526" s="403"/>
      <c r="I3526" s="403"/>
    </row>
    <row r="3527" spans="4:9">
      <c r="D3527" s="116"/>
      <c r="E3527" s="403"/>
      <c r="F3527" s="403"/>
      <c r="G3527" s="403"/>
      <c r="H3527" s="403"/>
      <c r="I3527" s="403"/>
    </row>
    <row r="3528" spans="4:9">
      <c r="D3528" s="116"/>
      <c r="E3528" s="723"/>
      <c r="F3528" s="723"/>
      <c r="G3528" s="723"/>
      <c r="H3528" s="723"/>
      <c r="I3528" s="723"/>
    </row>
    <row r="3529" spans="4:9">
      <c r="D3529" s="116"/>
      <c r="E3529" s="723"/>
      <c r="F3529" s="723"/>
      <c r="G3529" s="723"/>
      <c r="H3529" s="723"/>
      <c r="I3529" s="723"/>
    </row>
    <row r="3530" spans="4:9">
      <c r="D3530" s="116"/>
      <c r="E3530" s="403"/>
      <c r="F3530" s="403"/>
      <c r="G3530" s="403"/>
      <c r="H3530" s="403"/>
      <c r="I3530" s="403"/>
    </row>
    <row r="3531" spans="4:9">
      <c r="D3531" s="116"/>
      <c r="E3531" s="723"/>
      <c r="F3531" s="723"/>
      <c r="G3531" s="723"/>
      <c r="H3531" s="723"/>
      <c r="I3531" s="723"/>
    </row>
    <row r="3532" spans="4:9">
      <c r="D3532" s="116"/>
      <c r="E3532" s="403"/>
      <c r="F3532" s="403"/>
      <c r="G3532" s="403"/>
      <c r="H3532" s="403"/>
      <c r="I3532" s="403"/>
    </row>
    <row r="3533" spans="4:9">
      <c r="D3533" s="116"/>
      <c r="E3533" s="403"/>
      <c r="F3533" s="403"/>
      <c r="G3533" s="403"/>
      <c r="H3533" s="403"/>
      <c r="I3533" s="403"/>
    </row>
    <row r="3534" spans="4:9">
      <c r="D3534" s="116"/>
      <c r="E3534" s="403"/>
      <c r="F3534" s="403"/>
      <c r="G3534" s="403"/>
      <c r="H3534" s="403"/>
      <c r="I3534" s="26"/>
    </row>
    <row r="3535" spans="4:9">
      <c r="D3535" s="116"/>
      <c r="E3535" s="403"/>
      <c r="F3535" s="403"/>
      <c r="G3535" s="403"/>
      <c r="H3535" s="403"/>
      <c r="I3535" s="26"/>
    </row>
    <row r="3536" spans="4:9">
      <c r="D3536" s="116"/>
      <c r="E3536" s="723"/>
      <c r="F3536" s="723"/>
      <c r="G3536" s="723"/>
      <c r="H3536" s="723"/>
      <c r="I3536" s="723"/>
    </row>
    <row r="3537" spans="4:9">
      <c r="D3537" s="116"/>
      <c r="E3537" s="723"/>
      <c r="F3537" s="723"/>
      <c r="G3537" s="723"/>
      <c r="H3537" s="723"/>
      <c r="I3537" s="723"/>
    </row>
    <row r="3538" spans="4:9">
      <c r="D3538" s="116"/>
      <c r="E3538" s="403"/>
      <c r="F3538" s="403"/>
      <c r="G3538" s="26"/>
      <c r="H3538" s="403"/>
      <c r="I3538" s="26"/>
    </row>
    <row r="3539" spans="4:9">
      <c r="D3539" s="116"/>
      <c r="E3539" s="403"/>
      <c r="F3539" s="403"/>
      <c r="G3539" s="403"/>
      <c r="H3539" s="403"/>
      <c r="I3539" s="403"/>
    </row>
    <row r="3540" spans="4:9">
      <c r="D3540" s="116"/>
      <c r="E3540" s="723"/>
      <c r="F3540" s="723"/>
      <c r="G3540" s="723"/>
      <c r="H3540" s="723"/>
      <c r="I3540" s="723"/>
    </row>
    <row r="3541" spans="4:9">
      <c r="D3541" s="116"/>
      <c r="E3541" s="403"/>
      <c r="F3541" s="403"/>
      <c r="G3541" s="26"/>
      <c r="H3541" s="403"/>
      <c r="I3541" s="26"/>
    </row>
    <row r="3542" spans="4:9">
      <c r="D3542" s="116"/>
      <c r="E3542" s="403"/>
      <c r="F3542" s="403"/>
      <c r="G3542" s="26"/>
      <c r="H3542" s="403"/>
      <c r="I3542" s="26"/>
    </row>
    <row r="3543" spans="4:9">
      <c r="D3543" s="116"/>
      <c r="E3543" s="403"/>
      <c r="F3543" s="403"/>
      <c r="G3543" s="26"/>
      <c r="H3543" s="403"/>
      <c r="I3543" s="26"/>
    </row>
    <row r="3544" spans="4:9">
      <c r="D3544" s="116"/>
      <c r="E3544" s="723"/>
      <c r="F3544" s="723"/>
      <c r="G3544" s="723"/>
      <c r="H3544" s="723"/>
      <c r="I3544" s="723"/>
    </row>
    <row r="3545" spans="4:9">
      <c r="D3545" s="116"/>
      <c r="E3545" s="723"/>
      <c r="F3545" s="723"/>
      <c r="G3545" s="723"/>
      <c r="H3545" s="723"/>
      <c r="I3545" s="723"/>
    </row>
    <row r="3546" spans="4:9">
      <c r="D3546" s="116"/>
      <c r="E3546" s="403"/>
      <c r="F3546" s="403"/>
      <c r="G3546" s="26"/>
      <c r="H3546" s="403"/>
      <c r="I3546" s="26"/>
    </row>
    <row r="3547" spans="4:9">
      <c r="D3547" s="116"/>
      <c r="E3547" s="723"/>
      <c r="F3547" s="723"/>
      <c r="G3547" s="723"/>
      <c r="H3547" s="723"/>
      <c r="I3547" s="723"/>
    </row>
    <row r="3548" spans="4:9">
      <c r="D3548" s="116"/>
      <c r="E3548" s="403"/>
      <c r="F3548" s="403"/>
      <c r="G3548" s="26"/>
      <c r="H3548" s="403"/>
      <c r="I3548" s="26"/>
    </row>
    <row r="3549" spans="4:9">
      <c r="D3549" s="116"/>
      <c r="E3549" s="723"/>
      <c r="F3549" s="723"/>
      <c r="G3549" s="723"/>
      <c r="H3549" s="723"/>
      <c r="I3549" s="723"/>
    </row>
    <row r="3550" spans="4:9">
      <c r="D3550" s="116"/>
      <c r="E3550" s="723"/>
      <c r="F3550" s="723"/>
      <c r="G3550" s="723"/>
      <c r="H3550" s="723"/>
      <c r="I3550" s="723"/>
    </row>
    <row r="3551" spans="4:9">
      <c r="D3551" s="116"/>
      <c r="E3551" s="403"/>
      <c r="F3551" s="403"/>
      <c r="G3551" s="403"/>
      <c r="H3551" s="403"/>
      <c r="I3551" s="403"/>
    </row>
    <row r="3552" spans="4:9">
      <c r="D3552" s="116"/>
      <c r="E3552" s="403"/>
      <c r="F3552" s="403"/>
      <c r="G3552" s="26"/>
      <c r="H3552" s="403"/>
      <c r="I3552" s="26"/>
    </row>
    <row r="3553" spans="4:9">
      <c r="D3553" s="116"/>
      <c r="E3553" s="403"/>
      <c r="F3553" s="403"/>
      <c r="G3553" s="403"/>
      <c r="H3553" s="403"/>
      <c r="I3553" s="403"/>
    </row>
    <row r="3554" spans="4:9">
      <c r="D3554" s="116"/>
      <c r="E3554" s="403"/>
      <c r="F3554" s="403"/>
      <c r="G3554" s="26"/>
      <c r="H3554" s="403"/>
      <c r="I3554" s="26"/>
    </row>
    <row r="3555" spans="4:9">
      <c r="D3555" s="116"/>
      <c r="E3555" s="403"/>
      <c r="F3555" s="403"/>
      <c r="G3555" s="403"/>
      <c r="H3555" s="403"/>
      <c r="I3555" s="403"/>
    </row>
    <row r="3556" spans="4:9">
      <c r="D3556" s="116"/>
      <c r="E3556" s="403"/>
      <c r="F3556" s="403"/>
      <c r="G3556" s="26"/>
      <c r="H3556" s="403"/>
      <c r="I3556" s="26"/>
    </row>
    <row r="3557" spans="4:9">
      <c r="D3557" s="116"/>
      <c r="E3557" s="723"/>
      <c r="F3557" s="723"/>
      <c r="G3557" s="723"/>
      <c r="H3557" s="723"/>
      <c r="I3557" s="723"/>
    </row>
    <row r="3558" spans="4:9">
      <c r="D3558" s="116"/>
      <c r="E3558" s="403"/>
      <c r="F3558" s="403"/>
      <c r="G3558" s="26"/>
      <c r="H3558" s="26"/>
      <c r="I3558" s="26"/>
    </row>
    <row r="3559" spans="4:9">
      <c r="D3559" s="116"/>
      <c r="E3559" s="403"/>
      <c r="F3559" s="403"/>
      <c r="G3559" s="26"/>
      <c r="H3559" s="403"/>
      <c r="I3559" s="26"/>
    </row>
    <row r="3560" spans="4:9">
      <c r="D3560" s="116"/>
      <c r="E3560" s="403"/>
      <c r="F3560" s="403"/>
      <c r="G3560" s="26"/>
      <c r="H3560" s="403"/>
      <c r="I3560" s="26"/>
    </row>
    <row r="3561" spans="4:9">
      <c r="D3561" s="116"/>
      <c r="E3561" s="403"/>
      <c r="F3561" s="403"/>
      <c r="G3561" s="26"/>
      <c r="H3561" s="403"/>
      <c r="I3561" s="26"/>
    </row>
    <row r="3562" spans="4:9">
      <c r="D3562" s="116"/>
      <c r="E3562" s="403"/>
      <c r="F3562" s="403"/>
      <c r="G3562" s="403"/>
      <c r="H3562" s="403"/>
      <c r="I3562" s="403"/>
    </row>
    <row r="3563" spans="4:9">
      <c r="D3563" s="116"/>
      <c r="E3563" s="403"/>
      <c r="F3563" s="403"/>
      <c r="G3563" s="26"/>
      <c r="H3563" s="403"/>
      <c r="I3563" s="26"/>
    </row>
    <row r="3564" spans="4:9">
      <c r="D3564" s="116"/>
      <c r="E3564" s="403"/>
      <c r="F3564" s="403"/>
      <c r="G3564" s="403"/>
      <c r="H3564" s="403"/>
      <c r="I3564" s="403"/>
    </row>
    <row r="3565" spans="4:9">
      <c r="D3565" s="116"/>
      <c r="E3565" s="403"/>
      <c r="F3565" s="403"/>
      <c r="G3565" s="403"/>
      <c r="H3565" s="403"/>
      <c r="I3565" s="403"/>
    </row>
    <row r="3566" spans="4:9">
      <c r="D3566" s="116"/>
      <c r="E3566" s="403"/>
      <c r="F3566" s="403"/>
      <c r="G3566" s="403"/>
      <c r="H3566" s="403"/>
      <c r="I3566" s="403"/>
    </row>
    <row r="3567" spans="4:9">
      <c r="D3567" s="116"/>
      <c r="E3567" s="403"/>
      <c r="F3567" s="403"/>
      <c r="G3567" s="403"/>
      <c r="H3567" s="403"/>
      <c r="I3567" s="26"/>
    </row>
    <row r="3568" spans="4:9">
      <c r="D3568" s="116"/>
      <c r="E3568" s="403"/>
      <c r="F3568" s="403"/>
      <c r="G3568" s="26"/>
      <c r="H3568" s="403"/>
      <c r="I3568" s="26"/>
    </row>
    <row r="3569" spans="4:9">
      <c r="D3569" s="116"/>
      <c r="E3569" s="403"/>
      <c r="F3569" s="403"/>
      <c r="G3569" s="26"/>
      <c r="H3569" s="403"/>
      <c r="I3569" s="26"/>
    </row>
    <row r="3570" spans="4:9">
      <c r="D3570" s="116"/>
      <c r="E3570" s="403"/>
      <c r="F3570" s="403"/>
      <c r="G3570" s="26"/>
      <c r="H3570" s="403"/>
      <c r="I3570" s="26"/>
    </row>
    <row r="3571" spans="4:9">
      <c r="D3571" s="116"/>
      <c r="E3571" s="403"/>
      <c r="F3571" s="403"/>
      <c r="G3571" s="403"/>
      <c r="H3571" s="403"/>
      <c r="I3571" s="403"/>
    </row>
    <row r="3572" spans="4:9">
      <c r="D3572" s="116"/>
      <c r="E3572" s="403"/>
      <c r="F3572" s="403"/>
      <c r="G3572" s="403"/>
      <c r="H3572" s="403"/>
      <c r="I3572" s="403"/>
    </row>
    <row r="3573" spans="4:9">
      <c r="D3573" s="116"/>
      <c r="E3573" s="403"/>
      <c r="F3573" s="403"/>
      <c r="G3573" s="26"/>
      <c r="H3573" s="403"/>
      <c r="I3573" s="26"/>
    </row>
    <row r="3574" spans="4:9">
      <c r="D3574" s="116"/>
      <c r="E3574" s="403"/>
      <c r="F3574" s="403"/>
      <c r="G3574" s="403"/>
      <c r="H3574" s="403"/>
      <c r="I3574" s="403"/>
    </row>
    <row r="3575" spans="4:9">
      <c r="D3575" s="116"/>
      <c r="E3575" s="403"/>
      <c r="F3575" s="403"/>
      <c r="G3575" s="403"/>
      <c r="H3575" s="403"/>
      <c r="I3575" s="403"/>
    </row>
    <row r="3576" spans="4:9">
      <c r="D3576" s="116"/>
      <c r="E3576" s="723"/>
      <c r="F3576" s="723"/>
      <c r="G3576" s="723"/>
      <c r="H3576" s="723"/>
      <c r="I3576" s="723"/>
    </row>
    <row r="3577" spans="4:9">
      <c r="D3577" s="116"/>
      <c r="E3577" s="403"/>
      <c r="F3577" s="403"/>
      <c r="G3577" s="403"/>
      <c r="H3577" s="403"/>
      <c r="I3577" s="403"/>
    </row>
    <row r="3578" spans="4:9">
      <c r="D3578" s="116"/>
      <c r="E3578" s="403"/>
      <c r="F3578" s="403"/>
      <c r="G3578" s="26"/>
      <c r="H3578" s="403"/>
      <c r="I3578" s="26"/>
    </row>
    <row r="3579" spans="4:9">
      <c r="D3579" s="116"/>
      <c r="E3579" s="403"/>
      <c r="F3579" s="403"/>
      <c r="G3579" s="403"/>
      <c r="H3579" s="403"/>
      <c r="I3579" s="403"/>
    </row>
    <row r="3580" spans="4:9">
      <c r="D3580" s="116"/>
      <c r="E3580" s="403"/>
      <c r="F3580" s="403"/>
      <c r="G3580" s="403"/>
      <c r="H3580" s="403"/>
      <c r="I3580" s="403"/>
    </row>
    <row r="3581" spans="4:9">
      <c r="D3581" s="116"/>
      <c r="E3581" s="403"/>
      <c r="F3581" s="403"/>
      <c r="G3581" s="403"/>
      <c r="H3581" s="403"/>
      <c r="I3581" s="403"/>
    </row>
    <row r="3582" spans="4:9">
      <c r="D3582" s="116"/>
      <c r="E3582" s="403"/>
      <c r="F3582" s="403"/>
      <c r="G3582" s="403"/>
      <c r="H3582" s="403"/>
      <c r="I3582" s="403"/>
    </row>
    <row r="3583" spans="4:9">
      <c r="D3583" s="116"/>
      <c r="E3583" s="403"/>
      <c r="F3583" s="403"/>
      <c r="G3583" s="403"/>
      <c r="H3583" s="403"/>
      <c r="I3583" s="403"/>
    </row>
    <row r="3584" spans="4:9">
      <c r="D3584" s="116"/>
      <c r="E3584" s="723"/>
      <c r="F3584" s="723"/>
      <c r="G3584" s="723"/>
      <c r="H3584" s="723"/>
      <c r="I3584" s="723"/>
    </row>
    <row r="3585" spans="4:9">
      <c r="D3585" s="116"/>
      <c r="E3585" s="723"/>
      <c r="F3585" s="723"/>
      <c r="G3585" s="723"/>
      <c r="H3585" s="723"/>
      <c r="I3585" s="723"/>
    </row>
    <row r="3586" spans="4:9">
      <c r="D3586" s="116"/>
      <c r="E3586" s="403"/>
      <c r="F3586" s="403"/>
      <c r="G3586" s="26"/>
      <c r="H3586" s="403"/>
      <c r="I3586" s="26"/>
    </row>
    <row r="3587" spans="4:9">
      <c r="D3587" s="116"/>
      <c r="E3587" s="403"/>
      <c r="F3587" s="403"/>
      <c r="G3587" s="26"/>
      <c r="H3587" s="403"/>
      <c r="I3587" s="26"/>
    </row>
    <row r="3588" spans="4:9">
      <c r="D3588" s="116"/>
      <c r="E3588" s="403"/>
      <c r="F3588" s="403"/>
      <c r="G3588" s="403"/>
      <c r="H3588" s="403"/>
      <c r="I3588" s="403"/>
    </row>
    <row r="3589" spans="4:9">
      <c r="D3589" s="116"/>
      <c r="E3589" s="403"/>
      <c r="F3589" s="403"/>
      <c r="G3589" s="403"/>
      <c r="H3589" s="403"/>
      <c r="I3589" s="403"/>
    </row>
    <row r="3590" spans="4:9">
      <c r="D3590" s="116"/>
      <c r="E3590" s="403"/>
      <c r="F3590" s="403"/>
      <c r="G3590" s="403"/>
      <c r="H3590" s="403"/>
      <c r="I3590" s="403"/>
    </row>
    <row r="3591" spans="4:9">
      <c r="D3591" s="116"/>
      <c r="E3591" s="403"/>
      <c r="F3591" s="403"/>
      <c r="G3591" s="403"/>
      <c r="H3591" s="403"/>
      <c r="I3591" s="403"/>
    </row>
    <row r="3592" spans="4:9">
      <c r="D3592" s="116"/>
      <c r="E3592" s="403"/>
      <c r="F3592" s="403"/>
      <c r="G3592" s="403"/>
      <c r="H3592" s="403"/>
      <c r="I3592" s="403"/>
    </row>
    <row r="3593" spans="4:9">
      <c r="D3593" s="116"/>
      <c r="E3593" s="403"/>
      <c r="F3593" s="403"/>
      <c r="G3593" s="26"/>
      <c r="H3593" s="403"/>
      <c r="I3593" s="26"/>
    </row>
    <row r="3594" spans="4:9">
      <c r="D3594" s="116"/>
      <c r="E3594" s="403"/>
      <c r="F3594" s="403"/>
      <c r="G3594" s="26"/>
      <c r="H3594" s="403"/>
      <c r="I3594" s="26"/>
    </row>
    <row r="3595" spans="4:9">
      <c r="D3595" s="116"/>
      <c r="E3595" s="403"/>
      <c r="F3595" s="403"/>
      <c r="G3595" s="403"/>
      <c r="H3595" s="403"/>
      <c r="I3595" s="403"/>
    </row>
    <row r="3596" spans="4:9">
      <c r="D3596" s="116"/>
      <c r="E3596" s="403"/>
      <c r="F3596" s="403"/>
      <c r="G3596" s="403"/>
      <c r="H3596" s="403"/>
      <c r="I3596" s="403"/>
    </row>
    <row r="3597" spans="4:9">
      <c r="D3597" s="116"/>
      <c r="E3597" s="403"/>
      <c r="F3597" s="403"/>
      <c r="G3597" s="26"/>
      <c r="H3597" s="403"/>
      <c r="I3597" s="26"/>
    </row>
    <row r="3598" spans="4:9">
      <c r="D3598" s="116"/>
      <c r="E3598" s="723"/>
      <c r="F3598" s="723"/>
      <c r="G3598" s="723"/>
      <c r="H3598" s="723"/>
      <c r="I3598" s="723"/>
    </row>
    <row r="3599" spans="4:9">
      <c r="D3599" s="116"/>
      <c r="E3599" s="723"/>
      <c r="F3599" s="723"/>
      <c r="G3599" s="723"/>
      <c r="H3599" s="723"/>
      <c r="I3599" s="723"/>
    </row>
    <row r="3600" spans="4:9">
      <c r="D3600" s="116"/>
      <c r="E3600" s="403"/>
      <c r="F3600" s="403"/>
      <c r="G3600" s="403"/>
      <c r="H3600" s="403"/>
      <c r="I3600" s="403"/>
    </row>
    <row r="3601" spans="4:9">
      <c r="D3601" s="116"/>
      <c r="E3601" s="403"/>
      <c r="F3601" s="403"/>
      <c r="G3601" s="403"/>
      <c r="H3601" s="403"/>
      <c r="I3601" s="403"/>
    </row>
    <row r="3602" spans="4:9">
      <c r="D3602" s="116"/>
      <c r="E3602" s="403"/>
      <c r="F3602" s="403"/>
      <c r="G3602" s="403"/>
      <c r="H3602" s="403"/>
      <c r="I3602" s="403"/>
    </row>
    <row r="3603" spans="4:9">
      <c r="D3603" s="116"/>
      <c r="E3603" s="403"/>
      <c r="F3603" s="403"/>
      <c r="G3603" s="26"/>
      <c r="H3603" s="403"/>
      <c r="I3603" s="26"/>
    </row>
    <row r="3604" spans="4:9">
      <c r="D3604" s="116"/>
      <c r="E3604" s="403"/>
      <c r="F3604" s="403"/>
      <c r="G3604" s="403"/>
      <c r="H3604" s="403"/>
      <c r="I3604" s="403"/>
    </row>
    <row r="3605" spans="4:9">
      <c r="D3605" s="116"/>
      <c r="E3605" s="403"/>
      <c r="F3605" s="403"/>
      <c r="G3605" s="403"/>
      <c r="H3605" s="403"/>
      <c r="I3605" s="26"/>
    </row>
    <row r="3606" spans="4:9">
      <c r="D3606" s="116"/>
      <c r="E3606" s="403"/>
      <c r="F3606" s="403"/>
      <c r="G3606" s="26"/>
      <c r="H3606" s="403"/>
      <c r="I3606" s="26"/>
    </row>
    <row r="3607" spans="4:9">
      <c r="D3607" s="116"/>
      <c r="E3607" s="403"/>
      <c r="F3607" s="403"/>
      <c r="G3607" s="26"/>
      <c r="H3607" s="403"/>
      <c r="I3607" s="26"/>
    </row>
    <row r="3608" spans="4:9">
      <c r="D3608" s="116"/>
      <c r="E3608" s="403"/>
      <c r="F3608" s="403"/>
      <c r="G3608" s="26"/>
      <c r="H3608" s="403"/>
      <c r="I3608" s="26"/>
    </row>
    <row r="3609" spans="4:9">
      <c r="D3609" s="116"/>
      <c r="E3609" s="403"/>
      <c r="F3609" s="403"/>
      <c r="G3609" s="26"/>
      <c r="H3609" s="403"/>
      <c r="I3609" s="26"/>
    </row>
    <row r="3610" spans="4:9">
      <c r="D3610" s="116"/>
      <c r="E3610" s="403"/>
      <c r="F3610" s="403"/>
      <c r="G3610" s="403"/>
      <c r="H3610" s="403"/>
      <c r="I3610" s="26"/>
    </row>
    <row r="3611" spans="4:9">
      <c r="D3611" s="116"/>
      <c r="E3611" s="403"/>
      <c r="F3611" s="403"/>
      <c r="G3611" s="403"/>
      <c r="H3611" s="403"/>
      <c r="I3611" s="26"/>
    </row>
    <row r="3612" spans="4:9">
      <c r="D3612" s="116"/>
      <c r="E3612" s="403"/>
      <c r="F3612" s="403"/>
      <c r="G3612" s="403"/>
      <c r="H3612" s="403"/>
      <c r="I3612" s="403"/>
    </row>
    <row r="3613" spans="4:9">
      <c r="D3613" s="116"/>
      <c r="E3613" s="403"/>
      <c r="F3613" s="403"/>
      <c r="G3613" s="403"/>
      <c r="H3613" s="403"/>
      <c r="I3613" s="403"/>
    </row>
    <row r="3614" spans="4:9">
      <c r="D3614" s="116"/>
      <c r="E3614" s="403"/>
      <c r="F3614" s="403"/>
      <c r="G3614" s="403"/>
      <c r="H3614" s="403"/>
      <c r="I3614" s="403"/>
    </row>
    <row r="3615" spans="4:9">
      <c r="D3615" s="116"/>
      <c r="E3615" s="403"/>
      <c r="F3615" s="403"/>
      <c r="G3615" s="403"/>
      <c r="H3615" s="403"/>
      <c r="I3615" s="403"/>
    </row>
    <row r="3616" spans="4:9">
      <c r="D3616" s="116"/>
      <c r="E3616" s="403"/>
      <c r="F3616" s="403"/>
      <c r="G3616" s="403"/>
      <c r="H3616" s="403"/>
      <c r="I3616" s="403"/>
    </row>
    <row r="3617" spans="4:9">
      <c r="D3617" s="116"/>
      <c r="E3617" s="403"/>
      <c r="F3617" s="403"/>
      <c r="G3617" s="403"/>
      <c r="H3617" s="403"/>
      <c r="I3617" s="403"/>
    </row>
    <row r="3618" spans="4:9">
      <c r="D3618" s="116"/>
      <c r="E3618" s="403"/>
      <c r="F3618" s="403"/>
      <c r="G3618" s="403"/>
      <c r="H3618" s="403"/>
      <c r="I3618" s="403"/>
    </row>
    <row r="3619" spans="4:9">
      <c r="D3619" s="116"/>
      <c r="E3619" s="403"/>
      <c r="F3619" s="403"/>
      <c r="G3619" s="403"/>
      <c r="H3619" s="403"/>
      <c r="I3619" s="403"/>
    </row>
    <row r="3620" spans="4:9">
      <c r="D3620" s="116"/>
      <c r="E3620" s="403"/>
      <c r="F3620" s="403"/>
      <c r="G3620" s="403"/>
      <c r="H3620" s="403"/>
      <c r="I3620" s="403"/>
    </row>
    <row r="3621" spans="4:9">
      <c r="D3621" s="116"/>
      <c r="E3621" s="403"/>
      <c r="F3621" s="403"/>
      <c r="G3621" s="403"/>
      <c r="H3621" s="403"/>
      <c r="I3621" s="403"/>
    </row>
    <row r="3622" spans="4:9">
      <c r="D3622" s="116"/>
      <c r="E3622" s="403"/>
      <c r="F3622" s="403"/>
      <c r="G3622" s="403"/>
      <c r="H3622" s="403"/>
      <c r="I3622" s="403"/>
    </row>
    <row r="3623" spans="4:9">
      <c r="D3623" s="116"/>
      <c r="E3623" s="723"/>
      <c r="F3623" s="723"/>
      <c r="G3623" s="723"/>
      <c r="H3623" s="723"/>
      <c r="I3623" s="723"/>
    </row>
    <row r="3624" spans="4:9">
      <c r="D3624" s="116"/>
      <c r="E3624" s="403"/>
      <c r="F3624" s="403"/>
      <c r="G3624" s="403"/>
      <c r="H3624" s="403"/>
      <c r="I3624" s="403"/>
    </row>
    <row r="3625" spans="4:9">
      <c r="D3625" s="116"/>
      <c r="E3625" s="403"/>
      <c r="F3625" s="403"/>
      <c r="G3625" s="403"/>
      <c r="H3625" s="403"/>
      <c r="I3625" s="403"/>
    </row>
    <row r="3626" spans="4:9">
      <c r="D3626" s="116"/>
      <c r="E3626" s="403"/>
      <c r="F3626" s="403"/>
      <c r="G3626" s="403"/>
      <c r="H3626" s="403"/>
      <c r="I3626" s="403"/>
    </row>
    <row r="3627" spans="4:9">
      <c r="D3627" s="116"/>
      <c r="E3627" s="403"/>
      <c r="F3627" s="403"/>
      <c r="G3627" s="403"/>
      <c r="H3627" s="403"/>
      <c r="I3627" s="403"/>
    </row>
    <row r="3628" spans="4:9">
      <c r="D3628" s="116"/>
      <c r="E3628" s="403"/>
      <c r="F3628" s="403"/>
      <c r="G3628" s="403"/>
      <c r="H3628" s="403"/>
      <c r="I3628" s="403"/>
    </row>
    <row r="3629" spans="4:9">
      <c r="D3629" s="116"/>
      <c r="E3629" s="403"/>
      <c r="F3629" s="403"/>
      <c r="G3629" s="26"/>
      <c r="H3629" s="403"/>
      <c r="I3629" s="26"/>
    </row>
    <row r="3630" spans="4:9">
      <c r="D3630" s="116"/>
      <c r="E3630" s="403"/>
      <c r="F3630" s="403"/>
      <c r="G3630" s="403"/>
      <c r="H3630" s="403"/>
      <c r="I3630" s="403"/>
    </row>
    <row r="3631" spans="4:9">
      <c r="D3631" s="116"/>
      <c r="E3631" s="403"/>
      <c r="F3631" s="403"/>
      <c r="G3631" s="26"/>
      <c r="H3631" s="403"/>
      <c r="I3631" s="26"/>
    </row>
    <row r="3632" spans="4:9">
      <c r="D3632" s="116"/>
      <c r="E3632" s="403"/>
      <c r="F3632" s="403"/>
      <c r="G3632" s="403"/>
      <c r="H3632" s="403"/>
      <c r="I3632" s="403"/>
    </row>
    <row r="3633" spans="4:9">
      <c r="D3633" s="116"/>
      <c r="E3633" s="403"/>
      <c r="F3633" s="403"/>
      <c r="G3633" s="403"/>
      <c r="H3633" s="403"/>
      <c r="I3633" s="403"/>
    </row>
    <row r="3634" spans="4:9">
      <c r="D3634" s="116"/>
      <c r="E3634" s="403"/>
      <c r="F3634" s="403"/>
      <c r="G3634" s="403"/>
      <c r="H3634" s="403"/>
      <c r="I3634" s="403"/>
    </row>
    <row r="3635" spans="4:9">
      <c r="D3635" s="116"/>
      <c r="E3635" s="403"/>
      <c r="F3635" s="403"/>
      <c r="G3635" s="403"/>
      <c r="H3635" s="403"/>
      <c r="I3635" s="403"/>
    </row>
    <row r="3636" spans="4:9">
      <c r="D3636" s="116"/>
      <c r="E3636" s="403"/>
      <c r="F3636" s="403"/>
      <c r="G3636" s="403"/>
      <c r="H3636" s="403"/>
      <c r="I3636" s="403"/>
    </row>
    <row r="3637" spans="4:9">
      <c r="D3637" s="116"/>
      <c r="E3637" s="723"/>
      <c r="F3637" s="723"/>
      <c r="G3637" s="723"/>
      <c r="H3637" s="723"/>
      <c r="I3637" s="723"/>
    </row>
    <row r="3638" spans="4:9">
      <c r="D3638" s="116"/>
      <c r="E3638" s="403"/>
      <c r="F3638" s="403"/>
      <c r="G3638" s="403"/>
      <c r="H3638" s="403"/>
      <c r="I3638" s="403"/>
    </row>
    <row r="3639" spans="4:9">
      <c r="D3639" s="116"/>
      <c r="E3639" s="403"/>
      <c r="F3639" s="403"/>
      <c r="G3639" s="403"/>
      <c r="H3639" s="403"/>
      <c r="I3639" s="403"/>
    </row>
    <row r="3640" spans="4:9">
      <c r="D3640" s="116"/>
      <c r="E3640" s="403"/>
      <c r="F3640" s="403"/>
      <c r="G3640" s="403"/>
      <c r="H3640" s="403"/>
      <c r="I3640" s="403"/>
    </row>
    <row r="3641" spans="4:9">
      <c r="D3641" s="116"/>
      <c r="E3641" s="723"/>
      <c r="F3641" s="723"/>
      <c r="G3641" s="723"/>
      <c r="H3641" s="723"/>
      <c r="I3641" s="723"/>
    </row>
    <row r="3642" spans="4:9">
      <c r="D3642" s="116"/>
      <c r="E3642" s="723"/>
      <c r="F3642" s="723"/>
      <c r="G3642" s="723"/>
      <c r="H3642" s="723"/>
      <c r="I3642" s="723"/>
    </row>
    <row r="3643" spans="4:9">
      <c r="D3643" s="116"/>
      <c r="E3643" s="403"/>
      <c r="F3643" s="403"/>
      <c r="G3643" s="403"/>
      <c r="H3643" s="403"/>
      <c r="I3643" s="403"/>
    </row>
    <row r="3644" spans="4:9">
      <c r="D3644" s="116"/>
      <c r="E3644" s="403"/>
      <c r="F3644" s="403"/>
      <c r="G3644" s="403"/>
      <c r="H3644" s="403"/>
      <c r="I3644" s="403"/>
    </row>
    <row r="3645" spans="4:9">
      <c r="D3645" s="116"/>
      <c r="E3645" s="403"/>
      <c r="F3645" s="403"/>
      <c r="G3645" s="403"/>
      <c r="H3645" s="403"/>
      <c r="I3645" s="403"/>
    </row>
    <row r="3646" spans="4:9">
      <c r="D3646" s="116"/>
      <c r="E3646" s="403"/>
      <c r="F3646" s="403"/>
      <c r="G3646" s="403"/>
      <c r="H3646" s="403"/>
      <c r="I3646" s="403"/>
    </row>
    <row r="3647" spans="4:9">
      <c r="D3647" s="116"/>
      <c r="E3647" s="403"/>
      <c r="F3647" s="403"/>
      <c r="G3647" s="403"/>
      <c r="H3647" s="403"/>
      <c r="I3647" s="403"/>
    </row>
    <row r="3648" spans="4:9">
      <c r="D3648" s="116"/>
      <c r="E3648" s="723"/>
      <c r="F3648" s="723"/>
      <c r="G3648" s="723"/>
      <c r="H3648" s="723"/>
      <c r="I3648" s="723"/>
    </row>
    <row r="3649" spans="4:9">
      <c r="D3649" s="116"/>
      <c r="E3649" s="403"/>
      <c r="F3649" s="403"/>
      <c r="G3649" s="26"/>
      <c r="H3649" s="403"/>
      <c r="I3649" s="26"/>
    </row>
    <row r="3650" spans="4:9">
      <c r="D3650" s="116"/>
      <c r="E3650" s="403"/>
      <c r="F3650" s="403"/>
      <c r="G3650" s="26"/>
      <c r="H3650" s="403"/>
      <c r="I3650" s="26"/>
    </row>
    <row r="3651" spans="4:9">
      <c r="D3651" s="116"/>
      <c r="E3651" s="403"/>
      <c r="F3651" s="403"/>
      <c r="G3651" s="26"/>
      <c r="H3651" s="403"/>
      <c r="I3651" s="26"/>
    </row>
    <row r="3652" spans="4:9">
      <c r="D3652" s="116"/>
      <c r="E3652" s="403"/>
      <c r="F3652" s="403"/>
      <c r="G3652" s="26"/>
      <c r="H3652" s="403"/>
      <c r="I3652" s="26"/>
    </row>
    <row r="3653" spans="4:9">
      <c r="D3653" s="116"/>
      <c r="E3653" s="403"/>
      <c r="F3653" s="403"/>
      <c r="G3653" s="26"/>
      <c r="H3653" s="403"/>
      <c r="I3653" s="26"/>
    </row>
    <row r="3654" spans="4:9">
      <c r="D3654" s="116"/>
      <c r="E3654" s="403"/>
      <c r="F3654" s="403"/>
      <c r="G3654" s="26"/>
      <c r="H3654" s="403"/>
      <c r="I3654" s="26"/>
    </row>
    <row r="3655" spans="4:9">
      <c r="D3655" s="116"/>
      <c r="E3655" s="403"/>
      <c r="F3655" s="403"/>
      <c r="G3655" s="26"/>
      <c r="H3655" s="403"/>
      <c r="I3655" s="26"/>
    </row>
    <row r="3656" spans="4:9">
      <c r="D3656" s="116"/>
      <c r="E3656" s="403"/>
      <c r="F3656" s="403"/>
      <c r="G3656" s="26"/>
      <c r="H3656" s="403"/>
      <c r="I3656" s="26"/>
    </row>
    <row r="3657" spans="4:9">
      <c r="D3657" s="116"/>
      <c r="E3657" s="403"/>
      <c r="F3657" s="403"/>
      <c r="G3657" s="26"/>
      <c r="H3657" s="403"/>
      <c r="I3657" s="26"/>
    </row>
    <row r="3658" spans="4:9">
      <c r="D3658" s="116"/>
      <c r="E3658" s="403"/>
      <c r="F3658" s="403"/>
      <c r="G3658" s="26"/>
      <c r="H3658" s="403"/>
      <c r="I3658" s="26"/>
    </row>
    <row r="3659" spans="4:9">
      <c r="D3659" s="116"/>
      <c r="E3659" s="403"/>
      <c r="F3659" s="403"/>
      <c r="G3659" s="26"/>
      <c r="H3659" s="403"/>
      <c r="I3659" s="26"/>
    </row>
    <row r="3660" spans="4:9">
      <c r="D3660" s="116"/>
      <c r="E3660" s="403"/>
      <c r="F3660" s="403"/>
      <c r="G3660" s="403"/>
      <c r="H3660" s="403"/>
      <c r="I3660" s="403"/>
    </row>
    <row r="3661" spans="4:9">
      <c r="D3661" s="116"/>
      <c r="E3661" s="403"/>
      <c r="F3661" s="403"/>
      <c r="G3661" s="26"/>
      <c r="H3661" s="403"/>
      <c r="I3661" s="26"/>
    </row>
    <row r="3662" spans="4:9">
      <c r="D3662" s="116"/>
      <c r="E3662" s="723"/>
      <c r="F3662" s="723"/>
      <c r="G3662" s="723"/>
      <c r="H3662" s="723"/>
      <c r="I3662" s="723"/>
    </row>
    <row r="3663" spans="4:9">
      <c r="D3663" s="116"/>
      <c r="E3663" s="403"/>
      <c r="F3663" s="403"/>
      <c r="G3663" s="26"/>
      <c r="H3663" s="403"/>
      <c r="I3663" s="26"/>
    </row>
    <row r="3664" spans="4:9">
      <c r="D3664" s="116"/>
      <c r="E3664" s="403"/>
      <c r="F3664" s="403"/>
      <c r="G3664" s="26"/>
      <c r="H3664" s="403"/>
      <c r="I3664" s="26"/>
    </row>
    <row r="3665" spans="4:9">
      <c r="D3665" s="116"/>
      <c r="E3665" s="403"/>
      <c r="F3665" s="403"/>
      <c r="G3665" s="26"/>
      <c r="H3665" s="403"/>
      <c r="I3665" s="26"/>
    </row>
    <row r="3666" spans="4:9">
      <c r="D3666" s="116"/>
      <c r="E3666" s="403"/>
      <c r="F3666" s="403"/>
      <c r="G3666" s="26"/>
      <c r="H3666" s="403"/>
      <c r="I3666" s="26"/>
    </row>
    <row r="3667" spans="4:9">
      <c r="D3667" s="116"/>
      <c r="E3667" s="403"/>
      <c r="F3667" s="403"/>
      <c r="G3667" s="26"/>
      <c r="H3667" s="403"/>
      <c r="I3667" s="26"/>
    </row>
    <row r="3668" spans="4:9">
      <c r="D3668" s="116"/>
      <c r="E3668" s="403"/>
      <c r="F3668" s="403"/>
      <c r="G3668" s="26"/>
      <c r="H3668" s="403"/>
      <c r="I3668" s="26"/>
    </row>
    <row r="3669" spans="4:9">
      <c r="D3669" s="116"/>
      <c r="E3669" s="403"/>
      <c r="F3669" s="403"/>
      <c r="G3669" s="26"/>
      <c r="H3669" s="403"/>
      <c r="I3669" s="26"/>
    </row>
    <row r="3670" spans="4:9">
      <c r="D3670" s="116"/>
      <c r="E3670" s="403"/>
      <c r="F3670" s="403"/>
      <c r="G3670" s="403"/>
      <c r="H3670" s="403"/>
      <c r="I3670" s="403"/>
    </row>
    <row r="3671" spans="4:9">
      <c r="D3671" s="116"/>
      <c r="E3671" s="403"/>
      <c r="F3671" s="403"/>
      <c r="G3671" s="26"/>
      <c r="H3671" s="403"/>
      <c r="I3671" s="26"/>
    </row>
    <row r="3672" spans="4:9">
      <c r="D3672" s="116"/>
      <c r="E3672" s="403"/>
      <c r="F3672" s="403"/>
      <c r="G3672" s="26"/>
      <c r="H3672" s="403"/>
      <c r="I3672" s="26"/>
    </row>
    <row r="3673" spans="4:9">
      <c r="D3673" s="116"/>
      <c r="E3673" s="403"/>
      <c r="F3673" s="403"/>
      <c r="G3673" s="26"/>
      <c r="H3673" s="403"/>
      <c r="I3673" s="26"/>
    </row>
    <row r="3674" spans="4:9">
      <c r="D3674" s="116"/>
      <c r="E3674" s="403"/>
      <c r="F3674" s="403"/>
      <c r="G3674" s="26"/>
      <c r="H3674" s="403"/>
      <c r="I3674" s="26"/>
    </row>
    <row r="3675" spans="4:9">
      <c r="D3675" s="116"/>
      <c r="E3675" s="403"/>
      <c r="F3675" s="403"/>
      <c r="G3675" s="26"/>
      <c r="H3675" s="403"/>
      <c r="I3675" s="26"/>
    </row>
    <row r="3676" spans="4:9">
      <c r="D3676" s="116"/>
      <c r="E3676" s="403"/>
      <c r="F3676" s="403"/>
      <c r="G3676" s="26"/>
      <c r="H3676" s="403"/>
      <c r="I3676" s="26"/>
    </row>
    <row r="3677" spans="4:9">
      <c r="D3677" s="116"/>
      <c r="E3677" s="403"/>
      <c r="F3677" s="403"/>
      <c r="G3677" s="26"/>
      <c r="H3677" s="403"/>
      <c r="I3677" s="26"/>
    </row>
    <row r="3678" spans="4:9">
      <c r="D3678" s="116"/>
      <c r="E3678" s="403"/>
      <c r="F3678" s="403"/>
      <c r="G3678" s="26"/>
      <c r="H3678" s="403"/>
      <c r="I3678" s="26"/>
    </row>
    <row r="3679" spans="4:9">
      <c r="D3679" s="116"/>
      <c r="E3679" s="403"/>
      <c r="F3679" s="403"/>
      <c r="G3679" s="26"/>
      <c r="H3679" s="403"/>
      <c r="I3679" s="26"/>
    </row>
    <row r="3680" spans="4:9">
      <c r="D3680" s="116"/>
      <c r="E3680" s="403"/>
      <c r="F3680" s="403"/>
      <c r="G3680" s="26"/>
      <c r="H3680" s="403"/>
      <c r="I3680" s="26"/>
    </row>
    <row r="3681" spans="4:9">
      <c r="D3681" s="116"/>
      <c r="E3681" s="403"/>
      <c r="F3681" s="403"/>
      <c r="G3681" s="26"/>
      <c r="H3681" s="403"/>
      <c r="I3681" s="26"/>
    </row>
    <row r="3682" spans="4:9">
      <c r="D3682" s="116"/>
      <c r="E3682" s="403"/>
      <c r="F3682" s="403"/>
      <c r="G3682" s="26"/>
      <c r="H3682" s="403"/>
      <c r="I3682" s="26"/>
    </row>
    <row r="3683" spans="4:9">
      <c r="D3683" s="116"/>
      <c r="E3683" s="403"/>
      <c r="F3683" s="403"/>
      <c r="G3683" s="26"/>
      <c r="H3683" s="403"/>
      <c r="I3683" s="26"/>
    </row>
    <row r="3684" spans="4:9">
      <c r="D3684" s="116"/>
      <c r="E3684" s="403"/>
      <c r="F3684" s="403"/>
      <c r="G3684" s="26"/>
      <c r="H3684" s="403"/>
      <c r="I3684" s="26"/>
    </row>
    <row r="3685" spans="4:9">
      <c r="D3685" s="116"/>
      <c r="E3685" s="403"/>
      <c r="F3685" s="403"/>
      <c r="G3685" s="26"/>
      <c r="H3685" s="403"/>
      <c r="I3685" s="26"/>
    </row>
    <row r="3686" spans="4:9">
      <c r="D3686" s="116"/>
      <c r="E3686" s="403"/>
      <c r="F3686" s="403"/>
      <c r="G3686" s="26"/>
      <c r="H3686" s="403"/>
      <c r="I3686" s="26"/>
    </row>
    <row r="3687" spans="4:9">
      <c r="D3687" s="116"/>
      <c r="E3687" s="723"/>
      <c r="F3687" s="723"/>
      <c r="G3687" s="723"/>
      <c r="H3687" s="723"/>
      <c r="I3687" s="723"/>
    </row>
    <row r="3688" spans="4:9">
      <c r="D3688" s="116"/>
      <c r="E3688" s="403"/>
      <c r="F3688" s="403"/>
      <c r="G3688" s="403"/>
      <c r="H3688" s="403"/>
      <c r="I3688" s="403"/>
    </row>
    <row r="3689" spans="4:9">
      <c r="D3689" s="116"/>
      <c r="E3689" s="723"/>
      <c r="F3689" s="723"/>
      <c r="G3689" s="723"/>
      <c r="H3689" s="723"/>
      <c r="I3689" s="723"/>
    </row>
    <row r="3690" spans="4:9">
      <c r="D3690" s="116"/>
      <c r="E3690" s="403"/>
      <c r="F3690" s="403"/>
      <c r="G3690" s="403"/>
      <c r="H3690" s="403"/>
      <c r="I3690" s="403"/>
    </row>
    <row r="3691" spans="4:9">
      <c r="D3691" s="116"/>
      <c r="E3691" s="403"/>
      <c r="F3691" s="403"/>
      <c r="G3691" s="403"/>
      <c r="H3691" s="403"/>
      <c r="I3691" s="403"/>
    </row>
    <row r="3692" spans="4:9">
      <c r="D3692" s="116"/>
      <c r="E3692" s="403"/>
      <c r="F3692" s="403"/>
      <c r="G3692" s="403"/>
      <c r="H3692" s="403"/>
      <c r="I3692" s="403"/>
    </row>
    <row r="3693" spans="4:9">
      <c r="D3693" s="116"/>
      <c r="E3693" s="723"/>
      <c r="F3693" s="723"/>
      <c r="G3693" s="723"/>
      <c r="H3693" s="723"/>
      <c r="I3693" s="723"/>
    </row>
    <row r="3694" spans="4:9">
      <c r="D3694" s="116"/>
      <c r="E3694" s="403"/>
      <c r="F3694" s="403"/>
      <c r="G3694" s="403"/>
      <c r="H3694" s="403"/>
      <c r="I3694" s="403"/>
    </row>
    <row r="3695" spans="4:9">
      <c r="D3695" s="116"/>
      <c r="E3695" s="403"/>
      <c r="F3695" s="403"/>
      <c r="G3695" s="403"/>
      <c r="H3695" s="403"/>
      <c r="I3695" s="403"/>
    </row>
    <row r="3696" spans="4:9">
      <c r="D3696" s="116"/>
      <c r="E3696" s="723"/>
      <c r="F3696" s="723"/>
      <c r="G3696" s="723"/>
      <c r="H3696" s="723"/>
      <c r="I3696" s="723"/>
    </row>
    <row r="3697" spans="4:9">
      <c r="D3697" s="116"/>
      <c r="E3697" s="403"/>
      <c r="F3697" s="403"/>
      <c r="G3697" s="403"/>
      <c r="H3697" s="403"/>
      <c r="I3697" s="403"/>
    </row>
    <row r="3698" spans="4:9">
      <c r="D3698" s="116"/>
      <c r="E3698" s="403"/>
      <c r="F3698" s="403"/>
      <c r="G3698" s="403"/>
      <c r="H3698" s="403"/>
      <c r="I3698" s="403"/>
    </row>
    <row r="3699" spans="4:9">
      <c r="D3699" s="116"/>
      <c r="E3699" s="403"/>
      <c r="F3699" s="403"/>
      <c r="G3699" s="403"/>
      <c r="H3699" s="403"/>
      <c r="I3699" s="403"/>
    </row>
    <row r="3700" spans="4:9">
      <c r="D3700" s="116"/>
      <c r="E3700" s="403"/>
      <c r="F3700" s="403"/>
      <c r="G3700" s="403"/>
      <c r="H3700" s="403"/>
      <c r="I3700" s="403"/>
    </row>
    <row r="3701" spans="4:9">
      <c r="D3701" s="116"/>
      <c r="E3701" s="403"/>
      <c r="F3701" s="403"/>
      <c r="G3701" s="403"/>
      <c r="H3701" s="403"/>
      <c r="I3701" s="403"/>
    </row>
    <row r="3702" spans="4:9">
      <c r="D3702" s="116"/>
      <c r="E3702" s="403"/>
      <c r="F3702" s="403"/>
      <c r="G3702" s="403"/>
      <c r="H3702" s="403"/>
      <c r="I3702" s="403"/>
    </row>
    <row r="3703" spans="4:9">
      <c r="D3703" s="116"/>
      <c r="E3703" s="403"/>
      <c r="F3703" s="403"/>
      <c r="G3703" s="403"/>
      <c r="H3703" s="403"/>
      <c r="I3703" s="403"/>
    </row>
    <row r="3704" spans="4:9">
      <c r="D3704" s="116"/>
      <c r="E3704" s="403"/>
      <c r="F3704" s="403"/>
      <c r="G3704" s="403"/>
      <c r="H3704" s="403"/>
      <c r="I3704" s="403"/>
    </row>
    <row r="3705" spans="4:9">
      <c r="D3705" s="116"/>
      <c r="E3705" s="403"/>
      <c r="F3705" s="403"/>
      <c r="G3705" s="403"/>
      <c r="H3705" s="403"/>
      <c r="I3705" s="403"/>
    </row>
    <row r="3706" spans="4:9">
      <c r="D3706" s="116"/>
      <c r="E3706" s="403"/>
      <c r="F3706" s="403"/>
      <c r="G3706" s="403"/>
      <c r="H3706" s="403"/>
      <c r="I3706" s="403"/>
    </row>
    <row r="3707" spans="4:9">
      <c r="D3707" s="116"/>
      <c r="E3707" s="403"/>
      <c r="F3707" s="403"/>
      <c r="G3707" s="403"/>
      <c r="H3707" s="403"/>
      <c r="I3707" s="403"/>
    </row>
    <row r="3708" spans="4:9">
      <c r="D3708" s="116"/>
      <c r="E3708" s="403"/>
      <c r="F3708" s="403"/>
      <c r="G3708" s="403"/>
      <c r="H3708" s="403"/>
      <c r="I3708" s="403"/>
    </row>
    <row r="3709" spans="4:9">
      <c r="D3709" s="116"/>
      <c r="E3709" s="403"/>
      <c r="F3709" s="403"/>
      <c r="G3709" s="403"/>
      <c r="H3709" s="403"/>
      <c r="I3709" s="403"/>
    </row>
    <row r="3710" spans="4:9">
      <c r="D3710" s="116"/>
      <c r="E3710" s="403"/>
      <c r="F3710" s="403"/>
      <c r="G3710" s="403"/>
      <c r="H3710" s="403"/>
      <c r="I3710" s="403"/>
    </row>
    <row r="3711" spans="4:9">
      <c r="D3711" s="116"/>
      <c r="E3711" s="403"/>
      <c r="F3711" s="403"/>
      <c r="G3711" s="403"/>
      <c r="H3711" s="403"/>
      <c r="I3711" s="403"/>
    </row>
    <row r="3712" spans="4:9">
      <c r="D3712" s="116"/>
      <c r="E3712" s="403"/>
      <c r="F3712" s="403"/>
      <c r="G3712" s="403"/>
      <c r="H3712" s="403"/>
      <c r="I3712" s="403"/>
    </row>
    <row r="3713" spans="4:9">
      <c r="D3713" s="116"/>
      <c r="E3713" s="403"/>
      <c r="F3713" s="403"/>
      <c r="G3713" s="403"/>
      <c r="H3713" s="403"/>
      <c r="I3713" s="403"/>
    </row>
    <row r="3714" spans="4:9">
      <c r="D3714" s="116"/>
      <c r="E3714" s="403"/>
      <c r="F3714" s="403"/>
      <c r="G3714" s="403"/>
      <c r="H3714" s="403"/>
      <c r="I3714" s="403"/>
    </row>
    <row r="3715" spans="4:9">
      <c r="D3715" s="116"/>
      <c r="E3715" s="403"/>
      <c r="F3715" s="403"/>
      <c r="G3715" s="403"/>
      <c r="H3715" s="403"/>
      <c r="I3715" s="403"/>
    </row>
    <row r="3716" spans="4:9">
      <c r="D3716" s="116"/>
      <c r="E3716" s="403"/>
      <c r="F3716" s="403"/>
      <c r="G3716" s="403"/>
      <c r="H3716" s="403"/>
      <c r="I3716" s="403"/>
    </row>
    <row r="3717" spans="4:9">
      <c r="D3717" s="116"/>
      <c r="E3717" s="403"/>
      <c r="F3717" s="403"/>
      <c r="G3717" s="403"/>
      <c r="H3717" s="403"/>
      <c r="I3717" s="403"/>
    </row>
    <row r="3718" spans="4:9">
      <c r="D3718" s="116"/>
      <c r="E3718" s="403"/>
      <c r="F3718" s="403"/>
      <c r="G3718" s="403"/>
      <c r="H3718" s="403"/>
      <c r="I3718" s="403"/>
    </row>
    <row r="3719" spans="4:9">
      <c r="D3719" s="116"/>
      <c r="E3719" s="403"/>
      <c r="F3719" s="403"/>
      <c r="G3719" s="403"/>
      <c r="H3719" s="403"/>
      <c r="I3719" s="403"/>
    </row>
    <row r="3720" spans="4:9">
      <c r="D3720" s="116"/>
      <c r="E3720" s="403"/>
      <c r="F3720" s="403"/>
      <c r="G3720" s="403"/>
      <c r="H3720" s="403"/>
      <c r="I3720" s="403"/>
    </row>
    <row r="3721" spans="4:9">
      <c r="D3721" s="116"/>
      <c r="E3721" s="403"/>
      <c r="F3721" s="403"/>
      <c r="G3721" s="403"/>
      <c r="H3721" s="403"/>
      <c r="I3721" s="403"/>
    </row>
    <row r="3722" spans="4:9">
      <c r="D3722" s="116"/>
      <c r="E3722" s="403"/>
      <c r="F3722" s="403"/>
      <c r="G3722" s="403"/>
      <c r="H3722" s="403"/>
      <c r="I3722" s="403"/>
    </row>
    <row r="3723" spans="4:9">
      <c r="D3723" s="116"/>
      <c r="E3723" s="403"/>
      <c r="F3723" s="403"/>
      <c r="G3723" s="403"/>
      <c r="H3723" s="403"/>
      <c r="I3723" s="403"/>
    </row>
    <row r="3724" spans="4:9">
      <c r="D3724" s="116"/>
      <c r="E3724" s="403"/>
      <c r="F3724" s="403"/>
      <c r="G3724" s="403"/>
      <c r="H3724" s="403"/>
      <c r="I3724" s="403"/>
    </row>
    <row r="3725" spans="4:9">
      <c r="D3725" s="116"/>
      <c r="E3725" s="723"/>
      <c r="F3725" s="723"/>
      <c r="G3725" s="723"/>
      <c r="H3725" s="723"/>
      <c r="I3725" s="723"/>
    </row>
    <row r="3726" spans="4:9">
      <c r="D3726" s="116"/>
      <c r="E3726" s="723"/>
      <c r="F3726" s="723"/>
      <c r="G3726" s="723"/>
      <c r="H3726" s="723"/>
      <c r="I3726" s="723"/>
    </row>
    <row r="3727" spans="4:9">
      <c r="D3727" s="116"/>
      <c r="E3727" s="403"/>
      <c r="F3727" s="403"/>
      <c r="G3727" s="403"/>
      <c r="H3727" s="403"/>
      <c r="I3727" s="403"/>
    </row>
    <row r="3728" spans="4:9">
      <c r="D3728" s="116"/>
      <c r="E3728" s="723"/>
      <c r="F3728" s="723"/>
      <c r="G3728" s="723"/>
      <c r="H3728" s="723"/>
      <c r="I3728" s="723"/>
    </row>
    <row r="3729" spans="4:9">
      <c r="D3729" s="116"/>
      <c r="E3729" s="403"/>
      <c r="F3729" s="403"/>
      <c r="G3729" s="26"/>
      <c r="H3729" s="403"/>
      <c r="I3729" s="26"/>
    </row>
    <row r="3730" spans="4:9">
      <c r="D3730" s="116"/>
      <c r="E3730" s="403"/>
      <c r="F3730" s="403"/>
      <c r="G3730" s="403"/>
      <c r="H3730" s="403"/>
      <c r="I3730" s="403"/>
    </row>
    <row r="3731" spans="4:9">
      <c r="D3731" s="116"/>
      <c r="E3731" s="403"/>
      <c r="F3731" s="403"/>
      <c r="G3731" s="403"/>
      <c r="H3731" s="403"/>
      <c r="I3731" s="403"/>
    </row>
    <row r="3732" spans="4:9">
      <c r="D3732" s="116"/>
      <c r="E3732" s="723"/>
      <c r="F3732" s="723"/>
      <c r="G3732" s="723"/>
      <c r="H3732" s="723"/>
      <c r="I3732" s="723"/>
    </row>
    <row r="3733" spans="4:9">
      <c r="D3733" s="116"/>
      <c r="E3733" s="403"/>
      <c r="F3733" s="403"/>
      <c r="G3733" s="403"/>
      <c r="H3733" s="403"/>
      <c r="I3733" s="403"/>
    </row>
    <row r="3734" spans="4:9">
      <c r="D3734" s="116"/>
      <c r="E3734" s="723"/>
      <c r="F3734" s="723"/>
      <c r="G3734" s="723"/>
      <c r="H3734" s="723"/>
      <c r="I3734" s="723"/>
    </row>
    <row r="3735" spans="4:9">
      <c r="D3735" s="116"/>
      <c r="E3735" s="403"/>
      <c r="F3735" s="403"/>
      <c r="G3735" s="403"/>
      <c r="H3735" s="403"/>
      <c r="I3735" s="403"/>
    </row>
    <row r="3736" spans="4:9">
      <c r="D3736" s="116"/>
      <c r="E3736" s="723"/>
      <c r="F3736" s="723"/>
      <c r="G3736" s="723"/>
      <c r="H3736" s="723"/>
      <c r="I3736" s="723"/>
    </row>
    <row r="3737" spans="4:9">
      <c r="D3737" s="116"/>
      <c r="E3737" s="403"/>
      <c r="F3737" s="403"/>
      <c r="G3737" s="403"/>
      <c r="H3737" s="403"/>
      <c r="I3737" s="403"/>
    </row>
    <row r="3738" spans="4:9">
      <c r="D3738" s="116"/>
      <c r="E3738" s="723"/>
      <c r="F3738" s="723"/>
      <c r="G3738" s="723"/>
      <c r="H3738" s="723"/>
      <c r="I3738" s="723"/>
    </row>
    <row r="3739" spans="4:9">
      <c r="D3739" s="116"/>
      <c r="E3739" s="723"/>
      <c r="F3739" s="723"/>
      <c r="G3739" s="723"/>
      <c r="H3739" s="723"/>
      <c r="I3739" s="723"/>
    </row>
    <row r="3740" spans="4:9">
      <c r="D3740" s="116"/>
      <c r="E3740" s="403"/>
      <c r="F3740" s="403"/>
      <c r="G3740" s="403"/>
      <c r="H3740" s="403"/>
      <c r="I3740" s="403"/>
    </row>
    <row r="3741" spans="4:9">
      <c r="D3741" s="116"/>
      <c r="E3741" s="723"/>
      <c r="F3741" s="723"/>
      <c r="G3741" s="723"/>
      <c r="H3741" s="723"/>
      <c r="I3741" s="723"/>
    </row>
    <row r="3742" spans="4:9">
      <c r="D3742" s="116"/>
      <c r="E3742" s="403"/>
      <c r="F3742" s="403"/>
      <c r="G3742" s="403"/>
      <c r="H3742" s="403"/>
      <c r="I3742" s="403"/>
    </row>
  </sheetData>
  <sheetProtection algorithmName="SHA-512" hashValue="r8QqAMbu6nkj9UD5P23k3fWevPuAgY6cpz/9yhjUDAkftDF/3DvG+0b0BsZCClhOuM183R330HoShgjnttvHPQ==" saltValue="qo7xp22g6QUvXdRa7Kzlzg==" spinCount="100000" sheet="1" objects="1" scenarios="1" selectLockedCells="1" selectUnlockedCells="1"/>
  <mergeCells count="377">
    <mergeCell ref="E3734:I3734"/>
    <mergeCell ref="E3736:I3736"/>
    <mergeCell ref="E3738:I3738"/>
    <mergeCell ref="E3739:I3739"/>
    <mergeCell ref="E3741:I3741"/>
    <mergeCell ref="E3693:I3693"/>
    <mergeCell ref="E3696:I3696"/>
    <mergeCell ref="E3725:I3725"/>
    <mergeCell ref="E3726:I3726"/>
    <mergeCell ref="E3728:I3728"/>
    <mergeCell ref="E3732:I3732"/>
    <mergeCell ref="E3641:I3641"/>
    <mergeCell ref="E3642:I3642"/>
    <mergeCell ref="E3648:I3648"/>
    <mergeCell ref="E3662:I3662"/>
    <mergeCell ref="E3687:I3687"/>
    <mergeCell ref="E3689:I3689"/>
    <mergeCell ref="E3584:I3584"/>
    <mergeCell ref="E3585:I3585"/>
    <mergeCell ref="E3598:I3598"/>
    <mergeCell ref="E3599:I3599"/>
    <mergeCell ref="E3623:I3623"/>
    <mergeCell ref="E3637:I3637"/>
    <mergeCell ref="E3545:I3545"/>
    <mergeCell ref="E3547:I3547"/>
    <mergeCell ref="E3549:I3549"/>
    <mergeCell ref="E3550:I3550"/>
    <mergeCell ref="E3557:I3557"/>
    <mergeCell ref="E3576:I3576"/>
    <mergeCell ref="E3529:I3529"/>
    <mergeCell ref="E3531:I3531"/>
    <mergeCell ref="E3536:I3536"/>
    <mergeCell ref="E3537:I3537"/>
    <mergeCell ref="E3540:I3540"/>
    <mergeCell ref="E3544:I3544"/>
    <mergeCell ref="E3502:I3502"/>
    <mergeCell ref="E3510:I3510"/>
    <mergeCell ref="E3516:I3516"/>
    <mergeCell ref="E3517:I3517"/>
    <mergeCell ref="E3522:I3522"/>
    <mergeCell ref="E3528:I3528"/>
    <mergeCell ref="E3467:I3467"/>
    <mergeCell ref="E3468:I3468"/>
    <mergeCell ref="E3476:I3476"/>
    <mergeCell ref="E3478:I3478"/>
    <mergeCell ref="E3486:I3486"/>
    <mergeCell ref="E3494:I3494"/>
    <mergeCell ref="E3405:I3405"/>
    <mergeCell ref="E3406:I3406"/>
    <mergeCell ref="E3423:I3423"/>
    <mergeCell ref="E3426:I3426"/>
    <mergeCell ref="E3447:I3447"/>
    <mergeCell ref="E3458:I3458"/>
    <mergeCell ref="E3362:I3362"/>
    <mergeCell ref="E3378:I3378"/>
    <mergeCell ref="E3380:I3380"/>
    <mergeCell ref="E3388:I3388"/>
    <mergeCell ref="E3393:I3393"/>
    <mergeCell ref="E3399:I3399"/>
    <mergeCell ref="E3343:I3343"/>
    <mergeCell ref="E3347:I3347"/>
    <mergeCell ref="E3348:I3348"/>
    <mergeCell ref="E3355:I3355"/>
    <mergeCell ref="E3357:I3357"/>
    <mergeCell ref="E3359:I3359"/>
    <mergeCell ref="E3301:I3301"/>
    <mergeCell ref="E3313:I3313"/>
    <mergeCell ref="E3314:I3314"/>
    <mergeCell ref="E3327:I3327"/>
    <mergeCell ref="E3332:I3332"/>
    <mergeCell ref="E3334:I3334"/>
    <mergeCell ref="E3272:I3272"/>
    <mergeCell ref="E3276:I3276"/>
    <mergeCell ref="E3281:I3281"/>
    <mergeCell ref="E3283:I3283"/>
    <mergeCell ref="E3287:I3287"/>
    <mergeCell ref="E3298:I3298"/>
    <mergeCell ref="E3169:I3169"/>
    <mergeCell ref="E3187:I3187"/>
    <mergeCell ref="E3197:I3197"/>
    <mergeCell ref="E3207:I3207"/>
    <mergeCell ref="E3249:I3249"/>
    <mergeCell ref="E3265:I3265"/>
    <mergeCell ref="E3083:I3083"/>
    <mergeCell ref="E3086:I3086"/>
    <mergeCell ref="E3099:I3099"/>
    <mergeCell ref="E3116:I3116"/>
    <mergeCell ref="E3160:I3160"/>
    <mergeCell ref="E3168:I3168"/>
    <mergeCell ref="E2979:I2979"/>
    <mergeCell ref="E2995:I2995"/>
    <mergeCell ref="E3029:I3029"/>
    <mergeCell ref="E3035:I3035"/>
    <mergeCell ref="E3049:I3049"/>
    <mergeCell ref="E3073:I3073"/>
    <mergeCell ref="E2901:I2901"/>
    <mergeCell ref="E2905:I2905"/>
    <mergeCell ref="E2914:I2914"/>
    <mergeCell ref="E2922:I2922"/>
    <mergeCell ref="E2936:I2936"/>
    <mergeCell ref="E2947:I2947"/>
    <mergeCell ref="E2870:I2870"/>
    <mergeCell ref="E2876:I2876"/>
    <mergeCell ref="E2883:I2883"/>
    <mergeCell ref="E2885:I2885"/>
    <mergeCell ref="E2886:I2886"/>
    <mergeCell ref="E2896:I2896"/>
    <mergeCell ref="E2780:I2780"/>
    <mergeCell ref="E2786:I2786"/>
    <mergeCell ref="E2826:I2826"/>
    <mergeCell ref="E2828:I2828"/>
    <mergeCell ref="E2862:I2862"/>
    <mergeCell ref="E2863:I2863"/>
    <mergeCell ref="E2693:I2693"/>
    <mergeCell ref="E2697:I2697"/>
    <mergeCell ref="E2715:I2715"/>
    <mergeCell ref="E2747:I2747"/>
    <mergeCell ref="E2754:I2754"/>
    <mergeCell ref="E2755:I2755"/>
    <mergeCell ref="E2667:I2667"/>
    <mergeCell ref="E2670:I2670"/>
    <mergeCell ref="E2677:I2677"/>
    <mergeCell ref="E2686:I2686"/>
    <mergeCell ref="E2688:I2688"/>
    <mergeCell ref="E2691:I2691"/>
    <mergeCell ref="E2594:I2594"/>
    <mergeCell ref="E2604:I2604"/>
    <mergeCell ref="E2609:I2609"/>
    <mergeCell ref="E2618:I2618"/>
    <mergeCell ref="E2659:I2659"/>
    <mergeCell ref="E2666:I2666"/>
    <mergeCell ref="E2525:I2525"/>
    <mergeCell ref="E2536:I2536"/>
    <mergeCell ref="E2569:I2569"/>
    <mergeCell ref="E2577:I2577"/>
    <mergeCell ref="E2584:I2584"/>
    <mergeCell ref="E2585:I2585"/>
    <mergeCell ref="E2436:I2436"/>
    <mergeCell ref="E2455:I2455"/>
    <mergeCell ref="E2467:I2467"/>
    <mergeCell ref="E2483:I2483"/>
    <mergeCell ref="E2507:I2507"/>
    <mergeCell ref="E2518:I2518"/>
    <mergeCell ref="E2380:I2380"/>
    <mergeCell ref="E2383:I2383"/>
    <mergeCell ref="E2399:I2399"/>
    <mergeCell ref="E2400:I2400"/>
    <mergeCell ref="E2405:I2405"/>
    <mergeCell ref="E2423:I2423"/>
    <mergeCell ref="E2324:I2324"/>
    <mergeCell ref="E2336:I2336"/>
    <mergeCell ref="E2341:I2341"/>
    <mergeCell ref="E2357:I2357"/>
    <mergeCell ref="E2371:I2371"/>
    <mergeCell ref="E2377:I2377"/>
    <mergeCell ref="E2266:I2266"/>
    <mergeCell ref="E2272:I2272"/>
    <mergeCell ref="E2273:I2273"/>
    <mergeCell ref="E2278:I2278"/>
    <mergeCell ref="E2288:I2288"/>
    <mergeCell ref="E2310:I2310"/>
    <mergeCell ref="E2224:I2224"/>
    <mergeCell ref="E2226:I2226"/>
    <mergeCell ref="E2234:I2234"/>
    <mergeCell ref="E2238:I2238"/>
    <mergeCell ref="E2254:I2254"/>
    <mergeCell ref="E2260:I2260"/>
    <mergeCell ref="E2164:I2164"/>
    <mergeCell ref="E2175:I2175"/>
    <mergeCell ref="E2189:I2189"/>
    <mergeCell ref="E2207:I2207"/>
    <mergeCell ref="E2218:I2218"/>
    <mergeCell ref="E2221:I2221"/>
    <mergeCell ref="E2096:I2096"/>
    <mergeCell ref="E2115:I2115"/>
    <mergeCell ref="E2127:I2127"/>
    <mergeCell ref="E2130:I2130"/>
    <mergeCell ref="E2137:I2137"/>
    <mergeCell ref="E2155:I2155"/>
    <mergeCell ref="E2008:I2008"/>
    <mergeCell ref="E2016:I2016"/>
    <mergeCell ref="E2033:I2033"/>
    <mergeCell ref="E2050:I2050"/>
    <mergeCell ref="E2075:I2075"/>
    <mergeCell ref="E2076:I2076"/>
    <mergeCell ref="E1939:I1939"/>
    <mergeCell ref="E1955:I1955"/>
    <mergeCell ref="E1965:I1965"/>
    <mergeCell ref="E1970:I1970"/>
    <mergeCell ref="E1978:I1978"/>
    <mergeCell ref="E1991:I1991"/>
    <mergeCell ref="E1896:I1896"/>
    <mergeCell ref="E1898:I1898"/>
    <mergeCell ref="E1899:I1899"/>
    <mergeCell ref="E1909:I1909"/>
    <mergeCell ref="E1919:I1919"/>
    <mergeCell ref="E1929:I1929"/>
    <mergeCell ref="E1867:I1867"/>
    <mergeCell ref="E1872:I1872"/>
    <mergeCell ref="E1877:I1877"/>
    <mergeCell ref="E1889:I1889"/>
    <mergeCell ref="E1891:I1891"/>
    <mergeCell ref="E1893:I1893"/>
    <mergeCell ref="E1764:I1764"/>
    <mergeCell ref="E1773:I1773"/>
    <mergeCell ref="E1785:I1785"/>
    <mergeCell ref="E1826:I1826"/>
    <mergeCell ref="E1851:I1851"/>
    <mergeCell ref="E1858:I1858"/>
    <mergeCell ref="E1734:I1734"/>
    <mergeCell ref="E1739:I1739"/>
    <mergeCell ref="E1745:I1745"/>
    <mergeCell ref="E1751:I1751"/>
    <mergeCell ref="E1760:I1760"/>
    <mergeCell ref="E1762:I1762"/>
    <mergeCell ref="E1662:I1662"/>
    <mergeCell ref="E1668:I1668"/>
    <mergeCell ref="E1680:I1680"/>
    <mergeCell ref="E1699:I1699"/>
    <mergeCell ref="E1727:I1727"/>
    <mergeCell ref="E1728:I1728"/>
    <mergeCell ref="E1629:I1629"/>
    <mergeCell ref="E1631:I1631"/>
    <mergeCell ref="E1632:I1632"/>
    <mergeCell ref="E1642:I1642"/>
    <mergeCell ref="E1647:I1647"/>
    <mergeCell ref="E1657:I1657"/>
    <mergeCell ref="E1609:I1609"/>
    <mergeCell ref="E1610:I1610"/>
    <mergeCell ref="E1615:I1615"/>
    <mergeCell ref="E1617:I1617"/>
    <mergeCell ref="E1619:I1619"/>
    <mergeCell ref="E1624:I1624"/>
    <mergeCell ref="E1569:I1569"/>
    <mergeCell ref="E1572:I1572"/>
    <mergeCell ref="E1581:I1581"/>
    <mergeCell ref="E1586:I1586"/>
    <mergeCell ref="E1591:I1591"/>
    <mergeCell ref="E1603:I1603"/>
    <mergeCell ref="E1546:I1546"/>
    <mergeCell ref="E1550:I1550"/>
    <mergeCell ref="E1552:I1552"/>
    <mergeCell ref="E1561:I1561"/>
    <mergeCell ref="E1566:I1566"/>
    <mergeCell ref="E1568:I1568"/>
    <mergeCell ref="E1515:I1515"/>
    <mergeCell ref="E1516:I1516"/>
    <mergeCell ref="E1521:I1521"/>
    <mergeCell ref="E1526:I1526"/>
    <mergeCell ref="E1537:I1537"/>
    <mergeCell ref="E1544:I1544"/>
    <mergeCell ref="E1444:I1444"/>
    <mergeCell ref="E1455:I1455"/>
    <mergeCell ref="E1489:I1489"/>
    <mergeCell ref="E1495:I1495"/>
    <mergeCell ref="E1503:I1503"/>
    <mergeCell ref="E1510:I1510"/>
    <mergeCell ref="E1413:I1413"/>
    <mergeCell ref="E1418:I1418"/>
    <mergeCell ref="E1419:I1419"/>
    <mergeCell ref="E1425:I1425"/>
    <mergeCell ref="E1432:I1432"/>
    <mergeCell ref="E1441:I1441"/>
    <mergeCell ref="E1387:I1387"/>
    <mergeCell ref="E1390:I1390"/>
    <mergeCell ref="E1398:I1398"/>
    <mergeCell ref="E1404:I1404"/>
    <mergeCell ref="E1409:I1409"/>
    <mergeCell ref="E1411:I1411"/>
    <mergeCell ref="E1362:I1362"/>
    <mergeCell ref="E1363:I1363"/>
    <mergeCell ref="E1367:I1367"/>
    <mergeCell ref="E1372:I1372"/>
    <mergeCell ref="E1374:I1374"/>
    <mergeCell ref="E1375:I1375"/>
    <mergeCell ref="E1308:I1308"/>
    <mergeCell ref="E1310:I1310"/>
    <mergeCell ref="E1312:I1312"/>
    <mergeCell ref="E1313:I1313"/>
    <mergeCell ref="E1336:I1336"/>
    <mergeCell ref="E1342:I1342"/>
    <mergeCell ref="E1275:I1275"/>
    <mergeCell ref="E1291:I1291"/>
    <mergeCell ref="E1299:I1299"/>
    <mergeCell ref="E1301:I1301"/>
    <mergeCell ref="E1304:I1304"/>
    <mergeCell ref="E1305:I1305"/>
    <mergeCell ref="E1230:I1230"/>
    <mergeCell ref="E1237:I1237"/>
    <mergeCell ref="E1249:I1249"/>
    <mergeCell ref="E1250:I1250"/>
    <mergeCell ref="E1264:I1264"/>
    <mergeCell ref="E1274:I1274"/>
    <mergeCell ref="E1126:I1126"/>
    <mergeCell ref="E1146:I1146"/>
    <mergeCell ref="E1147:I1147"/>
    <mergeCell ref="E1164:I1164"/>
    <mergeCell ref="E1192:I1192"/>
    <mergeCell ref="E1207:I1207"/>
    <mergeCell ref="E1054:I1054"/>
    <mergeCell ref="E1055:I1055"/>
    <mergeCell ref="E1060:I1060"/>
    <mergeCell ref="E1071:I1071"/>
    <mergeCell ref="E1086:I1086"/>
    <mergeCell ref="E1102:I1102"/>
    <mergeCell ref="E1028:I1028"/>
    <mergeCell ref="E1029:I1029"/>
    <mergeCell ref="E1036:I1036"/>
    <mergeCell ref="E1040:I1040"/>
    <mergeCell ref="E1046:I1046"/>
    <mergeCell ref="E1048:I1048"/>
    <mergeCell ref="E1000:I1000"/>
    <mergeCell ref="E1004:I1004"/>
    <mergeCell ref="E1007:I1007"/>
    <mergeCell ref="E1009:I1009"/>
    <mergeCell ref="E1016:I1016"/>
    <mergeCell ref="E1020:I1020"/>
    <mergeCell ref="E981:I981"/>
    <mergeCell ref="E983:I983"/>
    <mergeCell ref="E987:I987"/>
    <mergeCell ref="E993:I993"/>
    <mergeCell ref="E994:I994"/>
    <mergeCell ref="E997:I997"/>
    <mergeCell ref="E956:I956"/>
    <mergeCell ref="E963:I963"/>
    <mergeCell ref="E974:I974"/>
    <mergeCell ref="E976:I976"/>
    <mergeCell ref="E977:I977"/>
    <mergeCell ref="E979:I979"/>
    <mergeCell ref="E882:I882"/>
    <mergeCell ref="E917:I917"/>
    <mergeCell ref="E932:I932"/>
    <mergeCell ref="E943:I943"/>
    <mergeCell ref="E948:I948"/>
    <mergeCell ref="E949:I949"/>
    <mergeCell ref="E848:I848"/>
    <mergeCell ref="E854:I854"/>
    <mergeCell ref="E862:I862"/>
    <mergeCell ref="E869:I869"/>
    <mergeCell ref="E875:I875"/>
    <mergeCell ref="E881:I881"/>
    <mergeCell ref="E809:I809"/>
    <mergeCell ref="E817:I817"/>
    <mergeCell ref="E818:I818"/>
    <mergeCell ref="E825:I825"/>
    <mergeCell ref="E834:I834"/>
    <mergeCell ref="E845:I845"/>
    <mergeCell ref="E779:I779"/>
    <mergeCell ref="E784:I784"/>
    <mergeCell ref="E793:I793"/>
    <mergeCell ref="E796:I796"/>
    <mergeCell ref="E798:I798"/>
    <mergeCell ref="E801:I801"/>
    <mergeCell ref="E744:I744"/>
    <mergeCell ref="E748:I748"/>
    <mergeCell ref="E749:I749"/>
    <mergeCell ref="E757:I757"/>
    <mergeCell ref="E769:I769"/>
    <mergeCell ref="E772:I772"/>
    <mergeCell ref="E721:I721"/>
    <mergeCell ref="E735:I735"/>
    <mergeCell ref="E738:I738"/>
    <mergeCell ref="E669:I669"/>
    <mergeCell ref="E676:I676"/>
    <mergeCell ref="E683:I683"/>
    <mergeCell ref="E688:I688"/>
    <mergeCell ref="E691:I691"/>
    <mergeCell ref="E693:I693"/>
    <mergeCell ref="E645:I645"/>
    <mergeCell ref="E646:I646"/>
    <mergeCell ref="E651:I651"/>
    <mergeCell ref="E658:I658"/>
    <mergeCell ref="E662:I662"/>
    <mergeCell ref="E666:I666"/>
    <mergeCell ref="E699:I699"/>
    <mergeCell ref="E718:I718"/>
    <mergeCell ref="E720:I720"/>
  </mergeCells>
  <printOptions horizontalCentered="1" verticalCentered="1"/>
  <pageMargins left="0.31496062992125984" right="0.19685039370078741" top="0.19685039370078741" bottom="0.39370078740157483" header="0.51181102362204722" footer="0.51181102362204722"/>
  <pageSetup scale="80" orientation="portrait" horizontalDpi="4294967294" verticalDpi="4294967294"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8"/>
  <sheetViews>
    <sheetView tabSelected="1" topLeftCell="A13" workbookViewId="0">
      <selection activeCell="C13" sqref="C13"/>
    </sheetView>
  </sheetViews>
  <sheetFormatPr defaultRowHeight="12.75"/>
  <cols>
    <col min="1" max="1" width="12.7109375" customWidth="1"/>
    <col min="2" max="2" width="47.7109375" customWidth="1"/>
    <col min="3" max="4" width="10.7109375" customWidth="1"/>
    <col min="5" max="5" width="12.7109375" customWidth="1"/>
  </cols>
  <sheetData>
    <row r="1" spans="1:5" s="68" customFormat="1" ht="45.75">
      <c r="A1" s="311"/>
      <c r="B1" s="724" t="s">
        <v>8146</v>
      </c>
      <c r="C1" s="724"/>
      <c r="D1" s="724"/>
      <c r="E1" s="725"/>
    </row>
    <row r="2" spans="1:5" s="68" customFormat="1">
      <c r="A2" s="125"/>
      <c r="B2" s="314"/>
      <c r="C2" s="289"/>
      <c r="D2" s="289"/>
      <c r="E2" s="495"/>
    </row>
    <row r="3" spans="1:5" s="68" customFormat="1">
      <c r="A3" s="124"/>
      <c r="B3" s="726" t="s">
        <v>8140</v>
      </c>
      <c r="C3" s="726"/>
      <c r="D3" s="726"/>
      <c r="E3" s="727"/>
    </row>
    <row r="4" spans="1:5" s="68" customFormat="1" ht="33">
      <c r="A4" s="124"/>
      <c r="B4" s="728" t="s">
        <v>8147</v>
      </c>
      <c r="C4" s="728"/>
      <c r="D4" s="728"/>
      <c r="E4" s="729"/>
    </row>
    <row r="5" spans="1:5" ht="12.75" customHeight="1" thickBot="1">
      <c r="A5" s="496"/>
      <c r="B5" s="497"/>
      <c r="C5" s="497"/>
      <c r="D5" s="497"/>
      <c r="E5" s="443"/>
    </row>
    <row r="6" spans="1:5" ht="12.75" customHeight="1">
      <c r="A6" s="468"/>
      <c r="B6" s="123"/>
      <c r="C6" s="123"/>
      <c r="D6" s="123"/>
      <c r="E6" s="469"/>
    </row>
    <row r="7" spans="1:5" ht="30" customHeight="1">
      <c r="A7" s="467" t="s">
        <v>8141</v>
      </c>
      <c r="B7" s="730" t="str">
        <f>ORC!B9</f>
        <v>CONTRATAÇÃO DE EMPRESA ESPECIALIZADA PARA EXECUÇÃO DE REFORMA E ADEQUAÇÃO DO PRÉDIO DA CÂMARA</v>
      </c>
      <c r="C7" s="730"/>
      <c r="D7" s="730"/>
      <c r="E7" s="731"/>
    </row>
    <row r="8" spans="1:5" ht="12.75" customHeight="1">
      <c r="A8" s="467" t="s">
        <v>8142</v>
      </c>
      <c r="B8" s="289" t="str">
        <f>ORC!B10</f>
        <v>Rua Vereador Augusto Paes D'Ávila, n.º 374 - Jd. Rio da Praia - Bertioga - SP</v>
      </c>
      <c r="C8" s="289"/>
      <c r="D8" s="289"/>
      <c r="E8" s="470"/>
    </row>
    <row r="9" spans="1:5" ht="12.75" customHeight="1" thickBot="1">
      <c r="A9" s="471"/>
      <c r="B9" s="221"/>
      <c r="C9" s="221"/>
      <c r="D9" s="221"/>
      <c r="E9" s="472"/>
    </row>
    <row r="10" spans="1:5" ht="12.75" customHeight="1">
      <c r="A10" s="468"/>
      <c r="B10" s="123"/>
      <c r="C10" s="123"/>
      <c r="D10" s="498"/>
      <c r="E10" s="469"/>
    </row>
    <row r="11" spans="1:5" ht="12.75" customHeight="1">
      <c r="A11" s="473"/>
      <c r="B11" s="289"/>
      <c r="C11" s="289"/>
      <c r="D11" s="494"/>
      <c r="E11" s="470"/>
    </row>
    <row r="12" spans="1:5" ht="12.75" customHeight="1">
      <c r="A12" s="473"/>
      <c r="B12" s="289"/>
      <c r="C12" s="289"/>
      <c r="D12" s="494"/>
      <c r="E12" s="470"/>
    </row>
    <row r="13" spans="1:5" ht="12.75" customHeight="1">
      <c r="A13" s="488"/>
      <c r="B13" s="489" t="s">
        <v>37341</v>
      </c>
      <c r="C13" s="490"/>
      <c r="D13" s="490"/>
      <c r="E13" s="491"/>
    </row>
    <row r="14" spans="1:5" ht="12.75" customHeight="1">
      <c r="A14" s="488"/>
      <c r="B14" s="435" t="s">
        <v>37316</v>
      </c>
      <c r="C14" s="490"/>
      <c r="D14" s="490"/>
      <c r="E14" s="491"/>
    </row>
    <row r="15" spans="1:5" ht="12.75" customHeight="1">
      <c r="A15" s="473"/>
      <c r="B15" s="291"/>
      <c r="C15" s="289"/>
      <c r="D15" s="494"/>
      <c r="E15" s="470"/>
    </row>
    <row r="16" spans="1:5" ht="12.75" customHeight="1">
      <c r="A16" s="473"/>
      <c r="B16" s="289"/>
      <c r="C16" s="289"/>
      <c r="D16" s="494"/>
      <c r="E16" s="470"/>
    </row>
    <row r="17" spans="1:5" ht="12.75" customHeight="1">
      <c r="A17" s="473"/>
      <c r="B17" s="289"/>
      <c r="C17" s="289"/>
      <c r="D17" s="494"/>
      <c r="E17" s="470"/>
    </row>
    <row r="18" spans="1:5" ht="12.75" customHeight="1">
      <c r="A18" s="488"/>
      <c r="B18" s="533" t="s">
        <v>37317</v>
      </c>
      <c r="C18" s="533" t="s">
        <v>37318</v>
      </c>
      <c r="D18" s="533" t="s">
        <v>37319</v>
      </c>
      <c r="E18" s="534"/>
    </row>
    <row r="19" spans="1:5" ht="12.75" customHeight="1">
      <c r="A19" s="473"/>
      <c r="B19" s="499"/>
      <c r="C19" s="499"/>
      <c r="D19" s="500"/>
      <c r="E19" s="474"/>
    </row>
    <row r="20" spans="1:5" ht="12.75" customHeight="1">
      <c r="A20" s="473"/>
      <c r="B20" s="499"/>
      <c r="C20" s="499"/>
      <c r="D20" s="500"/>
      <c r="E20" s="474"/>
    </row>
    <row r="21" spans="1:5" ht="15" customHeight="1">
      <c r="A21" s="446">
        <v>1</v>
      </c>
      <c r="B21" s="501" t="s">
        <v>37320</v>
      </c>
      <c r="C21" s="502" t="s">
        <v>37321</v>
      </c>
      <c r="D21" s="503">
        <v>3.7999999999999999E-2</v>
      </c>
      <c r="E21" s="475"/>
    </row>
    <row r="22" spans="1:5" ht="15" customHeight="1">
      <c r="A22" s="446">
        <v>2</v>
      </c>
      <c r="B22" s="501" t="s">
        <v>37322</v>
      </c>
      <c r="C22" s="502" t="s">
        <v>37323</v>
      </c>
      <c r="D22" s="503">
        <v>3.2000000000000002E-3</v>
      </c>
      <c r="E22" s="476"/>
    </row>
    <row r="23" spans="1:5" ht="15" customHeight="1">
      <c r="A23" s="446">
        <v>3</v>
      </c>
      <c r="B23" s="501" t="s">
        <v>37324</v>
      </c>
      <c r="C23" s="502" t="s">
        <v>37325</v>
      </c>
      <c r="D23" s="503">
        <v>5.0000000000000001E-3</v>
      </c>
      <c r="E23" s="475"/>
    </row>
    <row r="24" spans="1:5" ht="15" customHeight="1">
      <c r="A24" s="446">
        <v>4</v>
      </c>
      <c r="B24" s="501" t="s">
        <v>37326</v>
      </c>
      <c r="C24" s="502" t="s">
        <v>37327</v>
      </c>
      <c r="D24" s="503">
        <v>1.0200000000000001E-2</v>
      </c>
      <c r="E24" s="475"/>
    </row>
    <row r="25" spans="1:5" ht="15" customHeight="1">
      <c r="A25" s="446">
        <v>5</v>
      </c>
      <c r="B25" s="501" t="s">
        <v>37328</v>
      </c>
      <c r="C25" s="502" t="s">
        <v>8551</v>
      </c>
      <c r="D25" s="503">
        <v>6.6400000000000001E-2</v>
      </c>
      <c r="E25" s="475"/>
    </row>
    <row r="26" spans="1:5" ht="15" customHeight="1">
      <c r="A26" s="446">
        <v>6</v>
      </c>
      <c r="B26" s="501" t="s">
        <v>37329</v>
      </c>
      <c r="C26" s="502" t="s">
        <v>37330</v>
      </c>
      <c r="D26" s="503">
        <v>6.4999999999999997E-3</v>
      </c>
      <c r="E26" s="475"/>
    </row>
    <row r="27" spans="1:5" ht="15" customHeight="1">
      <c r="A27" s="449">
        <v>7</v>
      </c>
      <c r="B27" s="501" t="s">
        <v>37331</v>
      </c>
      <c r="C27" s="502" t="s">
        <v>37332</v>
      </c>
      <c r="D27" s="503">
        <v>0.03</v>
      </c>
      <c r="E27" s="475"/>
    </row>
    <row r="28" spans="1:5" ht="15" customHeight="1">
      <c r="A28" s="446">
        <v>8</v>
      </c>
      <c r="B28" s="501" t="s">
        <v>37333</v>
      </c>
      <c r="C28" s="502" t="s">
        <v>37334</v>
      </c>
      <c r="D28" s="503">
        <v>0.05</v>
      </c>
      <c r="E28" s="475"/>
    </row>
    <row r="29" spans="1:5" ht="15" customHeight="1">
      <c r="A29" s="446">
        <v>9</v>
      </c>
      <c r="B29" s="501" t="s">
        <v>37335</v>
      </c>
      <c r="C29" s="502" t="s">
        <v>37336</v>
      </c>
      <c r="D29" s="503">
        <v>4.4999999999999998E-2</v>
      </c>
      <c r="E29" s="475"/>
    </row>
    <row r="30" spans="1:5" ht="13.5" thickBot="1">
      <c r="A30" s="450"/>
      <c r="B30" s="477"/>
      <c r="C30" s="477"/>
      <c r="D30" s="492"/>
      <c r="E30" s="478"/>
    </row>
    <row r="31" spans="1:5" ht="14.25">
      <c r="A31" s="451"/>
      <c r="B31" s="479"/>
      <c r="C31" s="479"/>
      <c r="D31" s="504"/>
      <c r="E31" s="480"/>
    </row>
    <row r="32" spans="1:5" ht="15">
      <c r="A32" s="452"/>
      <c r="B32" s="505" t="s">
        <v>37337</v>
      </c>
      <c r="C32" s="505"/>
      <c r="D32" s="506" t="s">
        <v>37343</v>
      </c>
      <c r="E32" s="481"/>
    </row>
    <row r="33" spans="1:5">
      <c r="A33" s="482"/>
      <c r="B33" s="507"/>
      <c r="C33" s="507"/>
      <c r="D33" s="508"/>
      <c r="E33" s="481"/>
    </row>
    <row r="34" spans="1:5">
      <c r="A34" s="483" t="s">
        <v>37338</v>
      </c>
      <c r="B34" s="484" t="s">
        <v>37339</v>
      </c>
      <c r="C34" s="507" t="s">
        <v>37342</v>
      </c>
      <c r="D34" s="509">
        <f>((1+D21+D22+D23)*(1+D24)*(1+D25))/(1-D26-D27-D28-D29)-1</f>
        <v>0.29769428939090381</v>
      </c>
      <c r="E34" s="485"/>
    </row>
    <row r="35" spans="1:5">
      <c r="A35" s="483"/>
      <c r="B35" s="510" t="s">
        <v>37340</v>
      </c>
      <c r="C35" s="507"/>
      <c r="D35" s="511"/>
      <c r="E35" s="485"/>
    </row>
    <row r="36" spans="1:5">
      <c r="A36" s="482"/>
      <c r="B36" s="507"/>
      <c r="C36" s="507"/>
      <c r="D36" s="512"/>
      <c r="E36" s="481"/>
    </row>
    <row r="37" spans="1:5" ht="13.5" thickBot="1">
      <c r="A37" s="486"/>
      <c r="B37" s="477"/>
      <c r="C37" s="477"/>
      <c r="D37" s="493"/>
      <c r="E37" s="487"/>
    </row>
    <row r="38" spans="1:5" ht="13.5" thickBot="1"/>
    <row r="39" spans="1:5">
      <c r="A39" s="513"/>
      <c r="B39" s="514"/>
      <c r="C39" s="514"/>
      <c r="D39" s="515"/>
      <c r="E39" s="516"/>
    </row>
    <row r="40" spans="1:5">
      <c r="A40" s="517"/>
      <c r="B40" s="527"/>
      <c r="C40" s="527"/>
      <c r="D40" s="518"/>
      <c r="E40" s="519"/>
    </row>
    <row r="41" spans="1:5">
      <c r="A41" s="517"/>
      <c r="B41" s="527"/>
      <c r="C41" s="527"/>
      <c r="D41" s="518"/>
      <c r="E41" s="519"/>
    </row>
    <row r="42" spans="1:5">
      <c r="A42" s="517"/>
      <c r="B42" s="527"/>
      <c r="C42" s="527"/>
      <c r="D42" s="518"/>
      <c r="E42" s="519"/>
    </row>
    <row r="43" spans="1:5">
      <c r="A43" s="517"/>
      <c r="B43" s="527"/>
      <c r="C43" s="527"/>
      <c r="D43" s="518"/>
      <c r="E43" s="519"/>
    </row>
    <row r="44" spans="1:5">
      <c r="A44" s="520"/>
      <c r="B44" s="528"/>
      <c r="C44" s="529"/>
      <c r="D44" s="518"/>
      <c r="E44" s="519"/>
    </row>
    <row r="45" spans="1:5">
      <c r="A45" s="521"/>
      <c r="B45" s="530"/>
      <c r="C45" s="531"/>
      <c r="D45" s="532"/>
      <c r="E45" s="522"/>
    </row>
    <row r="46" spans="1:5" ht="13.5" thickBot="1">
      <c r="A46" s="523"/>
      <c r="B46" s="524"/>
      <c r="C46" s="524"/>
      <c r="D46" s="525"/>
      <c r="E46" s="526"/>
    </row>
    <row r="47" spans="1:5">
      <c r="A47" s="58"/>
      <c r="B47" s="444"/>
      <c r="C47" s="444"/>
      <c r="D47" s="455"/>
      <c r="E47" s="445"/>
    </row>
    <row r="50" spans="1:5">
      <c r="B50" s="5"/>
      <c r="C50" s="5"/>
      <c r="D50" s="5"/>
      <c r="E50" s="5"/>
    </row>
    <row r="51" spans="1:5" ht="15">
      <c r="A51" s="457"/>
      <c r="B51" s="447"/>
      <c r="C51" s="448"/>
      <c r="D51" s="448"/>
      <c r="E51" s="448"/>
    </row>
    <row r="52" spans="1:5" ht="15">
      <c r="A52" s="457"/>
      <c r="B52" s="447"/>
      <c r="C52" s="448"/>
      <c r="D52" s="448"/>
      <c r="E52" s="448"/>
    </row>
    <row r="53" spans="1:5" ht="15">
      <c r="A53" s="457"/>
      <c r="B53" s="447"/>
      <c r="C53" s="448"/>
      <c r="D53" s="448"/>
      <c r="E53" s="448"/>
    </row>
    <row r="54" spans="1:5" ht="15">
      <c r="A54" s="457"/>
      <c r="B54" s="447"/>
      <c r="C54" s="448"/>
      <c r="D54" s="448"/>
      <c r="E54" s="448"/>
    </row>
    <row r="55" spans="1:5" ht="15">
      <c r="A55" s="458"/>
      <c r="B55" s="447"/>
      <c r="C55" s="448"/>
      <c r="D55" s="448"/>
      <c r="E55" s="448"/>
    </row>
    <row r="56" spans="1:5" ht="15">
      <c r="A56" s="457"/>
      <c r="B56" s="447"/>
      <c r="C56" s="448"/>
      <c r="D56" s="448"/>
      <c r="E56" s="448"/>
    </row>
    <row r="57" spans="1:5">
      <c r="A57" s="459"/>
      <c r="B57" s="444"/>
      <c r="C57" s="444"/>
      <c r="D57" s="460"/>
      <c r="E57" s="461"/>
    </row>
    <row r="58" spans="1:5">
      <c r="A58" s="462"/>
      <c r="B58" s="444"/>
      <c r="C58" s="444"/>
      <c r="D58" s="460"/>
      <c r="E58" s="9"/>
    </row>
    <row r="59" spans="1:5" ht="14.25">
      <c r="A59" s="462"/>
      <c r="B59" s="453"/>
      <c r="C59" s="453"/>
      <c r="D59" s="454"/>
      <c r="E59" s="9"/>
    </row>
    <row r="60" spans="1:5">
      <c r="A60" s="463"/>
      <c r="B60" s="444"/>
      <c r="C60" s="444"/>
      <c r="D60" s="455"/>
      <c r="E60" s="9"/>
    </row>
    <row r="61" spans="1:5">
      <c r="A61" s="444"/>
      <c r="B61" s="444"/>
      <c r="C61" s="444"/>
      <c r="D61" s="464"/>
      <c r="E61" s="464"/>
    </row>
    <row r="62" spans="1:5">
      <c r="A62" s="463"/>
      <c r="B62" s="444"/>
      <c r="C62" s="444"/>
      <c r="D62" s="3"/>
      <c r="E62" s="9"/>
    </row>
    <row r="63" spans="1:5">
      <c r="A63" s="463"/>
      <c r="B63" s="465"/>
      <c r="C63" s="444"/>
      <c r="D63" s="455"/>
      <c r="E63" s="456"/>
    </row>
    <row r="64" spans="1:5">
      <c r="A64" s="463"/>
      <c r="B64" s="444"/>
      <c r="C64" s="444"/>
      <c r="D64" s="460"/>
      <c r="E64" s="466"/>
    </row>
    <row r="65" spans="1:5">
      <c r="A65" s="459"/>
      <c r="B65" s="444"/>
      <c r="C65" s="444"/>
      <c r="D65" s="460"/>
      <c r="E65" s="9"/>
    </row>
    <row r="66" spans="1:5">
      <c r="A66" s="459"/>
      <c r="B66" s="444"/>
      <c r="C66" s="444"/>
      <c r="D66" s="460"/>
      <c r="E66" s="9"/>
    </row>
    <row r="67" spans="1:5">
      <c r="A67" s="463"/>
      <c r="B67" s="444"/>
      <c r="C67" s="444"/>
      <c r="D67" s="460"/>
      <c r="E67" s="9"/>
    </row>
    <row r="68" spans="1:5">
      <c r="A68" s="58"/>
      <c r="B68" s="444"/>
      <c r="C68" s="444"/>
      <c r="D68" s="455"/>
      <c r="E68" s="445"/>
    </row>
  </sheetData>
  <sheetProtection algorithmName="SHA-512" hashValue="sTxR883Da+70f9mLs68PA9fDrHXEbs3Q8NE2dJcYEOZxg6S0BsFrcLIpydN90ymg3hI0PeI6nkt1aQxe/dwSvg==" saltValue="Z/aTi+xL62s3GV/+A3+scw==" spinCount="100000" sheet="1" objects="1" scenarios="1" selectLockedCells="1" selectUnlockedCells="1"/>
  <mergeCells count="4">
    <mergeCell ref="B1:E1"/>
    <mergeCell ref="B3:E3"/>
    <mergeCell ref="B4:E4"/>
    <mergeCell ref="B7:E7"/>
  </mergeCells>
  <conditionalFormatting sqref="D31">
    <cfRule type="expression" dxfId="0" priority="1" stopIfTrue="1">
      <formula>$M$14="sim"</formula>
    </cfRule>
  </conditionalFormatting>
  <printOptions horizontalCentered="1" verticalCentered="1"/>
  <pageMargins left="1.1824015748031496" right="0.39370078740157483" top="0.39370078740157483" bottom="0.39370078740157483" header="0.31496062992125984" footer="0.31496062992125984"/>
  <pageSetup scale="92" orientation="portrait"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dimension ref="A1:H4099"/>
  <sheetViews>
    <sheetView zoomScale="120" zoomScaleNormal="120" workbookViewId="0">
      <selection activeCell="C1058" sqref="C1058"/>
    </sheetView>
  </sheetViews>
  <sheetFormatPr defaultRowHeight="12.75"/>
  <cols>
    <col min="1" max="1" width="10.85546875" customWidth="1"/>
    <col min="2" max="2" width="0.5703125" customWidth="1"/>
    <col min="3" max="3" width="40.7109375" customWidth="1"/>
    <col min="4" max="4" width="8.7109375" style="58" customWidth="1"/>
    <col min="5" max="6" width="12.7109375" style="197" customWidth="1"/>
    <col min="7" max="7" width="15.42578125" style="197" customWidth="1"/>
  </cols>
  <sheetData>
    <row r="1" spans="1:7" s="149" customFormat="1">
      <c r="C1" s="150"/>
      <c r="D1" s="636"/>
      <c r="E1" s="151"/>
      <c r="F1" s="151"/>
      <c r="G1" s="151"/>
    </row>
    <row r="2" spans="1:7" s="149" customFormat="1" ht="54">
      <c r="C2" s="152" t="s">
        <v>2569</v>
      </c>
      <c r="D2" s="636"/>
      <c r="E2" s="153"/>
      <c r="F2" s="153"/>
      <c r="G2" s="153"/>
    </row>
    <row r="3" spans="1:7" s="149" customFormat="1" ht="25.5">
      <c r="C3" s="154" t="s">
        <v>2570</v>
      </c>
      <c r="D3" s="636"/>
      <c r="E3" s="153"/>
      <c r="F3" s="153"/>
      <c r="G3" s="153"/>
    </row>
    <row r="4" spans="1:7" s="149" customFormat="1" ht="36">
      <c r="C4" s="299" t="s">
        <v>6699</v>
      </c>
      <c r="D4" s="636"/>
      <c r="E4" s="153"/>
      <c r="F4" s="153"/>
      <c r="G4" s="153"/>
    </row>
    <row r="5" spans="1:7" s="149" customFormat="1" ht="15">
      <c r="C5" s="150"/>
      <c r="D5" s="636"/>
      <c r="E5" s="151"/>
      <c r="F5" s="155"/>
      <c r="G5" s="156" t="s">
        <v>8150</v>
      </c>
    </row>
    <row r="6" spans="1:7" s="149" customFormat="1" ht="15">
      <c r="C6" s="157"/>
      <c r="D6" s="636"/>
      <c r="E6" s="151"/>
      <c r="F6" s="151"/>
      <c r="G6" s="158" t="s">
        <v>8151</v>
      </c>
    </row>
    <row r="7" spans="1:7" s="149" customFormat="1" ht="14.25">
      <c r="C7" s="157"/>
      <c r="D7" s="637" t="s">
        <v>2571</v>
      </c>
      <c r="E7" s="151"/>
      <c r="F7" s="151"/>
      <c r="G7" s="159" t="s">
        <v>8152</v>
      </c>
    </row>
    <row r="8" spans="1:7" s="149" customFormat="1">
      <c r="A8" s="176" t="s">
        <v>2572</v>
      </c>
      <c r="B8" s="177" t="s">
        <v>2573</v>
      </c>
      <c r="C8" s="178"/>
      <c r="D8" s="176" t="s">
        <v>2574</v>
      </c>
      <c r="E8" s="176" t="s">
        <v>2575</v>
      </c>
      <c r="F8" s="176" t="s">
        <v>2576</v>
      </c>
      <c r="G8" s="176" t="s">
        <v>2577</v>
      </c>
    </row>
    <row r="9" spans="1:7" ht="15.95" customHeight="1">
      <c r="A9" s="179" t="s">
        <v>2578</v>
      </c>
      <c r="B9" s="180" t="s">
        <v>2579</v>
      </c>
      <c r="C9" s="181"/>
      <c r="D9" s="182"/>
      <c r="E9" s="183"/>
      <c r="F9" s="183"/>
      <c r="G9" s="184"/>
    </row>
    <row r="10" spans="1:7" ht="15.95" customHeight="1">
      <c r="A10" s="185" t="s">
        <v>2580</v>
      </c>
      <c r="B10" s="186" t="s">
        <v>58</v>
      </c>
      <c r="C10" s="187"/>
      <c r="D10" s="191"/>
      <c r="E10" s="188"/>
      <c r="F10" s="188"/>
      <c r="G10" s="189"/>
    </row>
    <row r="11" spans="1:7" s="190" customFormat="1" ht="38.25">
      <c r="A11" s="160" t="s">
        <v>6988</v>
      </c>
      <c r="B11" s="300"/>
      <c r="C11" s="160" t="s">
        <v>6989</v>
      </c>
      <c r="D11" s="638" t="s">
        <v>0</v>
      </c>
      <c r="E11" s="301">
        <v>0</v>
      </c>
      <c r="F11" s="161">
        <v>4314.53</v>
      </c>
      <c r="G11" s="161">
        <v>4314.53</v>
      </c>
    </row>
    <row r="12" spans="1:7" s="190" customFormat="1" ht="38.25">
      <c r="A12" s="160" t="s">
        <v>6990</v>
      </c>
      <c r="B12" s="300"/>
      <c r="C12" s="160" t="s">
        <v>6991</v>
      </c>
      <c r="D12" s="638" t="s">
        <v>0</v>
      </c>
      <c r="E12" s="301">
        <v>0</v>
      </c>
      <c r="F12" s="161">
        <v>5737.49</v>
      </c>
      <c r="G12" s="161">
        <v>5737.49</v>
      </c>
    </row>
    <row r="13" spans="1:7" s="190" customFormat="1" ht="38.25">
      <c r="A13" s="160" t="s">
        <v>6992</v>
      </c>
      <c r="B13" s="300"/>
      <c r="C13" s="160" t="s">
        <v>6993</v>
      </c>
      <c r="D13" s="638" t="s">
        <v>0</v>
      </c>
      <c r="E13" s="301">
        <v>0</v>
      </c>
      <c r="F13" s="161">
        <v>9800.91</v>
      </c>
      <c r="G13" s="161">
        <v>9800.91</v>
      </c>
    </row>
    <row r="14" spans="1:7" s="190" customFormat="1" ht="38.25">
      <c r="A14" s="160" t="s">
        <v>6994</v>
      </c>
      <c r="B14" s="300"/>
      <c r="C14" s="160" t="s">
        <v>6995</v>
      </c>
      <c r="D14" s="638" t="s">
        <v>0</v>
      </c>
      <c r="E14" s="301">
        <v>0</v>
      </c>
      <c r="F14" s="161">
        <v>13438.21</v>
      </c>
      <c r="G14" s="161">
        <v>13438.21</v>
      </c>
    </row>
    <row r="15" spans="1:7" s="190" customFormat="1" ht="38.25">
      <c r="A15" s="160" t="s">
        <v>6996</v>
      </c>
      <c r="B15" s="300"/>
      <c r="C15" s="160" t="s">
        <v>6997</v>
      </c>
      <c r="D15" s="638" t="s">
        <v>0</v>
      </c>
      <c r="E15" s="301">
        <v>0</v>
      </c>
      <c r="F15" s="161">
        <v>15660.15</v>
      </c>
      <c r="G15" s="161">
        <v>15660.15</v>
      </c>
    </row>
    <row r="16" spans="1:7" ht="15.95" customHeight="1">
      <c r="A16" s="185" t="s">
        <v>2581</v>
      </c>
      <c r="B16" s="186" t="s">
        <v>59</v>
      </c>
      <c r="C16" s="187"/>
      <c r="D16" s="191"/>
      <c r="E16" s="188"/>
      <c r="F16" s="188"/>
      <c r="G16" s="189"/>
    </row>
    <row r="17" spans="1:7" s="190" customFormat="1" ht="51">
      <c r="A17" s="160" t="s">
        <v>7548</v>
      </c>
      <c r="B17" s="300"/>
      <c r="C17" s="160" t="s">
        <v>8153</v>
      </c>
      <c r="D17" s="638" t="s">
        <v>0</v>
      </c>
      <c r="E17" s="301">
        <v>0</v>
      </c>
      <c r="F17" s="161">
        <v>5705.6</v>
      </c>
      <c r="G17" s="161">
        <v>5705.6</v>
      </c>
    </row>
    <row r="18" spans="1:7" s="190" customFormat="1" ht="63.75">
      <c r="A18" s="160" t="s">
        <v>7549</v>
      </c>
      <c r="B18" s="300"/>
      <c r="C18" s="160" t="s">
        <v>7550</v>
      </c>
      <c r="D18" s="638" t="s">
        <v>0</v>
      </c>
      <c r="E18" s="301">
        <v>0</v>
      </c>
      <c r="F18" s="161">
        <v>9664.1</v>
      </c>
      <c r="G18" s="161">
        <v>9664.1</v>
      </c>
    </row>
    <row r="19" spans="1:7" s="190" customFormat="1" ht="51">
      <c r="A19" s="160" t="s">
        <v>7551</v>
      </c>
      <c r="B19" s="300"/>
      <c r="C19" s="160" t="s">
        <v>7552</v>
      </c>
      <c r="D19" s="638" t="s">
        <v>0</v>
      </c>
      <c r="E19" s="301">
        <v>0</v>
      </c>
      <c r="F19" s="161">
        <v>13077.4</v>
      </c>
      <c r="G19" s="161">
        <v>13077.4</v>
      </c>
    </row>
    <row r="20" spans="1:7" s="190" customFormat="1" ht="51">
      <c r="A20" s="160" t="s">
        <v>7553</v>
      </c>
      <c r="B20" s="300"/>
      <c r="C20" s="160" t="s">
        <v>7554</v>
      </c>
      <c r="D20" s="638" t="s">
        <v>0</v>
      </c>
      <c r="E20" s="301">
        <v>0</v>
      </c>
      <c r="F20" s="161">
        <v>17394.5</v>
      </c>
      <c r="G20" s="161">
        <v>17394.5</v>
      </c>
    </row>
    <row r="21" spans="1:7" ht="15.95" customHeight="1">
      <c r="A21" s="185" t="s">
        <v>2582</v>
      </c>
      <c r="B21" s="186" t="s">
        <v>60</v>
      </c>
      <c r="C21" s="187"/>
      <c r="D21" s="191"/>
      <c r="E21" s="188"/>
      <c r="F21" s="188"/>
      <c r="G21" s="189"/>
    </row>
    <row r="22" spans="1:7" s="190" customFormat="1">
      <c r="A22" s="160" t="s">
        <v>6998</v>
      </c>
      <c r="B22" s="300"/>
      <c r="C22" s="160" t="s">
        <v>65</v>
      </c>
      <c r="D22" s="638" t="s">
        <v>0</v>
      </c>
      <c r="E22" s="301">
        <v>0</v>
      </c>
      <c r="F22" s="161">
        <v>2212.89</v>
      </c>
      <c r="G22" s="161">
        <v>2212.89</v>
      </c>
    </row>
    <row r="23" spans="1:7" s="190" customFormat="1">
      <c r="A23" s="160" t="s">
        <v>6999</v>
      </c>
      <c r="B23" s="300"/>
      <c r="C23" s="160" t="s">
        <v>66</v>
      </c>
      <c r="D23" s="638" t="s">
        <v>0</v>
      </c>
      <c r="E23" s="301">
        <v>0</v>
      </c>
      <c r="F23" s="161">
        <v>2983.08</v>
      </c>
      <c r="G23" s="161">
        <v>2983.08</v>
      </c>
    </row>
    <row r="24" spans="1:7" s="190" customFormat="1">
      <c r="A24" s="160" t="s">
        <v>7000</v>
      </c>
      <c r="B24" s="300"/>
      <c r="C24" s="160" t="s">
        <v>61</v>
      </c>
      <c r="D24" s="638" t="s">
        <v>0</v>
      </c>
      <c r="E24" s="301">
        <v>0</v>
      </c>
      <c r="F24" s="161">
        <v>1631.85</v>
      </c>
      <c r="G24" s="161">
        <v>1631.85</v>
      </c>
    </row>
    <row r="25" spans="1:7" s="190" customFormat="1">
      <c r="A25" s="160" t="s">
        <v>7001</v>
      </c>
      <c r="B25" s="300"/>
      <c r="C25" s="160" t="s">
        <v>62</v>
      </c>
      <c r="D25" s="638" t="s">
        <v>0</v>
      </c>
      <c r="E25" s="301">
        <v>0</v>
      </c>
      <c r="F25" s="161">
        <v>2227.73</v>
      </c>
      <c r="G25" s="161">
        <v>2227.73</v>
      </c>
    </row>
    <row r="26" spans="1:7" s="190" customFormat="1" ht="25.5">
      <c r="A26" s="160" t="s">
        <v>7002</v>
      </c>
      <c r="B26" s="300"/>
      <c r="C26" s="160" t="s">
        <v>63</v>
      </c>
      <c r="D26" s="638" t="s">
        <v>0</v>
      </c>
      <c r="E26" s="301">
        <v>0</v>
      </c>
      <c r="F26" s="161">
        <v>700.18</v>
      </c>
      <c r="G26" s="161">
        <v>700.18</v>
      </c>
    </row>
    <row r="27" spans="1:7" s="190" customFormat="1" ht="25.5">
      <c r="A27" s="160" t="s">
        <v>7003</v>
      </c>
      <c r="B27" s="300"/>
      <c r="C27" s="160" t="s">
        <v>64</v>
      </c>
      <c r="D27" s="638" t="s">
        <v>0</v>
      </c>
      <c r="E27" s="301">
        <v>0</v>
      </c>
      <c r="F27" s="161">
        <v>930.65</v>
      </c>
      <c r="G27" s="161">
        <v>930.65</v>
      </c>
    </row>
    <row r="28" spans="1:7" s="190" customFormat="1" ht="25.5">
      <c r="A28" s="160" t="s">
        <v>7004</v>
      </c>
      <c r="B28" s="300"/>
      <c r="C28" s="160" t="s">
        <v>2583</v>
      </c>
      <c r="D28" s="638" t="s">
        <v>0</v>
      </c>
      <c r="E28" s="301">
        <v>0</v>
      </c>
      <c r="F28" s="161">
        <v>780.73</v>
      </c>
      <c r="G28" s="161">
        <v>780.73</v>
      </c>
    </row>
    <row r="29" spans="1:7" s="190" customFormat="1" ht="25.5">
      <c r="A29" s="160" t="s">
        <v>7005</v>
      </c>
      <c r="B29" s="300"/>
      <c r="C29" s="160" t="s">
        <v>2584</v>
      </c>
      <c r="D29" s="638" t="s">
        <v>0</v>
      </c>
      <c r="E29" s="301">
        <v>0</v>
      </c>
      <c r="F29" s="161">
        <v>1080.92</v>
      </c>
      <c r="G29" s="161">
        <v>1080.92</v>
      </c>
    </row>
    <row r="30" spans="1:7" s="190" customFormat="1" ht="25.5">
      <c r="A30" s="160" t="s">
        <v>7006</v>
      </c>
      <c r="B30" s="300"/>
      <c r="C30" s="160" t="s">
        <v>7007</v>
      </c>
      <c r="D30" s="638" t="s">
        <v>0</v>
      </c>
      <c r="E30" s="301">
        <v>0</v>
      </c>
      <c r="F30" s="161">
        <v>1507.47</v>
      </c>
      <c r="G30" s="161">
        <v>1507.47</v>
      </c>
    </row>
    <row r="31" spans="1:7" s="190" customFormat="1" ht="25.5">
      <c r="A31" s="160" t="s">
        <v>7008</v>
      </c>
      <c r="B31" s="300"/>
      <c r="C31" s="160" t="s">
        <v>7009</v>
      </c>
      <c r="D31" s="638" t="s">
        <v>0</v>
      </c>
      <c r="E31" s="301">
        <v>0</v>
      </c>
      <c r="F31" s="161">
        <v>2054.12</v>
      </c>
      <c r="G31" s="161">
        <v>2054.12</v>
      </c>
    </row>
    <row r="32" spans="1:7" s="190" customFormat="1" ht="25.5">
      <c r="A32" s="160" t="s">
        <v>7010</v>
      </c>
      <c r="B32" s="300"/>
      <c r="C32" s="160" t="s">
        <v>7011</v>
      </c>
      <c r="D32" s="638" t="s">
        <v>0</v>
      </c>
      <c r="E32" s="301">
        <v>0</v>
      </c>
      <c r="F32" s="161">
        <v>1268.68</v>
      </c>
      <c r="G32" s="161">
        <v>1268.68</v>
      </c>
    </row>
    <row r="33" spans="1:7" s="190" customFormat="1" ht="25.5">
      <c r="A33" s="160" t="s">
        <v>7012</v>
      </c>
      <c r="B33" s="300"/>
      <c r="C33" s="160" t="s">
        <v>7013</v>
      </c>
      <c r="D33" s="638" t="s">
        <v>0</v>
      </c>
      <c r="E33" s="301">
        <v>0</v>
      </c>
      <c r="F33" s="161">
        <v>1640.87</v>
      </c>
      <c r="G33" s="161">
        <v>1640.87</v>
      </c>
    </row>
    <row r="34" spans="1:7" ht="15.95" customHeight="1">
      <c r="A34" s="185" t="s">
        <v>2585</v>
      </c>
      <c r="B34" s="186" t="s">
        <v>67</v>
      </c>
      <c r="C34" s="187"/>
      <c r="D34" s="191"/>
      <c r="E34" s="188"/>
      <c r="F34" s="188"/>
      <c r="G34" s="189"/>
    </row>
    <row r="35" spans="1:7" s="190" customFormat="1" ht="38.25">
      <c r="A35" s="160" t="s">
        <v>2586</v>
      </c>
      <c r="B35" s="300"/>
      <c r="C35" s="160" t="s">
        <v>2587</v>
      </c>
      <c r="D35" s="638" t="s">
        <v>1</v>
      </c>
      <c r="E35" s="301">
        <v>1141.1500000000001</v>
      </c>
      <c r="F35" s="161">
        <v>0</v>
      </c>
      <c r="G35" s="161">
        <v>1141.1500000000001</v>
      </c>
    </row>
    <row r="36" spans="1:7" s="190" customFormat="1" ht="51">
      <c r="A36" s="160" t="s">
        <v>7638</v>
      </c>
      <c r="B36" s="300"/>
      <c r="C36" s="160" t="s">
        <v>7639</v>
      </c>
      <c r="D36" s="638" t="s">
        <v>2</v>
      </c>
      <c r="E36" s="301">
        <v>0.32</v>
      </c>
      <c r="F36" s="161">
        <v>0.36</v>
      </c>
      <c r="G36" s="161">
        <v>0.68</v>
      </c>
    </row>
    <row r="37" spans="1:7" s="190" customFormat="1" ht="51">
      <c r="A37" s="160" t="s">
        <v>7640</v>
      </c>
      <c r="B37" s="300"/>
      <c r="C37" s="160" t="s">
        <v>2588</v>
      </c>
      <c r="D37" s="638" t="s">
        <v>2</v>
      </c>
      <c r="E37" s="301">
        <v>0.26</v>
      </c>
      <c r="F37" s="161">
        <v>0.28000000000000003</v>
      </c>
      <c r="G37" s="161">
        <v>0.54</v>
      </c>
    </row>
    <row r="38" spans="1:7" s="190" customFormat="1" ht="38.25">
      <c r="A38" s="160" t="s">
        <v>7641</v>
      </c>
      <c r="B38" s="300"/>
      <c r="C38" s="160" t="s">
        <v>2589</v>
      </c>
      <c r="D38" s="638" t="s">
        <v>2</v>
      </c>
      <c r="E38" s="301">
        <v>0.21</v>
      </c>
      <c r="F38" s="161">
        <v>0.24</v>
      </c>
      <c r="G38" s="161">
        <v>0.45</v>
      </c>
    </row>
    <row r="39" spans="1:7" s="190" customFormat="1" ht="38.25">
      <c r="A39" s="160" t="s">
        <v>7642</v>
      </c>
      <c r="B39" s="300"/>
      <c r="C39" s="160" t="s">
        <v>7643</v>
      </c>
      <c r="D39" s="638" t="s">
        <v>2</v>
      </c>
      <c r="E39" s="301">
        <v>0.28000000000000003</v>
      </c>
      <c r="F39" s="161">
        <v>0.31</v>
      </c>
      <c r="G39" s="161">
        <v>0.59</v>
      </c>
    </row>
    <row r="40" spans="1:7" s="190" customFormat="1" ht="38.25">
      <c r="A40" s="160" t="s">
        <v>7644</v>
      </c>
      <c r="B40" s="300"/>
      <c r="C40" s="160" t="s">
        <v>68</v>
      </c>
      <c r="D40" s="638" t="s">
        <v>2</v>
      </c>
      <c r="E40" s="301">
        <v>0.13</v>
      </c>
      <c r="F40" s="161">
        <v>0.34</v>
      </c>
      <c r="G40" s="161">
        <v>0.47</v>
      </c>
    </row>
    <row r="41" spans="1:7" s="190" customFormat="1" ht="38.25">
      <c r="A41" s="160" t="s">
        <v>7645</v>
      </c>
      <c r="B41" s="300"/>
      <c r="C41" s="160" t="s">
        <v>69</v>
      </c>
      <c r="D41" s="638" t="s">
        <v>2</v>
      </c>
      <c r="E41" s="301">
        <v>0.18</v>
      </c>
      <c r="F41" s="161">
        <v>0.18</v>
      </c>
      <c r="G41" s="161">
        <v>0.36</v>
      </c>
    </row>
    <row r="42" spans="1:7" s="190" customFormat="1" ht="38.25">
      <c r="A42" s="160" t="s">
        <v>7646</v>
      </c>
      <c r="B42" s="300"/>
      <c r="C42" s="160" t="s">
        <v>7647</v>
      </c>
      <c r="D42" s="638" t="s">
        <v>2</v>
      </c>
      <c r="E42" s="301">
        <v>0.25</v>
      </c>
      <c r="F42" s="161">
        <v>0.28000000000000003</v>
      </c>
      <c r="G42" s="161">
        <v>0.53</v>
      </c>
    </row>
    <row r="43" spans="1:7" s="190" customFormat="1" ht="38.25">
      <c r="A43" s="160" t="s">
        <v>7648</v>
      </c>
      <c r="B43" s="300"/>
      <c r="C43" s="160" t="s">
        <v>70</v>
      </c>
      <c r="D43" s="638" t="s">
        <v>2</v>
      </c>
      <c r="E43" s="301">
        <v>0.21</v>
      </c>
      <c r="F43" s="161">
        <v>0.24</v>
      </c>
      <c r="G43" s="161">
        <v>0.45</v>
      </c>
    </row>
    <row r="44" spans="1:7" s="190" customFormat="1" ht="38.25">
      <c r="A44" s="160" t="s">
        <v>7649</v>
      </c>
      <c r="B44" s="300"/>
      <c r="C44" s="160" t="s">
        <v>71</v>
      </c>
      <c r="D44" s="638" t="s">
        <v>2</v>
      </c>
      <c r="E44" s="301">
        <v>0.21</v>
      </c>
      <c r="F44" s="161">
        <v>0.24</v>
      </c>
      <c r="G44" s="161">
        <v>0.45</v>
      </c>
    </row>
    <row r="45" spans="1:7" s="190" customFormat="1" ht="51">
      <c r="A45" s="160" t="s">
        <v>7650</v>
      </c>
      <c r="B45" s="300"/>
      <c r="C45" s="160" t="s">
        <v>7651</v>
      </c>
      <c r="D45" s="638" t="s">
        <v>2</v>
      </c>
      <c r="E45" s="301">
        <v>0.36</v>
      </c>
      <c r="F45" s="161">
        <v>0.39</v>
      </c>
      <c r="G45" s="161">
        <v>0.75</v>
      </c>
    </row>
    <row r="46" spans="1:7" s="190" customFormat="1" ht="51">
      <c r="A46" s="160" t="s">
        <v>7652</v>
      </c>
      <c r="B46" s="300"/>
      <c r="C46" s="160" t="s">
        <v>2590</v>
      </c>
      <c r="D46" s="638" t="s">
        <v>2</v>
      </c>
      <c r="E46" s="301">
        <v>0.28000000000000003</v>
      </c>
      <c r="F46" s="161">
        <v>0.28999999999999998</v>
      </c>
      <c r="G46" s="161">
        <v>0.56999999999999995</v>
      </c>
    </row>
    <row r="47" spans="1:7" s="190" customFormat="1" ht="38.25">
      <c r="A47" s="160" t="s">
        <v>7653</v>
      </c>
      <c r="B47" s="300"/>
      <c r="C47" s="160" t="s">
        <v>2591</v>
      </c>
      <c r="D47" s="638" t="s">
        <v>2</v>
      </c>
      <c r="E47" s="301">
        <v>0.21</v>
      </c>
      <c r="F47" s="161">
        <v>0.24</v>
      </c>
      <c r="G47" s="161">
        <v>0.45</v>
      </c>
    </row>
    <row r="48" spans="1:7" s="190" customFormat="1" ht="38.25">
      <c r="A48" s="160" t="s">
        <v>7654</v>
      </c>
      <c r="B48" s="300"/>
      <c r="C48" s="160" t="s">
        <v>7655</v>
      </c>
      <c r="D48" s="638" t="s">
        <v>2</v>
      </c>
      <c r="E48" s="301">
        <v>0.28999999999999998</v>
      </c>
      <c r="F48" s="161">
        <v>0.32</v>
      </c>
      <c r="G48" s="161">
        <v>0.61</v>
      </c>
    </row>
    <row r="49" spans="1:7" s="190" customFormat="1" ht="38.25">
      <c r="A49" s="160" t="s">
        <v>7656</v>
      </c>
      <c r="B49" s="300"/>
      <c r="C49" s="160" t="s">
        <v>72</v>
      </c>
      <c r="D49" s="638" t="s">
        <v>2</v>
      </c>
      <c r="E49" s="301">
        <v>0.23</v>
      </c>
      <c r="F49" s="161">
        <v>0.28000000000000003</v>
      </c>
      <c r="G49" s="161">
        <v>0.51</v>
      </c>
    </row>
    <row r="50" spans="1:7" s="190" customFormat="1" ht="38.25">
      <c r="A50" s="160" t="s">
        <v>7657</v>
      </c>
      <c r="B50" s="300"/>
      <c r="C50" s="160" t="s">
        <v>73</v>
      </c>
      <c r="D50" s="638" t="s">
        <v>2</v>
      </c>
      <c r="E50" s="301">
        <v>0.2</v>
      </c>
      <c r="F50" s="161">
        <v>0.24</v>
      </c>
      <c r="G50" s="161">
        <v>0.44</v>
      </c>
    </row>
    <row r="51" spans="1:7" s="190" customFormat="1" ht="38.25">
      <c r="A51" s="160" t="s">
        <v>7658</v>
      </c>
      <c r="B51" s="300"/>
      <c r="C51" s="160" t="s">
        <v>7659</v>
      </c>
      <c r="D51" s="638" t="s">
        <v>2</v>
      </c>
      <c r="E51" s="301">
        <v>0.34</v>
      </c>
      <c r="F51" s="161">
        <v>0.38</v>
      </c>
      <c r="G51" s="161">
        <v>0.72</v>
      </c>
    </row>
    <row r="52" spans="1:7" s="190" customFormat="1" ht="38.25">
      <c r="A52" s="160" t="s">
        <v>7660</v>
      </c>
      <c r="B52" s="300"/>
      <c r="C52" s="160" t="s">
        <v>74</v>
      </c>
      <c r="D52" s="638" t="s">
        <v>2</v>
      </c>
      <c r="E52" s="301">
        <v>0.22</v>
      </c>
      <c r="F52" s="161">
        <v>0.26</v>
      </c>
      <c r="G52" s="161">
        <v>0.48</v>
      </c>
    </row>
    <row r="53" spans="1:7" s="190" customFormat="1" ht="38.25">
      <c r="A53" s="160" t="s">
        <v>7661</v>
      </c>
      <c r="B53" s="300"/>
      <c r="C53" s="160" t="s">
        <v>75</v>
      </c>
      <c r="D53" s="638" t="s">
        <v>2</v>
      </c>
      <c r="E53" s="301">
        <v>0.13</v>
      </c>
      <c r="F53" s="161">
        <v>0.26</v>
      </c>
      <c r="G53" s="161">
        <v>0.39</v>
      </c>
    </row>
    <row r="54" spans="1:7" s="190" customFormat="1" ht="38.25">
      <c r="A54" s="160" t="s">
        <v>7662</v>
      </c>
      <c r="B54" s="300"/>
      <c r="C54" s="160" t="s">
        <v>7663</v>
      </c>
      <c r="D54" s="638" t="s">
        <v>2</v>
      </c>
      <c r="E54" s="301">
        <v>0.14000000000000001</v>
      </c>
      <c r="F54" s="161">
        <v>0.14000000000000001</v>
      </c>
      <c r="G54" s="161">
        <v>0.28000000000000003</v>
      </c>
    </row>
    <row r="55" spans="1:7" s="190" customFormat="1" ht="25.5">
      <c r="A55" s="160" t="s">
        <v>7664</v>
      </c>
      <c r="B55" s="300"/>
      <c r="C55" s="160" t="s">
        <v>76</v>
      </c>
      <c r="D55" s="638" t="s">
        <v>2</v>
      </c>
      <c r="E55" s="301">
        <v>0.1</v>
      </c>
      <c r="F55" s="161">
        <v>0.12</v>
      </c>
      <c r="G55" s="161">
        <v>0.22</v>
      </c>
    </row>
    <row r="56" spans="1:7" s="190" customFormat="1" ht="25.5">
      <c r="A56" s="160" t="s">
        <v>7665</v>
      </c>
      <c r="B56" s="300"/>
      <c r="C56" s="160" t="s">
        <v>77</v>
      </c>
      <c r="D56" s="638" t="s">
        <v>2</v>
      </c>
      <c r="E56" s="301">
        <v>0.08</v>
      </c>
      <c r="F56" s="161">
        <v>0.1</v>
      </c>
      <c r="G56" s="161">
        <v>0.18</v>
      </c>
    </row>
    <row r="57" spans="1:7" s="190" customFormat="1" ht="25.5">
      <c r="A57" s="160" t="s">
        <v>7666</v>
      </c>
      <c r="B57" s="300"/>
      <c r="C57" s="160" t="s">
        <v>78</v>
      </c>
      <c r="D57" s="638" t="s">
        <v>2</v>
      </c>
      <c r="E57" s="301">
        <v>7.0000000000000007E-2</v>
      </c>
      <c r="F57" s="161">
        <v>0.1</v>
      </c>
      <c r="G57" s="161">
        <v>0.17</v>
      </c>
    </row>
    <row r="58" spans="1:7" s="190" customFormat="1" ht="25.5">
      <c r="A58" s="160" t="s">
        <v>7667</v>
      </c>
      <c r="B58" s="300"/>
      <c r="C58" s="160" t="s">
        <v>7668</v>
      </c>
      <c r="D58" s="638" t="s">
        <v>79</v>
      </c>
      <c r="E58" s="301">
        <v>519.95000000000005</v>
      </c>
      <c r="F58" s="161">
        <v>454.32</v>
      </c>
      <c r="G58" s="161">
        <v>974.27</v>
      </c>
    </row>
    <row r="59" spans="1:7" s="190" customFormat="1" ht="25.5">
      <c r="A59" s="160" t="s">
        <v>7669</v>
      </c>
      <c r="B59" s="300"/>
      <c r="C59" s="160" t="s">
        <v>7670</v>
      </c>
      <c r="D59" s="638" t="s">
        <v>0</v>
      </c>
      <c r="E59" s="301">
        <v>586.53</v>
      </c>
      <c r="F59" s="161">
        <v>310.54000000000002</v>
      </c>
      <c r="G59" s="161">
        <v>897.07</v>
      </c>
    </row>
    <row r="60" spans="1:7" ht="15.95" customHeight="1">
      <c r="A60" s="185" t="s">
        <v>2592</v>
      </c>
      <c r="B60" s="186" t="s">
        <v>80</v>
      </c>
      <c r="C60" s="187"/>
      <c r="D60" s="191"/>
      <c r="E60" s="188"/>
      <c r="F60" s="188"/>
      <c r="G60" s="189"/>
    </row>
    <row r="61" spans="1:7" s="190" customFormat="1" ht="25.5">
      <c r="A61" s="160" t="s">
        <v>2593</v>
      </c>
      <c r="B61" s="300"/>
      <c r="C61" s="160" t="s">
        <v>2594</v>
      </c>
      <c r="D61" s="638" t="s">
        <v>1</v>
      </c>
      <c r="E61" s="301">
        <v>886.42</v>
      </c>
      <c r="F61" s="161">
        <v>0</v>
      </c>
      <c r="G61" s="161">
        <v>886.42</v>
      </c>
    </row>
    <row r="62" spans="1:7" s="190" customFormat="1" ht="38.25">
      <c r="A62" s="160" t="s">
        <v>2595</v>
      </c>
      <c r="B62" s="300"/>
      <c r="C62" s="160" t="s">
        <v>2596</v>
      </c>
      <c r="D62" s="638" t="s">
        <v>1</v>
      </c>
      <c r="E62" s="301">
        <v>4536.63</v>
      </c>
      <c r="F62" s="161">
        <v>0</v>
      </c>
      <c r="G62" s="161">
        <v>4536.63</v>
      </c>
    </row>
    <row r="63" spans="1:7" s="190" customFormat="1">
      <c r="A63" s="160" t="s">
        <v>2597</v>
      </c>
      <c r="B63" s="300"/>
      <c r="C63" s="160" t="s">
        <v>81</v>
      </c>
      <c r="D63" s="638" t="s">
        <v>34</v>
      </c>
      <c r="E63" s="301">
        <v>75.78</v>
      </c>
      <c r="F63" s="161">
        <v>0</v>
      </c>
      <c r="G63" s="161">
        <v>75.78</v>
      </c>
    </row>
    <row r="64" spans="1:7" s="190" customFormat="1" ht="25.5">
      <c r="A64" s="160" t="s">
        <v>2598</v>
      </c>
      <c r="B64" s="300"/>
      <c r="C64" s="160" t="s">
        <v>82</v>
      </c>
      <c r="D64" s="638" t="s">
        <v>34</v>
      </c>
      <c r="E64" s="301">
        <v>83.55</v>
      </c>
      <c r="F64" s="161">
        <v>0</v>
      </c>
      <c r="G64" s="161">
        <v>83.55</v>
      </c>
    </row>
    <row r="65" spans="1:7" s="190" customFormat="1">
      <c r="A65" s="160" t="s">
        <v>2599</v>
      </c>
      <c r="B65" s="300"/>
      <c r="C65" s="160" t="s">
        <v>83</v>
      </c>
      <c r="D65" s="638" t="s">
        <v>34</v>
      </c>
      <c r="E65" s="301">
        <v>300.10000000000002</v>
      </c>
      <c r="F65" s="161">
        <v>0</v>
      </c>
      <c r="G65" s="161">
        <v>300.10000000000002</v>
      </c>
    </row>
    <row r="66" spans="1:7" s="190" customFormat="1">
      <c r="A66" s="160" t="s">
        <v>2600</v>
      </c>
      <c r="B66" s="300"/>
      <c r="C66" s="160" t="s">
        <v>84</v>
      </c>
      <c r="D66" s="638" t="s">
        <v>34</v>
      </c>
      <c r="E66" s="301">
        <v>834.77</v>
      </c>
      <c r="F66" s="161">
        <v>0</v>
      </c>
      <c r="G66" s="161">
        <v>834.77</v>
      </c>
    </row>
    <row r="67" spans="1:7" s="190" customFormat="1" ht="25.5">
      <c r="A67" s="160" t="s">
        <v>2601</v>
      </c>
      <c r="B67" s="300"/>
      <c r="C67" s="160" t="s">
        <v>85</v>
      </c>
      <c r="D67" s="638" t="s">
        <v>34</v>
      </c>
      <c r="E67" s="301">
        <v>76.08</v>
      </c>
      <c r="F67" s="161">
        <v>0</v>
      </c>
      <c r="G67" s="161">
        <v>76.08</v>
      </c>
    </row>
    <row r="68" spans="1:7" ht="15.95" customHeight="1">
      <c r="A68" s="185" t="s">
        <v>2602</v>
      </c>
      <c r="B68" s="186" t="s">
        <v>89</v>
      </c>
      <c r="C68" s="187"/>
      <c r="D68" s="191"/>
      <c r="E68" s="188"/>
      <c r="F68" s="188"/>
      <c r="G68" s="189"/>
    </row>
    <row r="69" spans="1:7" s="190" customFormat="1" ht="38.25">
      <c r="A69" s="160" t="s">
        <v>2603</v>
      </c>
      <c r="B69" s="300"/>
      <c r="C69" s="160" t="s">
        <v>2604</v>
      </c>
      <c r="D69" s="638" t="s">
        <v>1</v>
      </c>
      <c r="E69" s="301">
        <v>295.87</v>
      </c>
      <c r="F69" s="161">
        <v>0</v>
      </c>
      <c r="G69" s="161">
        <v>295.87</v>
      </c>
    </row>
    <row r="70" spans="1:7" s="190" customFormat="1">
      <c r="A70" s="160" t="s">
        <v>2605</v>
      </c>
      <c r="B70" s="300"/>
      <c r="C70" s="160" t="s">
        <v>90</v>
      </c>
      <c r="D70" s="638" t="s">
        <v>2</v>
      </c>
      <c r="E70" s="301">
        <v>1.83</v>
      </c>
      <c r="F70" s="161">
        <v>4.09</v>
      </c>
      <c r="G70" s="161">
        <v>5.92</v>
      </c>
    </row>
    <row r="71" spans="1:7" s="190" customFormat="1" ht="25.5">
      <c r="A71" s="160" t="s">
        <v>2606</v>
      </c>
      <c r="B71" s="300"/>
      <c r="C71" s="160" t="s">
        <v>91</v>
      </c>
      <c r="D71" s="638" t="s">
        <v>2</v>
      </c>
      <c r="E71" s="301">
        <v>85.32</v>
      </c>
      <c r="F71" s="161">
        <v>30.25</v>
      </c>
      <c r="G71" s="161">
        <v>115.57</v>
      </c>
    </row>
    <row r="72" spans="1:7" s="190" customFormat="1" ht="25.5">
      <c r="A72" s="160" t="s">
        <v>2607</v>
      </c>
      <c r="B72" s="300"/>
      <c r="C72" s="160" t="s">
        <v>92</v>
      </c>
      <c r="D72" s="638" t="s">
        <v>2</v>
      </c>
      <c r="E72" s="301">
        <v>13.43</v>
      </c>
      <c r="F72" s="161">
        <v>26.46</v>
      </c>
      <c r="G72" s="161">
        <v>39.89</v>
      </c>
    </row>
    <row r="73" spans="1:7" s="190" customFormat="1" ht="25.5">
      <c r="A73" s="160" t="s">
        <v>2608</v>
      </c>
      <c r="B73" s="300"/>
      <c r="C73" s="160" t="s">
        <v>93</v>
      </c>
      <c r="D73" s="638" t="s">
        <v>2</v>
      </c>
      <c r="E73" s="301">
        <v>0</v>
      </c>
      <c r="F73" s="161">
        <v>20.48</v>
      </c>
      <c r="G73" s="161">
        <v>20.48</v>
      </c>
    </row>
    <row r="74" spans="1:7" s="190" customFormat="1" ht="25.5">
      <c r="A74" s="160" t="s">
        <v>2609</v>
      </c>
      <c r="B74" s="300"/>
      <c r="C74" s="160" t="s">
        <v>94</v>
      </c>
      <c r="D74" s="638" t="s">
        <v>34</v>
      </c>
      <c r="E74" s="301">
        <v>0.67</v>
      </c>
      <c r="F74" s="161">
        <v>3.03</v>
      </c>
      <c r="G74" s="161">
        <v>3.7</v>
      </c>
    </row>
    <row r="75" spans="1:7" s="190" customFormat="1" ht="38.25">
      <c r="A75" s="160" t="s">
        <v>2610</v>
      </c>
      <c r="B75" s="300"/>
      <c r="C75" s="160" t="s">
        <v>2611</v>
      </c>
      <c r="D75" s="638" t="s">
        <v>4</v>
      </c>
      <c r="E75" s="301">
        <v>0</v>
      </c>
      <c r="F75" s="161">
        <v>309.02999999999997</v>
      </c>
      <c r="G75" s="161">
        <v>309.02999999999997</v>
      </c>
    </row>
    <row r="76" spans="1:7" s="190" customFormat="1">
      <c r="A76" s="160" t="s">
        <v>2612</v>
      </c>
      <c r="B76" s="300"/>
      <c r="C76" s="160" t="s">
        <v>7014</v>
      </c>
      <c r="D76" s="638" t="s">
        <v>34</v>
      </c>
      <c r="E76" s="301">
        <v>156.36000000000001</v>
      </c>
      <c r="F76" s="161">
        <v>0</v>
      </c>
      <c r="G76" s="161">
        <v>156.36000000000001</v>
      </c>
    </row>
    <row r="77" spans="1:7" s="190" customFormat="1">
      <c r="A77" s="160" t="s">
        <v>2613</v>
      </c>
      <c r="B77" s="300"/>
      <c r="C77" s="160" t="s">
        <v>7015</v>
      </c>
      <c r="D77" s="638" t="s">
        <v>34</v>
      </c>
      <c r="E77" s="301">
        <v>162.41</v>
      </c>
      <c r="F77" s="161">
        <v>0</v>
      </c>
      <c r="G77" s="161">
        <v>162.41</v>
      </c>
    </row>
    <row r="78" spans="1:7" s="190" customFormat="1">
      <c r="A78" s="160" t="s">
        <v>2614</v>
      </c>
      <c r="B78" s="300"/>
      <c r="C78" s="160" t="s">
        <v>7016</v>
      </c>
      <c r="D78" s="638" t="s">
        <v>34</v>
      </c>
      <c r="E78" s="301">
        <v>187.75</v>
      </c>
      <c r="F78" s="161">
        <v>0</v>
      </c>
      <c r="G78" s="161">
        <v>187.75</v>
      </c>
    </row>
    <row r="79" spans="1:7" s="190" customFormat="1">
      <c r="A79" s="160" t="s">
        <v>2615</v>
      </c>
      <c r="B79" s="300"/>
      <c r="C79" s="160" t="s">
        <v>7017</v>
      </c>
      <c r="D79" s="638" t="s">
        <v>34</v>
      </c>
      <c r="E79" s="301">
        <v>193.62</v>
      </c>
      <c r="F79" s="161">
        <v>0</v>
      </c>
      <c r="G79" s="161">
        <v>193.62</v>
      </c>
    </row>
    <row r="80" spans="1:7" s="190" customFormat="1" ht="38.25">
      <c r="A80" s="160" t="s">
        <v>2616</v>
      </c>
      <c r="B80" s="300"/>
      <c r="C80" s="160" t="s">
        <v>6700</v>
      </c>
      <c r="D80" s="638" t="s">
        <v>1</v>
      </c>
      <c r="E80" s="301">
        <v>159.75</v>
      </c>
      <c r="F80" s="161">
        <v>0</v>
      </c>
      <c r="G80" s="161">
        <v>159.75</v>
      </c>
    </row>
    <row r="81" spans="1:7" s="190" customFormat="1" ht="38.25">
      <c r="A81" s="160" t="s">
        <v>6701</v>
      </c>
      <c r="B81" s="300"/>
      <c r="C81" s="160" t="s">
        <v>7671</v>
      </c>
      <c r="D81" s="638" t="s">
        <v>0</v>
      </c>
      <c r="E81" s="301">
        <v>6.55</v>
      </c>
      <c r="F81" s="161">
        <v>0</v>
      </c>
      <c r="G81" s="161">
        <v>6.55</v>
      </c>
    </row>
    <row r="82" spans="1:7" s="190" customFormat="1" ht="38.25">
      <c r="A82" s="160" t="s">
        <v>6702</v>
      </c>
      <c r="B82" s="300"/>
      <c r="C82" s="160" t="s">
        <v>7672</v>
      </c>
      <c r="D82" s="638" t="s">
        <v>0</v>
      </c>
      <c r="E82" s="301">
        <v>7.51</v>
      </c>
      <c r="F82" s="161">
        <v>0</v>
      </c>
      <c r="G82" s="161">
        <v>7.51</v>
      </c>
    </row>
    <row r="83" spans="1:7" s="190" customFormat="1" ht="38.25">
      <c r="A83" s="160" t="s">
        <v>6703</v>
      </c>
      <c r="B83" s="300"/>
      <c r="C83" s="160" t="s">
        <v>7673</v>
      </c>
      <c r="D83" s="638" t="s">
        <v>0</v>
      </c>
      <c r="E83" s="301">
        <v>9.49</v>
      </c>
      <c r="F83" s="161">
        <v>0</v>
      </c>
      <c r="G83" s="161">
        <v>9.49</v>
      </c>
    </row>
    <row r="84" spans="1:7" s="190" customFormat="1" ht="38.25">
      <c r="A84" s="160" t="s">
        <v>6704</v>
      </c>
      <c r="B84" s="300"/>
      <c r="C84" s="160" t="s">
        <v>7674</v>
      </c>
      <c r="D84" s="638" t="s">
        <v>0</v>
      </c>
      <c r="E84" s="301">
        <v>9.49</v>
      </c>
      <c r="F84" s="161">
        <v>0</v>
      </c>
      <c r="G84" s="161">
        <v>9.49</v>
      </c>
    </row>
    <row r="85" spans="1:7" s="190" customFormat="1" ht="38.25">
      <c r="A85" s="160" t="s">
        <v>6705</v>
      </c>
      <c r="B85" s="300"/>
      <c r="C85" s="160" t="s">
        <v>7675</v>
      </c>
      <c r="D85" s="638" t="s">
        <v>0</v>
      </c>
      <c r="E85" s="301">
        <v>11.56</v>
      </c>
      <c r="F85" s="161">
        <v>0</v>
      </c>
      <c r="G85" s="161">
        <v>11.56</v>
      </c>
    </row>
    <row r="86" spans="1:7" s="190" customFormat="1" ht="38.25">
      <c r="A86" s="160" t="s">
        <v>6706</v>
      </c>
      <c r="B86" s="300"/>
      <c r="C86" s="160" t="s">
        <v>7676</v>
      </c>
      <c r="D86" s="638" t="s">
        <v>0</v>
      </c>
      <c r="E86" s="301">
        <v>14.79</v>
      </c>
      <c r="F86" s="161">
        <v>0</v>
      </c>
      <c r="G86" s="161">
        <v>14.79</v>
      </c>
    </row>
    <row r="87" spans="1:7" s="190" customFormat="1" ht="38.25">
      <c r="A87" s="160" t="s">
        <v>6707</v>
      </c>
      <c r="B87" s="300"/>
      <c r="C87" s="160" t="s">
        <v>7677</v>
      </c>
      <c r="D87" s="638" t="s">
        <v>0</v>
      </c>
      <c r="E87" s="301">
        <v>16.899999999999999</v>
      </c>
      <c r="F87" s="161">
        <v>0</v>
      </c>
      <c r="G87" s="161">
        <v>16.899999999999999</v>
      </c>
    </row>
    <row r="88" spans="1:7" s="190" customFormat="1" ht="38.25">
      <c r="A88" s="160" t="s">
        <v>6708</v>
      </c>
      <c r="B88" s="300"/>
      <c r="C88" s="160" t="s">
        <v>7678</v>
      </c>
      <c r="D88" s="638" t="s">
        <v>0</v>
      </c>
      <c r="E88" s="301">
        <v>13.1</v>
      </c>
      <c r="F88" s="161">
        <v>0</v>
      </c>
      <c r="G88" s="161">
        <v>13.1</v>
      </c>
    </row>
    <row r="89" spans="1:7" s="190" customFormat="1" ht="38.25">
      <c r="A89" s="160" t="s">
        <v>6709</v>
      </c>
      <c r="B89" s="300"/>
      <c r="C89" s="160" t="s">
        <v>7679</v>
      </c>
      <c r="D89" s="638" t="s">
        <v>0</v>
      </c>
      <c r="E89" s="301">
        <v>15.15</v>
      </c>
      <c r="F89" s="161">
        <v>0</v>
      </c>
      <c r="G89" s="161">
        <v>15.15</v>
      </c>
    </row>
    <row r="90" spans="1:7" s="190" customFormat="1" ht="38.25">
      <c r="A90" s="160" t="s">
        <v>6710</v>
      </c>
      <c r="B90" s="300"/>
      <c r="C90" s="160" t="s">
        <v>7680</v>
      </c>
      <c r="D90" s="638" t="s">
        <v>0</v>
      </c>
      <c r="E90" s="301">
        <v>19.38</v>
      </c>
      <c r="F90" s="161">
        <v>0</v>
      </c>
      <c r="G90" s="161">
        <v>19.38</v>
      </c>
    </row>
    <row r="91" spans="1:7" s="190" customFormat="1" ht="38.25">
      <c r="A91" s="160" t="s">
        <v>6711</v>
      </c>
      <c r="B91" s="300"/>
      <c r="C91" s="160" t="s">
        <v>7681</v>
      </c>
      <c r="D91" s="638" t="s">
        <v>0</v>
      </c>
      <c r="E91" s="301">
        <v>23.5</v>
      </c>
      <c r="F91" s="161">
        <v>0</v>
      </c>
      <c r="G91" s="161">
        <v>23.5</v>
      </c>
    </row>
    <row r="92" spans="1:7" s="190" customFormat="1">
      <c r="A92" s="160" t="s">
        <v>2617</v>
      </c>
      <c r="B92" s="300"/>
      <c r="C92" s="160" t="s">
        <v>7018</v>
      </c>
      <c r="D92" s="638" t="s">
        <v>34</v>
      </c>
      <c r="E92" s="301">
        <v>179.04</v>
      </c>
      <c r="F92" s="161">
        <v>0</v>
      </c>
      <c r="G92" s="161">
        <v>179.04</v>
      </c>
    </row>
    <row r="93" spans="1:7" s="190" customFormat="1">
      <c r="A93" s="160" t="s">
        <v>2618</v>
      </c>
      <c r="B93" s="300"/>
      <c r="C93" s="160" t="s">
        <v>7019</v>
      </c>
      <c r="D93" s="638" t="s">
        <v>34</v>
      </c>
      <c r="E93" s="301">
        <v>202.65</v>
      </c>
      <c r="F93" s="161">
        <v>0</v>
      </c>
      <c r="G93" s="161">
        <v>202.65</v>
      </c>
    </row>
    <row r="94" spans="1:7" s="190" customFormat="1">
      <c r="A94" s="160" t="s">
        <v>2619</v>
      </c>
      <c r="B94" s="300"/>
      <c r="C94" s="160" t="s">
        <v>7020</v>
      </c>
      <c r="D94" s="638" t="s">
        <v>34</v>
      </c>
      <c r="E94" s="301">
        <v>232.83</v>
      </c>
      <c r="F94" s="161">
        <v>0</v>
      </c>
      <c r="G94" s="161">
        <v>232.83</v>
      </c>
    </row>
    <row r="95" spans="1:7" s="190" customFormat="1">
      <c r="A95" s="160" t="s">
        <v>2620</v>
      </c>
      <c r="B95" s="300"/>
      <c r="C95" s="160" t="s">
        <v>7021</v>
      </c>
      <c r="D95" s="638" t="s">
        <v>34</v>
      </c>
      <c r="E95" s="301">
        <v>266.01</v>
      </c>
      <c r="F95" s="161">
        <v>0</v>
      </c>
      <c r="G95" s="161">
        <v>266.01</v>
      </c>
    </row>
    <row r="96" spans="1:7" s="190" customFormat="1">
      <c r="A96" s="160" t="s">
        <v>2621</v>
      </c>
      <c r="B96" s="300"/>
      <c r="C96" s="160" t="s">
        <v>7022</v>
      </c>
      <c r="D96" s="638" t="s">
        <v>34</v>
      </c>
      <c r="E96" s="301">
        <v>309.01</v>
      </c>
      <c r="F96" s="161">
        <v>0</v>
      </c>
      <c r="G96" s="161">
        <v>309.01</v>
      </c>
    </row>
    <row r="97" spans="1:7" s="190" customFormat="1">
      <c r="A97" s="160" t="s">
        <v>2622</v>
      </c>
      <c r="B97" s="300"/>
      <c r="C97" s="160" t="s">
        <v>7023</v>
      </c>
      <c r="D97" s="638" t="s">
        <v>34</v>
      </c>
      <c r="E97" s="301">
        <v>364.19</v>
      </c>
      <c r="F97" s="161">
        <v>0</v>
      </c>
      <c r="G97" s="161">
        <v>364.19</v>
      </c>
    </row>
    <row r="98" spans="1:7" s="190" customFormat="1" ht="25.5">
      <c r="A98" s="160" t="s">
        <v>2623</v>
      </c>
      <c r="B98" s="300"/>
      <c r="C98" s="160" t="s">
        <v>95</v>
      </c>
      <c r="D98" s="638" t="s">
        <v>34</v>
      </c>
      <c r="E98" s="301">
        <v>181.62</v>
      </c>
      <c r="F98" s="161">
        <v>0</v>
      </c>
      <c r="G98" s="161">
        <v>181.62</v>
      </c>
    </row>
    <row r="99" spans="1:7" s="190" customFormat="1" ht="25.5">
      <c r="A99" s="160" t="s">
        <v>7682</v>
      </c>
      <c r="B99" s="300"/>
      <c r="C99" s="160" t="s">
        <v>7683</v>
      </c>
      <c r="D99" s="638" t="s">
        <v>1</v>
      </c>
      <c r="E99" s="301">
        <v>975.68</v>
      </c>
      <c r="F99" s="161">
        <v>2770.35</v>
      </c>
      <c r="G99" s="161">
        <v>3746.03</v>
      </c>
    </row>
    <row r="100" spans="1:7" s="190" customFormat="1" ht="38.25">
      <c r="A100" s="160" t="s">
        <v>7684</v>
      </c>
      <c r="B100" s="300"/>
      <c r="C100" s="160" t="s">
        <v>7685</v>
      </c>
      <c r="D100" s="638" t="s">
        <v>2</v>
      </c>
      <c r="E100" s="301">
        <v>4.87</v>
      </c>
      <c r="F100" s="161">
        <v>29.57</v>
      </c>
      <c r="G100" s="161">
        <v>34.44</v>
      </c>
    </row>
    <row r="101" spans="1:7" s="190" customFormat="1" ht="25.5">
      <c r="A101" s="160" t="s">
        <v>7686</v>
      </c>
      <c r="B101" s="300"/>
      <c r="C101" s="160" t="s">
        <v>7687</v>
      </c>
      <c r="D101" s="638" t="s">
        <v>2</v>
      </c>
      <c r="E101" s="301">
        <v>160.94</v>
      </c>
      <c r="F101" s="161">
        <v>210.67</v>
      </c>
      <c r="G101" s="161">
        <v>371.61</v>
      </c>
    </row>
    <row r="102" spans="1:7" ht="15.95" customHeight="1">
      <c r="A102" s="185" t="s">
        <v>2624</v>
      </c>
      <c r="B102" s="186" t="s">
        <v>7024</v>
      </c>
      <c r="C102" s="187"/>
      <c r="D102" s="191"/>
      <c r="E102" s="188"/>
      <c r="F102" s="188"/>
      <c r="G102" s="189"/>
    </row>
    <row r="103" spans="1:7" s="190" customFormat="1" ht="38.25">
      <c r="A103" s="160" t="s">
        <v>7025</v>
      </c>
      <c r="B103" s="300"/>
      <c r="C103" s="160" t="s">
        <v>96</v>
      </c>
      <c r="D103" s="638" t="s">
        <v>0</v>
      </c>
      <c r="E103" s="301">
        <v>144.69999999999999</v>
      </c>
      <c r="F103" s="161">
        <v>6070.33</v>
      </c>
      <c r="G103" s="161">
        <v>6215.03</v>
      </c>
    </row>
    <row r="104" spans="1:7" s="190" customFormat="1" ht="25.5">
      <c r="A104" s="160" t="s">
        <v>7026</v>
      </c>
      <c r="B104" s="300"/>
      <c r="C104" s="160" t="s">
        <v>97</v>
      </c>
      <c r="D104" s="638" t="s">
        <v>0</v>
      </c>
      <c r="E104" s="301">
        <v>144.69999999999999</v>
      </c>
      <c r="F104" s="161">
        <v>8179.79</v>
      </c>
      <c r="G104" s="161">
        <v>8324.49</v>
      </c>
    </row>
    <row r="105" spans="1:7" s="190" customFormat="1" ht="25.5">
      <c r="A105" s="160" t="s">
        <v>7027</v>
      </c>
      <c r="B105" s="300"/>
      <c r="C105" s="160" t="s">
        <v>7688</v>
      </c>
      <c r="D105" s="638" t="s">
        <v>0</v>
      </c>
      <c r="E105" s="301">
        <v>144.69999999999999</v>
      </c>
      <c r="F105" s="161">
        <v>7243.23</v>
      </c>
      <c r="G105" s="161">
        <v>7387.93</v>
      </c>
    </row>
    <row r="106" spans="1:7" s="190" customFormat="1">
      <c r="A106" s="160" t="s">
        <v>7028</v>
      </c>
      <c r="B106" s="300"/>
      <c r="C106" s="160" t="s">
        <v>98</v>
      </c>
      <c r="D106" s="638" t="s">
        <v>0</v>
      </c>
      <c r="E106" s="301">
        <v>417.7</v>
      </c>
      <c r="F106" s="161">
        <v>16709.12</v>
      </c>
      <c r="G106" s="161">
        <v>17126.82</v>
      </c>
    </row>
    <row r="107" spans="1:7" s="190" customFormat="1" ht="25.5">
      <c r="A107" s="160" t="s">
        <v>7029</v>
      </c>
      <c r="B107" s="300"/>
      <c r="C107" s="160" t="s">
        <v>99</v>
      </c>
      <c r="D107" s="638" t="s">
        <v>0</v>
      </c>
      <c r="E107" s="301">
        <v>417.7</v>
      </c>
      <c r="F107" s="161">
        <v>25661.26</v>
      </c>
      <c r="G107" s="161">
        <v>26078.959999999999</v>
      </c>
    </row>
    <row r="108" spans="1:7" s="190" customFormat="1" ht="25.5">
      <c r="A108" s="160" t="s">
        <v>7555</v>
      </c>
      <c r="B108" s="300"/>
      <c r="C108" s="160" t="s">
        <v>100</v>
      </c>
      <c r="D108" s="638" t="s">
        <v>0</v>
      </c>
      <c r="E108" s="301">
        <v>417.7</v>
      </c>
      <c r="F108" s="161">
        <v>10195.41</v>
      </c>
      <c r="G108" s="161">
        <v>10613.11</v>
      </c>
    </row>
    <row r="109" spans="1:7" s="190" customFormat="1">
      <c r="A109" s="160" t="s">
        <v>7556</v>
      </c>
      <c r="B109" s="300"/>
      <c r="C109" s="160" t="s">
        <v>101</v>
      </c>
      <c r="D109" s="638" t="s">
        <v>0</v>
      </c>
      <c r="E109" s="301">
        <v>339.7</v>
      </c>
      <c r="F109" s="161">
        <v>12243.65</v>
      </c>
      <c r="G109" s="161">
        <v>12583.35</v>
      </c>
    </row>
    <row r="110" spans="1:7" s="190" customFormat="1" ht="25.5">
      <c r="A110" s="160" t="s">
        <v>7557</v>
      </c>
      <c r="B110" s="300"/>
      <c r="C110" s="160" t="s">
        <v>7030</v>
      </c>
      <c r="D110" s="638" t="s">
        <v>0</v>
      </c>
      <c r="E110" s="301">
        <v>207.1</v>
      </c>
      <c r="F110" s="161">
        <v>19835.86</v>
      </c>
      <c r="G110" s="161">
        <v>20042.96</v>
      </c>
    </row>
    <row r="111" spans="1:7" ht="15.95" customHeight="1">
      <c r="A111" s="185" t="s">
        <v>2625</v>
      </c>
      <c r="B111" s="186" t="s">
        <v>86</v>
      </c>
      <c r="C111" s="187"/>
      <c r="D111" s="191"/>
      <c r="E111" s="188"/>
      <c r="F111" s="188"/>
      <c r="G111" s="189"/>
    </row>
    <row r="112" spans="1:7" s="190" customFormat="1" ht="38.25">
      <c r="A112" s="160" t="s">
        <v>2626</v>
      </c>
      <c r="B112" s="300"/>
      <c r="C112" s="160" t="s">
        <v>2627</v>
      </c>
      <c r="D112" s="638" t="s">
        <v>1</v>
      </c>
      <c r="E112" s="301">
        <v>8382.84</v>
      </c>
      <c r="F112" s="161">
        <v>0</v>
      </c>
      <c r="G112" s="161">
        <v>8382.84</v>
      </c>
    </row>
    <row r="113" spans="1:7" s="190" customFormat="1" ht="51">
      <c r="A113" s="160" t="s">
        <v>2628</v>
      </c>
      <c r="B113" s="300"/>
      <c r="C113" s="160" t="s">
        <v>2629</v>
      </c>
      <c r="D113" s="638" t="s">
        <v>1</v>
      </c>
      <c r="E113" s="301">
        <v>10542.95</v>
      </c>
      <c r="F113" s="161">
        <v>0</v>
      </c>
      <c r="G113" s="161">
        <v>10542.95</v>
      </c>
    </row>
    <row r="114" spans="1:7" s="190" customFormat="1" ht="51">
      <c r="A114" s="160" t="s">
        <v>2630</v>
      </c>
      <c r="B114" s="300"/>
      <c r="C114" s="160" t="s">
        <v>2631</v>
      </c>
      <c r="D114" s="638" t="s">
        <v>1</v>
      </c>
      <c r="E114" s="301">
        <v>15396.56</v>
      </c>
      <c r="F114" s="161">
        <v>0</v>
      </c>
      <c r="G114" s="161">
        <v>15396.56</v>
      </c>
    </row>
    <row r="115" spans="1:7" s="190" customFormat="1" ht="38.25">
      <c r="A115" s="160" t="s">
        <v>2632</v>
      </c>
      <c r="B115" s="300"/>
      <c r="C115" s="160" t="s">
        <v>7031</v>
      </c>
      <c r="D115" s="638" t="s">
        <v>34</v>
      </c>
      <c r="E115" s="301">
        <v>378.81</v>
      </c>
      <c r="F115" s="161">
        <v>0</v>
      </c>
      <c r="G115" s="161">
        <v>378.81</v>
      </c>
    </row>
    <row r="116" spans="1:7" s="190" customFormat="1" ht="38.25">
      <c r="A116" s="160" t="s">
        <v>2633</v>
      </c>
      <c r="B116" s="300"/>
      <c r="C116" s="160" t="s">
        <v>2634</v>
      </c>
      <c r="D116" s="638" t="s">
        <v>34</v>
      </c>
      <c r="E116" s="301">
        <v>403.03</v>
      </c>
      <c r="F116" s="161">
        <v>0</v>
      </c>
      <c r="G116" s="161">
        <v>403.03</v>
      </c>
    </row>
    <row r="117" spans="1:7" s="190" customFormat="1" ht="38.25">
      <c r="A117" s="160" t="s">
        <v>2635</v>
      </c>
      <c r="B117" s="300"/>
      <c r="C117" s="160" t="s">
        <v>2636</v>
      </c>
      <c r="D117" s="638" t="s">
        <v>34</v>
      </c>
      <c r="E117" s="301">
        <v>520.1</v>
      </c>
      <c r="F117" s="161">
        <v>0</v>
      </c>
      <c r="G117" s="161">
        <v>520.1</v>
      </c>
    </row>
    <row r="118" spans="1:7" s="190" customFormat="1" ht="38.25">
      <c r="A118" s="160" t="s">
        <v>2637</v>
      </c>
      <c r="B118" s="300"/>
      <c r="C118" s="160" t="s">
        <v>2638</v>
      </c>
      <c r="D118" s="638" t="s">
        <v>34</v>
      </c>
      <c r="E118" s="301">
        <v>750.21</v>
      </c>
      <c r="F118" s="161">
        <v>0</v>
      </c>
      <c r="G118" s="161">
        <v>750.21</v>
      </c>
    </row>
    <row r="119" spans="1:7" s="190" customFormat="1" ht="38.25">
      <c r="A119" s="160" t="s">
        <v>2639</v>
      </c>
      <c r="B119" s="300"/>
      <c r="C119" s="160" t="s">
        <v>2640</v>
      </c>
      <c r="D119" s="638" t="s">
        <v>34</v>
      </c>
      <c r="E119" s="301">
        <v>917.09</v>
      </c>
      <c r="F119" s="161">
        <v>0</v>
      </c>
      <c r="G119" s="161">
        <v>917.09</v>
      </c>
    </row>
    <row r="120" spans="1:7" s="190" customFormat="1" ht="38.25">
      <c r="A120" s="160" t="s">
        <v>2641</v>
      </c>
      <c r="B120" s="300"/>
      <c r="C120" s="160" t="s">
        <v>2642</v>
      </c>
      <c r="D120" s="638" t="s">
        <v>34</v>
      </c>
      <c r="E120" s="301">
        <v>1158.05</v>
      </c>
      <c r="F120" s="161">
        <v>0</v>
      </c>
      <c r="G120" s="161">
        <v>1158.05</v>
      </c>
    </row>
    <row r="121" spans="1:7" s="190" customFormat="1" ht="38.25">
      <c r="A121" s="160" t="s">
        <v>2643</v>
      </c>
      <c r="B121" s="300"/>
      <c r="C121" s="160" t="s">
        <v>2644</v>
      </c>
      <c r="D121" s="638" t="s">
        <v>34</v>
      </c>
      <c r="E121" s="301">
        <v>1131.06</v>
      </c>
      <c r="F121" s="161">
        <v>0</v>
      </c>
      <c r="G121" s="161">
        <v>1131.06</v>
      </c>
    </row>
    <row r="122" spans="1:7" s="190" customFormat="1" ht="38.25">
      <c r="A122" s="160" t="s">
        <v>2645</v>
      </c>
      <c r="B122" s="300"/>
      <c r="C122" s="160" t="s">
        <v>2646</v>
      </c>
      <c r="D122" s="638" t="s">
        <v>34</v>
      </c>
      <c r="E122" s="301">
        <v>1314.81</v>
      </c>
      <c r="F122" s="161">
        <v>0</v>
      </c>
      <c r="G122" s="161">
        <v>1314.81</v>
      </c>
    </row>
    <row r="123" spans="1:7" s="190" customFormat="1" ht="38.25">
      <c r="A123" s="160" t="s">
        <v>2647</v>
      </c>
      <c r="B123" s="300"/>
      <c r="C123" s="160" t="s">
        <v>2648</v>
      </c>
      <c r="D123" s="638" t="s">
        <v>34</v>
      </c>
      <c r="E123" s="301">
        <v>1804.35</v>
      </c>
      <c r="F123" s="161">
        <v>0</v>
      </c>
      <c r="G123" s="161">
        <v>1804.35</v>
      </c>
    </row>
    <row r="124" spans="1:7" s="190" customFormat="1" ht="38.25">
      <c r="A124" s="160" t="s">
        <v>2649</v>
      </c>
      <c r="B124" s="300"/>
      <c r="C124" s="160" t="s">
        <v>2650</v>
      </c>
      <c r="D124" s="638" t="s">
        <v>34</v>
      </c>
      <c r="E124" s="301">
        <v>688.43</v>
      </c>
      <c r="F124" s="161">
        <v>0</v>
      </c>
      <c r="G124" s="161">
        <v>688.43</v>
      </c>
    </row>
    <row r="125" spans="1:7" s="190" customFormat="1" ht="38.25">
      <c r="A125" s="160" t="s">
        <v>2651</v>
      </c>
      <c r="B125" s="300"/>
      <c r="C125" s="160" t="s">
        <v>7032</v>
      </c>
      <c r="D125" s="638" t="s">
        <v>34</v>
      </c>
      <c r="E125" s="301">
        <v>950.34</v>
      </c>
      <c r="F125" s="161">
        <v>0</v>
      </c>
      <c r="G125" s="161">
        <v>950.34</v>
      </c>
    </row>
    <row r="126" spans="1:7" s="190" customFormat="1" ht="25.5">
      <c r="A126" s="160" t="s">
        <v>2652</v>
      </c>
      <c r="B126" s="300"/>
      <c r="C126" s="160" t="s">
        <v>2653</v>
      </c>
      <c r="D126" s="638" t="s">
        <v>34</v>
      </c>
      <c r="E126" s="301">
        <v>2930.09</v>
      </c>
      <c r="F126" s="161">
        <v>0</v>
      </c>
      <c r="G126" s="161">
        <v>2930.09</v>
      </c>
    </row>
    <row r="127" spans="1:7" s="190" customFormat="1" ht="38.25">
      <c r="A127" s="160" t="s">
        <v>2654</v>
      </c>
      <c r="B127" s="300"/>
      <c r="C127" s="160" t="s">
        <v>2655</v>
      </c>
      <c r="D127" s="638" t="s">
        <v>34</v>
      </c>
      <c r="E127" s="301">
        <v>283.58999999999997</v>
      </c>
      <c r="F127" s="161">
        <v>0</v>
      </c>
      <c r="G127" s="161">
        <v>283.58999999999997</v>
      </c>
    </row>
    <row r="128" spans="1:7" s="190" customFormat="1" ht="38.25">
      <c r="A128" s="160" t="s">
        <v>2656</v>
      </c>
      <c r="B128" s="300"/>
      <c r="C128" s="160" t="s">
        <v>2657</v>
      </c>
      <c r="D128" s="638" t="s">
        <v>34</v>
      </c>
      <c r="E128" s="301">
        <v>400.8</v>
      </c>
      <c r="F128" s="161">
        <v>0</v>
      </c>
      <c r="G128" s="161">
        <v>400.8</v>
      </c>
    </row>
    <row r="129" spans="1:7" s="190" customFormat="1" ht="38.25">
      <c r="A129" s="160" t="s">
        <v>2658</v>
      </c>
      <c r="B129" s="300"/>
      <c r="C129" s="160" t="s">
        <v>2659</v>
      </c>
      <c r="D129" s="638" t="s">
        <v>34</v>
      </c>
      <c r="E129" s="301">
        <v>447.89</v>
      </c>
      <c r="F129" s="161">
        <v>0</v>
      </c>
      <c r="G129" s="161">
        <v>447.89</v>
      </c>
    </row>
    <row r="130" spans="1:7" s="190" customFormat="1" ht="38.25">
      <c r="A130" s="160" t="s">
        <v>2660</v>
      </c>
      <c r="B130" s="300"/>
      <c r="C130" s="160" t="s">
        <v>2661</v>
      </c>
      <c r="D130" s="638" t="s">
        <v>34</v>
      </c>
      <c r="E130" s="301">
        <v>256.89</v>
      </c>
      <c r="F130" s="161">
        <v>0</v>
      </c>
      <c r="G130" s="161">
        <v>256.89</v>
      </c>
    </row>
    <row r="131" spans="1:7" s="190" customFormat="1" ht="38.25">
      <c r="A131" s="160" t="s">
        <v>2662</v>
      </c>
      <c r="B131" s="300"/>
      <c r="C131" s="160" t="s">
        <v>2663</v>
      </c>
      <c r="D131" s="638" t="s">
        <v>34</v>
      </c>
      <c r="E131" s="301">
        <v>396.94</v>
      </c>
      <c r="F131" s="161">
        <v>0</v>
      </c>
      <c r="G131" s="161">
        <v>396.94</v>
      </c>
    </row>
    <row r="132" spans="1:7" s="190" customFormat="1" ht="38.25">
      <c r="A132" s="160" t="s">
        <v>2664</v>
      </c>
      <c r="B132" s="300"/>
      <c r="C132" s="160" t="s">
        <v>2665</v>
      </c>
      <c r="D132" s="638" t="s">
        <v>34</v>
      </c>
      <c r="E132" s="301">
        <v>589.39</v>
      </c>
      <c r="F132" s="161">
        <v>0</v>
      </c>
      <c r="G132" s="161">
        <v>589.39</v>
      </c>
    </row>
    <row r="133" spans="1:7" s="190" customFormat="1" ht="38.25">
      <c r="A133" s="160" t="s">
        <v>2666</v>
      </c>
      <c r="B133" s="300"/>
      <c r="C133" s="160" t="s">
        <v>2667</v>
      </c>
      <c r="D133" s="638" t="s">
        <v>34</v>
      </c>
      <c r="E133" s="301">
        <v>1469.67</v>
      </c>
      <c r="F133" s="161">
        <v>0</v>
      </c>
      <c r="G133" s="161">
        <v>1469.67</v>
      </c>
    </row>
    <row r="134" spans="1:7" s="190" customFormat="1" ht="38.25">
      <c r="A134" s="160" t="s">
        <v>2668</v>
      </c>
      <c r="B134" s="300"/>
      <c r="C134" s="160" t="s">
        <v>2669</v>
      </c>
      <c r="D134" s="638" t="s">
        <v>34</v>
      </c>
      <c r="E134" s="301">
        <v>1679.45</v>
      </c>
      <c r="F134" s="161">
        <v>0</v>
      </c>
      <c r="G134" s="161">
        <v>1679.45</v>
      </c>
    </row>
    <row r="135" spans="1:7" s="190" customFormat="1" ht="38.25">
      <c r="A135" s="160" t="s">
        <v>2670</v>
      </c>
      <c r="B135" s="300"/>
      <c r="C135" s="160" t="s">
        <v>2671</v>
      </c>
      <c r="D135" s="638" t="s">
        <v>34</v>
      </c>
      <c r="E135" s="301">
        <v>2423.2800000000002</v>
      </c>
      <c r="F135" s="161">
        <v>0</v>
      </c>
      <c r="G135" s="161">
        <v>2423.2800000000002</v>
      </c>
    </row>
    <row r="136" spans="1:7" s="190" customFormat="1" ht="38.25">
      <c r="A136" s="160" t="s">
        <v>2672</v>
      </c>
      <c r="B136" s="300"/>
      <c r="C136" s="160" t="s">
        <v>2673</v>
      </c>
      <c r="D136" s="638" t="s">
        <v>34</v>
      </c>
      <c r="E136" s="301">
        <v>412.54</v>
      </c>
      <c r="F136" s="161">
        <v>0</v>
      </c>
      <c r="G136" s="161">
        <v>412.54</v>
      </c>
    </row>
    <row r="137" spans="1:7" s="190" customFormat="1" ht="38.25">
      <c r="A137" s="160" t="s">
        <v>2674</v>
      </c>
      <c r="B137" s="300"/>
      <c r="C137" s="160" t="s">
        <v>7033</v>
      </c>
      <c r="D137" s="638" t="s">
        <v>34</v>
      </c>
      <c r="E137" s="301">
        <v>287.99</v>
      </c>
      <c r="F137" s="161">
        <v>0</v>
      </c>
      <c r="G137" s="161">
        <v>287.99</v>
      </c>
    </row>
    <row r="138" spans="1:7" s="190" customFormat="1" ht="38.25">
      <c r="A138" s="160" t="s">
        <v>2675</v>
      </c>
      <c r="B138" s="300"/>
      <c r="C138" s="160" t="s">
        <v>7034</v>
      </c>
      <c r="D138" s="638" t="s">
        <v>34</v>
      </c>
      <c r="E138" s="301">
        <v>564.55999999999995</v>
      </c>
      <c r="F138" s="161">
        <v>0</v>
      </c>
      <c r="G138" s="161">
        <v>564.55999999999995</v>
      </c>
    </row>
    <row r="139" spans="1:7" s="190" customFormat="1" ht="25.5">
      <c r="A139" s="160" t="s">
        <v>2676</v>
      </c>
      <c r="B139" s="300"/>
      <c r="C139" s="160" t="s">
        <v>7035</v>
      </c>
      <c r="D139" s="638" t="s">
        <v>34</v>
      </c>
      <c r="E139" s="301">
        <v>372.12</v>
      </c>
      <c r="F139" s="161">
        <v>0</v>
      </c>
      <c r="G139" s="161">
        <v>372.12</v>
      </c>
    </row>
    <row r="140" spans="1:7" s="190" customFormat="1" ht="25.5">
      <c r="A140" s="160" t="s">
        <v>2677</v>
      </c>
      <c r="B140" s="300"/>
      <c r="C140" s="160" t="s">
        <v>7036</v>
      </c>
      <c r="D140" s="638" t="s">
        <v>34</v>
      </c>
      <c r="E140" s="301">
        <v>377.95</v>
      </c>
      <c r="F140" s="161">
        <v>0</v>
      </c>
      <c r="G140" s="161">
        <v>377.95</v>
      </c>
    </row>
    <row r="141" spans="1:7" s="190" customFormat="1" ht="25.5">
      <c r="A141" s="160" t="s">
        <v>2678</v>
      </c>
      <c r="B141" s="300"/>
      <c r="C141" s="160" t="s">
        <v>7037</v>
      </c>
      <c r="D141" s="638" t="s">
        <v>34</v>
      </c>
      <c r="E141" s="301">
        <v>575</v>
      </c>
      <c r="F141" s="161">
        <v>0</v>
      </c>
      <c r="G141" s="161">
        <v>575</v>
      </c>
    </row>
    <row r="142" spans="1:7" s="190" customFormat="1" ht="38.25">
      <c r="A142" s="160" t="s">
        <v>2679</v>
      </c>
      <c r="B142" s="300"/>
      <c r="C142" s="160" t="s">
        <v>7689</v>
      </c>
      <c r="D142" s="638" t="s">
        <v>34</v>
      </c>
      <c r="E142" s="301">
        <v>877.84</v>
      </c>
      <c r="F142" s="161">
        <v>0</v>
      </c>
      <c r="G142" s="161">
        <v>877.84</v>
      </c>
    </row>
    <row r="143" spans="1:7" s="190" customFormat="1" ht="25.5">
      <c r="A143" s="160" t="s">
        <v>2680</v>
      </c>
      <c r="B143" s="300"/>
      <c r="C143" s="160" t="s">
        <v>7038</v>
      </c>
      <c r="D143" s="638" t="s">
        <v>34</v>
      </c>
      <c r="E143" s="301">
        <v>765.48</v>
      </c>
      <c r="F143" s="161">
        <v>0</v>
      </c>
      <c r="G143" s="161">
        <v>765.48</v>
      </c>
    </row>
    <row r="144" spans="1:7" s="190" customFormat="1" ht="25.5">
      <c r="A144" s="160" t="s">
        <v>2681</v>
      </c>
      <c r="B144" s="300"/>
      <c r="C144" s="160" t="s">
        <v>7039</v>
      </c>
      <c r="D144" s="638" t="s">
        <v>34</v>
      </c>
      <c r="E144" s="301">
        <v>830.81</v>
      </c>
      <c r="F144" s="161">
        <v>0</v>
      </c>
      <c r="G144" s="161">
        <v>830.81</v>
      </c>
    </row>
    <row r="145" spans="1:7" s="190" customFormat="1" ht="25.5">
      <c r="A145" s="160" t="s">
        <v>2682</v>
      </c>
      <c r="B145" s="300"/>
      <c r="C145" s="160" t="s">
        <v>7040</v>
      </c>
      <c r="D145" s="638" t="s">
        <v>34</v>
      </c>
      <c r="E145" s="301">
        <v>974.04</v>
      </c>
      <c r="F145" s="161">
        <v>0</v>
      </c>
      <c r="G145" s="161">
        <v>974.04</v>
      </c>
    </row>
    <row r="146" spans="1:7" s="190" customFormat="1" ht="25.5">
      <c r="A146" s="160" t="s">
        <v>2683</v>
      </c>
      <c r="B146" s="300"/>
      <c r="C146" s="160" t="s">
        <v>7041</v>
      </c>
      <c r="D146" s="638" t="s">
        <v>34</v>
      </c>
      <c r="E146" s="301">
        <v>947.5</v>
      </c>
      <c r="F146" s="161">
        <v>0</v>
      </c>
      <c r="G146" s="161">
        <v>947.5</v>
      </c>
    </row>
    <row r="147" spans="1:7" s="190" customFormat="1" ht="38.25">
      <c r="A147" s="160" t="s">
        <v>2684</v>
      </c>
      <c r="B147" s="300"/>
      <c r="C147" s="160" t="s">
        <v>7042</v>
      </c>
      <c r="D147" s="638" t="s">
        <v>34</v>
      </c>
      <c r="E147" s="301">
        <v>388.67</v>
      </c>
      <c r="F147" s="161">
        <v>0</v>
      </c>
      <c r="G147" s="161">
        <v>388.67</v>
      </c>
    </row>
    <row r="148" spans="1:7" s="190" customFormat="1" ht="38.25">
      <c r="A148" s="160" t="s">
        <v>2685</v>
      </c>
      <c r="B148" s="300"/>
      <c r="C148" s="160" t="s">
        <v>7043</v>
      </c>
      <c r="D148" s="638" t="s">
        <v>34</v>
      </c>
      <c r="E148" s="301">
        <v>673.09</v>
      </c>
      <c r="F148" s="161">
        <v>0</v>
      </c>
      <c r="G148" s="161">
        <v>673.09</v>
      </c>
    </row>
    <row r="149" spans="1:7" s="190" customFormat="1" ht="38.25">
      <c r="A149" s="160" t="s">
        <v>2686</v>
      </c>
      <c r="B149" s="300"/>
      <c r="C149" s="160" t="s">
        <v>7044</v>
      </c>
      <c r="D149" s="638" t="s">
        <v>34</v>
      </c>
      <c r="E149" s="301">
        <v>730.89</v>
      </c>
      <c r="F149" s="161">
        <v>0</v>
      </c>
      <c r="G149" s="161">
        <v>730.89</v>
      </c>
    </row>
    <row r="150" spans="1:7" s="190" customFormat="1" ht="25.5">
      <c r="A150" s="160" t="s">
        <v>2687</v>
      </c>
      <c r="B150" s="300"/>
      <c r="C150" s="160" t="s">
        <v>7045</v>
      </c>
      <c r="D150" s="638" t="s">
        <v>34</v>
      </c>
      <c r="E150" s="301">
        <v>886.18</v>
      </c>
      <c r="F150" s="161">
        <v>0</v>
      </c>
      <c r="G150" s="161">
        <v>886.18</v>
      </c>
    </row>
    <row r="151" spans="1:7" s="190" customFormat="1" ht="38.25">
      <c r="A151" s="160" t="s">
        <v>2688</v>
      </c>
      <c r="B151" s="300"/>
      <c r="C151" s="160" t="s">
        <v>7046</v>
      </c>
      <c r="D151" s="638" t="s">
        <v>34</v>
      </c>
      <c r="E151" s="301">
        <v>1736.01</v>
      </c>
      <c r="F151" s="161">
        <v>0</v>
      </c>
      <c r="G151" s="161">
        <v>1736.01</v>
      </c>
    </row>
    <row r="152" spans="1:7" s="190" customFormat="1" ht="25.5">
      <c r="A152" s="160" t="s">
        <v>2689</v>
      </c>
      <c r="B152" s="300"/>
      <c r="C152" s="160" t="s">
        <v>7047</v>
      </c>
      <c r="D152" s="638" t="s">
        <v>34</v>
      </c>
      <c r="E152" s="301">
        <v>599.78</v>
      </c>
      <c r="F152" s="161">
        <v>0</v>
      </c>
      <c r="G152" s="161">
        <v>599.78</v>
      </c>
    </row>
    <row r="153" spans="1:7" s="190" customFormat="1">
      <c r="A153" s="160" t="s">
        <v>2690</v>
      </c>
      <c r="B153" s="300"/>
      <c r="C153" s="160" t="s">
        <v>6712</v>
      </c>
      <c r="D153" s="638" t="s">
        <v>4</v>
      </c>
      <c r="E153" s="301">
        <v>1323.97</v>
      </c>
      <c r="F153" s="161">
        <v>0</v>
      </c>
      <c r="G153" s="161">
        <v>1323.97</v>
      </c>
    </row>
    <row r="154" spans="1:7" s="190" customFormat="1">
      <c r="A154" s="160" t="s">
        <v>2691</v>
      </c>
      <c r="B154" s="300"/>
      <c r="C154" s="160" t="s">
        <v>6713</v>
      </c>
      <c r="D154" s="638" t="s">
        <v>4</v>
      </c>
      <c r="E154" s="301">
        <v>1163.3800000000001</v>
      </c>
      <c r="F154" s="161">
        <v>0</v>
      </c>
      <c r="G154" s="161">
        <v>1163.3800000000001</v>
      </c>
    </row>
    <row r="155" spans="1:7" s="190" customFormat="1" ht="25.5">
      <c r="A155" s="160" t="s">
        <v>2692</v>
      </c>
      <c r="B155" s="300"/>
      <c r="C155" s="160" t="s">
        <v>6714</v>
      </c>
      <c r="D155" s="638" t="s">
        <v>34</v>
      </c>
      <c r="E155" s="301">
        <v>62</v>
      </c>
      <c r="F155" s="161">
        <v>0</v>
      </c>
      <c r="G155" s="161">
        <v>62</v>
      </c>
    </row>
    <row r="156" spans="1:7" s="190" customFormat="1">
      <c r="A156" s="160" t="s">
        <v>2693</v>
      </c>
      <c r="B156" s="300"/>
      <c r="C156" s="160" t="s">
        <v>6715</v>
      </c>
      <c r="D156" s="638" t="s">
        <v>34</v>
      </c>
      <c r="E156" s="301">
        <v>120.86</v>
      </c>
      <c r="F156" s="161">
        <v>0</v>
      </c>
      <c r="G156" s="161">
        <v>120.86</v>
      </c>
    </row>
    <row r="157" spans="1:7" s="190" customFormat="1" ht="51">
      <c r="A157" s="160" t="s">
        <v>2694</v>
      </c>
      <c r="B157" s="300"/>
      <c r="C157" s="160" t="s">
        <v>2695</v>
      </c>
      <c r="D157" s="638" t="s">
        <v>1</v>
      </c>
      <c r="E157" s="301">
        <v>2937.36</v>
      </c>
      <c r="F157" s="161">
        <v>0</v>
      </c>
      <c r="G157" s="161">
        <v>2937.36</v>
      </c>
    </row>
    <row r="158" spans="1:7" s="190" customFormat="1">
      <c r="A158" s="160" t="s">
        <v>2696</v>
      </c>
      <c r="B158" s="300"/>
      <c r="C158" s="160" t="s">
        <v>2697</v>
      </c>
      <c r="D158" s="638" t="s">
        <v>21</v>
      </c>
      <c r="E158" s="301">
        <v>285.58999999999997</v>
      </c>
      <c r="F158" s="161">
        <v>0</v>
      </c>
      <c r="G158" s="161">
        <v>285.58999999999997</v>
      </c>
    </row>
    <row r="159" spans="1:7" s="190" customFormat="1" ht="25.5">
      <c r="A159" s="160" t="s">
        <v>2698</v>
      </c>
      <c r="B159" s="300"/>
      <c r="C159" s="160" t="s">
        <v>2699</v>
      </c>
      <c r="D159" s="638" t="s">
        <v>21</v>
      </c>
      <c r="E159" s="301">
        <v>260.94</v>
      </c>
      <c r="F159" s="161">
        <v>0</v>
      </c>
      <c r="G159" s="161">
        <v>260.94</v>
      </c>
    </row>
    <row r="160" spans="1:7" s="190" customFormat="1" ht="25.5">
      <c r="A160" s="160" t="s">
        <v>2700</v>
      </c>
      <c r="B160" s="300"/>
      <c r="C160" s="160" t="s">
        <v>2701</v>
      </c>
      <c r="D160" s="638" t="s">
        <v>21</v>
      </c>
      <c r="E160" s="301">
        <v>286.67</v>
      </c>
      <c r="F160" s="161">
        <v>0</v>
      </c>
      <c r="G160" s="161">
        <v>286.67</v>
      </c>
    </row>
    <row r="161" spans="1:7" s="190" customFormat="1" ht="25.5">
      <c r="A161" s="160" t="s">
        <v>2702</v>
      </c>
      <c r="B161" s="300"/>
      <c r="C161" s="160" t="s">
        <v>2703</v>
      </c>
      <c r="D161" s="638" t="s">
        <v>21</v>
      </c>
      <c r="E161" s="301">
        <v>282.02</v>
      </c>
      <c r="F161" s="161">
        <v>0</v>
      </c>
      <c r="G161" s="161">
        <v>282.02</v>
      </c>
    </row>
    <row r="162" spans="1:7" s="190" customFormat="1">
      <c r="A162" s="160" t="s">
        <v>2704</v>
      </c>
      <c r="B162" s="300"/>
      <c r="C162" s="160" t="s">
        <v>88</v>
      </c>
      <c r="D162" s="638" t="s">
        <v>0</v>
      </c>
      <c r="E162" s="301">
        <v>1572.45</v>
      </c>
      <c r="F162" s="161">
        <v>0</v>
      </c>
      <c r="G162" s="161">
        <v>1572.45</v>
      </c>
    </row>
    <row r="163" spans="1:7" s="190" customFormat="1" ht="25.5">
      <c r="A163" s="160" t="s">
        <v>2705</v>
      </c>
      <c r="B163" s="300"/>
      <c r="C163" s="160" t="s">
        <v>87</v>
      </c>
      <c r="D163" s="638" t="s">
        <v>3</v>
      </c>
      <c r="E163" s="301">
        <v>3083.9</v>
      </c>
      <c r="F163" s="161">
        <v>0</v>
      </c>
      <c r="G163" s="161">
        <v>3083.9</v>
      </c>
    </row>
    <row r="164" spans="1:7" s="190" customFormat="1" ht="25.5">
      <c r="A164" s="160" t="s">
        <v>2706</v>
      </c>
      <c r="B164" s="300"/>
      <c r="C164" s="160" t="s">
        <v>2707</v>
      </c>
      <c r="D164" s="638" t="s">
        <v>0</v>
      </c>
      <c r="E164" s="301">
        <v>275.33</v>
      </c>
      <c r="F164" s="161">
        <v>0</v>
      </c>
      <c r="G164" s="161">
        <v>275.33</v>
      </c>
    </row>
    <row r="165" spans="1:7" s="190" customFormat="1" ht="38.25">
      <c r="A165" s="160" t="s">
        <v>2708</v>
      </c>
      <c r="B165" s="300"/>
      <c r="C165" s="160" t="s">
        <v>2709</v>
      </c>
      <c r="D165" s="638" t="s">
        <v>4</v>
      </c>
      <c r="E165" s="301">
        <v>1546.18</v>
      </c>
      <c r="F165" s="161">
        <v>0</v>
      </c>
      <c r="G165" s="161">
        <v>1546.18</v>
      </c>
    </row>
    <row r="166" spans="1:7" s="190" customFormat="1" ht="25.5">
      <c r="A166" s="160" t="s">
        <v>2710</v>
      </c>
      <c r="B166" s="300"/>
      <c r="C166" s="160" t="s">
        <v>2711</v>
      </c>
      <c r="D166" s="638" t="s">
        <v>0</v>
      </c>
      <c r="E166" s="301">
        <v>674.35</v>
      </c>
      <c r="F166" s="161">
        <v>355.28</v>
      </c>
      <c r="G166" s="161">
        <v>1029.6300000000001</v>
      </c>
    </row>
    <row r="167" spans="1:7" s="190" customFormat="1">
      <c r="A167" s="160" t="s">
        <v>2712</v>
      </c>
      <c r="B167" s="300"/>
      <c r="C167" s="160" t="s">
        <v>2713</v>
      </c>
      <c r="D167" s="638" t="s">
        <v>0</v>
      </c>
      <c r="E167" s="301">
        <v>748.7</v>
      </c>
      <c r="F167" s="161">
        <v>0</v>
      </c>
      <c r="G167" s="161">
        <v>748.7</v>
      </c>
    </row>
    <row r="168" spans="1:7" s="190" customFormat="1">
      <c r="A168" s="160" t="s">
        <v>2714</v>
      </c>
      <c r="B168" s="300"/>
      <c r="C168" s="160" t="s">
        <v>6716</v>
      </c>
      <c r="D168" s="638" t="s">
        <v>0</v>
      </c>
      <c r="E168" s="301">
        <v>5511.75</v>
      </c>
      <c r="F168" s="161">
        <v>0</v>
      </c>
      <c r="G168" s="161">
        <v>5511.75</v>
      </c>
    </row>
    <row r="169" spans="1:7" s="190" customFormat="1">
      <c r="A169" s="160" t="s">
        <v>2715</v>
      </c>
      <c r="B169" s="300"/>
      <c r="C169" s="160" t="s">
        <v>2716</v>
      </c>
      <c r="D169" s="638" t="s">
        <v>0</v>
      </c>
      <c r="E169" s="301">
        <v>3661.3</v>
      </c>
      <c r="F169" s="161">
        <v>0</v>
      </c>
      <c r="G169" s="161">
        <v>3661.3</v>
      </c>
    </row>
    <row r="170" spans="1:7" s="190" customFormat="1">
      <c r="A170" s="160" t="s">
        <v>2717</v>
      </c>
      <c r="B170" s="300"/>
      <c r="C170" s="160" t="s">
        <v>2718</v>
      </c>
      <c r="D170" s="638" t="s">
        <v>0</v>
      </c>
      <c r="E170" s="301">
        <v>5522.7</v>
      </c>
      <c r="F170" s="161">
        <v>0</v>
      </c>
      <c r="G170" s="161">
        <v>5522.7</v>
      </c>
    </row>
    <row r="171" spans="1:7" ht="15.95" customHeight="1">
      <c r="A171" s="179" t="s">
        <v>2719</v>
      </c>
      <c r="B171" s="180" t="s">
        <v>2720</v>
      </c>
      <c r="C171" s="181"/>
      <c r="D171" s="182"/>
      <c r="E171" s="183"/>
      <c r="F171" s="183"/>
      <c r="G171" s="184"/>
    </row>
    <row r="172" spans="1:7" ht="15.95" customHeight="1">
      <c r="A172" s="185" t="s">
        <v>2721</v>
      </c>
      <c r="B172" s="186" t="s">
        <v>102</v>
      </c>
      <c r="C172" s="187"/>
      <c r="D172" s="191"/>
      <c r="E172" s="192"/>
      <c r="F172" s="192"/>
      <c r="G172" s="193"/>
    </row>
    <row r="173" spans="1:7" s="190" customFormat="1" ht="25.5">
      <c r="A173" s="160" t="s">
        <v>7558</v>
      </c>
      <c r="B173" s="300"/>
      <c r="C173" s="160" t="s">
        <v>103</v>
      </c>
      <c r="D173" s="638" t="s">
        <v>2</v>
      </c>
      <c r="E173" s="301">
        <v>214.61</v>
      </c>
      <c r="F173" s="161">
        <v>86.03</v>
      </c>
      <c r="G173" s="161">
        <v>300.64</v>
      </c>
    </row>
    <row r="174" spans="1:7" s="190" customFormat="1">
      <c r="A174" s="160" t="s">
        <v>7559</v>
      </c>
      <c r="B174" s="300"/>
      <c r="C174" s="160" t="s">
        <v>104</v>
      </c>
      <c r="D174" s="638" t="s">
        <v>2</v>
      </c>
      <c r="E174" s="301">
        <v>367.83</v>
      </c>
      <c r="F174" s="161">
        <v>219.28</v>
      </c>
      <c r="G174" s="161">
        <v>587.11</v>
      </c>
    </row>
    <row r="175" spans="1:7" s="190" customFormat="1" ht="25.5">
      <c r="A175" s="160" t="s">
        <v>2722</v>
      </c>
      <c r="B175" s="300"/>
      <c r="C175" s="160" t="s">
        <v>7048</v>
      </c>
      <c r="D175" s="638" t="s">
        <v>5</v>
      </c>
      <c r="E175" s="301">
        <v>562.86</v>
      </c>
      <c r="F175" s="161">
        <v>0</v>
      </c>
      <c r="G175" s="161">
        <v>562.86</v>
      </c>
    </row>
    <row r="176" spans="1:7" s="190" customFormat="1">
      <c r="A176" s="160" t="s">
        <v>2723</v>
      </c>
      <c r="B176" s="300"/>
      <c r="C176" s="160" t="s">
        <v>105</v>
      </c>
      <c r="D176" s="638" t="s">
        <v>2</v>
      </c>
      <c r="E176" s="301">
        <v>9.56</v>
      </c>
      <c r="F176" s="161">
        <v>4.8</v>
      </c>
      <c r="G176" s="161">
        <v>14.36</v>
      </c>
    </row>
    <row r="177" spans="1:7" ht="15.95" customHeight="1">
      <c r="A177" s="185" t="s">
        <v>2724</v>
      </c>
      <c r="B177" s="186" t="s">
        <v>106</v>
      </c>
      <c r="C177" s="187"/>
      <c r="D177" s="191"/>
      <c r="E177" s="192"/>
      <c r="F177" s="192"/>
      <c r="G177" s="193"/>
    </row>
    <row r="178" spans="1:7" s="190" customFormat="1" ht="25.5">
      <c r="A178" s="160" t="s">
        <v>2725</v>
      </c>
      <c r="B178" s="300"/>
      <c r="C178" s="160" t="s">
        <v>2726</v>
      </c>
      <c r="D178" s="638" t="s">
        <v>5</v>
      </c>
      <c r="E178" s="301">
        <v>460.93</v>
      </c>
      <c r="F178" s="161">
        <v>55.74</v>
      </c>
      <c r="G178" s="161">
        <v>516.66999999999996</v>
      </c>
    </row>
    <row r="179" spans="1:7" s="190" customFormat="1" ht="38.25">
      <c r="A179" s="160" t="s">
        <v>2727</v>
      </c>
      <c r="B179" s="300"/>
      <c r="C179" s="160" t="s">
        <v>2728</v>
      </c>
      <c r="D179" s="638" t="s">
        <v>5</v>
      </c>
      <c r="E179" s="301">
        <v>750.95</v>
      </c>
      <c r="F179" s="161">
        <v>93.46</v>
      </c>
      <c r="G179" s="161">
        <v>844.41</v>
      </c>
    </row>
    <row r="180" spans="1:7" s="190" customFormat="1" ht="51">
      <c r="A180" s="160" t="s">
        <v>2729</v>
      </c>
      <c r="B180" s="300"/>
      <c r="C180" s="160" t="s">
        <v>2730</v>
      </c>
      <c r="D180" s="638" t="s">
        <v>5</v>
      </c>
      <c r="E180" s="301">
        <v>694.65</v>
      </c>
      <c r="F180" s="161">
        <v>93.46</v>
      </c>
      <c r="G180" s="161">
        <v>788.11</v>
      </c>
    </row>
    <row r="181" spans="1:7" s="190" customFormat="1" ht="25.5">
      <c r="A181" s="160" t="s">
        <v>2731</v>
      </c>
      <c r="B181" s="300"/>
      <c r="C181" s="160" t="s">
        <v>7049</v>
      </c>
      <c r="D181" s="638" t="s">
        <v>5</v>
      </c>
      <c r="E181" s="301">
        <v>463.87</v>
      </c>
      <c r="F181" s="161">
        <v>55.74</v>
      </c>
      <c r="G181" s="161">
        <v>519.61</v>
      </c>
    </row>
    <row r="182" spans="1:7" s="190" customFormat="1" ht="25.5">
      <c r="A182" s="160" t="s">
        <v>2732</v>
      </c>
      <c r="B182" s="300"/>
      <c r="C182" s="160" t="s">
        <v>2733</v>
      </c>
      <c r="D182" s="638" t="s">
        <v>5</v>
      </c>
      <c r="E182" s="301">
        <v>371.49</v>
      </c>
      <c r="F182" s="161">
        <v>18.59</v>
      </c>
      <c r="G182" s="161">
        <v>390.08</v>
      </c>
    </row>
    <row r="183" spans="1:7" ht="15.95" customHeight="1">
      <c r="A183" s="185" t="s">
        <v>2734</v>
      </c>
      <c r="B183" s="186" t="s">
        <v>107</v>
      </c>
      <c r="C183" s="187"/>
      <c r="D183" s="191"/>
      <c r="E183" s="192"/>
      <c r="F183" s="192"/>
      <c r="G183" s="193"/>
    </row>
    <row r="184" spans="1:7" s="190" customFormat="1" ht="25.5">
      <c r="A184" s="160" t="s">
        <v>2735</v>
      </c>
      <c r="B184" s="300"/>
      <c r="C184" s="160" t="s">
        <v>108</v>
      </c>
      <c r="D184" s="638" t="s">
        <v>2</v>
      </c>
      <c r="E184" s="301">
        <v>0.44</v>
      </c>
      <c r="F184" s="161">
        <v>1.37</v>
      </c>
      <c r="G184" s="161">
        <v>1.81</v>
      </c>
    </row>
    <row r="185" spans="1:7" s="190" customFormat="1">
      <c r="A185" s="160" t="s">
        <v>2736</v>
      </c>
      <c r="B185" s="300"/>
      <c r="C185" s="160" t="s">
        <v>109</v>
      </c>
      <c r="D185" s="638" t="s">
        <v>2</v>
      </c>
      <c r="E185" s="301">
        <v>3.21</v>
      </c>
      <c r="F185" s="161">
        <v>13.47</v>
      </c>
      <c r="G185" s="161">
        <v>16.68</v>
      </c>
    </row>
    <row r="186" spans="1:7" s="190" customFormat="1" ht="25.5">
      <c r="A186" s="160" t="s">
        <v>2737</v>
      </c>
      <c r="B186" s="300"/>
      <c r="C186" s="160" t="s">
        <v>110</v>
      </c>
      <c r="D186" s="638" t="s">
        <v>2</v>
      </c>
      <c r="E186" s="301">
        <v>9.27</v>
      </c>
      <c r="F186" s="161">
        <v>19.2</v>
      </c>
      <c r="G186" s="161">
        <v>28.47</v>
      </c>
    </row>
    <row r="187" spans="1:7" s="190" customFormat="1">
      <c r="A187" s="160" t="s">
        <v>2738</v>
      </c>
      <c r="B187" s="300"/>
      <c r="C187" s="160" t="s">
        <v>111</v>
      </c>
      <c r="D187" s="638" t="s">
        <v>2</v>
      </c>
      <c r="E187" s="301">
        <v>30.31</v>
      </c>
      <c r="F187" s="161">
        <v>35.520000000000003</v>
      </c>
      <c r="G187" s="161">
        <v>65.83</v>
      </c>
    </row>
    <row r="188" spans="1:7" s="190" customFormat="1" ht="25.5">
      <c r="A188" s="160" t="s">
        <v>2739</v>
      </c>
      <c r="B188" s="300"/>
      <c r="C188" s="160" t="s">
        <v>6</v>
      </c>
      <c r="D188" s="638" t="s">
        <v>2</v>
      </c>
      <c r="E188" s="301">
        <v>30.31</v>
      </c>
      <c r="F188" s="161">
        <v>35.28</v>
      </c>
      <c r="G188" s="161">
        <v>65.59</v>
      </c>
    </row>
    <row r="189" spans="1:7" s="190" customFormat="1" ht="25.5">
      <c r="A189" s="160" t="s">
        <v>2740</v>
      </c>
      <c r="B189" s="300"/>
      <c r="C189" s="160" t="s">
        <v>112</v>
      </c>
      <c r="D189" s="638" t="s">
        <v>113</v>
      </c>
      <c r="E189" s="301">
        <v>21.08</v>
      </c>
      <c r="F189" s="161">
        <v>0.68</v>
      </c>
      <c r="G189" s="161">
        <v>21.76</v>
      </c>
    </row>
    <row r="190" spans="1:7" s="190" customFormat="1" ht="25.5">
      <c r="A190" s="160" t="s">
        <v>2741</v>
      </c>
      <c r="B190" s="300"/>
      <c r="C190" s="160" t="s">
        <v>114</v>
      </c>
      <c r="D190" s="638" t="s">
        <v>2</v>
      </c>
      <c r="E190" s="301">
        <v>7.94</v>
      </c>
      <c r="F190" s="161">
        <v>2.73</v>
      </c>
      <c r="G190" s="161">
        <v>10.67</v>
      </c>
    </row>
    <row r="191" spans="1:7" s="190" customFormat="1">
      <c r="A191" s="160" t="s">
        <v>2742</v>
      </c>
      <c r="B191" s="300"/>
      <c r="C191" s="160" t="s">
        <v>115</v>
      </c>
      <c r="D191" s="638" t="s">
        <v>2</v>
      </c>
      <c r="E191" s="301">
        <v>40.67</v>
      </c>
      <c r="F191" s="161">
        <v>26.03</v>
      </c>
      <c r="G191" s="161">
        <v>66.7</v>
      </c>
    </row>
    <row r="192" spans="1:7" s="190" customFormat="1" ht="25.5">
      <c r="A192" s="160" t="s">
        <v>2743</v>
      </c>
      <c r="B192" s="300"/>
      <c r="C192" s="160" t="s">
        <v>116</v>
      </c>
      <c r="D192" s="638" t="s">
        <v>2</v>
      </c>
      <c r="E192" s="301">
        <v>44.68</v>
      </c>
      <c r="F192" s="161">
        <v>26.03</v>
      </c>
      <c r="G192" s="161">
        <v>70.709999999999994</v>
      </c>
    </row>
    <row r="193" spans="1:8" s="190" customFormat="1" ht="25.5">
      <c r="A193" s="160" t="s">
        <v>2744</v>
      </c>
      <c r="B193" s="300"/>
      <c r="C193" s="160" t="s">
        <v>117</v>
      </c>
      <c r="D193" s="638" t="s">
        <v>2</v>
      </c>
      <c r="E193" s="301">
        <v>48.18</v>
      </c>
      <c r="F193" s="161">
        <v>26.03</v>
      </c>
      <c r="G193" s="161">
        <v>74.209999999999994</v>
      </c>
    </row>
    <row r="194" spans="1:8" s="190" customFormat="1" ht="38.25">
      <c r="A194" s="160" t="s">
        <v>2745</v>
      </c>
      <c r="B194" s="300"/>
      <c r="C194" s="160" t="s">
        <v>7050</v>
      </c>
      <c r="D194" s="638" t="s">
        <v>4</v>
      </c>
      <c r="E194" s="301">
        <v>27.9</v>
      </c>
      <c r="F194" s="161">
        <v>30.03</v>
      </c>
      <c r="G194" s="161">
        <v>57.93</v>
      </c>
    </row>
    <row r="195" spans="1:8" ht="15.95" customHeight="1">
      <c r="A195" s="185" t="s">
        <v>2746</v>
      </c>
      <c r="B195" s="186" t="s">
        <v>7051</v>
      </c>
      <c r="C195" s="187"/>
      <c r="D195" s="191"/>
      <c r="E195" s="192"/>
      <c r="F195" s="192"/>
      <c r="G195" s="193"/>
    </row>
    <row r="196" spans="1:8" s="190" customFormat="1" ht="25.5">
      <c r="A196" s="160" t="s">
        <v>2747</v>
      </c>
      <c r="B196" s="300"/>
      <c r="C196" s="160" t="s">
        <v>7</v>
      </c>
      <c r="D196" s="638" t="s">
        <v>34</v>
      </c>
      <c r="E196" s="301">
        <v>0</v>
      </c>
      <c r="F196" s="161">
        <v>8.34</v>
      </c>
      <c r="G196" s="161">
        <v>8.34</v>
      </c>
    </row>
    <row r="197" spans="1:8" s="190" customFormat="1" ht="25.5">
      <c r="A197" s="160" t="s">
        <v>2748</v>
      </c>
      <c r="B197" s="300"/>
      <c r="C197" s="160" t="s">
        <v>118</v>
      </c>
      <c r="D197" s="638" t="s">
        <v>34</v>
      </c>
      <c r="E197" s="301">
        <v>0</v>
      </c>
      <c r="F197" s="161">
        <v>21.03</v>
      </c>
      <c r="G197" s="161">
        <v>21.03</v>
      </c>
    </row>
    <row r="198" spans="1:8" s="190" customFormat="1" ht="25.5">
      <c r="A198" s="160" t="s">
        <v>2749</v>
      </c>
      <c r="B198" s="300"/>
      <c r="C198" s="160" t="s">
        <v>119</v>
      </c>
      <c r="D198" s="638" t="s">
        <v>2</v>
      </c>
      <c r="E198" s="301">
        <v>0</v>
      </c>
      <c r="F198" s="161">
        <v>8.34</v>
      </c>
      <c r="G198" s="161">
        <v>8.34</v>
      </c>
    </row>
    <row r="199" spans="1:8" s="190" customFormat="1" ht="25.5">
      <c r="A199" s="160" t="s">
        <v>2750</v>
      </c>
      <c r="B199" s="300"/>
      <c r="C199" s="160" t="s">
        <v>120</v>
      </c>
      <c r="D199" s="638" t="s">
        <v>2</v>
      </c>
      <c r="E199" s="301">
        <v>0</v>
      </c>
      <c r="F199" s="161">
        <v>21.03</v>
      </c>
      <c r="G199" s="161">
        <v>21.03</v>
      </c>
    </row>
    <row r="200" spans="1:8" s="190" customFormat="1" ht="25.5">
      <c r="A200" s="160" t="s">
        <v>6717</v>
      </c>
      <c r="B200" s="300"/>
      <c r="C200" s="160" t="s">
        <v>6718</v>
      </c>
      <c r="D200" s="638" t="s">
        <v>5</v>
      </c>
      <c r="E200" s="301">
        <v>1344.3</v>
      </c>
      <c r="F200" s="161">
        <v>0</v>
      </c>
      <c r="G200" s="161">
        <v>1344.3</v>
      </c>
    </row>
    <row r="201" spans="1:8" s="190" customFormat="1" ht="25.5">
      <c r="A201" s="160" t="s">
        <v>7560</v>
      </c>
      <c r="B201" s="300"/>
      <c r="C201" s="160" t="s">
        <v>121</v>
      </c>
      <c r="D201" s="638" t="s">
        <v>8</v>
      </c>
      <c r="E201" s="301">
        <v>14.89</v>
      </c>
      <c r="F201" s="161">
        <v>3.27</v>
      </c>
      <c r="G201" s="161">
        <v>18.16</v>
      </c>
    </row>
    <row r="202" spans="1:8" s="190" customFormat="1" ht="25.5">
      <c r="A202" s="160" t="s">
        <v>7561</v>
      </c>
      <c r="B202" s="300"/>
      <c r="C202" s="160" t="s">
        <v>122</v>
      </c>
      <c r="D202" s="638" t="s">
        <v>113</v>
      </c>
      <c r="E202" s="301">
        <v>6.28</v>
      </c>
      <c r="F202" s="161">
        <v>3.27</v>
      </c>
      <c r="G202" s="161">
        <v>9.5500000000000007</v>
      </c>
    </row>
    <row r="203" spans="1:8" ht="15.95" customHeight="1">
      <c r="A203" s="185" t="s">
        <v>2751</v>
      </c>
      <c r="B203" s="186" t="s">
        <v>123</v>
      </c>
      <c r="C203" s="187"/>
      <c r="D203" s="191"/>
      <c r="E203" s="192"/>
      <c r="F203" s="192"/>
      <c r="G203" s="193"/>
    </row>
    <row r="204" spans="1:8" s="190" customFormat="1" ht="38.25">
      <c r="A204" s="160" t="s">
        <v>2752</v>
      </c>
      <c r="B204" s="300"/>
      <c r="C204" s="160" t="s">
        <v>7690</v>
      </c>
      <c r="D204" s="638" t="s">
        <v>5</v>
      </c>
      <c r="E204" s="301">
        <v>5975.73</v>
      </c>
      <c r="F204" s="161">
        <v>2337.3000000000002</v>
      </c>
      <c r="G204" s="161">
        <v>8313.0300000000007</v>
      </c>
    </row>
    <row r="205" spans="1:8" s="190" customFormat="1" ht="38.25">
      <c r="A205" s="160" t="s">
        <v>2753</v>
      </c>
      <c r="B205" s="300"/>
      <c r="C205" s="160" t="s">
        <v>7691</v>
      </c>
      <c r="D205" s="638" t="s">
        <v>5</v>
      </c>
      <c r="E205" s="301">
        <v>10792.37</v>
      </c>
      <c r="F205" s="161">
        <v>2337.3000000000002</v>
      </c>
      <c r="G205" s="161">
        <v>13129.67</v>
      </c>
    </row>
    <row r="206" spans="1:8" ht="15.95" customHeight="1">
      <c r="A206" s="185" t="s">
        <v>2754</v>
      </c>
      <c r="B206" s="186" t="s">
        <v>124</v>
      </c>
      <c r="C206" s="187"/>
      <c r="D206" s="191"/>
      <c r="E206" s="192"/>
      <c r="F206" s="192"/>
      <c r="G206" s="193"/>
    </row>
    <row r="207" spans="1:8" s="190" customFormat="1">
      <c r="A207" s="160" t="s">
        <v>2755</v>
      </c>
      <c r="B207" s="300"/>
      <c r="C207" s="160" t="s">
        <v>9</v>
      </c>
      <c r="D207" s="638" t="s">
        <v>2</v>
      </c>
      <c r="E207" s="301">
        <v>443.73</v>
      </c>
      <c r="F207" s="161">
        <v>62.7</v>
      </c>
      <c r="G207" s="161">
        <v>506.43</v>
      </c>
      <c r="H207" s="635"/>
    </row>
    <row r="208" spans="1:8" s="190" customFormat="1" ht="25.5">
      <c r="A208" s="160" t="s">
        <v>2756</v>
      </c>
      <c r="B208" s="300"/>
      <c r="C208" s="160" t="s">
        <v>125</v>
      </c>
      <c r="D208" s="638" t="s">
        <v>2</v>
      </c>
      <c r="E208" s="301">
        <v>261.08999999999997</v>
      </c>
      <c r="F208" s="161">
        <v>17.739999999999998</v>
      </c>
      <c r="G208" s="161">
        <v>278.83</v>
      </c>
    </row>
    <row r="209" spans="1:7" s="190" customFormat="1" ht="25.5">
      <c r="A209" s="160" t="s">
        <v>2757</v>
      </c>
      <c r="B209" s="300"/>
      <c r="C209" s="160" t="s">
        <v>126</v>
      </c>
      <c r="D209" s="638" t="s">
        <v>2</v>
      </c>
      <c r="E209" s="301">
        <v>104.35</v>
      </c>
      <c r="F209" s="161">
        <v>34.92</v>
      </c>
      <c r="G209" s="161">
        <v>139.27000000000001</v>
      </c>
    </row>
    <row r="210" spans="1:7" ht="15.95" customHeight="1">
      <c r="A210" s="185" t="s">
        <v>2758</v>
      </c>
      <c r="B210" s="186" t="s">
        <v>127</v>
      </c>
      <c r="C210" s="187"/>
      <c r="D210" s="191"/>
      <c r="E210" s="192"/>
      <c r="F210" s="192"/>
      <c r="G210" s="193"/>
    </row>
    <row r="211" spans="1:7" s="190" customFormat="1" ht="38.25">
      <c r="A211" s="160" t="s">
        <v>2759</v>
      </c>
      <c r="B211" s="300"/>
      <c r="C211" s="160" t="s">
        <v>7692</v>
      </c>
      <c r="D211" s="638" t="s">
        <v>2</v>
      </c>
      <c r="E211" s="301">
        <v>1.53</v>
      </c>
      <c r="F211" s="161">
        <v>3.41</v>
      </c>
      <c r="G211" s="161">
        <v>4.9400000000000004</v>
      </c>
    </row>
    <row r="212" spans="1:7" s="190" customFormat="1" ht="51">
      <c r="A212" s="160" t="s">
        <v>2760</v>
      </c>
      <c r="B212" s="300"/>
      <c r="C212" s="160" t="s">
        <v>7693</v>
      </c>
      <c r="D212" s="638" t="s">
        <v>2</v>
      </c>
      <c r="E212" s="301">
        <v>2.3199999999999998</v>
      </c>
      <c r="F212" s="161">
        <v>0.11</v>
      </c>
      <c r="G212" s="161">
        <v>2.4300000000000002</v>
      </c>
    </row>
    <row r="213" spans="1:7" s="190" customFormat="1" ht="51">
      <c r="A213" s="160" t="s">
        <v>2761</v>
      </c>
      <c r="B213" s="300"/>
      <c r="C213" s="160" t="s">
        <v>7694</v>
      </c>
      <c r="D213" s="638" t="s">
        <v>2</v>
      </c>
      <c r="E213" s="301">
        <v>2.48</v>
      </c>
      <c r="F213" s="161">
        <v>0.11</v>
      </c>
      <c r="G213" s="161">
        <v>2.59</v>
      </c>
    </row>
    <row r="214" spans="1:7" s="190" customFormat="1" ht="25.5">
      <c r="A214" s="160" t="s">
        <v>2762</v>
      </c>
      <c r="B214" s="300"/>
      <c r="C214" s="160" t="s">
        <v>7695</v>
      </c>
      <c r="D214" s="638" t="s">
        <v>4</v>
      </c>
      <c r="E214" s="301">
        <v>50.3</v>
      </c>
      <c r="F214" s="161">
        <v>6.15</v>
      </c>
      <c r="G214" s="161">
        <v>56.45</v>
      </c>
    </row>
    <row r="215" spans="1:7" s="190" customFormat="1" ht="25.5">
      <c r="A215" s="160" t="s">
        <v>2763</v>
      </c>
      <c r="B215" s="300"/>
      <c r="C215" s="160" t="s">
        <v>7696</v>
      </c>
      <c r="D215" s="638" t="s">
        <v>4</v>
      </c>
      <c r="E215" s="301">
        <v>59.23</v>
      </c>
      <c r="F215" s="161">
        <v>7.24</v>
      </c>
      <c r="G215" s="161">
        <v>66.47</v>
      </c>
    </row>
    <row r="216" spans="1:7" ht="15.95" customHeight="1">
      <c r="A216" s="185" t="s">
        <v>2764</v>
      </c>
      <c r="B216" s="186" t="s">
        <v>128</v>
      </c>
      <c r="C216" s="187"/>
      <c r="D216" s="191"/>
      <c r="E216" s="192"/>
      <c r="F216" s="192"/>
      <c r="G216" s="193"/>
    </row>
    <row r="217" spans="1:7" s="190" customFormat="1">
      <c r="A217" s="160" t="s">
        <v>2765</v>
      </c>
      <c r="B217" s="300"/>
      <c r="C217" s="160" t="s">
        <v>129</v>
      </c>
      <c r="D217" s="638" t="s">
        <v>2</v>
      </c>
      <c r="E217" s="301">
        <v>5.35</v>
      </c>
      <c r="F217" s="161">
        <v>3.93</v>
      </c>
      <c r="G217" s="161">
        <v>9.2799999999999994</v>
      </c>
    </row>
    <row r="218" spans="1:7" s="190" customFormat="1">
      <c r="A218" s="160" t="s">
        <v>2766</v>
      </c>
      <c r="B218" s="300"/>
      <c r="C218" s="160" t="s">
        <v>130</v>
      </c>
      <c r="D218" s="638" t="s">
        <v>34</v>
      </c>
      <c r="E218" s="301">
        <v>0.61</v>
      </c>
      <c r="F218" s="161">
        <v>0.28000000000000003</v>
      </c>
      <c r="G218" s="161">
        <v>0.89</v>
      </c>
    </row>
    <row r="219" spans="1:7" s="190" customFormat="1">
      <c r="A219" s="160" t="s">
        <v>2767</v>
      </c>
      <c r="B219" s="300"/>
      <c r="C219" s="160" t="s">
        <v>131</v>
      </c>
      <c r="D219" s="638" t="s">
        <v>34</v>
      </c>
      <c r="E219" s="301">
        <v>0.61</v>
      </c>
      <c r="F219" s="161">
        <v>0.28000000000000003</v>
      </c>
      <c r="G219" s="161">
        <v>0.89</v>
      </c>
    </row>
    <row r="220" spans="1:7" s="190" customFormat="1">
      <c r="A220" s="160" t="s">
        <v>2768</v>
      </c>
      <c r="B220" s="300"/>
      <c r="C220" s="160" t="s">
        <v>132</v>
      </c>
      <c r="D220" s="638" t="s">
        <v>2</v>
      </c>
      <c r="E220" s="301">
        <v>0.56000000000000005</v>
      </c>
      <c r="F220" s="161">
        <v>0.56000000000000005</v>
      </c>
      <c r="G220" s="161">
        <v>1.1200000000000001</v>
      </c>
    </row>
    <row r="221" spans="1:7" ht="15.95" customHeight="1">
      <c r="A221" s="179" t="s">
        <v>2769</v>
      </c>
      <c r="B221" s="180" t="s">
        <v>2770</v>
      </c>
      <c r="C221" s="181"/>
      <c r="D221" s="182"/>
      <c r="E221" s="183"/>
      <c r="F221" s="183"/>
      <c r="G221" s="184"/>
    </row>
    <row r="222" spans="1:7" ht="15.95" customHeight="1">
      <c r="A222" s="185" t="s">
        <v>2771</v>
      </c>
      <c r="B222" s="186" t="s">
        <v>133</v>
      </c>
      <c r="C222" s="187"/>
      <c r="D222" s="191"/>
      <c r="E222" s="192"/>
      <c r="F222" s="192"/>
      <c r="G222" s="193"/>
    </row>
    <row r="223" spans="1:7" s="190" customFormat="1">
      <c r="A223" s="160" t="s">
        <v>2772</v>
      </c>
      <c r="B223" s="300"/>
      <c r="C223" s="160" t="s">
        <v>134</v>
      </c>
      <c r="D223" s="638" t="s">
        <v>4</v>
      </c>
      <c r="E223" s="301">
        <v>0</v>
      </c>
      <c r="F223" s="161">
        <v>150.15</v>
      </c>
      <c r="G223" s="161">
        <v>150.15</v>
      </c>
    </row>
    <row r="224" spans="1:7" s="190" customFormat="1">
      <c r="A224" s="160" t="s">
        <v>2773</v>
      </c>
      <c r="B224" s="300"/>
      <c r="C224" s="160" t="s">
        <v>135</v>
      </c>
      <c r="D224" s="638" t="s">
        <v>4</v>
      </c>
      <c r="E224" s="301">
        <v>0</v>
      </c>
      <c r="F224" s="161">
        <v>273</v>
      </c>
      <c r="G224" s="161">
        <v>273</v>
      </c>
    </row>
    <row r="225" spans="1:7" s="190" customFormat="1" ht="25.5">
      <c r="A225" s="160" t="s">
        <v>2774</v>
      </c>
      <c r="B225" s="300"/>
      <c r="C225" s="160" t="s">
        <v>136</v>
      </c>
      <c r="D225" s="638" t="s">
        <v>2</v>
      </c>
      <c r="E225" s="301">
        <v>0</v>
      </c>
      <c r="F225" s="161">
        <v>20.48</v>
      </c>
      <c r="G225" s="161">
        <v>20.48</v>
      </c>
    </row>
    <row r="226" spans="1:7" s="190" customFormat="1" ht="38.25">
      <c r="A226" s="160" t="s">
        <v>2775</v>
      </c>
      <c r="B226" s="300"/>
      <c r="C226" s="160" t="s">
        <v>7697</v>
      </c>
      <c r="D226" s="638" t="s">
        <v>4</v>
      </c>
      <c r="E226" s="301">
        <v>270.83</v>
      </c>
      <c r="F226" s="161">
        <v>81.900000000000006</v>
      </c>
      <c r="G226" s="161">
        <v>352.73</v>
      </c>
    </row>
    <row r="227" spans="1:7" s="190" customFormat="1" ht="38.25">
      <c r="A227" s="160" t="s">
        <v>2776</v>
      </c>
      <c r="B227" s="300"/>
      <c r="C227" s="160" t="s">
        <v>137</v>
      </c>
      <c r="D227" s="638" t="s">
        <v>4</v>
      </c>
      <c r="E227" s="301">
        <v>258.74</v>
      </c>
      <c r="F227" s="161">
        <v>81.900000000000006</v>
      </c>
      <c r="G227" s="161">
        <v>340.64</v>
      </c>
    </row>
    <row r="228" spans="1:7" s="190" customFormat="1" ht="38.25">
      <c r="A228" s="160" t="s">
        <v>2777</v>
      </c>
      <c r="B228" s="300"/>
      <c r="C228" s="160" t="s">
        <v>7698</v>
      </c>
      <c r="D228" s="638" t="s">
        <v>4</v>
      </c>
      <c r="E228" s="301">
        <v>141.46</v>
      </c>
      <c r="F228" s="161">
        <v>54.6</v>
      </c>
      <c r="G228" s="161">
        <v>196.06</v>
      </c>
    </row>
    <row r="229" spans="1:7" s="190" customFormat="1" ht="38.25">
      <c r="A229" s="160" t="s">
        <v>2778</v>
      </c>
      <c r="B229" s="300"/>
      <c r="C229" s="160" t="s">
        <v>138</v>
      </c>
      <c r="D229" s="638" t="s">
        <v>4</v>
      </c>
      <c r="E229" s="301">
        <v>129.37</v>
      </c>
      <c r="F229" s="161">
        <v>54.6</v>
      </c>
      <c r="G229" s="161">
        <v>183.97</v>
      </c>
    </row>
    <row r="230" spans="1:7" s="190" customFormat="1" ht="51">
      <c r="A230" s="160" t="s">
        <v>2779</v>
      </c>
      <c r="B230" s="300"/>
      <c r="C230" s="160" t="s">
        <v>7699</v>
      </c>
      <c r="D230" s="638" t="s">
        <v>2</v>
      </c>
      <c r="E230" s="301">
        <v>13.89</v>
      </c>
      <c r="F230" s="161">
        <v>5.46</v>
      </c>
      <c r="G230" s="161">
        <v>19.350000000000001</v>
      </c>
    </row>
    <row r="231" spans="1:7" s="190" customFormat="1" ht="38.25">
      <c r="A231" s="160" t="s">
        <v>2780</v>
      </c>
      <c r="B231" s="300"/>
      <c r="C231" s="160" t="s">
        <v>139</v>
      </c>
      <c r="D231" s="638" t="s">
        <v>2</v>
      </c>
      <c r="E231" s="301">
        <v>12.94</v>
      </c>
      <c r="F231" s="161">
        <v>5.46</v>
      </c>
      <c r="G231" s="161">
        <v>18.399999999999999</v>
      </c>
    </row>
    <row r="232" spans="1:7" s="190" customFormat="1" ht="38.25">
      <c r="A232" s="160" t="s">
        <v>2781</v>
      </c>
      <c r="B232" s="300"/>
      <c r="C232" s="160" t="s">
        <v>7700</v>
      </c>
      <c r="D232" s="638" t="s">
        <v>4</v>
      </c>
      <c r="E232" s="301">
        <v>138.86000000000001</v>
      </c>
      <c r="F232" s="161">
        <v>54.6</v>
      </c>
      <c r="G232" s="161">
        <v>193.46</v>
      </c>
    </row>
    <row r="233" spans="1:7" s="190" customFormat="1" ht="38.25">
      <c r="A233" s="160" t="s">
        <v>2782</v>
      </c>
      <c r="B233" s="300"/>
      <c r="C233" s="160" t="s">
        <v>140</v>
      </c>
      <c r="D233" s="638" t="s">
        <v>4</v>
      </c>
      <c r="E233" s="301">
        <v>129.37</v>
      </c>
      <c r="F233" s="161">
        <v>54.6</v>
      </c>
      <c r="G233" s="161">
        <v>183.97</v>
      </c>
    </row>
    <row r="234" spans="1:7" ht="15.95" customHeight="1">
      <c r="A234" s="185" t="s">
        <v>2783</v>
      </c>
      <c r="B234" s="186" t="s">
        <v>141</v>
      </c>
      <c r="C234" s="187"/>
      <c r="D234" s="191"/>
      <c r="E234" s="192"/>
      <c r="F234" s="192"/>
      <c r="G234" s="193"/>
    </row>
    <row r="235" spans="1:7" s="190" customFormat="1" ht="25.5">
      <c r="A235" s="160" t="s">
        <v>2784</v>
      </c>
      <c r="B235" s="300"/>
      <c r="C235" s="160" t="s">
        <v>142</v>
      </c>
      <c r="D235" s="638" t="s">
        <v>4</v>
      </c>
      <c r="E235" s="301">
        <v>0</v>
      </c>
      <c r="F235" s="161">
        <v>81.900000000000006</v>
      </c>
      <c r="G235" s="161">
        <v>81.900000000000006</v>
      </c>
    </row>
    <row r="236" spans="1:7" s="190" customFormat="1" ht="25.5">
      <c r="A236" s="160" t="s">
        <v>2785</v>
      </c>
      <c r="B236" s="300"/>
      <c r="C236" s="160" t="s">
        <v>10</v>
      </c>
      <c r="D236" s="638" t="s">
        <v>4</v>
      </c>
      <c r="E236" s="301">
        <v>0</v>
      </c>
      <c r="F236" s="161">
        <v>54.6</v>
      </c>
      <c r="G236" s="161">
        <v>54.6</v>
      </c>
    </row>
    <row r="237" spans="1:7" ht="15.95" customHeight="1">
      <c r="A237" s="185" t="s">
        <v>2786</v>
      </c>
      <c r="B237" s="186" t="s">
        <v>143</v>
      </c>
      <c r="C237" s="187"/>
      <c r="D237" s="191"/>
      <c r="E237" s="192"/>
      <c r="F237" s="192"/>
      <c r="G237" s="193"/>
    </row>
    <row r="238" spans="1:7" s="190" customFormat="1">
      <c r="A238" s="160" t="s">
        <v>2787</v>
      </c>
      <c r="B238" s="300"/>
      <c r="C238" s="160" t="s">
        <v>144</v>
      </c>
      <c r="D238" s="638" t="s">
        <v>2</v>
      </c>
      <c r="E238" s="301">
        <v>0</v>
      </c>
      <c r="F238" s="161">
        <v>2.0499999999999998</v>
      </c>
      <c r="G238" s="161">
        <v>2.0499999999999998</v>
      </c>
    </row>
    <row r="239" spans="1:7" s="190" customFormat="1" ht="25.5">
      <c r="A239" s="160" t="s">
        <v>2788</v>
      </c>
      <c r="B239" s="300"/>
      <c r="C239" s="160" t="s">
        <v>145</v>
      </c>
      <c r="D239" s="638" t="s">
        <v>2</v>
      </c>
      <c r="E239" s="301">
        <v>0</v>
      </c>
      <c r="F239" s="161">
        <v>4.09</v>
      </c>
      <c r="G239" s="161">
        <v>4.09</v>
      </c>
    </row>
    <row r="240" spans="1:7" s="190" customFormat="1" ht="25.5">
      <c r="A240" s="160" t="s">
        <v>2789</v>
      </c>
      <c r="B240" s="300"/>
      <c r="C240" s="160" t="s">
        <v>146</v>
      </c>
      <c r="D240" s="638" t="s">
        <v>2</v>
      </c>
      <c r="E240" s="301">
        <v>0</v>
      </c>
      <c r="F240" s="161">
        <v>6.83</v>
      </c>
      <c r="G240" s="161">
        <v>6.83</v>
      </c>
    </row>
    <row r="241" spans="1:7" ht="15.95" customHeight="1">
      <c r="A241" s="185" t="s">
        <v>2790</v>
      </c>
      <c r="B241" s="186" t="s">
        <v>147</v>
      </c>
      <c r="C241" s="187"/>
      <c r="D241" s="191"/>
      <c r="E241" s="192"/>
      <c r="F241" s="192"/>
      <c r="G241" s="193"/>
    </row>
    <row r="242" spans="1:7" s="190" customFormat="1" ht="25.5">
      <c r="A242" s="160" t="s">
        <v>2791</v>
      </c>
      <c r="B242" s="300"/>
      <c r="C242" s="160" t="s">
        <v>148</v>
      </c>
      <c r="D242" s="638" t="s">
        <v>2</v>
      </c>
      <c r="E242" s="301">
        <v>0</v>
      </c>
      <c r="F242" s="161">
        <v>8.19</v>
      </c>
      <c r="G242" s="161">
        <v>8.19</v>
      </c>
    </row>
    <row r="243" spans="1:7" s="190" customFormat="1" ht="25.5">
      <c r="A243" s="160" t="s">
        <v>2792</v>
      </c>
      <c r="B243" s="300"/>
      <c r="C243" s="160" t="s">
        <v>23</v>
      </c>
      <c r="D243" s="638" t="s">
        <v>2</v>
      </c>
      <c r="E243" s="301">
        <v>0</v>
      </c>
      <c r="F243" s="161">
        <v>6.83</v>
      </c>
      <c r="G243" s="161">
        <v>6.83</v>
      </c>
    </row>
    <row r="244" spans="1:7" s="190" customFormat="1" ht="38.25">
      <c r="A244" s="160" t="s">
        <v>2793</v>
      </c>
      <c r="B244" s="300"/>
      <c r="C244" s="160" t="s">
        <v>149</v>
      </c>
      <c r="D244" s="638" t="s">
        <v>34</v>
      </c>
      <c r="E244" s="301">
        <v>0</v>
      </c>
      <c r="F244" s="161">
        <v>2.0499999999999998</v>
      </c>
      <c r="G244" s="161">
        <v>2.0499999999999998</v>
      </c>
    </row>
    <row r="245" spans="1:7" ht="15.95" customHeight="1">
      <c r="A245" s="185" t="s">
        <v>2794</v>
      </c>
      <c r="B245" s="186" t="s">
        <v>150</v>
      </c>
      <c r="C245" s="187"/>
      <c r="D245" s="191"/>
      <c r="E245" s="192"/>
      <c r="F245" s="192"/>
      <c r="G245" s="193"/>
    </row>
    <row r="246" spans="1:7" s="190" customFormat="1" ht="25.5">
      <c r="A246" s="160" t="s">
        <v>2795</v>
      </c>
      <c r="B246" s="300"/>
      <c r="C246" s="160" t="s">
        <v>151</v>
      </c>
      <c r="D246" s="638" t="s">
        <v>2</v>
      </c>
      <c r="E246" s="301">
        <v>0</v>
      </c>
      <c r="F246" s="161">
        <v>5.46</v>
      </c>
      <c r="G246" s="161">
        <v>5.46</v>
      </c>
    </row>
    <row r="247" spans="1:7" ht="15.95" customHeight="1">
      <c r="A247" s="185" t="s">
        <v>2796</v>
      </c>
      <c r="B247" s="186" t="s">
        <v>152</v>
      </c>
      <c r="C247" s="187"/>
      <c r="D247" s="191"/>
      <c r="E247" s="192"/>
      <c r="F247" s="192"/>
      <c r="G247" s="193"/>
    </row>
    <row r="248" spans="1:7" s="190" customFormat="1" ht="51">
      <c r="A248" s="160" t="s">
        <v>2797</v>
      </c>
      <c r="B248" s="300"/>
      <c r="C248" s="160" t="s">
        <v>7701</v>
      </c>
      <c r="D248" s="638" t="s">
        <v>2</v>
      </c>
      <c r="E248" s="301">
        <v>9.6999999999999993</v>
      </c>
      <c r="F248" s="161">
        <v>6.83</v>
      </c>
      <c r="G248" s="161">
        <v>16.53</v>
      </c>
    </row>
    <row r="249" spans="1:7" s="190" customFormat="1" ht="38.25">
      <c r="A249" s="160" t="s">
        <v>2798</v>
      </c>
      <c r="B249" s="300"/>
      <c r="C249" s="160" t="s">
        <v>153</v>
      </c>
      <c r="D249" s="638" t="s">
        <v>2</v>
      </c>
      <c r="E249" s="301">
        <v>0.91</v>
      </c>
      <c r="F249" s="161">
        <v>6.83</v>
      </c>
      <c r="G249" s="161">
        <v>7.74</v>
      </c>
    </row>
    <row r="250" spans="1:7" ht="15.95" customHeight="1">
      <c r="A250" s="185" t="s">
        <v>2799</v>
      </c>
      <c r="B250" s="186" t="s">
        <v>154</v>
      </c>
      <c r="C250" s="187"/>
      <c r="D250" s="191"/>
      <c r="E250" s="192"/>
      <c r="F250" s="192"/>
      <c r="G250" s="193"/>
    </row>
    <row r="251" spans="1:7" s="190" customFormat="1" ht="38.25">
      <c r="A251" s="160" t="s">
        <v>2800</v>
      </c>
      <c r="B251" s="300"/>
      <c r="C251" s="160" t="s">
        <v>7702</v>
      </c>
      <c r="D251" s="638" t="s">
        <v>2</v>
      </c>
      <c r="E251" s="301">
        <v>14.26</v>
      </c>
      <c r="F251" s="161">
        <v>2.73</v>
      </c>
      <c r="G251" s="161">
        <v>16.989999999999998</v>
      </c>
    </row>
    <row r="252" spans="1:7" s="190" customFormat="1" ht="38.25">
      <c r="A252" s="160" t="s">
        <v>2801</v>
      </c>
      <c r="B252" s="300"/>
      <c r="C252" s="160" t="s">
        <v>155</v>
      </c>
      <c r="D252" s="638" t="s">
        <v>2</v>
      </c>
      <c r="E252" s="301">
        <v>12.94</v>
      </c>
      <c r="F252" s="161">
        <v>2.73</v>
      </c>
      <c r="G252" s="161">
        <v>15.67</v>
      </c>
    </row>
    <row r="253" spans="1:7" s="190" customFormat="1" ht="38.25">
      <c r="A253" s="160" t="s">
        <v>2802</v>
      </c>
      <c r="B253" s="300"/>
      <c r="C253" s="160" t="s">
        <v>7703</v>
      </c>
      <c r="D253" s="638" t="s">
        <v>2</v>
      </c>
      <c r="E253" s="301">
        <v>6.18</v>
      </c>
      <c r="F253" s="161">
        <v>0.95</v>
      </c>
      <c r="G253" s="161">
        <v>7.13</v>
      </c>
    </row>
    <row r="254" spans="1:7" s="190" customFormat="1" ht="38.25">
      <c r="A254" s="160" t="s">
        <v>2803</v>
      </c>
      <c r="B254" s="300"/>
      <c r="C254" s="160" t="s">
        <v>156</v>
      </c>
      <c r="D254" s="638" t="s">
        <v>2</v>
      </c>
      <c r="E254" s="301">
        <v>4.72</v>
      </c>
      <c r="F254" s="161">
        <v>0.95</v>
      </c>
      <c r="G254" s="161">
        <v>5.67</v>
      </c>
    </row>
    <row r="255" spans="1:7" s="190" customFormat="1" ht="38.25">
      <c r="A255" s="160" t="s">
        <v>2804</v>
      </c>
      <c r="B255" s="300"/>
      <c r="C255" s="160" t="s">
        <v>7704</v>
      </c>
      <c r="D255" s="638" t="s">
        <v>2</v>
      </c>
      <c r="E255" s="301">
        <v>8.11</v>
      </c>
      <c r="F255" s="161">
        <v>0.41</v>
      </c>
      <c r="G255" s="161">
        <v>8.52</v>
      </c>
    </row>
    <row r="256" spans="1:7" ht="15.95" customHeight="1">
      <c r="A256" s="185" t="s">
        <v>2805</v>
      </c>
      <c r="B256" s="186" t="s">
        <v>6719</v>
      </c>
      <c r="C256" s="187"/>
      <c r="D256" s="191"/>
      <c r="E256" s="192"/>
      <c r="F256" s="192"/>
      <c r="G256" s="193"/>
    </row>
    <row r="257" spans="1:7" s="190" customFormat="1" ht="25.5">
      <c r="A257" s="160" t="s">
        <v>2806</v>
      </c>
      <c r="B257" s="300"/>
      <c r="C257" s="160" t="s">
        <v>157</v>
      </c>
      <c r="D257" s="638" t="s">
        <v>2</v>
      </c>
      <c r="E257" s="301">
        <v>0</v>
      </c>
      <c r="F257" s="161">
        <v>7.1</v>
      </c>
      <c r="G257" s="161">
        <v>7.1</v>
      </c>
    </row>
    <row r="258" spans="1:7" s="190" customFormat="1" ht="25.5">
      <c r="A258" s="160" t="s">
        <v>2807</v>
      </c>
      <c r="B258" s="300"/>
      <c r="C258" s="160" t="s">
        <v>158</v>
      </c>
      <c r="D258" s="638" t="s">
        <v>2</v>
      </c>
      <c r="E258" s="301">
        <v>0</v>
      </c>
      <c r="F258" s="161">
        <v>4.09</v>
      </c>
      <c r="G258" s="161">
        <v>4.09</v>
      </c>
    </row>
    <row r="259" spans="1:7" s="190" customFormat="1" ht="25.5">
      <c r="A259" s="160" t="s">
        <v>2808</v>
      </c>
      <c r="B259" s="300"/>
      <c r="C259" s="160" t="s">
        <v>159</v>
      </c>
      <c r="D259" s="638" t="s">
        <v>2</v>
      </c>
      <c r="E259" s="301">
        <v>0</v>
      </c>
      <c r="F259" s="161">
        <v>4.09</v>
      </c>
      <c r="G259" s="161">
        <v>4.09</v>
      </c>
    </row>
    <row r="260" spans="1:7" s="190" customFormat="1" ht="25.5">
      <c r="A260" s="160" t="s">
        <v>2809</v>
      </c>
      <c r="B260" s="300"/>
      <c r="C260" s="160" t="s">
        <v>2810</v>
      </c>
      <c r="D260" s="638" t="s">
        <v>2</v>
      </c>
      <c r="E260" s="301">
        <v>0</v>
      </c>
      <c r="F260" s="161">
        <v>4.5</v>
      </c>
      <c r="G260" s="161">
        <v>4.5</v>
      </c>
    </row>
    <row r="261" spans="1:7" ht="15.95" customHeight="1">
      <c r="A261" s="185" t="s">
        <v>2811</v>
      </c>
      <c r="B261" s="186" t="s">
        <v>160</v>
      </c>
      <c r="C261" s="187"/>
      <c r="D261" s="191"/>
      <c r="E261" s="192"/>
      <c r="F261" s="192"/>
      <c r="G261" s="193"/>
    </row>
    <row r="262" spans="1:7" s="190" customFormat="1" ht="25.5">
      <c r="A262" s="160" t="s">
        <v>2812</v>
      </c>
      <c r="B262" s="300"/>
      <c r="C262" s="160" t="s">
        <v>161</v>
      </c>
      <c r="D262" s="638" t="s">
        <v>2</v>
      </c>
      <c r="E262" s="301">
        <v>0</v>
      </c>
      <c r="F262" s="161">
        <v>10.98</v>
      </c>
      <c r="G262" s="161">
        <v>10.98</v>
      </c>
    </row>
    <row r="263" spans="1:7" s="190" customFormat="1" ht="38.25">
      <c r="A263" s="160" t="s">
        <v>2813</v>
      </c>
      <c r="B263" s="300"/>
      <c r="C263" s="160" t="s">
        <v>2814</v>
      </c>
      <c r="D263" s="638" t="s">
        <v>2</v>
      </c>
      <c r="E263" s="301">
        <v>0</v>
      </c>
      <c r="F263" s="161">
        <v>13.17</v>
      </c>
      <c r="G263" s="161">
        <v>13.17</v>
      </c>
    </row>
    <row r="264" spans="1:7" s="190" customFormat="1" ht="25.5">
      <c r="A264" s="160" t="s">
        <v>2815</v>
      </c>
      <c r="B264" s="300"/>
      <c r="C264" s="160" t="s">
        <v>162</v>
      </c>
      <c r="D264" s="638" t="s">
        <v>34</v>
      </c>
      <c r="E264" s="301">
        <v>0</v>
      </c>
      <c r="F264" s="161">
        <v>4.3899999999999997</v>
      </c>
      <c r="G264" s="161">
        <v>4.3899999999999997</v>
      </c>
    </row>
    <row r="265" spans="1:7" ht="15.95" customHeight="1">
      <c r="A265" s="185" t="s">
        <v>2816</v>
      </c>
      <c r="B265" s="186" t="s">
        <v>7052</v>
      </c>
      <c r="C265" s="187"/>
      <c r="D265" s="191"/>
      <c r="E265" s="192"/>
      <c r="F265" s="192"/>
      <c r="G265" s="193"/>
    </row>
    <row r="266" spans="1:7" s="190" customFormat="1" ht="25.5">
      <c r="A266" s="160" t="s">
        <v>2817</v>
      </c>
      <c r="B266" s="300"/>
      <c r="C266" s="160" t="s">
        <v>163</v>
      </c>
      <c r="D266" s="638" t="s">
        <v>34</v>
      </c>
      <c r="E266" s="301">
        <v>0.06</v>
      </c>
      <c r="F266" s="161">
        <v>0.85</v>
      </c>
      <c r="G266" s="161">
        <v>0.91</v>
      </c>
    </row>
    <row r="267" spans="1:7" s="190" customFormat="1" ht="25.5">
      <c r="A267" s="160" t="s">
        <v>2818</v>
      </c>
      <c r="B267" s="300"/>
      <c r="C267" s="160" t="s">
        <v>164</v>
      </c>
      <c r="D267" s="638" t="s">
        <v>34</v>
      </c>
      <c r="E267" s="301">
        <v>0.52</v>
      </c>
      <c r="F267" s="161">
        <v>0.85</v>
      </c>
      <c r="G267" s="161">
        <v>1.37</v>
      </c>
    </row>
    <row r="268" spans="1:7" s="190" customFormat="1" ht="25.5">
      <c r="A268" s="160" t="s">
        <v>2819</v>
      </c>
      <c r="B268" s="300"/>
      <c r="C268" s="160" t="s">
        <v>165</v>
      </c>
      <c r="D268" s="638" t="s">
        <v>2</v>
      </c>
      <c r="E268" s="301">
        <v>2.59</v>
      </c>
      <c r="F268" s="161">
        <v>6.85</v>
      </c>
      <c r="G268" s="161">
        <v>9.44</v>
      </c>
    </row>
    <row r="269" spans="1:7" s="190" customFormat="1" ht="25.5">
      <c r="A269" s="160" t="s">
        <v>2820</v>
      </c>
      <c r="B269" s="300"/>
      <c r="C269" s="160" t="s">
        <v>166</v>
      </c>
      <c r="D269" s="638" t="s">
        <v>2</v>
      </c>
      <c r="E269" s="301">
        <v>0.28999999999999998</v>
      </c>
      <c r="F269" s="161">
        <v>5.14</v>
      </c>
      <c r="G269" s="161">
        <v>5.43</v>
      </c>
    </row>
    <row r="270" spans="1:7" s="190" customFormat="1" ht="25.5">
      <c r="A270" s="160" t="s">
        <v>2821</v>
      </c>
      <c r="B270" s="300"/>
      <c r="C270" s="160" t="s">
        <v>167</v>
      </c>
      <c r="D270" s="638" t="s">
        <v>2</v>
      </c>
      <c r="E270" s="301">
        <v>2.59</v>
      </c>
      <c r="F270" s="161">
        <v>5.14</v>
      </c>
      <c r="G270" s="161">
        <v>7.73</v>
      </c>
    </row>
    <row r="271" spans="1:7" s="190" customFormat="1">
      <c r="A271" s="160" t="s">
        <v>2822</v>
      </c>
      <c r="B271" s="300"/>
      <c r="C271" s="160" t="s">
        <v>168</v>
      </c>
      <c r="D271" s="638" t="s">
        <v>2</v>
      </c>
      <c r="E271" s="301">
        <v>0.28999999999999998</v>
      </c>
      <c r="F271" s="161">
        <v>3.43</v>
      </c>
      <c r="G271" s="161">
        <v>3.72</v>
      </c>
    </row>
    <row r="272" spans="1:7" ht="15.95" customHeight="1">
      <c r="A272" s="185" t="s">
        <v>8154</v>
      </c>
      <c r="B272" s="186" t="s">
        <v>8155</v>
      </c>
      <c r="C272" s="187"/>
      <c r="D272" s="191"/>
      <c r="E272" s="192"/>
      <c r="F272" s="192"/>
      <c r="G272" s="193"/>
    </row>
    <row r="273" spans="1:7">
      <c r="A273" s="160" t="s">
        <v>8156</v>
      </c>
      <c r="B273" s="300"/>
      <c r="C273" s="160" t="s">
        <v>8157</v>
      </c>
      <c r="D273" s="638" t="s">
        <v>2</v>
      </c>
      <c r="E273" s="301">
        <v>100.5</v>
      </c>
      <c r="F273" s="161">
        <v>0</v>
      </c>
      <c r="G273" s="161">
        <v>100.5</v>
      </c>
    </row>
    <row r="274" spans="1:7" s="190" customFormat="1">
      <c r="A274" s="160" t="s">
        <v>8158</v>
      </c>
      <c r="B274" s="300"/>
      <c r="C274" s="160" t="s">
        <v>8159</v>
      </c>
      <c r="D274" s="638" t="s">
        <v>0</v>
      </c>
      <c r="E274" s="301">
        <v>1.82</v>
      </c>
      <c r="F274" s="161">
        <v>6.05</v>
      </c>
      <c r="G274" s="161">
        <v>7.87</v>
      </c>
    </row>
    <row r="275" spans="1:7" s="190" customFormat="1" ht="15.95" customHeight="1">
      <c r="A275" s="179" t="s">
        <v>2823</v>
      </c>
      <c r="B275" s="180" t="s">
        <v>2824</v>
      </c>
      <c r="C275" s="181"/>
      <c r="D275" s="182"/>
      <c r="E275" s="183"/>
      <c r="F275" s="183"/>
      <c r="G275" s="184"/>
    </row>
    <row r="276" spans="1:7" s="190" customFormat="1" ht="15.95" customHeight="1">
      <c r="A276" s="185" t="s">
        <v>2825</v>
      </c>
      <c r="B276" s="186" t="s">
        <v>169</v>
      </c>
      <c r="C276" s="187"/>
      <c r="D276" s="191"/>
      <c r="E276" s="192"/>
      <c r="F276" s="192"/>
      <c r="G276" s="193"/>
    </row>
    <row r="277" spans="1:7" s="190" customFormat="1" ht="25.5">
      <c r="A277" s="160" t="s">
        <v>2826</v>
      </c>
      <c r="B277" s="300"/>
      <c r="C277" s="160" t="s">
        <v>170</v>
      </c>
      <c r="D277" s="638" t="s">
        <v>2</v>
      </c>
      <c r="E277" s="301">
        <v>0</v>
      </c>
      <c r="F277" s="161">
        <v>24.91</v>
      </c>
      <c r="G277" s="161">
        <v>24.91</v>
      </c>
    </row>
    <row r="278" spans="1:7" s="190" customFormat="1" ht="25.5">
      <c r="A278" s="160" t="s">
        <v>2827</v>
      </c>
      <c r="B278" s="300"/>
      <c r="C278" s="160" t="s">
        <v>171</v>
      </c>
      <c r="D278" s="638" t="s">
        <v>2</v>
      </c>
      <c r="E278" s="301">
        <v>0</v>
      </c>
      <c r="F278" s="161">
        <v>21.58</v>
      </c>
      <c r="G278" s="161">
        <v>21.58</v>
      </c>
    </row>
    <row r="279" spans="1:7" s="190" customFormat="1" ht="25.5">
      <c r="A279" s="160" t="s">
        <v>2828</v>
      </c>
      <c r="B279" s="300"/>
      <c r="C279" s="160" t="s">
        <v>172</v>
      </c>
      <c r="D279" s="638" t="s">
        <v>2</v>
      </c>
      <c r="E279" s="301">
        <v>0</v>
      </c>
      <c r="F279" s="161">
        <v>13.28</v>
      </c>
      <c r="G279" s="161">
        <v>13.28</v>
      </c>
    </row>
    <row r="280" spans="1:7" s="190" customFormat="1" ht="25.5">
      <c r="A280" s="160" t="s">
        <v>2829</v>
      </c>
      <c r="B280" s="300"/>
      <c r="C280" s="160" t="s">
        <v>173</v>
      </c>
      <c r="D280" s="638" t="s">
        <v>2</v>
      </c>
      <c r="E280" s="301">
        <v>1.54</v>
      </c>
      <c r="F280" s="161">
        <v>0.46</v>
      </c>
      <c r="G280" s="161">
        <v>2</v>
      </c>
    </row>
    <row r="281" spans="1:7" s="190" customFormat="1" ht="25.5">
      <c r="A281" s="160" t="s">
        <v>2830</v>
      </c>
      <c r="B281" s="300"/>
      <c r="C281" s="160" t="s">
        <v>174</v>
      </c>
      <c r="D281" s="638" t="s">
        <v>34</v>
      </c>
      <c r="E281" s="301">
        <v>0</v>
      </c>
      <c r="F281" s="161">
        <v>2.88</v>
      </c>
      <c r="G281" s="161">
        <v>2.88</v>
      </c>
    </row>
    <row r="282" spans="1:7" s="190" customFormat="1">
      <c r="A282" s="160" t="s">
        <v>2831</v>
      </c>
      <c r="B282" s="300"/>
      <c r="C282" s="160" t="s">
        <v>175</v>
      </c>
      <c r="D282" s="638" t="s">
        <v>34</v>
      </c>
      <c r="E282" s="301">
        <v>0</v>
      </c>
      <c r="F282" s="161">
        <v>8.4700000000000006</v>
      </c>
      <c r="G282" s="161">
        <v>8.4700000000000006</v>
      </c>
    </row>
    <row r="283" spans="1:7" s="190" customFormat="1" ht="15.95" customHeight="1">
      <c r="A283" s="185" t="s">
        <v>2832</v>
      </c>
      <c r="B283" s="186" t="s">
        <v>176</v>
      </c>
      <c r="C283" s="187"/>
      <c r="D283" s="191"/>
      <c r="E283" s="192"/>
      <c r="F283" s="192"/>
      <c r="G283" s="193"/>
    </row>
    <row r="284" spans="1:7" s="190" customFormat="1" ht="25.5">
      <c r="A284" s="160" t="s">
        <v>2833</v>
      </c>
      <c r="B284" s="300"/>
      <c r="C284" s="160" t="s">
        <v>177</v>
      </c>
      <c r="D284" s="638" t="s">
        <v>34</v>
      </c>
      <c r="E284" s="301">
        <v>0</v>
      </c>
      <c r="F284" s="161">
        <v>0.91</v>
      </c>
      <c r="G284" s="161">
        <v>0.91</v>
      </c>
    </row>
    <row r="285" spans="1:7" s="190" customFormat="1" ht="25.5">
      <c r="A285" s="160" t="s">
        <v>2834</v>
      </c>
      <c r="B285" s="300"/>
      <c r="C285" s="160" t="s">
        <v>178</v>
      </c>
      <c r="D285" s="638" t="s">
        <v>34</v>
      </c>
      <c r="E285" s="301">
        <v>0</v>
      </c>
      <c r="F285" s="161">
        <v>3.03</v>
      </c>
      <c r="G285" s="161">
        <v>3.03</v>
      </c>
    </row>
    <row r="286" spans="1:7" s="190" customFormat="1" ht="25.5">
      <c r="A286" s="160" t="s">
        <v>2835</v>
      </c>
      <c r="B286" s="300"/>
      <c r="C286" s="160" t="s">
        <v>179</v>
      </c>
      <c r="D286" s="638" t="s">
        <v>2</v>
      </c>
      <c r="E286" s="301">
        <v>0</v>
      </c>
      <c r="F286" s="161">
        <v>16.63</v>
      </c>
      <c r="G286" s="161">
        <v>16.63</v>
      </c>
    </row>
    <row r="287" spans="1:7" s="190" customFormat="1" ht="25.5">
      <c r="A287" s="160" t="s">
        <v>2836</v>
      </c>
      <c r="B287" s="300"/>
      <c r="C287" s="160" t="s">
        <v>180</v>
      </c>
      <c r="D287" s="638" t="s">
        <v>2</v>
      </c>
      <c r="E287" s="301">
        <v>0</v>
      </c>
      <c r="F287" s="161">
        <v>13.62</v>
      </c>
      <c r="G287" s="161">
        <v>13.62</v>
      </c>
    </row>
    <row r="288" spans="1:7" s="190" customFormat="1" ht="25.5">
      <c r="A288" s="160" t="s">
        <v>2837</v>
      </c>
      <c r="B288" s="300"/>
      <c r="C288" s="160" t="s">
        <v>181</v>
      </c>
      <c r="D288" s="638" t="s">
        <v>2</v>
      </c>
      <c r="E288" s="301">
        <v>0</v>
      </c>
      <c r="F288" s="161">
        <v>12.1</v>
      </c>
      <c r="G288" s="161">
        <v>12.1</v>
      </c>
    </row>
    <row r="289" spans="1:7" s="190" customFormat="1" ht="25.5">
      <c r="A289" s="160" t="s">
        <v>2838</v>
      </c>
      <c r="B289" s="300"/>
      <c r="C289" s="160" t="s">
        <v>182</v>
      </c>
      <c r="D289" s="638" t="s">
        <v>2</v>
      </c>
      <c r="E289" s="301">
        <v>0</v>
      </c>
      <c r="F289" s="161">
        <v>9.07</v>
      </c>
      <c r="G289" s="161">
        <v>9.07</v>
      </c>
    </row>
    <row r="290" spans="1:7" s="190" customFormat="1">
      <c r="A290" s="160" t="s">
        <v>2839</v>
      </c>
      <c r="B290" s="300"/>
      <c r="C290" s="160" t="s">
        <v>183</v>
      </c>
      <c r="D290" s="638" t="s">
        <v>35</v>
      </c>
      <c r="E290" s="301">
        <v>1.44</v>
      </c>
      <c r="F290" s="161">
        <v>0</v>
      </c>
      <c r="G290" s="161">
        <v>1.44</v>
      </c>
    </row>
    <row r="291" spans="1:7" s="190" customFormat="1" ht="15.95" customHeight="1">
      <c r="A291" s="185" t="s">
        <v>2840</v>
      </c>
      <c r="B291" s="186" t="s">
        <v>184</v>
      </c>
      <c r="C291" s="187"/>
      <c r="D291" s="191"/>
      <c r="E291" s="192"/>
      <c r="F291" s="192"/>
      <c r="G291" s="193"/>
    </row>
    <row r="292" spans="1:7" s="190" customFormat="1">
      <c r="A292" s="160" t="s">
        <v>2841</v>
      </c>
      <c r="B292" s="300"/>
      <c r="C292" s="160" t="s">
        <v>185</v>
      </c>
      <c r="D292" s="638" t="s">
        <v>2</v>
      </c>
      <c r="E292" s="301">
        <v>0</v>
      </c>
      <c r="F292" s="161">
        <v>10.92</v>
      </c>
      <c r="G292" s="161">
        <v>10.92</v>
      </c>
    </row>
    <row r="293" spans="1:7" s="190" customFormat="1" ht="25.5">
      <c r="A293" s="160" t="s">
        <v>2842</v>
      </c>
      <c r="B293" s="300"/>
      <c r="C293" s="160" t="s">
        <v>186</v>
      </c>
      <c r="D293" s="638" t="s">
        <v>2</v>
      </c>
      <c r="E293" s="301">
        <v>0</v>
      </c>
      <c r="F293" s="161">
        <v>5.46</v>
      </c>
      <c r="G293" s="161">
        <v>5.46</v>
      </c>
    </row>
    <row r="294" spans="1:7" s="190" customFormat="1">
      <c r="A294" s="160" t="s">
        <v>2843</v>
      </c>
      <c r="B294" s="300"/>
      <c r="C294" s="160" t="s">
        <v>187</v>
      </c>
      <c r="D294" s="638" t="s">
        <v>34</v>
      </c>
      <c r="E294" s="301">
        <v>0</v>
      </c>
      <c r="F294" s="161">
        <v>4.09</v>
      </c>
      <c r="G294" s="161">
        <v>4.09</v>
      </c>
    </row>
    <row r="295" spans="1:7" s="190" customFormat="1" ht="25.5">
      <c r="A295" s="160" t="s">
        <v>2844</v>
      </c>
      <c r="B295" s="300"/>
      <c r="C295" s="160" t="s">
        <v>188</v>
      </c>
      <c r="D295" s="638" t="s">
        <v>34</v>
      </c>
      <c r="E295" s="301">
        <v>0</v>
      </c>
      <c r="F295" s="161">
        <v>6.83</v>
      </c>
      <c r="G295" s="161">
        <v>6.83</v>
      </c>
    </row>
    <row r="296" spans="1:7" s="190" customFormat="1" ht="25.5">
      <c r="A296" s="160" t="s">
        <v>2845</v>
      </c>
      <c r="B296" s="300"/>
      <c r="C296" s="160" t="s">
        <v>189</v>
      </c>
      <c r="D296" s="638" t="s">
        <v>2</v>
      </c>
      <c r="E296" s="301">
        <v>0</v>
      </c>
      <c r="F296" s="161">
        <v>8.31</v>
      </c>
      <c r="G296" s="161">
        <v>8.31</v>
      </c>
    </row>
    <row r="297" spans="1:7" s="190" customFormat="1" ht="15.95" customHeight="1">
      <c r="A297" s="185" t="s">
        <v>2846</v>
      </c>
      <c r="B297" s="186" t="s">
        <v>190</v>
      </c>
      <c r="C297" s="187"/>
      <c r="D297" s="191"/>
      <c r="E297" s="192"/>
      <c r="F297" s="192"/>
      <c r="G297" s="193"/>
    </row>
    <row r="298" spans="1:7" s="190" customFormat="1" ht="25.5">
      <c r="A298" s="160" t="s">
        <v>2847</v>
      </c>
      <c r="B298" s="300"/>
      <c r="C298" s="160" t="s">
        <v>191</v>
      </c>
      <c r="D298" s="638" t="s">
        <v>2</v>
      </c>
      <c r="E298" s="301">
        <v>0</v>
      </c>
      <c r="F298" s="161">
        <v>29.19</v>
      </c>
      <c r="G298" s="161">
        <v>29.19</v>
      </c>
    </row>
    <row r="299" spans="1:7" s="190" customFormat="1" ht="25.5">
      <c r="A299" s="160" t="s">
        <v>2848</v>
      </c>
      <c r="B299" s="300"/>
      <c r="C299" s="160" t="s">
        <v>192</v>
      </c>
      <c r="D299" s="638" t="s">
        <v>2</v>
      </c>
      <c r="E299" s="301">
        <v>0</v>
      </c>
      <c r="F299" s="161">
        <v>17.739999999999998</v>
      </c>
      <c r="G299" s="161">
        <v>17.739999999999998</v>
      </c>
    </row>
    <row r="300" spans="1:7" s="190" customFormat="1" ht="25.5">
      <c r="A300" s="160" t="s">
        <v>2849</v>
      </c>
      <c r="B300" s="300"/>
      <c r="C300" s="160" t="s">
        <v>193</v>
      </c>
      <c r="D300" s="638" t="s">
        <v>34</v>
      </c>
      <c r="E300" s="301">
        <v>0</v>
      </c>
      <c r="F300" s="161">
        <v>12.28</v>
      </c>
      <c r="G300" s="161">
        <v>12.28</v>
      </c>
    </row>
    <row r="301" spans="1:7" s="190" customFormat="1" ht="25.5">
      <c r="A301" s="160" t="s">
        <v>2850</v>
      </c>
      <c r="B301" s="300"/>
      <c r="C301" s="160" t="s">
        <v>194</v>
      </c>
      <c r="D301" s="638" t="s">
        <v>34</v>
      </c>
      <c r="E301" s="301">
        <v>0</v>
      </c>
      <c r="F301" s="161">
        <v>13.65</v>
      </c>
      <c r="G301" s="161">
        <v>13.65</v>
      </c>
    </row>
    <row r="302" spans="1:7" s="190" customFormat="1" ht="25.5">
      <c r="A302" s="160" t="s">
        <v>2851</v>
      </c>
      <c r="B302" s="300"/>
      <c r="C302" s="160" t="s">
        <v>195</v>
      </c>
      <c r="D302" s="638" t="s">
        <v>34</v>
      </c>
      <c r="E302" s="301">
        <v>0</v>
      </c>
      <c r="F302" s="161">
        <v>10.92</v>
      </c>
      <c r="G302" s="161">
        <v>10.92</v>
      </c>
    </row>
    <row r="303" spans="1:7" s="190" customFormat="1" ht="15.95" customHeight="1">
      <c r="A303" s="185" t="s">
        <v>2852</v>
      </c>
      <c r="B303" s="186" t="s">
        <v>196</v>
      </c>
      <c r="C303" s="187"/>
      <c r="D303" s="191"/>
      <c r="E303" s="192"/>
      <c r="F303" s="192"/>
      <c r="G303" s="193"/>
    </row>
    <row r="304" spans="1:7" s="190" customFormat="1" ht="25.5">
      <c r="A304" s="160" t="s">
        <v>2853</v>
      </c>
      <c r="B304" s="300"/>
      <c r="C304" s="160" t="s">
        <v>197</v>
      </c>
      <c r="D304" s="638" t="s">
        <v>2</v>
      </c>
      <c r="E304" s="301">
        <v>0</v>
      </c>
      <c r="F304" s="161">
        <v>38.28</v>
      </c>
      <c r="G304" s="161">
        <v>38.28</v>
      </c>
    </row>
    <row r="305" spans="1:7" s="190" customFormat="1">
      <c r="A305" s="160" t="s">
        <v>2854</v>
      </c>
      <c r="B305" s="300"/>
      <c r="C305" s="160" t="s">
        <v>198</v>
      </c>
      <c r="D305" s="638" t="s">
        <v>2</v>
      </c>
      <c r="E305" s="301">
        <v>0</v>
      </c>
      <c r="F305" s="161">
        <v>8.19</v>
      </c>
      <c r="G305" s="161">
        <v>8.19</v>
      </c>
    </row>
    <row r="306" spans="1:7" s="190" customFormat="1">
      <c r="A306" s="160" t="s">
        <v>2855</v>
      </c>
      <c r="B306" s="300"/>
      <c r="C306" s="160" t="s">
        <v>199</v>
      </c>
      <c r="D306" s="638" t="s">
        <v>2</v>
      </c>
      <c r="E306" s="301">
        <v>0</v>
      </c>
      <c r="F306" s="161">
        <v>10.59</v>
      </c>
      <c r="G306" s="161">
        <v>10.59</v>
      </c>
    </row>
    <row r="307" spans="1:7" s="190" customFormat="1">
      <c r="A307" s="160" t="s">
        <v>2856</v>
      </c>
      <c r="B307" s="300"/>
      <c r="C307" s="160" t="s">
        <v>200</v>
      </c>
      <c r="D307" s="638" t="s">
        <v>2</v>
      </c>
      <c r="E307" s="301">
        <v>0</v>
      </c>
      <c r="F307" s="161">
        <v>18.149999999999999</v>
      </c>
      <c r="G307" s="161">
        <v>18.149999999999999</v>
      </c>
    </row>
    <row r="308" spans="1:7" s="190" customFormat="1">
      <c r="A308" s="160" t="s">
        <v>2857</v>
      </c>
      <c r="B308" s="300"/>
      <c r="C308" s="160" t="s">
        <v>201</v>
      </c>
      <c r="D308" s="638" t="s">
        <v>34</v>
      </c>
      <c r="E308" s="301">
        <v>0</v>
      </c>
      <c r="F308" s="161">
        <v>9.07</v>
      </c>
      <c r="G308" s="161">
        <v>9.07</v>
      </c>
    </row>
    <row r="309" spans="1:7" s="190" customFormat="1" ht="25.5">
      <c r="A309" s="160" t="s">
        <v>2858</v>
      </c>
      <c r="B309" s="300"/>
      <c r="C309" s="160" t="s">
        <v>202</v>
      </c>
      <c r="D309" s="638" t="s">
        <v>34</v>
      </c>
      <c r="E309" s="301">
        <v>0</v>
      </c>
      <c r="F309" s="161">
        <v>2.0499999999999998</v>
      </c>
      <c r="G309" s="161">
        <v>2.0499999999999998</v>
      </c>
    </row>
    <row r="310" spans="1:7" s="190" customFormat="1" ht="15.95" customHeight="1">
      <c r="A310" s="185" t="s">
        <v>2859</v>
      </c>
      <c r="B310" s="186" t="s">
        <v>203</v>
      </c>
      <c r="C310" s="187"/>
      <c r="D310" s="191"/>
      <c r="E310" s="192"/>
      <c r="F310" s="192"/>
      <c r="G310" s="193"/>
    </row>
    <row r="311" spans="1:7" s="190" customFormat="1">
      <c r="A311" s="160" t="s">
        <v>2860</v>
      </c>
      <c r="B311" s="300"/>
      <c r="C311" s="160" t="s">
        <v>204</v>
      </c>
      <c r="D311" s="638" t="s">
        <v>2</v>
      </c>
      <c r="E311" s="301">
        <v>0</v>
      </c>
      <c r="F311" s="161">
        <v>38.28</v>
      </c>
      <c r="G311" s="161">
        <v>38.28</v>
      </c>
    </row>
    <row r="312" spans="1:7" s="190" customFormat="1" ht="25.5">
      <c r="A312" s="160" t="s">
        <v>2861</v>
      </c>
      <c r="B312" s="300"/>
      <c r="C312" s="160" t="s">
        <v>205</v>
      </c>
      <c r="D312" s="638" t="s">
        <v>2</v>
      </c>
      <c r="E312" s="301">
        <v>0</v>
      </c>
      <c r="F312" s="161">
        <v>3.03</v>
      </c>
      <c r="G312" s="161">
        <v>3.03</v>
      </c>
    </row>
    <row r="313" spans="1:7" s="190" customFormat="1" ht="25.5">
      <c r="A313" s="160" t="s">
        <v>2862</v>
      </c>
      <c r="B313" s="300"/>
      <c r="C313" s="160" t="s">
        <v>206</v>
      </c>
      <c r="D313" s="638" t="s">
        <v>34</v>
      </c>
      <c r="E313" s="301">
        <v>0</v>
      </c>
      <c r="F313" s="161">
        <v>2.81</v>
      </c>
      <c r="G313" s="161">
        <v>2.81</v>
      </c>
    </row>
    <row r="314" spans="1:7" s="190" customFormat="1" ht="25.5">
      <c r="A314" s="160" t="s">
        <v>2863</v>
      </c>
      <c r="B314" s="300"/>
      <c r="C314" s="160" t="s">
        <v>207</v>
      </c>
      <c r="D314" s="638" t="s">
        <v>34</v>
      </c>
      <c r="E314" s="301">
        <v>0</v>
      </c>
      <c r="F314" s="161">
        <v>0.68</v>
      </c>
      <c r="G314" s="161">
        <v>0.68</v>
      </c>
    </row>
    <row r="315" spans="1:7" s="190" customFormat="1" ht="25.5">
      <c r="A315" s="160" t="s">
        <v>2864</v>
      </c>
      <c r="B315" s="300"/>
      <c r="C315" s="160" t="s">
        <v>208</v>
      </c>
      <c r="D315" s="638" t="s">
        <v>2</v>
      </c>
      <c r="E315" s="301">
        <v>0</v>
      </c>
      <c r="F315" s="161">
        <v>33.29</v>
      </c>
      <c r="G315" s="161">
        <v>33.29</v>
      </c>
    </row>
    <row r="316" spans="1:7" s="190" customFormat="1" ht="15.95" customHeight="1">
      <c r="A316" s="185" t="s">
        <v>2865</v>
      </c>
      <c r="B316" s="186" t="s">
        <v>7705</v>
      </c>
      <c r="C316" s="187"/>
      <c r="D316" s="191"/>
      <c r="E316" s="192"/>
      <c r="F316" s="192"/>
      <c r="G316" s="193"/>
    </row>
    <row r="317" spans="1:7" s="190" customFormat="1" ht="25.5">
      <c r="A317" s="160" t="s">
        <v>2866</v>
      </c>
      <c r="B317" s="300"/>
      <c r="C317" s="160" t="s">
        <v>209</v>
      </c>
      <c r="D317" s="638" t="s">
        <v>2</v>
      </c>
      <c r="E317" s="301">
        <v>0</v>
      </c>
      <c r="F317" s="161">
        <v>8.4700000000000006</v>
      </c>
      <c r="G317" s="161">
        <v>8.4700000000000006</v>
      </c>
    </row>
    <row r="318" spans="1:7" s="190" customFormat="1" ht="25.5">
      <c r="A318" s="160" t="s">
        <v>2867</v>
      </c>
      <c r="B318" s="300"/>
      <c r="C318" s="160" t="s">
        <v>210</v>
      </c>
      <c r="D318" s="638" t="s">
        <v>2</v>
      </c>
      <c r="E318" s="301">
        <v>0</v>
      </c>
      <c r="F318" s="161">
        <v>4.54</v>
      </c>
      <c r="G318" s="161">
        <v>4.54</v>
      </c>
    </row>
    <row r="319" spans="1:7" s="190" customFormat="1" ht="25.5">
      <c r="A319" s="160" t="s">
        <v>2868</v>
      </c>
      <c r="B319" s="300"/>
      <c r="C319" s="160" t="s">
        <v>7706</v>
      </c>
      <c r="D319" s="638" t="s">
        <v>2</v>
      </c>
      <c r="E319" s="301">
        <v>0</v>
      </c>
      <c r="F319" s="161">
        <v>3.41</v>
      </c>
      <c r="G319" s="161">
        <v>3.41</v>
      </c>
    </row>
    <row r="320" spans="1:7" s="190" customFormat="1" ht="15.95" customHeight="1">
      <c r="A320" s="185" t="s">
        <v>2869</v>
      </c>
      <c r="B320" s="186" t="s">
        <v>211</v>
      </c>
      <c r="C320" s="187"/>
      <c r="D320" s="191"/>
      <c r="E320" s="192"/>
      <c r="F320" s="192"/>
      <c r="G320" s="193"/>
    </row>
    <row r="321" spans="1:7" s="190" customFormat="1">
      <c r="A321" s="160" t="s">
        <v>2870</v>
      </c>
      <c r="B321" s="300"/>
      <c r="C321" s="160" t="s">
        <v>212</v>
      </c>
      <c r="D321" s="638" t="s">
        <v>0</v>
      </c>
      <c r="E321" s="301">
        <v>0</v>
      </c>
      <c r="F321" s="161">
        <v>15.14</v>
      </c>
      <c r="G321" s="161">
        <v>15.14</v>
      </c>
    </row>
    <row r="322" spans="1:7" s="190" customFormat="1" ht="25.5">
      <c r="A322" s="160" t="s">
        <v>2871</v>
      </c>
      <c r="B322" s="300"/>
      <c r="C322" s="160" t="s">
        <v>213</v>
      </c>
      <c r="D322" s="638" t="s">
        <v>34</v>
      </c>
      <c r="E322" s="301">
        <v>0</v>
      </c>
      <c r="F322" s="161">
        <v>1.17</v>
      </c>
      <c r="G322" s="161">
        <v>1.17</v>
      </c>
    </row>
    <row r="323" spans="1:7" s="190" customFormat="1" ht="25.5">
      <c r="A323" s="160" t="s">
        <v>2872</v>
      </c>
      <c r="B323" s="300"/>
      <c r="C323" s="160" t="s">
        <v>214</v>
      </c>
      <c r="D323" s="638" t="s">
        <v>34</v>
      </c>
      <c r="E323" s="301">
        <v>0</v>
      </c>
      <c r="F323" s="161">
        <v>9.07</v>
      </c>
      <c r="G323" s="161">
        <v>9.07</v>
      </c>
    </row>
    <row r="324" spans="1:7" s="190" customFormat="1" ht="25.5">
      <c r="A324" s="160" t="s">
        <v>2873</v>
      </c>
      <c r="B324" s="300"/>
      <c r="C324" s="160" t="s">
        <v>7053</v>
      </c>
      <c r="D324" s="638" t="s">
        <v>2</v>
      </c>
      <c r="E324" s="301">
        <v>0</v>
      </c>
      <c r="F324" s="161">
        <v>4.09</v>
      </c>
      <c r="G324" s="161">
        <v>4.09</v>
      </c>
    </row>
    <row r="325" spans="1:7" s="190" customFormat="1">
      <c r="A325" s="160" t="s">
        <v>7562</v>
      </c>
      <c r="B325" s="300"/>
      <c r="C325" s="160" t="s">
        <v>7563</v>
      </c>
      <c r="D325" s="638" t="s">
        <v>2</v>
      </c>
      <c r="E325" s="301">
        <v>0</v>
      </c>
      <c r="F325" s="161">
        <v>13.62</v>
      </c>
      <c r="G325" s="161">
        <v>13.62</v>
      </c>
    </row>
    <row r="326" spans="1:7" s="190" customFormat="1" ht="15.95" customHeight="1">
      <c r="A326" s="185" t="s">
        <v>2874</v>
      </c>
      <c r="B326" s="186" t="s">
        <v>215</v>
      </c>
      <c r="C326" s="187"/>
      <c r="D326" s="191"/>
      <c r="E326" s="192"/>
      <c r="F326" s="192"/>
      <c r="G326" s="193"/>
    </row>
    <row r="327" spans="1:7" s="190" customFormat="1">
      <c r="A327" s="160" t="s">
        <v>2875</v>
      </c>
      <c r="B327" s="300"/>
      <c r="C327" s="160" t="s">
        <v>216</v>
      </c>
      <c r="D327" s="638" t="s">
        <v>2</v>
      </c>
      <c r="E327" s="301">
        <v>0</v>
      </c>
      <c r="F327" s="161">
        <v>21.18</v>
      </c>
      <c r="G327" s="161">
        <v>21.18</v>
      </c>
    </row>
    <row r="328" spans="1:7" s="190" customFormat="1">
      <c r="A328" s="160" t="s">
        <v>2876</v>
      </c>
      <c r="B328" s="300"/>
      <c r="C328" s="160" t="s">
        <v>217</v>
      </c>
      <c r="D328" s="638" t="s">
        <v>0</v>
      </c>
      <c r="E328" s="301">
        <v>0</v>
      </c>
      <c r="F328" s="161">
        <v>17.739999999999998</v>
      </c>
      <c r="G328" s="161">
        <v>17.739999999999998</v>
      </c>
    </row>
    <row r="329" spans="1:7" s="190" customFormat="1" ht="25.5">
      <c r="A329" s="160" t="s">
        <v>2877</v>
      </c>
      <c r="B329" s="300"/>
      <c r="C329" s="160" t="s">
        <v>218</v>
      </c>
      <c r="D329" s="638" t="s">
        <v>34</v>
      </c>
      <c r="E329" s="301">
        <v>0</v>
      </c>
      <c r="F329" s="161">
        <v>7.26</v>
      </c>
      <c r="G329" s="161">
        <v>7.26</v>
      </c>
    </row>
    <row r="330" spans="1:7" s="190" customFormat="1" ht="25.5">
      <c r="A330" s="160" t="s">
        <v>2878</v>
      </c>
      <c r="B330" s="300"/>
      <c r="C330" s="160" t="s">
        <v>219</v>
      </c>
      <c r="D330" s="638" t="s">
        <v>34</v>
      </c>
      <c r="E330" s="301">
        <v>0</v>
      </c>
      <c r="F330" s="161">
        <v>4.9800000000000004</v>
      </c>
      <c r="G330" s="161">
        <v>4.9800000000000004</v>
      </c>
    </row>
    <row r="331" spans="1:7" s="190" customFormat="1">
      <c r="A331" s="160" t="s">
        <v>2879</v>
      </c>
      <c r="B331" s="300"/>
      <c r="C331" s="160" t="s">
        <v>220</v>
      </c>
      <c r="D331" s="638" t="s">
        <v>2</v>
      </c>
      <c r="E331" s="301">
        <v>0</v>
      </c>
      <c r="F331" s="161">
        <v>21.18</v>
      </c>
      <c r="G331" s="161">
        <v>21.18</v>
      </c>
    </row>
    <row r="332" spans="1:7" s="190" customFormat="1" ht="25.5">
      <c r="A332" s="160" t="s">
        <v>2880</v>
      </c>
      <c r="B332" s="300"/>
      <c r="C332" s="160" t="s">
        <v>221</v>
      </c>
      <c r="D332" s="638" t="s">
        <v>34</v>
      </c>
      <c r="E332" s="301">
        <v>0</v>
      </c>
      <c r="F332" s="161">
        <v>24.2</v>
      </c>
      <c r="G332" s="161">
        <v>24.2</v>
      </c>
    </row>
    <row r="333" spans="1:7" s="190" customFormat="1" ht="25.5">
      <c r="A333" s="160" t="s">
        <v>2881</v>
      </c>
      <c r="B333" s="300"/>
      <c r="C333" s="160" t="s">
        <v>222</v>
      </c>
      <c r="D333" s="638" t="s">
        <v>0</v>
      </c>
      <c r="E333" s="301">
        <v>0</v>
      </c>
      <c r="F333" s="161">
        <v>17.739999999999998</v>
      </c>
      <c r="G333" s="161">
        <v>17.739999999999998</v>
      </c>
    </row>
    <row r="334" spans="1:7" s="190" customFormat="1">
      <c r="A334" s="160" t="s">
        <v>2882</v>
      </c>
      <c r="B334" s="300"/>
      <c r="C334" s="160" t="s">
        <v>223</v>
      </c>
      <c r="D334" s="638" t="s">
        <v>2</v>
      </c>
      <c r="E334" s="301">
        <v>0</v>
      </c>
      <c r="F334" s="161">
        <v>2.88</v>
      </c>
      <c r="G334" s="161">
        <v>2.88</v>
      </c>
    </row>
    <row r="335" spans="1:7" s="190" customFormat="1" ht="15.95" customHeight="1">
      <c r="A335" s="185" t="s">
        <v>2883</v>
      </c>
      <c r="B335" s="186" t="s">
        <v>224</v>
      </c>
      <c r="C335" s="187"/>
      <c r="D335" s="191"/>
      <c r="E335" s="192"/>
      <c r="F335" s="192"/>
      <c r="G335" s="193"/>
    </row>
    <row r="336" spans="1:7" s="190" customFormat="1">
      <c r="A336" s="160" t="s">
        <v>2884</v>
      </c>
      <c r="B336" s="300"/>
      <c r="C336" s="160" t="s">
        <v>225</v>
      </c>
      <c r="D336" s="638" t="s">
        <v>0</v>
      </c>
      <c r="E336" s="301">
        <v>0</v>
      </c>
      <c r="F336" s="161">
        <v>8.31</v>
      </c>
      <c r="G336" s="161">
        <v>8.31</v>
      </c>
    </row>
    <row r="337" spans="1:7" s="190" customFormat="1">
      <c r="A337" s="160" t="s">
        <v>2885</v>
      </c>
      <c r="B337" s="300"/>
      <c r="C337" s="160" t="s">
        <v>226</v>
      </c>
      <c r="D337" s="638" t="s">
        <v>0</v>
      </c>
      <c r="E337" s="301">
        <v>0</v>
      </c>
      <c r="F337" s="161">
        <v>3.32</v>
      </c>
      <c r="G337" s="161">
        <v>3.32</v>
      </c>
    </row>
    <row r="338" spans="1:7" s="190" customFormat="1">
      <c r="A338" s="160" t="s">
        <v>2886</v>
      </c>
      <c r="B338" s="300"/>
      <c r="C338" s="160" t="s">
        <v>227</v>
      </c>
      <c r="D338" s="638" t="s">
        <v>0</v>
      </c>
      <c r="E338" s="301">
        <v>0</v>
      </c>
      <c r="F338" s="161">
        <v>1.66</v>
      </c>
      <c r="G338" s="161">
        <v>1.66</v>
      </c>
    </row>
    <row r="339" spans="1:7" s="190" customFormat="1" ht="25.5">
      <c r="A339" s="160" t="s">
        <v>2887</v>
      </c>
      <c r="B339" s="300"/>
      <c r="C339" s="160" t="s">
        <v>228</v>
      </c>
      <c r="D339" s="638" t="s">
        <v>0</v>
      </c>
      <c r="E339" s="301">
        <v>0</v>
      </c>
      <c r="F339" s="161">
        <v>13.09</v>
      </c>
      <c r="G339" s="161">
        <v>13.09</v>
      </c>
    </row>
    <row r="340" spans="1:7" s="190" customFormat="1" ht="15.95" customHeight="1">
      <c r="A340" s="185" t="s">
        <v>2888</v>
      </c>
      <c r="B340" s="186" t="s">
        <v>229</v>
      </c>
      <c r="C340" s="187"/>
      <c r="D340" s="191"/>
      <c r="E340" s="192"/>
      <c r="F340" s="192"/>
      <c r="G340" s="193"/>
    </row>
    <row r="341" spans="1:7" s="190" customFormat="1" ht="25.5">
      <c r="A341" s="160" t="s">
        <v>2889</v>
      </c>
      <c r="B341" s="300"/>
      <c r="C341" s="160" t="s">
        <v>230</v>
      </c>
      <c r="D341" s="638" t="s">
        <v>0</v>
      </c>
      <c r="E341" s="301">
        <v>0</v>
      </c>
      <c r="F341" s="161">
        <v>29.86</v>
      </c>
      <c r="G341" s="161">
        <v>29.86</v>
      </c>
    </row>
    <row r="342" spans="1:7" s="190" customFormat="1">
      <c r="A342" s="160" t="s">
        <v>2890</v>
      </c>
      <c r="B342" s="300"/>
      <c r="C342" s="160" t="s">
        <v>231</v>
      </c>
      <c r="D342" s="638" t="s">
        <v>2</v>
      </c>
      <c r="E342" s="301">
        <v>0</v>
      </c>
      <c r="F342" s="161">
        <v>42.35</v>
      </c>
      <c r="G342" s="161">
        <v>42.35</v>
      </c>
    </row>
    <row r="343" spans="1:7" s="190" customFormat="1">
      <c r="A343" s="160" t="s">
        <v>2891</v>
      </c>
      <c r="B343" s="300"/>
      <c r="C343" s="160" t="s">
        <v>232</v>
      </c>
      <c r="D343" s="638" t="s">
        <v>0</v>
      </c>
      <c r="E343" s="301">
        <v>0</v>
      </c>
      <c r="F343" s="161">
        <v>9.9600000000000009</v>
      </c>
      <c r="G343" s="161">
        <v>9.9600000000000009</v>
      </c>
    </row>
    <row r="344" spans="1:7" s="190" customFormat="1" ht="25.5">
      <c r="A344" s="160" t="s">
        <v>2892</v>
      </c>
      <c r="B344" s="300"/>
      <c r="C344" s="160" t="s">
        <v>233</v>
      </c>
      <c r="D344" s="638" t="s">
        <v>0</v>
      </c>
      <c r="E344" s="301">
        <v>0</v>
      </c>
      <c r="F344" s="161">
        <v>4.1500000000000004</v>
      </c>
      <c r="G344" s="161">
        <v>4.1500000000000004</v>
      </c>
    </row>
    <row r="345" spans="1:7" s="190" customFormat="1">
      <c r="A345" s="160" t="s">
        <v>2893</v>
      </c>
      <c r="B345" s="300"/>
      <c r="C345" s="160" t="s">
        <v>234</v>
      </c>
      <c r="D345" s="638" t="s">
        <v>0</v>
      </c>
      <c r="E345" s="301">
        <v>0</v>
      </c>
      <c r="F345" s="161">
        <v>38.17</v>
      </c>
      <c r="G345" s="161">
        <v>38.17</v>
      </c>
    </row>
    <row r="346" spans="1:7" s="190" customFormat="1">
      <c r="A346" s="160" t="s">
        <v>2894</v>
      </c>
      <c r="B346" s="300"/>
      <c r="C346" s="160" t="s">
        <v>235</v>
      </c>
      <c r="D346" s="638" t="s">
        <v>0</v>
      </c>
      <c r="E346" s="301">
        <v>0</v>
      </c>
      <c r="F346" s="161">
        <v>21.89</v>
      </c>
      <c r="G346" s="161">
        <v>21.89</v>
      </c>
    </row>
    <row r="347" spans="1:7" s="190" customFormat="1">
      <c r="A347" s="160" t="s">
        <v>2895</v>
      </c>
      <c r="B347" s="300"/>
      <c r="C347" s="160" t="s">
        <v>236</v>
      </c>
      <c r="D347" s="638" t="s">
        <v>0</v>
      </c>
      <c r="E347" s="301">
        <v>0</v>
      </c>
      <c r="F347" s="161">
        <v>21.89</v>
      </c>
      <c r="G347" s="161">
        <v>21.89</v>
      </c>
    </row>
    <row r="348" spans="1:7" s="190" customFormat="1">
      <c r="A348" s="160" t="s">
        <v>2896</v>
      </c>
      <c r="B348" s="300"/>
      <c r="C348" s="160" t="s">
        <v>237</v>
      </c>
      <c r="D348" s="638" t="s">
        <v>0</v>
      </c>
      <c r="E348" s="301">
        <v>0</v>
      </c>
      <c r="F348" s="161">
        <v>5.18</v>
      </c>
      <c r="G348" s="161">
        <v>5.18</v>
      </c>
    </row>
    <row r="349" spans="1:7" s="190" customFormat="1">
      <c r="A349" s="160" t="s">
        <v>2897</v>
      </c>
      <c r="B349" s="300"/>
      <c r="C349" s="160" t="s">
        <v>238</v>
      </c>
      <c r="D349" s="638" t="s">
        <v>0</v>
      </c>
      <c r="E349" s="301">
        <v>0</v>
      </c>
      <c r="F349" s="161">
        <v>7.96</v>
      </c>
      <c r="G349" s="161">
        <v>7.96</v>
      </c>
    </row>
    <row r="350" spans="1:7" s="190" customFormat="1" ht="25.5">
      <c r="A350" s="160" t="s">
        <v>2898</v>
      </c>
      <c r="B350" s="300"/>
      <c r="C350" s="160" t="s">
        <v>239</v>
      </c>
      <c r="D350" s="638" t="s">
        <v>0</v>
      </c>
      <c r="E350" s="301">
        <v>0</v>
      </c>
      <c r="F350" s="161">
        <v>15.12</v>
      </c>
      <c r="G350" s="161">
        <v>15.12</v>
      </c>
    </row>
    <row r="351" spans="1:7" s="190" customFormat="1" ht="15.95" customHeight="1">
      <c r="A351" s="185" t="s">
        <v>2899</v>
      </c>
      <c r="B351" s="186" t="s">
        <v>240</v>
      </c>
      <c r="C351" s="187"/>
      <c r="D351" s="191"/>
      <c r="E351" s="192"/>
      <c r="F351" s="192"/>
      <c r="G351" s="193"/>
    </row>
    <row r="352" spans="1:7" s="190" customFormat="1">
      <c r="A352" s="160" t="s">
        <v>2900</v>
      </c>
      <c r="B352" s="300"/>
      <c r="C352" s="160" t="s">
        <v>241</v>
      </c>
      <c r="D352" s="638" t="s">
        <v>0</v>
      </c>
      <c r="E352" s="301">
        <v>0</v>
      </c>
      <c r="F352" s="161">
        <v>63.41</v>
      </c>
      <c r="G352" s="161">
        <v>63.41</v>
      </c>
    </row>
    <row r="353" spans="1:7" s="190" customFormat="1">
      <c r="A353" s="160" t="s">
        <v>2901</v>
      </c>
      <c r="B353" s="300"/>
      <c r="C353" s="160" t="s">
        <v>242</v>
      </c>
      <c r="D353" s="638" t="s">
        <v>0</v>
      </c>
      <c r="E353" s="301">
        <v>0</v>
      </c>
      <c r="F353" s="161">
        <v>50.34</v>
      </c>
      <c r="G353" s="161">
        <v>50.34</v>
      </c>
    </row>
    <row r="354" spans="1:7" s="190" customFormat="1" ht="15.95" customHeight="1">
      <c r="A354" s="185" t="s">
        <v>2902</v>
      </c>
      <c r="B354" s="186" t="s">
        <v>243</v>
      </c>
      <c r="C354" s="187"/>
      <c r="D354" s="191"/>
      <c r="E354" s="192"/>
      <c r="F354" s="192"/>
      <c r="G354" s="193"/>
    </row>
    <row r="355" spans="1:7" s="190" customFormat="1" ht="25.5">
      <c r="A355" s="160" t="s">
        <v>2903</v>
      </c>
      <c r="B355" s="300"/>
      <c r="C355" s="160" t="s">
        <v>244</v>
      </c>
      <c r="D355" s="638" t="s">
        <v>2</v>
      </c>
      <c r="E355" s="301">
        <v>0</v>
      </c>
      <c r="F355" s="161">
        <v>4.09</v>
      </c>
      <c r="G355" s="161">
        <v>4.09</v>
      </c>
    </row>
    <row r="356" spans="1:7" s="190" customFormat="1" ht="25.5">
      <c r="A356" s="160" t="s">
        <v>2904</v>
      </c>
      <c r="B356" s="300"/>
      <c r="C356" s="160" t="s">
        <v>245</v>
      </c>
      <c r="D356" s="638" t="s">
        <v>2</v>
      </c>
      <c r="E356" s="301">
        <v>0</v>
      </c>
      <c r="F356" s="161">
        <v>0.68</v>
      </c>
      <c r="G356" s="161">
        <v>0.68</v>
      </c>
    </row>
    <row r="357" spans="1:7" s="190" customFormat="1" ht="15.95" customHeight="1">
      <c r="A357" s="185" t="s">
        <v>2905</v>
      </c>
      <c r="B357" s="186" t="s">
        <v>246</v>
      </c>
      <c r="C357" s="187"/>
      <c r="D357" s="191"/>
      <c r="E357" s="192"/>
      <c r="F357" s="192"/>
      <c r="G357" s="193"/>
    </row>
    <row r="358" spans="1:7" s="190" customFormat="1" ht="25.5">
      <c r="A358" s="160" t="s">
        <v>2906</v>
      </c>
      <c r="B358" s="300"/>
      <c r="C358" s="160" t="s">
        <v>247</v>
      </c>
      <c r="D358" s="638" t="s">
        <v>2</v>
      </c>
      <c r="E358" s="301">
        <v>0</v>
      </c>
      <c r="F358" s="161">
        <v>9.9600000000000009</v>
      </c>
      <c r="G358" s="161">
        <v>9.9600000000000009</v>
      </c>
    </row>
    <row r="359" spans="1:7" s="190" customFormat="1">
      <c r="A359" s="160" t="s">
        <v>2907</v>
      </c>
      <c r="B359" s="300"/>
      <c r="C359" s="160" t="s">
        <v>248</v>
      </c>
      <c r="D359" s="638" t="s">
        <v>2</v>
      </c>
      <c r="E359" s="301">
        <v>0</v>
      </c>
      <c r="F359" s="161">
        <v>30.25</v>
      </c>
      <c r="G359" s="161">
        <v>30.25</v>
      </c>
    </row>
    <row r="360" spans="1:7" s="190" customFormat="1" ht="15.95" customHeight="1">
      <c r="A360" s="185" t="s">
        <v>2908</v>
      </c>
      <c r="B360" s="186" t="s">
        <v>249</v>
      </c>
      <c r="C360" s="187"/>
      <c r="D360" s="191"/>
      <c r="E360" s="192"/>
      <c r="F360" s="192"/>
      <c r="G360" s="193"/>
    </row>
    <row r="361" spans="1:7" s="190" customFormat="1" ht="25.5">
      <c r="A361" s="160" t="s">
        <v>2909</v>
      </c>
      <c r="B361" s="300"/>
      <c r="C361" s="160" t="s">
        <v>250</v>
      </c>
      <c r="D361" s="638" t="s">
        <v>0</v>
      </c>
      <c r="E361" s="301">
        <v>0</v>
      </c>
      <c r="F361" s="161">
        <v>13.42</v>
      </c>
      <c r="G361" s="161">
        <v>13.42</v>
      </c>
    </row>
    <row r="362" spans="1:7" s="190" customFormat="1" ht="25.5">
      <c r="A362" s="160" t="s">
        <v>2910</v>
      </c>
      <c r="B362" s="300"/>
      <c r="C362" s="160" t="s">
        <v>251</v>
      </c>
      <c r="D362" s="638" t="s">
        <v>0</v>
      </c>
      <c r="E362" s="301">
        <v>0</v>
      </c>
      <c r="F362" s="161">
        <v>50.34</v>
      </c>
      <c r="G362" s="161">
        <v>50.34</v>
      </c>
    </row>
    <row r="363" spans="1:7" s="190" customFormat="1">
      <c r="A363" s="160" t="s">
        <v>2911</v>
      </c>
      <c r="B363" s="300"/>
      <c r="C363" s="160" t="s">
        <v>252</v>
      </c>
      <c r="D363" s="638" t="s">
        <v>0</v>
      </c>
      <c r="E363" s="301">
        <v>0</v>
      </c>
      <c r="F363" s="161">
        <v>16.79</v>
      </c>
      <c r="G363" s="161">
        <v>16.79</v>
      </c>
    </row>
    <row r="364" spans="1:7" s="190" customFormat="1">
      <c r="A364" s="160" t="s">
        <v>2912</v>
      </c>
      <c r="B364" s="300"/>
      <c r="C364" s="160" t="s">
        <v>253</v>
      </c>
      <c r="D364" s="638" t="s">
        <v>34</v>
      </c>
      <c r="E364" s="301">
        <v>0</v>
      </c>
      <c r="F364" s="161">
        <v>13.42</v>
      </c>
      <c r="G364" s="161">
        <v>13.42</v>
      </c>
    </row>
    <row r="365" spans="1:7" s="190" customFormat="1">
      <c r="A365" s="160" t="s">
        <v>2913</v>
      </c>
      <c r="B365" s="300"/>
      <c r="C365" s="160" t="s">
        <v>254</v>
      </c>
      <c r="D365" s="638" t="s">
        <v>0</v>
      </c>
      <c r="E365" s="301">
        <v>0</v>
      </c>
      <c r="F365" s="161">
        <v>5.03</v>
      </c>
      <c r="G365" s="161">
        <v>5.03</v>
      </c>
    </row>
    <row r="366" spans="1:7" s="190" customFormat="1">
      <c r="A366" s="160" t="s">
        <v>2914</v>
      </c>
      <c r="B366" s="300"/>
      <c r="C366" s="160" t="s">
        <v>8160</v>
      </c>
      <c r="D366" s="638" t="s">
        <v>0</v>
      </c>
      <c r="E366" s="301">
        <v>0</v>
      </c>
      <c r="F366" s="161">
        <v>5.03</v>
      </c>
      <c r="G366" s="161">
        <v>5.03</v>
      </c>
    </row>
    <row r="367" spans="1:7" s="190" customFormat="1">
      <c r="A367" s="160" t="s">
        <v>2915</v>
      </c>
      <c r="B367" s="300"/>
      <c r="C367" s="160" t="s">
        <v>2916</v>
      </c>
      <c r="D367" s="638" t="s">
        <v>0</v>
      </c>
      <c r="E367" s="301">
        <v>0</v>
      </c>
      <c r="F367" s="161">
        <v>33.549999999999997</v>
      </c>
      <c r="G367" s="161">
        <v>33.549999999999997</v>
      </c>
    </row>
    <row r="368" spans="1:7" s="190" customFormat="1" ht="25.5">
      <c r="A368" s="160" t="s">
        <v>2917</v>
      </c>
      <c r="B368" s="300"/>
      <c r="C368" s="160" t="s">
        <v>255</v>
      </c>
      <c r="D368" s="638" t="s">
        <v>0</v>
      </c>
      <c r="E368" s="301">
        <v>0</v>
      </c>
      <c r="F368" s="161">
        <v>16.79</v>
      </c>
      <c r="G368" s="161">
        <v>16.79</v>
      </c>
    </row>
    <row r="369" spans="1:7" s="190" customFormat="1" ht="25.5">
      <c r="A369" s="160" t="s">
        <v>2918</v>
      </c>
      <c r="B369" s="300"/>
      <c r="C369" s="160" t="s">
        <v>256</v>
      </c>
      <c r="D369" s="638" t="s">
        <v>0</v>
      </c>
      <c r="E369" s="301">
        <v>0</v>
      </c>
      <c r="F369" s="161">
        <v>15.1</v>
      </c>
      <c r="G369" s="161">
        <v>15.1</v>
      </c>
    </row>
    <row r="370" spans="1:7" s="190" customFormat="1" ht="25.5">
      <c r="A370" s="160" t="s">
        <v>2919</v>
      </c>
      <c r="B370" s="300"/>
      <c r="C370" s="160" t="s">
        <v>257</v>
      </c>
      <c r="D370" s="638" t="s">
        <v>0</v>
      </c>
      <c r="E370" s="301">
        <v>0</v>
      </c>
      <c r="F370" s="161">
        <v>13.42</v>
      </c>
      <c r="G370" s="161">
        <v>13.42</v>
      </c>
    </row>
    <row r="371" spans="1:7" s="190" customFormat="1" ht="25.5">
      <c r="A371" s="160" t="s">
        <v>2920</v>
      </c>
      <c r="B371" s="300"/>
      <c r="C371" s="160" t="s">
        <v>258</v>
      </c>
      <c r="D371" s="638" t="s">
        <v>0</v>
      </c>
      <c r="E371" s="301">
        <v>0</v>
      </c>
      <c r="F371" s="161">
        <v>13.42</v>
      </c>
      <c r="G371" s="161">
        <v>13.42</v>
      </c>
    </row>
    <row r="372" spans="1:7" s="190" customFormat="1">
      <c r="A372" s="160" t="s">
        <v>2921</v>
      </c>
      <c r="B372" s="300"/>
      <c r="C372" s="160" t="s">
        <v>259</v>
      </c>
      <c r="D372" s="638" t="s">
        <v>0</v>
      </c>
      <c r="E372" s="301">
        <v>0</v>
      </c>
      <c r="F372" s="161">
        <v>10.06</v>
      </c>
      <c r="G372" s="161">
        <v>10.06</v>
      </c>
    </row>
    <row r="373" spans="1:7" s="190" customFormat="1" ht="15.95" customHeight="1">
      <c r="A373" s="185" t="s">
        <v>2922</v>
      </c>
      <c r="B373" s="186" t="s">
        <v>260</v>
      </c>
      <c r="C373" s="187"/>
      <c r="D373" s="191"/>
      <c r="E373" s="192"/>
      <c r="F373" s="192"/>
      <c r="G373" s="193"/>
    </row>
    <row r="374" spans="1:7" s="190" customFormat="1">
      <c r="A374" s="160" t="s">
        <v>2923</v>
      </c>
      <c r="B374" s="300"/>
      <c r="C374" s="160" t="s">
        <v>261</v>
      </c>
      <c r="D374" s="638" t="s">
        <v>0</v>
      </c>
      <c r="E374" s="301">
        <v>0</v>
      </c>
      <c r="F374" s="161">
        <v>8.39</v>
      </c>
      <c r="G374" s="161">
        <v>8.39</v>
      </c>
    </row>
    <row r="375" spans="1:7" s="190" customFormat="1" ht="25.5">
      <c r="A375" s="160" t="s">
        <v>2924</v>
      </c>
      <c r="B375" s="300"/>
      <c r="C375" s="160" t="s">
        <v>2925</v>
      </c>
      <c r="D375" s="638" t="s">
        <v>34</v>
      </c>
      <c r="E375" s="301">
        <v>0</v>
      </c>
      <c r="F375" s="161">
        <v>11.74</v>
      </c>
      <c r="G375" s="161">
        <v>11.74</v>
      </c>
    </row>
    <row r="376" spans="1:7" s="190" customFormat="1" ht="25.5">
      <c r="A376" s="160" t="s">
        <v>2926</v>
      </c>
      <c r="B376" s="300"/>
      <c r="C376" s="160" t="s">
        <v>262</v>
      </c>
      <c r="D376" s="638" t="s">
        <v>0</v>
      </c>
      <c r="E376" s="301">
        <v>0</v>
      </c>
      <c r="F376" s="161">
        <v>167.75</v>
      </c>
      <c r="G376" s="161">
        <v>167.75</v>
      </c>
    </row>
    <row r="377" spans="1:7" s="190" customFormat="1" ht="25.5">
      <c r="A377" s="160" t="s">
        <v>2927</v>
      </c>
      <c r="B377" s="300"/>
      <c r="C377" s="160" t="s">
        <v>263</v>
      </c>
      <c r="D377" s="638" t="s">
        <v>0</v>
      </c>
      <c r="E377" s="301">
        <v>0</v>
      </c>
      <c r="F377" s="161">
        <v>134.19999999999999</v>
      </c>
      <c r="G377" s="161">
        <v>134.19999999999999</v>
      </c>
    </row>
    <row r="378" spans="1:7" s="190" customFormat="1" ht="25.5">
      <c r="A378" s="160" t="s">
        <v>2928</v>
      </c>
      <c r="B378" s="300"/>
      <c r="C378" s="160" t="s">
        <v>264</v>
      </c>
      <c r="D378" s="638" t="s">
        <v>0</v>
      </c>
      <c r="E378" s="301">
        <v>0</v>
      </c>
      <c r="F378" s="161">
        <v>67.099999999999994</v>
      </c>
      <c r="G378" s="161">
        <v>67.099999999999994</v>
      </c>
    </row>
    <row r="379" spans="1:7" s="190" customFormat="1" ht="25.5">
      <c r="A379" s="160" t="s">
        <v>2929</v>
      </c>
      <c r="B379" s="300"/>
      <c r="C379" s="160" t="s">
        <v>265</v>
      </c>
      <c r="D379" s="638" t="s">
        <v>0</v>
      </c>
      <c r="E379" s="301">
        <v>0</v>
      </c>
      <c r="F379" s="161">
        <v>37.26</v>
      </c>
      <c r="G379" s="161">
        <v>37.26</v>
      </c>
    </row>
    <row r="380" spans="1:7" s="190" customFormat="1">
      <c r="A380" s="160" t="s">
        <v>2930</v>
      </c>
      <c r="B380" s="300"/>
      <c r="C380" s="160" t="s">
        <v>266</v>
      </c>
      <c r="D380" s="638" t="s">
        <v>0</v>
      </c>
      <c r="E380" s="301">
        <v>0</v>
      </c>
      <c r="F380" s="161">
        <v>4.9800000000000004</v>
      </c>
      <c r="G380" s="161">
        <v>4.9800000000000004</v>
      </c>
    </row>
    <row r="381" spans="1:7" s="190" customFormat="1" ht="25.5">
      <c r="A381" s="160" t="s">
        <v>2931</v>
      </c>
      <c r="B381" s="300"/>
      <c r="C381" s="160" t="s">
        <v>267</v>
      </c>
      <c r="D381" s="638" t="s">
        <v>0</v>
      </c>
      <c r="E381" s="301">
        <v>0</v>
      </c>
      <c r="F381" s="161">
        <v>5.97</v>
      </c>
      <c r="G381" s="161">
        <v>5.97</v>
      </c>
    </row>
    <row r="382" spans="1:7" s="190" customFormat="1" ht="25.5">
      <c r="A382" s="160" t="s">
        <v>2932</v>
      </c>
      <c r="B382" s="300"/>
      <c r="C382" s="160" t="s">
        <v>268</v>
      </c>
      <c r="D382" s="638" t="s">
        <v>0</v>
      </c>
      <c r="E382" s="301">
        <v>0</v>
      </c>
      <c r="F382" s="161">
        <v>37.26</v>
      </c>
      <c r="G382" s="161">
        <v>37.26</v>
      </c>
    </row>
    <row r="383" spans="1:7" s="190" customFormat="1">
      <c r="A383" s="160" t="s">
        <v>2933</v>
      </c>
      <c r="B383" s="300"/>
      <c r="C383" s="160" t="s">
        <v>269</v>
      </c>
      <c r="D383" s="638" t="s">
        <v>34</v>
      </c>
      <c r="E383" s="301">
        <v>0</v>
      </c>
      <c r="F383" s="161">
        <v>8.39</v>
      </c>
      <c r="G383" s="161">
        <v>8.39</v>
      </c>
    </row>
    <row r="384" spans="1:7" s="190" customFormat="1">
      <c r="A384" s="160" t="s">
        <v>2934</v>
      </c>
      <c r="B384" s="300"/>
      <c r="C384" s="160" t="s">
        <v>2935</v>
      </c>
      <c r="D384" s="638" t="s">
        <v>0</v>
      </c>
      <c r="E384" s="301">
        <v>0</v>
      </c>
      <c r="F384" s="161">
        <v>16.79</v>
      </c>
      <c r="G384" s="161">
        <v>16.79</v>
      </c>
    </row>
    <row r="385" spans="1:7" s="190" customFormat="1" ht="25.5">
      <c r="A385" s="160" t="s">
        <v>2936</v>
      </c>
      <c r="B385" s="300"/>
      <c r="C385" s="160" t="s">
        <v>270</v>
      </c>
      <c r="D385" s="638" t="s">
        <v>0</v>
      </c>
      <c r="E385" s="301">
        <v>0</v>
      </c>
      <c r="F385" s="161">
        <v>13.42</v>
      </c>
      <c r="G385" s="161">
        <v>13.42</v>
      </c>
    </row>
    <row r="386" spans="1:7" s="190" customFormat="1">
      <c r="A386" s="160" t="s">
        <v>2937</v>
      </c>
      <c r="B386" s="300"/>
      <c r="C386" s="160" t="s">
        <v>7707</v>
      </c>
      <c r="D386" s="638" t="s">
        <v>0</v>
      </c>
      <c r="E386" s="301">
        <v>0</v>
      </c>
      <c r="F386" s="161">
        <v>20.13</v>
      </c>
      <c r="G386" s="161">
        <v>20.13</v>
      </c>
    </row>
    <row r="387" spans="1:7" s="190" customFormat="1" ht="25.5">
      <c r="A387" s="160" t="s">
        <v>2938</v>
      </c>
      <c r="B387" s="300"/>
      <c r="C387" s="160" t="s">
        <v>271</v>
      </c>
      <c r="D387" s="638" t="s">
        <v>0</v>
      </c>
      <c r="E387" s="301">
        <v>0</v>
      </c>
      <c r="F387" s="161">
        <v>16.79</v>
      </c>
      <c r="G387" s="161">
        <v>16.79</v>
      </c>
    </row>
    <row r="388" spans="1:7" s="190" customFormat="1" ht="25.5">
      <c r="A388" s="160" t="s">
        <v>2939</v>
      </c>
      <c r="B388" s="300"/>
      <c r="C388" s="160" t="s">
        <v>272</v>
      </c>
      <c r="D388" s="638" t="s">
        <v>0</v>
      </c>
      <c r="E388" s="301">
        <v>0</v>
      </c>
      <c r="F388" s="161">
        <v>33.549999999999997</v>
      </c>
      <c r="G388" s="161">
        <v>33.549999999999997</v>
      </c>
    </row>
    <row r="389" spans="1:7" s="190" customFormat="1" ht="25.5">
      <c r="A389" s="160" t="s">
        <v>2940</v>
      </c>
      <c r="B389" s="300"/>
      <c r="C389" s="160" t="s">
        <v>273</v>
      </c>
      <c r="D389" s="638" t="s">
        <v>0</v>
      </c>
      <c r="E389" s="301">
        <v>0</v>
      </c>
      <c r="F389" s="161">
        <v>50.34</v>
      </c>
      <c r="G389" s="161">
        <v>50.34</v>
      </c>
    </row>
    <row r="390" spans="1:7" s="190" customFormat="1" ht="25.5">
      <c r="A390" s="160" t="s">
        <v>2941</v>
      </c>
      <c r="B390" s="300"/>
      <c r="C390" s="160" t="s">
        <v>274</v>
      </c>
      <c r="D390" s="638" t="s">
        <v>0</v>
      </c>
      <c r="E390" s="301">
        <v>0</v>
      </c>
      <c r="F390" s="161">
        <v>94.4</v>
      </c>
      <c r="G390" s="161">
        <v>94.4</v>
      </c>
    </row>
    <row r="391" spans="1:7" s="190" customFormat="1">
      <c r="A391" s="160" t="s">
        <v>2942</v>
      </c>
      <c r="B391" s="300"/>
      <c r="C391" s="160" t="s">
        <v>275</v>
      </c>
      <c r="D391" s="638" t="s">
        <v>0</v>
      </c>
      <c r="E391" s="301">
        <v>0</v>
      </c>
      <c r="F391" s="161">
        <v>25.16</v>
      </c>
      <c r="G391" s="161">
        <v>25.16</v>
      </c>
    </row>
    <row r="392" spans="1:7" s="190" customFormat="1" ht="25.5">
      <c r="A392" s="160" t="s">
        <v>2943</v>
      </c>
      <c r="B392" s="300"/>
      <c r="C392" s="160" t="s">
        <v>276</v>
      </c>
      <c r="D392" s="638" t="s">
        <v>0</v>
      </c>
      <c r="E392" s="301">
        <v>0</v>
      </c>
      <c r="F392" s="161">
        <v>6.83</v>
      </c>
      <c r="G392" s="161">
        <v>6.83</v>
      </c>
    </row>
    <row r="393" spans="1:7" s="190" customFormat="1">
      <c r="A393" s="160" t="s">
        <v>2944</v>
      </c>
      <c r="B393" s="300"/>
      <c r="C393" s="160" t="s">
        <v>277</v>
      </c>
      <c r="D393" s="638" t="s">
        <v>0</v>
      </c>
      <c r="E393" s="301">
        <v>0</v>
      </c>
      <c r="F393" s="161">
        <v>13.37</v>
      </c>
      <c r="G393" s="161">
        <v>13.37</v>
      </c>
    </row>
    <row r="394" spans="1:7" s="190" customFormat="1" ht="25.5">
      <c r="A394" s="160" t="s">
        <v>2945</v>
      </c>
      <c r="B394" s="300"/>
      <c r="C394" s="160" t="s">
        <v>278</v>
      </c>
      <c r="D394" s="638" t="s">
        <v>34</v>
      </c>
      <c r="E394" s="301">
        <v>0</v>
      </c>
      <c r="F394" s="161">
        <v>4.0199999999999996</v>
      </c>
      <c r="G394" s="161">
        <v>4.0199999999999996</v>
      </c>
    </row>
    <row r="395" spans="1:7" s="190" customFormat="1" ht="25.5">
      <c r="A395" s="160" t="s">
        <v>2946</v>
      </c>
      <c r="B395" s="300"/>
      <c r="C395" s="160" t="s">
        <v>279</v>
      </c>
      <c r="D395" s="638" t="s">
        <v>34</v>
      </c>
      <c r="E395" s="301">
        <v>0</v>
      </c>
      <c r="F395" s="161">
        <v>2.0099999999999998</v>
      </c>
      <c r="G395" s="161">
        <v>2.0099999999999998</v>
      </c>
    </row>
    <row r="396" spans="1:7" s="190" customFormat="1" ht="25.5">
      <c r="A396" s="160" t="s">
        <v>2947</v>
      </c>
      <c r="B396" s="300"/>
      <c r="C396" s="160" t="s">
        <v>280</v>
      </c>
      <c r="D396" s="638" t="s">
        <v>34</v>
      </c>
      <c r="E396" s="301">
        <v>0</v>
      </c>
      <c r="F396" s="161">
        <v>3.36</v>
      </c>
      <c r="G396" s="161">
        <v>3.36</v>
      </c>
    </row>
    <row r="397" spans="1:7" s="190" customFormat="1" ht="25.5">
      <c r="A397" s="160" t="s">
        <v>2948</v>
      </c>
      <c r="B397" s="300"/>
      <c r="C397" s="160" t="s">
        <v>281</v>
      </c>
      <c r="D397" s="638" t="s">
        <v>34</v>
      </c>
      <c r="E397" s="301">
        <v>0</v>
      </c>
      <c r="F397" s="161">
        <v>1.67</v>
      </c>
      <c r="G397" s="161">
        <v>1.67</v>
      </c>
    </row>
    <row r="398" spans="1:7" s="190" customFormat="1">
      <c r="A398" s="160" t="s">
        <v>2949</v>
      </c>
      <c r="B398" s="300"/>
      <c r="C398" s="160" t="s">
        <v>282</v>
      </c>
      <c r="D398" s="638" t="s">
        <v>34</v>
      </c>
      <c r="E398" s="301">
        <v>0</v>
      </c>
      <c r="F398" s="161">
        <v>23.61</v>
      </c>
      <c r="G398" s="161">
        <v>23.61</v>
      </c>
    </row>
    <row r="399" spans="1:7" s="190" customFormat="1">
      <c r="A399" s="160" t="s">
        <v>2950</v>
      </c>
      <c r="B399" s="300"/>
      <c r="C399" s="160" t="s">
        <v>283</v>
      </c>
      <c r="D399" s="638" t="s">
        <v>34</v>
      </c>
      <c r="E399" s="301">
        <v>0</v>
      </c>
      <c r="F399" s="161">
        <v>6.71</v>
      </c>
      <c r="G399" s="161">
        <v>6.71</v>
      </c>
    </row>
    <row r="400" spans="1:7" s="190" customFormat="1" ht="25.5">
      <c r="A400" s="160" t="s">
        <v>2951</v>
      </c>
      <c r="B400" s="300"/>
      <c r="C400" s="160" t="s">
        <v>284</v>
      </c>
      <c r="D400" s="638" t="s">
        <v>0</v>
      </c>
      <c r="E400" s="301">
        <v>0</v>
      </c>
      <c r="F400" s="161">
        <v>33.549999999999997</v>
      </c>
      <c r="G400" s="161">
        <v>33.549999999999997</v>
      </c>
    </row>
    <row r="401" spans="1:7" s="190" customFormat="1">
      <c r="A401" s="160" t="s">
        <v>2952</v>
      </c>
      <c r="B401" s="300"/>
      <c r="C401" s="160" t="s">
        <v>285</v>
      </c>
      <c r="D401" s="638" t="s">
        <v>0</v>
      </c>
      <c r="E401" s="301">
        <v>0</v>
      </c>
      <c r="F401" s="161">
        <v>6.71</v>
      </c>
      <c r="G401" s="161">
        <v>6.71</v>
      </c>
    </row>
    <row r="402" spans="1:7" s="190" customFormat="1" ht="25.5">
      <c r="A402" s="160" t="s">
        <v>2953</v>
      </c>
      <c r="B402" s="300"/>
      <c r="C402" s="160" t="s">
        <v>286</v>
      </c>
      <c r="D402" s="638" t="s">
        <v>0</v>
      </c>
      <c r="E402" s="301">
        <v>0</v>
      </c>
      <c r="F402" s="161">
        <v>50.34</v>
      </c>
      <c r="G402" s="161">
        <v>50.34</v>
      </c>
    </row>
    <row r="403" spans="1:7" s="190" customFormat="1">
      <c r="A403" s="160" t="s">
        <v>2954</v>
      </c>
      <c r="B403" s="300"/>
      <c r="C403" s="160" t="s">
        <v>287</v>
      </c>
      <c r="D403" s="638" t="s">
        <v>0</v>
      </c>
      <c r="E403" s="301">
        <v>0</v>
      </c>
      <c r="F403" s="161">
        <v>70.81</v>
      </c>
      <c r="G403" s="161">
        <v>70.81</v>
      </c>
    </row>
    <row r="404" spans="1:7" s="190" customFormat="1" ht="15.95" customHeight="1">
      <c r="A404" s="185" t="s">
        <v>2955</v>
      </c>
      <c r="B404" s="186" t="s">
        <v>288</v>
      </c>
      <c r="C404" s="187"/>
      <c r="D404" s="191"/>
      <c r="E404" s="192"/>
      <c r="F404" s="192"/>
      <c r="G404" s="193"/>
    </row>
    <row r="405" spans="1:7" s="190" customFormat="1" ht="25.5">
      <c r="A405" s="160" t="s">
        <v>2956</v>
      </c>
      <c r="B405" s="300"/>
      <c r="C405" s="160" t="s">
        <v>289</v>
      </c>
      <c r="D405" s="638" t="s">
        <v>0</v>
      </c>
      <c r="E405" s="301">
        <v>0</v>
      </c>
      <c r="F405" s="161">
        <v>138.12</v>
      </c>
      <c r="G405" s="161">
        <v>138.12</v>
      </c>
    </row>
    <row r="406" spans="1:7" s="190" customFormat="1" ht="25.5">
      <c r="A406" s="160" t="s">
        <v>2957</v>
      </c>
      <c r="B406" s="300"/>
      <c r="C406" s="160" t="s">
        <v>290</v>
      </c>
      <c r="D406" s="638" t="s">
        <v>0</v>
      </c>
      <c r="E406" s="301">
        <v>0</v>
      </c>
      <c r="F406" s="161">
        <v>33.549999999999997</v>
      </c>
      <c r="G406" s="161">
        <v>33.549999999999997</v>
      </c>
    </row>
    <row r="407" spans="1:7" s="190" customFormat="1">
      <c r="A407" s="160" t="s">
        <v>2958</v>
      </c>
      <c r="B407" s="300"/>
      <c r="C407" s="160" t="s">
        <v>2959</v>
      </c>
      <c r="D407" s="638" t="s">
        <v>0</v>
      </c>
      <c r="E407" s="301">
        <v>0</v>
      </c>
      <c r="F407" s="161">
        <v>8.39</v>
      </c>
      <c r="G407" s="161">
        <v>8.39</v>
      </c>
    </row>
    <row r="408" spans="1:7" s="190" customFormat="1" ht="25.5">
      <c r="A408" s="160" t="s">
        <v>2960</v>
      </c>
      <c r="B408" s="300"/>
      <c r="C408" s="160" t="s">
        <v>291</v>
      </c>
      <c r="D408" s="638" t="s">
        <v>2</v>
      </c>
      <c r="E408" s="301">
        <v>0</v>
      </c>
      <c r="F408" s="161">
        <v>33.549999999999997</v>
      </c>
      <c r="G408" s="161">
        <v>33.549999999999997</v>
      </c>
    </row>
    <row r="409" spans="1:7" s="190" customFormat="1" ht="25.5">
      <c r="A409" s="160" t="s">
        <v>2961</v>
      </c>
      <c r="B409" s="300"/>
      <c r="C409" s="160" t="s">
        <v>292</v>
      </c>
      <c r="D409" s="638" t="s">
        <v>0</v>
      </c>
      <c r="E409" s="301">
        <v>0</v>
      </c>
      <c r="F409" s="161">
        <v>6.71</v>
      </c>
      <c r="G409" s="161">
        <v>6.71</v>
      </c>
    </row>
    <row r="410" spans="1:7" s="190" customFormat="1" ht="25.5">
      <c r="A410" s="160" t="s">
        <v>2962</v>
      </c>
      <c r="B410" s="300"/>
      <c r="C410" s="160" t="s">
        <v>293</v>
      </c>
      <c r="D410" s="638" t="s">
        <v>0</v>
      </c>
      <c r="E410" s="301">
        <v>0</v>
      </c>
      <c r="F410" s="161">
        <v>13.42</v>
      </c>
      <c r="G410" s="161">
        <v>13.42</v>
      </c>
    </row>
    <row r="411" spans="1:7" s="190" customFormat="1" ht="25.5">
      <c r="A411" s="160" t="s">
        <v>2963</v>
      </c>
      <c r="B411" s="300"/>
      <c r="C411" s="160" t="s">
        <v>294</v>
      </c>
      <c r="D411" s="638" t="s">
        <v>0</v>
      </c>
      <c r="E411" s="301">
        <v>0</v>
      </c>
      <c r="F411" s="161">
        <v>3.36</v>
      </c>
      <c r="G411" s="161">
        <v>3.36</v>
      </c>
    </row>
    <row r="412" spans="1:7" s="194" customFormat="1" ht="25.5">
      <c r="A412" s="160" t="s">
        <v>2964</v>
      </c>
      <c r="B412" s="300"/>
      <c r="C412" s="160" t="s">
        <v>295</v>
      </c>
      <c r="D412" s="638" t="s">
        <v>0</v>
      </c>
      <c r="E412" s="301">
        <v>0</v>
      </c>
      <c r="F412" s="161">
        <v>5.03</v>
      </c>
      <c r="G412" s="161">
        <v>5.03</v>
      </c>
    </row>
    <row r="413" spans="1:7" s="190" customFormat="1">
      <c r="A413" s="160" t="s">
        <v>2965</v>
      </c>
      <c r="B413" s="300"/>
      <c r="C413" s="160" t="s">
        <v>296</v>
      </c>
      <c r="D413" s="638" t="s">
        <v>0</v>
      </c>
      <c r="E413" s="301">
        <v>0</v>
      </c>
      <c r="F413" s="161">
        <v>8.39</v>
      </c>
      <c r="G413" s="161">
        <v>8.39</v>
      </c>
    </row>
    <row r="414" spans="1:7" s="190" customFormat="1">
      <c r="A414" s="160" t="s">
        <v>7708</v>
      </c>
      <c r="B414" s="300"/>
      <c r="C414" s="160" t="s">
        <v>7709</v>
      </c>
      <c r="D414" s="638" t="s">
        <v>0</v>
      </c>
      <c r="E414" s="301">
        <v>0</v>
      </c>
      <c r="F414" s="161">
        <v>8.39</v>
      </c>
      <c r="G414" s="161">
        <v>8.39</v>
      </c>
    </row>
    <row r="415" spans="1:7" s="190" customFormat="1" ht="15.95" customHeight="1">
      <c r="A415" s="185" t="s">
        <v>2966</v>
      </c>
      <c r="B415" s="186" t="s">
        <v>297</v>
      </c>
      <c r="C415" s="187"/>
      <c r="D415" s="191"/>
      <c r="E415" s="192"/>
      <c r="F415" s="192"/>
      <c r="G415" s="193"/>
    </row>
    <row r="416" spans="1:7" s="190" customFormat="1" ht="25.5">
      <c r="A416" s="160" t="s">
        <v>2967</v>
      </c>
      <c r="B416" s="300"/>
      <c r="C416" s="160" t="s">
        <v>298</v>
      </c>
      <c r="D416" s="638" t="s">
        <v>0</v>
      </c>
      <c r="E416" s="301">
        <v>0</v>
      </c>
      <c r="F416" s="161">
        <v>23.61</v>
      </c>
      <c r="G416" s="161">
        <v>23.61</v>
      </c>
    </row>
    <row r="417" spans="1:7" s="190" customFormat="1">
      <c r="A417" s="160" t="s">
        <v>2968</v>
      </c>
      <c r="B417" s="300"/>
      <c r="C417" s="160" t="s">
        <v>299</v>
      </c>
      <c r="D417" s="638" t="s">
        <v>0</v>
      </c>
      <c r="E417" s="301">
        <v>0</v>
      </c>
      <c r="F417" s="161">
        <v>2.73</v>
      </c>
      <c r="G417" s="161">
        <v>2.73</v>
      </c>
    </row>
    <row r="418" spans="1:7" s="190" customFormat="1">
      <c r="A418" s="160" t="s">
        <v>2969</v>
      </c>
      <c r="B418" s="300"/>
      <c r="C418" s="160" t="s">
        <v>300</v>
      </c>
      <c r="D418" s="638" t="s">
        <v>0</v>
      </c>
      <c r="E418" s="301">
        <v>0</v>
      </c>
      <c r="F418" s="161">
        <v>33.549999999999997</v>
      </c>
      <c r="G418" s="161">
        <v>33.549999999999997</v>
      </c>
    </row>
    <row r="419" spans="1:7">
      <c r="A419" s="160" t="s">
        <v>2970</v>
      </c>
      <c r="B419" s="300"/>
      <c r="C419" s="160" t="s">
        <v>301</v>
      </c>
      <c r="D419" s="638" t="s">
        <v>0</v>
      </c>
      <c r="E419" s="301">
        <v>0</v>
      </c>
      <c r="F419" s="161">
        <v>16.79</v>
      </c>
      <c r="G419" s="161">
        <v>16.79</v>
      </c>
    </row>
    <row r="420" spans="1:7" s="190" customFormat="1">
      <c r="A420" s="160" t="s">
        <v>2971</v>
      </c>
      <c r="B420" s="300"/>
      <c r="C420" s="160" t="s">
        <v>302</v>
      </c>
      <c r="D420" s="638" t="s">
        <v>0</v>
      </c>
      <c r="E420" s="301">
        <v>0</v>
      </c>
      <c r="F420" s="161">
        <v>13.65</v>
      </c>
      <c r="G420" s="161">
        <v>13.65</v>
      </c>
    </row>
    <row r="421" spans="1:7" s="190" customFormat="1" ht="25.5">
      <c r="A421" s="160" t="s">
        <v>2972</v>
      </c>
      <c r="B421" s="300"/>
      <c r="C421" s="160" t="s">
        <v>303</v>
      </c>
      <c r="D421" s="638" t="s">
        <v>0</v>
      </c>
      <c r="E421" s="301">
        <v>0</v>
      </c>
      <c r="F421" s="161">
        <v>47.2</v>
      </c>
      <c r="G421" s="161">
        <v>47.2</v>
      </c>
    </row>
    <row r="422" spans="1:7" s="190" customFormat="1" ht="15.95" customHeight="1">
      <c r="A422" s="185" t="s">
        <v>2973</v>
      </c>
      <c r="B422" s="186" t="s">
        <v>304</v>
      </c>
      <c r="C422" s="187"/>
      <c r="D422" s="191"/>
      <c r="E422" s="192"/>
      <c r="F422" s="192"/>
      <c r="G422" s="193"/>
    </row>
    <row r="423" spans="1:7" s="190" customFormat="1">
      <c r="A423" s="160" t="s">
        <v>2974</v>
      </c>
      <c r="B423" s="300"/>
      <c r="C423" s="160" t="s">
        <v>305</v>
      </c>
      <c r="D423" s="638" t="s">
        <v>306</v>
      </c>
      <c r="E423" s="301">
        <v>0</v>
      </c>
      <c r="F423" s="161">
        <v>0.55000000000000004</v>
      </c>
      <c r="G423" s="161">
        <v>0.55000000000000004</v>
      </c>
    </row>
    <row r="424" spans="1:7" s="190" customFormat="1" ht="25.5">
      <c r="A424" s="160" t="s">
        <v>2975</v>
      </c>
      <c r="B424" s="300"/>
      <c r="C424" s="160" t="s">
        <v>307</v>
      </c>
      <c r="D424" s="638" t="s">
        <v>0</v>
      </c>
      <c r="E424" s="301">
        <v>0</v>
      </c>
      <c r="F424" s="161">
        <v>50.34</v>
      </c>
      <c r="G424" s="161">
        <v>50.34</v>
      </c>
    </row>
    <row r="425" spans="1:7" s="190" customFormat="1" ht="25.5">
      <c r="A425" s="160" t="s">
        <v>2976</v>
      </c>
      <c r="B425" s="300"/>
      <c r="C425" s="160" t="s">
        <v>308</v>
      </c>
      <c r="D425" s="638" t="s">
        <v>0</v>
      </c>
      <c r="E425" s="301">
        <v>0</v>
      </c>
      <c r="F425" s="161">
        <v>67.099999999999994</v>
      </c>
      <c r="G425" s="161">
        <v>67.099999999999994</v>
      </c>
    </row>
    <row r="426" spans="1:7" s="190" customFormat="1">
      <c r="A426" s="160" t="s">
        <v>2977</v>
      </c>
      <c r="B426" s="300"/>
      <c r="C426" s="160" t="s">
        <v>309</v>
      </c>
      <c r="D426" s="638" t="s">
        <v>34</v>
      </c>
      <c r="E426" s="301">
        <v>0</v>
      </c>
      <c r="F426" s="161">
        <v>13.42</v>
      </c>
      <c r="G426" s="161">
        <v>13.42</v>
      </c>
    </row>
    <row r="427" spans="1:7" s="190" customFormat="1">
      <c r="A427" s="160" t="s">
        <v>2978</v>
      </c>
      <c r="B427" s="300"/>
      <c r="C427" s="160" t="s">
        <v>310</v>
      </c>
      <c r="D427" s="638" t="s">
        <v>2</v>
      </c>
      <c r="E427" s="301">
        <v>0</v>
      </c>
      <c r="F427" s="161">
        <v>33.549999999999997</v>
      </c>
      <c r="G427" s="161">
        <v>33.549999999999997</v>
      </c>
    </row>
    <row r="428" spans="1:7" s="190" customFormat="1">
      <c r="A428" s="160" t="s">
        <v>2979</v>
      </c>
      <c r="B428" s="300"/>
      <c r="C428" s="160" t="s">
        <v>311</v>
      </c>
      <c r="D428" s="638" t="s">
        <v>0</v>
      </c>
      <c r="E428" s="301">
        <v>73.53</v>
      </c>
      <c r="F428" s="161">
        <v>94.4</v>
      </c>
      <c r="G428" s="161">
        <v>167.93</v>
      </c>
    </row>
    <row r="429" spans="1:7" s="190" customFormat="1">
      <c r="A429" s="160" t="s">
        <v>2980</v>
      </c>
      <c r="B429" s="300"/>
      <c r="C429" s="160" t="s">
        <v>312</v>
      </c>
      <c r="D429" s="638" t="s">
        <v>0</v>
      </c>
      <c r="E429" s="301">
        <v>73.53</v>
      </c>
      <c r="F429" s="161">
        <v>94.4</v>
      </c>
      <c r="G429" s="161">
        <v>167.93</v>
      </c>
    </row>
    <row r="430" spans="1:7" s="190" customFormat="1">
      <c r="A430" s="160" t="s">
        <v>2981</v>
      </c>
      <c r="B430" s="300"/>
      <c r="C430" s="160" t="s">
        <v>313</v>
      </c>
      <c r="D430" s="638" t="s">
        <v>0</v>
      </c>
      <c r="E430" s="301">
        <v>0</v>
      </c>
      <c r="F430" s="161">
        <v>105.73</v>
      </c>
      <c r="G430" s="161">
        <v>105.73</v>
      </c>
    </row>
    <row r="431" spans="1:7" s="190" customFormat="1" ht="25.5">
      <c r="A431" s="160" t="s">
        <v>2982</v>
      </c>
      <c r="B431" s="300"/>
      <c r="C431" s="160" t="s">
        <v>314</v>
      </c>
      <c r="D431" s="638" t="s">
        <v>2</v>
      </c>
      <c r="E431" s="301">
        <v>0</v>
      </c>
      <c r="F431" s="161">
        <v>67.099999999999994</v>
      </c>
      <c r="G431" s="161">
        <v>67.099999999999994</v>
      </c>
    </row>
    <row r="432" spans="1:7" s="190" customFormat="1">
      <c r="A432" s="160" t="s">
        <v>2983</v>
      </c>
      <c r="B432" s="300"/>
      <c r="C432" s="160" t="s">
        <v>315</v>
      </c>
      <c r="D432" s="638" t="s">
        <v>0</v>
      </c>
      <c r="E432" s="301">
        <v>0</v>
      </c>
      <c r="F432" s="161">
        <v>11.81</v>
      </c>
      <c r="G432" s="161">
        <v>11.81</v>
      </c>
    </row>
    <row r="433" spans="1:7" s="190" customFormat="1" ht="25.5">
      <c r="A433" s="160" t="s">
        <v>2984</v>
      </c>
      <c r="B433" s="300"/>
      <c r="C433" s="160" t="s">
        <v>316</v>
      </c>
      <c r="D433" s="638" t="s">
        <v>0</v>
      </c>
      <c r="E433" s="301">
        <v>0</v>
      </c>
      <c r="F433" s="161">
        <v>67.099999999999994</v>
      </c>
      <c r="G433" s="161">
        <v>67.099999999999994</v>
      </c>
    </row>
    <row r="434" spans="1:7" s="190" customFormat="1">
      <c r="A434" s="160" t="s">
        <v>2985</v>
      </c>
      <c r="B434" s="300"/>
      <c r="C434" s="160" t="s">
        <v>317</v>
      </c>
      <c r="D434" s="638" t="s">
        <v>0</v>
      </c>
      <c r="E434" s="301">
        <v>0</v>
      </c>
      <c r="F434" s="161">
        <v>15.92</v>
      </c>
      <c r="G434" s="161">
        <v>15.92</v>
      </c>
    </row>
    <row r="435" spans="1:7">
      <c r="A435" s="160" t="s">
        <v>2986</v>
      </c>
      <c r="B435" s="300"/>
      <c r="C435" s="160" t="s">
        <v>318</v>
      </c>
      <c r="D435" s="638" t="s">
        <v>0</v>
      </c>
      <c r="E435" s="301">
        <v>0</v>
      </c>
      <c r="F435" s="161">
        <v>2.73</v>
      </c>
      <c r="G435" s="161">
        <v>2.73</v>
      </c>
    </row>
    <row r="436" spans="1:7" s="190" customFormat="1">
      <c r="A436" s="160" t="s">
        <v>2987</v>
      </c>
      <c r="B436" s="300"/>
      <c r="C436" s="160" t="s">
        <v>319</v>
      </c>
      <c r="D436" s="638" t="s">
        <v>0</v>
      </c>
      <c r="E436" s="301">
        <v>0</v>
      </c>
      <c r="F436" s="161">
        <v>2.73</v>
      </c>
      <c r="G436" s="161">
        <v>2.73</v>
      </c>
    </row>
    <row r="437" spans="1:7" s="190" customFormat="1" ht="25.5">
      <c r="A437" s="160" t="s">
        <v>2988</v>
      </c>
      <c r="B437" s="300"/>
      <c r="C437" s="160" t="s">
        <v>320</v>
      </c>
      <c r="D437" s="638" t="s">
        <v>0</v>
      </c>
      <c r="E437" s="301">
        <v>0</v>
      </c>
      <c r="F437" s="161">
        <v>21.84</v>
      </c>
      <c r="G437" s="161">
        <v>21.84</v>
      </c>
    </row>
    <row r="438" spans="1:7" s="190" customFormat="1" ht="15.95" customHeight="1">
      <c r="A438" s="185" t="s">
        <v>2989</v>
      </c>
      <c r="B438" s="186" t="s">
        <v>321</v>
      </c>
      <c r="C438" s="187"/>
      <c r="D438" s="191"/>
      <c r="E438" s="192"/>
      <c r="F438" s="192"/>
      <c r="G438" s="193"/>
    </row>
    <row r="439" spans="1:7" s="190" customFormat="1">
      <c r="A439" s="160" t="s">
        <v>2990</v>
      </c>
      <c r="B439" s="300"/>
      <c r="C439" s="160" t="s">
        <v>322</v>
      </c>
      <c r="D439" s="638" t="s">
        <v>0</v>
      </c>
      <c r="E439" s="301">
        <v>0</v>
      </c>
      <c r="F439" s="161">
        <v>3.41</v>
      </c>
      <c r="G439" s="161">
        <v>3.41</v>
      </c>
    </row>
    <row r="440" spans="1:7" s="190" customFormat="1" ht="25.5">
      <c r="A440" s="160" t="s">
        <v>2991</v>
      </c>
      <c r="B440" s="300"/>
      <c r="C440" s="160" t="s">
        <v>323</v>
      </c>
      <c r="D440" s="638" t="s">
        <v>0</v>
      </c>
      <c r="E440" s="301">
        <v>0</v>
      </c>
      <c r="F440" s="161">
        <v>232.52</v>
      </c>
      <c r="G440" s="161">
        <v>232.52</v>
      </c>
    </row>
    <row r="441" spans="1:7" s="190" customFormat="1" ht="25.5">
      <c r="A441" s="160" t="s">
        <v>2992</v>
      </c>
      <c r="B441" s="300"/>
      <c r="C441" s="160" t="s">
        <v>324</v>
      </c>
      <c r="D441" s="638" t="s">
        <v>0</v>
      </c>
      <c r="E441" s="301">
        <v>0</v>
      </c>
      <c r="F441" s="161">
        <v>21.81</v>
      </c>
      <c r="G441" s="161">
        <v>21.81</v>
      </c>
    </row>
    <row r="442" spans="1:7" s="190" customFormat="1" ht="25.5">
      <c r="A442" s="160" t="s">
        <v>2993</v>
      </c>
      <c r="B442" s="300"/>
      <c r="C442" s="160" t="s">
        <v>325</v>
      </c>
      <c r="D442" s="638" t="s">
        <v>0</v>
      </c>
      <c r="E442" s="301">
        <v>147.06</v>
      </c>
      <c r="F442" s="161">
        <v>268.39999999999998</v>
      </c>
      <c r="G442" s="161">
        <v>415.46</v>
      </c>
    </row>
    <row r="443" spans="1:7" s="190" customFormat="1" ht="25.5">
      <c r="A443" s="160" t="s">
        <v>2994</v>
      </c>
      <c r="B443" s="300"/>
      <c r="C443" s="160" t="s">
        <v>326</v>
      </c>
      <c r="D443" s="638" t="s">
        <v>34</v>
      </c>
      <c r="E443" s="301">
        <v>0</v>
      </c>
      <c r="F443" s="161">
        <v>16.79</v>
      </c>
      <c r="G443" s="161">
        <v>16.79</v>
      </c>
    </row>
    <row r="444" spans="1:7" s="190" customFormat="1" ht="25.5">
      <c r="A444" s="160" t="s">
        <v>2995</v>
      </c>
      <c r="B444" s="300"/>
      <c r="C444" s="160" t="s">
        <v>327</v>
      </c>
      <c r="D444" s="638" t="s">
        <v>34</v>
      </c>
      <c r="E444" s="301">
        <v>0</v>
      </c>
      <c r="F444" s="161">
        <v>8.39</v>
      </c>
      <c r="G444" s="161">
        <v>8.39</v>
      </c>
    </row>
    <row r="445" spans="1:7" ht="25.5">
      <c r="A445" s="160" t="s">
        <v>2996</v>
      </c>
      <c r="B445" s="300"/>
      <c r="C445" s="160" t="s">
        <v>328</v>
      </c>
      <c r="D445" s="638" t="s">
        <v>34</v>
      </c>
      <c r="E445" s="301">
        <v>0</v>
      </c>
      <c r="F445" s="161">
        <v>33.549999999999997</v>
      </c>
      <c r="G445" s="161">
        <v>33.549999999999997</v>
      </c>
    </row>
    <row r="446" spans="1:7" s="190" customFormat="1" ht="25.5">
      <c r="A446" s="160" t="s">
        <v>2997</v>
      </c>
      <c r="B446" s="300"/>
      <c r="C446" s="160" t="s">
        <v>329</v>
      </c>
      <c r="D446" s="638" t="s">
        <v>34</v>
      </c>
      <c r="E446" s="301">
        <v>0</v>
      </c>
      <c r="F446" s="161">
        <v>16.79</v>
      </c>
      <c r="G446" s="161">
        <v>16.79</v>
      </c>
    </row>
    <row r="447" spans="1:7" s="190" customFormat="1">
      <c r="A447" s="160" t="s">
        <v>2998</v>
      </c>
      <c r="B447" s="300"/>
      <c r="C447" s="160" t="s">
        <v>330</v>
      </c>
      <c r="D447" s="638" t="s">
        <v>34</v>
      </c>
      <c r="E447" s="301">
        <v>0</v>
      </c>
      <c r="F447" s="161">
        <v>6.71</v>
      </c>
      <c r="G447" s="161">
        <v>6.71</v>
      </c>
    </row>
    <row r="448" spans="1:7" s="190" customFormat="1" ht="15.95" customHeight="1">
      <c r="A448" s="185" t="s">
        <v>2999</v>
      </c>
      <c r="B448" s="186" t="s">
        <v>331</v>
      </c>
      <c r="C448" s="187"/>
      <c r="D448" s="191"/>
      <c r="E448" s="192"/>
      <c r="F448" s="192"/>
      <c r="G448" s="193"/>
    </row>
    <row r="449" spans="1:7" s="190" customFormat="1">
      <c r="A449" s="160" t="s">
        <v>3000</v>
      </c>
      <c r="B449" s="300"/>
      <c r="C449" s="160" t="s">
        <v>332</v>
      </c>
      <c r="D449" s="638" t="s">
        <v>34</v>
      </c>
      <c r="E449" s="301">
        <v>0</v>
      </c>
      <c r="F449" s="161">
        <v>3.14</v>
      </c>
      <c r="G449" s="161">
        <v>3.14</v>
      </c>
    </row>
    <row r="450" spans="1:7" s="190" customFormat="1">
      <c r="A450" s="160" t="s">
        <v>3001</v>
      </c>
      <c r="B450" s="300"/>
      <c r="C450" s="160" t="s">
        <v>333</v>
      </c>
      <c r="D450" s="638" t="s">
        <v>34</v>
      </c>
      <c r="E450" s="301">
        <v>0</v>
      </c>
      <c r="F450" s="161">
        <v>2.0499999999999998</v>
      </c>
      <c r="G450" s="161">
        <v>2.0499999999999998</v>
      </c>
    </row>
    <row r="451" spans="1:7" ht="25.5">
      <c r="A451" s="160" t="s">
        <v>3002</v>
      </c>
      <c r="B451" s="300"/>
      <c r="C451" s="160" t="s">
        <v>334</v>
      </c>
      <c r="D451" s="638" t="s">
        <v>34</v>
      </c>
      <c r="E451" s="301">
        <v>0</v>
      </c>
      <c r="F451" s="161">
        <v>5.46</v>
      </c>
      <c r="G451" s="161">
        <v>5.46</v>
      </c>
    </row>
    <row r="452" spans="1:7" s="190" customFormat="1">
      <c r="A452" s="160" t="s">
        <v>3003</v>
      </c>
      <c r="B452" s="300"/>
      <c r="C452" s="160" t="s">
        <v>335</v>
      </c>
      <c r="D452" s="638" t="s">
        <v>0</v>
      </c>
      <c r="E452" s="301">
        <v>0</v>
      </c>
      <c r="F452" s="161">
        <v>59.7</v>
      </c>
      <c r="G452" s="161">
        <v>59.7</v>
      </c>
    </row>
    <row r="453" spans="1:7" ht="25.5">
      <c r="A453" s="160" t="s">
        <v>3004</v>
      </c>
      <c r="B453" s="300"/>
      <c r="C453" s="160" t="s">
        <v>336</v>
      </c>
      <c r="D453" s="638" t="s">
        <v>0</v>
      </c>
      <c r="E453" s="301">
        <v>0</v>
      </c>
      <c r="F453" s="161">
        <v>100.65</v>
      </c>
      <c r="G453" s="161">
        <v>100.65</v>
      </c>
    </row>
    <row r="454" spans="1:7" s="190" customFormat="1" ht="15.95" customHeight="1">
      <c r="A454" s="185" t="s">
        <v>3005</v>
      </c>
      <c r="B454" s="186" t="s">
        <v>337</v>
      </c>
      <c r="C454" s="187"/>
      <c r="D454" s="191"/>
      <c r="E454" s="192"/>
      <c r="F454" s="192"/>
      <c r="G454" s="193"/>
    </row>
    <row r="455" spans="1:7">
      <c r="A455" s="160" t="s">
        <v>3006</v>
      </c>
      <c r="B455" s="300"/>
      <c r="C455" s="160" t="s">
        <v>338</v>
      </c>
      <c r="D455" s="638" t="s">
        <v>0</v>
      </c>
      <c r="E455" s="301">
        <v>0</v>
      </c>
      <c r="F455" s="161">
        <v>9.44</v>
      </c>
      <c r="G455" s="161">
        <v>9.44</v>
      </c>
    </row>
    <row r="456" spans="1:7" s="190" customFormat="1" ht="15.95" customHeight="1">
      <c r="A456" s="185" t="s">
        <v>3007</v>
      </c>
      <c r="B456" s="186" t="s">
        <v>339</v>
      </c>
      <c r="C456" s="187"/>
      <c r="D456" s="191"/>
      <c r="E456" s="192"/>
      <c r="F456" s="192"/>
      <c r="G456" s="193"/>
    </row>
    <row r="457" spans="1:7" s="190" customFormat="1" ht="25.5">
      <c r="A457" s="160" t="s">
        <v>3008</v>
      </c>
      <c r="B457" s="300"/>
      <c r="C457" s="160" t="s">
        <v>340</v>
      </c>
      <c r="D457" s="638" t="s">
        <v>0</v>
      </c>
      <c r="E457" s="301">
        <v>0</v>
      </c>
      <c r="F457" s="161">
        <v>15.22</v>
      </c>
      <c r="G457" s="161">
        <v>15.22</v>
      </c>
    </row>
    <row r="458" spans="1:7" s="190" customFormat="1" ht="15.95" customHeight="1">
      <c r="A458" s="185" t="s">
        <v>3009</v>
      </c>
      <c r="B458" s="186" t="s">
        <v>7054</v>
      </c>
      <c r="C458" s="187"/>
      <c r="D458" s="191"/>
      <c r="E458" s="192"/>
      <c r="F458" s="192"/>
      <c r="G458" s="193"/>
    </row>
    <row r="459" spans="1:7" s="190" customFormat="1" ht="38.25">
      <c r="A459" s="160" t="s">
        <v>3010</v>
      </c>
      <c r="B459" s="300"/>
      <c r="C459" s="160" t="s">
        <v>7710</v>
      </c>
      <c r="D459" s="638" t="s">
        <v>34</v>
      </c>
      <c r="E459" s="301">
        <v>0.5</v>
      </c>
      <c r="F459" s="161">
        <v>5.46</v>
      </c>
      <c r="G459" s="161">
        <v>5.96</v>
      </c>
    </row>
    <row r="460" spans="1:7" s="190" customFormat="1">
      <c r="A460" s="160" t="s">
        <v>3011</v>
      </c>
      <c r="B460" s="300"/>
      <c r="C460" s="160" t="s">
        <v>341</v>
      </c>
      <c r="D460" s="638" t="s">
        <v>34</v>
      </c>
      <c r="E460" s="301">
        <v>0</v>
      </c>
      <c r="F460" s="161">
        <v>2.73</v>
      </c>
      <c r="G460" s="161">
        <v>2.73</v>
      </c>
    </row>
    <row r="461" spans="1:7" ht="25.5">
      <c r="A461" s="160" t="s">
        <v>3012</v>
      </c>
      <c r="B461" s="300"/>
      <c r="C461" s="160" t="s">
        <v>342</v>
      </c>
      <c r="D461" s="638" t="s">
        <v>34</v>
      </c>
      <c r="E461" s="301">
        <v>0</v>
      </c>
      <c r="F461" s="161">
        <v>5.46</v>
      </c>
      <c r="G461" s="161">
        <v>5.46</v>
      </c>
    </row>
    <row r="462" spans="1:7" ht="38.25">
      <c r="A462" s="160" t="s">
        <v>3013</v>
      </c>
      <c r="B462" s="300"/>
      <c r="C462" s="160" t="s">
        <v>7711</v>
      </c>
      <c r="D462" s="638" t="s">
        <v>2</v>
      </c>
      <c r="E462" s="301">
        <v>3.97</v>
      </c>
      <c r="F462" s="161">
        <v>8.19</v>
      </c>
      <c r="G462" s="161">
        <v>12.16</v>
      </c>
    </row>
    <row r="463" spans="1:7" s="190" customFormat="1" ht="25.5">
      <c r="A463" s="160" t="s">
        <v>3014</v>
      </c>
      <c r="B463" s="300"/>
      <c r="C463" s="160" t="s">
        <v>343</v>
      </c>
      <c r="D463" s="638" t="s">
        <v>2</v>
      </c>
      <c r="E463" s="301">
        <v>0</v>
      </c>
      <c r="F463" s="161">
        <v>8.19</v>
      </c>
      <c r="G463" s="161">
        <v>8.19</v>
      </c>
    </row>
    <row r="464" spans="1:7" ht="15.95" customHeight="1">
      <c r="A464" s="179" t="s">
        <v>3015</v>
      </c>
      <c r="B464" s="180" t="s">
        <v>3016</v>
      </c>
      <c r="C464" s="181"/>
      <c r="D464" s="182"/>
      <c r="E464" s="183"/>
      <c r="F464" s="183"/>
      <c r="G464" s="184"/>
    </row>
    <row r="465" spans="1:7" s="190" customFormat="1" ht="15.95" customHeight="1">
      <c r="A465" s="185" t="s">
        <v>3017</v>
      </c>
      <c r="B465" s="186" t="s">
        <v>344</v>
      </c>
      <c r="C465" s="187"/>
      <c r="D465" s="191"/>
      <c r="E465" s="192"/>
      <c r="F465" s="192"/>
      <c r="G465" s="193"/>
    </row>
    <row r="466" spans="1:7" s="190" customFormat="1" ht="25.5">
      <c r="A466" s="160" t="s">
        <v>3018</v>
      </c>
      <c r="B466" s="300"/>
      <c r="C466" s="160" t="s">
        <v>345</v>
      </c>
      <c r="D466" s="638" t="s">
        <v>4</v>
      </c>
      <c r="E466" s="301">
        <v>13.95</v>
      </c>
      <c r="F466" s="161">
        <v>73.709999999999994</v>
      </c>
      <c r="G466" s="161">
        <v>87.66</v>
      </c>
    </row>
    <row r="467" spans="1:7" s="190" customFormat="1" ht="15.95" customHeight="1">
      <c r="A467" s="185" t="s">
        <v>3019</v>
      </c>
      <c r="B467" s="186" t="s">
        <v>346</v>
      </c>
      <c r="C467" s="187"/>
      <c r="D467" s="191"/>
      <c r="E467" s="192"/>
      <c r="F467" s="192"/>
      <c r="G467" s="193"/>
    </row>
    <row r="468" spans="1:7" s="190" customFormat="1" ht="38.25">
      <c r="A468" s="160" t="s">
        <v>3020</v>
      </c>
      <c r="B468" s="300"/>
      <c r="C468" s="160" t="s">
        <v>347</v>
      </c>
      <c r="D468" s="638" t="s">
        <v>4</v>
      </c>
      <c r="E468" s="301">
        <v>79.819999999999993</v>
      </c>
      <c r="F468" s="161">
        <v>8.19</v>
      </c>
      <c r="G468" s="161">
        <v>88.01</v>
      </c>
    </row>
    <row r="469" spans="1:7" ht="51">
      <c r="A469" s="160" t="s">
        <v>3021</v>
      </c>
      <c r="B469" s="300"/>
      <c r="C469" s="160" t="s">
        <v>7055</v>
      </c>
      <c r="D469" s="638" t="s">
        <v>4</v>
      </c>
      <c r="E469" s="301">
        <v>80.400000000000006</v>
      </c>
      <c r="F469" s="161">
        <v>8.19</v>
      </c>
      <c r="G469" s="161">
        <v>88.59</v>
      </c>
    </row>
    <row r="470" spans="1:7" s="190" customFormat="1" ht="38.25">
      <c r="A470" s="160" t="s">
        <v>3022</v>
      </c>
      <c r="B470" s="300"/>
      <c r="C470" s="160" t="s">
        <v>348</v>
      </c>
      <c r="D470" s="638" t="s">
        <v>4</v>
      </c>
      <c r="E470" s="301">
        <v>91.82</v>
      </c>
      <c r="F470" s="161">
        <v>8.19</v>
      </c>
      <c r="G470" s="161">
        <v>100.01</v>
      </c>
    </row>
    <row r="471" spans="1:7" s="190" customFormat="1" ht="25.5">
      <c r="A471" s="160" t="s">
        <v>3023</v>
      </c>
      <c r="B471" s="300"/>
      <c r="C471" s="160" t="s">
        <v>7056</v>
      </c>
      <c r="D471" s="638" t="s">
        <v>4</v>
      </c>
      <c r="E471" s="301">
        <v>84.2</v>
      </c>
      <c r="F471" s="161">
        <v>8.19</v>
      </c>
      <c r="G471" s="161">
        <v>92.39</v>
      </c>
    </row>
    <row r="472" spans="1:7" s="190" customFormat="1" ht="15.95" customHeight="1">
      <c r="A472" s="185" t="s">
        <v>3024</v>
      </c>
      <c r="B472" s="186" t="s">
        <v>349</v>
      </c>
      <c r="C472" s="187"/>
      <c r="D472" s="191"/>
      <c r="E472" s="192"/>
      <c r="F472" s="192"/>
      <c r="G472" s="193"/>
    </row>
    <row r="473" spans="1:7" s="190" customFormat="1" ht="25.5">
      <c r="A473" s="160" t="s">
        <v>3025</v>
      </c>
      <c r="B473" s="300"/>
      <c r="C473" s="160" t="s">
        <v>350</v>
      </c>
      <c r="D473" s="638" t="s">
        <v>4</v>
      </c>
      <c r="E473" s="301">
        <v>12.05</v>
      </c>
      <c r="F473" s="161">
        <v>0</v>
      </c>
      <c r="G473" s="161">
        <v>12.05</v>
      </c>
    </row>
    <row r="474" spans="1:7" s="190" customFormat="1" ht="25.5">
      <c r="A474" s="160" t="s">
        <v>3026</v>
      </c>
      <c r="B474" s="300"/>
      <c r="C474" s="160" t="s">
        <v>351</v>
      </c>
      <c r="D474" s="638" t="s">
        <v>4</v>
      </c>
      <c r="E474" s="301">
        <v>22.59</v>
      </c>
      <c r="F474" s="161">
        <v>0</v>
      </c>
      <c r="G474" s="161">
        <v>22.59</v>
      </c>
    </row>
    <row r="475" spans="1:7" s="190" customFormat="1" ht="25.5">
      <c r="A475" s="160" t="s">
        <v>3027</v>
      </c>
      <c r="B475" s="300"/>
      <c r="C475" s="160" t="s">
        <v>352</v>
      </c>
      <c r="D475" s="638" t="s">
        <v>4</v>
      </c>
      <c r="E475" s="301">
        <v>28.05</v>
      </c>
      <c r="F475" s="161">
        <v>0</v>
      </c>
      <c r="G475" s="161">
        <v>28.05</v>
      </c>
    </row>
    <row r="476" spans="1:7" ht="25.5">
      <c r="A476" s="160" t="s">
        <v>3028</v>
      </c>
      <c r="B476" s="300"/>
      <c r="C476" s="160" t="s">
        <v>353</v>
      </c>
      <c r="D476" s="638" t="s">
        <v>4</v>
      </c>
      <c r="E476" s="301">
        <v>31.9</v>
      </c>
      <c r="F476" s="161">
        <v>0</v>
      </c>
      <c r="G476" s="161">
        <v>31.9</v>
      </c>
    </row>
    <row r="477" spans="1:7" s="190" customFormat="1" ht="25.5">
      <c r="A477" s="160" t="s">
        <v>3029</v>
      </c>
      <c r="B477" s="300"/>
      <c r="C477" s="160" t="s">
        <v>354</v>
      </c>
      <c r="D477" s="638" t="s">
        <v>14</v>
      </c>
      <c r="E477" s="301">
        <v>1.6</v>
      </c>
      <c r="F477" s="161">
        <v>0</v>
      </c>
      <c r="G477" s="161">
        <v>1.6</v>
      </c>
    </row>
    <row r="478" spans="1:7" s="190" customFormat="1" ht="38.25">
      <c r="A478" s="160" t="s">
        <v>3030</v>
      </c>
      <c r="B478" s="300"/>
      <c r="C478" s="160" t="s">
        <v>7712</v>
      </c>
      <c r="D478" s="638" t="s">
        <v>4</v>
      </c>
      <c r="E478" s="301">
        <v>9.9600000000000009</v>
      </c>
      <c r="F478" s="161">
        <v>0</v>
      </c>
      <c r="G478" s="161">
        <v>9.9600000000000009</v>
      </c>
    </row>
    <row r="479" spans="1:7" s="190" customFormat="1" ht="15.95" customHeight="1">
      <c r="A479" s="185" t="s">
        <v>6720</v>
      </c>
      <c r="B479" s="186" t="s">
        <v>6721</v>
      </c>
      <c r="C479" s="187"/>
      <c r="D479" s="191"/>
      <c r="E479" s="192"/>
      <c r="F479" s="192"/>
      <c r="G479" s="193"/>
    </row>
    <row r="480" spans="1:7" s="190" customFormat="1" ht="25.5">
      <c r="A480" s="160" t="s">
        <v>6722</v>
      </c>
      <c r="B480" s="300"/>
      <c r="C480" s="160" t="s">
        <v>7713</v>
      </c>
      <c r="D480" s="638" t="s">
        <v>6680</v>
      </c>
      <c r="E480" s="301">
        <v>29.85</v>
      </c>
      <c r="F480" s="161">
        <v>0</v>
      </c>
      <c r="G480" s="161">
        <v>29.85</v>
      </c>
    </row>
    <row r="481" spans="1:7" s="190" customFormat="1" ht="25.5">
      <c r="A481" s="160" t="s">
        <v>6723</v>
      </c>
      <c r="B481" s="300"/>
      <c r="C481" s="160" t="s">
        <v>6683</v>
      </c>
      <c r="D481" s="638" t="s">
        <v>4</v>
      </c>
      <c r="E481" s="301">
        <v>22.87</v>
      </c>
      <c r="F481" s="161">
        <v>0</v>
      </c>
      <c r="G481" s="161">
        <v>22.87</v>
      </c>
    </row>
    <row r="482" spans="1:7" s="190" customFormat="1" ht="25.5">
      <c r="A482" s="160" t="s">
        <v>7057</v>
      </c>
      <c r="B482" s="300"/>
      <c r="C482" s="160" t="s">
        <v>7058</v>
      </c>
      <c r="D482" s="638" t="s">
        <v>6680</v>
      </c>
      <c r="E482" s="301">
        <v>766.67</v>
      </c>
      <c r="F482" s="161">
        <v>0</v>
      </c>
      <c r="G482" s="161">
        <v>766.67</v>
      </c>
    </row>
    <row r="483" spans="1:7" s="190" customFormat="1" ht="15.95" customHeight="1">
      <c r="A483" s="185" t="s">
        <v>3031</v>
      </c>
      <c r="B483" s="186" t="s">
        <v>355</v>
      </c>
      <c r="C483" s="187"/>
      <c r="D483" s="191"/>
      <c r="E483" s="192"/>
      <c r="F483" s="192"/>
      <c r="G483" s="193"/>
    </row>
    <row r="484" spans="1:7" s="190" customFormat="1" ht="25.5">
      <c r="A484" s="160" t="s">
        <v>3032</v>
      </c>
      <c r="B484" s="300"/>
      <c r="C484" s="160" t="s">
        <v>369</v>
      </c>
      <c r="D484" s="638" t="s">
        <v>4</v>
      </c>
      <c r="E484" s="301">
        <v>3.37</v>
      </c>
      <c r="F484" s="161">
        <v>0</v>
      </c>
      <c r="G484" s="161">
        <v>3.37</v>
      </c>
    </row>
    <row r="485" spans="1:7" s="190" customFormat="1" ht="25.5">
      <c r="A485" s="160" t="s">
        <v>3033</v>
      </c>
      <c r="B485" s="300"/>
      <c r="C485" s="160" t="s">
        <v>356</v>
      </c>
      <c r="D485" s="638" t="s">
        <v>4</v>
      </c>
      <c r="E485" s="301">
        <v>4.82</v>
      </c>
      <c r="F485" s="161">
        <v>0</v>
      </c>
      <c r="G485" s="161">
        <v>4.82</v>
      </c>
    </row>
    <row r="486" spans="1:7" s="190" customFormat="1" ht="38.25">
      <c r="A486" s="160" t="s">
        <v>3034</v>
      </c>
      <c r="B486" s="300"/>
      <c r="C486" s="160" t="s">
        <v>358</v>
      </c>
      <c r="D486" s="638" t="s">
        <v>4</v>
      </c>
      <c r="E486" s="301">
        <v>7.2</v>
      </c>
      <c r="F486" s="161">
        <v>0</v>
      </c>
      <c r="G486" s="161">
        <v>7.2</v>
      </c>
    </row>
    <row r="487" spans="1:7" s="190" customFormat="1" ht="38.25">
      <c r="A487" s="160" t="s">
        <v>3035</v>
      </c>
      <c r="B487" s="300"/>
      <c r="C487" s="160" t="s">
        <v>360</v>
      </c>
      <c r="D487" s="638" t="s">
        <v>4</v>
      </c>
      <c r="E487" s="301">
        <v>7.95</v>
      </c>
      <c r="F487" s="161">
        <v>0</v>
      </c>
      <c r="G487" s="161">
        <v>7.95</v>
      </c>
    </row>
    <row r="488" spans="1:7" s="190" customFormat="1" ht="38.25">
      <c r="A488" s="160" t="s">
        <v>3036</v>
      </c>
      <c r="B488" s="300"/>
      <c r="C488" s="160" t="s">
        <v>362</v>
      </c>
      <c r="D488" s="638" t="s">
        <v>4</v>
      </c>
      <c r="E488" s="301">
        <v>10.63</v>
      </c>
      <c r="F488" s="161">
        <v>0</v>
      </c>
      <c r="G488" s="161">
        <v>10.63</v>
      </c>
    </row>
    <row r="489" spans="1:7" s="190" customFormat="1" ht="38.25">
      <c r="A489" s="160" t="s">
        <v>3037</v>
      </c>
      <c r="B489" s="300"/>
      <c r="C489" s="160" t="s">
        <v>364</v>
      </c>
      <c r="D489" s="638" t="s">
        <v>4</v>
      </c>
      <c r="E489" s="301">
        <v>15.93</v>
      </c>
      <c r="F489" s="161">
        <v>0</v>
      </c>
      <c r="G489" s="161">
        <v>15.93</v>
      </c>
    </row>
    <row r="490" spans="1:7" s="190" customFormat="1" ht="38.25">
      <c r="A490" s="160" t="s">
        <v>3038</v>
      </c>
      <c r="B490" s="300"/>
      <c r="C490" s="160" t="s">
        <v>366</v>
      </c>
      <c r="D490" s="638" t="s">
        <v>4</v>
      </c>
      <c r="E490" s="301">
        <v>21.22</v>
      </c>
      <c r="F490" s="161">
        <v>0</v>
      </c>
      <c r="G490" s="161">
        <v>21.22</v>
      </c>
    </row>
    <row r="491" spans="1:7" s="190" customFormat="1" ht="38.25">
      <c r="A491" s="160" t="s">
        <v>3039</v>
      </c>
      <c r="B491" s="300"/>
      <c r="C491" s="160" t="s">
        <v>15</v>
      </c>
      <c r="D491" s="638" t="s">
        <v>14</v>
      </c>
      <c r="E491" s="301">
        <v>1.02</v>
      </c>
      <c r="F491" s="161">
        <v>0</v>
      </c>
      <c r="G491" s="161">
        <v>1.02</v>
      </c>
    </row>
    <row r="492" spans="1:7" s="190" customFormat="1" ht="25.5">
      <c r="A492" s="160" t="s">
        <v>3040</v>
      </c>
      <c r="B492" s="300"/>
      <c r="C492" s="160" t="s">
        <v>357</v>
      </c>
      <c r="D492" s="638" t="s">
        <v>4</v>
      </c>
      <c r="E492" s="301">
        <v>8.2899999999999991</v>
      </c>
      <c r="F492" s="161">
        <v>0</v>
      </c>
      <c r="G492" s="161">
        <v>8.2899999999999991</v>
      </c>
    </row>
    <row r="493" spans="1:7" s="190" customFormat="1" ht="25.5">
      <c r="A493" s="160" t="s">
        <v>3041</v>
      </c>
      <c r="B493" s="300"/>
      <c r="C493" s="160" t="s">
        <v>359</v>
      </c>
      <c r="D493" s="638" t="s">
        <v>4</v>
      </c>
      <c r="E493" s="301">
        <v>11.44</v>
      </c>
      <c r="F493" s="161">
        <v>0</v>
      </c>
      <c r="G493" s="161">
        <v>11.44</v>
      </c>
    </row>
    <row r="494" spans="1:7" s="190" customFormat="1" ht="25.5">
      <c r="A494" s="160" t="s">
        <v>3042</v>
      </c>
      <c r="B494" s="300"/>
      <c r="C494" s="160" t="s">
        <v>361</v>
      </c>
      <c r="D494" s="638" t="s">
        <v>4</v>
      </c>
      <c r="E494" s="301">
        <v>11.94</v>
      </c>
      <c r="F494" s="161">
        <v>0</v>
      </c>
      <c r="G494" s="161">
        <v>11.94</v>
      </c>
    </row>
    <row r="495" spans="1:7" s="190" customFormat="1" ht="25.5">
      <c r="A495" s="160" t="s">
        <v>3043</v>
      </c>
      <c r="B495" s="300"/>
      <c r="C495" s="160" t="s">
        <v>363</v>
      </c>
      <c r="D495" s="638" t="s">
        <v>4</v>
      </c>
      <c r="E495" s="301">
        <v>15.26</v>
      </c>
      <c r="F495" s="161">
        <v>0</v>
      </c>
      <c r="G495" s="161">
        <v>15.26</v>
      </c>
    </row>
    <row r="496" spans="1:7" s="190" customFormat="1" ht="25.5">
      <c r="A496" s="160" t="s">
        <v>3044</v>
      </c>
      <c r="B496" s="300"/>
      <c r="C496" s="160" t="s">
        <v>365</v>
      </c>
      <c r="D496" s="638" t="s">
        <v>4</v>
      </c>
      <c r="E496" s="301">
        <v>22.87</v>
      </c>
      <c r="F496" s="161">
        <v>0</v>
      </c>
      <c r="G496" s="161">
        <v>22.87</v>
      </c>
    </row>
    <row r="497" spans="1:7" s="190" customFormat="1" ht="25.5">
      <c r="A497" s="160" t="s">
        <v>3045</v>
      </c>
      <c r="B497" s="300"/>
      <c r="C497" s="160" t="s">
        <v>367</v>
      </c>
      <c r="D497" s="638" t="s">
        <v>4</v>
      </c>
      <c r="E497" s="301">
        <v>30.49</v>
      </c>
      <c r="F497" s="161">
        <v>0</v>
      </c>
      <c r="G497" s="161">
        <v>30.49</v>
      </c>
    </row>
    <row r="498" spans="1:7" s="190" customFormat="1" ht="25.5">
      <c r="A498" s="160" t="s">
        <v>3046</v>
      </c>
      <c r="B498" s="300"/>
      <c r="C498" s="160" t="s">
        <v>368</v>
      </c>
      <c r="D498" s="638" t="s">
        <v>14</v>
      </c>
      <c r="E498" s="301">
        <v>1.48</v>
      </c>
      <c r="F498" s="161">
        <v>0</v>
      </c>
      <c r="G498" s="161">
        <v>1.48</v>
      </c>
    </row>
    <row r="499" spans="1:7" s="190" customFormat="1" ht="15.95" customHeight="1">
      <c r="A499" s="179" t="s">
        <v>3047</v>
      </c>
      <c r="B499" s="180" t="s">
        <v>3048</v>
      </c>
      <c r="C499" s="181"/>
      <c r="D499" s="182"/>
      <c r="E499" s="183"/>
      <c r="F499" s="183"/>
      <c r="G499" s="184"/>
    </row>
    <row r="500" spans="1:7" s="190" customFormat="1" ht="15.95" customHeight="1">
      <c r="A500" s="185" t="s">
        <v>3049</v>
      </c>
      <c r="B500" s="186" t="s">
        <v>370</v>
      </c>
      <c r="C500" s="187"/>
      <c r="D500" s="191"/>
      <c r="E500" s="192"/>
      <c r="F500" s="192"/>
      <c r="G500" s="193"/>
    </row>
    <row r="501" spans="1:7" s="190" customFormat="1" ht="25.5">
      <c r="A501" s="160" t="s">
        <v>3050</v>
      </c>
      <c r="B501" s="300"/>
      <c r="C501" s="160" t="s">
        <v>16</v>
      </c>
      <c r="D501" s="638" t="s">
        <v>4</v>
      </c>
      <c r="E501" s="301">
        <v>0</v>
      </c>
      <c r="F501" s="161">
        <v>34.130000000000003</v>
      </c>
      <c r="G501" s="161">
        <v>34.130000000000003</v>
      </c>
    </row>
    <row r="502" spans="1:7" s="190" customFormat="1" ht="25.5">
      <c r="A502" s="160" t="s">
        <v>3051</v>
      </c>
      <c r="B502" s="300"/>
      <c r="C502" s="160" t="s">
        <v>371</v>
      </c>
      <c r="D502" s="638" t="s">
        <v>4</v>
      </c>
      <c r="E502" s="301">
        <v>0</v>
      </c>
      <c r="F502" s="161">
        <v>42.59</v>
      </c>
      <c r="G502" s="161">
        <v>42.59</v>
      </c>
    </row>
    <row r="503" spans="1:7" s="190" customFormat="1" ht="15.95" customHeight="1">
      <c r="A503" s="185" t="s">
        <v>3052</v>
      </c>
      <c r="B503" s="186" t="s">
        <v>372</v>
      </c>
      <c r="C503" s="187"/>
      <c r="D503" s="191"/>
      <c r="E503" s="192"/>
      <c r="F503" s="192"/>
      <c r="G503" s="193"/>
    </row>
    <row r="504" spans="1:7" s="190" customFormat="1" ht="25.5">
      <c r="A504" s="160" t="s">
        <v>3053</v>
      </c>
      <c r="B504" s="300"/>
      <c r="C504" s="160" t="s">
        <v>7714</v>
      </c>
      <c r="D504" s="638" t="s">
        <v>4</v>
      </c>
      <c r="E504" s="301">
        <v>0</v>
      </c>
      <c r="F504" s="161">
        <v>40.950000000000003</v>
      </c>
      <c r="G504" s="161">
        <v>40.950000000000003</v>
      </c>
    </row>
    <row r="505" spans="1:7" s="190" customFormat="1" ht="25.5">
      <c r="A505" s="160" t="s">
        <v>3054</v>
      </c>
      <c r="B505" s="300"/>
      <c r="C505" s="160" t="s">
        <v>7715</v>
      </c>
      <c r="D505" s="638" t="s">
        <v>4</v>
      </c>
      <c r="E505" s="301">
        <v>0</v>
      </c>
      <c r="F505" s="161">
        <v>52.96</v>
      </c>
      <c r="G505" s="161">
        <v>52.96</v>
      </c>
    </row>
    <row r="506" spans="1:7" s="190" customFormat="1" ht="15.95" customHeight="1">
      <c r="A506" s="185" t="s">
        <v>3055</v>
      </c>
      <c r="B506" s="186" t="s">
        <v>373</v>
      </c>
      <c r="C506" s="187"/>
      <c r="D506" s="191"/>
      <c r="E506" s="192"/>
      <c r="F506" s="192"/>
      <c r="G506" s="193"/>
    </row>
    <row r="507" spans="1:7" s="190" customFormat="1" ht="25.5">
      <c r="A507" s="160" t="s">
        <v>3056</v>
      </c>
      <c r="B507" s="300"/>
      <c r="C507" s="160" t="s">
        <v>374</v>
      </c>
      <c r="D507" s="638" t="s">
        <v>4</v>
      </c>
      <c r="E507" s="301">
        <v>0</v>
      </c>
      <c r="F507" s="161">
        <v>5.87</v>
      </c>
      <c r="G507" s="161">
        <v>5.87</v>
      </c>
    </row>
    <row r="508" spans="1:7" s="190" customFormat="1" ht="25.5">
      <c r="A508" s="160" t="s">
        <v>3057</v>
      </c>
      <c r="B508" s="300"/>
      <c r="C508" s="160" t="s">
        <v>17</v>
      </c>
      <c r="D508" s="638" t="s">
        <v>4</v>
      </c>
      <c r="E508" s="301">
        <v>0</v>
      </c>
      <c r="F508" s="161">
        <v>12.73</v>
      </c>
      <c r="G508" s="161">
        <v>12.73</v>
      </c>
    </row>
    <row r="509" spans="1:7" s="190" customFormat="1" ht="25.5">
      <c r="A509" s="160" t="s">
        <v>3058</v>
      </c>
      <c r="B509" s="300"/>
      <c r="C509" s="160" t="s">
        <v>375</v>
      </c>
      <c r="D509" s="638" t="s">
        <v>4</v>
      </c>
      <c r="E509" s="301">
        <v>11.08</v>
      </c>
      <c r="F509" s="161">
        <v>45.87</v>
      </c>
      <c r="G509" s="161">
        <v>56.95</v>
      </c>
    </row>
    <row r="510" spans="1:7" s="190" customFormat="1" ht="15.95" customHeight="1">
      <c r="A510" s="185" t="s">
        <v>3059</v>
      </c>
      <c r="B510" s="186" t="s">
        <v>376</v>
      </c>
      <c r="C510" s="187"/>
      <c r="D510" s="191"/>
      <c r="E510" s="192"/>
      <c r="F510" s="192"/>
      <c r="G510" s="193"/>
    </row>
    <row r="511" spans="1:7" s="190" customFormat="1" ht="25.5">
      <c r="A511" s="160" t="s">
        <v>3060</v>
      </c>
      <c r="B511" s="300"/>
      <c r="C511" s="160" t="s">
        <v>377</v>
      </c>
      <c r="D511" s="638" t="s">
        <v>4</v>
      </c>
      <c r="E511" s="301">
        <v>0</v>
      </c>
      <c r="F511" s="161">
        <v>42.16</v>
      </c>
      <c r="G511" s="161">
        <v>42.16</v>
      </c>
    </row>
    <row r="512" spans="1:7" ht="15.95" customHeight="1">
      <c r="A512" s="185" t="s">
        <v>3061</v>
      </c>
      <c r="B512" s="186" t="s">
        <v>378</v>
      </c>
      <c r="C512" s="187"/>
      <c r="D512" s="191"/>
      <c r="E512" s="192"/>
      <c r="F512" s="192"/>
      <c r="G512" s="193"/>
    </row>
    <row r="513" spans="1:7" s="190" customFormat="1">
      <c r="A513" s="160" t="s">
        <v>3062</v>
      </c>
      <c r="B513" s="300"/>
      <c r="C513" s="160" t="s">
        <v>379</v>
      </c>
      <c r="D513" s="638" t="s">
        <v>4</v>
      </c>
      <c r="E513" s="301">
        <v>0</v>
      </c>
      <c r="F513" s="161">
        <v>8.19</v>
      </c>
      <c r="G513" s="161">
        <v>8.19</v>
      </c>
    </row>
    <row r="514" spans="1:7" s="190" customFormat="1" ht="15.95" customHeight="1">
      <c r="A514" s="179" t="s">
        <v>3063</v>
      </c>
      <c r="B514" s="180" t="s">
        <v>3064</v>
      </c>
      <c r="C514" s="181"/>
      <c r="D514" s="182"/>
      <c r="E514" s="183"/>
      <c r="F514" s="183"/>
      <c r="G514" s="184"/>
    </row>
    <row r="515" spans="1:7" s="190" customFormat="1" ht="15.95" customHeight="1">
      <c r="A515" s="185" t="s">
        <v>3065</v>
      </c>
      <c r="B515" s="186" t="s">
        <v>380</v>
      </c>
      <c r="C515" s="187"/>
      <c r="D515" s="191"/>
      <c r="E515" s="192"/>
      <c r="F515" s="192"/>
      <c r="G515" s="193"/>
    </row>
    <row r="516" spans="1:7" s="190" customFormat="1" ht="25.5">
      <c r="A516" s="160" t="s">
        <v>3066</v>
      </c>
      <c r="B516" s="300"/>
      <c r="C516" s="160" t="s">
        <v>18</v>
      </c>
      <c r="D516" s="638" t="s">
        <v>4</v>
      </c>
      <c r="E516" s="301">
        <v>9.01</v>
      </c>
      <c r="F516" s="161">
        <v>0.19</v>
      </c>
      <c r="G516" s="161">
        <v>9.1999999999999993</v>
      </c>
    </row>
    <row r="517" spans="1:7" ht="25.5">
      <c r="A517" s="160" t="s">
        <v>3067</v>
      </c>
      <c r="B517" s="300"/>
      <c r="C517" s="160" t="s">
        <v>381</v>
      </c>
      <c r="D517" s="638" t="s">
        <v>4</v>
      </c>
      <c r="E517" s="301">
        <v>9.25</v>
      </c>
      <c r="F517" s="161">
        <v>0.19</v>
      </c>
      <c r="G517" s="161">
        <v>9.44</v>
      </c>
    </row>
    <row r="518" spans="1:7" s="190" customFormat="1" ht="25.5">
      <c r="A518" s="160" t="s">
        <v>3068</v>
      </c>
      <c r="B518" s="300"/>
      <c r="C518" s="160" t="s">
        <v>382</v>
      </c>
      <c r="D518" s="638" t="s">
        <v>4</v>
      </c>
      <c r="E518" s="301">
        <v>15.25</v>
      </c>
      <c r="F518" s="161">
        <v>0.64</v>
      </c>
      <c r="G518" s="161">
        <v>15.89</v>
      </c>
    </row>
    <row r="519" spans="1:7" s="190" customFormat="1" ht="25.5">
      <c r="A519" s="160" t="s">
        <v>3069</v>
      </c>
      <c r="B519" s="300"/>
      <c r="C519" s="160" t="s">
        <v>7716</v>
      </c>
      <c r="D519" s="638" t="s">
        <v>4</v>
      </c>
      <c r="E519" s="301">
        <v>8.7899999999999991</v>
      </c>
      <c r="F519" s="161">
        <v>0</v>
      </c>
      <c r="G519" s="161">
        <v>8.7899999999999991</v>
      </c>
    </row>
    <row r="520" spans="1:7" s="190" customFormat="1" ht="15.95" customHeight="1">
      <c r="A520" s="185" t="s">
        <v>3070</v>
      </c>
      <c r="B520" s="186" t="s">
        <v>383</v>
      </c>
      <c r="C520" s="187"/>
      <c r="D520" s="191"/>
      <c r="E520" s="192"/>
      <c r="F520" s="192"/>
      <c r="G520" s="193"/>
    </row>
    <row r="521" spans="1:7" s="190" customFormat="1" ht="25.5">
      <c r="A521" s="160" t="s">
        <v>3071</v>
      </c>
      <c r="B521" s="300"/>
      <c r="C521" s="160" t="s">
        <v>7717</v>
      </c>
      <c r="D521" s="638" t="s">
        <v>4</v>
      </c>
      <c r="E521" s="301">
        <v>5.84</v>
      </c>
      <c r="F521" s="161">
        <v>0.88</v>
      </c>
      <c r="G521" s="161">
        <v>6.72</v>
      </c>
    </row>
    <row r="522" spans="1:7" ht="25.5">
      <c r="A522" s="160" t="s">
        <v>3072</v>
      </c>
      <c r="B522" s="300"/>
      <c r="C522" s="160" t="s">
        <v>7718</v>
      </c>
      <c r="D522" s="638" t="s">
        <v>4</v>
      </c>
      <c r="E522" s="301">
        <v>6.58</v>
      </c>
      <c r="F522" s="161">
        <v>0.99</v>
      </c>
      <c r="G522" s="161">
        <v>7.57</v>
      </c>
    </row>
    <row r="523" spans="1:7" s="190" customFormat="1" ht="25.5">
      <c r="A523" s="160" t="s">
        <v>3073</v>
      </c>
      <c r="B523" s="300"/>
      <c r="C523" s="160" t="s">
        <v>7719</v>
      </c>
      <c r="D523" s="638" t="s">
        <v>4</v>
      </c>
      <c r="E523" s="301">
        <v>11.04</v>
      </c>
      <c r="F523" s="161">
        <v>0.56999999999999995</v>
      </c>
      <c r="G523" s="161">
        <v>11.61</v>
      </c>
    </row>
    <row r="524" spans="1:7" s="190" customFormat="1" ht="38.25">
      <c r="A524" s="160" t="s">
        <v>3074</v>
      </c>
      <c r="B524" s="300"/>
      <c r="C524" s="160" t="s">
        <v>7720</v>
      </c>
      <c r="D524" s="638" t="s">
        <v>4</v>
      </c>
      <c r="E524" s="301">
        <v>11.78</v>
      </c>
      <c r="F524" s="161">
        <v>0.54</v>
      </c>
      <c r="G524" s="161">
        <v>12.32</v>
      </c>
    </row>
    <row r="525" spans="1:7" s="190" customFormat="1" ht="15.95" customHeight="1">
      <c r="A525" s="185" t="s">
        <v>3075</v>
      </c>
      <c r="B525" s="186" t="s">
        <v>384</v>
      </c>
      <c r="C525" s="187"/>
      <c r="D525" s="191"/>
      <c r="E525" s="192"/>
      <c r="F525" s="192"/>
      <c r="G525" s="193"/>
    </row>
    <row r="526" spans="1:7" s="190" customFormat="1" ht="25.5">
      <c r="A526" s="160" t="s">
        <v>3076</v>
      </c>
      <c r="B526" s="300"/>
      <c r="C526" s="160" t="s">
        <v>385</v>
      </c>
      <c r="D526" s="638" t="s">
        <v>4</v>
      </c>
      <c r="E526" s="301">
        <v>24.47</v>
      </c>
      <c r="F526" s="161">
        <v>1.27</v>
      </c>
      <c r="G526" s="161">
        <v>25.74</v>
      </c>
    </row>
    <row r="527" spans="1:7" ht="25.5">
      <c r="A527" s="160" t="s">
        <v>3077</v>
      </c>
      <c r="B527" s="300"/>
      <c r="C527" s="160" t="s">
        <v>386</v>
      </c>
      <c r="D527" s="638" t="s">
        <v>4</v>
      </c>
      <c r="E527" s="301">
        <v>20.79</v>
      </c>
      <c r="F527" s="161">
        <v>1.03</v>
      </c>
      <c r="G527" s="161">
        <v>21.82</v>
      </c>
    </row>
    <row r="528" spans="1:7" s="190" customFormat="1" ht="15.95" customHeight="1">
      <c r="A528" s="185" t="s">
        <v>3078</v>
      </c>
      <c r="B528" s="186" t="s">
        <v>3079</v>
      </c>
      <c r="C528" s="187"/>
      <c r="D528" s="191"/>
      <c r="E528" s="192"/>
      <c r="F528" s="192"/>
      <c r="G528" s="193"/>
    </row>
    <row r="529" spans="1:7" s="190" customFormat="1" ht="25.5">
      <c r="A529" s="160" t="s">
        <v>3080</v>
      </c>
      <c r="B529" s="300"/>
      <c r="C529" s="160" t="s">
        <v>3081</v>
      </c>
      <c r="D529" s="638" t="s">
        <v>4</v>
      </c>
      <c r="E529" s="301">
        <v>265.87</v>
      </c>
      <c r="F529" s="161">
        <v>0</v>
      </c>
      <c r="G529" s="161">
        <v>265.87</v>
      </c>
    </row>
    <row r="530" spans="1:7" s="190" customFormat="1" ht="15.95" customHeight="1">
      <c r="A530" s="185" t="s">
        <v>3082</v>
      </c>
      <c r="B530" s="186" t="s">
        <v>387</v>
      </c>
      <c r="C530" s="187"/>
      <c r="D530" s="191"/>
      <c r="E530" s="192"/>
      <c r="F530" s="192"/>
      <c r="G530" s="193"/>
    </row>
    <row r="531" spans="1:7" s="190" customFormat="1" ht="25.5">
      <c r="A531" s="160" t="s">
        <v>3083</v>
      </c>
      <c r="B531" s="300"/>
      <c r="C531" s="160" t="s">
        <v>388</v>
      </c>
      <c r="D531" s="638" t="s">
        <v>4</v>
      </c>
      <c r="E531" s="301">
        <v>3.27</v>
      </c>
      <c r="F531" s="161">
        <v>0.08</v>
      </c>
      <c r="G531" s="161">
        <v>3.35</v>
      </c>
    </row>
    <row r="532" spans="1:7" ht="15.95" customHeight="1">
      <c r="A532" s="185" t="s">
        <v>3084</v>
      </c>
      <c r="B532" s="186" t="s">
        <v>389</v>
      </c>
      <c r="C532" s="187"/>
      <c r="D532" s="191"/>
      <c r="E532" s="192"/>
      <c r="F532" s="192"/>
      <c r="G532" s="193"/>
    </row>
    <row r="533" spans="1:7" s="190" customFormat="1" ht="25.5">
      <c r="A533" s="160" t="s">
        <v>3085</v>
      </c>
      <c r="B533" s="300"/>
      <c r="C533" s="160" t="s">
        <v>390</v>
      </c>
      <c r="D533" s="638" t="s">
        <v>4</v>
      </c>
      <c r="E533" s="301">
        <v>2.62</v>
      </c>
      <c r="F533" s="161">
        <v>1.9</v>
      </c>
      <c r="G533" s="161">
        <v>4.5199999999999996</v>
      </c>
    </row>
    <row r="534" spans="1:7" s="190" customFormat="1" ht="25.5">
      <c r="A534" s="160" t="s">
        <v>3086</v>
      </c>
      <c r="B534" s="300"/>
      <c r="C534" s="160" t="s">
        <v>391</v>
      </c>
      <c r="D534" s="638" t="s">
        <v>4</v>
      </c>
      <c r="E534" s="301">
        <v>11.92</v>
      </c>
      <c r="F534" s="161">
        <v>1.75</v>
      </c>
      <c r="G534" s="161">
        <v>13.67</v>
      </c>
    </row>
    <row r="535" spans="1:7" s="190" customFormat="1" ht="15.95" customHeight="1">
      <c r="A535" s="185" t="s">
        <v>3087</v>
      </c>
      <c r="B535" s="186" t="s">
        <v>392</v>
      </c>
      <c r="C535" s="187"/>
      <c r="D535" s="191"/>
      <c r="E535" s="192"/>
      <c r="F535" s="192"/>
      <c r="G535" s="193"/>
    </row>
    <row r="536" spans="1:7" s="190" customFormat="1" ht="38.25">
      <c r="A536" s="160" t="s">
        <v>3088</v>
      </c>
      <c r="B536" s="300"/>
      <c r="C536" s="160" t="s">
        <v>393</v>
      </c>
      <c r="D536" s="638" t="s">
        <v>4</v>
      </c>
      <c r="E536" s="301">
        <v>9.41</v>
      </c>
      <c r="F536" s="161">
        <v>0.28999999999999998</v>
      </c>
      <c r="G536" s="161">
        <v>9.6999999999999993</v>
      </c>
    </row>
    <row r="537" spans="1:7" ht="38.25">
      <c r="A537" s="160" t="s">
        <v>3089</v>
      </c>
      <c r="B537" s="300"/>
      <c r="C537" s="160" t="s">
        <v>19</v>
      </c>
      <c r="D537" s="638" t="s">
        <v>4</v>
      </c>
      <c r="E537" s="301">
        <v>6.69</v>
      </c>
      <c r="F537" s="161">
        <v>0.2</v>
      </c>
      <c r="G537" s="161">
        <v>6.89</v>
      </c>
    </row>
    <row r="538" spans="1:7" s="190" customFormat="1" ht="38.25">
      <c r="A538" s="160" t="s">
        <v>3090</v>
      </c>
      <c r="B538" s="300"/>
      <c r="C538" s="160" t="s">
        <v>394</v>
      </c>
      <c r="D538" s="638" t="s">
        <v>4</v>
      </c>
      <c r="E538" s="301">
        <v>6.79</v>
      </c>
      <c r="F538" s="161">
        <v>0.09</v>
      </c>
      <c r="G538" s="161">
        <v>6.88</v>
      </c>
    </row>
    <row r="539" spans="1:7" s="190" customFormat="1" ht="38.25">
      <c r="A539" s="160" t="s">
        <v>3091</v>
      </c>
      <c r="B539" s="300"/>
      <c r="C539" s="160" t="s">
        <v>395</v>
      </c>
      <c r="D539" s="638" t="s">
        <v>4</v>
      </c>
      <c r="E539" s="301">
        <v>11.54</v>
      </c>
      <c r="F539" s="161">
        <v>0.27</v>
      </c>
      <c r="G539" s="161">
        <v>11.81</v>
      </c>
    </row>
    <row r="540" spans="1:7" s="190" customFormat="1" ht="15.95" customHeight="1">
      <c r="A540" s="179" t="s">
        <v>3092</v>
      </c>
      <c r="B540" s="180" t="s">
        <v>3093</v>
      </c>
      <c r="C540" s="181"/>
      <c r="D540" s="182"/>
      <c r="E540" s="183"/>
      <c r="F540" s="183"/>
      <c r="G540" s="184"/>
    </row>
    <row r="541" spans="1:7" s="190" customFormat="1" ht="15.95" customHeight="1">
      <c r="A541" s="185" t="s">
        <v>3094</v>
      </c>
      <c r="B541" s="186" t="s">
        <v>396</v>
      </c>
      <c r="C541" s="187"/>
      <c r="D541" s="191"/>
      <c r="E541" s="192"/>
      <c r="F541" s="192"/>
      <c r="G541" s="193"/>
    </row>
    <row r="542" spans="1:7" s="190" customFormat="1">
      <c r="A542" s="160" t="s">
        <v>3095</v>
      </c>
      <c r="B542" s="300"/>
      <c r="C542" s="160" t="s">
        <v>397</v>
      </c>
      <c r="D542" s="638" t="s">
        <v>2</v>
      </c>
      <c r="E542" s="301">
        <v>19.690000000000001</v>
      </c>
      <c r="F542" s="161">
        <v>40.229999999999997</v>
      </c>
      <c r="G542" s="161">
        <v>59.92</v>
      </c>
    </row>
    <row r="543" spans="1:7" s="190" customFormat="1">
      <c r="A543" s="160" t="s">
        <v>3096</v>
      </c>
      <c r="B543" s="300"/>
      <c r="C543" s="160" t="s">
        <v>398</v>
      </c>
      <c r="D543" s="638" t="s">
        <v>2</v>
      </c>
      <c r="E543" s="301">
        <v>11.1</v>
      </c>
      <c r="F543" s="161">
        <v>24.2</v>
      </c>
      <c r="G543" s="161">
        <v>35.299999999999997</v>
      </c>
    </row>
    <row r="544" spans="1:7" s="190" customFormat="1">
      <c r="A544" s="160" t="s">
        <v>3097</v>
      </c>
      <c r="B544" s="300"/>
      <c r="C544" s="160" t="s">
        <v>399</v>
      </c>
      <c r="D544" s="638" t="s">
        <v>2</v>
      </c>
      <c r="E544" s="301">
        <v>7.37</v>
      </c>
      <c r="F544" s="161">
        <v>5.85</v>
      </c>
      <c r="G544" s="161">
        <v>13.22</v>
      </c>
    </row>
    <row r="545" spans="1:7" s="190" customFormat="1">
      <c r="A545" s="160" t="s">
        <v>3098</v>
      </c>
      <c r="B545" s="300"/>
      <c r="C545" s="160" t="s">
        <v>400</v>
      </c>
      <c r="D545" s="638" t="s">
        <v>2</v>
      </c>
      <c r="E545" s="301">
        <v>24.44</v>
      </c>
      <c r="F545" s="161">
        <v>46.83</v>
      </c>
      <c r="G545" s="161">
        <v>71.27</v>
      </c>
    </row>
    <row r="546" spans="1:7" s="190" customFormat="1" ht="25.5">
      <c r="A546" s="160" t="s">
        <v>3099</v>
      </c>
      <c r="B546" s="300"/>
      <c r="C546" s="160" t="s">
        <v>7721</v>
      </c>
      <c r="D546" s="638" t="s">
        <v>2</v>
      </c>
      <c r="E546" s="301">
        <v>133.66</v>
      </c>
      <c r="F546" s="161">
        <v>0</v>
      </c>
      <c r="G546" s="161">
        <v>133.66</v>
      </c>
    </row>
    <row r="547" spans="1:7" s="190" customFormat="1" ht="25.5">
      <c r="A547" s="160" t="s">
        <v>3100</v>
      </c>
      <c r="B547" s="300"/>
      <c r="C547" s="160" t="s">
        <v>7722</v>
      </c>
      <c r="D547" s="638" t="s">
        <v>2</v>
      </c>
      <c r="E547" s="301">
        <v>146.93</v>
      </c>
      <c r="F547" s="161">
        <v>0</v>
      </c>
      <c r="G547" s="161">
        <v>146.93</v>
      </c>
    </row>
    <row r="548" spans="1:7" s="190" customFormat="1" ht="25.5">
      <c r="A548" s="160" t="s">
        <v>3101</v>
      </c>
      <c r="B548" s="300"/>
      <c r="C548" s="160" t="s">
        <v>7723</v>
      </c>
      <c r="D548" s="638" t="s">
        <v>2</v>
      </c>
      <c r="E548" s="301">
        <v>163.11000000000001</v>
      </c>
      <c r="F548" s="161">
        <v>0</v>
      </c>
      <c r="G548" s="161">
        <v>163.11000000000001</v>
      </c>
    </row>
    <row r="549" spans="1:7" s="190" customFormat="1" ht="15.95" customHeight="1">
      <c r="A549" s="185" t="s">
        <v>3102</v>
      </c>
      <c r="B549" s="186" t="s">
        <v>401</v>
      </c>
      <c r="C549" s="187"/>
      <c r="D549" s="191"/>
      <c r="E549" s="192"/>
      <c r="F549" s="192"/>
      <c r="G549" s="193"/>
    </row>
    <row r="550" spans="1:7" s="190" customFormat="1" ht="25.5">
      <c r="A550" s="160" t="s">
        <v>3103</v>
      </c>
      <c r="B550" s="300"/>
      <c r="C550" s="160" t="s">
        <v>402</v>
      </c>
      <c r="D550" s="638" t="s">
        <v>4</v>
      </c>
      <c r="E550" s="301">
        <v>12.81</v>
      </c>
      <c r="F550" s="161">
        <v>21.96</v>
      </c>
      <c r="G550" s="161">
        <v>34.770000000000003</v>
      </c>
    </row>
    <row r="551" spans="1:7" ht="25.5">
      <c r="A551" s="160" t="s">
        <v>3104</v>
      </c>
      <c r="B551" s="300"/>
      <c r="C551" s="160" t="s">
        <v>403</v>
      </c>
      <c r="D551" s="638" t="s">
        <v>35</v>
      </c>
      <c r="E551" s="301">
        <v>3.32</v>
      </c>
      <c r="F551" s="161">
        <v>1.51</v>
      </c>
      <c r="G551" s="161">
        <v>4.83</v>
      </c>
    </row>
    <row r="552" spans="1:7" s="190" customFormat="1">
      <c r="A552" s="160" t="s">
        <v>3105</v>
      </c>
      <c r="B552" s="300"/>
      <c r="C552" s="160" t="s">
        <v>404</v>
      </c>
      <c r="D552" s="638" t="s">
        <v>405</v>
      </c>
      <c r="E552" s="301">
        <v>2.95</v>
      </c>
      <c r="F552" s="161">
        <v>1.37</v>
      </c>
      <c r="G552" s="161">
        <v>4.32</v>
      </c>
    </row>
    <row r="553" spans="1:7" s="190" customFormat="1" ht="25.5">
      <c r="A553" s="160" t="s">
        <v>3106</v>
      </c>
      <c r="B553" s="300"/>
      <c r="C553" s="160" t="s">
        <v>406</v>
      </c>
      <c r="D553" s="638" t="s">
        <v>4</v>
      </c>
      <c r="E553" s="301">
        <v>0</v>
      </c>
      <c r="F553" s="161">
        <v>10.37</v>
      </c>
      <c r="G553" s="161">
        <v>10.37</v>
      </c>
    </row>
    <row r="554" spans="1:7" s="190" customFormat="1" ht="15.95" customHeight="1">
      <c r="A554" s="185" t="s">
        <v>3107</v>
      </c>
      <c r="B554" s="186" t="s">
        <v>407</v>
      </c>
      <c r="C554" s="187"/>
      <c r="D554" s="191"/>
      <c r="E554" s="192"/>
      <c r="F554" s="192"/>
      <c r="G554" s="193"/>
    </row>
    <row r="555" spans="1:7" s="190" customFormat="1">
      <c r="A555" s="160" t="s">
        <v>3108</v>
      </c>
      <c r="B555" s="300"/>
      <c r="C555" s="160" t="s">
        <v>408</v>
      </c>
      <c r="D555" s="638" t="s">
        <v>4</v>
      </c>
      <c r="E555" s="301">
        <v>0</v>
      </c>
      <c r="F555" s="161">
        <v>6.05</v>
      </c>
      <c r="G555" s="161">
        <v>6.05</v>
      </c>
    </row>
    <row r="556" spans="1:7" s="190" customFormat="1" ht="15.95" customHeight="1">
      <c r="A556" s="185" t="s">
        <v>3109</v>
      </c>
      <c r="B556" s="186" t="s">
        <v>7059</v>
      </c>
      <c r="C556" s="187"/>
      <c r="D556" s="191"/>
      <c r="E556" s="192"/>
      <c r="F556" s="192"/>
      <c r="G556" s="193"/>
    </row>
    <row r="557" spans="1:7" s="190" customFormat="1" ht="25.5">
      <c r="A557" s="160" t="s">
        <v>3110</v>
      </c>
      <c r="B557" s="300"/>
      <c r="C557" s="160" t="s">
        <v>7724</v>
      </c>
      <c r="D557" s="638" t="s">
        <v>2</v>
      </c>
      <c r="E557" s="301">
        <v>17.57</v>
      </c>
      <c r="F557" s="161">
        <v>0.51</v>
      </c>
      <c r="G557" s="161">
        <v>18.079999999999998</v>
      </c>
    </row>
    <row r="558" spans="1:7" s="190" customFormat="1">
      <c r="A558" s="160" t="s">
        <v>3111</v>
      </c>
      <c r="B558" s="300"/>
      <c r="C558" s="160" t="s">
        <v>409</v>
      </c>
      <c r="D558" s="638" t="s">
        <v>4</v>
      </c>
      <c r="E558" s="301">
        <v>75.5</v>
      </c>
      <c r="F558" s="161">
        <v>15.14</v>
      </c>
      <c r="G558" s="161">
        <v>90.64</v>
      </c>
    </row>
    <row r="559" spans="1:7" s="190" customFormat="1">
      <c r="A559" s="160" t="s">
        <v>3112</v>
      </c>
      <c r="B559" s="300"/>
      <c r="C559" s="160" t="s">
        <v>410</v>
      </c>
      <c r="D559" s="638" t="s">
        <v>4</v>
      </c>
      <c r="E559" s="301">
        <v>97.14</v>
      </c>
      <c r="F559" s="161">
        <v>9.07</v>
      </c>
      <c r="G559" s="161">
        <v>106.21</v>
      </c>
    </row>
    <row r="560" spans="1:7" s="190" customFormat="1" ht="25.5">
      <c r="A560" s="160" t="s">
        <v>3113</v>
      </c>
      <c r="B560" s="300"/>
      <c r="C560" s="160" t="s">
        <v>412</v>
      </c>
      <c r="D560" s="638" t="s">
        <v>2</v>
      </c>
      <c r="E560" s="301">
        <v>3.22</v>
      </c>
      <c r="F560" s="161">
        <v>9.07</v>
      </c>
      <c r="G560" s="161">
        <v>12.29</v>
      </c>
    </row>
    <row r="561" spans="1:7" s="190" customFormat="1" ht="38.25">
      <c r="A561" s="160" t="s">
        <v>3114</v>
      </c>
      <c r="B561" s="300"/>
      <c r="C561" s="160" t="s">
        <v>411</v>
      </c>
      <c r="D561" s="638" t="s">
        <v>2</v>
      </c>
      <c r="E561" s="301">
        <v>3.94</v>
      </c>
      <c r="F561" s="161">
        <v>9.07</v>
      </c>
      <c r="G561" s="161">
        <v>13.01</v>
      </c>
    </row>
    <row r="562" spans="1:7" s="190" customFormat="1" ht="38.25">
      <c r="A562" s="160" t="s">
        <v>3115</v>
      </c>
      <c r="B562" s="300"/>
      <c r="C562" s="160" t="s">
        <v>413</v>
      </c>
      <c r="D562" s="638" t="s">
        <v>2</v>
      </c>
      <c r="E562" s="301">
        <v>8.08</v>
      </c>
      <c r="F562" s="161">
        <v>9.07</v>
      </c>
      <c r="G562" s="161">
        <v>17.149999999999999</v>
      </c>
    </row>
    <row r="563" spans="1:7" s="190" customFormat="1" ht="15.95" customHeight="1">
      <c r="A563" s="185" t="s">
        <v>3116</v>
      </c>
      <c r="B563" s="186" t="s">
        <v>7060</v>
      </c>
      <c r="C563" s="187"/>
      <c r="D563" s="191"/>
      <c r="E563" s="192"/>
      <c r="F563" s="192"/>
      <c r="G563" s="193"/>
    </row>
    <row r="564" spans="1:7" s="190" customFormat="1" ht="25.5">
      <c r="A564" s="160" t="s">
        <v>3117</v>
      </c>
      <c r="B564" s="300"/>
      <c r="C564" s="160" t="s">
        <v>414</v>
      </c>
      <c r="D564" s="638" t="s">
        <v>34</v>
      </c>
      <c r="E564" s="301">
        <v>7.3</v>
      </c>
      <c r="F564" s="161">
        <v>10.59</v>
      </c>
      <c r="G564" s="161">
        <v>17.89</v>
      </c>
    </row>
    <row r="565" spans="1:7" s="190" customFormat="1" ht="25.5">
      <c r="A565" s="160" t="s">
        <v>3118</v>
      </c>
      <c r="B565" s="300"/>
      <c r="C565" s="160" t="s">
        <v>415</v>
      </c>
      <c r="D565" s="638" t="s">
        <v>34</v>
      </c>
      <c r="E565" s="301">
        <v>10.029999999999999</v>
      </c>
      <c r="F565" s="161">
        <v>12.1</v>
      </c>
      <c r="G565" s="161">
        <v>22.13</v>
      </c>
    </row>
    <row r="566" spans="1:7" s="190" customFormat="1" ht="25.5">
      <c r="A566" s="160" t="s">
        <v>3119</v>
      </c>
      <c r="B566" s="300"/>
      <c r="C566" s="160" t="s">
        <v>416</v>
      </c>
      <c r="D566" s="638" t="s">
        <v>34</v>
      </c>
      <c r="E566" s="301">
        <v>9.9600000000000009</v>
      </c>
      <c r="F566" s="161">
        <v>15.14</v>
      </c>
      <c r="G566" s="161">
        <v>25.1</v>
      </c>
    </row>
    <row r="567" spans="1:7" s="190" customFormat="1" ht="15.95" customHeight="1">
      <c r="A567" s="185" t="s">
        <v>3120</v>
      </c>
      <c r="B567" s="186" t="s">
        <v>417</v>
      </c>
      <c r="C567" s="187"/>
      <c r="D567" s="191"/>
      <c r="E567" s="192"/>
      <c r="F567" s="192"/>
      <c r="G567" s="193"/>
    </row>
    <row r="568" spans="1:7" s="190" customFormat="1" ht="38.25">
      <c r="A568" s="160" t="s">
        <v>3121</v>
      </c>
      <c r="B568" s="300"/>
      <c r="C568" s="160" t="s">
        <v>3122</v>
      </c>
      <c r="D568" s="638" t="s">
        <v>1</v>
      </c>
      <c r="E568" s="301">
        <v>6881.21</v>
      </c>
      <c r="F568" s="161">
        <v>0</v>
      </c>
      <c r="G568" s="161">
        <v>6881.21</v>
      </c>
    </row>
    <row r="569" spans="1:7" ht="51">
      <c r="A569" s="160" t="s">
        <v>3123</v>
      </c>
      <c r="B569" s="300"/>
      <c r="C569" s="160" t="s">
        <v>418</v>
      </c>
      <c r="D569" s="638" t="s">
        <v>419</v>
      </c>
      <c r="E569" s="301">
        <v>541.64</v>
      </c>
      <c r="F569" s="161">
        <v>0</v>
      </c>
      <c r="G569" s="161">
        <v>541.64</v>
      </c>
    </row>
    <row r="570" spans="1:7" s="190" customFormat="1">
      <c r="A570" s="160" t="s">
        <v>3124</v>
      </c>
      <c r="B570" s="300"/>
      <c r="C570" s="160" t="s">
        <v>7725</v>
      </c>
      <c r="D570" s="638" t="s">
        <v>0</v>
      </c>
      <c r="E570" s="301">
        <v>330.86</v>
      </c>
      <c r="F570" s="161">
        <v>0</v>
      </c>
      <c r="G570" s="161">
        <v>330.86</v>
      </c>
    </row>
    <row r="571" spans="1:7" s="190" customFormat="1" ht="25.5">
      <c r="A571" s="160" t="s">
        <v>3125</v>
      </c>
      <c r="B571" s="300"/>
      <c r="C571" s="160" t="s">
        <v>420</v>
      </c>
      <c r="D571" s="638" t="s">
        <v>421</v>
      </c>
      <c r="E571" s="301">
        <v>2.27</v>
      </c>
      <c r="F571" s="161">
        <v>2.73</v>
      </c>
      <c r="G571" s="161">
        <v>5</v>
      </c>
    </row>
    <row r="572" spans="1:7" s="190" customFormat="1" ht="15.95" customHeight="1">
      <c r="A572" s="185" t="s">
        <v>3126</v>
      </c>
      <c r="B572" s="186" t="s">
        <v>422</v>
      </c>
      <c r="C572" s="187"/>
      <c r="D572" s="191"/>
      <c r="E572" s="192"/>
      <c r="F572" s="192"/>
      <c r="G572" s="193"/>
    </row>
    <row r="573" spans="1:7" s="190" customFormat="1">
      <c r="A573" s="160" t="s">
        <v>3127</v>
      </c>
      <c r="B573" s="300"/>
      <c r="C573" s="160" t="s">
        <v>423</v>
      </c>
      <c r="D573" s="638" t="s">
        <v>4</v>
      </c>
      <c r="E573" s="301">
        <v>86.69</v>
      </c>
      <c r="F573" s="161">
        <v>90.75</v>
      </c>
      <c r="G573" s="161">
        <v>177.44</v>
      </c>
    </row>
    <row r="574" spans="1:7">
      <c r="A574" s="160" t="s">
        <v>3128</v>
      </c>
      <c r="B574" s="300"/>
      <c r="C574" s="160" t="s">
        <v>424</v>
      </c>
      <c r="D574" s="638" t="s">
        <v>4</v>
      </c>
      <c r="E574" s="301">
        <v>169.63</v>
      </c>
      <c r="F574" s="161">
        <v>175.6</v>
      </c>
      <c r="G574" s="161">
        <v>345.23</v>
      </c>
    </row>
    <row r="575" spans="1:7" s="190" customFormat="1" ht="51">
      <c r="A575" s="160" t="s">
        <v>6724</v>
      </c>
      <c r="B575" s="300"/>
      <c r="C575" s="160" t="s">
        <v>7726</v>
      </c>
      <c r="D575" s="638" t="s">
        <v>4</v>
      </c>
      <c r="E575" s="301">
        <v>520.9</v>
      </c>
      <c r="F575" s="161">
        <v>81.650000000000006</v>
      </c>
      <c r="G575" s="161">
        <v>602.54999999999995</v>
      </c>
    </row>
    <row r="576" spans="1:7" s="190" customFormat="1" ht="51">
      <c r="A576" s="160" t="s">
        <v>6725</v>
      </c>
      <c r="B576" s="300"/>
      <c r="C576" s="160" t="s">
        <v>7727</v>
      </c>
      <c r="D576" s="638" t="s">
        <v>4</v>
      </c>
      <c r="E576" s="301">
        <v>403.94</v>
      </c>
      <c r="F576" s="161">
        <v>100.28</v>
      </c>
      <c r="G576" s="161">
        <v>504.22</v>
      </c>
    </row>
    <row r="577" spans="1:7" s="190" customFormat="1" ht="15.95" customHeight="1">
      <c r="A577" s="179" t="s">
        <v>3129</v>
      </c>
      <c r="B577" s="180" t="s">
        <v>3130</v>
      </c>
      <c r="C577" s="181"/>
      <c r="D577" s="182"/>
      <c r="E577" s="183"/>
      <c r="F577" s="183"/>
      <c r="G577" s="184"/>
    </row>
    <row r="578" spans="1:7" s="190" customFormat="1" ht="15.95" customHeight="1">
      <c r="A578" s="185" t="s">
        <v>3131</v>
      </c>
      <c r="B578" s="186" t="s">
        <v>425</v>
      </c>
      <c r="C578" s="187"/>
      <c r="D578" s="191"/>
      <c r="E578" s="192"/>
      <c r="F578" s="192"/>
      <c r="G578" s="193"/>
    </row>
    <row r="579" spans="1:7" s="190" customFormat="1">
      <c r="A579" s="160" t="s">
        <v>3132</v>
      </c>
      <c r="B579" s="300"/>
      <c r="C579" s="160" t="s">
        <v>20</v>
      </c>
      <c r="D579" s="638" t="s">
        <v>2</v>
      </c>
      <c r="E579" s="301">
        <v>21.63</v>
      </c>
      <c r="F579" s="161">
        <v>39.32</v>
      </c>
      <c r="G579" s="161">
        <v>60.95</v>
      </c>
    </row>
    <row r="580" spans="1:7" s="190" customFormat="1">
      <c r="A580" s="160" t="s">
        <v>3133</v>
      </c>
      <c r="B580" s="300"/>
      <c r="C580" s="160" t="s">
        <v>426</v>
      </c>
      <c r="D580" s="638" t="s">
        <v>2</v>
      </c>
      <c r="E580" s="301">
        <v>93.95</v>
      </c>
      <c r="F580" s="161">
        <v>45.39</v>
      </c>
      <c r="G580" s="161">
        <v>139.34</v>
      </c>
    </row>
    <row r="581" spans="1:7" s="190" customFormat="1">
      <c r="A581" s="160" t="s">
        <v>3134</v>
      </c>
      <c r="B581" s="300"/>
      <c r="C581" s="160" t="s">
        <v>3135</v>
      </c>
      <c r="D581" s="638" t="s">
        <v>2</v>
      </c>
      <c r="E581" s="301">
        <v>30.76</v>
      </c>
      <c r="F581" s="161">
        <v>36.299999999999997</v>
      </c>
      <c r="G581" s="161">
        <v>67.06</v>
      </c>
    </row>
    <row r="582" spans="1:7" s="190" customFormat="1" ht="25.5">
      <c r="A582" s="160" t="s">
        <v>7061</v>
      </c>
      <c r="B582" s="300"/>
      <c r="C582" s="160" t="s">
        <v>7728</v>
      </c>
      <c r="D582" s="638" t="s">
        <v>2</v>
      </c>
      <c r="E582" s="301">
        <v>0</v>
      </c>
      <c r="F582" s="161">
        <v>4.66</v>
      </c>
      <c r="G582" s="161">
        <v>4.66</v>
      </c>
    </row>
    <row r="583" spans="1:7" s="190" customFormat="1" ht="25.5">
      <c r="A583" s="160" t="s">
        <v>7062</v>
      </c>
      <c r="B583" s="300"/>
      <c r="C583" s="160" t="s">
        <v>7063</v>
      </c>
      <c r="D583" s="638" t="s">
        <v>2</v>
      </c>
      <c r="E583" s="301">
        <v>0</v>
      </c>
      <c r="F583" s="161">
        <v>5.54</v>
      </c>
      <c r="G583" s="161">
        <v>5.54</v>
      </c>
    </row>
    <row r="584" spans="1:7" s="190" customFormat="1" ht="15.95" customHeight="1">
      <c r="A584" s="185" t="s">
        <v>3136</v>
      </c>
      <c r="B584" s="186" t="s">
        <v>427</v>
      </c>
      <c r="C584" s="187"/>
      <c r="D584" s="191"/>
      <c r="E584" s="192"/>
      <c r="F584" s="192"/>
      <c r="G584" s="193"/>
    </row>
    <row r="585" spans="1:7" s="190" customFormat="1" ht="25.5">
      <c r="A585" s="160" t="s">
        <v>3137</v>
      </c>
      <c r="B585" s="300"/>
      <c r="C585" s="160" t="s">
        <v>428</v>
      </c>
      <c r="D585" s="638" t="s">
        <v>2</v>
      </c>
      <c r="E585" s="301">
        <v>67.12</v>
      </c>
      <c r="F585" s="161">
        <v>42.35</v>
      </c>
      <c r="G585" s="161">
        <v>109.47</v>
      </c>
    </row>
    <row r="586" spans="1:7" s="190" customFormat="1" ht="25.5">
      <c r="A586" s="160" t="s">
        <v>3138</v>
      </c>
      <c r="B586" s="300"/>
      <c r="C586" s="160" t="s">
        <v>429</v>
      </c>
      <c r="D586" s="638" t="s">
        <v>2</v>
      </c>
      <c r="E586" s="301">
        <v>70.599999999999994</v>
      </c>
      <c r="F586" s="161">
        <v>42.35</v>
      </c>
      <c r="G586" s="161">
        <v>112.95</v>
      </c>
    </row>
    <row r="587" spans="1:7" s="190" customFormat="1" ht="25.5">
      <c r="A587" s="160" t="s">
        <v>3139</v>
      </c>
      <c r="B587" s="300"/>
      <c r="C587" s="160" t="s">
        <v>430</v>
      </c>
      <c r="D587" s="638" t="s">
        <v>2</v>
      </c>
      <c r="E587" s="301">
        <v>63.54</v>
      </c>
      <c r="F587" s="161">
        <v>75.64</v>
      </c>
      <c r="G587" s="161">
        <v>139.18</v>
      </c>
    </row>
    <row r="588" spans="1:7" s="190" customFormat="1" ht="25.5">
      <c r="A588" s="160" t="s">
        <v>3140</v>
      </c>
      <c r="B588" s="300"/>
      <c r="C588" s="160" t="s">
        <v>431</v>
      </c>
      <c r="D588" s="638" t="s">
        <v>2</v>
      </c>
      <c r="E588" s="301">
        <v>40.29</v>
      </c>
      <c r="F588" s="161">
        <v>40.840000000000003</v>
      </c>
      <c r="G588" s="161">
        <v>81.13</v>
      </c>
    </row>
    <row r="589" spans="1:7" s="190" customFormat="1" ht="25.5">
      <c r="A589" s="160" t="s">
        <v>3141</v>
      </c>
      <c r="B589" s="300"/>
      <c r="C589" s="160" t="s">
        <v>432</v>
      </c>
      <c r="D589" s="638" t="s">
        <v>2</v>
      </c>
      <c r="E589" s="301">
        <v>22.51</v>
      </c>
      <c r="F589" s="161">
        <v>33.28</v>
      </c>
      <c r="G589" s="161">
        <v>55.79</v>
      </c>
    </row>
    <row r="590" spans="1:7" s="190" customFormat="1">
      <c r="A590" s="160" t="s">
        <v>3142</v>
      </c>
      <c r="B590" s="300"/>
      <c r="C590" s="160" t="s">
        <v>7064</v>
      </c>
      <c r="D590" s="638" t="s">
        <v>2</v>
      </c>
      <c r="E590" s="301">
        <v>55.61</v>
      </c>
      <c r="F590" s="161">
        <v>66.180000000000007</v>
      </c>
      <c r="G590" s="161">
        <v>121.79</v>
      </c>
    </row>
    <row r="591" spans="1:7" s="190" customFormat="1" ht="38.25">
      <c r="A591" s="160" t="s">
        <v>3143</v>
      </c>
      <c r="B591" s="300"/>
      <c r="C591" s="160" t="s">
        <v>3144</v>
      </c>
      <c r="D591" s="638" t="s">
        <v>2</v>
      </c>
      <c r="E591" s="301">
        <v>48.09</v>
      </c>
      <c r="F591" s="161">
        <v>26.05</v>
      </c>
      <c r="G591" s="161">
        <v>74.14</v>
      </c>
    </row>
    <row r="592" spans="1:7" s="190" customFormat="1" ht="25.5">
      <c r="A592" s="160" t="s">
        <v>3145</v>
      </c>
      <c r="B592" s="300"/>
      <c r="C592" s="160" t="s">
        <v>3146</v>
      </c>
      <c r="D592" s="638" t="s">
        <v>2</v>
      </c>
      <c r="E592" s="301">
        <v>48.09</v>
      </c>
      <c r="F592" s="161">
        <v>46.44</v>
      </c>
      <c r="G592" s="161">
        <v>94.53</v>
      </c>
    </row>
    <row r="593" spans="1:7" s="190" customFormat="1" ht="38.25">
      <c r="A593" s="160" t="s">
        <v>3147</v>
      </c>
      <c r="B593" s="300"/>
      <c r="C593" s="160" t="s">
        <v>3148</v>
      </c>
      <c r="D593" s="638" t="s">
        <v>2</v>
      </c>
      <c r="E593" s="301">
        <v>30.39</v>
      </c>
      <c r="F593" s="161">
        <v>79.73</v>
      </c>
      <c r="G593" s="161">
        <v>110.12</v>
      </c>
    </row>
    <row r="594" spans="1:7" s="190" customFormat="1" ht="15.95" customHeight="1">
      <c r="A594" s="185" t="s">
        <v>3149</v>
      </c>
      <c r="B594" s="186" t="s">
        <v>433</v>
      </c>
      <c r="C594" s="187"/>
      <c r="D594" s="191"/>
      <c r="E594" s="192"/>
      <c r="F594" s="192"/>
      <c r="G594" s="193"/>
    </row>
    <row r="595" spans="1:7" s="190" customFormat="1" ht="25.5">
      <c r="A595" s="160" t="s">
        <v>3150</v>
      </c>
      <c r="B595" s="300"/>
      <c r="C595" s="160" t="s">
        <v>434</v>
      </c>
      <c r="D595" s="638" t="s">
        <v>34</v>
      </c>
      <c r="E595" s="301">
        <v>62.52</v>
      </c>
      <c r="F595" s="161">
        <v>7.18</v>
      </c>
      <c r="G595" s="161">
        <v>69.7</v>
      </c>
    </row>
    <row r="596" spans="1:7" s="190" customFormat="1" ht="25.5">
      <c r="A596" s="160" t="s">
        <v>3151</v>
      </c>
      <c r="B596" s="300"/>
      <c r="C596" s="160" t="s">
        <v>435</v>
      </c>
      <c r="D596" s="638" t="s">
        <v>34</v>
      </c>
      <c r="E596" s="301">
        <v>74.28</v>
      </c>
      <c r="F596" s="161">
        <v>7.18</v>
      </c>
      <c r="G596" s="161">
        <v>81.459999999999994</v>
      </c>
    </row>
    <row r="597" spans="1:7" s="190" customFormat="1" ht="25.5">
      <c r="A597" s="160" t="s">
        <v>3152</v>
      </c>
      <c r="B597" s="300"/>
      <c r="C597" s="160" t="s">
        <v>436</v>
      </c>
      <c r="D597" s="638" t="s">
        <v>34</v>
      </c>
      <c r="E597" s="301">
        <v>91.64</v>
      </c>
      <c r="F597" s="161">
        <v>7.18</v>
      </c>
      <c r="G597" s="161">
        <v>98.82</v>
      </c>
    </row>
    <row r="598" spans="1:7" s="190" customFormat="1" ht="25.5">
      <c r="A598" s="160" t="s">
        <v>3153</v>
      </c>
      <c r="B598" s="300"/>
      <c r="C598" s="160" t="s">
        <v>437</v>
      </c>
      <c r="D598" s="638" t="s">
        <v>34</v>
      </c>
      <c r="E598" s="301">
        <v>108.97</v>
      </c>
      <c r="F598" s="161">
        <v>7.18</v>
      </c>
      <c r="G598" s="161">
        <v>116.15</v>
      </c>
    </row>
    <row r="599" spans="1:7" s="190" customFormat="1" ht="25.5">
      <c r="A599" s="160" t="s">
        <v>3154</v>
      </c>
      <c r="B599" s="300"/>
      <c r="C599" s="160" t="s">
        <v>438</v>
      </c>
      <c r="D599" s="638" t="s">
        <v>34</v>
      </c>
      <c r="E599" s="301">
        <v>129.46</v>
      </c>
      <c r="F599" s="161">
        <v>7.18</v>
      </c>
      <c r="G599" s="161">
        <v>136.63999999999999</v>
      </c>
    </row>
    <row r="600" spans="1:7" s="190" customFormat="1" ht="15.95" customHeight="1">
      <c r="A600" s="185" t="s">
        <v>3155</v>
      </c>
      <c r="B600" s="186" t="s">
        <v>439</v>
      </c>
      <c r="C600" s="187"/>
      <c r="D600" s="191"/>
      <c r="E600" s="192"/>
      <c r="F600" s="192"/>
      <c r="G600" s="193"/>
    </row>
    <row r="601" spans="1:7" s="190" customFormat="1" ht="38.25">
      <c r="A601" s="160" t="s">
        <v>3156</v>
      </c>
      <c r="B601" s="300"/>
      <c r="C601" s="160" t="s">
        <v>440</v>
      </c>
      <c r="D601" s="638" t="s">
        <v>4</v>
      </c>
      <c r="E601" s="301">
        <v>250.02</v>
      </c>
      <c r="F601" s="161">
        <v>52.95</v>
      </c>
      <c r="G601" s="161">
        <v>302.97000000000003</v>
      </c>
    </row>
    <row r="602" spans="1:7" s="190" customFormat="1" ht="15.95" customHeight="1">
      <c r="A602" s="179" t="s">
        <v>3157</v>
      </c>
      <c r="B602" s="180" t="s">
        <v>3158</v>
      </c>
      <c r="C602" s="181"/>
      <c r="D602" s="182"/>
      <c r="E602" s="183"/>
      <c r="F602" s="183"/>
      <c r="G602" s="184"/>
    </row>
    <row r="603" spans="1:7" s="190" customFormat="1" ht="15.95" customHeight="1">
      <c r="A603" s="185" t="s">
        <v>3159</v>
      </c>
      <c r="B603" s="186" t="s">
        <v>441</v>
      </c>
      <c r="C603" s="187"/>
      <c r="D603" s="191"/>
      <c r="E603" s="192"/>
      <c r="F603" s="192"/>
      <c r="G603" s="193"/>
    </row>
    <row r="604" spans="1:7" ht="25.5">
      <c r="A604" s="160" t="s">
        <v>3160</v>
      </c>
      <c r="B604" s="300"/>
      <c r="C604" s="160" t="s">
        <v>442</v>
      </c>
      <c r="D604" s="638" t="s">
        <v>35</v>
      </c>
      <c r="E604" s="301">
        <v>4.8600000000000003</v>
      </c>
      <c r="F604" s="161">
        <v>1.75</v>
      </c>
      <c r="G604" s="161">
        <v>6.61</v>
      </c>
    </row>
    <row r="605" spans="1:7" s="190" customFormat="1" ht="25.5">
      <c r="A605" s="160" t="s">
        <v>3161</v>
      </c>
      <c r="B605" s="300"/>
      <c r="C605" s="160" t="s">
        <v>7065</v>
      </c>
      <c r="D605" s="638" t="s">
        <v>35</v>
      </c>
      <c r="E605" s="301">
        <v>4.49</v>
      </c>
      <c r="F605" s="161">
        <v>1.75</v>
      </c>
      <c r="G605" s="161">
        <v>6.24</v>
      </c>
    </row>
    <row r="606" spans="1:7" s="190" customFormat="1" ht="25.5">
      <c r="A606" s="160" t="s">
        <v>3162</v>
      </c>
      <c r="B606" s="300"/>
      <c r="C606" s="160" t="s">
        <v>7066</v>
      </c>
      <c r="D606" s="638" t="s">
        <v>35</v>
      </c>
      <c r="E606" s="301">
        <v>5.09</v>
      </c>
      <c r="F606" s="161">
        <v>1.75</v>
      </c>
      <c r="G606" s="161">
        <v>6.84</v>
      </c>
    </row>
    <row r="607" spans="1:7" s="190" customFormat="1" ht="15.95" customHeight="1">
      <c r="A607" s="185" t="s">
        <v>3163</v>
      </c>
      <c r="B607" s="186" t="s">
        <v>443</v>
      </c>
      <c r="C607" s="187"/>
      <c r="D607" s="191"/>
      <c r="E607" s="192"/>
      <c r="F607" s="192"/>
      <c r="G607" s="193"/>
    </row>
    <row r="608" spans="1:7" s="190" customFormat="1">
      <c r="A608" s="160" t="s">
        <v>3164</v>
      </c>
      <c r="B608" s="300"/>
      <c r="C608" s="160" t="s">
        <v>444</v>
      </c>
      <c r="D608" s="638" t="s">
        <v>35</v>
      </c>
      <c r="E608" s="301">
        <v>6.33</v>
      </c>
      <c r="F608" s="161">
        <v>0.88</v>
      </c>
      <c r="G608" s="161">
        <v>7.21</v>
      </c>
    </row>
    <row r="609" spans="1:7" s="190" customFormat="1" ht="15.95" customHeight="1">
      <c r="A609" s="179" t="s">
        <v>3165</v>
      </c>
      <c r="B609" s="180" t="s">
        <v>3166</v>
      </c>
      <c r="C609" s="181"/>
      <c r="D609" s="182"/>
      <c r="E609" s="183"/>
      <c r="F609" s="183"/>
      <c r="G609" s="184"/>
    </row>
    <row r="610" spans="1:7" s="190" customFormat="1" ht="15.95" customHeight="1">
      <c r="A610" s="185" t="s">
        <v>3167</v>
      </c>
      <c r="B610" s="186" t="s">
        <v>445</v>
      </c>
      <c r="C610" s="187"/>
      <c r="D610" s="191"/>
      <c r="E610" s="192"/>
      <c r="F610" s="192"/>
      <c r="G610" s="193"/>
    </row>
    <row r="611" spans="1:7" s="190" customFormat="1">
      <c r="A611" s="160" t="s">
        <v>3168</v>
      </c>
      <c r="B611" s="300"/>
      <c r="C611" s="160" t="s">
        <v>7729</v>
      </c>
      <c r="D611" s="638" t="s">
        <v>4</v>
      </c>
      <c r="E611" s="301">
        <v>278.13</v>
      </c>
      <c r="F611" s="161">
        <v>0</v>
      </c>
      <c r="G611" s="161">
        <v>278.13</v>
      </c>
    </row>
    <row r="612" spans="1:7" s="190" customFormat="1">
      <c r="A612" s="160" t="s">
        <v>3169</v>
      </c>
      <c r="B612" s="300"/>
      <c r="C612" s="160" t="s">
        <v>7730</v>
      </c>
      <c r="D612" s="638" t="s">
        <v>4</v>
      </c>
      <c r="E612" s="301">
        <v>288.39999999999998</v>
      </c>
      <c r="F612" s="161">
        <v>0</v>
      </c>
      <c r="G612" s="161">
        <v>288.39999999999998</v>
      </c>
    </row>
    <row r="613" spans="1:7" s="190" customFormat="1">
      <c r="A613" s="160" t="s">
        <v>3170</v>
      </c>
      <c r="B613" s="300"/>
      <c r="C613" s="160" t="s">
        <v>7731</v>
      </c>
      <c r="D613" s="638" t="s">
        <v>4</v>
      </c>
      <c r="E613" s="301">
        <v>299.05</v>
      </c>
      <c r="F613" s="161">
        <v>0</v>
      </c>
      <c r="G613" s="161">
        <v>299.05</v>
      </c>
    </row>
    <row r="614" spans="1:7" s="190" customFormat="1">
      <c r="A614" s="160" t="s">
        <v>3171</v>
      </c>
      <c r="B614" s="300"/>
      <c r="C614" s="160" t="s">
        <v>7732</v>
      </c>
      <c r="D614" s="638" t="s">
        <v>4</v>
      </c>
      <c r="E614" s="301">
        <v>310.10000000000002</v>
      </c>
      <c r="F614" s="161">
        <v>0</v>
      </c>
      <c r="G614" s="161">
        <v>310.10000000000002</v>
      </c>
    </row>
    <row r="615" spans="1:7" s="190" customFormat="1">
      <c r="A615" s="160" t="s">
        <v>3172</v>
      </c>
      <c r="B615" s="300"/>
      <c r="C615" s="160" t="s">
        <v>7733</v>
      </c>
      <c r="D615" s="638" t="s">
        <v>4</v>
      </c>
      <c r="E615" s="301">
        <v>321.55</v>
      </c>
      <c r="F615" s="161">
        <v>0</v>
      </c>
      <c r="G615" s="161">
        <v>321.55</v>
      </c>
    </row>
    <row r="616" spans="1:7" s="190" customFormat="1" ht="25.5">
      <c r="A616" s="160" t="s">
        <v>3173</v>
      </c>
      <c r="B616" s="300"/>
      <c r="C616" s="160" t="s">
        <v>7734</v>
      </c>
      <c r="D616" s="638" t="s">
        <v>4</v>
      </c>
      <c r="E616" s="301">
        <v>315.66000000000003</v>
      </c>
      <c r="F616" s="161">
        <v>0</v>
      </c>
      <c r="G616" s="161">
        <v>315.66000000000003</v>
      </c>
    </row>
    <row r="617" spans="1:7" s="190" customFormat="1" ht="25.5">
      <c r="A617" s="160" t="s">
        <v>3174</v>
      </c>
      <c r="B617" s="300"/>
      <c r="C617" s="160" t="s">
        <v>7735</v>
      </c>
      <c r="D617" s="638" t="s">
        <v>4</v>
      </c>
      <c r="E617" s="301">
        <v>326.01</v>
      </c>
      <c r="F617" s="161">
        <v>0</v>
      </c>
      <c r="G617" s="161">
        <v>326.01</v>
      </c>
    </row>
    <row r="618" spans="1:7" s="190" customFormat="1" ht="25.5">
      <c r="A618" s="160" t="s">
        <v>3175</v>
      </c>
      <c r="B618" s="300"/>
      <c r="C618" s="160" t="s">
        <v>7736</v>
      </c>
      <c r="D618" s="638" t="s">
        <v>4</v>
      </c>
      <c r="E618" s="301">
        <v>336.72</v>
      </c>
      <c r="F618" s="161">
        <v>0</v>
      </c>
      <c r="G618" s="161">
        <v>336.72</v>
      </c>
    </row>
    <row r="619" spans="1:7" s="190" customFormat="1" ht="25.5">
      <c r="A619" s="160" t="s">
        <v>3176</v>
      </c>
      <c r="B619" s="300"/>
      <c r="C619" s="160" t="s">
        <v>7737</v>
      </c>
      <c r="D619" s="638" t="s">
        <v>4</v>
      </c>
      <c r="E619" s="301">
        <v>347.83</v>
      </c>
      <c r="F619" s="161">
        <v>0</v>
      </c>
      <c r="G619" s="161">
        <v>347.83</v>
      </c>
    </row>
    <row r="620" spans="1:7" s="190" customFormat="1" ht="25.5">
      <c r="A620" s="160" t="s">
        <v>3177</v>
      </c>
      <c r="B620" s="300"/>
      <c r="C620" s="160" t="s">
        <v>7738</v>
      </c>
      <c r="D620" s="638" t="s">
        <v>4</v>
      </c>
      <c r="E620" s="301">
        <v>358.96</v>
      </c>
      <c r="F620" s="161">
        <v>0</v>
      </c>
      <c r="G620" s="161">
        <v>358.96</v>
      </c>
    </row>
    <row r="621" spans="1:7" s="190" customFormat="1" ht="25.5">
      <c r="A621" s="160" t="s">
        <v>3178</v>
      </c>
      <c r="B621" s="300"/>
      <c r="C621" s="160" t="s">
        <v>7739</v>
      </c>
      <c r="D621" s="638" t="s">
        <v>4</v>
      </c>
      <c r="E621" s="301">
        <v>349.13</v>
      </c>
      <c r="F621" s="161">
        <v>0</v>
      </c>
      <c r="G621" s="161">
        <v>349.13</v>
      </c>
    </row>
    <row r="622" spans="1:7" s="190" customFormat="1" ht="25.5">
      <c r="A622" s="160" t="s">
        <v>3179</v>
      </c>
      <c r="B622" s="300"/>
      <c r="C622" s="160" t="s">
        <v>7740</v>
      </c>
      <c r="D622" s="638" t="s">
        <v>4</v>
      </c>
      <c r="E622" s="301">
        <v>313.66000000000003</v>
      </c>
      <c r="F622" s="161">
        <v>0</v>
      </c>
      <c r="G622" s="161">
        <v>313.66000000000003</v>
      </c>
    </row>
    <row r="623" spans="1:7" s="190" customFormat="1" ht="15.95" customHeight="1">
      <c r="A623" s="185" t="s">
        <v>3180</v>
      </c>
      <c r="B623" s="186" t="s">
        <v>446</v>
      </c>
      <c r="C623" s="187"/>
      <c r="D623" s="191"/>
      <c r="E623" s="192"/>
      <c r="F623" s="192"/>
      <c r="G623" s="193"/>
    </row>
    <row r="624" spans="1:7" s="190" customFormat="1" ht="25.5">
      <c r="A624" s="160" t="s">
        <v>3181</v>
      </c>
      <c r="B624" s="300"/>
      <c r="C624" s="160" t="s">
        <v>53</v>
      </c>
      <c r="D624" s="638" t="s">
        <v>4</v>
      </c>
      <c r="E624" s="301">
        <v>295.35000000000002</v>
      </c>
      <c r="F624" s="161">
        <v>0</v>
      </c>
      <c r="G624" s="161">
        <v>295.35000000000002</v>
      </c>
    </row>
    <row r="625" spans="1:7" s="190" customFormat="1" ht="25.5">
      <c r="A625" s="160" t="s">
        <v>3182</v>
      </c>
      <c r="B625" s="300"/>
      <c r="C625" s="160" t="s">
        <v>447</v>
      </c>
      <c r="D625" s="638" t="s">
        <v>4</v>
      </c>
      <c r="E625" s="301">
        <v>309.8</v>
      </c>
      <c r="F625" s="161">
        <v>0</v>
      </c>
      <c r="G625" s="161">
        <v>309.8</v>
      </c>
    </row>
    <row r="626" spans="1:7" s="190" customFormat="1" ht="25.5">
      <c r="A626" s="160" t="s">
        <v>3183</v>
      </c>
      <c r="B626" s="300"/>
      <c r="C626" s="160" t="s">
        <v>448</v>
      </c>
      <c r="D626" s="638" t="s">
        <v>4</v>
      </c>
      <c r="E626" s="301">
        <v>300.01</v>
      </c>
      <c r="F626" s="161">
        <v>0</v>
      </c>
      <c r="G626" s="161">
        <v>300.01</v>
      </c>
    </row>
    <row r="627" spans="1:7" s="190" customFormat="1" ht="15.95" customHeight="1">
      <c r="A627" s="185" t="s">
        <v>3184</v>
      </c>
      <c r="B627" s="186" t="s">
        <v>449</v>
      </c>
      <c r="C627" s="187"/>
      <c r="D627" s="191"/>
      <c r="E627" s="192"/>
      <c r="F627" s="192"/>
      <c r="G627" s="193"/>
    </row>
    <row r="628" spans="1:7" s="190" customFormat="1">
      <c r="A628" s="160" t="s">
        <v>3185</v>
      </c>
      <c r="B628" s="300"/>
      <c r="C628" s="160" t="s">
        <v>7741</v>
      </c>
      <c r="D628" s="638" t="s">
        <v>4</v>
      </c>
      <c r="E628" s="301">
        <v>237.23</v>
      </c>
      <c r="F628" s="161">
        <v>81.900000000000006</v>
      </c>
      <c r="G628" s="161">
        <v>319.13</v>
      </c>
    </row>
    <row r="629" spans="1:7" s="190" customFormat="1">
      <c r="A629" s="160" t="s">
        <v>3186</v>
      </c>
      <c r="B629" s="300"/>
      <c r="C629" s="160" t="s">
        <v>7742</v>
      </c>
      <c r="D629" s="638" t="s">
        <v>4</v>
      </c>
      <c r="E629" s="301">
        <v>266.58</v>
      </c>
      <c r="F629" s="161">
        <v>81.900000000000006</v>
      </c>
      <c r="G629" s="161">
        <v>348.48</v>
      </c>
    </row>
    <row r="630" spans="1:7" s="190" customFormat="1" ht="15.95" customHeight="1">
      <c r="A630" s="185" t="s">
        <v>3187</v>
      </c>
      <c r="B630" s="186" t="s">
        <v>450</v>
      </c>
      <c r="C630" s="187"/>
      <c r="D630" s="191"/>
      <c r="E630" s="192"/>
      <c r="F630" s="192"/>
      <c r="G630" s="193"/>
    </row>
    <row r="631" spans="1:7" s="190" customFormat="1" ht="25.5">
      <c r="A631" s="160" t="s">
        <v>3188</v>
      </c>
      <c r="B631" s="300"/>
      <c r="C631" s="160" t="s">
        <v>451</v>
      </c>
      <c r="D631" s="638" t="s">
        <v>4</v>
      </c>
      <c r="E631" s="301">
        <v>190.52</v>
      </c>
      <c r="F631" s="161">
        <v>34.130000000000003</v>
      </c>
      <c r="G631" s="161">
        <v>224.65</v>
      </c>
    </row>
    <row r="632" spans="1:7" s="190" customFormat="1" ht="25.5">
      <c r="A632" s="160" t="s">
        <v>3189</v>
      </c>
      <c r="B632" s="300"/>
      <c r="C632" s="160" t="s">
        <v>452</v>
      </c>
      <c r="D632" s="638" t="s">
        <v>4</v>
      </c>
      <c r="E632" s="301">
        <v>210.02</v>
      </c>
      <c r="F632" s="161">
        <v>34.130000000000003</v>
      </c>
      <c r="G632" s="161">
        <v>244.15</v>
      </c>
    </row>
    <row r="633" spans="1:7" s="190" customFormat="1" ht="25.5">
      <c r="A633" s="160" t="s">
        <v>3190</v>
      </c>
      <c r="B633" s="300"/>
      <c r="C633" s="160" t="s">
        <v>453</v>
      </c>
      <c r="D633" s="638" t="s">
        <v>4</v>
      </c>
      <c r="E633" s="301">
        <v>251.29</v>
      </c>
      <c r="F633" s="161">
        <v>34.130000000000003</v>
      </c>
      <c r="G633" s="161">
        <v>285.42</v>
      </c>
    </row>
    <row r="634" spans="1:7" s="190" customFormat="1" ht="15.95" customHeight="1">
      <c r="A634" s="185" t="s">
        <v>3191</v>
      </c>
      <c r="B634" s="186" t="s">
        <v>454</v>
      </c>
      <c r="C634" s="187"/>
      <c r="D634" s="191"/>
      <c r="E634" s="192"/>
      <c r="F634" s="192"/>
      <c r="G634" s="193"/>
    </row>
    <row r="635" spans="1:7" s="190" customFormat="1">
      <c r="A635" s="160" t="s">
        <v>3192</v>
      </c>
      <c r="B635" s="300"/>
      <c r="C635" s="160" t="s">
        <v>455</v>
      </c>
      <c r="D635" s="638" t="s">
        <v>4</v>
      </c>
      <c r="E635" s="301">
        <v>48.74</v>
      </c>
      <c r="F635" s="161">
        <v>34.130000000000003</v>
      </c>
      <c r="G635" s="161">
        <v>82.87</v>
      </c>
    </row>
    <row r="636" spans="1:7" s="190" customFormat="1" ht="25.5">
      <c r="A636" s="160" t="s">
        <v>3193</v>
      </c>
      <c r="B636" s="300"/>
      <c r="C636" s="160" t="s">
        <v>456</v>
      </c>
      <c r="D636" s="638" t="s">
        <v>4</v>
      </c>
      <c r="E636" s="301">
        <v>2569.79</v>
      </c>
      <c r="F636" s="161">
        <v>38.28</v>
      </c>
      <c r="G636" s="161">
        <v>2608.0700000000002</v>
      </c>
    </row>
    <row r="637" spans="1:7" s="190" customFormat="1">
      <c r="A637" s="160" t="s">
        <v>3194</v>
      </c>
      <c r="B637" s="300"/>
      <c r="C637" s="160" t="s">
        <v>457</v>
      </c>
      <c r="D637" s="638" t="s">
        <v>4</v>
      </c>
      <c r="E637" s="301">
        <v>221.19</v>
      </c>
      <c r="F637" s="161">
        <v>38.28</v>
      </c>
      <c r="G637" s="161">
        <v>259.47000000000003</v>
      </c>
    </row>
    <row r="638" spans="1:7" s="190" customFormat="1" ht="38.25">
      <c r="A638" s="160" t="s">
        <v>3195</v>
      </c>
      <c r="B638" s="300"/>
      <c r="C638" s="160" t="s">
        <v>7743</v>
      </c>
      <c r="D638" s="638" t="s">
        <v>4</v>
      </c>
      <c r="E638" s="301">
        <v>219.08</v>
      </c>
      <c r="F638" s="161">
        <v>251.6</v>
      </c>
      <c r="G638" s="161">
        <v>470.68</v>
      </c>
    </row>
    <row r="639" spans="1:7" s="190" customFormat="1" ht="25.5">
      <c r="A639" s="160" t="s">
        <v>3196</v>
      </c>
      <c r="B639" s="300"/>
      <c r="C639" s="160" t="s">
        <v>458</v>
      </c>
      <c r="D639" s="638" t="s">
        <v>4</v>
      </c>
      <c r="E639" s="301">
        <v>1373.21</v>
      </c>
      <c r="F639" s="161">
        <v>460.4</v>
      </c>
      <c r="G639" s="161">
        <v>1833.61</v>
      </c>
    </row>
    <row r="640" spans="1:7" s="190" customFormat="1" ht="15.95" customHeight="1">
      <c r="A640" s="185" t="s">
        <v>3197</v>
      </c>
      <c r="B640" s="186" t="s">
        <v>459</v>
      </c>
      <c r="C640" s="187"/>
      <c r="D640" s="191"/>
      <c r="E640" s="192"/>
      <c r="F640" s="192"/>
      <c r="G640" s="193"/>
    </row>
    <row r="641" spans="1:7" s="190" customFormat="1" ht="25.5">
      <c r="A641" s="160" t="s">
        <v>3198</v>
      </c>
      <c r="B641" s="300"/>
      <c r="C641" s="160" t="s">
        <v>24</v>
      </c>
      <c r="D641" s="638" t="s">
        <v>4</v>
      </c>
      <c r="E641" s="301">
        <v>0</v>
      </c>
      <c r="F641" s="161">
        <v>57.55</v>
      </c>
      <c r="G641" s="161">
        <v>57.55</v>
      </c>
    </row>
    <row r="642" spans="1:7" s="190" customFormat="1" ht="25.5">
      <c r="A642" s="160" t="s">
        <v>3199</v>
      </c>
      <c r="B642" s="300"/>
      <c r="C642" s="160" t="s">
        <v>25</v>
      </c>
      <c r="D642" s="638" t="s">
        <v>4</v>
      </c>
      <c r="E642" s="301">
        <v>0</v>
      </c>
      <c r="F642" s="161">
        <v>115.1</v>
      </c>
      <c r="G642" s="161">
        <v>115.1</v>
      </c>
    </row>
    <row r="643" spans="1:7" s="190" customFormat="1" ht="25.5">
      <c r="A643" s="160" t="s">
        <v>3200</v>
      </c>
      <c r="B643" s="300"/>
      <c r="C643" s="160" t="s">
        <v>460</v>
      </c>
      <c r="D643" s="638" t="s">
        <v>4</v>
      </c>
      <c r="E643" s="301">
        <v>0</v>
      </c>
      <c r="F643" s="161">
        <v>79.510000000000005</v>
      </c>
      <c r="G643" s="161">
        <v>79.510000000000005</v>
      </c>
    </row>
    <row r="644" spans="1:7" s="190" customFormat="1" ht="25.5">
      <c r="A644" s="160" t="s">
        <v>3201</v>
      </c>
      <c r="B644" s="300"/>
      <c r="C644" s="160" t="s">
        <v>461</v>
      </c>
      <c r="D644" s="638" t="s">
        <v>4</v>
      </c>
      <c r="E644" s="301">
        <v>34.76</v>
      </c>
      <c r="F644" s="161">
        <v>87.8</v>
      </c>
      <c r="G644" s="161">
        <v>122.56</v>
      </c>
    </row>
    <row r="645" spans="1:7" s="190" customFormat="1" ht="25.5">
      <c r="A645" s="160" t="s">
        <v>3202</v>
      </c>
      <c r="B645" s="300"/>
      <c r="C645" s="160" t="s">
        <v>26</v>
      </c>
      <c r="D645" s="638" t="s">
        <v>2</v>
      </c>
      <c r="E645" s="301">
        <v>11.57</v>
      </c>
      <c r="F645" s="161">
        <v>0</v>
      </c>
      <c r="G645" s="161">
        <v>11.57</v>
      </c>
    </row>
    <row r="646" spans="1:7" s="190" customFormat="1" ht="15.95" customHeight="1">
      <c r="A646" s="185" t="s">
        <v>3203</v>
      </c>
      <c r="B646" s="186" t="s">
        <v>7067</v>
      </c>
      <c r="C646" s="187"/>
      <c r="D646" s="191"/>
      <c r="E646" s="192"/>
      <c r="F646" s="192"/>
      <c r="G646" s="193"/>
    </row>
    <row r="647" spans="1:7" s="190" customFormat="1">
      <c r="A647" s="160" t="s">
        <v>3204</v>
      </c>
      <c r="B647" s="300"/>
      <c r="C647" s="160" t="s">
        <v>462</v>
      </c>
      <c r="D647" s="638" t="s">
        <v>4</v>
      </c>
      <c r="E647" s="301">
        <v>111.06</v>
      </c>
      <c r="F647" s="161">
        <v>47.78</v>
      </c>
      <c r="G647" s="161">
        <v>158.84</v>
      </c>
    </row>
    <row r="648" spans="1:7" s="190" customFormat="1">
      <c r="A648" s="160" t="s">
        <v>3205</v>
      </c>
      <c r="B648" s="300"/>
      <c r="C648" s="160" t="s">
        <v>27</v>
      </c>
      <c r="D648" s="638" t="s">
        <v>4</v>
      </c>
      <c r="E648" s="301">
        <v>90.6</v>
      </c>
      <c r="F648" s="161">
        <v>20.48</v>
      </c>
      <c r="G648" s="161">
        <v>111.08</v>
      </c>
    </row>
    <row r="649" spans="1:7" s="190" customFormat="1">
      <c r="A649" s="160" t="s">
        <v>3206</v>
      </c>
      <c r="B649" s="300"/>
      <c r="C649" s="160" t="s">
        <v>463</v>
      </c>
      <c r="D649" s="638" t="s">
        <v>2</v>
      </c>
      <c r="E649" s="301">
        <v>1.58</v>
      </c>
      <c r="F649" s="161">
        <v>0.41</v>
      </c>
      <c r="G649" s="161">
        <v>1.99</v>
      </c>
    </row>
    <row r="650" spans="1:7" s="190" customFormat="1" ht="25.5">
      <c r="A650" s="160" t="s">
        <v>3207</v>
      </c>
      <c r="B650" s="300"/>
      <c r="C650" s="160" t="s">
        <v>464</v>
      </c>
      <c r="D650" s="638" t="s">
        <v>4</v>
      </c>
      <c r="E650" s="301">
        <v>345.98</v>
      </c>
      <c r="F650" s="161">
        <v>35.61</v>
      </c>
      <c r="G650" s="161">
        <v>381.59</v>
      </c>
    </row>
    <row r="651" spans="1:7" s="190" customFormat="1" ht="25.5">
      <c r="A651" s="160" t="s">
        <v>3208</v>
      </c>
      <c r="B651" s="300"/>
      <c r="C651" s="160" t="s">
        <v>465</v>
      </c>
      <c r="D651" s="638" t="s">
        <v>4</v>
      </c>
      <c r="E651" s="301">
        <v>175.88</v>
      </c>
      <c r="F651" s="161">
        <v>27.3</v>
      </c>
      <c r="G651" s="161">
        <v>203.18</v>
      </c>
    </row>
    <row r="652" spans="1:7" s="190" customFormat="1" ht="25.5">
      <c r="A652" s="160" t="s">
        <v>3209</v>
      </c>
      <c r="B652" s="300"/>
      <c r="C652" s="160" t="s">
        <v>466</v>
      </c>
      <c r="D652" s="638" t="s">
        <v>4</v>
      </c>
      <c r="E652" s="301">
        <v>0</v>
      </c>
      <c r="F652" s="161">
        <v>27.3</v>
      </c>
      <c r="G652" s="161">
        <v>27.3</v>
      </c>
    </row>
    <row r="653" spans="1:7" s="190" customFormat="1">
      <c r="A653" s="160" t="s">
        <v>3210</v>
      </c>
      <c r="B653" s="300"/>
      <c r="C653" s="160" t="s">
        <v>467</v>
      </c>
      <c r="D653" s="638" t="s">
        <v>4</v>
      </c>
      <c r="E653" s="301">
        <v>110.68</v>
      </c>
      <c r="F653" s="161">
        <v>13.65</v>
      </c>
      <c r="G653" s="161">
        <v>124.33</v>
      </c>
    </row>
    <row r="654" spans="1:7" s="190" customFormat="1">
      <c r="A654" s="160" t="s">
        <v>3211</v>
      </c>
      <c r="B654" s="300"/>
      <c r="C654" s="160" t="s">
        <v>468</v>
      </c>
      <c r="D654" s="638" t="s">
        <v>4</v>
      </c>
      <c r="E654" s="301">
        <v>93.61</v>
      </c>
      <c r="F654" s="161">
        <v>40.950000000000003</v>
      </c>
      <c r="G654" s="161">
        <v>134.56</v>
      </c>
    </row>
    <row r="655" spans="1:7" s="190" customFormat="1">
      <c r="A655" s="160" t="s">
        <v>3212</v>
      </c>
      <c r="B655" s="300"/>
      <c r="C655" s="160" t="s">
        <v>469</v>
      </c>
      <c r="D655" s="638" t="s">
        <v>4</v>
      </c>
      <c r="E655" s="301">
        <v>111.06</v>
      </c>
      <c r="F655" s="161">
        <v>64.38</v>
      </c>
      <c r="G655" s="161">
        <v>175.44</v>
      </c>
    </row>
    <row r="656" spans="1:7" s="190" customFormat="1">
      <c r="A656" s="160" t="s">
        <v>3213</v>
      </c>
      <c r="B656" s="300"/>
      <c r="C656" s="160" t="s">
        <v>470</v>
      </c>
      <c r="D656" s="638" t="s">
        <v>4</v>
      </c>
      <c r="E656" s="301">
        <v>121.71</v>
      </c>
      <c r="F656" s="161">
        <v>0.14000000000000001</v>
      </c>
      <c r="G656" s="161">
        <v>121.85</v>
      </c>
    </row>
    <row r="657" spans="1:7" s="190" customFormat="1" ht="25.5">
      <c r="A657" s="160" t="s">
        <v>3214</v>
      </c>
      <c r="B657" s="300"/>
      <c r="C657" s="160" t="s">
        <v>471</v>
      </c>
      <c r="D657" s="638" t="s">
        <v>4</v>
      </c>
      <c r="E657" s="301">
        <v>231.93</v>
      </c>
      <c r="F657" s="161">
        <v>10.92</v>
      </c>
      <c r="G657" s="161">
        <v>242.85</v>
      </c>
    </row>
    <row r="658" spans="1:7" s="190" customFormat="1" ht="25.5">
      <c r="A658" s="160" t="s">
        <v>8161</v>
      </c>
      <c r="B658" s="300"/>
      <c r="C658" s="160" t="s">
        <v>8162</v>
      </c>
      <c r="D658" s="638" t="s">
        <v>4</v>
      </c>
      <c r="E658" s="301">
        <v>397.56</v>
      </c>
      <c r="F658" s="161">
        <v>10.92</v>
      </c>
      <c r="G658" s="161">
        <v>408.48</v>
      </c>
    </row>
    <row r="659" spans="1:7" s="190" customFormat="1" ht="15.95" customHeight="1">
      <c r="A659" s="185" t="s">
        <v>3215</v>
      </c>
      <c r="B659" s="186" t="s">
        <v>3216</v>
      </c>
      <c r="C659" s="187"/>
      <c r="D659" s="191"/>
      <c r="E659" s="192"/>
      <c r="F659" s="192"/>
      <c r="G659" s="193"/>
    </row>
    <row r="660" spans="1:7" s="190" customFormat="1" ht="25.5">
      <c r="A660" s="160" t="s">
        <v>3217</v>
      </c>
      <c r="B660" s="300"/>
      <c r="C660" s="160" t="s">
        <v>472</v>
      </c>
      <c r="D660" s="638" t="s">
        <v>2</v>
      </c>
      <c r="E660" s="301">
        <v>1.1599999999999999</v>
      </c>
      <c r="F660" s="161">
        <v>3.41</v>
      </c>
      <c r="G660" s="161">
        <v>4.57</v>
      </c>
    </row>
    <row r="661" spans="1:7" s="190" customFormat="1" ht="25.5">
      <c r="A661" s="160" t="s">
        <v>3218</v>
      </c>
      <c r="B661" s="300"/>
      <c r="C661" s="160" t="s">
        <v>473</v>
      </c>
      <c r="D661" s="638" t="s">
        <v>34</v>
      </c>
      <c r="E661" s="301">
        <v>13.22</v>
      </c>
      <c r="F661" s="161">
        <v>0</v>
      </c>
      <c r="G661" s="161">
        <v>13.22</v>
      </c>
    </row>
    <row r="662" spans="1:7" s="190" customFormat="1">
      <c r="A662" s="160" t="s">
        <v>3219</v>
      </c>
      <c r="B662" s="300"/>
      <c r="C662" s="160" t="s">
        <v>474</v>
      </c>
      <c r="D662" s="638" t="s">
        <v>2</v>
      </c>
      <c r="E662" s="301">
        <v>2.4900000000000002</v>
      </c>
      <c r="F662" s="161">
        <v>3.41</v>
      </c>
      <c r="G662" s="161">
        <v>5.9</v>
      </c>
    </row>
    <row r="663" spans="1:7" s="190" customFormat="1" ht="25.5">
      <c r="A663" s="160" t="s">
        <v>3220</v>
      </c>
      <c r="B663" s="300"/>
      <c r="C663" s="160" t="s">
        <v>475</v>
      </c>
      <c r="D663" s="638" t="s">
        <v>4</v>
      </c>
      <c r="E663" s="301">
        <v>5449.68</v>
      </c>
      <c r="F663" s="161">
        <v>1184.9000000000001</v>
      </c>
      <c r="G663" s="161">
        <v>6634.58</v>
      </c>
    </row>
    <row r="664" spans="1:7" s="190" customFormat="1" ht="25.5">
      <c r="A664" s="160" t="s">
        <v>3221</v>
      </c>
      <c r="B664" s="300"/>
      <c r="C664" s="160" t="s">
        <v>476</v>
      </c>
      <c r="D664" s="638" t="s">
        <v>34</v>
      </c>
      <c r="E664" s="301">
        <v>90.2</v>
      </c>
      <c r="F664" s="161">
        <v>90.75</v>
      </c>
      <c r="G664" s="161">
        <v>180.95</v>
      </c>
    </row>
    <row r="665" spans="1:7" s="190" customFormat="1" ht="15.95" customHeight="1">
      <c r="A665" s="179" t="s">
        <v>3222</v>
      </c>
      <c r="B665" s="180" t="s">
        <v>3223</v>
      </c>
      <c r="C665" s="181"/>
      <c r="D665" s="182"/>
      <c r="E665" s="183"/>
      <c r="F665" s="183"/>
      <c r="G665" s="184"/>
    </row>
    <row r="666" spans="1:7" s="190" customFormat="1" ht="15.95" customHeight="1">
      <c r="A666" s="185" t="s">
        <v>3224</v>
      </c>
      <c r="B666" s="186" t="s">
        <v>477</v>
      </c>
      <c r="C666" s="187"/>
      <c r="D666" s="191"/>
      <c r="E666" s="192"/>
      <c r="F666" s="192"/>
      <c r="G666" s="193"/>
    </row>
    <row r="667" spans="1:7" ht="25.5">
      <c r="A667" s="160" t="s">
        <v>3225</v>
      </c>
      <c r="B667" s="300"/>
      <c r="C667" s="160" t="s">
        <v>478</v>
      </c>
      <c r="D667" s="638" t="s">
        <v>34</v>
      </c>
      <c r="E667" s="301">
        <v>12.66</v>
      </c>
      <c r="F667" s="161">
        <v>31.86</v>
      </c>
      <c r="G667" s="161">
        <v>44.52</v>
      </c>
    </row>
    <row r="668" spans="1:7" s="190" customFormat="1" ht="25.5">
      <c r="A668" s="160" t="s">
        <v>3226</v>
      </c>
      <c r="B668" s="300"/>
      <c r="C668" s="160" t="s">
        <v>479</v>
      </c>
      <c r="D668" s="638" t="s">
        <v>34</v>
      </c>
      <c r="E668" s="301">
        <v>17.61</v>
      </c>
      <c r="F668" s="161">
        <v>34.11</v>
      </c>
      <c r="G668" s="161">
        <v>51.72</v>
      </c>
    </row>
    <row r="669" spans="1:7" s="190" customFormat="1" ht="25.5">
      <c r="A669" s="160" t="s">
        <v>3227</v>
      </c>
      <c r="B669" s="300"/>
      <c r="C669" s="160" t="s">
        <v>28</v>
      </c>
      <c r="D669" s="638" t="s">
        <v>34</v>
      </c>
      <c r="E669" s="301">
        <v>24.86</v>
      </c>
      <c r="F669" s="161">
        <v>37.19</v>
      </c>
      <c r="G669" s="161">
        <v>62.05</v>
      </c>
    </row>
    <row r="670" spans="1:7" s="190" customFormat="1" ht="15.95" customHeight="1">
      <c r="A670" s="185" t="s">
        <v>3228</v>
      </c>
      <c r="B670" s="186" t="s">
        <v>480</v>
      </c>
      <c r="C670" s="187"/>
      <c r="D670" s="191"/>
      <c r="E670" s="192"/>
      <c r="F670" s="192"/>
      <c r="G670" s="193"/>
    </row>
    <row r="671" spans="1:7" s="190" customFormat="1" ht="38.25">
      <c r="A671" s="160" t="s">
        <v>3229</v>
      </c>
      <c r="B671" s="300"/>
      <c r="C671" s="160" t="s">
        <v>3230</v>
      </c>
      <c r="D671" s="638" t="s">
        <v>1</v>
      </c>
      <c r="E671" s="301">
        <v>7690.35</v>
      </c>
      <c r="F671" s="161">
        <v>0</v>
      </c>
      <c r="G671" s="161">
        <v>7690.35</v>
      </c>
    </row>
    <row r="672" spans="1:7" s="190" customFormat="1">
      <c r="A672" s="160" t="s">
        <v>3231</v>
      </c>
      <c r="B672" s="300"/>
      <c r="C672" s="160" t="s">
        <v>481</v>
      </c>
      <c r="D672" s="638" t="s">
        <v>34</v>
      </c>
      <c r="E672" s="301">
        <v>58.99</v>
      </c>
      <c r="F672" s="161">
        <v>1.37</v>
      </c>
      <c r="G672" s="161">
        <v>60.36</v>
      </c>
    </row>
    <row r="673" spans="1:7" s="190" customFormat="1">
      <c r="A673" s="160" t="s">
        <v>3232</v>
      </c>
      <c r="B673" s="300"/>
      <c r="C673" s="160" t="s">
        <v>482</v>
      </c>
      <c r="D673" s="638" t="s">
        <v>34</v>
      </c>
      <c r="E673" s="301">
        <v>70.430000000000007</v>
      </c>
      <c r="F673" s="161">
        <v>1.37</v>
      </c>
      <c r="G673" s="161">
        <v>71.8</v>
      </c>
    </row>
    <row r="674" spans="1:7" s="190" customFormat="1">
      <c r="A674" s="160" t="s">
        <v>3233</v>
      </c>
      <c r="B674" s="300"/>
      <c r="C674" s="160" t="s">
        <v>483</v>
      </c>
      <c r="D674" s="638" t="s">
        <v>34</v>
      </c>
      <c r="E674" s="301">
        <v>86.21</v>
      </c>
      <c r="F674" s="161">
        <v>1.37</v>
      </c>
      <c r="G674" s="161">
        <v>87.58</v>
      </c>
    </row>
    <row r="675" spans="1:7" s="190" customFormat="1">
      <c r="A675" s="160" t="s">
        <v>3234</v>
      </c>
      <c r="B675" s="300"/>
      <c r="C675" s="160" t="s">
        <v>484</v>
      </c>
      <c r="D675" s="638" t="s">
        <v>34</v>
      </c>
      <c r="E675" s="301">
        <v>97.57</v>
      </c>
      <c r="F675" s="161">
        <v>1.37</v>
      </c>
      <c r="G675" s="161">
        <v>98.94</v>
      </c>
    </row>
    <row r="676" spans="1:7" s="190" customFormat="1">
      <c r="A676" s="160" t="s">
        <v>3235</v>
      </c>
      <c r="B676" s="300"/>
      <c r="C676" s="160" t="s">
        <v>485</v>
      </c>
      <c r="D676" s="638" t="s">
        <v>34</v>
      </c>
      <c r="E676" s="301">
        <v>133.65</v>
      </c>
      <c r="F676" s="161">
        <v>1.37</v>
      </c>
      <c r="G676" s="161">
        <v>135.02000000000001</v>
      </c>
    </row>
    <row r="677" spans="1:7" s="190" customFormat="1">
      <c r="A677" s="160" t="s">
        <v>3236</v>
      </c>
      <c r="B677" s="300"/>
      <c r="C677" s="160" t="s">
        <v>486</v>
      </c>
      <c r="D677" s="638" t="s">
        <v>34</v>
      </c>
      <c r="E677" s="301">
        <v>127.16</v>
      </c>
      <c r="F677" s="161">
        <v>1.37</v>
      </c>
      <c r="G677" s="161">
        <v>128.53</v>
      </c>
    </row>
    <row r="678" spans="1:7" s="190" customFormat="1" ht="15.95" customHeight="1">
      <c r="A678" s="185" t="s">
        <v>3237</v>
      </c>
      <c r="B678" s="186" t="s">
        <v>487</v>
      </c>
      <c r="C678" s="187"/>
      <c r="D678" s="191"/>
      <c r="E678" s="192"/>
      <c r="F678" s="192"/>
      <c r="G678" s="193"/>
    </row>
    <row r="679" spans="1:7" s="190" customFormat="1" ht="38.25">
      <c r="A679" s="160" t="s">
        <v>3238</v>
      </c>
      <c r="B679" s="300"/>
      <c r="C679" s="160" t="s">
        <v>3239</v>
      </c>
      <c r="D679" s="638" t="s">
        <v>1</v>
      </c>
      <c r="E679" s="301">
        <v>1818.38</v>
      </c>
      <c r="F679" s="161">
        <v>0</v>
      </c>
      <c r="G679" s="161">
        <v>1818.38</v>
      </c>
    </row>
    <row r="680" spans="1:7" s="190" customFormat="1" ht="25.5">
      <c r="A680" s="160" t="s">
        <v>3240</v>
      </c>
      <c r="B680" s="300"/>
      <c r="C680" s="160" t="s">
        <v>488</v>
      </c>
      <c r="D680" s="638" t="s">
        <v>34</v>
      </c>
      <c r="E680" s="301">
        <v>26.33</v>
      </c>
      <c r="F680" s="161">
        <v>10.09</v>
      </c>
      <c r="G680" s="161">
        <v>36.42</v>
      </c>
    </row>
    <row r="681" spans="1:7" s="190" customFormat="1" ht="25.5">
      <c r="A681" s="160" t="s">
        <v>3241</v>
      </c>
      <c r="B681" s="300"/>
      <c r="C681" s="160" t="s">
        <v>489</v>
      </c>
      <c r="D681" s="638" t="s">
        <v>34</v>
      </c>
      <c r="E681" s="301">
        <v>34.92</v>
      </c>
      <c r="F681" s="161">
        <v>14.57</v>
      </c>
      <c r="G681" s="161">
        <v>49.49</v>
      </c>
    </row>
    <row r="682" spans="1:7" s="190" customFormat="1" ht="25.5">
      <c r="A682" s="160" t="s">
        <v>3242</v>
      </c>
      <c r="B682" s="300"/>
      <c r="C682" s="160" t="s">
        <v>490</v>
      </c>
      <c r="D682" s="638" t="s">
        <v>34</v>
      </c>
      <c r="E682" s="301">
        <v>45.09</v>
      </c>
      <c r="F682" s="161">
        <v>19.95</v>
      </c>
      <c r="G682" s="161">
        <v>65.040000000000006</v>
      </c>
    </row>
    <row r="683" spans="1:7" s="190" customFormat="1" ht="25.5">
      <c r="A683" s="160" t="s">
        <v>3243</v>
      </c>
      <c r="B683" s="300"/>
      <c r="C683" s="160" t="s">
        <v>491</v>
      </c>
      <c r="D683" s="638" t="s">
        <v>34</v>
      </c>
      <c r="E683" s="301">
        <v>57.97</v>
      </c>
      <c r="F683" s="161">
        <v>26.42</v>
      </c>
      <c r="G683" s="161">
        <v>84.39</v>
      </c>
    </row>
    <row r="684" spans="1:7" s="190" customFormat="1" ht="15.95" customHeight="1">
      <c r="A684" s="185" t="s">
        <v>3244</v>
      </c>
      <c r="B684" s="186" t="s">
        <v>492</v>
      </c>
      <c r="C684" s="187"/>
      <c r="D684" s="191"/>
      <c r="E684" s="192"/>
      <c r="F684" s="192"/>
      <c r="G684" s="193"/>
    </row>
    <row r="685" spans="1:7" s="190" customFormat="1" ht="38.25">
      <c r="A685" s="160" t="s">
        <v>3245</v>
      </c>
      <c r="B685" s="300"/>
      <c r="C685" s="160" t="s">
        <v>3246</v>
      </c>
      <c r="D685" s="638" t="s">
        <v>1</v>
      </c>
      <c r="E685" s="301">
        <v>2083.7399999999998</v>
      </c>
      <c r="F685" s="161">
        <v>0</v>
      </c>
      <c r="G685" s="161">
        <v>2083.7399999999998</v>
      </c>
    </row>
    <row r="686" spans="1:7" s="190" customFormat="1" ht="25.5">
      <c r="A686" s="160" t="s">
        <v>3247</v>
      </c>
      <c r="B686" s="300"/>
      <c r="C686" s="160" t="s">
        <v>493</v>
      </c>
      <c r="D686" s="638" t="s">
        <v>34</v>
      </c>
      <c r="E686" s="301">
        <v>46.39</v>
      </c>
      <c r="F686" s="161">
        <v>8.49</v>
      </c>
      <c r="G686" s="161">
        <v>54.88</v>
      </c>
    </row>
    <row r="687" spans="1:7" s="190" customFormat="1" ht="25.5">
      <c r="A687" s="160" t="s">
        <v>3248</v>
      </c>
      <c r="B687" s="300"/>
      <c r="C687" s="160" t="s">
        <v>494</v>
      </c>
      <c r="D687" s="638" t="s">
        <v>34</v>
      </c>
      <c r="E687" s="301">
        <v>57.28</v>
      </c>
      <c r="F687" s="161">
        <v>12.26</v>
      </c>
      <c r="G687" s="161">
        <v>69.540000000000006</v>
      </c>
    </row>
    <row r="688" spans="1:7" s="190" customFormat="1" ht="25.5">
      <c r="A688" s="160" t="s">
        <v>3249</v>
      </c>
      <c r="B688" s="300"/>
      <c r="C688" s="160" t="s">
        <v>495</v>
      </c>
      <c r="D688" s="638" t="s">
        <v>34</v>
      </c>
      <c r="E688" s="301">
        <v>72.66</v>
      </c>
      <c r="F688" s="161">
        <v>16.71</v>
      </c>
      <c r="G688" s="161">
        <v>89.37</v>
      </c>
    </row>
    <row r="689" spans="1:7" s="190" customFormat="1" ht="25.5">
      <c r="A689" s="160" t="s">
        <v>3250</v>
      </c>
      <c r="B689" s="300"/>
      <c r="C689" s="160" t="s">
        <v>496</v>
      </c>
      <c r="D689" s="638" t="s">
        <v>34</v>
      </c>
      <c r="E689" s="301">
        <v>113.61</v>
      </c>
      <c r="F689" s="161">
        <v>21.8</v>
      </c>
      <c r="G689" s="161">
        <v>135.41</v>
      </c>
    </row>
    <row r="690" spans="1:7" s="190" customFormat="1" ht="15.95" customHeight="1">
      <c r="A690" s="185" t="s">
        <v>3251</v>
      </c>
      <c r="B690" s="186" t="s">
        <v>497</v>
      </c>
      <c r="C690" s="187"/>
      <c r="D690" s="191"/>
      <c r="E690" s="192"/>
      <c r="F690" s="192"/>
      <c r="G690" s="193"/>
    </row>
    <row r="691" spans="1:7" s="190" customFormat="1" ht="38.25">
      <c r="A691" s="160" t="s">
        <v>3252</v>
      </c>
      <c r="B691" s="300"/>
      <c r="C691" s="160" t="s">
        <v>3253</v>
      </c>
      <c r="D691" s="638" t="s">
        <v>1</v>
      </c>
      <c r="E691" s="301">
        <v>15813.91</v>
      </c>
      <c r="F691" s="161">
        <v>0</v>
      </c>
      <c r="G691" s="161">
        <v>15813.91</v>
      </c>
    </row>
    <row r="692" spans="1:7" s="190" customFormat="1" ht="25.5">
      <c r="A692" s="160" t="s">
        <v>3254</v>
      </c>
      <c r="B692" s="300"/>
      <c r="C692" s="160" t="s">
        <v>498</v>
      </c>
      <c r="D692" s="638" t="s">
        <v>34</v>
      </c>
      <c r="E692" s="301">
        <v>154.04</v>
      </c>
      <c r="F692" s="161">
        <v>6.18</v>
      </c>
      <c r="G692" s="161">
        <v>160.22</v>
      </c>
    </row>
    <row r="693" spans="1:7" s="190" customFormat="1" ht="25.5">
      <c r="A693" s="160" t="s">
        <v>3255</v>
      </c>
      <c r="B693" s="300"/>
      <c r="C693" s="160" t="s">
        <v>499</v>
      </c>
      <c r="D693" s="638" t="s">
        <v>34</v>
      </c>
      <c r="E693" s="301">
        <v>145.1</v>
      </c>
      <c r="F693" s="161">
        <v>7.75</v>
      </c>
      <c r="G693" s="161">
        <v>152.85</v>
      </c>
    </row>
    <row r="694" spans="1:7" s="190" customFormat="1" ht="25.5">
      <c r="A694" s="160" t="s">
        <v>3256</v>
      </c>
      <c r="B694" s="300"/>
      <c r="C694" s="160" t="s">
        <v>500</v>
      </c>
      <c r="D694" s="638" t="s">
        <v>34</v>
      </c>
      <c r="E694" s="301">
        <v>169.81</v>
      </c>
      <c r="F694" s="161">
        <v>11.71</v>
      </c>
      <c r="G694" s="161">
        <v>181.52</v>
      </c>
    </row>
    <row r="695" spans="1:7" s="190" customFormat="1" ht="25.5">
      <c r="A695" s="160" t="s">
        <v>3257</v>
      </c>
      <c r="B695" s="300"/>
      <c r="C695" s="160" t="s">
        <v>501</v>
      </c>
      <c r="D695" s="638" t="s">
        <v>34</v>
      </c>
      <c r="E695" s="301">
        <v>193.54</v>
      </c>
      <c r="F695" s="161">
        <v>16.399999999999999</v>
      </c>
      <c r="G695" s="161">
        <v>209.94</v>
      </c>
    </row>
    <row r="696" spans="1:7" s="190" customFormat="1" ht="25.5">
      <c r="A696" s="160" t="s">
        <v>3258</v>
      </c>
      <c r="B696" s="300"/>
      <c r="C696" s="160" t="s">
        <v>502</v>
      </c>
      <c r="D696" s="638" t="s">
        <v>34</v>
      </c>
      <c r="E696" s="301">
        <v>234.79</v>
      </c>
      <c r="F696" s="161">
        <v>25.07</v>
      </c>
      <c r="G696" s="161">
        <v>259.86</v>
      </c>
    </row>
    <row r="697" spans="1:7" s="190" customFormat="1" ht="25.5">
      <c r="A697" s="160" t="s">
        <v>3259</v>
      </c>
      <c r="B697" s="300"/>
      <c r="C697" s="160" t="s">
        <v>503</v>
      </c>
      <c r="D697" s="638" t="s">
        <v>34</v>
      </c>
      <c r="E697" s="301">
        <v>277.68</v>
      </c>
      <c r="F697" s="161">
        <v>29.38</v>
      </c>
      <c r="G697" s="161">
        <v>307.06</v>
      </c>
    </row>
    <row r="698" spans="1:7" s="190" customFormat="1" ht="25.5">
      <c r="A698" s="160" t="s">
        <v>3260</v>
      </c>
      <c r="B698" s="300"/>
      <c r="C698" s="160" t="s">
        <v>504</v>
      </c>
      <c r="D698" s="638" t="s">
        <v>34</v>
      </c>
      <c r="E698" s="301">
        <v>327.45</v>
      </c>
      <c r="F698" s="161">
        <v>34.76</v>
      </c>
      <c r="G698" s="161">
        <v>362.21</v>
      </c>
    </row>
    <row r="699" spans="1:7" s="190" customFormat="1" ht="25.5">
      <c r="A699" s="160" t="s">
        <v>3261</v>
      </c>
      <c r="B699" s="300"/>
      <c r="C699" s="160" t="s">
        <v>505</v>
      </c>
      <c r="D699" s="638" t="s">
        <v>34</v>
      </c>
      <c r="E699" s="301">
        <v>403.15</v>
      </c>
      <c r="F699" s="161">
        <v>29.38</v>
      </c>
      <c r="G699" s="161">
        <v>432.53</v>
      </c>
    </row>
    <row r="700" spans="1:7" s="190" customFormat="1" ht="25.5">
      <c r="A700" s="160" t="s">
        <v>3262</v>
      </c>
      <c r="B700" s="300"/>
      <c r="C700" s="160" t="s">
        <v>3263</v>
      </c>
      <c r="D700" s="638" t="s">
        <v>34</v>
      </c>
      <c r="E700" s="301">
        <v>208.81</v>
      </c>
      <c r="F700" s="161">
        <v>0</v>
      </c>
      <c r="G700" s="161">
        <v>208.81</v>
      </c>
    </row>
    <row r="701" spans="1:7" s="190" customFormat="1" ht="25.5">
      <c r="A701" s="160" t="s">
        <v>3264</v>
      </c>
      <c r="B701" s="300"/>
      <c r="C701" s="160" t="s">
        <v>3265</v>
      </c>
      <c r="D701" s="638" t="s">
        <v>34</v>
      </c>
      <c r="E701" s="301">
        <v>398.49</v>
      </c>
      <c r="F701" s="161">
        <v>0</v>
      </c>
      <c r="G701" s="161">
        <v>398.49</v>
      </c>
    </row>
    <row r="702" spans="1:7" s="190" customFormat="1" ht="38.25">
      <c r="A702" s="160" t="s">
        <v>3266</v>
      </c>
      <c r="B702" s="300"/>
      <c r="C702" s="160" t="s">
        <v>3267</v>
      </c>
      <c r="D702" s="638" t="s">
        <v>1</v>
      </c>
      <c r="E702" s="301">
        <v>15813.91</v>
      </c>
      <c r="F702" s="161">
        <v>0</v>
      </c>
      <c r="G702" s="161">
        <v>15813.91</v>
      </c>
    </row>
    <row r="703" spans="1:7" s="190" customFormat="1" ht="25.5">
      <c r="A703" s="160" t="s">
        <v>3268</v>
      </c>
      <c r="B703" s="300"/>
      <c r="C703" s="160" t="s">
        <v>3269</v>
      </c>
      <c r="D703" s="638" t="s">
        <v>34</v>
      </c>
      <c r="E703" s="301">
        <v>764.9</v>
      </c>
      <c r="F703" s="161">
        <v>0</v>
      </c>
      <c r="G703" s="161">
        <v>764.9</v>
      </c>
    </row>
    <row r="704" spans="1:7" s="190" customFormat="1" ht="25.5">
      <c r="A704" s="160" t="s">
        <v>3270</v>
      </c>
      <c r="B704" s="300"/>
      <c r="C704" s="160" t="s">
        <v>3271</v>
      </c>
      <c r="D704" s="638" t="s">
        <v>34</v>
      </c>
      <c r="E704" s="301">
        <v>961.2</v>
      </c>
      <c r="F704" s="161">
        <v>0</v>
      </c>
      <c r="G704" s="161">
        <v>961.2</v>
      </c>
    </row>
    <row r="705" spans="1:7" s="190" customFormat="1" ht="25.5">
      <c r="A705" s="160" t="s">
        <v>3272</v>
      </c>
      <c r="B705" s="300"/>
      <c r="C705" s="160" t="s">
        <v>3273</v>
      </c>
      <c r="D705" s="638" t="s">
        <v>34</v>
      </c>
      <c r="E705" s="301">
        <v>1147.92</v>
      </c>
      <c r="F705" s="161">
        <v>0</v>
      </c>
      <c r="G705" s="161">
        <v>1147.92</v>
      </c>
    </row>
    <row r="706" spans="1:7" s="190" customFormat="1" ht="15.95" customHeight="1">
      <c r="A706" s="185" t="s">
        <v>3274</v>
      </c>
      <c r="B706" s="186" t="s">
        <v>506</v>
      </c>
      <c r="C706" s="187"/>
      <c r="D706" s="191"/>
      <c r="E706" s="192"/>
      <c r="F706" s="192"/>
      <c r="G706" s="193"/>
    </row>
    <row r="707" spans="1:7" s="190" customFormat="1" ht="38.25">
      <c r="A707" s="160" t="s">
        <v>3275</v>
      </c>
      <c r="B707" s="300"/>
      <c r="C707" s="160" t="s">
        <v>3276</v>
      </c>
      <c r="D707" s="638" t="s">
        <v>1</v>
      </c>
      <c r="E707" s="301">
        <v>1529.67</v>
      </c>
      <c r="F707" s="161">
        <v>0</v>
      </c>
      <c r="G707" s="161">
        <v>1529.67</v>
      </c>
    </row>
    <row r="708" spans="1:7" s="190" customFormat="1" ht="25.5">
      <c r="A708" s="160" t="s">
        <v>3277</v>
      </c>
      <c r="B708" s="300"/>
      <c r="C708" s="160" t="s">
        <v>507</v>
      </c>
      <c r="D708" s="638" t="s">
        <v>34</v>
      </c>
      <c r="E708" s="301">
        <v>25.48</v>
      </c>
      <c r="F708" s="161">
        <v>0</v>
      </c>
      <c r="G708" s="161">
        <v>25.48</v>
      </c>
    </row>
    <row r="709" spans="1:7" s="190" customFormat="1" ht="25.5">
      <c r="A709" s="160" t="s">
        <v>3278</v>
      </c>
      <c r="B709" s="300"/>
      <c r="C709" s="160" t="s">
        <v>508</v>
      </c>
      <c r="D709" s="638" t="s">
        <v>34</v>
      </c>
      <c r="E709" s="301">
        <v>28.64</v>
      </c>
      <c r="F709" s="161">
        <v>0</v>
      </c>
      <c r="G709" s="161">
        <v>28.64</v>
      </c>
    </row>
    <row r="710" spans="1:7" s="190" customFormat="1" ht="25.5">
      <c r="A710" s="160" t="s">
        <v>3279</v>
      </c>
      <c r="B710" s="300"/>
      <c r="C710" s="160" t="s">
        <v>509</v>
      </c>
      <c r="D710" s="638" t="s">
        <v>34</v>
      </c>
      <c r="E710" s="301">
        <v>47.13</v>
      </c>
      <c r="F710" s="161">
        <v>0</v>
      </c>
      <c r="G710" s="161">
        <v>47.13</v>
      </c>
    </row>
    <row r="711" spans="1:7" s="190" customFormat="1" ht="25.5">
      <c r="A711" s="160" t="s">
        <v>3280</v>
      </c>
      <c r="B711" s="300"/>
      <c r="C711" s="160" t="s">
        <v>3281</v>
      </c>
      <c r="D711" s="638" t="s">
        <v>4</v>
      </c>
      <c r="E711" s="301">
        <v>0</v>
      </c>
      <c r="F711" s="161">
        <v>335.5</v>
      </c>
      <c r="G711" s="161">
        <v>335.5</v>
      </c>
    </row>
    <row r="712" spans="1:7" s="190" customFormat="1" ht="15.95" customHeight="1">
      <c r="A712" s="185" t="s">
        <v>3282</v>
      </c>
      <c r="B712" s="186" t="s">
        <v>510</v>
      </c>
      <c r="C712" s="187"/>
      <c r="D712" s="191"/>
      <c r="E712" s="192"/>
      <c r="F712" s="192"/>
      <c r="G712" s="193"/>
    </row>
    <row r="713" spans="1:7" s="190" customFormat="1" ht="38.25">
      <c r="A713" s="160" t="s">
        <v>3283</v>
      </c>
      <c r="B713" s="300"/>
      <c r="C713" s="160" t="s">
        <v>3284</v>
      </c>
      <c r="D713" s="638" t="s">
        <v>1</v>
      </c>
      <c r="E713" s="301">
        <v>9000</v>
      </c>
      <c r="F713" s="161">
        <v>0</v>
      </c>
      <c r="G713" s="161">
        <v>9000</v>
      </c>
    </row>
    <row r="714" spans="1:7" s="190" customFormat="1" ht="25.5">
      <c r="A714" s="160" t="s">
        <v>3285</v>
      </c>
      <c r="B714" s="300"/>
      <c r="C714" s="160" t="s">
        <v>514</v>
      </c>
      <c r="D714" s="638" t="s">
        <v>34</v>
      </c>
      <c r="E714" s="301">
        <v>30.27</v>
      </c>
      <c r="F714" s="161">
        <v>3.64</v>
      </c>
      <c r="G714" s="161">
        <v>33.909999999999997</v>
      </c>
    </row>
    <row r="715" spans="1:7" s="190" customFormat="1" ht="25.5">
      <c r="A715" s="160" t="s">
        <v>3286</v>
      </c>
      <c r="B715" s="300"/>
      <c r="C715" s="160" t="s">
        <v>513</v>
      </c>
      <c r="D715" s="638" t="s">
        <v>34</v>
      </c>
      <c r="E715" s="301">
        <v>32.97</v>
      </c>
      <c r="F715" s="161">
        <v>3.64</v>
      </c>
      <c r="G715" s="161">
        <v>36.61</v>
      </c>
    </row>
    <row r="716" spans="1:7" s="190" customFormat="1" ht="25.5">
      <c r="A716" s="160" t="s">
        <v>3287</v>
      </c>
      <c r="B716" s="300"/>
      <c r="C716" s="160" t="s">
        <v>511</v>
      </c>
      <c r="D716" s="638" t="s">
        <v>34</v>
      </c>
      <c r="E716" s="301">
        <v>35.81</v>
      </c>
      <c r="F716" s="161">
        <v>3.64</v>
      </c>
      <c r="G716" s="161">
        <v>39.450000000000003</v>
      </c>
    </row>
    <row r="717" spans="1:7" s="190" customFormat="1" ht="25.5">
      <c r="A717" s="160" t="s">
        <v>3288</v>
      </c>
      <c r="B717" s="300"/>
      <c r="C717" s="160" t="s">
        <v>515</v>
      </c>
      <c r="D717" s="638" t="s">
        <v>34</v>
      </c>
      <c r="E717" s="301">
        <v>40.32</v>
      </c>
      <c r="F717" s="161">
        <v>3.64</v>
      </c>
      <c r="G717" s="161">
        <v>43.96</v>
      </c>
    </row>
    <row r="718" spans="1:7" s="190" customFormat="1" ht="25.5">
      <c r="A718" s="160" t="s">
        <v>3289</v>
      </c>
      <c r="B718" s="300"/>
      <c r="C718" s="160" t="s">
        <v>516</v>
      </c>
      <c r="D718" s="638" t="s">
        <v>34</v>
      </c>
      <c r="E718" s="301">
        <v>54.76</v>
      </c>
      <c r="F718" s="161">
        <v>3.64</v>
      </c>
      <c r="G718" s="161">
        <v>58.4</v>
      </c>
    </row>
    <row r="719" spans="1:7" s="190" customFormat="1" ht="25.5">
      <c r="A719" s="160" t="s">
        <v>3290</v>
      </c>
      <c r="B719" s="300"/>
      <c r="C719" s="160" t="s">
        <v>512</v>
      </c>
      <c r="D719" s="638" t="s">
        <v>34</v>
      </c>
      <c r="E719" s="301">
        <v>69.77</v>
      </c>
      <c r="F719" s="161">
        <v>3.64</v>
      </c>
      <c r="G719" s="161">
        <v>73.41</v>
      </c>
    </row>
    <row r="720" spans="1:7" s="190" customFormat="1" ht="25.5">
      <c r="A720" s="160" t="s">
        <v>3291</v>
      </c>
      <c r="B720" s="300"/>
      <c r="C720" s="160" t="s">
        <v>517</v>
      </c>
      <c r="D720" s="638" t="s">
        <v>34</v>
      </c>
      <c r="E720" s="301">
        <v>85.14</v>
      </c>
      <c r="F720" s="161">
        <v>3.64</v>
      </c>
      <c r="G720" s="161">
        <v>88.78</v>
      </c>
    </row>
    <row r="721" spans="1:7" s="190" customFormat="1" ht="25.5">
      <c r="A721" s="160" t="s">
        <v>3292</v>
      </c>
      <c r="B721" s="300"/>
      <c r="C721" s="160" t="s">
        <v>518</v>
      </c>
      <c r="D721" s="638" t="s">
        <v>34</v>
      </c>
      <c r="E721" s="301">
        <v>104.87</v>
      </c>
      <c r="F721" s="161">
        <v>3.64</v>
      </c>
      <c r="G721" s="161">
        <v>108.51</v>
      </c>
    </row>
    <row r="722" spans="1:7" s="190" customFormat="1" ht="15.95" customHeight="1">
      <c r="A722" s="185" t="s">
        <v>3293</v>
      </c>
      <c r="B722" s="186" t="s">
        <v>3294</v>
      </c>
      <c r="C722" s="187"/>
      <c r="D722" s="191"/>
      <c r="E722" s="192"/>
      <c r="F722" s="192"/>
      <c r="G722" s="193"/>
    </row>
    <row r="723" spans="1:7" s="190" customFormat="1" ht="38.25">
      <c r="A723" s="160" t="s">
        <v>3295</v>
      </c>
      <c r="B723" s="300"/>
      <c r="C723" s="160" t="s">
        <v>3296</v>
      </c>
      <c r="D723" s="638" t="s">
        <v>1</v>
      </c>
      <c r="E723" s="301">
        <v>16196.47</v>
      </c>
      <c r="F723" s="161">
        <v>0</v>
      </c>
      <c r="G723" s="161">
        <v>16196.47</v>
      </c>
    </row>
    <row r="724" spans="1:7" ht="25.5">
      <c r="A724" s="160" t="s">
        <v>3297</v>
      </c>
      <c r="B724" s="300"/>
      <c r="C724" s="160" t="s">
        <v>519</v>
      </c>
      <c r="D724" s="638" t="s">
        <v>34</v>
      </c>
      <c r="E724" s="301">
        <v>184.49</v>
      </c>
      <c r="F724" s="161">
        <v>16.399999999999999</v>
      </c>
      <c r="G724" s="161">
        <v>200.89</v>
      </c>
    </row>
    <row r="725" spans="1:7" s="190" customFormat="1" ht="25.5">
      <c r="A725" s="160" t="s">
        <v>3298</v>
      </c>
      <c r="B725" s="300"/>
      <c r="C725" s="160" t="s">
        <v>520</v>
      </c>
      <c r="D725" s="638" t="s">
        <v>34</v>
      </c>
      <c r="E725" s="301">
        <v>226.04</v>
      </c>
      <c r="F725" s="161">
        <v>25.07</v>
      </c>
      <c r="G725" s="161">
        <v>251.11</v>
      </c>
    </row>
    <row r="726" spans="1:7" s="190" customFormat="1" ht="25.5">
      <c r="A726" s="160" t="s">
        <v>3299</v>
      </c>
      <c r="B726" s="300"/>
      <c r="C726" s="160" t="s">
        <v>521</v>
      </c>
      <c r="D726" s="638" t="s">
        <v>34</v>
      </c>
      <c r="E726" s="301">
        <v>264.58</v>
      </c>
      <c r="F726" s="161">
        <v>29.38</v>
      </c>
      <c r="G726" s="161">
        <v>293.95999999999998</v>
      </c>
    </row>
    <row r="727" spans="1:7" s="190" customFormat="1" ht="15.95" customHeight="1">
      <c r="A727" s="179" t="s">
        <v>3300</v>
      </c>
      <c r="B727" s="180" t="s">
        <v>3301</v>
      </c>
      <c r="C727" s="181"/>
      <c r="D727" s="182"/>
      <c r="E727" s="183"/>
      <c r="F727" s="183"/>
      <c r="G727" s="184"/>
    </row>
    <row r="728" spans="1:7" s="190" customFormat="1" ht="15.95" customHeight="1">
      <c r="A728" s="185" t="s">
        <v>3302</v>
      </c>
      <c r="B728" s="186" t="s">
        <v>522</v>
      </c>
      <c r="C728" s="187"/>
      <c r="D728" s="191"/>
      <c r="E728" s="192"/>
      <c r="F728" s="192"/>
      <c r="G728" s="193"/>
    </row>
    <row r="729" spans="1:7" s="190" customFormat="1" ht="38.25">
      <c r="A729" s="160" t="s">
        <v>7744</v>
      </c>
      <c r="B729" s="300"/>
      <c r="C729" s="160" t="s">
        <v>7745</v>
      </c>
      <c r="D729" s="638" t="s">
        <v>2</v>
      </c>
      <c r="E729" s="301">
        <v>64.430000000000007</v>
      </c>
      <c r="F729" s="161">
        <v>22.02</v>
      </c>
      <c r="G729" s="161">
        <v>86.45</v>
      </c>
    </row>
    <row r="730" spans="1:7" s="190" customFormat="1" ht="38.25">
      <c r="A730" s="160" t="s">
        <v>7746</v>
      </c>
      <c r="B730" s="300"/>
      <c r="C730" s="160" t="s">
        <v>7747</v>
      </c>
      <c r="D730" s="638" t="s">
        <v>2</v>
      </c>
      <c r="E730" s="301">
        <v>79.569999999999993</v>
      </c>
      <c r="F730" s="161">
        <v>24.21</v>
      </c>
      <c r="G730" s="161">
        <v>103.78</v>
      </c>
    </row>
    <row r="731" spans="1:7" s="190" customFormat="1" ht="38.25">
      <c r="A731" s="160" t="s">
        <v>7748</v>
      </c>
      <c r="B731" s="300"/>
      <c r="C731" s="160" t="s">
        <v>7749</v>
      </c>
      <c r="D731" s="638" t="s">
        <v>2</v>
      </c>
      <c r="E731" s="301">
        <v>93.28</v>
      </c>
      <c r="F731" s="161">
        <v>26.4</v>
      </c>
      <c r="G731" s="161">
        <v>119.68</v>
      </c>
    </row>
    <row r="732" spans="1:7" s="190" customFormat="1" ht="38.25">
      <c r="A732" s="160" t="s">
        <v>7750</v>
      </c>
      <c r="B732" s="300"/>
      <c r="C732" s="160" t="s">
        <v>7751</v>
      </c>
      <c r="D732" s="638" t="s">
        <v>2</v>
      </c>
      <c r="E732" s="301">
        <v>104.56</v>
      </c>
      <c r="F732" s="161">
        <v>28.61</v>
      </c>
      <c r="G732" s="161">
        <v>133.16999999999999</v>
      </c>
    </row>
    <row r="733" spans="1:7" s="190" customFormat="1" ht="38.25">
      <c r="A733" s="160" t="s">
        <v>7752</v>
      </c>
      <c r="B733" s="300"/>
      <c r="C733" s="160" t="s">
        <v>7753</v>
      </c>
      <c r="D733" s="638" t="s">
        <v>2</v>
      </c>
      <c r="E733" s="301">
        <v>130.04</v>
      </c>
      <c r="F733" s="161">
        <v>31.41</v>
      </c>
      <c r="G733" s="161">
        <v>161.44999999999999</v>
      </c>
    </row>
    <row r="734" spans="1:7" s="190" customFormat="1" ht="38.25">
      <c r="A734" s="160" t="s">
        <v>7754</v>
      </c>
      <c r="B734" s="300"/>
      <c r="C734" s="160" t="s">
        <v>7755</v>
      </c>
      <c r="D734" s="638" t="s">
        <v>2</v>
      </c>
      <c r="E734" s="301">
        <v>73.08</v>
      </c>
      <c r="F734" s="161">
        <v>24.21</v>
      </c>
      <c r="G734" s="161">
        <v>97.29</v>
      </c>
    </row>
    <row r="735" spans="1:7" s="190" customFormat="1" ht="38.25">
      <c r="A735" s="160" t="s">
        <v>7756</v>
      </c>
      <c r="B735" s="300"/>
      <c r="C735" s="160" t="s">
        <v>7757</v>
      </c>
      <c r="D735" s="638" t="s">
        <v>2</v>
      </c>
      <c r="E735" s="301">
        <v>85.79</v>
      </c>
      <c r="F735" s="161">
        <v>24.21</v>
      </c>
      <c r="G735" s="161">
        <v>110</v>
      </c>
    </row>
    <row r="736" spans="1:7" s="190" customFormat="1" ht="38.25">
      <c r="A736" s="160" t="s">
        <v>7758</v>
      </c>
      <c r="B736" s="300"/>
      <c r="C736" s="160" t="s">
        <v>7759</v>
      </c>
      <c r="D736" s="638" t="s">
        <v>2</v>
      </c>
      <c r="E736" s="301">
        <v>95.85</v>
      </c>
      <c r="F736" s="161">
        <v>26.4</v>
      </c>
      <c r="G736" s="161">
        <v>122.25</v>
      </c>
    </row>
    <row r="737" spans="1:7" s="190" customFormat="1" ht="38.25">
      <c r="A737" s="160" t="s">
        <v>7760</v>
      </c>
      <c r="B737" s="300"/>
      <c r="C737" s="160" t="s">
        <v>7761</v>
      </c>
      <c r="D737" s="638" t="s">
        <v>2</v>
      </c>
      <c r="E737" s="301">
        <v>109.87</v>
      </c>
      <c r="F737" s="161">
        <v>28.61</v>
      </c>
      <c r="G737" s="161">
        <v>138.47999999999999</v>
      </c>
    </row>
    <row r="738" spans="1:7" s="190" customFormat="1" ht="38.25">
      <c r="A738" s="160" t="s">
        <v>7762</v>
      </c>
      <c r="B738" s="300"/>
      <c r="C738" s="160" t="s">
        <v>7763</v>
      </c>
      <c r="D738" s="638" t="s">
        <v>2</v>
      </c>
      <c r="E738" s="301">
        <v>167.17</v>
      </c>
      <c r="F738" s="161">
        <v>31.41</v>
      </c>
      <c r="G738" s="161">
        <v>198.58</v>
      </c>
    </row>
    <row r="739" spans="1:7" s="190" customFormat="1" ht="15.95" customHeight="1">
      <c r="A739" s="185" t="s">
        <v>3303</v>
      </c>
      <c r="B739" s="186" t="s">
        <v>523</v>
      </c>
      <c r="C739" s="187"/>
      <c r="D739" s="191"/>
      <c r="E739" s="192"/>
      <c r="F739" s="192"/>
      <c r="G739" s="193"/>
    </row>
    <row r="740" spans="1:7" s="190" customFormat="1" ht="38.25">
      <c r="A740" s="160" t="s">
        <v>7764</v>
      </c>
      <c r="B740" s="300"/>
      <c r="C740" s="160" t="s">
        <v>7765</v>
      </c>
      <c r="D740" s="638" t="s">
        <v>2</v>
      </c>
      <c r="E740" s="301">
        <v>86.21</v>
      </c>
      <c r="F740" s="161">
        <v>24.21</v>
      </c>
      <c r="G740" s="161">
        <v>110.42</v>
      </c>
    </row>
    <row r="741" spans="1:7" ht="38.25">
      <c r="A741" s="160" t="s">
        <v>7766</v>
      </c>
      <c r="B741" s="300"/>
      <c r="C741" s="160" t="s">
        <v>7767</v>
      </c>
      <c r="D741" s="638" t="s">
        <v>2</v>
      </c>
      <c r="E741" s="301">
        <v>94.96</v>
      </c>
      <c r="F741" s="161">
        <v>26.4</v>
      </c>
      <c r="G741" s="161">
        <v>121.36</v>
      </c>
    </row>
    <row r="742" spans="1:7" s="190" customFormat="1" ht="38.25">
      <c r="A742" s="160" t="s">
        <v>7768</v>
      </c>
      <c r="B742" s="300"/>
      <c r="C742" s="160" t="s">
        <v>7769</v>
      </c>
      <c r="D742" s="638" t="s">
        <v>2</v>
      </c>
      <c r="E742" s="301">
        <v>101.31</v>
      </c>
      <c r="F742" s="161">
        <v>28.61</v>
      </c>
      <c r="G742" s="161">
        <v>129.91999999999999</v>
      </c>
    </row>
    <row r="743" spans="1:7" s="190" customFormat="1" ht="38.25">
      <c r="A743" s="160" t="s">
        <v>7770</v>
      </c>
      <c r="B743" s="300"/>
      <c r="C743" s="160" t="s">
        <v>7771</v>
      </c>
      <c r="D743" s="638" t="s">
        <v>2</v>
      </c>
      <c r="E743" s="301">
        <v>111.9</v>
      </c>
      <c r="F743" s="161">
        <v>31.41</v>
      </c>
      <c r="G743" s="161">
        <v>143.31</v>
      </c>
    </row>
    <row r="744" spans="1:7" s="190" customFormat="1" ht="15.95" customHeight="1">
      <c r="A744" s="185" t="s">
        <v>3304</v>
      </c>
      <c r="B744" s="186" t="s">
        <v>524</v>
      </c>
      <c r="C744" s="187"/>
      <c r="D744" s="191"/>
      <c r="E744" s="192"/>
      <c r="F744" s="192"/>
      <c r="G744" s="193"/>
    </row>
    <row r="745" spans="1:7" s="190" customFormat="1" ht="25.5">
      <c r="A745" s="160" t="s">
        <v>3305</v>
      </c>
      <c r="B745" s="300"/>
      <c r="C745" s="160" t="s">
        <v>527</v>
      </c>
      <c r="D745" s="638" t="s">
        <v>2</v>
      </c>
      <c r="E745" s="301">
        <v>88.78</v>
      </c>
      <c r="F745" s="161">
        <v>7.38</v>
      </c>
      <c r="G745" s="161">
        <v>96.16</v>
      </c>
    </row>
    <row r="746" spans="1:7" s="190" customFormat="1" ht="25.5">
      <c r="A746" s="160" t="s">
        <v>3306</v>
      </c>
      <c r="B746" s="300"/>
      <c r="C746" s="160" t="s">
        <v>528</v>
      </c>
      <c r="D746" s="638" t="s">
        <v>2</v>
      </c>
      <c r="E746" s="301">
        <v>94.88</v>
      </c>
      <c r="F746" s="161">
        <v>7.77</v>
      </c>
      <c r="G746" s="161">
        <v>102.65</v>
      </c>
    </row>
    <row r="747" spans="1:7" s="190" customFormat="1" ht="25.5">
      <c r="A747" s="160" t="s">
        <v>3307</v>
      </c>
      <c r="B747" s="300"/>
      <c r="C747" s="160" t="s">
        <v>526</v>
      </c>
      <c r="D747" s="638" t="s">
        <v>2</v>
      </c>
      <c r="E747" s="301">
        <v>103.12</v>
      </c>
      <c r="F747" s="161">
        <v>8.15</v>
      </c>
      <c r="G747" s="161">
        <v>111.27</v>
      </c>
    </row>
    <row r="748" spans="1:7" s="190" customFormat="1" ht="25.5">
      <c r="A748" s="160" t="s">
        <v>3308</v>
      </c>
      <c r="B748" s="300"/>
      <c r="C748" s="160" t="s">
        <v>525</v>
      </c>
      <c r="D748" s="638" t="s">
        <v>2</v>
      </c>
      <c r="E748" s="301">
        <v>118.88</v>
      </c>
      <c r="F748" s="161">
        <v>8.2899999999999991</v>
      </c>
      <c r="G748" s="161">
        <v>127.17</v>
      </c>
    </row>
    <row r="749" spans="1:7" s="190" customFormat="1" ht="25.5">
      <c r="A749" s="160" t="s">
        <v>3309</v>
      </c>
      <c r="B749" s="300"/>
      <c r="C749" s="160" t="s">
        <v>529</v>
      </c>
      <c r="D749" s="638" t="s">
        <v>2</v>
      </c>
      <c r="E749" s="301">
        <v>85.81</v>
      </c>
      <c r="F749" s="161">
        <v>7.38</v>
      </c>
      <c r="G749" s="161">
        <v>93.19</v>
      </c>
    </row>
    <row r="750" spans="1:7" s="190" customFormat="1" ht="25.5">
      <c r="A750" s="160" t="s">
        <v>3310</v>
      </c>
      <c r="B750" s="300"/>
      <c r="C750" s="160" t="s">
        <v>530</v>
      </c>
      <c r="D750" s="638" t="s">
        <v>2</v>
      </c>
      <c r="E750" s="301">
        <v>96.15</v>
      </c>
      <c r="F750" s="161">
        <v>7.76</v>
      </c>
      <c r="G750" s="161">
        <v>103.91</v>
      </c>
    </row>
    <row r="751" spans="1:7" s="190" customFormat="1" ht="15.95" customHeight="1">
      <c r="A751" s="179" t="s">
        <v>3311</v>
      </c>
      <c r="B751" s="180" t="s">
        <v>3312</v>
      </c>
      <c r="C751" s="181"/>
      <c r="D751" s="182"/>
      <c r="E751" s="183"/>
      <c r="F751" s="183"/>
      <c r="G751" s="184"/>
    </row>
    <row r="752" spans="1:7" s="190" customFormat="1" ht="15.95" customHeight="1">
      <c r="A752" s="185" t="s">
        <v>3313</v>
      </c>
      <c r="B752" s="186" t="s">
        <v>531</v>
      </c>
      <c r="C752" s="187"/>
      <c r="D752" s="191"/>
      <c r="E752" s="192"/>
      <c r="F752" s="192"/>
      <c r="G752" s="193"/>
    </row>
    <row r="753" spans="1:7" ht="25.5">
      <c r="A753" s="160" t="s">
        <v>3314</v>
      </c>
      <c r="B753" s="300"/>
      <c r="C753" s="160" t="s">
        <v>532</v>
      </c>
      <c r="D753" s="638" t="s">
        <v>4</v>
      </c>
      <c r="E753" s="301">
        <v>353.9</v>
      </c>
      <c r="F753" s="161">
        <v>250.65</v>
      </c>
      <c r="G753" s="161">
        <v>604.54999999999995</v>
      </c>
    </row>
    <row r="754" spans="1:7" s="190" customFormat="1" ht="25.5">
      <c r="A754" s="160" t="s">
        <v>3315</v>
      </c>
      <c r="B754" s="300"/>
      <c r="C754" s="160" t="s">
        <v>7068</v>
      </c>
      <c r="D754" s="638" t="s">
        <v>2</v>
      </c>
      <c r="E754" s="301">
        <v>37.08</v>
      </c>
      <c r="F754" s="161">
        <v>24.05</v>
      </c>
      <c r="G754" s="161">
        <v>61.13</v>
      </c>
    </row>
    <row r="755" spans="1:7" s="190" customFormat="1" ht="25.5">
      <c r="A755" s="160" t="s">
        <v>3316</v>
      </c>
      <c r="B755" s="300"/>
      <c r="C755" s="160" t="s">
        <v>7069</v>
      </c>
      <c r="D755" s="638" t="s">
        <v>2</v>
      </c>
      <c r="E755" s="301">
        <v>48.58</v>
      </c>
      <c r="F755" s="161">
        <v>24.6</v>
      </c>
      <c r="G755" s="161">
        <v>73.180000000000007</v>
      </c>
    </row>
    <row r="756" spans="1:7" s="190" customFormat="1" ht="15.95" customHeight="1">
      <c r="A756" s="185" t="s">
        <v>3317</v>
      </c>
      <c r="B756" s="186" t="s">
        <v>533</v>
      </c>
      <c r="C756" s="187"/>
      <c r="D756" s="191"/>
      <c r="E756" s="192"/>
      <c r="F756" s="192"/>
      <c r="G756" s="193"/>
    </row>
    <row r="757" spans="1:7" s="190" customFormat="1" ht="25.5">
      <c r="A757" s="160" t="s">
        <v>3318</v>
      </c>
      <c r="B757" s="300"/>
      <c r="C757" s="160" t="s">
        <v>534</v>
      </c>
      <c r="D757" s="638" t="s">
        <v>2</v>
      </c>
      <c r="E757" s="301">
        <v>21.75</v>
      </c>
      <c r="F757" s="161">
        <v>30.96</v>
      </c>
      <c r="G757" s="161">
        <v>52.71</v>
      </c>
    </row>
    <row r="758" spans="1:7" s="190" customFormat="1" ht="25.5">
      <c r="A758" s="160" t="s">
        <v>3319</v>
      </c>
      <c r="B758" s="300"/>
      <c r="C758" s="160" t="s">
        <v>535</v>
      </c>
      <c r="D758" s="638" t="s">
        <v>2</v>
      </c>
      <c r="E758" s="301">
        <v>30.09</v>
      </c>
      <c r="F758" s="161">
        <v>48.98</v>
      </c>
      <c r="G758" s="161">
        <v>79.069999999999993</v>
      </c>
    </row>
    <row r="759" spans="1:7" s="190" customFormat="1" ht="25.5">
      <c r="A759" s="160" t="s">
        <v>3320</v>
      </c>
      <c r="B759" s="300"/>
      <c r="C759" s="160" t="s">
        <v>536</v>
      </c>
      <c r="D759" s="638" t="s">
        <v>2</v>
      </c>
      <c r="E759" s="301">
        <v>66.25</v>
      </c>
      <c r="F759" s="161">
        <v>79.489999999999995</v>
      </c>
      <c r="G759" s="161">
        <v>145.74</v>
      </c>
    </row>
    <row r="760" spans="1:7" s="190" customFormat="1" ht="25.5">
      <c r="A760" s="160" t="s">
        <v>3321</v>
      </c>
      <c r="B760" s="300"/>
      <c r="C760" s="160" t="s">
        <v>537</v>
      </c>
      <c r="D760" s="638" t="s">
        <v>2</v>
      </c>
      <c r="E760" s="301">
        <v>95.83</v>
      </c>
      <c r="F760" s="161">
        <v>98.02</v>
      </c>
      <c r="G760" s="161">
        <v>193.85</v>
      </c>
    </row>
    <row r="761" spans="1:7" s="190" customFormat="1" ht="25.5">
      <c r="A761" s="160" t="s">
        <v>3322</v>
      </c>
      <c r="B761" s="300"/>
      <c r="C761" s="160" t="s">
        <v>538</v>
      </c>
      <c r="D761" s="638" t="s">
        <v>2</v>
      </c>
      <c r="E761" s="301">
        <v>90.39</v>
      </c>
      <c r="F761" s="161">
        <v>48.98</v>
      </c>
      <c r="G761" s="161">
        <v>139.37</v>
      </c>
    </row>
    <row r="762" spans="1:7" s="190" customFormat="1" ht="25.5">
      <c r="A762" s="160" t="s">
        <v>3323</v>
      </c>
      <c r="B762" s="300"/>
      <c r="C762" s="160" t="s">
        <v>539</v>
      </c>
      <c r="D762" s="638" t="s">
        <v>2</v>
      </c>
      <c r="E762" s="301">
        <v>204.85</v>
      </c>
      <c r="F762" s="161">
        <v>79.489999999999995</v>
      </c>
      <c r="G762" s="161">
        <v>284.33999999999997</v>
      </c>
    </row>
    <row r="763" spans="1:7" s="190" customFormat="1" ht="15.95" customHeight="1">
      <c r="A763" s="185" t="s">
        <v>3324</v>
      </c>
      <c r="B763" s="186" t="s">
        <v>540</v>
      </c>
      <c r="C763" s="187"/>
      <c r="D763" s="191"/>
      <c r="E763" s="192"/>
      <c r="F763" s="192"/>
      <c r="G763" s="193"/>
    </row>
    <row r="764" spans="1:7" s="190" customFormat="1">
      <c r="A764" s="160" t="s">
        <v>3325</v>
      </c>
      <c r="B764" s="300"/>
      <c r="C764" s="160" t="s">
        <v>541</v>
      </c>
      <c r="D764" s="638" t="s">
        <v>2</v>
      </c>
      <c r="E764" s="301">
        <v>67.680000000000007</v>
      </c>
      <c r="F764" s="161">
        <v>43.66</v>
      </c>
      <c r="G764" s="161">
        <v>111.34</v>
      </c>
    </row>
    <row r="765" spans="1:7" s="190" customFormat="1">
      <c r="A765" s="160" t="s">
        <v>3326</v>
      </c>
      <c r="B765" s="300"/>
      <c r="C765" s="160" t="s">
        <v>542</v>
      </c>
      <c r="D765" s="638" t="s">
        <v>2</v>
      </c>
      <c r="E765" s="301">
        <v>127.73</v>
      </c>
      <c r="F765" s="161">
        <v>82.34</v>
      </c>
      <c r="G765" s="161">
        <v>210.07</v>
      </c>
    </row>
    <row r="766" spans="1:7" s="190" customFormat="1">
      <c r="A766" s="160" t="s">
        <v>3327</v>
      </c>
      <c r="B766" s="300"/>
      <c r="C766" s="160" t="s">
        <v>543</v>
      </c>
      <c r="D766" s="638" t="s">
        <v>2</v>
      </c>
      <c r="E766" s="301">
        <v>264.98</v>
      </c>
      <c r="F766" s="161">
        <v>115.17</v>
      </c>
      <c r="G766" s="161">
        <v>380.15</v>
      </c>
    </row>
    <row r="767" spans="1:7" s="190" customFormat="1" ht="15.95" customHeight="1">
      <c r="A767" s="185" t="s">
        <v>3328</v>
      </c>
      <c r="B767" s="186" t="s">
        <v>544</v>
      </c>
      <c r="C767" s="187"/>
      <c r="D767" s="191"/>
      <c r="E767" s="192"/>
      <c r="F767" s="192"/>
      <c r="G767" s="193"/>
    </row>
    <row r="768" spans="1:7" s="190" customFormat="1" ht="25.5">
      <c r="A768" s="160" t="s">
        <v>3329</v>
      </c>
      <c r="B768" s="300"/>
      <c r="C768" s="160" t="s">
        <v>545</v>
      </c>
      <c r="D768" s="638" t="s">
        <v>2</v>
      </c>
      <c r="E768" s="301">
        <v>21.65</v>
      </c>
      <c r="F768" s="161">
        <v>22.16</v>
      </c>
      <c r="G768" s="161">
        <v>43.81</v>
      </c>
    </row>
    <row r="769" spans="1:7" s="190" customFormat="1" ht="25.5">
      <c r="A769" s="160" t="s">
        <v>3330</v>
      </c>
      <c r="B769" s="300"/>
      <c r="C769" s="160" t="s">
        <v>546</v>
      </c>
      <c r="D769" s="638" t="s">
        <v>2</v>
      </c>
      <c r="E769" s="301">
        <v>29.67</v>
      </c>
      <c r="F769" s="161">
        <v>24.05</v>
      </c>
      <c r="G769" s="161">
        <v>53.72</v>
      </c>
    </row>
    <row r="770" spans="1:7" s="190" customFormat="1" ht="25.5">
      <c r="A770" s="160" t="s">
        <v>3331</v>
      </c>
      <c r="B770" s="300"/>
      <c r="C770" s="160" t="s">
        <v>547</v>
      </c>
      <c r="D770" s="638" t="s">
        <v>2</v>
      </c>
      <c r="E770" s="301">
        <v>32.200000000000003</v>
      </c>
      <c r="F770" s="161">
        <v>25.81</v>
      </c>
      <c r="G770" s="161">
        <v>58.01</v>
      </c>
    </row>
    <row r="771" spans="1:7" s="190" customFormat="1" ht="15.95" customHeight="1">
      <c r="A771" s="185" t="s">
        <v>3332</v>
      </c>
      <c r="B771" s="186" t="s">
        <v>548</v>
      </c>
      <c r="C771" s="187"/>
      <c r="D771" s="191"/>
      <c r="E771" s="192"/>
      <c r="F771" s="192"/>
      <c r="G771" s="193"/>
    </row>
    <row r="772" spans="1:7" s="190" customFormat="1" ht="25.5">
      <c r="A772" s="160" t="s">
        <v>3333</v>
      </c>
      <c r="B772" s="300"/>
      <c r="C772" s="160" t="s">
        <v>549</v>
      </c>
      <c r="D772" s="638" t="s">
        <v>2</v>
      </c>
      <c r="E772" s="301">
        <v>25.32</v>
      </c>
      <c r="F772" s="161">
        <v>24.05</v>
      </c>
      <c r="G772" s="161">
        <v>49.37</v>
      </c>
    </row>
    <row r="773" spans="1:7" s="190" customFormat="1" ht="25.5">
      <c r="A773" s="160" t="s">
        <v>3334</v>
      </c>
      <c r="B773" s="300"/>
      <c r="C773" s="160" t="s">
        <v>550</v>
      </c>
      <c r="D773" s="638" t="s">
        <v>2</v>
      </c>
      <c r="E773" s="301">
        <v>32.32</v>
      </c>
      <c r="F773" s="161">
        <v>25.81</v>
      </c>
      <c r="G773" s="161">
        <v>58.13</v>
      </c>
    </row>
    <row r="774" spans="1:7" s="190" customFormat="1" ht="15.95" customHeight="1">
      <c r="A774" s="185" t="s">
        <v>3335</v>
      </c>
      <c r="B774" s="186" t="s">
        <v>551</v>
      </c>
      <c r="C774" s="187"/>
      <c r="D774" s="191"/>
      <c r="E774" s="192"/>
      <c r="F774" s="192"/>
      <c r="G774" s="193"/>
    </row>
    <row r="775" spans="1:7" s="190" customFormat="1" ht="25.5">
      <c r="A775" s="160" t="s">
        <v>6726</v>
      </c>
      <c r="B775" s="300"/>
      <c r="C775" s="160" t="s">
        <v>6727</v>
      </c>
      <c r="D775" s="638" t="s">
        <v>2</v>
      </c>
      <c r="E775" s="301">
        <v>21.16</v>
      </c>
      <c r="F775" s="161">
        <v>22.16</v>
      </c>
      <c r="G775" s="161">
        <v>43.32</v>
      </c>
    </row>
    <row r="776" spans="1:7" s="190" customFormat="1" ht="25.5">
      <c r="A776" s="160" t="s">
        <v>6728</v>
      </c>
      <c r="B776" s="300"/>
      <c r="C776" s="160" t="s">
        <v>6729</v>
      </c>
      <c r="D776" s="638" t="s">
        <v>2</v>
      </c>
      <c r="E776" s="301">
        <v>26.17</v>
      </c>
      <c r="F776" s="161">
        <v>24.05</v>
      </c>
      <c r="G776" s="161">
        <v>50.22</v>
      </c>
    </row>
    <row r="777" spans="1:7" s="190" customFormat="1" ht="25.5">
      <c r="A777" s="160" t="s">
        <v>6730</v>
      </c>
      <c r="B777" s="300"/>
      <c r="C777" s="160" t="s">
        <v>6731</v>
      </c>
      <c r="D777" s="638" t="s">
        <v>2</v>
      </c>
      <c r="E777" s="301">
        <v>33.57</v>
      </c>
      <c r="F777" s="161">
        <v>24.6</v>
      </c>
      <c r="G777" s="161">
        <v>58.17</v>
      </c>
    </row>
    <row r="778" spans="1:7" s="190" customFormat="1" ht="15.95" customHeight="1">
      <c r="A778" s="185" t="s">
        <v>3336</v>
      </c>
      <c r="B778" s="186" t="s">
        <v>552</v>
      </c>
      <c r="C778" s="187"/>
      <c r="D778" s="191"/>
      <c r="E778" s="192"/>
      <c r="F778" s="192"/>
      <c r="G778" s="193"/>
    </row>
    <row r="779" spans="1:7" s="190" customFormat="1" ht="25.5">
      <c r="A779" s="160" t="s">
        <v>6732</v>
      </c>
      <c r="B779" s="300"/>
      <c r="C779" s="160" t="s">
        <v>6733</v>
      </c>
      <c r="D779" s="638" t="s">
        <v>2</v>
      </c>
      <c r="E779" s="301">
        <v>32.5</v>
      </c>
      <c r="F779" s="161">
        <v>27.08</v>
      </c>
      <c r="G779" s="161">
        <v>59.58</v>
      </c>
    </row>
    <row r="780" spans="1:7" ht="25.5">
      <c r="A780" s="160" t="s">
        <v>6734</v>
      </c>
      <c r="B780" s="300"/>
      <c r="C780" s="160" t="s">
        <v>6735</v>
      </c>
      <c r="D780" s="638" t="s">
        <v>2</v>
      </c>
      <c r="E780" s="301">
        <v>41.23</v>
      </c>
      <c r="F780" s="161">
        <v>27.76</v>
      </c>
      <c r="G780" s="161">
        <v>68.989999999999995</v>
      </c>
    </row>
    <row r="781" spans="1:7" s="190" customFormat="1" ht="25.5">
      <c r="A781" s="160" t="s">
        <v>6736</v>
      </c>
      <c r="B781" s="300"/>
      <c r="C781" s="160" t="s">
        <v>6737</v>
      </c>
      <c r="D781" s="638" t="s">
        <v>2</v>
      </c>
      <c r="E781" s="301">
        <v>37.57</v>
      </c>
      <c r="F781" s="161">
        <v>35.840000000000003</v>
      </c>
      <c r="G781" s="161">
        <v>73.41</v>
      </c>
    </row>
    <row r="782" spans="1:7" s="190" customFormat="1" ht="25.5">
      <c r="A782" s="160" t="s">
        <v>6738</v>
      </c>
      <c r="B782" s="300"/>
      <c r="C782" s="160" t="s">
        <v>6739</v>
      </c>
      <c r="D782" s="638" t="s">
        <v>2</v>
      </c>
      <c r="E782" s="301">
        <v>49.29</v>
      </c>
      <c r="F782" s="161">
        <v>38.21</v>
      </c>
      <c r="G782" s="161">
        <v>87.5</v>
      </c>
    </row>
    <row r="783" spans="1:7" s="190" customFormat="1" ht="15.95" customHeight="1">
      <c r="A783" s="185" t="s">
        <v>3337</v>
      </c>
      <c r="B783" s="186" t="s">
        <v>553</v>
      </c>
      <c r="C783" s="187"/>
      <c r="D783" s="191"/>
      <c r="E783" s="192"/>
      <c r="F783" s="192"/>
      <c r="G783" s="193"/>
    </row>
    <row r="784" spans="1:7" s="190" customFormat="1" ht="38.25">
      <c r="A784" s="160" t="s">
        <v>3338</v>
      </c>
      <c r="B784" s="300"/>
      <c r="C784" s="160" t="s">
        <v>6740</v>
      </c>
      <c r="D784" s="638" t="s">
        <v>2</v>
      </c>
      <c r="E784" s="301">
        <v>58.52</v>
      </c>
      <c r="F784" s="161">
        <v>10.49</v>
      </c>
      <c r="G784" s="161">
        <v>69.010000000000005</v>
      </c>
    </row>
    <row r="785" spans="1:7" ht="38.25">
      <c r="A785" s="160" t="s">
        <v>3339</v>
      </c>
      <c r="B785" s="300"/>
      <c r="C785" s="160" t="s">
        <v>6741</v>
      </c>
      <c r="D785" s="638" t="s">
        <v>2</v>
      </c>
      <c r="E785" s="301">
        <v>70.62</v>
      </c>
      <c r="F785" s="161">
        <v>10.77</v>
      </c>
      <c r="G785" s="161">
        <v>81.39</v>
      </c>
    </row>
    <row r="786" spans="1:7" s="190" customFormat="1" ht="38.25">
      <c r="A786" s="160" t="s">
        <v>3340</v>
      </c>
      <c r="B786" s="300"/>
      <c r="C786" s="160" t="s">
        <v>6742</v>
      </c>
      <c r="D786" s="638" t="s">
        <v>2</v>
      </c>
      <c r="E786" s="301">
        <v>86.27</v>
      </c>
      <c r="F786" s="161">
        <v>10.91</v>
      </c>
      <c r="G786" s="161">
        <v>97.18</v>
      </c>
    </row>
    <row r="787" spans="1:7" s="190" customFormat="1" ht="38.25">
      <c r="A787" s="160" t="s">
        <v>3341</v>
      </c>
      <c r="B787" s="300"/>
      <c r="C787" s="160" t="s">
        <v>6743</v>
      </c>
      <c r="D787" s="638" t="s">
        <v>2</v>
      </c>
      <c r="E787" s="301">
        <v>113.28</v>
      </c>
      <c r="F787" s="161">
        <v>11.32</v>
      </c>
      <c r="G787" s="161">
        <v>124.6</v>
      </c>
    </row>
    <row r="788" spans="1:7" s="190" customFormat="1" ht="15.95" customHeight="1">
      <c r="A788" s="185" t="s">
        <v>3342</v>
      </c>
      <c r="B788" s="186" t="s">
        <v>3343</v>
      </c>
      <c r="C788" s="187"/>
      <c r="D788" s="191"/>
      <c r="E788" s="192"/>
      <c r="F788" s="192"/>
      <c r="G788" s="193"/>
    </row>
    <row r="789" spans="1:7" s="190" customFormat="1" ht="25.5">
      <c r="A789" s="160" t="s">
        <v>3344</v>
      </c>
      <c r="B789" s="300"/>
      <c r="C789" s="160" t="s">
        <v>554</v>
      </c>
      <c r="D789" s="638" t="s">
        <v>4</v>
      </c>
      <c r="E789" s="301">
        <v>540.72</v>
      </c>
      <c r="F789" s="161">
        <v>572.1</v>
      </c>
      <c r="G789" s="161">
        <v>1112.82</v>
      </c>
    </row>
    <row r="790" spans="1:7" s="190" customFormat="1">
      <c r="A790" s="160" t="s">
        <v>3345</v>
      </c>
      <c r="B790" s="300"/>
      <c r="C790" s="160" t="s">
        <v>555</v>
      </c>
      <c r="D790" s="638" t="s">
        <v>34</v>
      </c>
      <c r="E790" s="301">
        <v>2.3199999999999998</v>
      </c>
      <c r="F790" s="161">
        <v>5.17</v>
      </c>
      <c r="G790" s="161">
        <v>7.49</v>
      </c>
    </row>
    <row r="791" spans="1:7" s="190" customFormat="1" ht="15.95" customHeight="1">
      <c r="A791" s="185" t="s">
        <v>3346</v>
      </c>
      <c r="B791" s="186" t="s">
        <v>556</v>
      </c>
      <c r="C791" s="187"/>
      <c r="D791" s="191"/>
      <c r="E791" s="192"/>
      <c r="F791" s="192"/>
      <c r="G791" s="193"/>
    </row>
    <row r="792" spans="1:7" s="190" customFormat="1" ht="25.5">
      <c r="A792" s="160" t="s">
        <v>3347</v>
      </c>
      <c r="B792" s="300"/>
      <c r="C792" s="160" t="s">
        <v>7070</v>
      </c>
      <c r="D792" s="638" t="s">
        <v>2</v>
      </c>
      <c r="E792" s="301">
        <v>102.45</v>
      </c>
      <c r="F792" s="161">
        <v>45.16</v>
      </c>
      <c r="G792" s="161">
        <v>147.61000000000001</v>
      </c>
    </row>
    <row r="793" spans="1:7" ht="25.5">
      <c r="A793" s="160" t="s">
        <v>3348</v>
      </c>
      <c r="B793" s="300"/>
      <c r="C793" s="160" t="s">
        <v>7071</v>
      </c>
      <c r="D793" s="638" t="s">
        <v>2</v>
      </c>
      <c r="E793" s="301">
        <v>1091.26</v>
      </c>
      <c r="F793" s="161">
        <v>122.48</v>
      </c>
      <c r="G793" s="161">
        <v>1213.74</v>
      </c>
    </row>
    <row r="794" spans="1:7" s="190" customFormat="1" ht="25.5">
      <c r="A794" s="160" t="s">
        <v>3349</v>
      </c>
      <c r="B794" s="300"/>
      <c r="C794" s="160" t="s">
        <v>7072</v>
      </c>
      <c r="D794" s="638" t="s">
        <v>2</v>
      </c>
      <c r="E794" s="301">
        <v>153.51</v>
      </c>
      <c r="F794" s="161">
        <v>45.16</v>
      </c>
      <c r="G794" s="161">
        <v>198.67</v>
      </c>
    </row>
    <row r="795" spans="1:7" s="190" customFormat="1" ht="25.5">
      <c r="A795" s="160" t="s">
        <v>3350</v>
      </c>
      <c r="B795" s="300"/>
      <c r="C795" s="160" t="s">
        <v>7073</v>
      </c>
      <c r="D795" s="638" t="s">
        <v>2</v>
      </c>
      <c r="E795" s="301">
        <v>620.55999999999995</v>
      </c>
      <c r="F795" s="161">
        <v>81.319999999999993</v>
      </c>
      <c r="G795" s="161">
        <v>701.88</v>
      </c>
    </row>
    <row r="796" spans="1:7" s="190" customFormat="1" ht="15.95" customHeight="1">
      <c r="A796" s="185" t="s">
        <v>3351</v>
      </c>
      <c r="B796" s="186" t="s">
        <v>557</v>
      </c>
      <c r="C796" s="187"/>
      <c r="D796" s="191"/>
      <c r="E796" s="192"/>
      <c r="F796" s="192"/>
      <c r="G796" s="193"/>
    </row>
    <row r="797" spans="1:7" s="190" customFormat="1" ht="25.5">
      <c r="A797" s="160" t="s">
        <v>3352</v>
      </c>
      <c r="B797" s="300"/>
      <c r="C797" s="160" t="s">
        <v>558</v>
      </c>
      <c r="D797" s="638" t="s">
        <v>2</v>
      </c>
      <c r="E797" s="301">
        <v>737.68</v>
      </c>
      <c r="F797" s="161">
        <v>52.68</v>
      </c>
      <c r="G797" s="161">
        <v>790.36</v>
      </c>
    </row>
    <row r="798" spans="1:7" s="190" customFormat="1" ht="25.5">
      <c r="A798" s="160" t="s">
        <v>3353</v>
      </c>
      <c r="B798" s="300"/>
      <c r="C798" s="160" t="s">
        <v>559</v>
      </c>
      <c r="D798" s="638" t="s">
        <v>2</v>
      </c>
      <c r="E798" s="301">
        <v>178.07</v>
      </c>
      <c r="F798" s="161">
        <v>0</v>
      </c>
      <c r="G798" s="161">
        <v>178.07</v>
      </c>
    </row>
    <row r="799" spans="1:7" s="190" customFormat="1" ht="38.25">
      <c r="A799" s="160" t="s">
        <v>3354</v>
      </c>
      <c r="B799" s="300"/>
      <c r="C799" s="160" t="s">
        <v>7074</v>
      </c>
      <c r="D799" s="638" t="s">
        <v>2</v>
      </c>
      <c r="E799" s="301">
        <v>493.02</v>
      </c>
      <c r="F799" s="161">
        <v>0</v>
      </c>
      <c r="G799" s="161">
        <v>493.02</v>
      </c>
    </row>
    <row r="800" spans="1:7" s="190" customFormat="1" ht="25.5">
      <c r="A800" s="160" t="s">
        <v>3355</v>
      </c>
      <c r="B800" s="300"/>
      <c r="C800" s="160" t="s">
        <v>7075</v>
      </c>
      <c r="D800" s="638" t="s">
        <v>2</v>
      </c>
      <c r="E800" s="301">
        <v>873.21</v>
      </c>
      <c r="F800" s="161">
        <v>52.68</v>
      </c>
      <c r="G800" s="161">
        <v>925.89</v>
      </c>
    </row>
    <row r="801" spans="1:7" s="190" customFormat="1" ht="38.25">
      <c r="A801" s="160" t="s">
        <v>3356</v>
      </c>
      <c r="B801" s="300"/>
      <c r="C801" s="160" t="s">
        <v>7076</v>
      </c>
      <c r="D801" s="638" t="s">
        <v>2</v>
      </c>
      <c r="E801" s="301">
        <v>90.64</v>
      </c>
      <c r="F801" s="161">
        <v>0</v>
      </c>
      <c r="G801" s="161">
        <v>90.64</v>
      </c>
    </row>
    <row r="802" spans="1:7" s="190" customFormat="1" ht="38.25">
      <c r="A802" s="160" t="s">
        <v>3357</v>
      </c>
      <c r="B802" s="300"/>
      <c r="C802" s="160" t="s">
        <v>3358</v>
      </c>
      <c r="D802" s="638" t="s">
        <v>2</v>
      </c>
      <c r="E802" s="301">
        <v>116.18</v>
      </c>
      <c r="F802" s="161">
        <v>0</v>
      </c>
      <c r="G802" s="161">
        <v>116.18</v>
      </c>
    </row>
    <row r="803" spans="1:7" s="190" customFormat="1" ht="38.25">
      <c r="A803" s="160" t="s">
        <v>3359</v>
      </c>
      <c r="B803" s="300"/>
      <c r="C803" s="160" t="s">
        <v>7077</v>
      </c>
      <c r="D803" s="638" t="s">
        <v>2</v>
      </c>
      <c r="E803" s="301">
        <v>133.65</v>
      </c>
      <c r="F803" s="161">
        <v>0</v>
      </c>
      <c r="G803" s="161">
        <v>133.65</v>
      </c>
    </row>
    <row r="804" spans="1:7" s="190" customFormat="1" ht="38.25">
      <c r="A804" s="160" t="s">
        <v>3360</v>
      </c>
      <c r="B804" s="300"/>
      <c r="C804" s="160" t="s">
        <v>7078</v>
      </c>
      <c r="D804" s="638" t="s">
        <v>2</v>
      </c>
      <c r="E804" s="301">
        <v>120.91</v>
      </c>
      <c r="F804" s="161">
        <v>0</v>
      </c>
      <c r="G804" s="161">
        <v>120.91</v>
      </c>
    </row>
    <row r="805" spans="1:7" s="190" customFormat="1" ht="38.25">
      <c r="A805" s="160" t="s">
        <v>3361</v>
      </c>
      <c r="B805" s="300"/>
      <c r="C805" s="160" t="s">
        <v>3362</v>
      </c>
      <c r="D805" s="638" t="s">
        <v>2</v>
      </c>
      <c r="E805" s="301">
        <v>109.29</v>
      </c>
      <c r="F805" s="161">
        <v>0</v>
      </c>
      <c r="G805" s="161">
        <v>109.29</v>
      </c>
    </row>
    <row r="806" spans="1:7" s="190" customFormat="1" ht="38.25">
      <c r="A806" s="160" t="s">
        <v>3363</v>
      </c>
      <c r="B806" s="300"/>
      <c r="C806" s="160" t="s">
        <v>3364</v>
      </c>
      <c r="D806" s="638" t="s">
        <v>2</v>
      </c>
      <c r="E806" s="301">
        <v>98.97</v>
      </c>
      <c r="F806" s="161">
        <v>0</v>
      </c>
      <c r="G806" s="161">
        <v>98.97</v>
      </c>
    </row>
    <row r="807" spans="1:7" s="190" customFormat="1" ht="38.25">
      <c r="A807" s="160" t="s">
        <v>3365</v>
      </c>
      <c r="B807" s="300"/>
      <c r="C807" s="160" t="s">
        <v>3366</v>
      </c>
      <c r="D807" s="638" t="s">
        <v>2</v>
      </c>
      <c r="E807" s="301">
        <v>135.97999999999999</v>
      </c>
      <c r="F807" s="161">
        <v>0</v>
      </c>
      <c r="G807" s="161">
        <v>135.97999999999999</v>
      </c>
    </row>
    <row r="808" spans="1:7" s="190" customFormat="1" ht="38.25">
      <c r="A808" s="160" t="s">
        <v>3367</v>
      </c>
      <c r="B808" s="300"/>
      <c r="C808" s="160" t="s">
        <v>3368</v>
      </c>
      <c r="D808" s="638" t="s">
        <v>2</v>
      </c>
      <c r="E808" s="301">
        <v>99.62</v>
      </c>
      <c r="F808" s="161">
        <v>0</v>
      </c>
      <c r="G808" s="161">
        <v>99.62</v>
      </c>
    </row>
    <row r="809" spans="1:7" s="190" customFormat="1" ht="38.25">
      <c r="A809" s="160" t="s">
        <v>3369</v>
      </c>
      <c r="B809" s="300"/>
      <c r="C809" s="160" t="s">
        <v>3370</v>
      </c>
      <c r="D809" s="638" t="s">
        <v>2</v>
      </c>
      <c r="E809" s="301">
        <v>157.56</v>
      </c>
      <c r="F809" s="161">
        <v>0</v>
      </c>
      <c r="G809" s="161">
        <v>157.56</v>
      </c>
    </row>
    <row r="810" spans="1:7" s="190" customFormat="1" ht="38.25">
      <c r="A810" s="160" t="s">
        <v>3371</v>
      </c>
      <c r="B810" s="300"/>
      <c r="C810" s="160" t="s">
        <v>3372</v>
      </c>
      <c r="D810" s="638" t="s">
        <v>2</v>
      </c>
      <c r="E810" s="301">
        <v>148.61000000000001</v>
      </c>
      <c r="F810" s="161">
        <v>0</v>
      </c>
      <c r="G810" s="161">
        <v>148.61000000000001</v>
      </c>
    </row>
    <row r="811" spans="1:7" s="190" customFormat="1" ht="38.25">
      <c r="A811" s="160" t="s">
        <v>3373</v>
      </c>
      <c r="B811" s="300"/>
      <c r="C811" s="160" t="s">
        <v>3374</v>
      </c>
      <c r="D811" s="638" t="s">
        <v>2</v>
      </c>
      <c r="E811" s="301">
        <v>562.64</v>
      </c>
      <c r="F811" s="161">
        <v>0</v>
      </c>
      <c r="G811" s="161">
        <v>562.64</v>
      </c>
    </row>
    <row r="812" spans="1:7" s="190" customFormat="1" ht="38.25">
      <c r="A812" s="160" t="s">
        <v>3375</v>
      </c>
      <c r="B812" s="300"/>
      <c r="C812" s="160" t="s">
        <v>3376</v>
      </c>
      <c r="D812" s="638" t="s">
        <v>2</v>
      </c>
      <c r="E812" s="301">
        <v>483.6</v>
      </c>
      <c r="F812" s="161">
        <v>0</v>
      </c>
      <c r="G812" s="161">
        <v>483.6</v>
      </c>
    </row>
    <row r="813" spans="1:7" s="190" customFormat="1" ht="38.25">
      <c r="A813" s="160" t="s">
        <v>3377</v>
      </c>
      <c r="B813" s="300"/>
      <c r="C813" s="160" t="s">
        <v>3378</v>
      </c>
      <c r="D813" s="638" t="s">
        <v>2</v>
      </c>
      <c r="E813" s="301">
        <v>1379.47</v>
      </c>
      <c r="F813" s="161">
        <v>0</v>
      </c>
      <c r="G813" s="161">
        <v>1379.47</v>
      </c>
    </row>
    <row r="814" spans="1:7" s="190" customFormat="1" ht="51">
      <c r="A814" s="160" t="s">
        <v>3379</v>
      </c>
      <c r="B814" s="300"/>
      <c r="C814" s="160" t="s">
        <v>3380</v>
      </c>
      <c r="D814" s="638" t="s">
        <v>0</v>
      </c>
      <c r="E814" s="301">
        <v>1943.76</v>
      </c>
      <c r="F814" s="161">
        <v>0</v>
      </c>
      <c r="G814" s="161">
        <v>1943.76</v>
      </c>
    </row>
    <row r="815" spans="1:7" s="190" customFormat="1" ht="25.5">
      <c r="A815" s="160" t="s">
        <v>3381</v>
      </c>
      <c r="B815" s="300"/>
      <c r="C815" s="160" t="s">
        <v>560</v>
      </c>
      <c r="D815" s="638" t="s">
        <v>2</v>
      </c>
      <c r="E815" s="301">
        <v>189.96</v>
      </c>
      <c r="F815" s="161">
        <v>48.88</v>
      </c>
      <c r="G815" s="161">
        <v>238.84</v>
      </c>
    </row>
    <row r="816" spans="1:7" s="190" customFormat="1" ht="38.25">
      <c r="A816" s="160" t="s">
        <v>3382</v>
      </c>
      <c r="B816" s="300"/>
      <c r="C816" s="160" t="s">
        <v>3383</v>
      </c>
      <c r="D816" s="638" t="s">
        <v>2</v>
      </c>
      <c r="E816" s="301">
        <v>185.05</v>
      </c>
      <c r="F816" s="161">
        <v>0</v>
      </c>
      <c r="G816" s="161">
        <v>185.05</v>
      </c>
    </row>
    <row r="817" spans="1:7" s="190" customFormat="1" ht="38.25">
      <c r="A817" s="160" t="s">
        <v>3384</v>
      </c>
      <c r="B817" s="300"/>
      <c r="C817" s="160" t="s">
        <v>3385</v>
      </c>
      <c r="D817" s="638" t="s">
        <v>2</v>
      </c>
      <c r="E817" s="301">
        <v>160.97</v>
      </c>
      <c r="F817" s="161">
        <v>0</v>
      </c>
      <c r="G817" s="161">
        <v>160.97</v>
      </c>
    </row>
    <row r="818" spans="1:7" s="190" customFormat="1" ht="38.25">
      <c r="A818" s="160" t="s">
        <v>3386</v>
      </c>
      <c r="B818" s="300"/>
      <c r="C818" s="160" t="s">
        <v>3387</v>
      </c>
      <c r="D818" s="638" t="s">
        <v>2</v>
      </c>
      <c r="E818" s="301">
        <v>165.9</v>
      </c>
      <c r="F818" s="161">
        <v>0</v>
      </c>
      <c r="G818" s="161">
        <v>165.9</v>
      </c>
    </row>
    <row r="819" spans="1:7" s="190" customFormat="1" ht="38.25">
      <c r="A819" s="160" t="s">
        <v>3388</v>
      </c>
      <c r="B819" s="300"/>
      <c r="C819" s="160" t="s">
        <v>3389</v>
      </c>
      <c r="D819" s="638" t="s">
        <v>2</v>
      </c>
      <c r="E819" s="301">
        <v>177.51</v>
      </c>
      <c r="F819" s="161">
        <v>0</v>
      </c>
      <c r="G819" s="161">
        <v>177.51</v>
      </c>
    </row>
    <row r="820" spans="1:7" s="190" customFormat="1" ht="38.25">
      <c r="A820" s="160" t="s">
        <v>3390</v>
      </c>
      <c r="B820" s="300"/>
      <c r="C820" s="160" t="s">
        <v>3391</v>
      </c>
      <c r="D820" s="638" t="s">
        <v>2</v>
      </c>
      <c r="E820" s="301">
        <v>194.28</v>
      </c>
      <c r="F820" s="161">
        <v>0</v>
      </c>
      <c r="G820" s="161">
        <v>194.28</v>
      </c>
    </row>
    <row r="821" spans="1:7" s="190" customFormat="1" ht="38.25">
      <c r="A821" s="160" t="s">
        <v>3392</v>
      </c>
      <c r="B821" s="300"/>
      <c r="C821" s="160" t="s">
        <v>3393</v>
      </c>
      <c r="D821" s="638" t="s">
        <v>2</v>
      </c>
      <c r="E821" s="301">
        <v>175.71</v>
      </c>
      <c r="F821" s="161">
        <v>0</v>
      </c>
      <c r="G821" s="161">
        <v>175.71</v>
      </c>
    </row>
    <row r="822" spans="1:7" s="190" customFormat="1" ht="15.95" customHeight="1">
      <c r="A822" s="185" t="s">
        <v>3394</v>
      </c>
      <c r="B822" s="186" t="s">
        <v>3395</v>
      </c>
      <c r="C822" s="187"/>
      <c r="D822" s="191"/>
      <c r="E822" s="192"/>
      <c r="F822" s="192"/>
      <c r="G822" s="193"/>
    </row>
    <row r="823" spans="1:7" s="190" customFormat="1" ht="25.5">
      <c r="A823" s="160" t="s">
        <v>3396</v>
      </c>
      <c r="B823" s="300"/>
      <c r="C823" s="160" t="s">
        <v>7079</v>
      </c>
      <c r="D823" s="638" t="s">
        <v>2</v>
      </c>
      <c r="E823" s="301">
        <v>61.12</v>
      </c>
      <c r="F823" s="161">
        <v>87.54</v>
      </c>
      <c r="G823" s="161">
        <v>148.66</v>
      </c>
    </row>
    <row r="824" spans="1:7" s="190" customFormat="1" ht="15.95" customHeight="1">
      <c r="A824" s="185" t="s">
        <v>3397</v>
      </c>
      <c r="B824" s="186" t="s">
        <v>3398</v>
      </c>
      <c r="C824" s="187"/>
      <c r="D824" s="191"/>
      <c r="E824" s="192"/>
      <c r="F824" s="192"/>
      <c r="G824" s="193"/>
    </row>
    <row r="825" spans="1:7" s="190" customFormat="1" ht="25.5">
      <c r="A825" s="160" t="s">
        <v>3399</v>
      </c>
      <c r="B825" s="300"/>
      <c r="C825" s="160" t="s">
        <v>561</v>
      </c>
      <c r="D825" s="638" t="s">
        <v>2</v>
      </c>
      <c r="E825" s="301">
        <v>0</v>
      </c>
      <c r="F825" s="161">
        <v>30.25</v>
      </c>
      <c r="G825" s="161">
        <v>30.25</v>
      </c>
    </row>
    <row r="826" spans="1:7" s="190" customFormat="1" ht="25.5">
      <c r="A826" s="160" t="s">
        <v>3400</v>
      </c>
      <c r="B826" s="300"/>
      <c r="C826" s="160" t="s">
        <v>562</v>
      </c>
      <c r="D826" s="638" t="s">
        <v>0</v>
      </c>
      <c r="E826" s="301">
        <v>1.07</v>
      </c>
      <c r="F826" s="161">
        <v>4.1500000000000004</v>
      </c>
      <c r="G826" s="161">
        <v>5.22</v>
      </c>
    </row>
    <row r="827" spans="1:7" s="190" customFormat="1" ht="25.5">
      <c r="A827" s="160" t="s">
        <v>3401</v>
      </c>
      <c r="B827" s="300"/>
      <c r="C827" s="160" t="s">
        <v>563</v>
      </c>
      <c r="D827" s="638" t="s">
        <v>0</v>
      </c>
      <c r="E827" s="301">
        <v>1.36</v>
      </c>
      <c r="F827" s="161">
        <v>4.1500000000000004</v>
      </c>
      <c r="G827" s="161">
        <v>5.51</v>
      </c>
    </row>
    <row r="828" spans="1:7" s="190" customFormat="1" ht="25.5">
      <c r="A828" s="160" t="s">
        <v>3402</v>
      </c>
      <c r="B828" s="300"/>
      <c r="C828" s="160" t="s">
        <v>564</v>
      </c>
      <c r="D828" s="638" t="s">
        <v>0</v>
      </c>
      <c r="E828" s="301">
        <v>1.75</v>
      </c>
      <c r="F828" s="161">
        <v>4.1500000000000004</v>
      </c>
      <c r="G828" s="161">
        <v>5.9</v>
      </c>
    </row>
    <row r="829" spans="1:7" ht="25.5">
      <c r="A829" s="160" t="s">
        <v>3403</v>
      </c>
      <c r="B829" s="300"/>
      <c r="C829" s="160" t="s">
        <v>565</v>
      </c>
      <c r="D829" s="638" t="s">
        <v>0</v>
      </c>
      <c r="E829" s="301">
        <v>1.87</v>
      </c>
      <c r="F829" s="161">
        <v>4.1500000000000004</v>
      </c>
      <c r="G829" s="161">
        <v>6.02</v>
      </c>
    </row>
    <row r="830" spans="1:7" s="190" customFormat="1" ht="25.5">
      <c r="A830" s="160" t="s">
        <v>3404</v>
      </c>
      <c r="B830" s="300"/>
      <c r="C830" s="160" t="s">
        <v>566</v>
      </c>
      <c r="D830" s="638" t="s">
        <v>0</v>
      </c>
      <c r="E830" s="301">
        <v>2.58</v>
      </c>
      <c r="F830" s="161">
        <v>4.1500000000000004</v>
      </c>
      <c r="G830" s="161">
        <v>6.73</v>
      </c>
    </row>
    <row r="831" spans="1:7" s="190" customFormat="1" ht="15.95" customHeight="1">
      <c r="A831" s="179" t="s">
        <v>3405</v>
      </c>
      <c r="B831" s="180" t="s">
        <v>3406</v>
      </c>
      <c r="C831" s="181"/>
      <c r="D831" s="182"/>
      <c r="E831" s="183"/>
      <c r="F831" s="183"/>
      <c r="G831" s="184"/>
    </row>
    <row r="832" spans="1:7" s="190" customFormat="1" ht="15.95" customHeight="1">
      <c r="A832" s="185" t="s">
        <v>3407</v>
      </c>
      <c r="B832" s="186" t="s">
        <v>567</v>
      </c>
      <c r="C832" s="187"/>
      <c r="D832" s="191"/>
      <c r="E832" s="192"/>
      <c r="F832" s="192"/>
      <c r="G832" s="193"/>
    </row>
    <row r="833" spans="1:7" s="190" customFormat="1" ht="25.5">
      <c r="A833" s="160" t="s">
        <v>3408</v>
      </c>
      <c r="B833" s="300"/>
      <c r="C833" s="160" t="s">
        <v>568</v>
      </c>
      <c r="D833" s="638" t="s">
        <v>2</v>
      </c>
      <c r="E833" s="301">
        <v>57.72</v>
      </c>
      <c r="F833" s="161">
        <v>37.81</v>
      </c>
      <c r="G833" s="161">
        <v>95.53</v>
      </c>
    </row>
    <row r="834" spans="1:7" s="190" customFormat="1" ht="25.5">
      <c r="A834" s="160" t="s">
        <v>3409</v>
      </c>
      <c r="B834" s="300"/>
      <c r="C834" s="160" t="s">
        <v>569</v>
      </c>
      <c r="D834" s="638" t="s">
        <v>2</v>
      </c>
      <c r="E834" s="301">
        <v>61.91</v>
      </c>
      <c r="F834" s="161">
        <v>39.32</v>
      </c>
      <c r="G834" s="161">
        <v>101.23</v>
      </c>
    </row>
    <row r="835" spans="1:7" s="190" customFormat="1" ht="25.5">
      <c r="A835" s="160" t="s">
        <v>3410</v>
      </c>
      <c r="B835" s="300"/>
      <c r="C835" s="160" t="s">
        <v>570</v>
      </c>
      <c r="D835" s="638" t="s">
        <v>2</v>
      </c>
      <c r="E835" s="301">
        <v>66.12</v>
      </c>
      <c r="F835" s="161">
        <v>40.840000000000003</v>
      </c>
      <c r="G835" s="161">
        <v>106.96</v>
      </c>
    </row>
    <row r="836" spans="1:7" s="190" customFormat="1" ht="25.5">
      <c r="A836" s="160" t="s">
        <v>3411</v>
      </c>
      <c r="B836" s="300"/>
      <c r="C836" s="160" t="s">
        <v>571</v>
      </c>
      <c r="D836" s="638" t="s">
        <v>2</v>
      </c>
      <c r="E836" s="301">
        <v>72.53</v>
      </c>
      <c r="F836" s="161">
        <v>43.87</v>
      </c>
      <c r="G836" s="161">
        <v>116.4</v>
      </c>
    </row>
    <row r="837" spans="1:7" s="190" customFormat="1" ht="25.5">
      <c r="A837" s="160" t="s">
        <v>3412</v>
      </c>
      <c r="B837" s="300"/>
      <c r="C837" s="160" t="s">
        <v>572</v>
      </c>
      <c r="D837" s="638" t="s">
        <v>2</v>
      </c>
      <c r="E837" s="301">
        <v>39.68</v>
      </c>
      <c r="F837" s="161">
        <v>28.74</v>
      </c>
      <c r="G837" s="161">
        <v>68.42</v>
      </c>
    </row>
    <row r="838" spans="1:7" s="190" customFormat="1" ht="25.5">
      <c r="A838" s="160" t="s">
        <v>3413</v>
      </c>
      <c r="B838" s="300"/>
      <c r="C838" s="160" t="s">
        <v>573</v>
      </c>
      <c r="D838" s="638" t="s">
        <v>2</v>
      </c>
      <c r="E838" s="301">
        <v>43.87</v>
      </c>
      <c r="F838" s="161">
        <v>30.25</v>
      </c>
      <c r="G838" s="161">
        <v>74.12</v>
      </c>
    </row>
    <row r="839" spans="1:7" s="190" customFormat="1" ht="25.5">
      <c r="A839" s="160" t="s">
        <v>3414</v>
      </c>
      <c r="B839" s="300"/>
      <c r="C839" s="160" t="s">
        <v>574</v>
      </c>
      <c r="D839" s="638" t="s">
        <v>2</v>
      </c>
      <c r="E839" s="301">
        <v>48.07</v>
      </c>
      <c r="F839" s="161">
        <v>31.76</v>
      </c>
      <c r="G839" s="161">
        <v>79.83</v>
      </c>
    </row>
    <row r="840" spans="1:7" s="190" customFormat="1" ht="25.5">
      <c r="A840" s="160" t="s">
        <v>3415</v>
      </c>
      <c r="B840" s="300"/>
      <c r="C840" s="160" t="s">
        <v>575</v>
      </c>
      <c r="D840" s="638" t="s">
        <v>2</v>
      </c>
      <c r="E840" s="301">
        <v>52.49</v>
      </c>
      <c r="F840" s="161">
        <v>34.79</v>
      </c>
      <c r="G840" s="161">
        <v>87.28</v>
      </c>
    </row>
    <row r="841" spans="1:7" s="190" customFormat="1">
      <c r="A841" s="160" t="s">
        <v>3416</v>
      </c>
      <c r="B841" s="300"/>
      <c r="C841" s="160" t="s">
        <v>576</v>
      </c>
      <c r="D841" s="638" t="s">
        <v>2</v>
      </c>
      <c r="E841" s="301">
        <v>43.68</v>
      </c>
      <c r="F841" s="161">
        <v>36.299999999999997</v>
      </c>
      <c r="G841" s="161">
        <v>79.98</v>
      </c>
    </row>
    <row r="842" spans="1:7" s="190" customFormat="1">
      <c r="A842" s="160" t="s">
        <v>3417</v>
      </c>
      <c r="B842" s="300"/>
      <c r="C842" s="160" t="s">
        <v>577</v>
      </c>
      <c r="D842" s="638" t="s">
        <v>2</v>
      </c>
      <c r="E842" s="301">
        <v>32.76</v>
      </c>
      <c r="F842" s="161">
        <v>27.22</v>
      </c>
      <c r="G842" s="161">
        <v>59.98</v>
      </c>
    </row>
    <row r="843" spans="1:7" s="190" customFormat="1">
      <c r="A843" s="160" t="s">
        <v>3418</v>
      </c>
      <c r="B843" s="300"/>
      <c r="C843" s="160" t="s">
        <v>578</v>
      </c>
      <c r="D843" s="638" t="s">
        <v>2</v>
      </c>
      <c r="E843" s="301">
        <v>40.229999999999997</v>
      </c>
      <c r="F843" s="161">
        <v>19.66</v>
      </c>
      <c r="G843" s="161">
        <v>59.89</v>
      </c>
    </row>
    <row r="844" spans="1:7" s="190" customFormat="1" ht="25.5">
      <c r="A844" s="160" t="s">
        <v>3419</v>
      </c>
      <c r="B844" s="300"/>
      <c r="C844" s="160" t="s">
        <v>579</v>
      </c>
      <c r="D844" s="638" t="s">
        <v>2</v>
      </c>
      <c r="E844" s="301">
        <v>12.33</v>
      </c>
      <c r="F844" s="161">
        <v>3.86</v>
      </c>
      <c r="G844" s="161">
        <v>16.190000000000001</v>
      </c>
    </row>
    <row r="845" spans="1:7" s="190" customFormat="1" ht="25.5">
      <c r="A845" s="160" t="s">
        <v>3420</v>
      </c>
      <c r="B845" s="300"/>
      <c r="C845" s="160" t="s">
        <v>580</v>
      </c>
      <c r="D845" s="638" t="s">
        <v>2</v>
      </c>
      <c r="E845" s="301">
        <v>7.76</v>
      </c>
      <c r="F845" s="161">
        <v>3.86</v>
      </c>
      <c r="G845" s="161">
        <v>11.62</v>
      </c>
    </row>
    <row r="846" spans="1:7" s="190" customFormat="1" ht="15.95" customHeight="1">
      <c r="A846" s="185" t="s">
        <v>3421</v>
      </c>
      <c r="B846" s="186" t="s">
        <v>581</v>
      </c>
      <c r="C846" s="187"/>
      <c r="D846" s="191"/>
      <c r="E846" s="192"/>
      <c r="F846" s="192"/>
      <c r="G846" s="193"/>
    </row>
    <row r="847" spans="1:7" s="190" customFormat="1" ht="25.5">
      <c r="A847" s="160" t="s">
        <v>3422</v>
      </c>
      <c r="B847" s="300"/>
      <c r="C847" s="160" t="s">
        <v>582</v>
      </c>
      <c r="D847" s="638" t="s">
        <v>35</v>
      </c>
      <c r="E847" s="301">
        <v>14.44</v>
      </c>
      <c r="F847" s="161">
        <v>0</v>
      </c>
      <c r="G847" s="161">
        <v>14.44</v>
      </c>
    </row>
    <row r="848" spans="1:7" s="190" customFormat="1" ht="25.5">
      <c r="A848" s="160" t="s">
        <v>3423</v>
      </c>
      <c r="B848" s="300"/>
      <c r="C848" s="160" t="s">
        <v>583</v>
      </c>
      <c r="D848" s="638" t="s">
        <v>35</v>
      </c>
      <c r="E848" s="301">
        <v>0</v>
      </c>
      <c r="F848" s="161">
        <v>3.9</v>
      </c>
      <c r="G848" s="161">
        <v>3.9</v>
      </c>
    </row>
    <row r="849" spans="1:7" s="190" customFormat="1" ht="25.5">
      <c r="A849" s="160" t="s">
        <v>3424</v>
      </c>
      <c r="B849" s="300"/>
      <c r="C849" s="160" t="s">
        <v>22</v>
      </c>
      <c r="D849" s="638" t="s">
        <v>35</v>
      </c>
      <c r="E849" s="301">
        <v>16.260000000000002</v>
      </c>
      <c r="F849" s="161">
        <v>0</v>
      </c>
      <c r="G849" s="161">
        <v>16.260000000000002</v>
      </c>
    </row>
    <row r="850" spans="1:7" s="190" customFormat="1" ht="25.5">
      <c r="A850" s="160" t="s">
        <v>3425</v>
      </c>
      <c r="B850" s="300"/>
      <c r="C850" s="160" t="s">
        <v>3426</v>
      </c>
      <c r="D850" s="638" t="s">
        <v>35</v>
      </c>
      <c r="E850" s="301">
        <v>21.69</v>
      </c>
      <c r="F850" s="161">
        <v>0</v>
      </c>
      <c r="G850" s="161">
        <v>21.69</v>
      </c>
    </row>
    <row r="851" spans="1:7" s="190" customFormat="1" ht="25.5">
      <c r="A851" s="160" t="s">
        <v>3427</v>
      </c>
      <c r="B851" s="300"/>
      <c r="C851" s="160" t="s">
        <v>3428</v>
      </c>
      <c r="D851" s="638" t="s">
        <v>35</v>
      </c>
      <c r="E851" s="301">
        <v>21.24</v>
      </c>
      <c r="F851" s="161">
        <v>0</v>
      </c>
      <c r="G851" s="161">
        <v>21.24</v>
      </c>
    </row>
    <row r="852" spans="1:7" s="190" customFormat="1" ht="25.5">
      <c r="A852" s="160" t="s">
        <v>7772</v>
      </c>
      <c r="B852" s="300"/>
      <c r="C852" s="160" t="s">
        <v>7773</v>
      </c>
      <c r="D852" s="638" t="s">
        <v>35</v>
      </c>
      <c r="E852" s="301">
        <v>6.68</v>
      </c>
      <c r="F852" s="161">
        <v>3.9</v>
      </c>
      <c r="G852" s="161">
        <v>10.58</v>
      </c>
    </row>
    <row r="853" spans="1:7" s="190" customFormat="1" ht="15.95" customHeight="1">
      <c r="A853" s="185" t="s">
        <v>3429</v>
      </c>
      <c r="B853" s="186" t="s">
        <v>584</v>
      </c>
      <c r="C853" s="187"/>
      <c r="D853" s="191"/>
      <c r="E853" s="192"/>
      <c r="F853" s="192"/>
      <c r="G853" s="193"/>
    </row>
    <row r="854" spans="1:7" s="190" customFormat="1" ht="25.5">
      <c r="A854" s="160" t="s">
        <v>3430</v>
      </c>
      <c r="B854" s="300"/>
      <c r="C854" s="160" t="s">
        <v>585</v>
      </c>
      <c r="D854" s="638" t="s">
        <v>4</v>
      </c>
      <c r="E854" s="301">
        <v>1576.36</v>
      </c>
      <c r="F854" s="161">
        <v>583.86</v>
      </c>
      <c r="G854" s="161">
        <v>2160.2199999999998</v>
      </c>
    </row>
    <row r="855" spans="1:7" s="190" customFormat="1" ht="25.5">
      <c r="A855" s="160" t="s">
        <v>3431</v>
      </c>
      <c r="B855" s="300"/>
      <c r="C855" s="160" t="s">
        <v>7080</v>
      </c>
      <c r="D855" s="638" t="s">
        <v>4</v>
      </c>
      <c r="E855" s="301">
        <v>1535.13</v>
      </c>
      <c r="F855" s="161">
        <v>643.97</v>
      </c>
      <c r="G855" s="161">
        <v>2179.1</v>
      </c>
    </row>
    <row r="856" spans="1:7" s="190" customFormat="1" ht="25.5">
      <c r="A856" s="160" t="s">
        <v>3432</v>
      </c>
      <c r="B856" s="300"/>
      <c r="C856" s="160" t="s">
        <v>7081</v>
      </c>
      <c r="D856" s="638" t="s">
        <v>4</v>
      </c>
      <c r="E856" s="301">
        <v>1378.7</v>
      </c>
      <c r="F856" s="161">
        <v>555.14</v>
      </c>
      <c r="G856" s="161">
        <v>1933.84</v>
      </c>
    </row>
    <row r="857" spans="1:7" s="190" customFormat="1" ht="25.5">
      <c r="A857" s="160" t="s">
        <v>3433</v>
      </c>
      <c r="B857" s="300"/>
      <c r="C857" s="160" t="s">
        <v>7082</v>
      </c>
      <c r="D857" s="638" t="s">
        <v>4</v>
      </c>
      <c r="E857" s="301">
        <v>1241.8599999999999</v>
      </c>
      <c r="F857" s="161">
        <v>549.54999999999995</v>
      </c>
      <c r="G857" s="161">
        <v>1791.41</v>
      </c>
    </row>
    <row r="858" spans="1:7" s="190" customFormat="1" ht="25.5">
      <c r="A858" s="160" t="s">
        <v>3434</v>
      </c>
      <c r="B858" s="300"/>
      <c r="C858" s="160" t="s">
        <v>7083</v>
      </c>
      <c r="D858" s="638" t="s">
        <v>4</v>
      </c>
      <c r="E858" s="301">
        <v>1368.45</v>
      </c>
      <c r="F858" s="161">
        <v>588.74</v>
      </c>
      <c r="G858" s="161">
        <v>1957.19</v>
      </c>
    </row>
    <row r="859" spans="1:7" s="190" customFormat="1" ht="15.95" customHeight="1">
      <c r="A859" s="185" t="s">
        <v>3435</v>
      </c>
      <c r="B859" s="186" t="s">
        <v>3436</v>
      </c>
      <c r="C859" s="187"/>
      <c r="D859" s="191"/>
      <c r="E859" s="192"/>
      <c r="F859" s="192"/>
      <c r="G859" s="193"/>
    </row>
    <row r="860" spans="1:7" s="190" customFormat="1" ht="25.5">
      <c r="A860" s="160" t="s">
        <v>3437</v>
      </c>
      <c r="B860" s="300"/>
      <c r="C860" s="160" t="s">
        <v>586</v>
      </c>
      <c r="D860" s="638" t="s">
        <v>4</v>
      </c>
      <c r="E860" s="301">
        <v>2011.35</v>
      </c>
      <c r="F860" s="161">
        <v>907.5</v>
      </c>
      <c r="G860" s="161">
        <v>2918.85</v>
      </c>
    </row>
    <row r="861" spans="1:7" s="190" customFormat="1" ht="25.5">
      <c r="A861" s="160" t="s">
        <v>3438</v>
      </c>
      <c r="B861" s="300"/>
      <c r="C861" s="160" t="s">
        <v>587</v>
      </c>
      <c r="D861" s="638" t="s">
        <v>34</v>
      </c>
      <c r="E861" s="301">
        <v>0.08</v>
      </c>
      <c r="F861" s="161">
        <v>4.2300000000000004</v>
      </c>
      <c r="G861" s="161">
        <v>4.3099999999999996</v>
      </c>
    </row>
    <row r="862" spans="1:7" s="190" customFormat="1" ht="25.5">
      <c r="A862" s="160" t="s">
        <v>3439</v>
      </c>
      <c r="B862" s="300"/>
      <c r="C862" s="160" t="s">
        <v>588</v>
      </c>
      <c r="D862" s="638" t="s">
        <v>34</v>
      </c>
      <c r="E862" s="301">
        <v>0.2</v>
      </c>
      <c r="F862" s="161">
        <v>11.2</v>
      </c>
      <c r="G862" s="161">
        <v>11.4</v>
      </c>
    </row>
    <row r="863" spans="1:7" s="190" customFormat="1" ht="15.95" customHeight="1">
      <c r="A863" s="179" t="s">
        <v>3440</v>
      </c>
      <c r="B863" s="180" t="s">
        <v>3441</v>
      </c>
      <c r="C863" s="181"/>
      <c r="D863" s="182"/>
      <c r="E863" s="183"/>
      <c r="F863" s="183"/>
      <c r="G863" s="184"/>
    </row>
    <row r="864" spans="1:7" s="190" customFormat="1" ht="15.95" customHeight="1">
      <c r="A864" s="185" t="s">
        <v>3442</v>
      </c>
      <c r="B864" s="186" t="s">
        <v>589</v>
      </c>
      <c r="C864" s="187"/>
      <c r="D864" s="191"/>
      <c r="E864" s="192"/>
      <c r="F864" s="192"/>
      <c r="G864" s="193"/>
    </row>
    <row r="865" spans="1:7" s="190" customFormat="1">
      <c r="A865" s="160" t="s">
        <v>3443</v>
      </c>
      <c r="B865" s="300"/>
      <c r="C865" s="160" t="s">
        <v>590</v>
      </c>
      <c r="D865" s="638" t="s">
        <v>2</v>
      </c>
      <c r="E865" s="301">
        <v>20.96</v>
      </c>
      <c r="F865" s="161">
        <v>21.96</v>
      </c>
      <c r="G865" s="161">
        <v>42.92</v>
      </c>
    </row>
    <row r="866" spans="1:7" s="190" customFormat="1">
      <c r="A866" s="160" t="s">
        <v>3444</v>
      </c>
      <c r="B866" s="300"/>
      <c r="C866" s="160" t="s">
        <v>591</v>
      </c>
      <c r="D866" s="638" t="s">
        <v>2</v>
      </c>
      <c r="E866" s="301">
        <v>33.76</v>
      </c>
      <c r="F866" s="161">
        <v>21.96</v>
      </c>
      <c r="G866" s="161">
        <v>55.72</v>
      </c>
    </row>
    <row r="867" spans="1:7" s="190" customFormat="1">
      <c r="A867" s="160" t="s">
        <v>3445</v>
      </c>
      <c r="B867" s="300"/>
      <c r="C867" s="160" t="s">
        <v>592</v>
      </c>
      <c r="D867" s="638" t="s">
        <v>2</v>
      </c>
      <c r="E867" s="301">
        <v>20.64</v>
      </c>
      <c r="F867" s="161">
        <v>21.96</v>
      </c>
      <c r="G867" s="161">
        <v>42.6</v>
      </c>
    </row>
    <row r="868" spans="1:7" s="190" customFormat="1">
      <c r="A868" s="160" t="s">
        <v>6744</v>
      </c>
      <c r="B868" s="300"/>
      <c r="C868" s="160" t="s">
        <v>7084</v>
      </c>
      <c r="D868" s="638" t="s">
        <v>2</v>
      </c>
      <c r="E868" s="301">
        <v>58.32</v>
      </c>
      <c r="F868" s="161">
        <v>32.93</v>
      </c>
      <c r="G868" s="161">
        <v>91.25</v>
      </c>
    </row>
    <row r="869" spans="1:7" s="190" customFormat="1">
      <c r="A869" s="160" t="s">
        <v>3446</v>
      </c>
      <c r="B869" s="300"/>
      <c r="C869" s="160" t="s">
        <v>593</v>
      </c>
      <c r="D869" s="638" t="s">
        <v>2</v>
      </c>
      <c r="E869" s="301">
        <v>58.32</v>
      </c>
      <c r="F869" s="161">
        <v>32.93</v>
      </c>
      <c r="G869" s="161">
        <v>91.25</v>
      </c>
    </row>
    <row r="870" spans="1:7" s="190" customFormat="1">
      <c r="A870" s="160" t="s">
        <v>3447</v>
      </c>
      <c r="B870" s="300"/>
      <c r="C870" s="160" t="s">
        <v>594</v>
      </c>
      <c r="D870" s="638" t="s">
        <v>34</v>
      </c>
      <c r="E870" s="301">
        <v>0.61</v>
      </c>
      <c r="F870" s="161">
        <v>9.68</v>
      </c>
      <c r="G870" s="161">
        <v>10.29</v>
      </c>
    </row>
    <row r="871" spans="1:7" s="190" customFormat="1" ht="25.5">
      <c r="A871" s="160" t="s">
        <v>3448</v>
      </c>
      <c r="B871" s="300"/>
      <c r="C871" s="160" t="s">
        <v>595</v>
      </c>
      <c r="D871" s="638" t="s">
        <v>34</v>
      </c>
      <c r="E871" s="301">
        <v>8.5399999999999991</v>
      </c>
      <c r="F871" s="161">
        <v>12.1</v>
      </c>
      <c r="G871" s="161">
        <v>20.64</v>
      </c>
    </row>
    <row r="872" spans="1:7" s="190" customFormat="1">
      <c r="A872" s="160" t="s">
        <v>3449</v>
      </c>
      <c r="B872" s="300"/>
      <c r="C872" s="160" t="s">
        <v>596</v>
      </c>
      <c r="D872" s="638" t="s">
        <v>34</v>
      </c>
      <c r="E872" s="301">
        <v>12.69</v>
      </c>
      <c r="F872" s="161">
        <v>12.1</v>
      </c>
      <c r="G872" s="161">
        <v>24.79</v>
      </c>
    </row>
    <row r="873" spans="1:7" s="190" customFormat="1" ht="15.95" customHeight="1">
      <c r="A873" s="185" t="s">
        <v>3450</v>
      </c>
      <c r="B873" s="186" t="s">
        <v>597</v>
      </c>
      <c r="C873" s="187"/>
      <c r="D873" s="191"/>
      <c r="E873" s="192"/>
      <c r="F873" s="192"/>
      <c r="G873" s="193"/>
    </row>
    <row r="874" spans="1:7" s="190" customFormat="1" ht="25.5">
      <c r="A874" s="160" t="s">
        <v>3451</v>
      </c>
      <c r="B874" s="300"/>
      <c r="C874" s="160" t="s">
        <v>598</v>
      </c>
      <c r="D874" s="638" t="s">
        <v>2</v>
      </c>
      <c r="E874" s="301">
        <v>27.1</v>
      </c>
      <c r="F874" s="161">
        <v>12.1</v>
      </c>
      <c r="G874" s="161">
        <v>39.200000000000003</v>
      </c>
    </row>
    <row r="875" spans="1:7" s="190" customFormat="1" ht="25.5">
      <c r="A875" s="160" t="s">
        <v>3452</v>
      </c>
      <c r="B875" s="300"/>
      <c r="C875" s="160" t="s">
        <v>599</v>
      </c>
      <c r="D875" s="638" t="s">
        <v>2</v>
      </c>
      <c r="E875" s="301">
        <v>37.74</v>
      </c>
      <c r="F875" s="161">
        <v>12.1</v>
      </c>
      <c r="G875" s="161">
        <v>49.84</v>
      </c>
    </row>
    <row r="876" spans="1:7" s="190" customFormat="1" ht="25.5">
      <c r="A876" s="160" t="s">
        <v>3453</v>
      </c>
      <c r="B876" s="300"/>
      <c r="C876" s="160" t="s">
        <v>600</v>
      </c>
      <c r="D876" s="638" t="s">
        <v>2</v>
      </c>
      <c r="E876" s="301">
        <v>79</v>
      </c>
      <c r="F876" s="161">
        <v>12.1</v>
      </c>
      <c r="G876" s="161">
        <v>91.1</v>
      </c>
    </row>
    <row r="877" spans="1:7" s="190" customFormat="1" ht="25.5">
      <c r="A877" s="160" t="s">
        <v>3454</v>
      </c>
      <c r="B877" s="300"/>
      <c r="C877" s="160" t="s">
        <v>601</v>
      </c>
      <c r="D877" s="638" t="s">
        <v>2</v>
      </c>
      <c r="E877" s="301">
        <v>81.91</v>
      </c>
      <c r="F877" s="161">
        <v>12.1</v>
      </c>
      <c r="G877" s="161">
        <v>94.01</v>
      </c>
    </row>
    <row r="878" spans="1:7" s="190" customFormat="1" ht="25.5">
      <c r="A878" s="160" t="s">
        <v>3455</v>
      </c>
      <c r="B878" s="300"/>
      <c r="C878" s="160" t="s">
        <v>602</v>
      </c>
      <c r="D878" s="638" t="s">
        <v>34</v>
      </c>
      <c r="E878" s="301">
        <v>47.21</v>
      </c>
      <c r="F878" s="161">
        <v>6.05</v>
      </c>
      <c r="G878" s="161">
        <v>53.26</v>
      </c>
    </row>
    <row r="879" spans="1:7" s="190" customFormat="1" ht="25.5">
      <c r="A879" s="160" t="s">
        <v>3456</v>
      </c>
      <c r="B879" s="300"/>
      <c r="C879" s="160" t="s">
        <v>603</v>
      </c>
      <c r="D879" s="638" t="s">
        <v>34</v>
      </c>
      <c r="E879" s="301">
        <v>41.63</v>
      </c>
      <c r="F879" s="161">
        <v>6.05</v>
      </c>
      <c r="G879" s="161">
        <v>47.68</v>
      </c>
    </row>
    <row r="880" spans="1:7" s="190" customFormat="1" ht="25.5">
      <c r="A880" s="160" t="s">
        <v>3457</v>
      </c>
      <c r="B880" s="300"/>
      <c r="C880" s="160" t="s">
        <v>604</v>
      </c>
      <c r="D880" s="638" t="s">
        <v>34</v>
      </c>
      <c r="E880" s="301">
        <v>62.21</v>
      </c>
      <c r="F880" s="161">
        <v>6.05</v>
      </c>
      <c r="G880" s="161">
        <v>68.260000000000005</v>
      </c>
    </row>
    <row r="881" spans="1:7" s="190" customFormat="1" ht="25.5">
      <c r="A881" s="160" t="s">
        <v>3458</v>
      </c>
      <c r="B881" s="300"/>
      <c r="C881" s="160" t="s">
        <v>605</v>
      </c>
      <c r="D881" s="638" t="s">
        <v>34</v>
      </c>
      <c r="E881" s="301">
        <v>86.75</v>
      </c>
      <c r="F881" s="161">
        <v>6.05</v>
      </c>
      <c r="G881" s="161">
        <v>92.8</v>
      </c>
    </row>
    <row r="882" spans="1:7" s="190" customFormat="1" ht="25.5">
      <c r="A882" s="160" t="s">
        <v>3459</v>
      </c>
      <c r="B882" s="300"/>
      <c r="C882" s="160" t="s">
        <v>606</v>
      </c>
      <c r="D882" s="638" t="s">
        <v>34</v>
      </c>
      <c r="E882" s="301">
        <v>28.86</v>
      </c>
      <c r="F882" s="161">
        <v>6.05</v>
      </c>
      <c r="G882" s="161">
        <v>34.909999999999997</v>
      </c>
    </row>
    <row r="883" spans="1:7" s="190" customFormat="1" ht="25.5">
      <c r="A883" s="160" t="s">
        <v>3460</v>
      </c>
      <c r="B883" s="300"/>
      <c r="C883" s="160" t="s">
        <v>607</v>
      </c>
      <c r="D883" s="638" t="s">
        <v>34</v>
      </c>
      <c r="E883" s="301">
        <v>39.880000000000003</v>
      </c>
      <c r="F883" s="161">
        <v>6.05</v>
      </c>
      <c r="G883" s="161">
        <v>45.93</v>
      </c>
    </row>
    <row r="884" spans="1:7" s="190" customFormat="1" ht="25.5">
      <c r="A884" s="160" t="s">
        <v>3461</v>
      </c>
      <c r="B884" s="300"/>
      <c r="C884" s="160" t="s">
        <v>608</v>
      </c>
      <c r="D884" s="638" t="s">
        <v>34</v>
      </c>
      <c r="E884" s="301">
        <v>40.07</v>
      </c>
      <c r="F884" s="161">
        <v>6.05</v>
      </c>
      <c r="G884" s="161">
        <v>46.12</v>
      </c>
    </row>
    <row r="885" spans="1:7" s="190" customFormat="1" ht="15.95" customHeight="1">
      <c r="A885" s="185" t="s">
        <v>3462</v>
      </c>
      <c r="B885" s="186" t="s">
        <v>7085</v>
      </c>
      <c r="C885" s="187"/>
      <c r="D885" s="191"/>
      <c r="E885" s="192"/>
      <c r="F885" s="192"/>
      <c r="G885" s="193"/>
    </row>
    <row r="886" spans="1:7" s="190" customFormat="1" ht="25.5">
      <c r="A886" s="160" t="s">
        <v>3463</v>
      </c>
      <c r="B886" s="300"/>
      <c r="C886" s="160" t="s">
        <v>7086</v>
      </c>
      <c r="D886" s="638" t="s">
        <v>2</v>
      </c>
      <c r="E886" s="301">
        <v>45.07</v>
      </c>
      <c r="F886" s="161">
        <v>19.66</v>
      </c>
      <c r="G886" s="161">
        <v>64.73</v>
      </c>
    </row>
    <row r="887" spans="1:7" s="190" customFormat="1" ht="25.5">
      <c r="A887" s="160" t="s">
        <v>3464</v>
      </c>
      <c r="B887" s="300"/>
      <c r="C887" s="160" t="s">
        <v>7087</v>
      </c>
      <c r="D887" s="638" t="s">
        <v>34</v>
      </c>
      <c r="E887" s="301">
        <v>81.349999999999994</v>
      </c>
      <c r="F887" s="161">
        <v>6.65</v>
      </c>
      <c r="G887" s="161">
        <v>88</v>
      </c>
    </row>
    <row r="888" spans="1:7" s="190" customFormat="1" ht="15.95" customHeight="1">
      <c r="A888" s="185" t="s">
        <v>3465</v>
      </c>
      <c r="B888" s="186" t="s">
        <v>609</v>
      </c>
      <c r="C888" s="187"/>
      <c r="D888" s="191"/>
      <c r="E888" s="192"/>
      <c r="F888" s="192"/>
      <c r="G888" s="193"/>
    </row>
    <row r="889" spans="1:7" s="190" customFormat="1" ht="38.25">
      <c r="A889" s="160" t="s">
        <v>3466</v>
      </c>
      <c r="B889" s="300"/>
      <c r="C889" s="160" t="s">
        <v>610</v>
      </c>
      <c r="D889" s="638" t="s">
        <v>2</v>
      </c>
      <c r="E889" s="301">
        <v>58.41</v>
      </c>
      <c r="F889" s="161">
        <v>12.1</v>
      </c>
      <c r="G889" s="161">
        <v>70.510000000000005</v>
      </c>
    </row>
    <row r="890" spans="1:7" s="190" customFormat="1" ht="38.25">
      <c r="A890" s="160" t="s">
        <v>3467</v>
      </c>
      <c r="B890" s="300"/>
      <c r="C890" s="160" t="s">
        <v>611</v>
      </c>
      <c r="D890" s="638" t="s">
        <v>2</v>
      </c>
      <c r="E890" s="301">
        <v>121.19</v>
      </c>
      <c r="F890" s="161">
        <v>12.1</v>
      </c>
      <c r="G890" s="161">
        <v>133.29</v>
      </c>
    </row>
    <row r="891" spans="1:7" s="190" customFormat="1" ht="38.25">
      <c r="A891" s="160" t="s">
        <v>3468</v>
      </c>
      <c r="B891" s="300"/>
      <c r="C891" s="160" t="s">
        <v>612</v>
      </c>
      <c r="D891" s="638" t="s">
        <v>2</v>
      </c>
      <c r="E891" s="301">
        <v>81.099999999999994</v>
      </c>
      <c r="F891" s="161">
        <v>12.1</v>
      </c>
      <c r="G891" s="161">
        <v>93.2</v>
      </c>
    </row>
    <row r="892" spans="1:7" s="190" customFormat="1" ht="38.25">
      <c r="A892" s="160" t="s">
        <v>3469</v>
      </c>
      <c r="B892" s="300"/>
      <c r="C892" s="160" t="s">
        <v>7088</v>
      </c>
      <c r="D892" s="638" t="s">
        <v>2</v>
      </c>
      <c r="E892" s="301">
        <v>66.02</v>
      </c>
      <c r="F892" s="161">
        <v>12.1</v>
      </c>
      <c r="G892" s="161">
        <v>78.12</v>
      </c>
    </row>
    <row r="893" spans="1:7" s="190" customFormat="1" ht="38.25">
      <c r="A893" s="160" t="s">
        <v>3470</v>
      </c>
      <c r="B893" s="300"/>
      <c r="C893" s="160" t="s">
        <v>613</v>
      </c>
      <c r="D893" s="638" t="s">
        <v>34</v>
      </c>
      <c r="E893" s="301">
        <v>55.63</v>
      </c>
      <c r="F893" s="161">
        <v>6.05</v>
      </c>
      <c r="G893" s="161">
        <v>61.68</v>
      </c>
    </row>
    <row r="894" spans="1:7" s="190" customFormat="1" ht="38.25">
      <c r="A894" s="160" t="s">
        <v>3471</v>
      </c>
      <c r="B894" s="300"/>
      <c r="C894" s="160" t="s">
        <v>614</v>
      </c>
      <c r="D894" s="638" t="s">
        <v>34</v>
      </c>
      <c r="E894" s="301">
        <v>52.77</v>
      </c>
      <c r="F894" s="161">
        <v>6.05</v>
      </c>
      <c r="G894" s="161">
        <v>58.82</v>
      </c>
    </row>
    <row r="895" spans="1:7" s="190" customFormat="1" ht="15.95" customHeight="1">
      <c r="A895" s="185" t="s">
        <v>3472</v>
      </c>
      <c r="B895" s="186" t="s">
        <v>615</v>
      </c>
      <c r="C895" s="187"/>
      <c r="D895" s="191"/>
      <c r="E895" s="192"/>
      <c r="F895" s="192"/>
      <c r="G895" s="193"/>
    </row>
    <row r="896" spans="1:7" s="190" customFormat="1" ht="38.25">
      <c r="A896" s="160" t="s">
        <v>3473</v>
      </c>
      <c r="B896" s="300"/>
      <c r="C896" s="160" t="s">
        <v>7089</v>
      </c>
      <c r="D896" s="638" t="s">
        <v>2</v>
      </c>
      <c r="E896" s="301">
        <v>141.62</v>
      </c>
      <c r="F896" s="161">
        <v>30.44</v>
      </c>
      <c r="G896" s="161">
        <v>172.06</v>
      </c>
    </row>
    <row r="897" spans="1:7" s="190" customFormat="1" ht="38.25">
      <c r="A897" s="160" t="s">
        <v>3474</v>
      </c>
      <c r="B897" s="300"/>
      <c r="C897" s="160" t="s">
        <v>7090</v>
      </c>
      <c r="D897" s="638" t="s">
        <v>2</v>
      </c>
      <c r="E897" s="301">
        <v>114.66</v>
      </c>
      <c r="F897" s="161">
        <v>13.17</v>
      </c>
      <c r="G897" s="161">
        <v>127.83</v>
      </c>
    </row>
    <row r="898" spans="1:7" s="190" customFormat="1" ht="38.25">
      <c r="A898" s="160" t="s">
        <v>3475</v>
      </c>
      <c r="B898" s="300"/>
      <c r="C898" s="160" t="s">
        <v>616</v>
      </c>
      <c r="D898" s="638" t="s">
        <v>2</v>
      </c>
      <c r="E898" s="301">
        <v>108.48</v>
      </c>
      <c r="F898" s="161">
        <v>13.17</v>
      </c>
      <c r="G898" s="161">
        <v>121.65</v>
      </c>
    </row>
    <row r="899" spans="1:7" s="190" customFormat="1" ht="38.25">
      <c r="A899" s="160" t="s">
        <v>3476</v>
      </c>
      <c r="B899" s="300"/>
      <c r="C899" s="160" t="s">
        <v>617</v>
      </c>
      <c r="D899" s="638" t="s">
        <v>2</v>
      </c>
      <c r="E899" s="301">
        <v>72.16</v>
      </c>
      <c r="F899" s="161">
        <v>12.1</v>
      </c>
      <c r="G899" s="161">
        <v>84.26</v>
      </c>
    </row>
    <row r="900" spans="1:7" s="190" customFormat="1" ht="15.95" customHeight="1">
      <c r="A900" s="185" t="s">
        <v>3477</v>
      </c>
      <c r="B900" s="186" t="s">
        <v>618</v>
      </c>
      <c r="C900" s="187"/>
      <c r="D900" s="191"/>
      <c r="E900" s="192"/>
      <c r="F900" s="192"/>
      <c r="G900" s="193"/>
    </row>
    <row r="901" spans="1:7" s="190" customFormat="1">
      <c r="A901" s="160" t="s">
        <v>3478</v>
      </c>
      <c r="B901" s="300"/>
      <c r="C901" s="160" t="s">
        <v>619</v>
      </c>
      <c r="D901" s="638" t="s">
        <v>2</v>
      </c>
      <c r="E901" s="301">
        <v>43.25</v>
      </c>
      <c r="F901" s="161">
        <v>12.1</v>
      </c>
      <c r="G901" s="161">
        <v>55.35</v>
      </c>
    </row>
    <row r="902" spans="1:7" s="190" customFormat="1" ht="25.5">
      <c r="A902" s="160" t="s">
        <v>3479</v>
      </c>
      <c r="B902" s="300"/>
      <c r="C902" s="160" t="s">
        <v>620</v>
      </c>
      <c r="D902" s="638" t="s">
        <v>2</v>
      </c>
      <c r="E902" s="301">
        <v>71.75</v>
      </c>
      <c r="F902" s="161">
        <v>12.1</v>
      </c>
      <c r="G902" s="161">
        <v>83.85</v>
      </c>
    </row>
    <row r="903" spans="1:7" s="190" customFormat="1" ht="25.5">
      <c r="A903" s="160" t="s">
        <v>3480</v>
      </c>
      <c r="B903" s="300"/>
      <c r="C903" s="160" t="s">
        <v>7091</v>
      </c>
      <c r="D903" s="638" t="s">
        <v>34</v>
      </c>
      <c r="E903" s="301">
        <v>104.65</v>
      </c>
      <c r="F903" s="161">
        <v>6.05</v>
      </c>
      <c r="G903" s="161">
        <v>110.7</v>
      </c>
    </row>
    <row r="904" spans="1:7" s="190" customFormat="1" ht="15.95" customHeight="1">
      <c r="A904" s="185" t="s">
        <v>3481</v>
      </c>
      <c r="B904" s="186" t="s">
        <v>621</v>
      </c>
      <c r="C904" s="187"/>
      <c r="D904" s="191"/>
      <c r="E904" s="192"/>
      <c r="F904" s="192"/>
      <c r="G904" s="193"/>
    </row>
    <row r="905" spans="1:7" s="190" customFormat="1">
      <c r="A905" s="160" t="s">
        <v>3482</v>
      </c>
      <c r="B905" s="300"/>
      <c r="C905" s="160" t="s">
        <v>622</v>
      </c>
      <c r="D905" s="638" t="s">
        <v>0</v>
      </c>
      <c r="E905" s="301">
        <v>46.77</v>
      </c>
      <c r="F905" s="161">
        <v>3.03</v>
      </c>
      <c r="G905" s="161">
        <v>49.8</v>
      </c>
    </row>
    <row r="906" spans="1:7" s="190" customFormat="1" ht="25.5">
      <c r="A906" s="160" t="s">
        <v>3483</v>
      </c>
      <c r="B906" s="300"/>
      <c r="C906" s="160" t="s">
        <v>623</v>
      </c>
      <c r="D906" s="638" t="s">
        <v>0</v>
      </c>
      <c r="E906" s="301">
        <v>46.77</v>
      </c>
      <c r="F906" s="161">
        <v>3.03</v>
      </c>
      <c r="G906" s="161">
        <v>49.8</v>
      </c>
    </row>
    <row r="907" spans="1:7" s="190" customFormat="1" ht="15.95" customHeight="1">
      <c r="A907" s="185" t="s">
        <v>3484</v>
      </c>
      <c r="B907" s="186" t="s">
        <v>624</v>
      </c>
      <c r="C907" s="187"/>
      <c r="D907" s="191"/>
      <c r="E907" s="192"/>
      <c r="F907" s="192"/>
      <c r="G907" s="193"/>
    </row>
    <row r="908" spans="1:7" s="190" customFormat="1">
      <c r="A908" s="160" t="s">
        <v>3485</v>
      </c>
      <c r="B908" s="300"/>
      <c r="C908" s="160" t="s">
        <v>625</v>
      </c>
      <c r="D908" s="638" t="s">
        <v>2</v>
      </c>
      <c r="E908" s="301">
        <v>526.87</v>
      </c>
      <c r="F908" s="161">
        <v>0</v>
      </c>
      <c r="G908" s="161">
        <v>526.87</v>
      </c>
    </row>
    <row r="909" spans="1:7" s="190" customFormat="1" ht="15.95" customHeight="1">
      <c r="A909" s="185" t="s">
        <v>3486</v>
      </c>
      <c r="B909" s="186" t="s">
        <v>626</v>
      </c>
      <c r="C909" s="187"/>
      <c r="D909" s="191"/>
      <c r="E909" s="192"/>
      <c r="F909" s="192"/>
      <c r="G909" s="193"/>
    </row>
    <row r="910" spans="1:7" s="190" customFormat="1" ht="25.5">
      <c r="A910" s="160" t="s">
        <v>3487</v>
      </c>
      <c r="B910" s="300"/>
      <c r="C910" s="160" t="s">
        <v>627</v>
      </c>
      <c r="D910" s="638" t="s">
        <v>2</v>
      </c>
      <c r="E910" s="301">
        <v>82.99</v>
      </c>
      <c r="F910" s="161">
        <v>61.94</v>
      </c>
      <c r="G910" s="161">
        <v>144.93</v>
      </c>
    </row>
    <row r="911" spans="1:7" s="190" customFormat="1" ht="25.5">
      <c r="A911" s="160" t="s">
        <v>3488</v>
      </c>
      <c r="B911" s="300"/>
      <c r="C911" s="160" t="s">
        <v>7092</v>
      </c>
      <c r="D911" s="638" t="s">
        <v>2</v>
      </c>
      <c r="E911" s="301">
        <v>145.88999999999999</v>
      </c>
      <c r="F911" s="161">
        <v>55.74</v>
      </c>
      <c r="G911" s="161">
        <v>201.63</v>
      </c>
    </row>
    <row r="912" spans="1:7" s="190" customFormat="1" ht="25.5">
      <c r="A912" s="160" t="s">
        <v>3489</v>
      </c>
      <c r="B912" s="300"/>
      <c r="C912" s="160" t="s">
        <v>7093</v>
      </c>
      <c r="D912" s="638" t="s">
        <v>2</v>
      </c>
      <c r="E912" s="301">
        <v>145</v>
      </c>
      <c r="F912" s="161">
        <v>61.94</v>
      </c>
      <c r="G912" s="161">
        <v>206.94</v>
      </c>
    </row>
    <row r="913" spans="1:7" s="190" customFormat="1" ht="15.95" customHeight="1">
      <c r="A913" s="185" t="s">
        <v>3490</v>
      </c>
      <c r="B913" s="186" t="s">
        <v>628</v>
      </c>
      <c r="C913" s="187"/>
      <c r="D913" s="191"/>
      <c r="E913" s="192"/>
      <c r="F913" s="192"/>
      <c r="G913" s="193"/>
    </row>
    <row r="914" spans="1:7" s="190" customFormat="1" ht="25.5">
      <c r="A914" s="160" t="s">
        <v>7564</v>
      </c>
      <c r="B914" s="300"/>
      <c r="C914" s="160" t="s">
        <v>629</v>
      </c>
      <c r="D914" s="638" t="s">
        <v>34</v>
      </c>
      <c r="E914" s="301">
        <v>25.62</v>
      </c>
      <c r="F914" s="161">
        <v>36.909999999999997</v>
      </c>
      <c r="G914" s="161">
        <v>62.53</v>
      </c>
    </row>
    <row r="915" spans="1:7" s="190" customFormat="1" ht="25.5">
      <c r="A915" s="160" t="s">
        <v>7565</v>
      </c>
      <c r="B915" s="300"/>
      <c r="C915" s="160" t="s">
        <v>630</v>
      </c>
      <c r="D915" s="638" t="s">
        <v>34</v>
      </c>
      <c r="E915" s="301">
        <v>39.799999999999997</v>
      </c>
      <c r="F915" s="161">
        <v>43.61</v>
      </c>
      <c r="G915" s="161">
        <v>83.41</v>
      </c>
    </row>
    <row r="916" spans="1:7" s="190" customFormat="1" ht="25.5">
      <c r="A916" s="160" t="s">
        <v>7566</v>
      </c>
      <c r="B916" s="300"/>
      <c r="C916" s="160" t="s">
        <v>631</v>
      </c>
      <c r="D916" s="638" t="s">
        <v>34</v>
      </c>
      <c r="E916" s="301">
        <v>78.959999999999994</v>
      </c>
      <c r="F916" s="161">
        <v>46.97</v>
      </c>
      <c r="G916" s="161">
        <v>125.93</v>
      </c>
    </row>
    <row r="917" spans="1:7" s="190" customFormat="1" ht="25.5">
      <c r="A917" s="160" t="s">
        <v>7567</v>
      </c>
      <c r="B917" s="300"/>
      <c r="C917" s="160" t="s">
        <v>632</v>
      </c>
      <c r="D917" s="638" t="s">
        <v>34</v>
      </c>
      <c r="E917" s="301">
        <v>19.86</v>
      </c>
      <c r="F917" s="161">
        <v>36.909999999999997</v>
      </c>
      <c r="G917" s="161">
        <v>56.77</v>
      </c>
    </row>
    <row r="918" spans="1:7" ht="25.5">
      <c r="A918" s="160" t="s">
        <v>7568</v>
      </c>
      <c r="B918" s="300"/>
      <c r="C918" s="160" t="s">
        <v>633</v>
      </c>
      <c r="D918" s="638" t="s">
        <v>34</v>
      </c>
      <c r="E918" s="301">
        <v>31.22</v>
      </c>
      <c r="F918" s="161">
        <v>43.61</v>
      </c>
      <c r="G918" s="161">
        <v>74.83</v>
      </c>
    </row>
    <row r="919" spans="1:7" s="190" customFormat="1" ht="25.5">
      <c r="A919" s="160" t="s">
        <v>3491</v>
      </c>
      <c r="B919" s="300"/>
      <c r="C919" s="160" t="s">
        <v>634</v>
      </c>
      <c r="D919" s="638" t="s">
        <v>0</v>
      </c>
      <c r="E919" s="301">
        <v>10.01</v>
      </c>
      <c r="F919" s="161">
        <v>0.95</v>
      </c>
      <c r="G919" s="161">
        <v>10.96</v>
      </c>
    </row>
    <row r="920" spans="1:7" s="190" customFormat="1" ht="25.5">
      <c r="A920" s="160" t="s">
        <v>3492</v>
      </c>
      <c r="B920" s="300"/>
      <c r="C920" s="160" t="s">
        <v>635</v>
      </c>
      <c r="D920" s="638" t="s">
        <v>0</v>
      </c>
      <c r="E920" s="301">
        <v>11.56</v>
      </c>
      <c r="F920" s="161">
        <v>1.37</v>
      </c>
      <c r="G920" s="161">
        <v>12.93</v>
      </c>
    </row>
    <row r="921" spans="1:7" s="190" customFormat="1" ht="15.95" customHeight="1">
      <c r="A921" s="185" t="s">
        <v>3493</v>
      </c>
      <c r="B921" s="186" t="s">
        <v>3494</v>
      </c>
      <c r="C921" s="187"/>
      <c r="D921" s="191"/>
      <c r="E921" s="192"/>
      <c r="F921" s="192"/>
      <c r="G921" s="193"/>
    </row>
    <row r="922" spans="1:7" s="190" customFormat="1" ht="25.5">
      <c r="A922" s="160" t="s">
        <v>3495</v>
      </c>
      <c r="B922" s="300"/>
      <c r="C922" s="160" t="s">
        <v>636</v>
      </c>
      <c r="D922" s="638" t="s">
        <v>34</v>
      </c>
      <c r="E922" s="301">
        <v>1.55</v>
      </c>
      <c r="F922" s="161">
        <v>12.1</v>
      </c>
      <c r="G922" s="161">
        <v>13.65</v>
      </c>
    </row>
    <row r="923" spans="1:7" s="190" customFormat="1" ht="25.5">
      <c r="A923" s="160" t="s">
        <v>3496</v>
      </c>
      <c r="B923" s="300"/>
      <c r="C923" s="160" t="s">
        <v>637</v>
      </c>
      <c r="D923" s="638" t="s">
        <v>2</v>
      </c>
      <c r="E923" s="301">
        <v>0</v>
      </c>
      <c r="F923" s="161">
        <v>32.93</v>
      </c>
      <c r="G923" s="161">
        <v>32.93</v>
      </c>
    </row>
    <row r="924" spans="1:7" s="190" customFormat="1">
      <c r="A924" s="160" t="s">
        <v>3497</v>
      </c>
      <c r="B924" s="300"/>
      <c r="C924" s="160" t="s">
        <v>638</v>
      </c>
      <c r="D924" s="638" t="s">
        <v>2</v>
      </c>
      <c r="E924" s="301">
        <v>0</v>
      </c>
      <c r="F924" s="161">
        <v>32.93</v>
      </c>
      <c r="G924" s="161">
        <v>32.93</v>
      </c>
    </row>
    <row r="925" spans="1:7" s="190" customFormat="1" ht="25.5">
      <c r="A925" s="160" t="s">
        <v>3498</v>
      </c>
      <c r="B925" s="300"/>
      <c r="C925" s="160" t="s">
        <v>639</v>
      </c>
      <c r="D925" s="638" t="s">
        <v>2</v>
      </c>
      <c r="E925" s="301">
        <v>0</v>
      </c>
      <c r="F925" s="161">
        <v>15.14</v>
      </c>
      <c r="G925" s="161">
        <v>15.14</v>
      </c>
    </row>
    <row r="926" spans="1:7">
      <c r="A926" s="160" t="s">
        <v>3499</v>
      </c>
      <c r="B926" s="300"/>
      <c r="C926" s="160" t="s">
        <v>640</v>
      </c>
      <c r="D926" s="638" t="s">
        <v>2</v>
      </c>
      <c r="E926" s="301">
        <v>0</v>
      </c>
      <c r="F926" s="161">
        <v>21.96</v>
      </c>
      <c r="G926" s="161">
        <v>21.96</v>
      </c>
    </row>
    <row r="927" spans="1:7" s="190" customFormat="1" ht="25.5">
      <c r="A927" s="160" t="s">
        <v>3500</v>
      </c>
      <c r="B927" s="300"/>
      <c r="C927" s="160" t="s">
        <v>641</v>
      </c>
      <c r="D927" s="638" t="s">
        <v>2</v>
      </c>
      <c r="E927" s="301">
        <v>1.8</v>
      </c>
      <c r="F927" s="161">
        <v>12.1</v>
      </c>
      <c r="G927" s="161">
        <v>13.9</v>
      </c>
    </row>
    <row r="928" spans="1:7" s="190" customFormat="1" ht="25.5">
      <c r="A928" s="160" t="s">
        <v>3501</v>
      </c>
      <c r="B928" s="300"/>
      <c r="C928" s="160" t="s">
        <v>3502</v>
      </c>
      <c r="D928" s="638" t="s">
        <v>2</v>
      </c>
      <c r="E928" s="301">
        <v>5.4</v>
      </c>
      <c r="F928" s="161">
        <v>12.1</v>
      </c>
      <c r="G928" s="161">
        <v>17.5</v>
      </c>
    </row>
    <row r="929" spans="1:7" s="190" customFormat="1" ht="15.95" customHeight="1">
      <c r="A929" s="179" t="s">
        <v>3503</v>
      </c>
      <c r="B929" s="180" t="s">
        <v>3504</v>
      </c>
      <c r="C929" s="181"/>
      <c r="D929" s="182"/>
      <c r="E929" s="183"/>
      <c r="F929" s="183"/>
      <c r="G929" s="184"/>
    </row>
    <row r="930" spans="1:7" s="190" customFormat="1" ht="15.95" customHeight="1">
      <c r="A930" s="185" t="s">
        <v>3505</v>
      </c>
      <c r="B930" s="186" t="s">
        <v>642</v>
      </c>
      <c r="C930" s="187"/>
      <c r="D930" s="191"/>
      <c r="E930" s="192"/>
      <c r="F930" s="192"/>
      <c r="G930" s="193"/>
    </row>
    <row r="931" spans="1:7" s="190" customFormat="1">
      <c r="A931" s="160" t="s">
        <v>3506</v>
      </c>
      <c r="B931" s="300"/>
      <c r="C931" s="160" t="s">
        <v>643</v>
      </c>
      <c r="D931" s="638" t="s">
        <v>4</v>
      </c>
      <c r="E931" s="301">
        <v>616.73</v>
      </c>
      <c r="F931" s="161">
        <v>215.63</v>
      </c>
      <c r="G931" s="161">
        <v>832.36</v>
      </c>
    </row>
    <row r="932" spans="1:7" s="190" customFormat="1">
      <c r="A932" s="160" t="s">
        <v>3507</v>
      </c>
      <c r="B932" s="300"/>
      <c r="C932" s="160" t="s">
        <v>644</v>
      </c>
      <c r="D932" s="638" t="s">
        <v>4</v>
      </c>
      <c r="E932" s="301">
        <v>285.38</v>
      </c>
      <c r="F932" s="161">
        <v>215.63</v>
      </c>
      <c r="G932" s="161">
        <v>501.01</v>
      </c>
    </row>
    <row r="933" spans="1:7" s="190" customFormat="1">
      <c r="A933" s="160" t="s">
        <v>3508</v>
      </c>
      <c r="B933" s="300"/>
      <c r="C933" s="160" t="s">
        <v>645</v>
      </c>
      <c r="D933" s="638" t="s">
        <v>4</v>
      </c>
      <c r="E933" s="301">
        <v>245.05</v>
      </c>
      <c r="F933" s="161">
        <v>215.63</v>
      </c>
      <c r="G933" s="161">
        <v>460.68</v>
      </c>
    </row>
    <row r="934" spans="1:7">
      <c r="A934" s="160" t="s">
        <v>3509</v>
      </c>
      <c r="B934" s="300"/>
      <c r="C934" s="160" t="s">
        <v>646</v>
      </c>
      <c r="D934" s="638" t="s">
        <v>2</v>
      </c>
      <c r="E934" s="301">
        <v>2.39</v>
      </c>
      <c r="F934" s="161">
        <v>16.79</v>
      </c>
      <c r="G934" s="161">
        <v>19.18</v>
      </c>
    </row>
    <row r="935" spans="1:7" s="190" customFormat="1" ht="25.5">
      <c r="A935" s="160" t="s">
        <v>3510</v>
      </c>
      <c r="B935" s="300"/>
      <c r="C935" s="160" t="s">
        <v>647</v>
      </c>
      <c r="D935" s="638" t="s">
        <v>2</v>
      </c>
      <c r="E935" s="301">
        <v>5.59</v>
      </c>
      <c r="F935" s="161">
        <v>16.5</v>
      </c>
      <c r="G935" s="161">
        <v>22.09</v>
      </c>
    </row>
    <row r="936" spans="1:7" s="190" customFormat="1" ht="25.5">
      <c r="A936" s="160" t="s">
        <v>3511</v>
      </c>
      <c r="B936" s="300"/>
      <c r="C936" s="160" t="s">
        <v>7094</v>
      </c>
      <c r="D936" s="638" t="s">
        <v>4</v>
      </c>
      <c r="E936" s="301">
        <v>765.26</v>
      </c>
      <c r="F936" s="161">
        <v>215.63</v>
      </c>
      <c r="G936" s="161">
        <v>980.89</v>
      </c>
    </row>
    <row r="937" spans="1:7" s="190" customFormat="1" ht="15.95" customHeight="1">
      <c r="A937" s="185" t="s">
        <v>3512</v>
      </c>
      <c r="B937" s="186" t="s">
        <v>648</v>
      </c>
      <c r="C937" s="187"/>
      <c r="D937" s="191"/>
      <c r="E937" s="192"/>
      <c r="F937" s="192"/>
      <c r="G937" s="193"/>
    </row>
    <row r="938" spans="1:7" s="190" customFormat="1">
      <c r="A938" s="160" t="s">
        <v>3513</v>
      </c>
      <c r="B938" s="300"/>
      <c r="C938" s="160" t="s">
        <v>649</v>
      </c>
      <c r="D938" s="638" t="s">
        <v>2</v>
      </c>
      <c r="E938" s="301">
        <v>1.42</v>
      </c>
      <c r="F938" s="161">
        <v>3.19</v>
      </c>
      <c r="G938" s="161">
        <v>4.6100000000000003</v>
      </c>
    </row>
    <row r="939" spans="1:7" s="190" customFormat="1">
      <c r="A939" s="160" t="s">
        <v>6745</v>
      </c>
      <c r="B939" s="300"/>
      <c r="C939" s="160" t="s">
        <v>6746</v>
      </c>
      <c r="D939" s="638" t="s">
        <v>2</v>
      </c>
      <c r="E939" s="301">
        <v>0.9</v>
      </c>
      <c r="F939" s="161">
        <v>3.19</v>
      </c>
      <c r="G939" s="161">
        <v>4.09</v>
      </c>
    </row>
    <row r="940" spans="1:7" s="190" customFormat="1">
      <c r="A940" s="160" t="s">
        <v>3514</v>
      </c>
      <c r="B940" s="300"/>
      <c r="C940" s="160" t="s">
        <v>650</v>
      </c>
      <c r="D940" s="638" t="s">
        <v>2</v>
      </c>
      <c r="E940" s="301">
        <v>4.49</v>
      </c>
      <c r="F940" s="161">
        <v>3.19</v>
      </c>
      <c r="G940" s="161">
        <v>7.68</v>
      </c>
    </row>
    <row r="941" spans="1:7" s="190" customFormat="1">
      <c r="A941" s="160" t="s">
        <v>3515</v>
      </c>
      <c r="B941" s="300"/>
      <c r="C941" s="160" t="s">
        <v>651</v>
      </c>
      <c r="D941" s="638" t="s">
        <v>2</v>
      </c>
      <c r="E941" s="301">
        <v>1.45</v>
      </c>
      <c r="F941" s="161">
        <v>4.66</v>
      </c>
      <c r="G941" s="161">
        <v>6.11</v>
      </c>
    </row>
    <row r="942" spans="1:7" s="190" customFormat="1">
      <c r="A942" s="160" t="s">
        <v>3516</v>
      </c>
      <c r="B942" s="300"/>
      <c r="C942" s="160" t="s">
        <v>652</v>
      </c>
      <c r="D942" s="638" t="s">
        <v>2</v>
      </c>
      <c r="E942" s="301">
        <v>2.44</v>
      </c>
      <c r="F942" s="161">
        <v>4.95</v>
      </c>
      <c r="G942" s="161">
        <v>7.39</v>
      </c>
    </row>
    <row r="943" spans="1:7" s="190" customFormat="1">
      <c r="A943" s="160" t="s">
        <v>3517</v>
      </c>
      <c r="B943" s="300"/>
      <c r="C943" s="160" t="s">
        <v>653</v>
      </c>
      <c r="D943" s="638" t="s">
        <v>2</v>
      </c>
      <c r="E943" s="301">
        <v>6.1</v>
      </c>
      <c r="F943" s="161">
        <v>8.7799999999999994</v>
      </c>
      <c r="G943" s="161">
        <v>14.88</v>
      </c>
    </row>
    <row r="944" spans="1:7" s="190" customFormat="1" ht="25.5">
      <c r="A944" s="160" t="s">
        <v>3518</v>
      </c>
      <c r="B944" s="300"/>
      <c r="C944" s="160" t="s">
        <v>654</v>
      </c>
      <c r="D944" s="638" t="s">
        <v>2</v>
      </c>
      <c r="E944" s="301">
        <v>6.1</v>
      </c>
      <c r="F944" s="161">
        <v>12.1</v>
      </c>
      <c r="G944" s="161">
        <v>18.2</v>
      </c>
    </row>
    <row r="945" spans="1:7" s="190" customFormat="1" ht="25.5">
      <c r="A945" s="160" t="s">
        <v>7774</v>
      </c>
      <c r="B945" s="300"/>
      <c r="C945" s="160" t="s">
        <v>657</v>
      </c>
      <c r="D945" s="638" t="s">
        <v>2</v>
      </c>
      <c r="E945" s="301">
        <v>22.95</v>
      </c>
      <c r="F945" s="161">
        <v>7.56</v>
      </c>
      <c r="G945" s="161">
        <v>30.51</v>
      </c>
    </row>
    <row r="946" spans="1:7" s="190" customFormat="1">
      <c r="A946" s="160" t="s">
        <v>3519</v>
      </c>
      <c r="B946" s="300"/>
      <c r="C946" s="160" t="s">
        <v>655</v>
      </c>
      <c r="D946" s="638" t="s">
        <v>2</v>
      </c>
      <c r="E946" s="301">
        <v>1.32</v>
      </c>
      <c r="F946" s="161">
        <v>7.56</v>
      </c>
      <c r="G946" s="161">
        <v>8.8800000000000008</v>
      </c>
    </row>
    <row r="947" spans="1:7" s="190" customFormat="1" ht="25.5">
      <c r="A947" s="160" t="s">
        <v>3520</v>
      </c>
      <c r="B947" s="300"/>
      <c r="C947" s="160" t="s">
        <v>656</v>
      </c>
      <c r="D947" s="638" t="s">
        <v>2</v>
      </c>
      <c r="E947" s="301">
        <v>5.87</v>
      </c>
      <c r="F947" s="161">
        <v>19.66</v>
      </c>
      <c r="G947" s="161">
        <v>25.53</v>
      </c>
    </row>
    <row r="948" spans="1:7" s="190" customFormat="1" ht="15.95" customHeight="1">
      <c r="A948" s="185" t="s">
        <v>3521</v>
      </c>
      <c r="B948" s="186" t="s">
        <v>658</v>
      </c>
      <c r="C948" s="187"/>
      <c r="D948" s="191"/>
      <c r="E948" s="192"/>
      <c r="F948" s="192"/>
      <c r="G948" s="193"/>
    </row>
    <row r="949" spans="1:7" s="190" customFormat="1">
      <c r="A949" s="160" t="s">
        <v>3522</v>
      </c>
      <c r="B949" s="300"/>
      <c r="C949" s="160" t="s">
        <v>659</v>
      </c>
      <c r="D949" s="638" t="s">
        <v>2</v>
      </c>
      <c r="E949" s="301">
        <v>5.71</v>
      </c>
      <c r="F949" s="161">
        <v>16.63</v>
      </c>
      <c r="G949" s="161">
        <v>22.34</v>
      </c>
    </row>
    <row r="950" spans="1:7" s="190" customFormat="1">
      <c r="A950" s="160" t="s">
        <v>3523</v>
      </c>
      <c r="B950" s="300"/>
      <c r="C950" s="160" t="s">
        <v>660</v>
      </c>
      <c r="D950" s="638" t="s">
        <v>2</v>
      </c>
      <c r="E950" s="301">
        <v>6.1</v>
      </c>
      <c r="F950" s="161">
        <v>19.66</v>
      </c>
      <c r="G950" s="161">
        <v>25.76</v>
      </c>
    </row>
    <row r="951" spans="1:7" s="190" customFormat="1" ht="25.5">
      <c r="A951" s="160" t="s">
        <v>3524</v>
      </c>
      <c r="B951" s="300"/>
      <c r="C951" s="160" t="s">
        <v>661</v>
      </c>
      <c r="D951" s="638" t="s">
        <v>2</v>
      </c>
      <c r="E951" s="301">
        <v>18.86</v>
      </c>
      <c r="F951" s="161">
        <v>19.66</v>
      </c>
      <c r="G951" s="161">
        <v>38.520000000000003</v>
      </c>
    </row>
    <row r="952" spans="1:7" s="190" customFormat="1">
      <c r="A952" s="160" t="s">
        <v>3525</v>
      </c>
      <c r="B952" s="300"/>
      <c r="C952" s="160" t="s">
        <v>662</v>
      </c>
      <c r="D952" s="638" t="s">
        <v>2</v>
      </c>
      <c r="E952" s="301">
        <v>5.71</v>
      </c>
      <c r="F952" s="161">
        <v>12.1</v>
      </c>
      <c r="G952" s="161">
        <v>17.809999999999999</v>
      </c>
    </row>
    <row r="953" spans="1:7" s="190" customFormat="1">
      <c r="A953" s="160" t="s">
        <v>3526</v>
      </c>
      <c r="B953" s="300"/>
      <c r="C953" s="160" t="s">
        <v>663</v>
      </c>
      <c r="D953" s="638" t="s">
        <v>2</v>
      </c>
      <c r="E953" s="301">
        <v>5.71</v>
      </c>
      <c r="F953" s="161">
        <v>21.18</v>
      </c>
      <c r="G953" s="161">
        <v>26.89</v>
      </c>
    </row>
    <row r="954" spans="1:7" s="190" customFormat="1">
      <c r="A954" s="160" t="s">
        <v>3527</v>
      </c>
      <c r="B954" s="300"/>
      <c r="C954" s="160" t="s">
        <v>664</v>
      </c>
      <c r="D954" s="638" t="s">
        <v>34</v>
      </c>
      <c r="E954" s="301">
        <v>4.0999999999999996</v>
      </c>
      <c r="F954" s="161">
        <v>34.25</v>
      </c>
      <c r="G954" s="161">
        <v>38.35</v>
      </c>
    </row>
    <row r="955" spans="1:7" s="190" customFormat="1" ht="25.5">
      <c r="A955" s="160" t="s">
        <v>3528</v>
      </c>
      <c r="B955" s="300"/>
      <c r="C955" s="160" t="s">
        <v>665</v>
      </c>
      <c r="D955" s="638" t="s">
        <v>34</v>
      </c>
      <c r="E955" s="301">
        <v>0.79</v>
      </c>
      <c r="F955" s="161">
        <v>15.95</v>
      </c>
      <c r="G955" s="161">
        <v>16.739999999999998</v>
      </c>
    </row>
    <row r="956" spans="1:7" s="190" customFormat="1" ht="25.5">
      <c r="A956" s="160" t="s">
        <v>3529</v>
      </c>
      <c r="B956" s="300"/>
      <c r="C956" s="160" t="s">
        <v>666</v>
      </c>
      <c r="D956" s="638" t="s">
        <v>34</v>
      </c>
      <c r="E956" s="301">
        <v>0.89</v>
      </c>
      <c r="F956" s="161">
        <v>15.95</v>
      </c>
      <c r="G956" s="161">
        <v>16.84</v>
      </c>
    </row>
    <row r="957" spans="1:7" s="190" customFormat="1" ht="25.5">
      <c r="A957" s="160" t="s">
        <v>3530</v>
      </c>
      <c r="B957" s="300"/>
      <c r="C957" s="160" t="s">
        <v>667</v>
      </c>
      <c r="D957" s="638" t="s">
        <v>34</v>
      </c>
      <c r="E957" s="301">
        <v>1.04</v>
      </c>
      <c r="F957" s="161">
        <v>15.95</v>
      </c>
      <c r="G957" s="161">
        <v>16.989999999999998</v>
      </c>
    </row>
    <row r="958" spans="1:7" s="190" customFormat="1" ht="25.5">
      <c r="A958" s="160" t="s">
        <v>3531</v>
      </c>
      <c r="B958" s="300"/>
      <c r="C958" s="160" t="s">
        <v>668</v>
      </c>
      <c r="D958" s="638" t="s">
        <v>34</v>
      </c>
      <c r="E958" s="301">
        <v>1.33</v>
      </c>
      <c r="F958" s="161">
        <v>15.95</v>
      </c>
      <c r="G958" s="161">
        <v>17.28</v>
      </c>
    </row>
    <row r="959" spans="1:7" s="190" customFormat="1" ht="15.95" customHeight="1">
      <c r="A959" s="185" t="s">
        <v>3532</v>
      </c>
      <c r="B959" s="186" t="s">
        <v>669</v>
      </c>
      <c r="C959" s="187"/>
      <c r="D959" s="191"/>
      <c r="E959" s="192"/>
      <c r="F959" s="192"/>
      <c r="G959" s="193"/>
    </row>
    <row r="960" spans="1:7" s="190" customFormat="1" ht="25.5">
      <c r="A960" s="160" t="s">
        <v>3533</v>
      </c>
      <c r="B960" s="300"/>
      <c r="C960" s="160" t="s">
        <v>670</v>
      </c>
      <c r="D960" s="638" t="s">
        <v>2</v>
      </c>
      <c r="E960" s="301">
        <v>3.65</v>
      </c>
      <c r="F960" s="161">
        <v>10.050000000000001</v>
      </c>
      <c r="G960" s="161">
        <v>13.7</v>
      </c>
    </row>
    <row r="961" spans="1:7" s="190" customFormat="1" ht="25.5">
      <c r="A961" s="160" t="s">
        <v>3534</v>
      </c>
      <c r="B961" s="300"/>
      <c r="C961" s="160" t="s">
        <v>671</v>
      </c>
      <c r="D961" s="638" t="s">
        <v>2</v>
      </c>
      <c r="E961" s="301">
        <v>5.1100000000000003</v>
      </c>
      <c r="F961" s="161">
        <v>10.050000000000001</v>
      </c>
      <c r="G961" s="161">
        <v>15.16</v>
      </c>
    </row>
    <row r="962" spans="1:7" s="190" customFormat="1" ht="15.95" customHeight="1">
      <c r="A962" s="185" t="s">
        <v>3535</v>
      </c>
      <c r="B962" s="186" t="s">
        <v>672</v>
      </c>
      <c r="C962" s="187"/>
      <c r="D962" s="191"/>
      <c r="E962" s="192"/>
      <c r="F962" s="192"/>
      <c r="G962" s="193"/>
    </row>
    <row r="963" spans="1:7" s="190" customFormat="1" ht="25.5">
      <c r="A963" s="160" t="s">
        <v>3536</v>
      </c>
      <c r="B963" s="300"/>
      <c r="C963" s="160" t="s">
        <v>673</v>
      </c>
      <c r="D963" s="638" t="s">
        <v>4</v>
      </c>
      <c r="E963" s="301">
        <v>269.52999999999997</v>
      </c>
      <c r="F963" s="161">
        <v>290.33999999999997</v>
      </c>
      <c r="G963" s="161">
        <v>559.87</v>
      </c>
    </row>
    <row r="964" spans="1:7" s="190" customFormat="1" ht="25.5">
      <c r="A964" s="160" t="s">
        <v>3537</v>
      </c>
      <c r="B964" s="300"/>
      <c r="C964" s="160" t="s">
        <v>7775</v>
      </c>
      <c r="D964" s="638" t="s">
        <v>4</v>
      </c>
      <c r="E964" s="301">
        <v>315.08</v>
      </c>
      <c r="F964" s="161">
        <v>290.33999999999997</v>
      </c>
      <c r="G964" s="161">
        <v>605.41999999999996</v>
      </c>
    </row>
    <row r="965" spans="1:7" ht="25.5">
      <c r="A965" s="160" t="s">
        <v>3538</v>
      </c>
      <c r="B965" s="300"/>
      <c r="C965" s="160" t="s">
        <v>7776</v>
      </c>
      <c r="D965" s="638" t="s">
        <v>4</v>
      </c>
      <c r="E965" s="301">
        <v>336.72</v>
      </c>
      <c r="F965" s="161">
        <v>290.33999999999997</v>
      </c>
      <c r="G965" s="161">
        <v>627.05999999999995</v>
      </c>
    </row>
    <row r="966" spans="1:7" s="190" customFormat="1">
      <c r="A966" s="160" t="s">
        <v>3539</v>
      </c>
      <c r="B966" s="300"/>
      <c r="C966" s="160" t="s">
        <v>674</v>
      </c>
      <c r="D966" s="638" t="s">
        <v>34</v>
      </c>
      <c r="E966" s="301">
        <v>15.58</v>
      </c>
      <c r="F966" s="161">
        <v>33.75</v>
      </c>
      <c r="G966" s="161">
        <v>49.33</v>
      </c>
    </row>
    <row r="967" spans="1:7" s="190" customFormat="1">
      <c r="A967" s="160" t="s">
        <v>3540</v>
      </c>
      <c r="B967" s="300"/>
      <c r="C967" s="160" t="s">
        <v>675</v>
      </c>
      <c r="D967" s="638" t="s">
        <v>34</v>
      </c>
      <c r="E967" s="301">
        <v>7.54</v>
      </c>
      <c r="F967" s="161">
        <v>45.92</v>
      </c>
      <c r="G967" s="161">
        <v>53.46</v>
      </c>
    </row>
    <row r="968" spans="1:7" s="190" customFormat="1" ht="15.95" customHeight="1">
      <c r="A968" s="185" t="s">
        <v>3541</v>
      </c>
      <c r="B968" s="186" t="s">
        <v>676</v>
      </c>
      <c r="C968" s="187"/>
      <c r="D968" s="191"/>
      <c r="E968" s="192"/>
      <c r="F968" s="192"/>
      <c r="G968" s="193"/>
    </row>
    <row r="969" spans="1:7" s="190" customFormat="1">
      <c r="A969" s="160" t="s">
        <v>3542</v>
      </c>
      <c r="B969" s="300"/>
      <c r="C969" s="160" t="s">
        <v>677</v>
      </c>
      <c r="D969" s="638" t="s">
        <v>2</v>
      </c>
      <c r="E969" s="301">
        <v>62.18</v>
      </c>
      <c r="F969" s="161">
        <v>5.46</v>
      </c>
      <c r="G969" s="161">
        <v>67.64</v>
      </c>
    </row>
    <row r="970" spans="1:7" s="190" customFormat="1">
      <c r="A970" s="160" t="s">
        <v>3543</v>
      </c>
      <c r="B970" s="300"/>
      <c r="C970" s="160" t="s">
        <v>678</v>
      </c>
      <c r="D970" s="638" t="s">
        <v>34</v>
      </c>
      <c r="E970" s="301">
        <v>35.82</v>
      </c>
      <c r="F970" s="161">
        <v>1.37</v>
      </c>
      <c r="G970" s="161">
        <v>37.19</v>
      </c>
    </row>
    <row r="971" spans="1:7" s="190" customFormat="1">
      <c r="A971" s="160" t="s">
        <v>3544</v>
      </c>
      <c r="B971" s="300"/>
      <c r="C971" s="160" t="s">
        <v>679</v>
      </c>
      <c r="D971" s="638" t="s">
        <v>34</v>
      </c>
      <c r="E971" s="301">
        <v>55.06</v>
      </c>
      <c r="F971" s="161">
        <v>1.64</v>
      </c>
      <c r="G971" s="161">
        <v>56.7</v>
      </c>
    </row>
    <row r="972" spans="1:7" s="190" customFormat="1" ht="25.5">
      <c r="A972" s="160" t="s">
        <v>3545</v>
      </c>
      <c r="B972" s="300"/>
      <c r="C972" s="160" t="s">
        <v>680</v>
      </c>
      <c r="D972" s="638" t="s">
        <v>34</v>
      </c>
      <c r="E972" s="301">
        <v>29.69</v>
      </c>
      <c r="F972" s="161">
        <v>2.73</v>
      </c>
      <c r="G972" s="161">
        <v>32.42</v>
      </c>
    </row>
    <row r="973" spans="1:7" s="190" customFormat="1" ht="25.5">
      <c r="A973" s="160" t="s">
        <v>3546</v>
      </c>
      <c r="B973" s="300"/>
      <c r="C973" s="160" t="s">
        <v>681</v>
      </c>
      <c r="D973" s="638" t="s">
        <v>34</v>
      </c>
      <c r="E973" s="301">
        <v>77.709999999999994</v>
      </c>
      <c r="F973" s="161">
        <v>0.33</v>
      </c>
      <c r="G973" s="161">
        <v>78.040000000000006</v>
      </c>
    </row>
    <row r="974" spans="1:7" s="190" customFormat="1" ht="25.5">
      <c r="A974" s="160" t="s">
        <v>3547</v>
      </c>
      <c r="B974" s="300"/>
      <c r="C974" s="160" t="s">
        <v>682</v>
      </c>
      <c r="D974" s="638" t="s">
        <v>2</v>
      </c>
      <c r="E974" s="301">
        <v>162.24</v>
      </c>
      <c r="F974" s="161">
        <v>3.27</v>
      </c>
      <c r="G974" s="161">
        <v>165.51</v>
      </c>
    </row>
    <row r="975" spans="1:7" s="190" customFormat="1" ht="15.95" customHeight="1">
      <c r="A975" s="185" t="s">
        <v>3548</v>
      </c>
      <c r="B975" s="186" t="s">
        <v>683</v>
      </c>
      <c r="C975" s="187"/>
      <c r="D975" s="191"/>
      <c r="E975" s="192"/>
      <c r="F975" s="192"/>
      <c r="G975" s="193"/>
    </row>
    <row r="976" spans="1:7" s="190" customFormat="1" ht="25.5">
      <c r="A976" s="160" t="s">
        <v>3549</v>
      </c>
      <c r="B976" s="300"/>
      <c r="C976" s="160" t="s">
        <v>684</v>
      </c>
      <c r="D976" s="638" t="s">
        <v>2</v>
      </c>
      <c r="E976" s="301">
        <v>72.69</v>
      </c>
      <c r="F976" s="161">
        <v>5.46</v>
      </c>
      <c r="G976" s="161">
        <v>78.150000000000006</v>
      </c>
    </row>
    <row r="977" spans="1:7" s="190" customFormat="1">
      <c r="A977" s="160" t="s">
        <v>3550</v>
      </c>
      <c r="B977" s="300"/>
      <c r="C977" s="160" t="s">
        <v>685</v>
      </c>
      <c r="D977" s="638" t="s">
        <v>34</v>
      </c>
      <c r="E977" s="301">
        <v>31.44</v>
      </c>
      <c r="F977" s="161">
        <v>1.37</v>
      </c>
      <c r="G977" s="161">
        <v>32.81</v>
      </c>
    </row>
    <row r="978" spans="1:7" s="190" customFormat="1">
      <c r="A978" s="160" t="s">
        <v>3551</v>
      </c>
      <c r="B978" s="300"/>
      <c r="C978" s="160" t="s">
        <v>686</v>
      </c>
      <c r="D978" s="638" t="s">
        <v>34</v>
      </c>
      <c r="E978" s="301">
        <v>59.49</v>
      </c>
      <c r="F978" s="161">
        <v>1.64</v>
      </c>
      <c r="G978" s="161">
        <v>61.13</v>
      </c>
    </row>
    <row r="979" spans="1:7" s="190" customFormat="1">
      <c r="A979" s="160" t="s">
        <v>3552</v>
      </c>
      <c r="B979" s="300"/>
      <c r="C979" s="160" t="s">
        <v>687</v>
      </c>
      <c r="D979" s="638" t="s">
        <v>34</v>
      </c>
      <c r="E979" s="301">
        <v>65.16</v>
      </c>
      <c r="F979" s="161">
        <v>1.64</v>
      </c>
      <c r="G979" s="161">
        <v>66.8</v>
      </c>
    </row>
    <row r="980" spans="1:7" s="190" customFormat="1" ht="25.5">
      <c r="A980" s="160" t="s">
        <v>3553</v>
      </c>
      <c r="B980" s="300"/>
      <c r="C980" s="160" t="s">
        <v>688</v>
      </c>
      <c r="D980" s="638" t="s">
        <v>34</v>
      </c>
      <c r="E980" s="301">
        <v>34.21</v>
      </c>
      <c r="F980" s="161">
        <v>2.73</v>
      </c>
      <c r="G980" s="161">
        <v>36.94</v>
      </c>
    </row>
    <row r="981" spans="1:7" s="190" customFormat="1" ht="15.95" customHeight="1">
      <c r="A981" s="185" t="s">
        <v>3554</v>
      </c>
      <c r="B981" s="186" t="s">
        <v>689</v>
      </c>
      <c r="C981" s="187"/>
      <c r="D981" s="191"/>
      <c r="E981" s="192"/>
      <c r="F981" s="192"/>
      <c r="G981" s="193"/>
    </row>
    <row r="982" spans="1:7" s="190" customFormat="1">
      <c r="A982" s="160" t="s">
        <v>3555</v>
      </c>
      <c r="B982" s="300"/>
      <c r="C982" s="160" t="s">
        <v>690</v>
      </c>
      <c r="D982" s="638" t="s">
        <v>2</v>
      </c>
      <c r="E982" s="301">
        <v>41.3</v>
      </c>
      <c r="F982" s="161">
        <v>38.35</v>
      </c>
      <c r="G982" s="161">
        <v>79.650000000000006</v>
      </c>
    </row>
    <row r="983" spans="1:7" s="190" customFormat="1" ht="25.5">
      <c r="A983" s="160" t="s">
        <v>3556</v>
      </c>
      <c r="B983" s="300"/>
      <c r="C983" s="160" t="s">
        <v>691</v>
      </c>
      <c r="D983" s="638" t="s">
        <v>34</v>
      </c>
      <c r="E983" s="301">
        <v>53.85</v>
      </c>
      <c r="F983" s="161">
        <v>13.65</v>
      </c>
      <c r="G983" s="161">
        <v>67.5</v>
      </c>
    </row>
    <row r="984" spans="1:7" s="190" customFormat="1" ht="25.5">
      <c r="A984" s="160" t="s">
        <v>3557</v>
      </c>
      <c r="B984" s="300"/>
      <c r="C984" s="160" t="s">
        <v>692</v>
      </c>
      <c r="D984" s="638" t="s">
        <v>34</v>
      </c>
      <c r="E984" s="301">
        <v>8.31</v>
      </c>
      <c r="F984" s="161">
        <v>0</v>
      </c>
      <c r="G984" s="161">
        <v>8.31</v>
      </c>
    </row>
    <row r="985" spans="1:7" s="190" customFormat="1" ht="25.5">
      <c r="A985" s="160" t="s">
        <v>3558</v>
      </c>
      <c r="B985" s="300"/>
      <c r="C985" s="160" t="s">
        <v>693</v>
      </c>
      <c r="D985" s="638" t="s">
        <v>2</v>
      </c>
      <c r="E985" s="301">
        <v>103.97</v>
      </c>
      <c r="F985" s="161">
        <v>13.65</v>
      </c>
      <c r="G985" s="161">
        <v>117.62</v>
      </c>
    </row>
    <row r="986" spans="1:7" s="190" customFormat="1" ht="25.5">
      <c r="A986" s="160" t="s">
        <v>3559</v>
      </c>
      <c r="B986" s="300"/>
      <c r="C986" s="160" t="s">
        <v>694</v>
      </c>
      <c r="D986" s="638" t="s">
        <v>2</v>
      </c>
      <c r="E986" s="301">
        <v>8</v>
      </c>
      <c r="F986" s="161">
        <v>13.36</v>
      </c>
      <c r="G986" s="161">
        <v>21.36</v>
      </c>
    </row>
    <row r="987" spans="1:7" s="190" customFormat="1" ht="15.95" customHeight="1">
      <c r="A987" s="185" t="s">
        <v>3560</v>
      </c>
      <c r="B987" s="186" t="s">
        <v>3561</v>
      </c>
      <c r="C987" s="187"/>
      <c r="D987" s="191"/>
      <c r="E987" s="192"/>
      <c r="F987" s="192"/>
      <c r="G987" s="193"/>
    </row>
    <row r="988" spans="1:7" s="190" customFormat="1" ht="25.5">
      <c r="A988" s="160" t="s">
        <v>3562</v>
      </c>
      <c r="B988" s="300"/>
      <c r="C988" s="160" t="s">
        <v>695</v>
      </c>
      <c r="D988" s="638" t="s">
        <v>2</v>
      </c>
      <c r="E988" s="301">
        <v>30.46</v>
      </c>
      <c r="F988" s="161">
        <v>0</v>
      </c>
      <c r="G988" s="161">
        <v>30.46</v>
      </c>
    </row>
    <row r="989" spans="1:7" s="190" customFormat="1" ht="25.5">
      <c r="A989" s="160" t="s">
        <v>3563</v>
      </c>
      <c r="B989" s="300"/>
      <c r="C989" s="160" t="s">
        <v>696</v>
      </c>
      <c r="D989" s="638" t="s">
        <v>2</v>
      </c>
      <c r="E989" s="301">
        <v>28.94</v>
      </c>
      <c r="F989" s="161">
        <v>0</v>
      </c>
      <c r="G989" s="161">
        <v>28.94</v>
      </c>
    </row>
    <row r="990" spans="1:7" s="190" customFormat="1" ht="25.5">
      <c r="A990" s="160" t="s">
        <v>3564</v>
      </c>
      <c r="B990" s="300"/>
      <c r="C990" s="160" t="s">
        <v>7095</v>
      </c>
      <c r="D990" s="638" t="s">
        <v>34</v>
      </c>
      <c r="E990" s="301">
        <v>27.82</v>
      </c>
      <c r="F990" s="161">
        <v>0</v>
      </c>
      <c r="G990" s="161">
        <v>27.82</v>
      </c>
    </row>
    <row r="991" spans="1:7" s="190" customFormat="1" ht="25.5">
      <c r="A991" s="160" t="s">
        <v>3565</v>
      </c>
      <c r="B991" s="300"/>
      <c r="C991" s="160" t="s">
        <v>697</v>
      </c>
      <c r="D991" s="638" t="s">
        <v>34</v>
      </c>
      <c r="E991" s="301">
        <v>22.11</v>
      </c>
      <c r="F991" s="161">
        <v>0</v>
      </c>
      <c r="G991" s="161">
        <v>22.11</v>
      </c>
    </row>
    <row r="992" spans="1:7" s="190" customFormat="1" ht="25.5">
      <c r="A992" s="160" t="s">
        <v>3566</v>
      </c>
      <c r="B992" s="300"/>
      <c r="C992" s="160" t="s">
        <v>698</v>
      </c>
      <c r="D992" s="638" t="s">
        <v>34</v>
      </c>
      <c r="E992" s="301">
        <v>0</v>
      </c>
      <c r="F992" s="161">
        <v>30.25</v>
      </c>
      <c r="G992" s="161">
        <v>30.25</v>
      </c>
    </row>
    <row r="993" spans="1:7" s="190" customFormat="1">
      <c r="A993" s="160" t="s">
        <v>3567</v>
      </c>
      <c r="B993" s="300"/>
      <c r="C993" s="160" t="s">
        <v>3568</v>
      </c>
      <c r="D993" s="638" t="s">
        <v>2</v>
      </c>
      <c r="E993" s="301">
        <v>5.84</v>
      </c>
      <c r="F993" s="161">
        <v>14.03</v>
      </c>
      <c r="G993" s="161">
        <v>19.87</v>
      </c>
    </row>
    <row r="994" spans="1:7">
      <c r="A994" s="160" t="s">
        <v>3569</v>
      </c>
      <c r="B994" s="300"/>
      <c r="C994" s="160" t="s">
        <v>3570</v>
      </c>
      <c r="D994" s="638" t="s">
        <v>2</v>
      </c>
      <c r="E994" s="301">
        <v>11.72</v>
      </c>
      <c r="F994" s="161">
        <v>14.03</v>
      </c>
      <c r="G994" s="161">
        <v>25.75</v>
      </c>
    </row>
    <row r="995" spans="1:7" s="190" customFormat="1">
      <c r="A995" s="160" t="s">
        <v>3571</v>
      </c>
      <c r="B995" s="300"/>
      <c r="C995" s="160" t="s">
        <v>699</v>
      </c>
      <c r="D995" s="638" t="s">
        <v>34</v>
      </c>
      <c r="E995" s="301">
        <v>3.12</v>
      </c>
      <c r="F995" s="161">
        <v>7.31</v>
      </c>
      <c r="G995" s="161">
        <v>10.43</v>
      </c>
    </row>
    <row r="996" spans="1:7" s="190" customFormat="1">
      <c r="A996" s="160" t="s">
        <v>3572</v>
      </c>
      <c r="B996" s="300"/>
      <c r="C996" s="160" t="s">
        <v>700</v>
      </c>
      <c r="D996" s="638" t="s">
        <v>34</v>
      </c>
      <c r="E996" s="301">
        <v>6.25</v>
      </c>
      <c r="F996" s="161">
        <v>7.31</v>
      </c>
      <c r="G996" s="161">
        <v>13.56</v>
      </c>
    </row>
    <row r="997" spans="1:7" s="190" customFormat="1" ht="15.95" customHeight="1">
      <c r="A997" s="179" t="s">
        <v>3573</v>
      </c>
      <c r="B997" s="180" t="s">
        <v>3574</v>
      </c>
      <c r="C997" s="181"/>
      <c r="D997" s="182"/>
      <c r="E997" s="183"/>
      <c r="F997" s="183"/>
      <c r="G997" s="184"/>
    </row>
    <row r="998" spans="1:7" s="190" customFormat="1" ht="15.95" customHeight="1">
      <c r="A998" s="185" t="s">
        <v>3575</v>
      </c>
      <c r="B998" s="186" t="s">
        <v>7096</v>
      </c>
      <c r="C998" s="187"/>
      <c r="D998" s="191"/>
      <c r="E998" s="192"/>
      <c r="F998" s="192"/>
      <c r="G998" s="193"/>
    </row>
    <row r="999" spans="1:7" s="190" customFormat="1" ht="25.5">
      <c r="A999" s="160" t="s">
        <v>3576</v>
      </c>
      <c r="B999" s="300"/>
      <c r="C999" s="160" t="s">
        <v>7097</v>
      </c>
      <c r="D999" s="638" t="s">
        <v>2</v>
      </c>
      <c r="E999" s="301">
        <v>75.209999999999994</v>
      </c>
      <c r="F999" s="161">
        <v>8.6999999999999993</v>
      </c>
      <c r="G999" s="161">
        <v>83.91</v>
      </c>
    </row>
    <row r="1000" spans="1:7" s="190" customFormat="1" ht="15.95" customHeight="1">
      <c r="A1000" s="185" t="s">
        <v>3577</v>
      </c>
      <c r="B1000" s="186" t="s">
        <v>7098</v>
      </c>
      <c r="C1000" s="187"/>
      <c r="D1000" s="191"/>
      <c r="E1000" s="192"/>
      <c r="F1000" s="192"/>
      <c r="G1000" s="193"/>
    </row>
    <row r="1001" spans="1:7" s="190" customFormat="1" ht="51">
      <c r="A1001" s="160" t="s">
        <v>6747</v>
      </c>
      <c r="B1001" s="300"/>
      <c r="C1001" s="160" t="s">
        <v>6748</v>
      </c>
      <c r="D1001" s="638" t="s">
        <v>2</v>
      </c>
      <c r="E1001" s="301">
        <v>25.4</v>
      </c>
      <c r="F1001" s="161">
        <v>10.3</v>
      </c>
      <c r="G1001" s="161">
        <v>35.700000000000003</v>
      </c>
    </row>
    <row r="1002" spans="1:7" s="190" customFormat="1" ht="51">
      <c r="A1002" s="160" t="s">
        <v>6749</v>
      </c>
      <c r="B1002" s="300"/>
      <c r="C1002" s="160" t="s">
        <v>6750</v>
      </c>
      <c r="D1002" s="638" t="s">
        <v>34</v>
      </c>
      <c r="E1002" s="301">
        <v>4.21</v>
      </c>
      <c r="F1002" s="161">
        <v>0.82</v>
      </c>
      <c r="G1002" s="161">
        <v>5.03</v>
      </c>
    </row>
    <row r="1003" spans="1:7" s="190" customFormat="1" ht="63.75">
      <c r="A1003" s="160" t="s">
        <v>6751</v>
      </c>
      <c r="B1003" s="300"/>
      <c r="C1003" s="160" t="s">
        <v>7099</v>
      </c>
      <c r="D1003" s="638" t="s">
        <v>2</v>
      </c>
      <c r="E1003" s="301">
        <v>31.15</v>
      </c>
      <c r="F1003" s="161">
        <v>10.3</v>
      </c>
      <c r="G1003" s="161">
        <v>41.45</v>
      </c>
    </row>
    <row r="1004" spans="1:7" s="190" customFormat="1" ht="63.75">
      <c r="A1004" s="160" t="s">
        <v>6752</v>
      </c>
      <c r="B1004" s="300"/>
      <c r="C1004" s="160" t="s">
        <v>7100</v>
      </c>
      <c r="D1004" s="638" t="s">
        <v>34</v>
      </c>
      <c r="E1004" s="301">
        <v>5.2</v>
      </c>
      <c r="F1004" s="161">
        <v>5.52</v>
      </c>
      <c r="G1004" s="161">
        <v>10.72</v>
      </c>
    </row>
    <row r="1005" spans="1:7" s="190" customFormat="1" ht="51">
      <c r="A1005" s="160" t="s">
        <v>6753</v>
      </c>
      <c r="B1005" s="300"/>
      <c r="C1005" s="160" t="s">
        <v>7101</v>
      </c>
      <c r="D1005" s="638" t="s">
        <v>2</v>
      </c>
      <c r="E1005" s="301">
        <v>21.43</v>
      </c>
      <c r="F1005" s="161">
        <v>10.3</v>
      </c>
      <c r="G1005" s="161">
        <v>31.73</v>
      </c>
    </row>
    <row r="1006" spans="1:7" s="190" customFormat="1" ht="51">
      <c r="A1006" s="160" t="s">
        <v>6754</v>
      </c>
      <c r="B1006" s="300"/>
      <c r="C1006" s="160" t="s">
        <v>6755</v>
      </c>
      <c r="D1006" s="638" t="s">
        <v>34</v>
      </c>
      <c r="E1006" s="301">
        <v>3.54</v>
      </c>
      <c r="F1006" s="161">
        <v>0.82</v>
      </c>
      <c r="G1006" s="161">
        <v>4.3600000000000003</v>
      </c>
    </row>
    <row r="1007" spans="1:7" s="190" customFormat="1" ht="63.75">
      <c r="A1007" s="160" t="s">
        <v>6756</v>
      </c>
      <c r="B1007" s="300"/>
      <c r="C1007" s="160" t="s">
        <v>6757</v>
      </c>
      <c r="D1007" s="638" t="s">
        <v>2</v>
      </c>
      <c r="E1007" s="301">
        <v>35.770000000000003</v>
      </c>
      <c r="F1007" s="161">
        <v>10.3</v>
      </c>
      <c r="G1007" s="161">
        <v>46.07</v>
      </c>
    </row>
    <row r="1008" spans="1:7" s="190" customFormat="1" ht="63.75">
      <c r="A1008" s="160" t="s">
        <v>6758</v>
      </c>
      <c r="B1008" s="300"/>
      <c r="C1008" s="160" t="s">
        <v>6759</v>
      </c>
      <c r="D1008" s="638" t="s">
        <v>34</v>
      </c>
      <c r="E1008" s="301">
        <v>5.85</v>
      </c>
      <c r="F1008" s="161">
        <v>0.82</v>
      </c>
      <c r="G1008" s="161">
        <v>6.67</v>
      </c>
    </row>
    <row r="1009" spans="1:7" s="190" customFormat="1" ht="63.75">
      <c r="A1009" s="160" t="s">
        <v>6760</v>
      </c>
      <c r="B1009" s="300"/>
      <c r="C1009" s="160" t="s">
        <v>6761</v>
      </c>
      <c r="D1009" s="638" t="s">
        <v>2</v>
      </c>
      <c r="E1009" s="301">
        <v>22.63</v>
      </c>
      <c r="F1009" s="161">
        <v>10.3</v>
      </c>
      <c r="G1009" s="161">
        <v>32.93</v>
      </c>
    </row>
    <row r="1010" spans="1:7" s="190" customFormat="1" ht="63.75">
      <c r="A1010" s="160" t="s">
        <v>6762</v>
      </c>
      <c r="B1010" s="300"/>
      <c r="C1010" s="160" t="s">
        <v>6763</v>
      </c>
      <c r="D1010" s="638" t="s">
        <v>34</v>
      </c>
      <c r="E1010" s="301">
        <v>3.6</v>
      </c>
      <c r="F1010" s="161">
        <v>0.82</v>
      </c>
      <c r="G1010" s="161">
        <v>4.42</v>
      </c>
    </row>
    <row r="1011" spans="1:7" s="190" customFormat="1" ht="51">
      <c r="A1011" s="160" t="s">
        <v>6764</v>
      </c>
      <c r="B1011" s="300"/>
      <c r="C1011" s="160" t="s">
        <v>7102</v>
      </c>
      <c r="D1011" s="638" t="s">
        <v>2</v>
      </c>
      <c r="E1011" s="301">
        <v>52.73</v>
      </c>
      <c r="F1011" s="161">
        <v>10.3</v>
      </c>
      <c r="G1011" s="161">
        <v>63.03</v>
      </c>
    </row>
    <row r="1012" spans="1:7" s="190" customFormat="1" ht="51">
      <c r="A1012" s="160" t="s">
        <v>6765</v>
      </c>
      <c r="B1012" s="300"/>
      <c r="C1012" s="160" t="s">
        <v>7103</v>
      </c>
      <c r="D1012" s="638" t="s">
        <v>34</v>
      </c>
      <c r="E1012" s="301">
        <v>8.75</v>
      </c>
      <c r="F1012" s="161">
        <v>5.52</v>
      </c>
      <c r="G1012" s="161">
        <v>14.27</v>
      </c>
    </row>
    <row r="1013" spans="1:7" s="190" customFormat="1" ht="51">
      <c r="A1013" s="160" t="s">
        <v>6766</v>
      </c>
      <c r="B1013" s="300"/>
      <c r="C1013" s="160" t="s">
        <v>7104</v>
      </c>
      <c r="D1013" s="638" t="s">
        <v>2</v>
      </c>
      <c r="E1013" s="301">
        <v>47.58</v>
      </c>
      <c r="F1013" s="161">
        <v>10.3</v>
      </c>
      <c r="G1013" s="161">
        <v>57.88</v>
      </c>
    </row>
    <row r="1014" spans="1:7" s="190" customFormat="1" ht="63.75">
      <c r="A1014" s="160" t="s">
        <v>6767</v>
      </c>
      <c r="B1014" s="300"/>
      <c r="C1014" s="160" t="s">
        <v>7105</v>
      </c>
      <c r="D1014" s="638" t="s">
        <v>34</v>
      </c>
      <c r="E1014" s="301">
        <v>7.87</v>
      </c>
      <c r="F1014" s="161">
        <v>5.52</v>
      </c>
      <c r="G1014" s="161">
        <v>13.39</v>
      </c>
    </row>
    <row r="1015" spans="1:7" s="190" customFormat="1" ht="25.5">
      <c r="A1015" s="160" t="s">
        <v>6768</v>
      </c>
      <c r="B1015" s="300"/>
      <c r="C1015" s="160" t="s">
        <v>6769</v>
      </c>
      <c r="D1015" s="638" t="s">
        <v>2</v>
      </c>
      <c r="E1015" s="301">
        <v>7.33</v>
      </c>
      <c r="F1015" s="161">
        <v>43.34</v>
      </c>
      <c r="G1015" s="161">
        <v>50.67</v>
      </c>
    </row>
    <row r="1016" spans="1:7" s="190" customFormat="1" ht="25.5">
      <c r="A1016" s="160" t="s">
        <v>3578</v>
      </c>
      <c r="B1016" s="300"/>
      <c r="C1016" s="160" t="s">
        <v>6770</v>
      </c>
      <c r="D1016" s="638" t="s">
        <v>2</v>
      </c>
      <c r="E1016" s="301">
        <v>0.69</v>
      </c>
      <c r="F1016" s="161">
        <v>6.88</v>
      </c>
      <c r="G1016" s="161">
        <v>7.57</v>
      </c>
    </row>
    <row r="1017" spans="1:7" s="190" customFormat="1" ht="38.25">
      <c r="A1017" s="160" t="s">
        <v>3579</v>
      </c>
      <c r="B1017" s="300"/>
      <c r="C1017" s="160" t="s">
        <v>6771</v>
      </c>
      <c r="D1017" s="638" t="s">
        <v>2</v>
      </c>
      <c r="E1017" s="301">
        <v>1.47</v>
      </c>
      <c r="F1017" s="161">
        <v>6.88</v>
      </c>
      <c r="G1017" s="161">
        <v>8.35</v>
      </c>
    </row>
    <row r="1018" spans="1:7" s="190" customFormat="1" ht="25.5">
      <c r="A1018" s="160" t="s">
        <v>3580</v>
      </c>
      <c r="B1018" s="300"/>
      <c r="C1018" s="160" t="s">
        <v>6772</v>
      </c>
      <c r="D1018" s="638" t="s">
        <v>2</v>
      </c>
      <c r="E1018" s="301">
        <v>1.39</v>
      </c>
      <c r="F1018" s="161">
        <v>6.88</v>
      </c>
      <c r="G1018" s="161">
        <v>8.27</v>
      </c>
    </row>
    <row r="1019" spans="1:7" s="190" customFormat="1" ht="38.25">
      <c r="A1019" s="160" t="s">
        <v>3581</v>
      </c>
      <c r="B1019" s="300"/>
      <c r="C1019" s="160" t="s">
        <v>6773</v>
      </c>
      <c r="D1019" s="638" t="s">
        <v>2</v>
      </c>
      <c r="E1019" s="301">
        <v>3.68</v>
      </c>
      <c r="F1019" s="161">
        <v>6.88</v>
      </c>
      <c r="G1019" s="161">
        <v>10.56</v>
      </c>
    </row>
    <row r="1020" spans="1:7" s="190" customFormat="1" ht="38.25">
      <c r="A1020" s="160" t="s">
        <v>3582</v>
      </c>
      <c r="B1020" s="300"/>
      <c r="C1020" s="160" t="s">
        <v>3583</v>
      </c>
      <c r="D1020" s="638" t="s">
        <v>34</v>
      </c>
      <c r="E1020" s="301">
        <v>7.0000000000000007E-2</v>
      </c>
      <c r="F1020" s="161">
        <v>0.78</v>
      </c>
      <c r="G1020" s="161">
        <v>0.85</v>
      </c>
    </row>
    <row r="1021" spans="1:7" s="190" customFormat="1" ht="38.25">
      <c r="A1021" s="160" t="s">
        <v>3584</v>
      </c>
      <c r="B1021" s="300"/>
      <c r="C1021" s="160" t="s">
        <v>3585</v>
      </c>
      <c r="D1021" s="638" t="s">
        <v>34</v>
      </c>
      <c r="E1021" s="301">
        <v>0.15</v>
      </c>
      <c r="F1021" s="161">
        <v>0.78</v>
      </c>
      <c r="G1021" s="161">
        <v>0.93</v>
      </c>
    </row>
    <row r="1022" spans="1:7" s="190" customFormat="1" ht="38.25">
      <c r="A1022" s="160" t="s">
        <v>3586</v>
      </c>
      <c r="B1022" s="300"/>
      <c r="C1022" s="160" t="s">
        <v>3587</v>
      </c>
      <c r="D1022" s="638" t="s">
        <v>34</v>
      </c>
      <c r="E1022" s="301">
        <v>0.14000000000000001</v>
      </c>
      <c r="F1022" s="161">
        <v>0.78</v>
      </c>
      <c r="G1022" s="161">
        <v>0.92</v>
      </c>
    </row>
    <row r="1023" spans="1:7" s="190" customFormat="1" ht="38.25">
      <c r="A1023" s="160" t="s">
        <v>3588</v>
      </c>
      <c r="B1023" s="300"/>
      <c r="C1023" s="160" t="s">
        <v>3589</v>
      </c>
      <c r="D1023" s="638" t="s">
        <v>34</v>
      </c>
      <c r="E1023" s="301">
        <v>0.37</v>
      </c>
      <c r="F1023" s="161">
        <v>0.78</v>
      </c>
      <c r="G1023" s="161">
        <v>1.1499999999999999</v>
      </c>
    </row>
    <row r="1024" spans="1:7" s="190" customFormat="1" ht="15.95" customHeight="1">
      <c r="A1024" s="185" t="s">
        <v>3590</v>
      </c>
      <c r="B1024" s="186" t="s">
        <v>7106</v>
      </c>
      <c r="C1024" s="187"/>
      <c r="D1024" s="191"/>
      <c r="E1024" s="192"/>
      <c r="F1024" s="192"/>
      <c r="G1024" s="193"/>
    </row>
    <row r="1025" spans="1:7" s="190" customFormat="1" ht="51">
      <c r="A1025" s="160" t="s">
        <v>3591</v>
      </c>
      <c r="B1025" s="300"/>
      <c r="C1025" s="160" t="s">
        <v>6774</v>
      </c>
      <c r="D1025" s="638" t="s">
        <v>2</v>
      </c>
      <c r="E1025" s="301">
        <v>85.34</v>
      </c>
      <c r="F1025" s="161">
        <v>10.3</v>
      </c>
      <c r="G1025" s="161">
        <v>95.64</v>
      </c>
    </row>
    <row r="1026" spans="1:7" s="190" customFormat="1" ht="51">
      <c r="A1026" s="160" t="s">
        <v>8163</v>
      </c>
      <c r="B1026" s="300"/>
      <c r="C1026" s="160" t="s">
        <v>8164</v>
      </c>
      <c r="D1026" s="638" t="s">
        <v>2</v>
      </c>
      <c r="E1026" s="301">
        <v>150.15</v>
      </c>
      <c r="F1026" s="161">
        <v>10.3</v>
      </c>
      <c r="G1026" s="161">
        <v>160.44999999999999</v>
      </c>
    </row>
    <row r="1027" spans="1:7" s="190" customFormat="1" ht="63.75">
      <c r="A1027" s="160" t="s">
        <v>3592</v>
      </c>
      <c r="B1027" s="300"/>
      <c r="C1027" s="160" t="s">
        <v>6775</v>
      </c>
      <c r="D1027" s="638" t="s">
        <v>2</v>
      </c>
      <c r="E1027" s="301">
        <v>146.54</v>
      </c>
      <c r="F1027" s="161">
        <v>10.3</v>
      </c>
      <c r="G1027" s="161">
        <v>156.84</v>
      </c>
    </row>
    <row r="1028" spans="1:7" s="190" customFormat="1" ht="63.75">
      <c r="A1028" s="160" t="s">
        <v>3593</v>
      </c>
      <c r="B1028" s="300"/>
      <c r="C1028" s="160" t="s">
        <v>6776</v>
      </c>
      <c r="D1028" s="638" t="s">
        <v>34</v>
      </c>
      <c r="E1028" s="301">
        <v>30.81</v>
      </c>
      <c r="F1028" s="161">
        <v>1.03</v>
      </c>
      <c r="G1028" s="161">
        <v>31.84</v>
      </c>
    </row>
    <row r="1029" spans="1:7" s="190" customFormat="1" ht="76.5">
      <c r="A1029" s="160" t="s">
        <v>3594</v>
      </c>
      <c r="B1029" s="300"/>
      <c r="C1029" s="160" t="s">
        <v>7107</v>
      </c>
      <c r="D1029" s="638" t="s">
        <v>2</v>
      </c>
      <c r="E1029" s="301">
        <v>189.62</v>
      </c>
      <c r="F1029" s="161">
        <v>10.3</v>
      </c>
      <c r="G1029" s="161">
        <v>199.92</v>
      </c>
    </row>
    <row r="1030" spans="1:7" s="190" customFormat="1" ht="76.5">
      <c r="A1030" s="160" t="s">
        <v>3595</v>
      </c>
      <c r="B1030" s="300"/>
      <c r="C1030" s="160" t="s">
        <v>7777</v>
      </c>
      <c r="D1030" s="638" t="s">
        <v>34</v>
      </c>
      <c r="E1030" s="301">
        <v>36.19</v>
      </c>
      <c r="F1030" s="161">
        <v>1.03</v>
      </c>
      <c r="G1030" s="161">
        <v>37.22</v>
      </c>
    </row>
    <row r="1031" spans="1:7" s="190" customFormat="1" ht="51">
      <c r="A1031" s="160" t="s">
        <v>3596</v>
      </c>
      <c r="B1031" s="300"/>
      <c r="C1031" s="160" t="s">
        <v>7108</v>
      </c>
      <c r="D1031" s="638" t="s">
        <v>2</v>
      </c>
      <c r="E1031" s="301">
        <v>25.96</v>
      </c>
      <c r="F1031" s="161">
        <v>6.88</v>
      </c>
      <c r="G1031" s="161">
        <v>32.840000000000003</v>
      </c>
    </row>
    <row r="1032" spans="1:7" s="190" customFormat="1" ht="51">
      <c r="A1032" s="160" t="s">
        <v>3597</v>
      </c>
      <c r="B1032" s="300"/>
      <c r="C1032" s="160" t="s">
        <v>7109</v>
      </c>
      <c r="D1032" s="638" t="s">
        <v>2</v>
      </c>
      <c r="E1032" s="301">
        <v>20.88</v>
      </c>
      <c r="F1032" s="161">
        <v>6.88</v>
      </c>
      <c r="G1032" s="161">
        <v>27.76</v>
      </c>
    </row>
    <row r="1033" spans="1:7" s="190" customFormat="1" ht="63.75">
      <c r="A1033" s="160" t="s">
        <v>3598</v>
      </c>
      <c r="B1033" s="300"/>
      <c r="C1033" s="160" t="s">
        <v>6777</v>
      </c>
      <c r="D1033" s="638" t="s">
        <v>2</v>
      </c>
      <c r="E1033" s="301">
        <v>43.26</v>
      </c>
      <c r="F1033" s="161">
        <v>6.88</v>
      </c>
      <c r="G1033" s="161">
        <v>50.14</v>
      </c>
    </row>
    <row r="1034" spans="1:7" s="190" customFormat="1" ht="51">
      <c r="A1034" s="160" t="s">
        <v>3599</v>
      </c>
      <c r="B1034" s="300"/>
      <c r="C1034" s="160" t="s">
        <v>6778</v>
      </c>
      <c r="D1034" s="638" t="s">
        <v>2</v>
      </c>
      <c r="E1034" s="301">
        <v>34.799999999999997</v>
      </c>
      <c r="F1034" s="161">
        <v>6.88</v>
      </c>
      <c r="G1034" s="161">
        <v>41.68</v>
      </c>
    </row>
    <row r="1035" spans="1:7" s="190" customFormat="1" ht="63.75">
      <c r="A1035" s="160" t="s">
        <v>3600</v>
      </c>
      <c r="B1035" s="300"/>
      <c r="C1035" s="160" t="s">
        <v>7110</v>
      </c>
      <c r="D1035" s="638" t="s">
        <v>2</v>
      </c>
      <c r="E1035" s="301">
        <v>29.4</v>
      </c>
      <c r="F1035" s="161">
        <v>6.88</v>
      </c>
      <c r="G1035" s="161">
        <v>36.28</v>
      </c>
    </row>
    <row r="1036" spans="1:7" s="190" customFormat="1" ht="51">
      <c r="A1036" s="160" t="s">
        <v>3601</v>
      </c>
      <c r="B1036" s="300"/>
      <c r="C1036" s="160" t="s">
        <v>7111</v>
      </c>
      <c r="D1036" s="638" t="s">
        <v>34</v>
      </c>
      <c r="E1036" s="301">
        <v>2.6</v>
      </c>
      <c r="F1036" s="161">
        <v>0.7</v>
      </c>
      <c r="G1036" s="161">
        <v>3.3</v>
      </c>
    </row>
    <row r="1037" spans="1:7" s="190" customFormat="1" ht="51">
      <c r="A1037" s="160" t="s">
        <v>3602</v>
      </c>
      <c r="B1037" s="300"/>
      <c r="C1037" s="160" t="s">
        <v>7112</v>
      </c>
      <c r="D1037" s="638" t="s">
        <v>34</v>
      </c>
      <c r="E1037" s="301">
        <v>2.09</v>
      </c>
      <c r="F1037" s="161">
        <v>0.7</v>
      </c>
      <c r="G1037" s="161">
        <v>2.79</v>
      </c>
    </row>
    <row r="1038" spans="1:7" s="190" customFormat="1" ht="15.95" customHeight="1">
      <c r="A1038" s="185" t="s">
        <v>3603</v>
      </c>
      <c r="B1038" s="186" t="s">
        <v>701</v>
      </c>
      <c r="C1038" s="187"/>
      <c r="D1038" s="191"/>
      <c r="E1038" s="192"/>
      <c r="F1038" s="192"/>
      <c r="G1038" s="193"/>
    </row>
    <row r="1039" spans="1:7" s="190" customFormat="1" ht="63.75">
      <c r="A1039" s="160" t="s">
        <v>6779</v>
      </c>
      <c r="B1039" s="300"/>
      <c r="C1039" s="160" t="s">
        <v>7113</v>
      </c>
      <c r="D1039" s="638" t="s">
        <v>2</v>
      </c>
      <c r="E1039" s="301">
        <v>67.97</v>
      </c>
      <c r="F1039" s="161">
        <v>27.22</v>
      </c>
      <c r="G1039" s="161">
        <v>95.19</v>
      </c>
    </row>
    <row r="1040" spans="1:7" s="190" customFormat="1" ht="63.75">
      <c r="A1040" s="160" t="s">
        <v>6780</v>
      </c>
      <c r="B1040" s="300"/>
      <c r="C1040" s="160" t="s">
        <v>7114</v>
      </c>
      <c r="D1040" s="638" t="s">
        <v>34</v>
      </c>
      <c r="E1040" s="301">
        <v>12.11</v>
      </c>
      <c r="F1040" s="161">
        <v>7.56</v>
      </c>
      <c r="G1040" s="161">
        <v>19.670000000000002</v>
      </c>
    </row>
    <row r="1041" spans="1:7" s="190" customFormat="1" ht="51">
      <c r="A1041" s="160" t="s">
        <v>6781</v>
      </c>
      <c r="B1041" s="300"/>
      <c r="C1041" s="160" t="s">
        <v>7115</v>
      </c>
      <c r="D1041" s="638" t="s">
        <v>2</v>
      </c>
      <c r="E1041" s="301">
        <v>120.92</v>
      </c>
      <c r="F1041" s="161">
        <v>27.22</v>
      </c>
      <c r="G1041" s="161">
        <v>148.13999999999999</v>
      </c>
    </row>
    <row r="1042" spans="1:7" s="190" customFormat="1" ht="51">
      <c r="A1042" s="160" t="s">
        <v>6782</v>
      </c>
      <c r="B1042" s="300"/>
      <c r="C1042" s="160" t="s">
        <v>7116</v>
      </c>
      <c r="D1042" s="638" t="s">
        <v>34</v>
      </c>
      <c r="E1042" s="301">
        <v>21.33</v>
      </c>
      <c r="F1042" s="161">
        <v>7.56</v>
      </c>
      <c r="G1042" s="161">
        <v>28.89</v>
      </c>
    </row>
    <row r="1043" spans="1:7" s="190" customFormat="1" ht="63.75">
      <c r="A1043" s="160" t="s">
        <v>3604</v>
      </c>
      <c r="B1043" s="300"/>
      <c r="C1043" s="160" t="s">
        <v>7117</v>
      </c>
      <c r="D1043" s="638" t="s">
        <v>2</v>
      </c>
      <c r="E1043" s="301">
        <v>53.9</v>
      </c>
      <c r="F1043" s="161">
        <v>27.22</v>
      </c>
      <c r="G1043" s="161">
        <v>81.12</v>
      </c>
    </row>
    <row r="1044" spans="1:7" s="190" customFormat="1" ht="63.75">
      <c r="A1044" s="160" t="s">
        <v>3605</v>
      </c>
      <c r="B1044" s="300"/>
      <c r="C1044" s="160" t="s">
        <v>7118</v>
      </c>
      <c r="D1044" s="638" t="s">
        <v>34</v>
      </c>
      <c r="E1044" s="301">
        <v>9.67</v>
      </c>
      <c r="F1044" s="161">
        <v>7.56</v>
      </c>
      <c r="G1044" s="161">
        <v>17.23</v>
      </c>
    </row>
    <row r="1045" spans="1:7" s="190" customFormat="1" ht="51">
      <c r="A1045" s="160" t="s">
        <v>3606</v>
      </c>
      <c r="B1045" s="300"/>
      <c r="C1045" s="160" t="s">
        <v>7119</v>
      </c>
      <c r="D1045" s="638" t="s">
        <v>2</v>
      </c>
      <c r="E1045" s="301">
        <v>124.83</v>
      </c>
      <c r="F1045" s="161">
        <v>27.22</v>
      </c>
      <c r="G1045" s="161">
        <v>152.05000000000001</v>
      </c>
    </row>
    <row r="1046" spans="1:7" s="190" customFormat="1" ht="51">
      <c r="A1046" s="160" t="s">
        <v>3607</v>
      </c>
      <c r="B1046" s="300"/>
      <c r="C1046" s="160" t="s">
        <v>7120</v>
      </c>
      <c r="D1046" s="638" t="s">
        <v>34</v>
      </c>
      <c r="E1046" s="301">
        <v>22.19</v>
      </c>
      <c r="F1046" s="161">
        <v>7.56</v>
      </c>
      <c r="G1046" s="161">
        <v>29.75</v>
      </c>
    </row>
    <row r="1047" spans="1:7" s="190" customFormat="1" ht="63.75">
      <c r="A1047" s="160" t="s">
        <v>6783</v>
      </c>
      <c r="B1047" s="300"/>
      <c r="C1047" s="160" t="s">
        <v>7121</v>
      </c>
      <c r="D1047" s="638" t="s">
        <v>2</v>
      </c>
      <c r="E1047" s="301">
        <v>100.27</v>
      </c>
      <c r="F1047" s="161">
        <v>27.22</v>
      </c>
      <c r="G1047" s="161">
        <v>127.49</v>
      </c>
    </row>
    <row r="1048" spans="1:7" s="190" customFormat="1" ht="63.75">
      <c r="A1048" s="160" t="s">
        <v>6784</v>
      </c>
      <c r="B1048" s="300"/>
      <c r="C1048" s="160" t="s">
        <v>7122</v>
      </c>
      <c r="D1048" s="638" t="s">
        <v>34</v>
      </c>
      <c r="E1048" s="301">
        <v>17.920000000000002</v>
      </c>
      <c r="F1048" s="161">
        <v>7.56</v>
      </c>
      <c r="G1048" s="161">
        <v>25.48</v>
      </c>
    </row>
    <row r="1049" spans="1:7" s="190" customFormat="1" ht="63.75">
      <c r="A1049" s="160" t="s">
        <v>3608</v>
      </c>
      <c r="B1049" s="300"/>
      <c r="C1049" s="160" t="s">
        <v>7123</v>
      </c>
      <c r="D1049" s="638" t="s">
        <v>2</v>
      </c>
      <c r="E1049" s="301">
        <v>109.25</v>
      </c>
      <c r="F1049" s="161">
        <v>27.22</v>
      </c>
      <c r="G1049" s="161">
        <v>136.47</v>
      </c>
    </row>
    <row r="1050" spans="1:7" s="190" customFormat="1" ht="51">
      <c r="A1050" s="160" t="s">
        <v>3609</v>
      </c>
      <c r="B1050" s="300"/>
      <c r="C1050" s="160" t="s">
        <v>7124</v>
      </c>
      <c r="D1050" s="638" t="s">
        <v>34</v>
      </c>
      <c r="E1050" s="301">
        <v>19.48</v>
      </c>
      <c r="F1050" s="161">
        <v>7.56</v>
      </c>
      <c r="G1050" s="161">
        <v>27.04</v>
      </c>
    </row>
    <row r="1051" spans="1:7" s="190" customFormat="1" ht="15.95" customHeight="1">
      <c r="A1051" s="185" t="s">
        <v>3610</v>
      </c>
      <c r="B1051" s="186" t="s">
        <v>7125</v>
      </c>
      <c r="C1051" s="187"/>
      <c r="D1051" s="191"/>
      <c r="E1051" s="192"/>
      <c r="F1051" s="192"/>
      <c r="G1051" s="193"/>
    </row>
    <row r="1052" spans="1:7" s="190" customFormat="1" ht="38.25">
      <c r="A1052" s="160" t="s">
        <v>6785</v>
      </c>
      <c r="B1052" s="300"/>
      <c r="C1052" s="160" t="s">
        <v>6786</v>
      </c>
      <c r="D1052" s="638" t="s">
        <v>2</v>
      </c>
      <c r="E1052" s="301">
        <v>56.08</v>
      </c>
      <c r="F1052" s="161">
        <v>15.42</v>
      </c>
      <c r="G1052" s="161">
        <v>71.5</v>
      </c>
    </row>
    <row r="1053" spans="1:7" s="190" customFormat="1" ht="38.25">
      <c r="A1053" s="160" t="s">
        <v>6787</v>
      </c>
      <c r="B1053" s="300"/>
      <c r="C1053" s="160" t="s">
        <v>6788</v>
      </c>
      <c r="D1053" s="638" t="s">
        <v>2</v>
      </c>
      <c r="E1053" s="301">
        <v>56.36</v>
      </c>
      <c r="F1053" s="161">
        <v>15.42</v>
      </c>
      <c r="G1053" s="161">
        <v>71.78</v>
      </c>
    </row>
    <row r="1054" spans="1:7" s="190" customFormat="1" ht="38.25">
      <c r="A1054" s="160" t="s">
        <v>6789</v>
      </c>
      <c r="B1054" s="300"/>
      <c r="C1054" s="160" t="s">
        <v>6790</v>
      </c>
      <c r="D1054" s="638" t="s">
        <v>2</v>
      </c>
      <c r="E1054" s="301">
        <v>62.66</v>
      </c>
      <c r="F1054" s="161">
        <v>15.42</v>
      </c>
      <c r="G1054" s="161">
        <v>78.08</v>
      </c>
    </row>
    <row r="1055" spans="1:7" s="190" customFormat="1" ht="38.25">
      <c r="A1055" s="160" t="s">
        <v>6791</v>
      </c>
      <c r="B1055" s="300"/>
      <c r="C1055" s="160" t="s">
        <v>6792</v>
      </c>
      <c r="D1055" s="638" t="s">
        <v>2</v>
      </c>
      <c r="E1055" s="301">
        <v>55.13</v>
      </c>
      <c r="F1055" s="161">
        <v>15.42</v>
      </c>
      <c r="G1055" s="161">
        <v>70.55</v>
      </c>
    </row>
    <row r="1056" spans="1:7" s="190" customFormat="1" ht="38.25">
      <c r="A1056" s="160" t="s">
        <v>6793</v>
      </c>
      <c r="B1056" s="300"/>
      <c r="C1056" s="160" t="s">
        <v>6794</v>
      </c>
      <c r="D1056" s="638" t="s">
        <v>2</v>
      </c>
      <c r="E1056" s="301">
        <v>94.58</v>
      </c>
      <c r="F1056" s="161">
        <v>15.42</v>
      </c>
      <c r="G1056" s="161">
        <v>110</v>
      </c>
    </row>
    <row r="1057" spans="1:7" s="190" customFormat="1" ht="15.95" customHeight="1">
      <c r="A1057" s="185" t="s">
        <v>3611</v>
      </c>
      <c r="B1057" s="186" t="s">
        <v>7126</v>
      </c>
      <c r="C1057" s="187"/>
      <c r="D1057" s="191"/>
      <c r="E1057" s="192"/>
      <c r="F1057" s="192"/>
      <c r="G1057" s="193"/>
    </row>
    <row r="1058" spans="1:7" s="190" customFormat="1" ht="51">
      <c r="A1058" s="160" t="s">
        <v>3612</v>
      </c>
      <c r="B1058" s="300"/>
      <c r="C1058" s="160" t="s">
        <v>702</v>
      </c>
      <c r="D1058" s="638" t="s">
        <v>2</v>
      </c>
      <c r="E1058" s="301">
        <v>134.28</v>
      </c>
      <c r="F1058" s="161">
        <v>19.52</v>
      </c>
      <c r="G1058" s="161">
        <v>153.80000000000001</v>
      </c>
    </row>
    <row r="1059" spans="1:7" s="190" customFormat="1" ht="51">
      <c r="A1059" s="160" t="s">
        <v>3613</v>
      </c>
      <c r="B1059" s="300"/>
      <c r="C1059" s="160" t="s">
        <v>703</v>
      </c>
      <c r="D1059" s="638" t="s">
        <v>2</v>
      </c>
      <c r="E1059" s="301">
        <v>189.59</v>
      </c>
      <c r="F1059" s="161">
        <v>19.52</v>
      </c>
      <c r="G1059" s="161">
        <v>209.11</v>
      </c>
    </row>
    <row r="1060" spans="1:7" s="190" customFormat="1" ht="51">
      <c r="A1060" s="160" t="s">
        <v>6795</v>
      </c>
      <c r="B1060" s="300"/>
      <c r="C1060" s="160" t="s">
        <v>6796</v>
      </c>
      <c r="D1060" s="638" t="s">
        <v>2</v>
      </c>
      <c r="E1060" s="301">
        <v>214.96</v>
      </c>
      <c r="F1060" s="161">
        <v>19.52</v>
      </c>
      <c r="G1060" s="161">
        <v>234.48</v>
      </c>
    </row>
    <row r="1061" spans="1:7" ht="15.95" customHeight="1">
      <c r="A1061" s="185" t="s">
        <v>3614</v>
      </c>
      <c r="B1061" s="186" t="s">
        <v>6797</v>
      </c>
      <c r="C1061" s="187"/>
      <c r="D1061" s="191"/>
      <c r="E1061" s="192"/>
      <c r="F1061" s="192"/>
      <c r="G1061" s="193"/>
    </row>
    <row r="1062" spans="1:7" s="190" customFormat="1" ht="63.75">
      <c r="A1062" s="160" t="s">
        <v>3615</v>
      </c>
      <c r="B1062" s="300"/>
      <c r="C1062" s="160" t="s">
        <v>6798</v>
      </c>
      <c r="D1062" s="638" t="s">
        <v>2</v>
      </c>
      <c r="E1062" s="301">
        <v>82.71</v>
      </c>
      <c r="F1062" s="161">
        <v>12.49</v>
      </c>
      <c r="G1062" s="161">
        <v>95.2</v>
      </c>
    </row>
    <row r="1063" spans="1:7" s="190" customFormat="1" ht="51">
      <c r="A1063" s="160" t="s">
        <v>6799</v>
      </c>
      <c r="B1063" s="300"/>
      <c r="C1063" s="160" t="s">
        <v>6800</v>
      </c>
      <c r="D1063" s="638" t="s">
        <v>2</v>
      </c>
      <c r="E1063" s="301">
        <v>88.58</v>
      </c>
      <c r="F1063" s="161">
        <v>12.49</v>
      </c>
      <c r="G1063" s="161">
        <v>101.07</v>
      </c>
    </row>
    <row r="1064" spans="1:7" s="190" customFormat="1" ht="51">
      <c r="A1064" s="160" t="s">
        <v>6801</v>
      </c>
      <c r="B1064" s="300"/>
      <c r="C1064" s="160" t="s">
        <v>6802</v>
      </c>
      <c r="D1064" s="638" t="s">
        <v>2</v>
      </c>
      <c r="E1064" s="301">
        <v>30.45</v>
      </c>
      <c r="F1064" s="161">
        <v>6.88</v>
      </c>
      <c r="G1064" s="161">
        <v>37.33</v>
      </c>
    </row>
    <row r="1065" spans="1:7" s="190" customFormat="1" ht="15.95" customHeight="1">
      <c r="A1065" s="179" t="s">
        <v>3616</v>
      </c>
      <c r="B1065" s="180" t="s">
        <v>3617</v>
      </c>
      <c r="C1065" s="181"/>
      <c r="D1065" s="182"/>
      <c r="E1065" s="183"/>
      <c r="F1065" s="183"/>
      <c r="G1065" s="184"/>
    </row>
    <row r="1066" spans="1:7" s="190" customFormat="1" ht="15.95" customHeight="1">
      <c r="A1066" s="185" t="s">
        <v>3618</v>
      </c>
      <c r="B1066" s="186" t="s">
        <v>704</v>
      </c>
      <c r="C1066" s="187"/>
      <c r="D1066" s="191"/>
      <c r="E1066" s="192"/>
      <c r="F1066" s="192"/>
      <c r="G1066" s="193"/>
    </row>
    <row r="1067" spans="1:7" s="190" customFormat="1" ht="25.5">
      <c r="A1067" s="160" t="s">
        <v>7778</v>
      </c>
      <c r="B1067" s="300"/>
      <c r="C1067" s="160" t="s">
        <v>7779</v>
      </c>
      <c r="D1067" s="638" t="s">
        <v>2</v>
      </c>
      <c r="E1067" s="301">
        <v>178.62</v>
      </c>
      <c r="F1067" s="161">
        <v>31.76</v>
      </c>
      <c r="G1067" s="161">
        <v>210.38</v>
      </c>
    </row>
    <row r="1068" spans="1:7" s="190" customFormat="1" ht="25.5">
      <c r="A1068" s="160" t="s">
        <v>7780</v>
      </c>
      <c r="B1068" s="300"/>
      <c r="C1068" s="160" t="s">
        <v>7781</v>
      </c>
      <c r="D1068" s="638" t="s">
        <v>34</v>
      </c>
      <c r="E1068" s="301">
        <v>51.67</v>
      </c>
      <c r="F1068" s="161">
        <v>14.62</v>
      </c>
      <c r="G1068" s="161">
        <v>66.290000000000006</v>
      </c>
    </row>
    <row r="1069" spans="1:7" s="190" customFormat="1" ht="38.25">
      <c r="A1069" s="160" t="s">
        <v>7782</v>
      </c>
      <c r="B1069" s="300"/>
      <c r="C1069" s="160" t="s">
        <v>7783</v>
      </c>
      <c r="D1069" s="638" t="s">
        <v>34</v>
      </c>
      <c r="E1069" s="301">
        <v>65.099999999999994</v>
      </c>
      <c r="F1069" s="161">
        <v>18.27</v>
      </c>
      <c r="G1069" s="161">
        <v>83.37</v>
      </c>
    </row>
    <row r="1070" spans="1:7" s="190" customFormat="1" ht="25.5">
      <c r="A1070" s="160" t="s">
        <v>7784</v>
      </c>
      <c r="B1070" s="300"/>
      <c r="C1070" s="160" t="s">
        <v>7785</v>
      </c>
      <c r="D1070" s="638" t="s">
        <v>34</v>
      </c>
      <c r="E1070" s="301">
        <v>157.93</v>
      </c>
      <c r="F1070" s="161">
        <v>36.54</v>
      </c>
      <c r="G1070" s="161">
        <v>194.47</v>
      </c>
    </row>
    <row r="1071" spans="1:7" s="190" customFormat="1" ht="25.5">
      <c r="A1071" s="160" t="s">
        <v>7786</v>
      </c>
      <c r="B1071" s="300"/>
      <c r="C1071" s="160" t="s">
        <v>7787</v>
      </c>
      <c r="D1071" s="638" t="s">
        <v>34</v>
      </c>
      <c r="E1071" s="301">
        <v>34.130000000000003</v>
      </c>
      <c r="F1071" s="161">
        <v>8</v>
      </c>
      <c r="G1071" s="161">
        <v>42.13</v>
      </c>
    </row>
    <row r="1072" spans="1:7" s="190" customFormat="1" ht="25.5">
      <c r="A1072" s="160" t="s">
        <v>7788</v>
      </c>
      <c r="B1072" s="300"/>
      <c r="C1072" s="160" t="s">
        <v>7789</v>
      </c>
      <c r="D1072" s="638" t="s">
        <v>34</v>
      </c>
      <c r="E1072" s="301">
        <v>33.9</v>
      </c>
      <c r="F1072" s="161">
        <v>8</v>
      </c>
      <c r="G1072" s="161">
        <v>41.9</v>
      </c>
    </row>
    <row r="1073" spans="1:7" s="190" customFormat="1" ht="25.5">
      <c r="A1073" s="160" t="s">
        <v>7790</v>
      </c>
      <c r="B1073" s="300"/>
      <c r="C1073" s="160" t="s">
        <v>7791</v>
      </c>
      <c r="D1073" s="638" t="s">
        <v>2</v>
      </c>
      <c r="E1073" s="301">
        <v>228.3</v>
      </c>
      <c r="F1073" s="161">
        <v>31.76</v>
      </c>
      <c r="G1073" s="161">
        <v>260.06</v>
      </c>
    </row>
    <row r="1074" spans="1:7" s="190" customFormat="1" ht="25.5">
      <c r="A1074" s="160" t="s">
        <v>7792</v>
      </c>
      <c r="B1074" s="300"/>
      <c r="C1074" s="160" t="s">
        <v>7793</v>
      </c>
      <c r="D1074" s="638" t="s">
        <v>34</v>
      </c>
      <c r="E1074" s="301">
        <v>16.14</v>
      </c>
      <c r="F1074" s="161">
        <v>8</v>
      </c>
      <c r="G1074" s="161">
        <v>24.14</v>
      </c>
    </row>
    <row r="1075" spans="1:7" s="190" customFormat="1" ht="25.5">
      <c r="A1075" s="160" t="s">
        <v>7794</v>
      </c>
      <c r="B1075" s="300"/>
      <c r="C1075" s="160" t="s">
        <v>7795</v>
      </c>
      <c r="D1075" s="638" t="s">
        <v>34</v>
      </c>
      <c r="E1075" s="301">
        <v>98.76</v>
      </c>
      <c r="F1075" s="161">
        <v>36.54</v>
      </c>
      <c r="G1075" s="161">
        <v>135.30000000000001</v>
      </c>
    </row>
    <row r="1076" spans="1:7" s="190" customFormat="1" ht="38.25">
      <c r="A1076" s="160" t="s">
        <v>7796</v>
      </c>
      <c r="B1076" s="300"/>
      <c r="C1076" s="160" t="s">
        <v>7797</v>
      </c>
      <c r="D1076" s="638" t="s">
        <v>34</v>
      </c>
      <c r="E1076" s="301">
        <v>60</v>
      </c>
      <c r="F1076" s="161">
        <v>14.62</v>
      </c>
      <c r="G1076" s="161">
        <v>74.62</v>
      </c>
    </row>
    <row r="1077" spans="1:7" s="190" customFormat="1" ht="15.95" customHeight="1">
      <c r="A1077" s="185" t="s">
        <v>3619</v>
      </c>
      <c r="B1077" s="186" t="s">
        <v>705</v>
      </c>
      <c r="C1077" s="187"/>
      <c r="D1077" s="191"/>
      <c r="E1077" s="192"/>
      <c r="F1077" s="192"/>
      <c r="G1077" s="193"/>
    </row>
    <row r="1078" spans="1:7" s="190" customFormat="1" ht="25.5">
      <c r="A1078" s="160" t="s">
        <v>3620</v>
      </c>
      <c r="B1078" s="300"/>
      <c r="C1078" s="160" t="s">
        <v>7127</v>
      </c>
      <c r="D1078" s="638" t="s">
        <v>2</v>
      </c>
      <c r="E1078" s="301">
        <v>506.22</v>
      </c>
      <c r="F1078" s="161">
        <v>8.19</v>
      </c>
      <c r="G1078" s="161">
        <v>514.41</v>
      </c>
    </row>
    <row r="1079" spans="1:7" s="190" customFormat="1" ht="25.5">
      <c r="A1079" s="160" t="s">
        <v>3621</v>
      </c>
      <c r="B1079" s="300"/>
      <c r="C1079" s="160" t="s">
        <v>7128</v>
      </c>
      <c r="D1079" s="638" t="s">
        <v>2</v>
      </c>
      <c r="E1079" s="301">
        <v>512.69000000000005</v>
      </c>
      <c r="F1079" s="161">
        <v>8.19</v>
      </c>
      <c r="G1079" s="161">
        <v>520.88</v>
      </c>
    </row>
    <row r="1080" spans="1:7" s="190" customFormat="1" ht="25.5">
      <c r="A1080" s="160" t="s">
        <v>3622</v>
      </c>
      <c r="B1080" s="300"/>
      <c r="C1080" s="160" t="s">
        <v>7129</v>
      </c>
      <c r="D1080" s="638" t="s">
        <v>2</v>
      </c>
      <c r="E1080" s="301">
        <v>661.26</v>
      </c>
      <c r="F1080" s="161">
        <v>9.56</v>
      </c>
      <c r="G1080" s="161">
        <v>670.82</v>
      </c>
    </row>
    <row r="1081" spans="1:7" s="190" customFormat="1" ht="25.5">
      <c r="A1081" s="160" t="s">
        <v>3623</v>
      </c>
      <c r="B1081" s="300"/>
      <c r="C1081" s="160" t="s">
        <v>7130</v>
      </c>
      <c r="D1081" s="638" t="s">
        <v>2</v>
      </c>
      <c r="E1081" s="301">
        <v>696.71</v>
      </c>
      <c r="F1081" s="161">
        <v>9.56</v>
      </c>
      <c r="G1081" s="161">
        <v>706.27</v>
      </c>
    </row>
    <row r="1082" spans="1:7" s="190" customFormat="1" ht="25.5">
      <c r="A1082" s="160" t="s">
        <v>3624</v>
      </c>
      <c r="B1082" s="300"/>
      <c r="C1082" s="160" t="s">
        <v>7131</v>
      </c>
      <c r="D1082" s="638" t="s">
        <v>34</v>
      </c>
      <c r="E1082" s="301">
        <v>274.76</v>
      </c>
      <c r="F1082" s="161">
        <v>4.78</v>
      </c>
      <c r="G1082" s="161">
        <v>279.54000000000002</v>
      </c>
    </row>
    <row r="1083" spans="1:7" s="190" customFormat="1" ht="25.5">
      <c r="A1083" s="160" t="s">
        <v>3625</v>
      </c>
      <c r="B1083" s="300"/>
      <c r="C1083" s="160" t="s">
        <v>7132</v>
      </c>
      <c r="D1083" s="638" t="s">
        <v>34</v>
      </c>
      <c r="E1083" s="301">
        <v>291.58999999999997</v>
      </c>
      <c r="F1083" s="161">
        <v>4.78</v>
      </c>
      <c r="G1083" s="161">
        <v>296.37</v>
      </c>
    </row>
    <row r="1084" spans="1:7" s="190" customFormat="1" ht="25.5">
      <c r="A1084" s="160" t="s">
        <v>3626</v>
      </c>
      <c r="B1084" s="300"/>
      <c r="C1084" s="160" t="s">
        <v>7133</v>
      </c>
      <c r="D1084" s="638" t="s">
        <v>34</v>
      </c>
      <c r="E1084" s="301">
        <v>32.24</v>
      </c>
      <c r="F1084" s="161">
        <v>1.37</v>
      </c>
      <c r="G1084" s="161">
        <v>33.61</v>
      </c>
    </row>
    <row r="1085" spans="1:7" s="190" customFormat="1" ht="15.95" customHeight="1">
      <c r="A1085" s="185" t="s">
        <v>3627</v>
      </c>
      <c r="B1085" s="186" t="s">
        <v>706</v>
      </c>
      <c r="C1085" s="187"/>
      <c r="D1085" s="191"/>
      <c r="E1085" s="192"/>
      <c r="F1085" s="192"/>
      <c r="G1085" s="193"/>
    </row>
    <row r="1086" spans="1:7" s="190" customFormat="1">
      <c r="A1086" s="160" t="s">
        <v>3628</v>
      </c>
      <c r="B1086" s="300"/>
      <c r="C1086" s="160" t="s">
        <v>707</v>
      </c>
      <c r="D1086" s="638" t="s">
        <v>2</v>
      </c>
      <c r="E1086" s="301">
        <v>180.05</v>
      </c>
      <c r="F1086" s="161">
        <v>21.84</v>
      </c>
      <c r="G1086" s="161">
        <v>201.89</v>
      </c>
    </row>
    <row r="1087" spans="1:7" s="190" customFormat="1">
      <c r="A1087" s="160" t="s">
        <v>3629</v>
      </c>
      <c r="B1087" s="300"/>
      <c r="C1087" s="160" t="s">
        <v>708</v>
      </c>
      <c r="D1087" s="638" t="s">
        <v>2</v>
      </c>
      <c r="E1087" s="301">
        <v>262.49</v>
      </c>
      <c r="F1087" s="161">
        <v>21.84</v>
      </c>
      <c r="G1087" s="161">
        <v>284.33</v>
      </c>
    </row>
    <row r="1088" spans="1:7" s="190" customFormat="1">
      <c r="A1088" s="160" t="s">
        <v>3630</v>
      </c>
      <c r="B1088" s="300"/>
      <c r="C1088" s="160" t="s">
        <v>3631</v>
      </c>
      <c r="D1088" s="638" t="s">
        <v>2</v>
      </c>
      <c r="E1088" s="301">
        <v>65.290000000000006</v>
      </c>
      <c r="F1088" s="161">
        <v>17.12</v>
      </c>
      <c r="G1088" s="161">
        <v>82.41</v>
      </c>
    </row>
    <row r="1089" spans="1:7" s="190" customFormat="1">
      <c r="A1089" s="160" t="s">
        <v>3632</v>
      </c>
      <c r="B1089" s="300"/>
      <c r="C1089" s="160" t="s">
        <v>7134</v>
      </c>
      <c r="D1089" s="638" t="s">
        <v>34</v>
      </c>
      <c r="E1089" s="301">
        <v>2.25</v>
      </c>
      <c r="F1089" s="161">
        <v>18.45</v>
      </c>
      <c r="G1089" s="161">
        <v>20.7</v>
      </c>
    </row>
    <row r="1090" spans="1:7" s="190" customFormat="1">
      <c r="A1090" s="160" t="s">
        <v>3633</v>
      </c>
      <c r="B1090" s="300"/>
      <c r="C1090" s="160" t="s">
        <v>7135</v>
      </c>
      <c r="D1090" s="638" t="s">
        <v>34</v>
      </c>
      <c r="E1090" s="301">
        <v>4.58</v>
      </c>
      <c r="F1090" s="161">
        <v>27.52</v>
      </c>
      <c r="G1090" s="161">
        <v>32.1</v>
      </c>
    </row>
    <row r="1091" spans="1:7" s="190" customFormat="1" ht="25.5">
      <c r="A1091" s="160" t="s">
        <v>3634</v>
      </c>
      <c r="B1091" s="300"/>
      <c r="C1091" s="160" t="s">
        <v>7136</v>
      </c>
      <c r="D1091" s="638" t="s">
        <v>34</v>
      </c>
      <c r="E1091" s="301">
        <v>72.709999999999994</v>
      </c>
      <c r="F1091" s="161">
        <v>1.37</v>
      </c>
      <c r="G1091" s="161">
        <v>74.08</v>
      </c>
    </row>
    <row r="1092" spans="1:7" s="190" customFormat="1">
      <c r="A1092" s="160" t="s">
        <v>3635</v>
      </c>
      <c r="B1092" s="300"/>
      <c r="C1092" s="160" t="s">
        <v>709</v>
      </c>
      <c r="D1092" s="638" t="s">
        <v>2</v>
      </c>
      <c r="E1092" s="301">
        <v>71.11</v>
      </c>
      <c r="F1092" s="161">
        <v>17.559999999999999</v>
      </c>
      <c r="G1092" s="161">
        <v>88.67</v>
      </c>
    </row>
    <row r="1093" spans="1:7" s="190" customFormat="1">
      <c r="A1093" s="160" t="s">
        <v>3636</v>
      </c>
      <c r="B1093" s="300"/>
      <c r="C1093" s="160" t="s">
        <v>7137</v>
      </c>
      <c r="D1093" s="638" t="s">
        <v>34</v>
      </c>
      <c r="E1093" s="301">
        <v>10.17</v>
      </c>
      <c r="F1093" s="161">
        <v>4.6900000000000004</v>
      </c>
      <c r="G1093" s="161">
        <v>14.86</v>
      </c>
    </row>
    <row r="1094" spans="1:7" s="190" customFormat="1" ht="25.5">
      <c r="A1094" s="160" t="s">
        <v>3637</v>
      </c>
      <c r="B1094" s="300"/>
      <c r="C1094" s="160" t="s">
        <v>7138</v>
      </c>
      <c r="D1094" s="638" t="s">
        <v>34</v>
      </c>
      <c r="E1094" s="301">
        <v>54.81</v>
      </c>
      <c r="F1094" s="161">
        <v>2.73</v>
      </c>
      <c r="G1094" s="161">
        <v>57.54</v>
      </c>
    </row>
    <row r="1095" spans="1:7" s="190" customFormat="1" ht="15.95" customHeight="1">
      <c r="A1095" s="185" t="s">
        <v>3638</v>
      </c>
      <c r="B1095" s="186" t="s">
        <v>3639</v>
      </c>
      <c r="C1095" s="187"/>
      <c r="D1095" s="191"/>
      <c r="E1095" s="192"/>
      <c r="F1095" s="192"/>
      <c r="G1095" s="193"/>
    </row>
    <row r="1096" spans="1:7" ht="25.5">
      <c r="A1096" s="160" t="s">
        <v>3640</v>
      </c>
      <c r="B1096" s="300"/>
      <c r="C1096" s="160" t="s">
        <v>710</v>
      </c>
      <c r="D1096" s="638" t="s">
        <v>2</v>
      </c>
      <c r="E1096" s="301">
        <v>7.03</v>
      </c>
      <c r="F1096" s="161">
        <v>35.119999999999997</v>
      </c>
      <c r="G1096" s="161">
        <v>42.15</v>
      </c>
    </row>
    <row r="1097" spans="1:7" s="190" customFormat="1" ht="15.95" customHeight="1">
      <c r="A1097" s="179" t="s">
        <v>3641</v>
      </c>
      <c r="B1097" s="180" t="s">
        <v>3642</v>
      </c>
      <c r="C1097" s="181"/>
      <c r="D1097" s="182"/>
      <c r="E1097" s="183"/>
      <c r="F1097" s="183"/>
      <c r="G1097" s="184"/>
    </row>
    <row r="1098" spans="1:7" s="190" customFormat="1" ht="15.95" customHeight="1">
      <c r="A1098" s="185" t="s">
        <v>3643</v>
      </c>
      <c r="B1098" s="186" t="s">
        <v>711</v>
      </c>
      <c r="C1098" s="187"/>
      <c r="D1098" s="191"/>
      <c r="E1098" s="192"/>
      <c r="F1098" s="192"/>
      <c r="G1098" s="193"/>
    </row>
    <row r="1099" spans="1:7" s="190" customFormat="1" ht="25.5">
      <c r="A1099" s="160" t="s">
        <v>3644</v>
      </c>
      <c r="B1099" s="300"/>
      <c r="C1099" s="160" t="s">
        <v>712</v>
      </c>
      <c r="D1099" s="638" t="s">
        <v>2</v>
      </c>
      <c r="E1099" s="301">
        <v>45.1</v>
      </c>
      <c r="F1099" s="161">
        <v>46.74</v>
      </c>
      <c r="G1099" s="161">
        <v>91.84</v>
      </c>
    </row>
    <row r="1100" spans="1:7" s="190" customFormat="1" ht="15.95" customHeight="1">
      <c r="A1100" s="185" t="s">
        <v>3645</v>
      </c>
      <c r="B1100" s="186" t="s">
        <v>713</v>
      </c>
      <c r="C1100" s="187"/>
      <c r="D1100" s="191"/>
      <c r="E1100" s="192"/>
      <c r="F1100" s="192"/>
      <c r="G1100" s="193"/>
    </row>
    <row r="1101" spans="1:7" s="190" customFormat="1">
      <c r="A1101" s="160" t="s">
        <v>3646</v>
      </c>
      <c r="B1101" s="300"/>
      <c r="C1101" s="160" t="s">
        <v>714</v>
      </c>
      <c r="D1101" s="638" t="s">
        <v>2</v>
      </c>
      <c r="E1101" s="301">
        <v>265.48</v>
      </c>
      <c r="F1101" s="161">
        <v>0</v>
      </c>
      <c r="G1101" s="161">
        <v>265.48</v>
      </c>
    </row>
    <row r="1102" spans="1:7" s="190" customFormat="1" ht="15.95" customHeight="1">
      <c r="A1102" s="185" t="s">
        <v>3647</v>
      </c>
      <c r="B1102" s="186" t="s">
        <v>715</v>
      </c>
      <c r="C1102" s="187"/>
      <c r="D1102" s="191"/>
      <c r="E1102" s="192"/>
      <c r="F1102" s="192"/>
      <c r="G1102" s="193"/>
    </row>
    <row r="1103" spans="1:7" s="190" customFormat="1">
      <c r="A1103" s="160" t="s">
        <v>3648</v>
      </c>
      <c r="B1103" s="300"/>
      <c r="C1103" s="160" t="s">
        <v>716</v>
      </c>
      <c r="D1103" s="638" t="s">
        <v>2</v>
      </c>
      <c r="E1103" s="301">
        <v>125.08</v>
      </c>
      <c r="F1103" s="161">
        <v>15.37</v>
      </c>
      <c r="G1103" s="161">
        <v>140.44999999999999</v>
      </c>
    </row>
    <row r="1104" spans="1:7" s="190" customFormat="1" ht="15.95" customHeight="1">
      <c r="A1104" s="185" t="s">
        <v>3649</v>
      </c>
      <c r="B1104" s="186" t="s">
        <v>717</v>
      </c>
      <c r="C1104" s="187"/>
      <c r="D1104" s="191"/>
      <c r="E1104" s="192"/>
      <c r="F1104" s="192"/>
      <c r="G1104" s="193"/>
    </row>
    <row r="1105" spans="1:7" s="190" customFormat="1">
      <c r="A1105" s="160" t="s">
        <v>3650</v>
      </c>
      <c r="B1105" s="300"/>
      <c r="C1105" s="160" t="s">
        <v>718</v>
      </c>
      <c r="D1105" s="638" t="s">
        <v>34</v>
      </c>
      <c r="E1105" s="301">
        <v>14.35</v>
      </c>
      <c r="F1105" s="161">
        <v>10.199999999999999</v>
      </c>
      <c r="G1105" s="161">
        <v>24.55</v>
      </c>
    </row>
    <row r="1106" spans="1:7" s="190" customFormat="1">
      <c r="A1106" s="160" t="s">
        <v>3651</v>
      </c>
      <c r="B1106" s="300"/>
      <c r="C1106" s="160" t="s">
        <v>719</v>
      </c>
      <c r="D1106" s="638" t="s">
        <v>34</v>
      </c>
      <c r="E1106" s="301">
        <v>4.72</v>
      </c>
      <c r="F1106" s="161">
        <v>2.4900000000000002</v>
      </c>
      <c r="G1106" s="161">
        <v>7.21</v>
      </c>
    </row>
    <row r="1107" spans="1:7" s="190" customFormat="1" ht="15.95" customHeight="1">
      <c r="A1107" s="185" t="s">
        <v>3652</v>
      </c>
      <c r="B1107" s="186" t="s">
        <v>3653</v>
      </c>
      <c r="C1107" s="187"/>
      <c r="D1107" s="191"/>
      <c r="E1107" s="192"/>
      <c r="F1107" s="192"/>
      <c r="G1107" s="193"/>
    </row>
    <row r="1108" spans="1:7" s="190" customFormat="1">
      <c r="A1108" s="160" t="s">
        <v>3654</v>
      </c>
      <c r="B1108" s="300"/>
      <c r="C1108" s="160" t="s">
        <v>720</v>
      </c>
      <c r="D1108" s="638" t="s">
        <v>2</v>
      </c>
      <c r="E1108" s="301">
        <v>0.32</v>
      </c>
      <c r="F1108" s="161">
        <v>6.05</v>
      </c>
      <c r="G1108" s="161">
        <v>6.37</v>
      </c>
    </row>
    <row r="1109" spans="1:7">
      <c r="A1109" s="160" t="s">
        <v>3655</v>
      </c>
      <c r="B1109" s="300"/>
      <c r="C1109" s="160" t="s">
        <v>721</v>
      </c>
      <c r="D1109" s="638" t="s">
        <v>2</v>
      </c>
      <c r="E1109" s="301">
        <v>15.5</v>
      </c>
      <c r="F1109" s="161">
        <v>15.37</v>
      </c>
      <c r="G1109" s="161">
        <v>30.87</v>
      </c>
    </row>
    <row r="1110" spans="1:7" s="190" customFormat="1">
      <c r="A1110" s="160" t="s">
        <v>3656</v>
      </c>
      <c r="B1110" s="300"/>
      <c r="C1110" s="160" t="s">
        <v>722</v>
      </c>
      <c r="D1110" s="638" t="s">
        <v>34</v>
      </c>
      <c r="E1110" s="301">
        <v>0.32</v>
      </c>
      <c r="F1110" s="161">
        <v>7.71</v>
      </c>
      <c r="G1110" s="161">
        <v>8.0299999999999994</v>
      </c>
    </row>
    <row r="1111" spans="1:7" s="190" customFormat="1" ht="25.5">
      <c r="A1111" s="160" t="s">
        <v>3657</v>
      </c>
      <c r="B1111" s="300"/>
      <c r="C1111" s="160" t="s">
        <v>723</v>
      </c>
      <c r="D1111" s="638" t="s">
        <v>2</v>
      </c>
      <c r="E1111" s="301">
        <v>71.66</v>
      </c>
      <c r="F1111" s="161">
        <v>0</v>
      </c>
      <c r="G1111" s="161">
        <v>71.66</v>
      </c>
    </row>
    <row r="1112" spans="1:7" s="190" customFormat="1" ht="25.5">
      <c r="A1112" s="160" t="s">
        <v>3658</v>
      </c>
      <c r="B1112" s="300"/>
      <c r="C1112" s="160" t="s">
        <v>724</v>
      </c>
      <c r="D1112" s="638" t="s">
        <v>2</v>
      </c>
      <c r="E1112" s="301">
        <v>50</v>
      </c>
      <c r="F1112" s="161">
        <v>0</v>
      </c>
      <c r="G1112" s="161">
        <v>50</v>
      </c>
    </row>
    <row r="1113" spans="1:7" ht="15.95" customHeight="1">
      <c r="A1113" s="179" t="s">
        <v>3659</v>
      </c>
      <c r="B1113" s="180" t="s">
        <v>7139</v>
      </c>
      <c r="C1113" s="181"/>
      <c r="D1113" s="182"/>
      <c r="E1113" s="183"/>
      <c r="F1113" s="183"/>
      <c r="G1113" s="184"/>
    </row>
    <row r="1114" spans="1:7" s="190" customFormat="1" ht="15.95" customHeight="1">
      <c r="A1114" s="185" t="s">
        <v>3660</v>
      </c>
      <c r="B1114" s="186" t="s">
        <v>725</v>
      </c>
      <c r="C1114" s="187"/>
      <c r="D1114" s="191"/>
      <c r="E1114" s="192"/>
      <c r="F1114" s="192"/>
      <c r="G1114" s="193"/>
    </row>
    <row r="1115" spans="1:7" s="190" customFormat="1" ht="25.5">
      <c r="A1115" s="160" t="s">
        <v>3661</v>
      </c>
      <c r="B1115" s="300"/>
      <c r="C1115" s="160" t="s">
        <v>7140</v>
      </c>
      <c r="D1115" s="638" t="s">
        <v>2</v>
      </c>
      <c r="E1115" s="301">
        <v>54.88</v>
      </c>
      <c r="F1115" s="161">
        <v>6.96</v>
      </c>
      <c r="G1115" s="161">
        <v>61.84</v>
      </c>
    </row>
    <row r="1116" spans="1:7" s="190" customFormat="1" ht="25.5">
      <c r="A1116" s="160" t="s">
        <v>7569</v>
      </c>
      <c r="B1116" s="300"/>
      <c r="C1116" s="160" t="s">
        <v>7570</v>
      </c>
      <c r="D1116" s="638" t="s">
        <v>2</v>
      </c>
      <c r="E1116" s="301">
        <v>49.26</v>
      </c>
      <c r="F1116" s="161">
        <v>0</v>
      </c>
      <c r="G1116" s="161">
        <v>49.26</v>
      </c>
    </row>
    <row r="1117" spans="1:7" s="190" customFormat="1" ht="15.95" customHeight="1">
      <c r="A1117" s="185" t="s">
        <v>3662</v>
      </c>
      <c r="B1117" s="186" t="s">
        <v>726</v>
      </c>
      <c r="C1117" s="187"/>
      <c r="D1117" s="191"/>
      <c r="E1117" s="192"/>
      <c r="F1117" s="192"/>
      <c r="G1117" s="193"/>
    </row>
    <row r="1118" spans="1:7" s="190" customFormat="1" ht="38.25">
      <c r="A1118" s="160" t="s">
        <v>3663</v>
      </c>
      <c r="B1118" s="300"/>
      <c r="C1118" s="160" t="s">
        <v>7141</v>
      </c>
      <c r="D1118" s="638" t="s">
        <v>2</v>
      </c>
      <c r="E1118" s="301">
        <v>79.94</v>
      </c>
      <c r="F1118" s="161">
        <v>14.74</v>
      </c>
      <c r="G1118" s="161">
        <v>94.68</v>
      </c>
    </row>
    <row r="1119" spans="1:7" s="190" customFormat="1" ht="38.25">
      <c r="A1119" s="160" t="s">
        <v>3664</v>
      </c>
      <c r="B1119" s="300"/>
      <c r="C1119" s="160" t="s">
        <v>7142</v>
      </c>
      <c r="D1119" s="638" t="s">
        <v>2</v>
      </c>
      <c r="E1119" s="301">
        <v>126.56</v>
      </c>
      <c r="F1119" s="161">
        <v>14.74</v>
      </c>
      <c r="G1119" s="161">
        <v>141.30000000000001</v>
      </c>
    </row>
    <row r="1120" spans="1:7" s="190" customFormat="1" ht="38.25">
      <c r="A1120" s="160" t="s">
        <v>7571</v>
      </c>
      <c r="B1120" s="300"/>
      <c r="C1120" s="160" t="s">
        <v>7572</v>
      </c>
      <c r="D1120" s="638" t="s">
        <v>2</v>
      </c>
      <c r="E1120" s="301">
        <v>151.13</v>
      </c>
      <c r="F1120" s="161">
        <v>0</v>
      </c>
      <c r="G1120" s="161">
        <v>151.13</v>
      </c>
    </row>
    <row r="1121" spans="1:7" s="190" customFormat="1" ht="38.25">
      <c r="A1121" s="160" t="s">
        <v>3665</v>
      </c>
      <c r="B1121" s="300"/>
      <c r="C1121" s="160" t="s">
        <v>7143</v>
      </c>
      <c r="D1121" s="638" t="s">
        <v>2</v>
      </c>
      <c r="E1121" s="301">
        <v>118.61</v>
      </c>
      <c r="F1121" s="161">
        <v>14.74</v>
      </c>
      <c r="G1121" s="161">
        <v>133.35</v>
      </c>
    </row>
    <row r="1122" spans="1:7" s="190" customFormat="1" ht="38.25">
      <c r="A1122" s="160" t="s">
        <v>3666</v>
      </c>
      <c r="B1122" s="300"/>
      <c r="C1122" s="160" t="s">
        <v>7144</v>
      </c>
      <c r="D1122" s="638" t="s">
        <v>2</v>
      </c>
      <c r="E1122" s="301">
        <v>189.38</v>
      </c>
      <c r="F1122" s="161">
        <v>14.74</v>
      </c>
      <c r="G1122" s="161">
        <v>204.12</v>
      </c>
    </row>
    <row r="1123" spans="1:7" s="190" customFormat="1" ht="38.25">
      <c r="A1123" s="160" t="s">
        <v>3667</v>
      </c>
      <c r="B1123" s="300"/>
      <c r="C1123" s="160" t="s">
        <v>7145</v>
      </c>
      <c r="D1123" s="638" t="s">
        <v>2</v>
      </c>
      <c r="E1123" s="301">
        <v>132.44999999999999</v>
      </c>
      <c r="F1123" s="161">
        <v>14.74</v>
      </c>
      <c r="G1123" s="161">
        <v>147.19</v>
      </c>
    </row>
    <row r="1124" spans="1:7" s="190" customFormat="1" ht="38.25">
      <c r="A1124" s="160" t="s">
        <v>3668</v>
      </c>
      <c r="B1124" s="300"/>
      <c r="C1124" s="160" t="s">
        <v>7146</v>
      </c>
      <c r="D1124" s="638" t="s">
        <v>2</v>
      </c>
      <c r="E1124" s="301">
        <v>311.43</v>
      </c>
      <c r="F1124" s="161">
        <v>14.74</v>
      </c>
      <c r="G1124" s="161">
        <v>326.17</v>
      </c>
    </row>
    <row r="1125" spans="1:7" s="190" customFormat="1" ht="25.5">
      <c r="A1125" s="160" t="s">
        <v>6803</v>
      </c>
      <c r="B1125" s="300"/>
      <c r="C1125" s="160" t="s">
        <v>7147</v>
      </c>
      <c r="D1125" s="638" t="s">
        <v>2</v>
      </c>
      <c r="E1125" s="301">
        <v>225.79</v>
      </c>
      <c r="F1125" s="161">
        <v>14.74</v>
      </c>
      <c r="G1125" s="161">
        <v>240.53</v>
      </c>
    </row>
    <row r="1126" spans="1:7" s="190" customFormat="1" ht="38.25">
      <c r="A1126" s="160" t="s">
        <v>7148</v>
      </c>
      <c r="B1126" s="300"/>
      <c r="C1126" s="160" t="s">
        <v>7149</v>
      </c>
      <c r="D1126" s="638" t="s">
        <v>2</v>
      </c>
      <c r="E1126" s="301">
        <v>199.86</v>
      </c>
      <c r="F1126" s="161">
        <v>28.43</v>
      </c>
      <c r="G1126" s="161">
        <v>228.29</v>
      </c>
    </row>
    <row r="1127" spans="1:7" s="190" customFormat="1" ht="15.95" customHeight="1">
      <c r="A1127" s="185" t="s">
        <v>3669</v>
      </c>
      <c r="B1127" s="186" t="s">
        <v>727</v>
      </c>
      <c r="C1127" s="187"/>
      <c r="D1127" s="191"/>
      <c r="E1127" s="192"/>
      <c r="F1127" s="192"/>
      <c r="G1127" s="193"/>
    </row>
    <row r="1128" spans="1:7" s="190" customFormat="1" ht="38.25">
      <c r="A1128" s="160" t="s">
        <v>3670</v>
      </c>
      <c r="B1128" s="300"/>
      <c r="C1128" s="160" t="s">
        <v>7150</v>
      </c>
      <c r="D1128" s="638" t="s">
        <v>2</v>
      </c>
      <c r="E1128" s="301">
        <v>798.92</v>
      </c>
      <c r="F1128" s="161">
        <v>0</v>
      </c>
      <c r="G1128" s="161">
        <v>798.92</v>
      </c>
    </row>
    <row r="1129" spans="1:7" s="190" customFormat="1" ht="25.5">
      <c r="A1129" s="160" t="s">
        <v>3671</v>
      </c>
      <c r="B1129" s="300"/>
      <c r="C1129" s="160" t="s">
        <v>728</v>
      </c>
      <c r="D1129" s="638" t="s">
        <v>2</v>
      </c>
      <c r="E1129" s="301">
        <v>213.13</v>
      </c>
      <c r="F1129" s="161">
        <v>0</v>
      </c>
      <c r="G1129" s="161">
        <v>213.13</v>
      </c>
    </row>
    <row r="1130" spans="1:7" s="190" customFormat="1" ht="38.25">
      <c r="A1130" s="160" t="s">
        <v>6804</v>
      </c>
      <c r="B1130" s="300"/>
      <c r="C1130" s="160" t="s">
        <v>7151</v>
      </c>
      <c r="D1130" s="638" t="s">
        <v>2</v>
      </c>
      <c r="E1130" s="301">
        <v>562.83000000000004</v>
      </c>
      <c r="F1130" s="161">
        <v>0</v>
      </c>
      <c r="G1130" s="161">
        <v>562.83000000000004</v>
      </c>
    </row>
    <row r="1131" spans="1:7" s="190" customFormat="1" ht="38.25">
      <c r="A1131" s="160" t="s">
        <v>7798</v>
      </c>
      <c r="B1131" s="300"/>
      <c r="C1131" s="160" t="s">
        <v>7799</v>
      </c>
      <c r="D1131" s="638" t="s">
        <v>2</v>
      </c>
      <c r="E1131" s="301">
        <v>402.74</v>
      </c>
      <c r="F1131" s="161">
        <v>0</v>
      </c>
      <c r="G1131" s="161">
        <v>402.74</v>
      </c>
    </row>
    <row r="1132" spans="1:7" s="190" customFormat="1" ht="15.95" customHeight="1">
      <c r="A1132" s="185" t="s">
        <v>3672</v>
      </c>
      <c r="B1132" s="186" t="s">
        <v>729</v>
      </c>
      <c r="C1132" s="187"/>
      <c r="D1132" s="191"/>
      <c r="E1132" s="192"/>
      <c r="F1132" s="192"/>
      <c r="G1132" s="193"/>
    </row>
    <row r="1133" spans="1:7" s="190" customFormat="1" ht="38.25">
      <c r="A1133" s="160" t="s">
        <v>3673</v>
      </c>
      <c r="B1133" s="300"/>
      <c r="C1133" s="160" t="s">
        <v>730</v>
      </c>
      <c r="D1133" s="638" t="s">
        <v>2</v>
      </c>
      <c r="E1133" s="301">
        <v>94.15</v>
      </c>
      <c r="F1133" s="161">
        <v>0</v>
      </c>
      <c r="G1133" s="161">
        <v>94.15</v>
      </c>
    </row>
    <row r="1134" spans="1:7" s="190" customFormat="1" ht="25.5">
      <c r="A1134" s="160" t="s">
        <v>3674</v>
      </c>
      <c r="B1134" s="300"/>
      <c r="C1134" s="160" t="s">
        <v>731</v>
      </c>
      <c r="D1134" s="638" t="s">
        <v>2</v>
      </c>
      <c r="E1134" s="301">
        <v>117.95</v>
      </c>
      <c r="F1134" s="161">
        <v>0</v>
      </c>
      <c r="G1134" s="161">
        <v>117.95</v>
      </c>
    </row>
    <row r="1135" spans="1:7" s="190" customFormat="1" ht="15.95" customHeight="1">
      <c r="A1135" s="185" t="s">
        <v>3675</v>
      </c>
      <c r="B1135" s="186" t="s">
        <v>732</v>
      </c>
      <c r="C1135" s="187"/>
      <c r="D1135" s="191"/>
      <c r="E1135" s="192"/>
      <c r="F1135" s="192"/>
      <c r="G1135" s="193"/>
    </row>
    <row r="1136" spans="1:7" s="190" customFormat="1" ht="51">
      <c r="A1136" s="160" t="s">
        <v>3676</v>
      </c>
      <c r="B1136" s="300"/>
      <c r="C1136" s="160" t="s">
        <v>7152</v>
      </c>
      <c r="D1136" s="638" t="s">
        <v>2</v>
      </c>
      <c r="E1136" s="301">
        <v>100.79</v>
      </c>
      <c r="F1136" s="161">
        <v>65.86</v>
      </c>
      <c r="G1136" s="161">
        <v>166.65</v>
      </c>
    </row>
    <row r="1137" spans="1:7" s="190" customFormat="1" ht="25.5">
      <c r="A1137" s="160" t="s">
        <v>6805</v>
      </c>
      <c r="B1137" s="300"/>
      <c r="C1137" s="160" t="s">
        <v>7153</v>
      </c>
      <c r="D1137" s="638" t="s">
        <v>2</v>
      </c>
      <c r="E1137" s="301">
        <v>264.11</v>
      </c>
      <c r="F1137" s="161">
        <v>0</v>
      </c>
      <c r="G1137" s="161">
        <v>264.11</v>
      </c>
    </row>
    <row r="1138" spans="1:7" s="190" customFormat="1" ht="15.95" customHeight="1">
      <c r="A1138" s="185" t="s">
        <v>3677</v>
      </c>
      <c r="B1138" s="186" t="s">
        <v>733</v>
      </c>
      <c r="C1138" s="187"/>
      <c r="D1138" s="191"/>
      <c r="E1138" s="192"/>
      <c r="F1138" s="192"/>
      <c r="G1138" s="193"/>
    </row>
    <row r="1139" spans="1:7" s="190" customFormat="1" ht="25.5">
      <c r="A1139" s="160" t="s">
        <v>3678</v>
      </c>
      <c r="B1139" s="300"/>
      <c r="C1139" s="160" t="s">
        <v>734</v>
      </c>
      <c r="D1139" s="638" t="s">
        <v>2</v>
      </c>
      <c r="E1139" s="301">
        <v>164.72</v>
      </c>
      <c r="F1139" s="161">
        <v>0</v>
      </c>
      <c r="G1139" s="161">
        <v>164.72</v>
      </c>
    </row>
    <row r="1140" spans="1:7" s="190" customFormat="1" ht="15.95" customHeight="1">
      <c r="A1140" s="185" t="s">
        <v>3679</v>
      </c>
      <c r="B1140" s="186" t="s">
        <v>735</v>
      </c>
      <c r="C1140" s="187"/>
      <c r="D1140" s="191"/>
      <c r="E1140" s="192"/>
      <c r="F1140" s="192"/>
      <c r="G1140" s="193"/>
    </row>
    <row r="1141" spans="1:7" s="190" customFormat="1">
      <c r="A1141" s="160" t="s">
        <v>3680</v>
      </c>
      <c r="B1141" s="300"/>
      <c r="C1141" s="160" t="s">
        <v>7154</v>
      </c>
      <c r="D1141" s="638" t="s">
        <v>34</v>
      </c>
      <c r="E1141" s="301">
        <v>24.57</v>
      </c>
      <c r="F1141" s="161">
        <v>5.07</v>
      </c>
      <c r="G1141" s="161">
        <v>29.64</v>
      </c>
    </row>
    <row r="1142" spans="1:7" s="190" customFormat="1">
      <c r="A1142" s="160" t="s">
        <v>3681</v>
      </c>
      <c r="B1142" s="300"/>
      <c r="C1142" s="160" t="s">
        <v>7155</v>
      </c>
      <c r="D1142" s="638" t="s">
        <v>34</v>
      </c>
      <c r="E1142" s="301">
        <v>33.11</v>
      </c>
      <c r="F1142" s="161">
        <v>5.07</v>
      </c>
      <c r="G1142" s="161">
        <v>38.18</v>
      </c>
    </row>
    <row r="1143" spans="1:7" s="190" customFormat="1" ht="38.25">
      <c r="A1143" s="160" t="s">
        <v>3682</v>
      </c>
      <c r="B1143" s="300"/>
      <c r="C1143" s="160" t="s">
        <v>7156</v>
      </c>
      <c r="D1143" s="638" t="s">
        <v>34</v>
      </c>
      <c r="E1143" s="301">
        <v>16.79</v>
      </c>
      <c r="F1143" s="161">
        <v>6.71</v>
      </c>
      <c r="G1143" s="161">
        <v>23.5</v>
      </c>
    </row>
    <row r="1144" spans="1:7" s="190" customFormat="1" ht="38.25">
      <c r="A1144" s="160" t="s">
        <v>3683</v>
      </c>
      <c r="B1144" s="300"/>
      <c r="C1144" s="160" t="s">
        <v>7157</v>
      </c>
      <c r="D1144" s="638" t="s">
        <v>34</v>
      </c>
      <c r="E1144" s="301">
        <v>20.36</v>
      </c>
      <c r="F1144" s="161">
        <v>6.71</v>
      </c>
      <c r="G1144" s="161">
        <v>27.07</v>
      </c>
    </row>
    <row r="1145" spans="1:7" s="190" customFormat="1" ht="38.25">
      <c r="A1145" s="160" t="s">
        <v>3684</v>
      </c>
      <c r="B1145" s="300"/>
      <c r="C1145" s="160" t="s">
        <v>7158</v>
      </c>
      <c r="D1145" s="638" t="s">
        <v>34</v>
      </c>
      <c r="E1145" s="301">
        <v>31.08</v>
      </c>
      <c r="F1145" s="161">
        <v>5.07</v>
      </c>
      <c r="G1145" s="161">
        <v>36.15</v>
      </c>
    </row>
    <row r="1146" spans="1:7" s="190" customFormat="1" ht="25.5">
      <c r="A1146" s="160" t="s">
        <v>3685</v>
      </c>
      <c r="B1146" s="300"/>
      <c r="C1146" s="160" t="s">
        <v>7159</v>
      </c>
      <c r="D1146" s="638" t="s">
        <v>34</v>
      </c>
      <c r="E1146" s="301">
        <v>9.69</v>
      </c>
      <c r="F1146" s="161">
        <v>2.12</v>
      </c>
      <c r="G1146" s="161">
        <v>11.81</v>
      </c>
    </row>
    <row r="1147" spans="1:7" s="190" customFormat="1">
      <c r="A1147" s="160" t="s">
        <v>3686</v>
      </c>
      <c r="B1147" s="300"/>
      <c r="C1147" s="160" t="s">
        <v>736</v>
      </c>
      <c r="D1147" s="638" t="s">
        <v>34</v>
      </c>
      <c r="E1147" s="301">
        <v>5.15</v>
      </c>
      <c r="F1147" s="161">
        <v>0</v>
      </c>
      <c r="G1147" s="161">
        <v>5.15</v>
      </c>
    </row>
    <row r="1148" spans="1:7" s="190" customFormat="1" ht="25.5">
      <c r="A1148" s="160" t="s">
        <v>3687</v>
      </c>
      <c r="B1148" s="300"/>
      <c r="C1148" s="160" t="s">
        <v>7160</v>
      </c>
      <c r="D1148" s="638" t="s">
        <v>34</v>
      </c>
      <c r="E1148" s="301">
        <v>17.260000000000002</v>
      </c>
      <c r="F1148" s="161">
        <v>0</v>
      </c>
      <c r="G1148" s="161">
        <v>17.260000000000002</v>
      </c>
    </row>
    <row r="1149" spans="1:7" s="190" customFormat="1" ht="15.95" customHeight="1">
      <c r="A1149" s="185" t="s">
        <v>3688</v>
      </c>
      <c r="B1149" s="186" t="s">
        <v>737</v>
      </c>
      <c r="C1149" s="187"/>
      <c r="D1149" s="191"/>
      <c r="E1149" s="192"/>
      <c r="F1149" s="192"/>
      <c r="G1149" s="193"/>
    </row>
    <row r="1150" spans="1:7" s="190" customFormat="1" ht="25.5">
      <c r="A1150" s="160" t="s">
        <v>3689</v>
      </c>
      <c r="B1150" s="300"/>
      <c r="C1150" s="160" t="s">
        <v>738</v>
      </c>
      <c r="D1150" s="638" t="s">
        <v>34</v>
      </c>
      <c r="E1150" s="301">
        <v>67.62</v>
      </c>
      <c r="F1150" s="161">
        <v>5.75</v>
      </c>
      <c r="G1150" s="161">
        <v>73.37</v>
      </c>
    </row>
    <row r="1151" spans="1:7" s="190" customFormat="1" ht="38.25">
      <c r="A1151" s="160" t="s">
        <v>3690</v>
      </c>
      <c r="B1151" s="300"/>
      <c r="C1151" s="160" t="s">
        <v>7161</v>
      </c>
      <c r="D1151" s="638" t="s">
        <v>34</v>
      </c>
      <c r="E1151" s="301">
        <v>29.16</v>
      </c>
      <c r="F1151" s="161">
        <v>5.07</v>
      </c>
      <c r="G1151" s="161">
        <v>34.229999999999997</v>
      </c>
    </row>
    <row r="1152" spans="1:7" s="190" customFormat="1" ht="15.95" customHeight="1">
      <c r="A1152" s="185" t="s">
        <v>3691</v>
      </c>
      <c r="B1152" s="186" t="s">
        <v>3692</v>
      </c>
      <c r="C1152" s="187"/>
      <c r="D1152" s="191"/>
      <c r="E1152" s="192"/>
      <c r="F1152" s="192"/>
      <c r="G1152" s="193"/>
    </row>
    <row r="1153" spans="1:7" s="190" customFormat="1">
      <c r="A1153" s="160" t="s">
        <v>3693</v>
      </c>
      <c r="B1153" s="300"/>
      <c r="C1153" s="160" t="s">
        <v>739</v>
      </c>
      <c r="D1153" s="638" t="s">
        <v>2</v>
      </c>
      <c r="E1153" s="301">
        <v>6.38</v>
      </c>
      <c r="F1153" s="161">
        <v>6.05</v>
      </c>
      <c r="G1153" s="161">
        <v>12.43</v>
      </c>
    </row>
    <row r="1154" spans="1:7" s="190" customFormat="1">
      <c r="A1154" s="160" t="s">
        <v>3694</v>
      </c>
      <c r="B1154" s="300"/>
      <c r="C1154" s="160" t="s">
        <v>740</v>
      </c>
      <c r="D1154" s="638" t="s">
        <v>2</v>
      </c>
      <c r="E1154" s="301">
        <v>2.46</v>
      </c>
      <c r="F1154" s="161">
        <v>21.18</v>
      </c>
      <c r="G1154" s="161">
        <v>23.64</v>
      </c>
    </row>
    <row r="1155" spans="1:7" s="190" customFormat="1" ht="25.5">
      <c r="A1155" s="160" t="s">
        <v>3695</v>
      </c>
      <c r="B1155" s="300"/>
      <c r="C1155" s="160" t="s">
        <v>741</v>
      </c>
      <c r="D1155" s="638" t="s">
        <v>2</v>
      </c>
      <c r="E1155" s="301">
        <v>0</v>
      </c>
      <c r="F1155" s="161">
        <v>46.38</v>
      </c>
      <c r="G1155" s="161">
        <v>46.38</v>
      </c>
    </row>
    <row r="1156" spans="1:7" s="190" customFormat="1" ht="25.5">
      <c r="A1156" s="160" t="s">
        <v>3696</v>
      </c>
      <c r="B1156" s="300"/>
      <c r="C1156" s="160" t="s">
        <v>742</v>
      </c>
      <c r="D1156" s="638" t="s">
        <v>0</v>
      </c>
      <c r="E1156" s="301">
        <v>54.75</v>
      </c>
      <c r="F1156" s="161">
        <v>0</v>
      </c>
      <c r="G1156" s="161">
        <v>54.75</v>
      </c>
    </row>
    <row r="1157" spans="1:7" s="190" customFormat="1">
      <c r="A1157" s="160" t="s">
        <v>3697</v>
      </c>
      <c r="B1157" s="300"/>
      <c r="C1157" s="160" t="s">
        <v>743</v>
      </c>
      <c r="D1157" s="638" t="s">
        <v>34</v>
      </c>
      <c r="E1157" s="301">
        <v>0</v>
      </c>
      <c r="F1157" s="161">
        <v>7.71</v>
      </c>
      <c r="G1157" s="161">
        <v>7.71</v>
      </c>
    </row>
    <row r="1158" spans="1:7" s="190" customFormat="1" ht="25.5">
      <c r="A1158" s="160" t="s">
        <v>3698</v>
      </c>
      <c r="B1158" s="300"/>
      <c r="C1158" s="160" t="s">
        <v>3699</v>
      </c>
      <c r="D1158" s="638" t="s">
        <v>34</v>
      </c>
      <c r="E1158" s="301">
        <v>10.91</v>
      </c>
      <c r="F1158" s="161">
        <v>8.31</v>
      </c>
      <c r="G1158" s="161">
        <v>19.22</v>
      </c>
    </row>
    <row r="1159" spans="1:7" s="190" customFormat="1" ht="25.5">
      <c r="A1159" s="160" t="s">
        <v>3700</v>
      </c>
      <c r="B1159" s="300"/>
      <c r="C1159" s="160" t="s">
        <v>6806</v>
      </c>
      <c r="D1159" s="638" t="s">
        <v>34</v>
      </c>
      <c r="E1159" s="301">
        <v>13.21</v>
      </c>
      <c r="F1159" s="161">
        <v>8.31</v>
      </c>
      <c r="G1159" s="161">
        <v>21.52</v>
      </c>
    </row>
    <row r="1160" spans="1:7" s="190" customFormat="1">
      <c r="A1160" s="160" t="s">
        <v>3701</v>
      </c>
      <c r="B1160" s="300"/>
      <c r="C1160" s="160" t="s">
        <v>6807</v>
      </c>
      <c r="D1160" s="638" t="s">
        <v>0</v>
      </c>
      <c r="E1160" s="301">
        <v>33.72</v>
      </c>
      <c r="F1160" s="161">
        <v>2.12</v>
      </c>
      <c r="G1160" s="161">
        <v>35.840000000000003</v>
      </c>
    </row>
    <row r="1161" spans="1:7" s="190" customFormat="1">
      <c r="A1161" s="160" t="s">
        <v>3702</v>
      </c>
      <c r="B1161" s="300"/>
      <c r="C1161" s="160" t="s">
        <v>744</v>
      </c>
      <c r="D1161" s="638" t="s">
        <v>34</v>
      </c>
      <c r="E1161" s="301">
        <v>9.0299999999999994</v>
      </c>
      <c r="F1161" s="161">
        <v>1.06</v>
      </c>
      <c r="G1161" s="161">
        <v>10.09</v>
      </c>
    </row>
    <row r="1162" spans="1:7" s="190" customFormat="1" ht="25.5">
      <c r="A1162" s="160" t="s">
        <v>7800</v>
      </c>
      <c r="B1162" s="300"/>
      <c r="C1162" s="160" t="s">
        <v>7801</v>
      </c>
      <c r="D1162" s="638" t="s">
        <v>34</v>
      </c>
      <c r="E1162" s="301">
        <v>20.07</v>
      </c>
      <c r="F1162" s="161">
        <v>4.54</v>
      </c>
      <c r="G1162" s="161">
        <v>24.61</v>
      </c>
    </row>
    <row r="1163" spans="1:7" s="190" customFormat="1" ht="15.95" customHeight="1">
      <c r="A1163" s="179" t="s">
        <v>3703</v>
      </c>
      <c r="B1163" s="180" t="s">
        <v>3704</v>
      </c>
      <c r="C1163" s="181"/>
      <c r="D1163" s="182"/>
      <c r="E1163" s="183"/>
      <c r="F1163" s="183"/>
      <c r="G1163" s="184"/>
    </row>
    <row r="1164" spans="1:7" s="190" customFormat="1" ht="15.95" customHeight="1">
      <c r="A1164" s="185" t="s">
        <v>3705</v>
      </c>
      <c r="B1164" s="186" t="s">
        <v>745</v>
      </c>
      <c r="C1164" s="187"/>
      <c r="D1164" s="191"/>
      <c r="E1164" s="192"/>
      <c r="F1164" s="192"/>
      <c r="G1164" s="193"/>
    </row>
    <row r="1165" spans="1:7" s="190" customFormat="1" ht="25.5">
      <c r="A1165" s="160" t="s">
        <v>3706</v>
      </c>
      <c r="B1165" s="300"/>
      <c r="C1165" s="160" t="s">
        <v>746</v>
      </c>
      <c r="D1165" s="638" t="s">
        <v>2</v>
      </c>
      <c r="E1165" s="301">
        <v>19.16</v>
      </c>
      <c r="F1165" s="161">
        <v>18.149999999999999</v>
      </c>
      <c r="G1165" s="161">
        <v>37.31</v>
      </c>
    </row>
    <row r="1166" spans="1:7" s="190" customFormat="1" ht="25.5">
      <c r="A1166" s="160" t="s">
        <v>3707</v>
      </c>
      <c r="B1166" s="300"/>
      <c r="C1166" s="160" t="s">
        <v>747</v>
      </c>
      <c r="D1166" s="638" t="s">
        <v>2</v>
      </c>
      <c r="E1166" s="301">
        <v>37.520000000000003</v>
      </c>
      <c r="F1166" s="161">
        <v>36.299999999999997</v>
      </c>
      <c r="G1166" s="161">
        <v>73.819999999999993</v>
      </c>
    </row>
    <row r="1167" spans="1:7" s="190" customFormat="1" ht="25.5">
      <c r="A1167" s="160" t="s">
        <v>3708</v>
      </c>
      <c r="B1167" s="300"/>
      <c r="C1167" s="160" t="s">
        <v>748</v>
      </c>
      <c r="D1167" s="638" t="s">
        <v>2</v>
      </c>
      <c r="E1167" s="301">
        <v>58.05</v>
      </c>
      <c r="F1167" s="161">
        <v>39.32</v>
      </c>
      <c r="G1167" s="161">
        <v>97.37</v>
      </c>
    </row>
    <row r="1168" spans="1:7" s="190" customFormat="1" ht="25.5">
      <c r="A1168" s="160" t="s">
        <v>3709</v>
      </c>
      <c r="B1168" s="300"/>
      <c r="C1168" s="160" t="s">
        <v>7162</v>
      </c>
      <c r="D1168" s="638" t="s">
        <v>34</v>
      </c>
      <c r="E1168" s="301">
        <v>8.58</v>
      </c>
      <c r="F1168" s="161">
        <v>12.1</v>
      </c>
      <c r="G1168" s="161">
        <v>20.68</v>
      </c>
    </row>
    <row r="1169" spans="1:7" s="190" customFormat="1" ht="38.25">
      <c r="A1169" s="160" t="s">
        <v>3710</v>
      </c>
      <c r="B1169" s="300"/>
      <c r="C1169" s="160" t="s">
        <v>749</v>
      </c>
      <c r="D1169" s="638" t="s">
        <v>2</v>
      </c>
      <c r="E1169" s="301">
        <v>76.36</v>
      </c>
      <c r="F1169" s="161">
        <v>36.299999999999997</v>
      </c>
      <c r="G1169" s="161">
        <v>112.66</v>
      </c>
    </row>
    <row r="1170" spans="1:7" s="190" customFormat="1" ht="25.5">
      <c r="A1170" s="160" t="s">
        <v>3711</v>
      </c>
      <c r="B1170" s="300"/>
      <c r="C1170" s="160" t="s">
        <v>750</v>
      </c>
      <c r="D1170" s="638" t="s">
        <v>2</v>
      </c>
      <c r="E1170" s="301">
        <v>60.37</v>
      </c>
      <c r="F1170" s="161">
        <v>18.149999999999999</v>
      </c>
      <c r="G1170" s="161">
        <v>78.52</v>
      </c>
    </row>
    <row r="1171" spans="1:7" s="190" customFormat="1" ht="15.95" customHeight="1">
      <c r="A1171" s="185" t="s">
        <v>3712</v>
      </c>
      <c r="B1171" s="186" t="s">
        <v>751</v>
      </c>
      <c r="C1171" s="187"/>
      <c r="D1171" s="191"/>
      <c r="E1171" s="192"/>
      <c r="F1171" s="192"/>
      <c r="G1171" s="193"/>
    </row>
    <row r="1172" spans="1:7" s="190" customFormat="1">
      <c r="A1172" s="160" t="s">
        <v>3713</v>
      </c>
      <c r="B1172" s="300"/>
      <c r="C1172" s="160" t="s">
        <v>752</v>
      </c>
      <c r="D1172" s="638" t="s">
        <v>2</v>
      </c>
      <c r="E1172" s="301">
        <v>61.73</v>
      </c>
      <c r="F1172" s="161">
        <v>0</v>
      </c>
      <c r="G1172" s="161">
        <v>61.73</v>
      </c>
    </row>
    <row r="1173" spans="1:7" s="190" customFormat="1" ht="25.5">
      <c r="A1173" s="160" t="s">
        <v>3714</v>
      </c>
      <c r="B1173" s="300"/>
      <c r="C1173" s="160" t="s">
        <v>7163</v>
      </c>
      <c r="D1173" s="638" t="s">
        <v>2</v>
      </c>
      <c r="E1173" s="301">
        <v>63.39</v>
      </c>
      <c r="F1173" s="161">
        <v>0</v>
      </c>
      <c r="G1173" s="161">
        <v>63.39</v>
      </c>
    </row>
    <row r="1174" spans="1:7" s="190" customFormat="1" ht="51">
      <c r="A1174" s="160" t="s">
        <v>3715</v>
      </c>
      <c r="B1174" s="300"/>
      <c r="C1174" s="160" t="s">
        <v>7164</v>
      </c>
      <c r="D1174" s="638" t="s">
        <v>2</v>
      </c>
      <c r="E1174" s="301">
        <v>95.58</v>
      </c>
      <c r="F1174" s="161">
        <v>0</v>
      </c>
      <c r="G1174" s="161">
        <v>95.58</v>
      </c>
    </row>
    <row r="1175" spans="1:7" s="190" customFormat="1" ht="25.5">
      <c r="A1175" s="160" t="s">
        <v>3716</v>
      </c>
      <c r="B1175" s="300"/>
      <c r="C1175" s="160" t="s">
        <v>7165</v>
      </c>
      <c r="D1175" s="638" t="s">
        <v>2</v>
      </c>
      <c r="E1175" s="301">
        <v>75.3</v>
      </c>
      <c r="F1175" s="161">
        <v>0</v>
      </c>
      <c r="G1175" s="161">
        <v>75.3</v>
      </c>
    </row>
    <row r="1176" spans="1:7" s="190" customFormat="1" ht="15.95" customHeight="1">
      <c r="A1176" s="185" t="s">
        <v>3717</v>
      </c>
      <c r="B1176" s="186" t="s">
        <v>753</v>
      </c>
      <c r="C1176" s="187"/>
      <c r="D1176" s="191"/>
      <c r="E1176" s="192"/>
      <c r="F1176" s="192"/>
      <c r="G1176" s="193"/>
    </row>
    <row r="1177" spans="1:7" s="190" customFormat="1" ht="25.5">
      <c r="A1177" s="160" t="s">
        <v>3718</v>
      </c>
      <c r="B1177" s="300"/>
      <c r="C1177" s="160" t="s">
        <v>754</v>
      </c>
      <c r="D1177" s="638" t="s">
        <v>2</v>
      </c>
      <c r="E1177" s="301">
        <v>71.28</v>
      </c>
      <c r="F1177" s="161">
        <v>0</v>
      </c>
      <c r="G1177" s="161">
        <v>71.28</v>
      </c>
    </row>
    <row r="1178" spans="1:7" s="190" customFormat="1" ht="25.5">
      <c r="A1178" s="160" t="s">
        <v>3719</v>
      </c>
      <c r="B1178" s="300"/>
      <c r="C1178" s="160" t="s">
        <v>755</v>
      </c>
      <c r="D1178" s="638" t="s">
        <v>2</v>
      </c>
      <c r="E1178" s="301">
        <v>98.06</v>
      </c>
      <c r="F1178" s="161">
        <v>0</v>
      </c>
      <c r="G1178" s="161">
        <v>98.06</v>
      </c>
    </row>
    <row r="1179" spans="1:7" s="190" customFormat="1" ht="25.5">
      <c r="A1179" s="160" t="s">
        <v>3720</v>
      </c>
      <c r="B1179" s="300"/>
      <c r="C1179" s="160" t="s">
        <v>7166</v>
      </c>
      <c r="D1179" s="638" t="s">
        <v>2</v>
      </c>
      <c r="E1179" s="301">
        <v>71.95</v>
      </c>
      <c r="F1179" s="161">
        <v>0</v>
      </c>
      <c r="G1179" s="161">
        <v>71.95</v>
      </c>
    </row>
    <row r="1180" spans="1:7" s="190" customFormat="1">
      <c r="A1180" s="160" t="s">
        <v>3721</v>
      </c>
      <c r="B1180" s="300"/>
      <c r="C1180" s="160" t="s">
        <v>756</v>
      </c>
      <c r="D1180" s="638" t="s">
        <v>2</v>
      </c>
      <c r="E1180" s="301">
        <v>75.88</v>
      </c>
      <c r="F1180" s="161">
        <v>0</v>
      </c>
      <c r="G1180" s="161">
        <v>75.88</v>
      </c>
    </row>
    <row r="1181" spans="1:7" s="68" customFormat="1">
      <c r="A1181" s="160" t="s">
        <v>3722</v>
      </c>
      <c r="B1181" s="300"/>
      <c r="C1181" s="160" t="s">
        <v>757</v>
      </c>
      <c r="D1181" s="638" t="s">
        <v>2</v>
      </c>
      <c r="E1181" s="301">
        <v>52.55</v>
      </c>
      <c r="F1181" s="161">
        <v>0</v>
      </c>
      <c r="G1181" s="161">
        <v>52.55</v>
      </c>
    </row>
    <row r="1182" spans="1:7" s="190" customFormat="1" ht="25.5">
      <c r="A1182" s="160" t="s">
        <v>6808</v>
      </c>
      <c r="B1182" s="300"/>
      <c r="C1182" s="160" t="s">
        <v>7167</v>
      </c>
      <c r="D1182" s="638" t="s">
        <v>2</v>
      </c>
      <c r="E1182" s="301">
        <v>156.68</v>
      </c>
      <c r="F1182" s="161">
        <v>0</v>
      </c>
      <c r="G1182" s="161">
        <v>156.68</v>
      </c>
    </row>
    <row r="1183" spans="1:7" s="68" customFormat="1" ht="25.5">
      <c r="A1183" s="160" t="s">
        <v>3723</v>
      </c>
      <c r="B1183" s="300"/>
      <c r="C1183" s="160" t="s">
        <v>7168</v>
      </c>
      <c r="D1183" s="638" t="s">
        <v>2</v>
      </c>
      <c r="E1183" s="301">
        <v>129.54</v>
      </c>
      <c r="F1183" s="161">
        <v>0</v>
      </c>
      <c r="G1183" s="161">
        <v>129.54</v>
      </c>
    </row>
    <row r="1184" spans="1:7" s="190" customFormat="1" ht="38.25">
      <c r="A1184" s="160" t="s">
        <v>7802</v>
      </c>
      <c r="B1184" s="300"/>
      <c r="C1184" s="160" t="s">
        <v>7803</v>
      </c>
      <c r="D1184" s="638" t="s">
        <v>2</v>
      </c>
      <c r="E1184" s="301">
        <v>798.47</v>
      </c>
      <c r="F1184" s="161">
        <v>0</v>
      </c>
      <c r="G1184" s="161">
        <v>798.47</v>
      </c>
    </row>
    <row r="1185" spans="1:7" s="190" customFormat="1" ht="15.95" customHeight="1">
      <c r="A1185" s="185" t="s">
        <v>3724</v>
      </c>
      <c r="B1185" s="186" t="s">
        <v>758</v>
      </c>
      <c r="C1185" s="187"/>
      <c r="D1185" s="191"/>
      <c r="E1185" s="192"/>
      <c r="F1185" s="192"/>
      <c r="G1185" s="193"/>
    </row>
    <row r="1186" spans="1:7" s="190" customFormat="1" ht="25.5">
      <c r="A1186" s="160" t="s">
        <v>3725</v>
      </c>
      <c r="B1186" s="300"/>
      <c r="C1186" s="160" t="s">
        <v>7169</v>
      </c>
      <c r="D1186" s="638" t="s">
        <v>2</v>
      </c>
      <c r="E1186" s="301">
        <v>239.33</v>
      </c>
      <c r="F1186" s="161">
        <v>0</v>
      </c>
      <c r="G1186" s="161">
        <v>239.33</v>
      </c>
    </row>
    <row r="1187" spans="1:7" s="190" customFormat="1" ht="15.95" customHeight="1">
      <c r="A1187" s="185" t="s">
        <v>3726</v>
      </c>
      <c r="B1187" s="186" t="s">
        <v>3727</v>
      </c>
      <c r="C1187" s="187"/>
      <c r="D1187" s="191"/>
      <c r="E1187" s="192"/>
      <c r="F1187" s="192"/>
      <c r="G1187" s="193"/>
    </row>
    <row r="1188" spans="1:7" s="190" customFormat="1" ht="25.5">
      <c r="A1188" s="160" t="s">
        <v>3728</v>
      </c>
      <c r="B1188" s="300"/>
      <c r="C1188" s="160" t="s">
        <v>759</v>
      </c>
      <c r="D1188" s="638" t="s">
        <v>2</v>
      </c>
      <c r="E1188" s="301">
        <v>147.81</v>
      </c>
      <c r="F1188" s="161">
        <v>87.54</v>
      </c>
      <c r="G1188" s="161">
        <v>235.35</v>
      </c>
    </row>
    <row r="1189" spans="1:7" s="190" customFormat="1" ht="25.5">
      <c r="A1189" s="160" t="s">
        <v>3729</v>
      </c>
      <c r="B1189" s="300"/>
      <c r="C1189" s="160" t="s">
        <v>3730</v>
      </c>
      <c r="D1189" s="638" t="s">
        <v>2</v>
      </c>
      <c r="E1189" s="301">
        <v>320</v>
      </c>
      <c r="F1189" s="161">
        <v>0</v>
      </c>
      <c r="G1189" s="161">
        <v>320</v>
      </c>
    </row>
    <row r="1190" spans="1:7" s="190" customFormat="1" ht="38.25">
      <c r="A1190" s="160" t="s">
        <v>3731</v>
      </c>
      <c r="B1190" s="300"/>
      <c r="C1190" s="160" t="s">
        <v>3732</v>
      </c>
      <c r="D1190" s="638" t="s">
        <v>2</v>
      </c>
      <c r="E1190" s="301">
        <v>434.56</v>
      </c>
      <c r="F1190" s="161">
        <v>0</v>
      </c>
      <c r="G1190" s="161">
        <v>434.56</v>
      </c>
    </row>
    <row r="1191" spans="1:7" s="190" customFormat="1" ht="25.5">
      <c r="A1191" s="160" t="s">
        <v>3733</v>
      </c>
      <c r="B1191" s="300"/>
      <c r="C1191" s="160" t="s">
        <v>3734</v>
      </c>
      <c r="D1191" s="638" t="s">
        <v>2</v>
      </c>
      <c r="E1191" s="301">
        <v>584.88</v>
      </c>
      <c r="F1191" s="161">
        <v>0</v>
      </c>
      <c r="G1191" s="161">
        <v>584.88</v>
      </c>
    </row>
    <row r="1192" spans="1:7" s="190" customFormat="1" ht="25.5">
      <c r="A1192" s="160" t="s">
        <v>3735</v>
      </c>
      <c r="B1192" s="300"/>
      <c r="C1192" s="160" t="s">
        <v>3736</v>
      </c>
      <c r="D1192" s="638" t="s">
        <v>2</v>
      </c>
      <c r="E1192" s="301">
        <v>459.67</v>
      </c>
      <c r="F1192" s="161">
        <v>0</v>
      </c>
      <c r="G1192" s="161">
        <v>459.67</v>
      </c>
    </row>
    <row r="1193" spans="1:7" s="190" customFormat="1" ht="25.5">
      <c r="A1193" s="160" t="s">
        <v>3737</v>
      </c>
      <c r="B1193" s="300"/>
      <c r="C1193" s="160" t="s">
        <v>3738</v>
      </c>
      <c r="D1193" s="638" t="s">
        <v>2</v>
      </c>
      <c r="E1193" s="301">
        <v>257.64</v>
      </c>
      <c r="F1193" s="161">
        <v>0</v>
      </c>
      <c r="G1193" s="161">
        <v>257.64</v>
      </c>
    </row>
    <row r="1194" spans="1:7" s="190" customFormat="1" ht="38.25">
      <c r="A1194" s="160" t="s">
        <v>3739</v>
      </c>
      <c r="B1194" s="300"/>
      <c r="C1194" s="160" t="s">
        <v>3740</v>
      </c>
      <c r="D1194" s="638" t="s">
        <v>2</v>
      </c>
      <c r="E1194" s="301">
        <v>406.09</v>
      </c>
      <c r="F1194" s="161">
        <v>0</v>
      </c>
      <c r="G1194" s="161">
        <v>406.09</v>
      </c>
    </row>
    <row r="1195" spans="1:7" s="190" customFormat="1" ht="25.5">
      <c r="A1195" s="160" t="s">
        <v>3741</v>
      </c>
      <c r="B1195" s="300"/>
      <c r="C1195" s="160" t="s">
        <v>3742</v>
      </c>
      <c r="D1195" s="638" t="s">
        <v>2</v>
      </c>
      <c r="E1195" s="301">
        <v>782.69</v>
      </c>
      <c r="F1195" s="161">
        <v>0</v>
      </c>
      <c r="G1195" s="161">
        <v>782.69</v>
      </c>
    </row>
    <row r="1196" spans="1:7" s="190" customFormat="1" ht="15.95" customHeight="1">
      <c r="A1196" s="185" t="s">
        <v>3743</v>
      </c>
      <c r="B1196" s="186" t="s">
        <v>3744</v>
      </c>
      <c r="C1196" s="187"/>
      <c r="D1196" s="191"/>
      <c r="E1196" s="192"/>
      <c r="F1196" s="192"/>
      <c r="G1196" s="193"/>
    </row>
    <row r="1197" spans="1:7" s="190" customFormat="1" ht="25.5">
      <c r="A1197" s="160" t="s">
        <v>7804</v>
      </c>
      <c r="B1197" s="300"/>
      <c r="C1197" s="160" t="s">
        <v>7805</v>
      </c>
      <c r="D1197" s="638" t="s">
        <v>2</v>
      </c>
      <c r="E1197" s="301">
        <v>37.090000000000003</v>
      </c>
      <c r="F1197" s="161">
        <v>0</v>
      </c>
      <c r="G1197" s="161">
        <v>37.090000000000003</v>
      </c>
    </row>
    <row r="1198" spans="1:7">
      <c r="A1198" s="160" t="s">
        <v>3745</v>
      </c>
      <c r="B1198" s="300"/>
      <c r="C1198" s="160" t="s">
        <v>760</v>
      </c>
      <c r="D1198" s="638" t="s">
        <v>2</v>
      </c>
      <c r="E1198" s="301">
        <v>0.65</v>
      </c>
      <c r="F1198" s="161">
        <v>9.07</v>
      </c>
      <c r="G1198" s="161">
        <v>9.7200000000000006</v>
      </c>
    </row>
    <row r="1199" spans="1:7" s="190" customFormat="1">
      <c r="A1199" s="160" t="s">
        <v>3746</v>
      </c>
      <c r="B1199" s="300"/>
      <c r="C1199" s="160" t="s">
        <v>761</v>
      </c>
      <c r="D1199" s="638" t="s">
        <v>2</v>
      </c>
      <c r="E1199" s="301">
        <v>0</v>
      </c>
      <c r="F1199" s="161">
        <v>4.54</v>
      </c>
      <c r="G1199" s="161">
        <v>4.54</v>
      </c>
    </row>
    <row r="1200" spans="1:7" s="190" customFormat="1">
      <c r="A1200" s="160" t="s">
        <v>3747</v>
      </c>
      <c r="B1200" s="300"/>
      <c r="C1200" s="160" t="s">
        <v>762</v>
      </c>
      <c r="D1200" s="638" t="s">
        <v>34</v>
      </c>
      <c r="E1200" s="301">
        <v>12.68</v>
      </c>
      <c r="F1200" s="161">
        <v>0</v>
      </c>
      <c r="G1200" s="161">
        <v>12.68</v>
      </c>
    </row>
    <row r="1201" spans="1:7" s="190" customFormat="1" ht="25.5">
      <c r="A1201" s="160" t="s">
        <v>3748</v>
      </c>
      <c r="B1201" s="300"/>
      <c r="C1201" s="160" t="s">
        <v>763</v>
      </c>
      <c r="D1201" s="638" t="s">
        <v>0</v>
      </c>
      <c r="E1201" s="301">
        <v>12.61</v>
      </c>
      <c r="F1201" s="161">
        <v>0</v>
      </c>
      <c r="G1201" s="161">
        <v>12.61</v>
      </c>
    </row>
    <row r="1202" spans="1:7" s="190" customFormat="1" ht="15.95" customHeight="1">
      <c r="A1202" s="179" t="s">
        <v>3749</v>
      </c>
      <c r="B1202" s="180" t="s">
        <v>3750</v>
      </c>
      <c r="C1202" s="181"/>
      <c r="D1202" s="182"/>
      <c r="E1202" s="183"/>
      <c r="F1202" s="183"/>
      <c r="G1202" s="184"/>
    </row>
    <row r="1203" spans="1:7" s="190" customFormat="1" ht="15.95" customHeight="1">
      <c r="A1203" s="185" t="s">
        <v>3751</v>
      </c>
      <c r="B1203" s="186" t="s">
        <v>764</v>
      </c>
      <c r="C1203" s="187"/>
      <c r="D1203" s="191"/>
      <c r="E1203" s="192"/>
      <c r="F1203" s="192"/>
      <c r="G1203" s="193"/>
    </row>
    <row r="1204" spans="1:7" s="190" customFormat="1">
      <c r="A1204" s="160" t="s">
        <v>3752</v>
      </c>
      <c r="B1204" s="300"/>
      <c r="C1204" s="160" t="s">
        <v>7806</v>
      </c>
      <c r="D1204" s="638" t="s">
        <v>2</v>
      </c>
      <c r="E1204" s="301">
        <v>539.87</v>
      </c>
      <c r="F1204" s="161">
        <v>39.619999999999997</v>
      </c>
      <c r="G1204" s="161">
        <v>579.49</v>
      </c>
    </row>
    <row r="1205" spans="1:7" s="190" customFormat="1">
      <c r="A1205" s="160" t="s">
        <v>3753</v>
      </c>
      <c r="B1205" s="300"/>
      <c r="C1205" s="160" t="s">
        <v>765</v>
      </c>
      <c r="D1205" s="638" t="s">
        <v>2</v>
      </c>
      <c r="E1205" s="301">
        <v>465.61</v>
      </c>
      <c r="F1205" s="161">
        <v>39.619999999999997</v>
      </c>
      <c r="G1205" s="161">
        <v>505.23</v>
      </c>
    </row>
    <row r="1206" spans="1:7" s="190" customFormat="1" ht="15.95" customHeight="1">
      <c r="A1206" s="185" t="s">
        <v>3754</v>
      </c>
      <c r="B1206" s="186" t="s">
        <v>766</v>
      </c>
      <c r="C1206" s="187"/>
      <c r="D1206" s="191"/>
      <c r="E1206" s="192"/>
      <c r="F1206" s="192"/>
      <c r="G1206" s="193"/>
    </row>
    <row r="1207" spans="1:7" s="190" customFormat="1" ht="25.5">
      <c r="A1207" s="160" t="s">
        <v>3755</v>
      </c>
      <c r="B1207" s="300"/>
      <c r="C1207" s="160" t="s">
        <v>767</v>
      </c>
      <c r="D1207" s="638" t="s">
        <v>2</v>
      </c>
      <c r="E1207" s="301">
        <v>425.34</v>
      </c>
      <c r="F1207" s="161">
        <v>41.74</v>
      </c>
      <c r="G1207" s="161">
        <v>467.08</v>
      </c>
    </row>
    <row r="1208" spans="1:7" s="190" customFormat="1" ht="25.5">
      <c r="A1208" s="160" t="s">
        <v>3756</v>
      </c>
      <c r="B1208" s="300"/>
      <c r="C1208" s="160" t="s">
        <v>3757</v>
      </c>
      <c r="D1208" s="638" t="s">
        <v>0</v>
      </c>
      <c r="E1208" s="301">
        <v>716.11</v>
      </c>
      <c r="F1208" s="161">
        <v>84.71</v>
      </c>
      <c r="G1208" s="161">
        <v>800.82</v>
      </c>
    </row>
    <row r="1209" spans="1:7" s="190" customFormat="1" ht="25.5">
      <c r="A1209" s="160" t="s">
        <v>3758</v>
      </c>
      <c r="B1209" s="300"/>
      <c r="C1209" s="160" t="s">
        <v>3759</v>
      </c>
      <c r="D1209" s="638" t="s">
        <v>0</v>
      </c>
      <c r="E1209" s="301">
        <v>584.29999999999995</v>
      </c>
      <c r="F1209" s="161">
        <v>84.71</v>
      </c>
      <c r="G1209" s="161">
        <v>669.01</v>
      </c>
    </row>
    <row r="1210" spans="1:7" s="190" customFormat="1" ht="25.5">
      <c r="A1210" s="160" t="s">
        <v>3760</v>
      </c>
      <c r="B1210" s="300"/>
      <c r="C1210" s="160" t="s">
        <v>3761</v>
      </c>
      <c r="D1210" s="638" t="s">
        <v>0</v>
      </c>
      <c r="E1210" s="301">
        <v>679.6</v>
      </c>
      <c r="F1210" s="161">
        <v>84.71</v>
      </c>
      <c r="G1210" s="161">
        <v>764.31</v>
      </c>
    </row>
    <row r="1211" spans="1:7" s="190" customFormat="1" ht="25.5">
      <c r="A1211" s="160" t="s">
        <v>3762</v>
      </c>
      <c r="B1211" s="300"/>
      <c r="C1211" s="160" t="s">
        <v>3763</v>
      </c>
      <c r="D1211" s="638" t="s">
        <v>0</v>
      </c>
      <c r="E1211" s="301">
        <v>1302.1400000000001</v>
      </c>
      <c r="F1211" s="161">
        <v>105.89</v>
      </c>
      <c r="G1211" s="161">
        <v>1408.03</v>
      </c>
    </row>
    <row r="1212" spans="1:7" s="190" customFormat="1" ht="15.95" customHeight="1">
      <c r="A1212" s="185" t="s">
        <v>3764</v>
      </c>
      <c r="B1212" s="186" t="s">
        <v>768</v>
      </c>
      <c r="C1212" s="187"/>
      <c r="D1212" s="191"/>
      <c r="E1212" s="192"/>
      <c r="F1212" s="192"/>
      <c r="G1212" s="193"/>
    </row>
    <row r="1213" spans="1:7" s="190" customFormat="1" ht="25.5">
      <c r="A1213" s="160" t="s">
        <v>3765</v>
      </c>
      <c r="B1213" s="300"/>
      <c r="C1213" s="160" t="s">
        <v>3766</v>
      </c>
      <c r="D1213" s="638" t="s">
        <v>0</v>
      </c>
      <c r="E1213" s="301">
        <v>800.3</v>
      </c>
      <c r="F1213" s="161">
        <v>42.35</v>
      </c>
      <c r="G1213" s="161">
        <v>842.65</v>
      </c>
    </row>
    <row r="1214" spans="1:7" s="190" customFormat="1" ht="25.5">
      <c r="A1214" s="160" t="s">
        <v>3767</v>
      </c>
      <c r="B1214" s="300"/>
      <c r="C1214" s="160" t="s">
        <v>3768</v>
      </c>
      <c r="D1214" s="638" t="s">
        <v>0</v>
      </c>
      <c r="E1214" s="301">
        <v>823.5</v>
      </c>
      <c r="F1214" s="161">
        <v>42.35</v>
      </c>
      <c r="G1214" s="161">
        <v>865.85</v>
      </c>
    </row>
    <row r="1215" spans="1:7" s="190" customFormat="1" ht="38.25">
      <c r="A1215" s="160" t="s">
        <v>3769</v>
      </c>
      <c r="B1215" s="300"/>
      <c r="C1215" s="160" t="s">
        <v>3770</v>
      </c>
      <c r="D1215" s="638" t="s">
        <v>0</v>
      </c>
      <c r="E1215" s="301">
        <v>922.73</v>
      </c>
      <c r="F1215" s="161">
        <v>84.71</v>
      </c>
      <c r="G1215" s="161">
        <v>1007.44</v>
      </c>
    </row>
    <row r="1216" spans="1:7" s="190" customFormat="1" ht="38.25">
      <c r="A1216" s="160" t="s">
        <v>3771</v>
      </c>
      <c r="B1216" s="300"/>
      <c r="C1216" s="160" t="s">
        <v>3772</v>
      </c>
      <c r="D1216" s="638" t="s">
        <v>0</v>
      </c>
      <c r="E1216" s="301">
        <v>844.41</v>
      </c>
      <c r="F1216" s="161">
        <v>84.71</v>
      </c>
      <c r="G1216" s="161">
        <v>929.12</v>
      </c>
    </row>
    <row r="1217" spans="1:7" s="190" customFormat="1" ht="38.25">
      <c r="A1217" s="160" t="s">
        <v>3773</v>
      </c>
      <c r="B1217" s="300"/>
      <c r="C1217" s="160" t="s">
        <v>3774</v>
      </c>
      <c r="D1217" s="638" t="s">
        <v>0</v>
      </c>
      <c r="E1217" s="301">
        <v>855.66</v>
      </c>
      <c r="F1217" s="161">
        <v>84.71</v>
      </c>
      <c r="G1217" s="161">
        <v>940.37</v>
      </c>
    </row>
    <row r="1218" spans="1:7" s="190" customFormat="1" ht="38.25">
      <c r="A1218" s="160" t="s">
        <v>3775</v>
      </c>
      <c r="B1218" s="300"/>
      <c r="C1218" s="160" t="s">
        <v>3776</v>
      </c>
      <c r="D1218" s="638" t="s">
        <v>0</v>
      </c>
      <c r="E1218" s="301">
        <v>1683.06</v>
      </c>
      <c r="F1218" s="161">
        <v>105.89</v>
      </c>
      <c r="G1218" s="161">
        <v>1788.95</v>
      </c>
    </row>
    <row r="1219" spans="1:7" s="190" customFormat="1" ht="38.25">
      <c r="A1219" s="160" t="s">
        <v>3777</v>
      </c>
      <c r="B1219" s="300"/>
      <c r="C1219" s="160" t="s">
        <v>3778</v>
      </c>
      <c r="D1219" s="638" t="s">
        <v>0</v>
      </c>
      <c r="E1219" s="301">
        <v>1766.18</v>
      </c>
      <c r="F1219" s="161">
        <v>105.89</v>
      </c>
      <c r="G1219" s="161">
        <v>1872.07</v>
      </c>
    </row>
    <row r="1220" spans="1:7" s="190" customFormat="1" ht="38.25">
      <c r="A1220" s="160" t="s">
        <v>3779</v>
      </c>
      <c r="B1220" s="300"/>
      <c r="C1220" s="160" t="s">
        <v>769</v>
      </c>
      <c r="D1220" s="638" t="s">
        <v>0</v>
      </c>
      <c r="E1220" s="301">
        <v>3190.69</v>
      </c>
      <c r="F1220" s="161">
        <v>121.03</v>
      </c>
      <c r="G1220" s="161">
        <v>3311.72</v>
      </c>
    </row>
    <row r="1221" spans="1:7" s="190" customFormat="1" ht="38.25">
      <c r="A1221" s="160" t="s">
        <v>3780</v>
      </c>
      <c r="B1221" s="300"/>
      <c r="C1221" s="160" t="s">
        <v>3781</v>
      </c>
      <c r="D1221" s="638" t="s">
        <v>0</v>
      </c>
      <c r="E1221" s="301">
        <v>656.47</v>
      </c>
      <c r="F1221" s="161">
        <v>10.59</v>
      </c>
      <c r="G1221" s="161">
        <v>667.06</v>
      </c>
    </row>
    <row r="1222" spans="1:7" s="190" customFormat="1" ht="38.25">
      <c r="A1222" s="160" t="s">
        <v>3782</v>
      </c>
      <c r="B1222" s="300"/>
      <c r="C1222" s="160" t="s">
        <v>3783</v>
      </c>
      <c r="D1222" s="638" t="s">
        <v>0</v>
      </c>
      <c r="E1222" s="301">
        <v>931.25</v>
      </c>
      <c r="F1222" s="161">
        <v>81.67</v>
      </c>
      <c r="G1222" s="161">
        <v>1012.92</v>
      </c>
    </row>
    <row r="1223" spans="1:7" s="190" customFormat="1" ht="38.25">
      <c r="A1223" s="160" t="s">
        <v>3784</v>
      </c>
      <c r="B1223" s="300"/>
      <c r="C1223" s="160" t="s">
        <v>3785</v>
      </c>
      <c r="D1223" s="638" t="s">
        <v>0</v>
      </c>
      <c r="E1223" s="301">
        <v>994.65</v>
      </c>
      <c r="F1223" s="161">
        <v>78.64</v>
      </c>
      <c r="G1223" s="161">
        <v>1073.29</v>
      </c>
    </row>
    <row r="1224" spans="1:7" s="190" customFormat="1" ht="38.25">
      <c r="A1224" s="160" t="s">
        <v>3786</v>
      </c>
      <c r="B1224" s="300"/>
      <c r="C1224" s="160" t="s">
        <v>3787</v>
      </c>
      <c r="D1224" s="638" t="s">
        <v>0</v>
      </c>
      <c r="E1224" s="301">
        <v>925.4</v>
      </c>
      <c r="F1224" s="161">
        <v>78.64</v>
      </c>
      <c r="G1224" s="161">
        <v>1004.04</v>
      </c>
    </row>
    <row r="1225" spans="1:7" s="190" customFormat="1" ht="38.25">
      <c r="A1225" s="160" t="s">
        <v>3788</v>
      </c>
      <c r="B1225" s="300"/>
      <c r="C1225" s="160" t="s">
        <v>3789</v>
      </c>
      <c r="D1225" s="638" t="s">
        <v>0</v>
      </c>
      <c r="E1225" s="301">
        <v>936.65</v>
      </c>
      <c r="F1225" s="161">
        <v>78.64</v>
      </c>
      <c r="G1225" s="161">
        <v>1015.29</v>
      </c>
    </row>
    <row r="1226" spans="1:7" s="190" customFormat="1" ht="38.25">
      <c r="A1226" s="160" t="s">
        <v>3790</v>
      </c>
      <c r="B1226" s="300"/>
      <c r="C1226" s="160" t="s">
        <v>3791</v>
      </c>
      <c r="D1226" s="638" t="s">
        <v>0</v>
      </c>
      <c r="E1226" s="301">
        <v>1666.41</v>
      </c>
      <c r="F1226" s="161">
        <v>102.86</v>
      </c>
      <c r="G1226" s="161">
        <v>1769.27</v>
      </c>
    </row>
    <row r="1227" spans="1:7" s="190" customFormat="1" ht="15.95" customHeight="1">
      <c r="A1227" s="185" t="s">
        <v>3792</v>
      </c>
      <c r="B1227" s="186" t="s">
        <v>770</v>
      </c>
      <c r="C1227" s="187"/>
      <c r="D1227" s="191"/>
      <c r="E1227" s="192"/>
      <c r="F1227" s="192"/>
      <c r="G1227" s="193"/>
    </row>
    <row r="1228" spans="1:7" s="190" customFormat="1">
      <c r="A1228" s="160" t="s">
        <v>3793</v>
      </c>
      <c r="B1228" s="300"/>
      <c r="C1228" s="160" t="s">
        <v>771</v>
      </c>
      <c r="D1228" s="638" t="s">
        <v>2</v>
      </c>
      <c r="E1228" s="301">
        <v>55.44</v>
      </c>
      <c r="F1228" s="161">
        <v>30.25</v>
      </c>
      <c r="G1228" s="161">
        <v>85.69</v>
      </c>
    </row>
    <row r="1229" spans="1:7" s="190" customFormat="1" ht="25.5">
      <c r="A1229" s="160" t="s">
        <v>3794</v>
      </c>
      <c r="B1229" s="300"/>
      <c r="C1229" s="160" t="s">
        <v>7170</v>
      </c>
      <c r="D1229" s="638" t="s">
        <v>34</v>
      </c>
      <c r="E1229" s="301">
        <v>4.62</v>
      </c>
      <c r="F1229" s="161">
        <v>30.25</v>
      </c>
      <c r="G1229" s="161">
        <v>34.869999999999997</v>
      </c>
    </row>
    <row r="1230" spans="1:7" s="190" customFormat="1" ht="38.25">
      <c r="A1230" s="160" t="s">
        <v>3795</v>
      </c>
      <c r="B1230" s="300"/>
      <c r="C1230" s="160" t="s">
        <v>772</v>
      </c>
      <c r="D1230" s="638" t="s">
        <v>34</v>
      </c>
      <c r="E1230" s="301">
        <v>53.65</v>
      </c>
      <c r="F1230" s="161">
        <v>60.5</v>
      </c>
      <c r="G1230" s="161">
        <v>114.15</v>
      </c>
    </row>
    <row r="1231" spans="1:7" s="190" customFormat="1" ht="38.25">
      <c r="A1231" s="160" t="s">
        <v>3796</v>
      </c>
      <c r="B1231" s="300"/>
      <c r="C1231" s="160" t="s">
        <v>773</v>
      </c>
      <c r="D1231" s="638" t="s">
        <v>2</v>
      </c>
      <c r="E1231" s="301">
        <v>1558.43</v>
      </c>
      <c r="F1231" s="161">
        <v>0</v>
      </c>
      <c r="G1231" s="161">
        <v>1558.43</v>
      </c>
    </row>
    <row r="1232" spans="1:7" s="190" customFormat="1" ht="38.25">
      <c r="A1232" s="160" t="s">
        <v>3797</v>
      </c>
      <c r="B1232" s="300"/>
      <c r="C1232" s="160" t="s">
        <v>774</v>
      </c>
      <c r="D1232" s="638" t="s">
        <v>2</v>
      </c>
      <c r="E1232" s="301">
        <v>699.81</v>
      </c>
      <c r="F1232" s="161">
        <v>0</v>
      </c>
      <c r="G1232" s="161">
        <v>699.81</v>
      </c>
    </row>
    <row r="1233" spans="1:7" s="190" customFormat="1" ht="38.25">
      <c r="A1233" s="160" t="s">
        <v>3798</v>
      </c>
      <c r="B1233" s="300"/>
      <c r="C1233" s="160" t="s">
        <v>7171</v>
      </c>
      <c r="D1233" s="638" t="s">
        <v>2</v>
      </c>
      <c r="E1233" s="301">
        <v>468.63</v>
      </c>
      <c r="F1233" s="161">
        <v>12.1</v>
      </c>
      <c r="G1233" s="161">
        <v>480.73</v>
      </c>
    </row>
    <row r="1234" spans="1:7" s="190" customFormat="1" ht="38.25">
      <c r="A1234" s="160" t="s">
        <v>3799</v>
      </c>
      <c r="B1234" s="300"/>
      <c r="C1234" s="160" t="s">
        <v>775</v>
      </c>
      <c r="D1234" s="638" t="s">
        <v>2</v>
      </c>
      <c r="E1234" s="301">
        <v>1098.43</v>
      </c>
      <c r="F1234" s="161">
        <v>0</v>
      </c>
      <c r="G1234" s="161">
        <v>1098.43</v>
      </c>
    </row>
    <row r="1235" spans="1:7" s="190" customFormat="1" ht="25.5">
      <c r="A1235" s="160" t="s">
        <v>3800</v>
      </c>
      <c r="B1235" s="300"/>
      <c r="C1235" s="160" t="s">
        <v>776</v>
      </c>
      <c r="D1235" s="638" t="s">
        <v>2</v>
      </c>
      <c r="E1235" s="301">
        <v>101.51</v>
      </c>
      <c r="F1235" s="161">
        <v>30.25</v>
      </c>
      <c r="G1235" s="161">
        <v>131.76</v>
      </c>
    </row>
    <row r="1236" spans="1:7" s="190" customFormat="1" ht="25.5">
      <c r="A1236" s="160" t="s">
        <v>3801</v>
      </c>
      <c r="B1236" s="300"/>
      <c r="C1236" s="160" t="s">
        <v>3802</v>
      </c>
      <c r="D1236" s="638" t="s">
        <v>3</v>
      </c>
      <c r="E1236" s="301">
        <v>562.79999999999995</v>
      </c>
      <c r="F1236" s="161">
        <v>130.07</v>
      </c>
      <c r="G1236" s="161">
        <v>692.87</v>
      </c>
    </row>
    <row r="1237" spans="1:7" s="190" customFormat="1" ht="25.5">
      <c r="A1237" s="160" t="s">
        <v>3803</v>
      </c>
      <c r="B1237" s="300"/>
      <c r="C1237" s="160" t="s">
        <v>777</v>
      </c>
      <c r="D1237" s="638" t="s">
        <v>2</v>
      </c>
      <c r="E1237" s="301">
        <v>138.54</v>
      </c>
      <c r="F1237" s="161">
        <v>5.94</v>
      </c>
      <c r="G1237" s="161">
        <v>144.47999999999999</v>
      </c>
    </row>
    <row r="1238" spans="1:7" s="190" customFormat="1" ht="38.25">
      <c r="A1238" s="160" t="s">
        <v>3804</v>
      </c>
      <c r="B1238" s="300"/>
      <c r="C1238" s="160" t="s">
        <v>778</v>
      </c>
      <c r="D1238" s="638" t="s">
        <v>2</v>
      </c>
      <c r="E1238" s="301">
        <v>1356.17</v>
      </c>
      <c r="F1238" s="161">
        <v>0</v>
      </c>
      <c r="G1238" s="161">
        <v>1356.17</v>
      </c>
    </row>
    <row r="1239" spans="1:7" s="190" customFormat="1" ht="38.25">
      <c r="A1239" s="160" t="s">
        <v>3805</v>
      </c>
      <c r="B1239" s="300"/>
      <c r="C1239" s="160" t="s">
        <v>779</v>
      </c>
      <c r="D1239" s="638" t="s">
        <v>2</v>
      </c>
      <c r="E1239" s="301">
        <v>1377.43</v>
      </c>
      <c r="F1239" s="161">
        <v>0</v>
      </c>
      <c r="G1239" s="161">
        <v>1377.43</v>
      </c>
    </row>
    <row r="1240" spans="1:7" s="190" customFormat="1">
      <c r="A1240" s="160" t="s">
        <v>3806</v>
      </c>
      <c r="B1240" s="300"/>
      <c r="C1240" s="160" t="s">
        <v>780</v>
      </c>
      <c r="D1240" s="638" t="s">
        <v>2</v>
      </c>
      <c r="E1240" s="301">
        <v>246.44</v>
      </c>
      <c r="F1240" s="161">
        <v>60.49</v>
      </c>
      <c r="G1240" s="161">
        <v>306.93</v>
      </c>
    </row>
    <row r="1241" spans="1:7" s="190" customFormat="1" ht="38.25">
      <c r="A1241" s="160" t="s">
        <v>3807</v>
      </c>
      <c r="B1241" s="300"/>
      <c r="C1241" s="160" t="s">
        <v>781</v>
      </c>
      <c r="D1241" s="638" t="s">
        <v>34</v>
      </c>
      <c r="E1241" s="301">
        <v>75.61</v>
      </c>
      <c r="F1241" s="161">
        <v>6.05</v>
      </c>
      <c r="G1241" s="161">
        <v>81.66</v>
      </c>
    </row>
    <row r="1242" spans="1:7" s="190" customFormat="1" ht="15.95" customHeight="1">
      <c r="A1242" s="185" t="s">
        <v>3808</v>
      </c>
      <c r="B1242" s="186" t="s">
        <v>6809</v>
      </c>
      <c r="C1242" s="187"/>
      <c r="D1242" s="191"/>
      <c r="E1242" s="192"/>
      <c r="F1242" s="192"/>
      <c r="G1242" s="193"/>
    </row>
    <row r="1243" spans="1:7" s="190" customFormat="1" ht="25.5">
      <c r="A1243" s="160" t="s">
        <v>3809</v>
      </c>
      <c r="B1243" s="300"/>
      <c r="C1243" s="160" t="s">
        <v>782</v>
      </c>
      <c r="D1243" s="638" t="s">
        <v>2</v>
      </c>
      <c r="E1243" s="301">
        <v>140.58000000000001</v>
      </c>
      <c r="F1243" s="161">
        <v>41.74</v>
      </c>
      <c r="G1243" s="161">
        <v>182.32</v>
      </c>
    </row>
    <row r="1244" spans="1:7" s="190" customFormat="1">
      <c r="A1244" s="160" t="s">
        <v>3810</v>
      </c>
      <c r="B1244" s="300"/>
      <c r="C1244" s="160" t="s">
        <v>3811</v>
      </c>
      <c r="D1244" s="638" t="s">
        <v>0</v>
      </c>
      <c r="E1244" s="301">
        <v>283.5</v>
      </c>
      <c r="F1244" s="161">
        <v>84.71</v>
      </c>
      <c r="G1244" s="161">
        <v>368.21</v>
      </c>
    </row>
    <row r="1245" spans="1:7" s="190" customFormat="1">
      <c r="A1245" s="160" t="s">
        <v>3812</v>
      </c>
      <c r="B1245" s="300"/>
      <c r="C1245" s="160" t="s">
        <v>3813</v>
      </c>
      <c r="D1245" s="638" t="s">
        <v>0</v>
      </c>
      <c r="E1245" s="301">
        <v>280.5</v>
      </c>
      <c r="F1245" s="161">
        <v>84.71</v>
      </c>
      <c r="G1245" s="161">
        <v>365.21</v>
      </c>
    </row>
    <row r="1246" spans="1:7" s="190" customFormat="1">
      <c r="A1246" s="160" t="s">
        <v>3814</v>
      </c>
      <c r="B1246" s="300"/>
      <c r="C1246" s="160" t="s">
        <v>3815</v>
      </c>
      <c r="D1246" s="638" t="s">
        <v>0</v>
      </c>
      <c r="E1246" s="301">
        <v>285.83</v>
      </c>
      <c r="F1246" s="161">
        <v>84.71</v>
      </c>
      <c r="G1246" s="161">
        <v>370.54</v>
      </c>
    </row>
    <row r="1247" spans="1:7" s="190" customFormat="1">
      <c r="A1247" s="160" t="s">
        <v>3816</v>
      </c>
      <c r="B1247" s="300"/>
      <c r="C1247" s="160" t="s">
        <v>3817</v>
      </c>
      <c r="D1247" s="638" t="s">
        <v>0</v>
      </c>
      <c r="E1247" s="301">
        <v>299.60000000000002</v>
      </c>
      <c r="F1247" s="161">
        <v>84.71</v>
      </c>
      <c r="G1247" s="161">
        <v>384.31</v>
      </c>
    </row>
    <row r="1248" spans="1:7" s="190" customFormat="1">
      <c r="A1248" s="160" t="s">
        <v>3818</v>
      </c>
      <c r="B1248" s="300"/>
      <c r="C1248" s="160" t="s">
        <v>783</v>
      </c>
      <c r="D1248" s="638" t="s">
        <v>0</v>
      </c>
      <c r="E1248" s="301">
        <v>402.64</v>
      </c>
      <c r="F1248" s="161">
        <v>84.71</v>
      </c>
      <c r="G1248" s="161">
        <v>487.35</v>
      </c>
    </row>
    <row r="1249" spans="1:7" s="190" customFormat="1">
      <c r="A1249" s="160" t="s">
        <v>3819</v>
      </c>
      <c r="B1249" s="300"/>
      <c r="C1249" s="160" t="s">
        <v>3820</v>
      </c>
      <c r="D1249" s="638" t="s">
        <v>0</v>
      </c>
      <c r="E1249" s="301">
        <v>521.70000000000005</v>
      </c>
      <c r="F1249" s="161">
        <v>105.89</v>
      </c>
      <c r="G1249" s="161">
        <v>627.59</v>
      </c>
    </row>
    <row r="1250" spans="1:7" s="190" customFormat="1">
      <c r="A1250" s="160" t="s">
        <v>3821</v>
      </c>
      <c r="B1250" s="300"/>
      <c r="C1250" s="160" t="s">
        <v>3822</v>
      </c>
      <c r="D1250" s="638" t="s">
        <v>0</v>
      </c>
      <c r="E1250" s="301">
        <v>505.26</v>
      </c>
      <c r="F1250" s="161">
        <v>122.51</v>
      </c>
      <c r="G1250" s="161">
        <v>627.77</v>
      </c>
    </row>
    <row r="1251" spans="1:7" s="190" customFormat="1" ht="25.5">
      <c r="A1251" s="160" t="s">
        <v>3823</v>
      </c>
      <c r="B1251" s="300"/>
      <c r="C1251" s="160" t="s">
        <v>3824</v>
      </c>
      <c r="D1251" s="638" t="s">
        <v>0</v>
      </c>
      <c r="E1251" s="301">
        <v>191.33</v>
      </c>
      <c r="F1251" s="161">
        <v>42.35</v>
      </c>
      <c r="G1251" s="161">
        <v>233.68</v>
      </c>
    </row>
    <row r="1252" spans="1:7" s="190" customFormat="1" ht="25.5">
      <c r="A1252" s="160" t="s">
        <v>3825</v>
      </c>
      <c r="B1252" s="300"/>
      <c r="C1252" s="160" t="s">
        <v>3826</v>
      </c>
      <c r="D1252" s="638" t="s">
        <v>0</v>
      </c>
      <c r="E1252" s="301">
        <v>193.66</v>
      </c>
      <c r="F1252" s="161">
        <v>42.35</v>
      </c>
      <c r="G1252" s="161">
        <v>236.01</v>
      </c>
    </row>
    <row r="1253" spans="1:7" s="190" customFormat="1" ht="25.5">
      <c r="A1253" s="160" t="s">
        <v>3827</v>
      </c>
      <c r="B1253" s="300"/>
      <c r="C1253" s="160" t="s">
        <v>3828</v>
      </c>
      <c r="D1253" s="638" t="s">
        <v>0</v>
      </c>
      <c r="E1253" s="301">
        <v>207.43</v>
      </c>
      <c r="F1253" s="161">
        <v>42.35</v>
      </c>
      <c r="G1253" s="161">
        <v>249.78</v>
      </c>
    </row>
    <row r="1254" spans="1:7" s="190" customFormat="1">
      <c r="A1254" s="160" t="s">
        <v>3829</v>
      </c>
      <c r="B1254" s="300"/>
      <c r="C1254" s="160" t="s">
        <v>3830</v>
      </c>
      <c r="D1254" s="638" t="s">
        <v>0</v>
      </c>
      <c r="E1254" s="301">
        <v>273.12</v>
      </c>
      <c r="F1254" s="161">
        <v>42.35</v>
      </c>
      <c r="G1254" s="161">
        <v>315.47000000000003</v>
      </c>
    </row>
    <row r="1255" spans="1:7" s="190" customFormat="1">
      <c r="A1255" s="160" t="s">
        <v>3831</v>
      </c>
      <c r="B1255" s="300"/>
      <c r="C1255" s="160" t="s">
        <v>3832</v>
      </c>
      <c r="D1255" s="638" t="s">
        <v>0</v>
      </c>
      <c r="E1255" s="301">
        <v>275.45</v>
      </c>
      <c r="F1255" s="161">
        <v>42.35</v>
      </c>
      <c r="G1255" s="161">
        <v>317.8</v>
      </c>
    </row>
    <row r="1256" spans="1:7" s="190" customFormat="1">
      <c r="A1256" s="160" t="s">
        <v>3833</v>
      </c>
      <c r="B1256" s="300"/>
      <c r="C1256" s="160" t="s">
        <v>3834</v>
      </c>
      <c r="D1256" s="638" t="s">
        <v>0</v>
      </c>
      <c r="E1256" s="301">
        <v>352.42</v>
      </c>
      <c r="F1256" s="161">
        <v>78.64</v>
      </c>
      <c r="G1256" s="161">
        <v>431.06</v>
      </c>
    </row>
    <row r="1257" spans="1:7" s="190" customFormat="1">
      <c r="A1257" s="160" t="s">
        <v>3835</v>
      </c>
      <c r="B1257" s="300"/>
      <c r="C1257" s="160" t="s">
        <v>3836</v>
      </c>
      <c r="D1257" s="638" t="s">
        <v>0</v>
      </c>
      <c r="E1257" s="301">
        <v>362.29</v>
      </c>
      <c r="F1257" s="161">
        <v>78.64</v>
      </c>
      <c r="G1257" s="161">
        <v>440.93</v>
      </c>
    </row>
    <row r="1258" spans="1:7" s="190" customFormat="1">
      <c r="A1258" s="160" t="s">
        <v>3837</v>
      </c>
      <c r="B1258" s="300"/>
      <c r="C1258" s="160" t="s">
        <v>3838</v>
      </c>
      <c r="D1258" s="638" t="s">
        <v>0</v>
      </c>
      <c r="E1258" s="301">
        <v>380.59</v>
      </c>
      <c r="F1258" s="161">
        <v>78.64</v>
      </c>
      <c r="G1258" s="161">
        <v>459.23</v>
      </c>
    </row>
    <row r="1259" spans="1:7" s="190" customFormat="1" ht="25.5">
      <c r="A1259" s="160" t="s">
        <v>3839</v>
      </c>
      <c r="B1259" s="300"/>
      <c r="C1259" s="160" t="s">
        <v>3840</v>
      </c>
      <c r="D1259" s="638" t="s">
        <v>0</v>
      </c>
      <c r="E1259" s="301">
        <v>505.05</v>
      </c>
      <c r="F1259" s="161">
        <v>102.86</v>
      </c>
      <c r="G1259" s="161">
        <v>607.91</v>
      </c>
    </row>
    <row r="1260" spans="1:7" s="190" customFormat="1" ht="25.5">
      <c r="A1260" s="160" t="s">
        <v>3841</v>
      </c>
      <c r="B1260" s="300"/>
      <c r="C1260" s="160" t="s">
        <v>3842</v>
      </c>
      <c r="D1260" s="638" t="s">
        <v>0</v>
      </c>
      <c r="E1260" s="301">
        <v>527.85</v>
      </c>
      <c r="F1260" s="161">
        <v>102.86</v>
      </c>
      <c r="G1260" s="161">
        <v>630.71</v>
      </c>
    </row>
    <row r="1261" spans="1:7" s="190" customFormat="1">
      <c r="A1261" s="160" t="s">
        <v>3843</v>
      </c>
      <c r="B1261" s="300"/>
      <c r="C1261" s="160" t="s">
        <v>3844</v>
      </c>
      <c r="D1261" s="638" t="s">
        <v>0</v>
      </c>
      <c r="E1261" s="301">
        <v>309.75</v>
      </c>
      <c r="F1261" s="161">
        <v>42.35</v>
      </c>
      <c r="G1261" s="161">
        <v>352.1</v>
      </c>
    </row>
    <row r="1262" spans="1:7" s="190" customFormat="1">
      <c r="A1262" s="160" t="s">
        <v>3845</v>
      </c>
      <c r="B1262" s="300"/>
      <c r="C1262" s="160" t="s">
        <v>3846</v>
      </c>
      <c r="D1262" s="638" t="s">
        <v>0</v>
      </c>
      <c r="E1262" s="301">
        <v>350.88</v>
      </c>
      <c r="F1262" s="161">
        <v>42.35</v>
      </c>
      <c r="G1262" s="161">
        <v>393.23</v>
      </c>
    </row>
    <row r="1263" spans="1:7" s="190" customFormat="1" ht="25.5">
      <c r="A1263" s="160" t="s">
        <v>3847</v>
      </c>
      <c r="B1263" s="300"/>
      <c r="C1263" s="160" t="s">
        <v>7172</v>
      </c>
      <c r="D1263" s="638" t="s">
        <v>0</v>
      </c>
      <c r="E1263" s="301">
        <v>575.79999999999995</v>
      </c>
      <c r="F1263" s="161">
        <v>105.89</v>
      </c>
      <c r="G1263" s="161">
        <v>681.69</v>
      </c>
    </row>
    <row r="1264" spans="1:7" s="190" customFormat="1" ht="15.95" customHeight="1">
      <c r="A1264" s="185" t="s">
        <v>3848</v>
      </c>
      <c r="B1264" s="186" t="s">
        <v>784</v>
      </c>
      <c r="C1264" s="187"/>
      <c r="D1264" s="191"/>
      <c r="E1264" s="192"/>
      <c r="F1264" s="192"/>
      <c r="G1264" s="193"/>
    </row>
    <row r="1265" spans="1:7" s="190" customFormat="1" ht="38.25">
      <c r="A1265" s="160" t="s">
        <v>3849</v>
      </c>
      <c r="B1265" s="300"/>
      <c r="C1265" s="160" t="s">
        <v>785</v>
      </c>
      <c r="D1265" s="638" t="s">
        <v>2</v>
      </c>
      <c r="E1265" s="301">
        <v>141.80000000000001</v>
      </c>
      <c r="F1265" s="161">
        <v>41.74</v>
      </c>
      <c r="G1265" s="161">
        <v>183.54</v>
      </c>
    </row>
    <row r="1266" spans="1:7" s="190" customFormat="1" ht="25.5">
      <c r="A1266" s="160" t="s">
        <v>3850</v>
      </c>
      <c r="B1266" s="300"/>
      <c r="C1266" s="160" t="s">
        <v>3851</v>
      </c>
      <c r="D1266" s="638" t="s">
        <v>0</v>
      </c>
      <c r="E1266" s="301">
        <v>282.31</v>
      </c>
      <c r="F1266" s="161">
        <v>84.71</v>
      </c>
      <c r="G1266" s="161">
        <v>367.02</v>
      </c>
    </row>
    <row r="1267" spans="1:7" s="190" customFormat="1" ht="25.5">
      <c r="A1267" s="160" t="s">
        <v>3852</v>
      </c>
      <c r="B1267" s="300"/>
      <c r="C1267" s="160" t="s">
        <v>3853</v>
      </c>
      <c r="D1267" s="638" t="s">
        <v>0</v>
      </c>
      <c r="E1267" s="301">
        <v>284.02</v>
      </c>
      <c r="F1267" s="161">
        <v>84.71</v>
      </c>
      <c r="G1267" s="161">
        <v>368.73</v>
      </c>
    </row>
    <row r="1268" spans="1:7" s="190" customFormat="1" ht="25.5">
      <c r="A1268" s="160" t="s">
        <v>3854</v>
      </c>
      <c r="B1268" s="300"/>
      <c r="C1268" s="160" t="s">
        <v>3855</v>
      </c>
      <c r="D1268" s="638" t="s">
        <v>0</v>
      </c>
      <c r="E1268" s="301">
        <v>301.64</v>
      </c>
      <c r="F1268" s="161">
        <v>84.71</v>
      </c>
      <c r="G1268" s="161">
        <v>386.35</v>
      </c>
    </row>
    <row r="1269" spans="1:7" s="190" customFormat="1" ht="15.95" customHeight="1">
      <c r="A1269" s="185" t="s">
        <v>6810</v>
      </c>
      <c r="B1269" s="186" t="s">
        <v>6811</v>
      </c>
      <c r="C1269" s="187"/>
      <c r="D1269" s="191"/>
      <c r="E1269" s="192"/>
      <c r="F1269" s="192"/>
      <c r="G1269" s="193"/>
    </row>
    <row r="1270" spans="1:7" s="190" customFormat="1" ht="38.25">
      <c r="A1270" s="160" t="s">
        <v>6812</v>
      </c>
      <c r="B1270" s="300"/>
      <c r="C1270" s="160" t="s">
        <v>6813</v>
      </c>
      <c r="D1270" s="638" t="s">
        <v>0</v>
      </c>
      <c r="E1270" s="301">
        <v>467.3</v>
      </c>
      <c r="F1270" s="161">
        <v>0</v>
      </c>
      <c r="G1270" s="161">
        <v>467.3</v>
      </c>
    </row>
    <row r="1271" spans="1:7" s="190" customFormat="1" ht="15.95" customHeight="1">
      <c r="A1271" s="185" t="s">
        <v>6814</v>
      </c>
      <c r="B1271" s="186" t="s">
        <v>6815</v>
      </c>
      <c r="C1271" s="187"/>
      <c r="D1271" s="191"/>
      <c r="E1271" s="192"/>
      <c r="F1271" s="192"/>
      <c r="G1271" s="193"/>
    </row>
    <row r="1272" spans="1:7" s="190" customFormat="1" ht="51">
      <c r="A1272" s="160" t="s">
        <v>6816</v>
      </c>
      <c r="B1272" s="300"/>
      <c r="C1272" s="160" t="s">
        <v>6817</v>
      </c>
      <c r="D1272" s="638" t="s">
        <v>0</v>
      </c>
      <c r="E1272" s="301">
        <v>467.3</v>
      </c>
      <c r="F1272" s="161">
        <v>0</v>
      </c>
      <c r="G1272" s="161">
        <v>467.3</v>
      </c>
    </row>
    <row r="1273" spans="1:7" s="190" customFormat="1" ht="51">
      <c r="A1273" s="160" t="s">
        <v>6818</v>
      </c>
      <c r="B1273" s="300"/>
      <c r="C1273" s="160" t="s">
        <v>6819</v>
      </c>
      <c r="D1273" s="638" t="s">
        <v>0</v>
      </c>
      <c r="E1273" s="301">
        <v>474.68</v>
      </c>
      <c r="F1273" s="161">
        <v>0</v>
      </c>
      <c r="G1273" s="161">
        <v>474.68</v>
      </c>
    </row>
    <row r="1274" spans="1:7" s="190" customFormat="1" ht="51">
      <c r="A1274" s="160" t="s">
        <v>6820</v>
      </c>
      <c r="B1274" s="300"/>
      <c r="C1274" s="160" t="s">
        <v>6821</v>
      </c>
      <c r="D1274" s="638" t="s">
        <v>0</v>
      </c>
      <c r="E1274" s="301">
        <v>472.63</v>
      </c>
      <c r="F1274" s="161">
        <v>0</v>
      </c>
      <c r="G1274" s="161">
        <v>472.63</v>
      </c>
    </row>
    <row r="1275" spans="1:7" s="190" customFormat="1" ht="63.75">
      <c r="A1275" s="160" t="s">
        <v>6822</v>
      </c>
      <c r="B1275" s="300"/>
      <c r="C1275" s="160" t="s">
        <v>6823</v>
      </c>
      <c r="D1275" s="638" t="s">
        <v>0</v>
      </c>
      <c r="E1275" s="301">
        <v>492.63</v>
      </c>
      <c r="F1275" s="161">
        <v>0</v>
      </c>
      <c r="G1275" s="161">
        <v>492.63</v>
      </c>
    </row>
    <row r="1276" spans="1:7" s="190" customFormat="1" ht="63.75">
      <c r="A1276" s="160" t="s">
        <v>6824</v>
      </c>
      <c r="B1276" s="300"/>
      <c r="C1276" s="160" t="s">
        <v>6825</v>
      </c>
      <c r="D1276" s="638" t="s">
        <v>0</v>
      </c>
      <c r="E1276" s="301">
        <v>480.01</v>
      </c>
      <c r="F1276" s="161">
        <v>0</v>
      </c>
      <c r="G1276" s="161">
        <v>480.01</v>
      </c>
    </row>
    <row r="1277" spans="1:7" s="190" customFormat="1" ht="76.5">
      <c r="A1277" s="160" t="s">
        <v>6826</v>
      </c>
      <c r="B1277" s="300"/>
      <c r="C1277" s="160" t="s">
        <v>6827</v>
      </c>
      <c r="D1277" s="638" t="s">
        <v>0</v>
      </c>
      <c r="E1277" s="301">
        <v>619.44000000000005</v>
      </c>
      <c r="F1277" s="161">
        <v>0</v>
      </c>
      <c r="G1277" s="161">
        <v>619.44000000000005</v>
      </c>
    </row>
    <row r="1278" spans="1:7" s="190" customFormat="1" ht="15.95" customHeight="1">
      <c r="A1278" s="185" t="s">
        <v>3856</v>
      </c>
      <c r="B1278" s="186" t="s">
        <v>3857</v>
      </c>
      <c r="C1278" s="187"/>
      <c r="D1278" s="191"/>
      <c r="E1278" s="192"/>
      <c r="F1278" s="192"/>
      <c r="G1278" s="193"/>
    </row>
    <row r="1279" spans="1:7" s="190" customFormat="1">
      <c r="A1279" s="160" t="s">
        <v>3858</v>
      </c>
      <c r="B1279" s="300"/>
      <c r="C1279" s="160" t="s">
        <v>786</v>
      </c>
      <c r="D1279" s="638" t="s">
        <v>0</v>
      </c>
      <c r="E1279" s="301">
        <v>1.62</v>
      </c>
      <c r="F1279" s="161">
        <v>39.32</v>
      </c>
      <c r="G1279" s="161">
        <v>40.94</v>
      </c>
    </row>
    <row r="1280" spans="1:7" s="190" customFormat="1">
      <c r="A1280" s="160" t="s">
        <v>3859</v>
      </c>
      <c r="B1280" s="300"/>
      <c r="C1280" s="160" t="s">
        <v>787</v>
      </c>
      <c r="D1280" s="638" t="s">
        <v>0</v>
      </c>
      <c r="E1280" s="301">
        <v>0</v>
      </c>
      <c r="F1280" s="161">
        <v>48.4</v>
      </c>
      <c r="G1280" s="161">
        <v>48.4</v>
      </c>
    </row>
    <row r="1281" spans="1:7" s="190" customFormat="1">
      <c r="A1281" s="160" t="s">
        <v>3860</v>
      </c>
      <c r="B1281" s="300"/>
      <c r="C1281" s="160" t="s">
        <v>788</v>
      </c>
      <c r="D1281" s="638" t="s">
        <v>34</v>
      </c>
      <c r="E1281" s="301">
        <v>0</v>
      </c>
      <c r="F1281" s="161">
        <v>1.51</v>
      </c>
      <c r="G1281" s="161">
        <v>1.51</v>
      </c>
    </row>
    <row r="1282" spans="1:7" s="190" customFormat="1">
      <c r="A1282" s="160" t="s">
        <v>3861</v>
      </c>
      <c r="B1282" s="300"/>
      <c r="C1282" s="160" t="s">
        <v>789</v>
      </c>
      <c r="D1282" s="638" t="s">
        <v>34</v>
      </c>
      <c r="E1282" s="301">
        <v>26.58</v>
      </c>
      <c r="F1282" s="161">
        <v>9.07</v>
      </c>
      <c r="G1282" s="161">
        <v>35.65</v>
      </c>
    </row>
    <row r="1283" spans="1:7" s="190" customFormat="1" ht="25.5">
      <c r="A1283" s="160" t="s">
        <v>3862</v>
      </c>
      <c r="B1283" s="300"/>
      <c r="C1283" s="160" t="s">
        <v>790</v>
      </c>
      <c r="D1283" s="638" t="s">
        <v>2</v>
      </c>
      <c r="E1283" s="301">
        <v>922.76</v>
      </c>
      <c r="F1283" s="161">
        <v>121</v>
      </c>
      <c r="G1283" s="161">
        <v>1043.76</v>
      </c>
    </row>
    <row r="1284" spans="1:7" s="190" customFormat="1">
      <c r="A1284" s="160" t="s">
        <v>3863</v>
      </c>
      <c r="B1284" s="300"/>
      <c r="C1284" s="160" t="s">
        <v>791</v>
      </c>
      <c r="D1284" s="638" t="s">
        <v>34</v>
      </c>
      <c r="E1284" s="301">
        <v>2.86</v>
      </c>
      <c r="F1284" s="161">
        <v>1.51</v>
      </c>
      <c r="G1284" s="161">
        <v>4.37</v>
      </c>
    </row>
    <row r="1285" spans="1:7" s="190" customFormat="1" ht="25.5">
      <c r="A1285" s="160" t="s">
        <v>3864</v>
      </c>
      <c r="B1285" s="300"/>
      <c r="C1285" s="160" t="s">
        <v>792</v>
      </c>
      <c r="D1285" s="638" t="s">
        <v>0</v>
      </c>
      <c r="E1285" s="301">
        <v>227.73</v>
      </c>
      <c r="F1285" s="161">
        <v>0</v>
      </c>
      <c r="G1285" s="161">
        <v>227.73</v>
      </c>
    </row>
    <row r="1286" spans="1:7" s="190" customFormat="1">
      <c r="A1286" s="160" t="s">
        <v>3865</v>
      </c>
      <c r="B1286" s="300"/>
      <c r="C1286" s="160" t="s">
        <v>793</v>
      </c>
      <c r="D1286" s="638" t="s">
        <v>2</v>
      </c>
      <c r="E1286" s="301">
        <v>541.49</v>
      </c>
      <c r="F1286" s="161">
        <v>15.14</v>
      </c>
      <c r="G1286" s="161">
        <v>556.63</v>
      </c>
    </row>
    <row r="1287" spans="1:7" s="190" customFormat="1" ht="25.5">
      <c r="A1287" s="160" t="s">
        <v>3866</v>
      </c>
      <c r="B1287" s="300"/>
      <c r="C1287" s="160" t="s">
        <v>794</v>
      </c>
      <c r="D1287" s="638" t="s">
        <v>2</v>
      </c>
      <c r="E1287" s="301">
        <v>116.32</v>
      </c>
      <c r="F1287" s="161">
        <v>15.14</v>
      </c>
      <c r="G1287" s="161">
        <v>131.46</v>
      </c>
    </row>
    <row r="1288" spans="1:7" s="190" customFormat="1" ht="25.5">
      <c r="A1288" s="160" t="s">
        <v>3867</v>
      </c>
      <c r="B1288" s="300"/>
      <c r="C1288" s="160" t="s">
        <v>795</v>
      </c>
      <c r="D1288" s="638" t="s">
        <v>2</v>
      </c>
      <c r="E1288" s="301">
        <v>522.39</v>
      </c>
      <c r="F1288" s="161">
        <v>15.14</v>
      </c>
      <c r="G1288" s="161">
        <v>537.53</v>
      </c>
    </row>
    <row r="1289" spans="1:7" s="190" customFormat="1">
      <c r="A1289" s="160" t="s">
        <v>3868</v>
      </c>
      <c r="B1289" s="300"/>
      <c r="C1289" s="160" t="s">
        <v>7807</v>
      </c>
      <c r="D1289" s="638" t="s">
        <v>0</v>
      </c>
      <c r="E1289" s="301">
        <v>126.95</v>
      </c>
      <c r="F1289" s="161">
        <v>45.39</v>
      </c>
      <c r="G1289" s="161">
        <v>172.34</v>
      </c>
    </row>
    <row r="1290" spans="1:7" s="190" customFormat="1">
      <c r="A1290" s="160" t="s">
        <v>3869</v>
      </c>
      <c r="B1290" s="300"/>
      <c r="C1290" s="160" t="s">
        <v>7808</v>
      </c>
      <c r="D1290" s="638" t="s">
        <v>0</v>
      </c>
      <c r="E1290" s="301">
        <v>123.95</v>
      </c>
      <c r="F1290" s="161">
        <v>45.39</v>
      </c>
      <c r="G1290" s="161">
        <v>169.34</v>
      </c>
    </row>
    <row r="1291" spans="1:7" s="190" customFormat="1">
      <c r="A1291" s="160" t="s">
        <v>3870</v>
      </c>
      <c r="B1291" s="300"/>
      <c r="C1291" s="160" t="s">
        <v>7809</v>
      </c>
      <c r="D1291" s="638" t="s">
        <v>0</v>
      </c>
      <c r="E1291" s="301">
        <v>129.28</v>
      </c>
      <c r="F1291" s="161">
        <v>45.39</v>
      </c>
      <c r="G1291" s="161">
        <v>174.67</v>
      </c>
    </row>
    <row r="1292" spans="1:7" s="190" customFormat="1">
      <c r="A1292" s="160" t="s">
        <v>3871</v>
      </c>
      <c r="B1292" s="300"/>
      <c r="C1292" s="160" t="s">
        <v>7810</v>
      </c>
      <c r="D1292" s="638" t="s">
        <v>0</v>
      </c>
      <c r="E1292" s="301">
        <v>143.05000000000001</v>
      </c>
      <c r="F1292" s="161">
        <v>45.39</v>
      </c>
      <c r="G1292" s="161">
        <v>188.44</v>
      </c>
    </row>
    <row r="1293" spans="1:7" ht="38.25">
      <c r="A1293" s="160" t="s">
        <v>3872</v>
      </c>
      <c r="B1293" s="300"/>
      <c r="C1293" s="160" t="s">
        <v>7811</v>
      </c>
      <c r="D1293" s="638" t="s">
        <v>0</v>
      </c>
      <c r="E1293" s="301">
        <v>766.18</v>
      </c>
      <c r="F1293" s="161">
        <v>45.39</v>
      </c>
      <c r="G1293" s="161">
        <v>811.57</v>
      </c>
    </row>
    <row r="1294" spans="1:7" s="190" customFormat="1" ht="38.25">
      <c r="A1294" s="160" t="s">
        <v>3873</v>
      </c>
      <c r="B1294" s="300"/>
      <c r="C1294" s="160" t="s">
        <v>7812</v>
      </c>
      <c r="D1294" s="638" t="s">
        <v>0</v>
      </c>
      <c r="E1294" s="301">
        <v>699.11</v>
      </c>
      <c r="F1294" s="161">
        <v>45.39</v>
      </c>
      <c r="G1294" s="161">
        <v>744.5</v>
      </c>
    </row>
    <row r="1295" spans="1:7" s="190" customFormat="1" ht="38.25">
      <c r="A1295" s="160" t="s">
        <v>3874</v>
      </c>
      <c r="B1295" s="300"/>
      <c r="C1295" s="160" t="s">
        <v>7813</v>
      </c>
      <c r="D1295" s="638" t="s">
        <v>0</v>
      </c>
      <c r="E1295" s="301">
        <v>687.86</v>
      </c>
      <c r="F1295" s="161">
        <v>45.39</v>
      </c>
      <c r="G1295" s="161">
        <v>733.25</v>
      </c>
    </row>
    <row r="1296" spans="1:7" s="190" customFormat="1" ht="25.5">
      <c r="A1296" s="160" t="s">
        <v>3875</v>
      </c>
      <c r="B1296" s="300"/>
      <c r="C1296" s="160" t="s">
        <v>796</v>
      </c>
      <c r="D1296" s="638" t="s">
        <v>2</v>
      </c>
      <c r="E1296" s="301">
        <v>586.32000000000005</v>
      </c>
      <c r="F1296" s="161">
        <v>45.39</v>
      </c>
      <c r="G1296" s="161">
        <v>631.71</v>
      </c>
    </row>
    <row r="1297" spans="1:7" s="190" customFormat="1" ht="15.95" customHeight="1">
      <c r="A1297" s="179" t="s">
        <v>3876</v>
      </c>
      <c r="B1297" s="180" t="s">
        <v>3877</v>
      </c>
      <c r="C1297" s="181"/>
      <c r="D1297" s="182"/>
      <c r="E1297" s="183"/>
      <c r="F1297" s="183"/>
      <c r="G1297" s="184"/>
    </row>
    <row r="1298" spans="1:7" s="190" customFormat="1" ht="15.95" customHeight="1">
      <c r="A1298" s="185" t="s">
        <v>3878</v>
      </c>
      <c r="B1298" s="186" t="s">
        <v>797</v>
      </c>
      <c r="C1298" s="187"/>
      <c r="D1298" s="191"/>
      <c r="E1298" s="192"/>
      <c r="F1298" s="192"/>
      <c r="G1298" s="193"/>
    </row>
    <row r="1299" spans="1:7" s="190" customFormat="1">
      <c r="A1299" s="160" t="s">
        <v>3879</v>
      </c>
      <c r="B1299" s="300"/>
      <c r="C1299" s="160" t="s">
        <v>798</v>
      </c>
      <c r="D1299" s="638" t="s">
        <v>2</v>
      </c>
      <c r="E1299" s="301">
        <v>647.42999999999995</v>
      </c>
      <c r="F1299" s="161">
        <v>19.2</v>
      </c>
      <c r="G1299" s="161">
        <v>666.63</v>
      </c>
    </row>
    <row r="1300" spans="1:7" s="190" customFormat="1">
      <c r="A1300" s="160" t="s">
        <v>3880</v>
      </c>
      <c r="B1300" s="300"/>
      <c r="C1300" s="160" t="s">
        <v>799</v>
      </c>
      <c r="D1300" s="638" t="s">
        <v>2</v>
      </c>
      <c r="E1300" s="301">
        <v>593.75</v>
      </c>
      <c r="F1300" s="161">
        <v>19.2</v>
      </c>
      <c r="G1300" s="161">
        <v>612.95000000000005</v>
      </c>
    </row>
    <row r="1301" spans="1:7" s="190" customFormat="1">
      <c r="A1301" s="160" t="s">
        <v>3881</v>
      </c>
      <c r="B1301" s="300"/>
      <c r="C1301" s="160" t="s">
        <v>800</v>
      </c>
      <c r="D1301" s="638" t="s">
        <v>2</v>
      </c>
      <c r="E1301" s="301">
        <v>711.97</v>
      </c>
      <c r="F1301" s="161">
        <v>19.2</v>
      </c>
      <c r="G1301" s="161">
        <v>731.17</v>
      </c>
    </row>
    <row r="1302" spans="1:7" s="190" customFormat="1">
      <c r="A1302" s="160" t="s">
        <v>3882</v>
      </c>
      <c r="B1302" s="300"/>
      <c r="C1302" s="160" t="s">
        <v>801</v>
      </c>
      <c r="D1302" s="638" t="s">
        <v>2</v>
      </c>
      <c r="E1302" s="301">
        <v>226.56</v>
      </c>
      <c r="F1302" s="161">
        <v>19.2</v>
      </c>
      <c r="G1302" s="161">
        <v>245.76</v>
      </c>
    </row>
    <row r="1303" spans="1:7" s="190" customFormat="1" ht="25.5">
      <c r="A1303" s="160" t="s">
        <v>3883</v>
      </c>
      <c r="B1303" s="300"/>
      <c r="C1303" s="160" t="s">
        <v>802</v>
      </c>
      <c r="D1303" s="638" t="s">
        <v>2</v>
      </c>
      <c r="E1303" s="301">
        <v>584.66999999999996</v>
      </c>
      <c r="F1303" s="161">
        <v>19.2</v>
      </c>
      <c r="G1303" s="161">
        <v>603.87</v>
      </c>
    </row>
    <row r="1304" spans="1:7" s="190" customFormat="1" ht="25.5">
      <c r="A1304" s="160" t="s">
        <v>3884</v>
      </c>
      <c r="B1304" s="300"/>
      <c r="C1304" s="160" t="s">
        <v>803</v>
      </c>
      <c r="D1304" s="638" t="s">
        <v>2</v>
      </c>
      <c r="E1304" s="301">
        <v>347.32</v>
      </c>
      <c r="F1304" s="161">
        <v>19.2</v>
      </c>
      <c r="G1304" s="161">
        <v>366.52</v>
      </c>
    </row>
    <row r="1305" spans="1:7" s="190" customFormat="1">
      <c r="A1305" s="160" t="s">
        <v>3885</v>
      </c>
      <c r="B1305" s="300"/>
      <c r="C1305" s="160" t="s">
        <v>804</v>
      </c>
      <c r="D1305" s="638" t="s">
        <v>2</v>
      </c>
      <c r="E1305" s="301">
        <v>655.71</v>
      </c>
      <c r="F1305" s="161">
        <v>19.2</v>
      </c>
      <c r="G1305" s="161">
        <v>674.91</v>
      </c>
    </row>
    <row r="1306" spans="1:7" s="190" customFormat="1" ht="38.25">
      <c r="A1306" s="160" t="s">
        <v>3886</v>
      </c>
      <c r="B1306" s="300"/>
      <c r="C1306" s="160" t="s">
        <v>805</v>
      </c>
      <c r="D1306" s="638" t="s">
        <v>2</v>
      </c>
      <c r="E1306" s="301">
        <v>179.85</v>
      </c>
      <c r="F1306" s="161">
        <v>0</v>
      </c>
      <c r="G1306" s="161">
        <v>179.85</v>
      </c>
    </row>
    <row r="1307" spans="1:7" s="190" customFormat="1" ht="38.25">
      <c r="A1307" s="160" t="s">
        <v>3887</v>
      </c>
      <c r="B1307" s="300"/>
      <c r="C1307" s="160" t="s">
        <v>7173</v>
      </c>
      <c r="D1307" s="638" t="s">
        <v>2</v>
      </c>
      <c r="E1307" s="301">
        <v>311.07</v>
      </c>
      <c r="F1307" s="161">
        <v>18.48</v>
      </c>
      <c r="G1307" s="161">
        <v>329.55</v>
      </c>
    </row>
    <row r="1308" spans="1:7" s="190" customFormat="1" ht="51">
      <c r="A1308" s="160" t="s">
        <v>3888</v>
      </c>
      <c r="B1308" s="300"/>
      <c r="C1308" s="160" t="s">
        <v>7174</v>
      </c>
      <c r="D1308" s="638" t="s">
        <v>2</v>
      </c>
      <c r="E1308" s="301">
        <v>318.89999999999998</v>
      </c>
      <c r="F1308" s="161">
        <v>18.48</v>
      </c>
      <c r="G1308" s="161">
        <v>337.38</v>
      </c>
    </row>
    <row r="1309" spans="1:7" s="190" customFormat="1" ht="25.5">
      <c r="A1309" s="160" t="s">
        <v>3889</v>
      </c>
      <c r="B1309" s="300"/>
      <c r="C1309" s="160" t="s">
        <v>806</v>
      </c>
      <c r="D1309" s="638" t="s">
        <v>2</v>
      </c>
      <c r="E1309" s="301">
        <v>919.88</v>
      </c>
      <c r="F1309" s="161">
        <v>48.94</v>
      </c>
      <c r="G1309" s="161">
        <v>968.82</v>
      </c>
    </row>
    <row r="1310" spans="1:7" s="190" customFormat="1">
      <c r="A1310" s="160" t="s">
        <v>3890</v>
      </c>
      <c r="B1310" s="300"/>
      <c r="C1310" s="160" t="s">
        <v>807</v>
      </c>
      <c r="D1310" s="638" t="s">
        <v>2</v>
      </c>
      <c r="E1310" s="301">
        <v>599.29999999999995</v>
      </c>
      <c r="F1310" s="161">
        <v>63.45</v>
      </c>
      <c r="G1310" s="161">
        <v>662.75</v>
      </c>
    </row>
    <row r="1311" spans="1:7" s="190" customFormat="1" ht="15.95" customHeight="1">
      <c r="A1311" s="185" t="s">
        <v>3891</v>
      </c>
      <c r="B1311" s="186" t="s">
        <v>808</v>
      </c>
      <c r="C1311" s="187"/>
      <c r="D1311" s="191"/>
      <c r="E1311" s="192"/>
      <c r="F1311" s="192"/>
      <c r="G1311" s="193"/>
    </row>
    <row r="1312" spans="1:7" s="190" customFormat="1" ht="25.5">
      <c r="A1312" s="160" t="s">
        <v>3892</v>
      </c>
      <c r="B1312" s="300"/>
      <c r="C1312" s="160" t="s">
        <v>809</v>
      </c>
      <c r="D1312" s="638" t="s">
        <v>2</v>
      </c>
      <c r="E1312" s="301">
        <v>728.22</v>
      </c>
      <c r="F1312" s="161">
        <v>57.55</v>
      </c>
      <c r="G1312" s="161">
        <v>785.77</v>
      </c>
    </row>
    <row r="1313" spans="1:7" s="190" customFormat="1" ht="25.5">
      <c r="A1313" s="160" t="s">
        <v>3893</v>
      </c>
      <c r="B1313" s="300"/>
      <c r="C1313" s="160" t="s">
        <v>810</v>
      </c>
      <c r="D1313" s="638" t="s">
        <v>2</v>
      </c>
      <c r="E1313" s="301">
        <v>447.29</v>
      </c>
      <c r="F1313" s="161">
        <v>57.55</v>
      </c>
      <c r="G1313" s="161">
        <v>504.84</v>
      </c>
    </row>
    <row r="1314" spans="1:7" s="190" customFormat="1">
      <c r="A1314" s="160" t="s">
        <v>3894</v>
      </c>
      <c r="B1314" s="300"/>
      <c r="C1314" s="160" t="s">
        <v>811</v>
      </c>
      <c r="D1314" s="638" t="s">
        <v>2</v>
      </c>
      <c r="E1314" s="301">
        <v>542.32000000000005</v>
      </c>
      <c r="F1314" s="161">
        <v>57.55</v>
      </c>
      <c r="G1314" s="161">
        <v>599.87</v>
      </c>
    </row>
    <row r="1315" spans="1:7" s="190" customFormat="1" ht="25.5">
      <c r="A1315" s="160" t="s">
        <v>3895</v>
      </c>
      <c r="B1315" s="300"/>
      <c r="C1315" s="160" t="s">
        <v>812</v>
      </c>
      <c r="D1315" s="638" t="s">
        <v>0</v>
      </c>
      <c r="E1315" s="301">
        <v>738.53</v>
      </c>
      <c r="F1315" s="161">
        <v>101.45</v>
      </c>
      <c r="G1315" s="161">
        <v>839.98</v>
      </c>
    </row>
    <row r="1316" spans="1:7" s="190" customFormat="1" ht="25.5">
      <c r="A1316" s="160" t="s">
        <v>3896</v>
      </c>
      <c r="B1316" s="300"/>
      <c r="C1316" s="160" t="s">
        <v>820</v>
      </c>
      <c r="D1316" s="638" t="s">
        <v>0</v>
      </c>
      <c r="E1316" s="301">
        <v>859</v>
      </c>
      <c r="F1316" s="161">
        <v>101.45</v>
      </c>
      <c r="G1316" s="161">
        <v>960.45</v>
      </c>
    </row>
    <row r="1317" spans="1:7" s="190" customFormat="1" ht="38.25">
      <c r="A1317" s="160" t="s">
        <v>3897</v>
      </c>
      <c r="B1317" s="300"/>
      <c r="C1317" s="160" t="s">
        <v>833</v>
      </c>
      <c r="D1317" s="638" t="s">
        <v>2</v>
      </c>
      <c r="E1317" s="301">
        <v>912.29</v>
      </c>
      <c r="F1317" s="161">
        <v>101.45</v>
      </c>
      <c r="G1317" s="161">
        <v>1013.74</v>
      </c>
    </row>
    <row r="1318" spans="1:7" s="190" customFormat="1" ht="25.5">
      <c r="A1318" s="160" t="s">
        <v>3898</v>
      </c>
      <c r="B1318" s="300"/>
      <c r="C1318" s="160" t="s">
        <v>835</v>
      </c>
      <c r="D1318" s="638" t="s">
        <v>0</v>
      </c>
      <c r="E1318" s="301">
        <v>997.55</v>
      </c>
      <c r="F1318" s="161">
        <v>110.3</v>
      </c>
      <c r="G1318" s="161">
        <v>1107.8499999999999</v>
      </c>
    </row>
    <row r="1319" spans="1:7" s="190" customFormat="1" ht="25.5">
      <c r="A1319" s="160" t="s">
        <v>3899</v>
      </c>
      <c r="B1319" s="300"/>
      <c r="C1319" s="160" t="s">
        <v>3900</v>
      </c>
      <c r="D1319" s="638" t="s">
        <v>0</v>
      </c>
      <c r="E1319" s="301">
        <v>996.77</v>
      </c>
      <c r="F1319" s="161">
        <v>110.3</v>
      </c>
      <c r="G1319" s="161">
        <v>1107.07</v>
      </c>
    </row>
    <row r="1320" spans="1:7" s="190" customFormat="1">
      <c r="A1320" s="160" t="s">
        <v>3901</v>
      </c>
      <c r="B1320" s="300"/>
      <c r="C1320" s="160" t="s">
        <v>813</v>
      </c>
      <c r="D1320" s="638" t="s">
        <v>2</v>
      </c>
      <c r="E1320" s="301">
        <v>665.55</v>
      </c>
      <c r="F1320" s="161">
        <v>57.55</v>
      </c>
      <c r="G1320" s="161">
        <v>723.1</v>
      </c>
    </row>
    <row r="1321" spans="1:7" s="190" customFormat="1" ht="25.5">
      <c r="A1321" s="160" t="s">
        <v>3902</v>
      </c>
      <c r="B1321" s="300"/>
      <c r="C1321" s="160" t="s">
        <v>814</v>
      </c>
      <c r="D1321" s="638" t="s">
        <v>2</v>
      </c>
      <c r="E1321" s="301">
        <v>318.13</v>
      </c>
      <c r="F1321" s="161">
        <v>57.55</v>
      </c>
      <c r="G1321" s="161">
        <v>375.68</v>
      </c>
    </row>
    <row r="1322" spans="1:7" s="190" customFormat="1" ht="25.5">
      <c r="A1322" s="160" t="s">
        <v>3903</v>
      </c>
      <c r="B1322" s="300"/>
      <c r="C1322" s="160" t="s">
        <v>815</v>
      </c>
      <c r="D1322" s="638" t="s">
        <v>2</v>
      </c>
      <c r="E1322" s="301">
        <v>981.33</v>
      </c>
      <c r="F1322" s="161">
        <v>57.55</v>
      </c>
      <c r="G1322" s="161">
        <v>1038.8800000000001</v>
      </c>
    </row>
    <row r="1323" spans="1:7" s="190" customFormat="1" ht="25.5">
      <c r="A1323" s="160" t="s">
        <v>3904</v>
      </c>
      <c r="B1323" s="300"/>
      <c r="C1323" s="160" t="s">
        <v>816</v>
      </c>
      <c r="D1323" s="638" t="s">
        <v>2</v>
      </c>
      <c r="E1323" s="301">
        <v>414.51</v>
      </c>
      <c r="F1323" s="161">
        <v>43.9</v>
      </c>
      <c r="G1323" s="161">
        <v>458.41</v>
      </c>
    </row>
    <row r="1324" spans="1:7" s="190" customFormat="1" ht="38.25">
      <c r="A1324" s="160" t="s">
        <v>3905</v>
      </c>
      <c r="B1324" s="300"/>
      <c r="C1324" s="160" t="s">
        <v>817</v>
      </c>
      <c r="D1324" s="638" t="s">
        <v>2</v>
      </c>
      <c r="E1324" s="301">
        <v>391.92</v>
      </c>
      <c r="F1324" s="161">
        <v>57.55</v>
      </c>
      <c r="G1324" s="161">
        <v>449.47</v>
      </c>
    </row>
    <row r="1325" spans="1:7" s="190" customFormat="1" ht="25.5">
      <c r="A1325" s="160" t="s">
        <v>3906</v>
      </c>
      <c r="B1325" s="300"/>
      <c r="C1325" s="160" t="s">
        <v>818</v>
      </c>
      <c r="D1325" s="638" t="s">
        <v>2</v>
      </c>
      <c r="E1325" s="301">
        <v>498.17</v>
      </c>
      <c r="F1325" s="161">
        <v>57.55</v>
      </c>
      <c r="G1325" s="161">
        <v>555.72</v>
      </c>
    </row>
    <row r="1326" spans="1:7" s="190" customFormat="1" ht="25.5">
      <c r="A1326" s="160" t="s">
        <v>3907</v>
      </c>
      <c r="B1326" s="300"/>
      <c r="C1326" s="160" t="s">
        <v>819</v>
      </c>
      <c r="D1326" s="638" t="s">
        <v>2</v>
      </c>
      <c r="E1326" s="301">
        <v>1008.71</v>
      </c>
      <c r="F1326" s="161">
        <v>57.55</v>
      </c>
      <c r="G1326" s="161">
        <v>1066.26</v>
      </c>
    </row>
    <row r="1327" spans="1:7" s="190" customFormat="1" ht="25.5">
      <c r="A1327" s="160" t="s">
        <v>3908</v>
      </c>
      <c r="B1327" s="300"/>
      <c r="C1327" s="160" t="s">
        <v>821</v>
      </c>
      <c r="D1327" s="638" t="s">
        <v>2</v>
      </c>
      <c r="E1327" s="301">
        <v>1004.49</v>
      </c>
      <c r="F1327" s="161">
        <v>57.55</v>
      </c>
      <c r="G1327" s="161">
        <v>1062.04</v>
      </c>
    </row>
    <row r="1328" spans="1:7" s="190" customFormat="1" ht="25.5">
      <c r="A1328" s="160" t="s">
        <v>3909</v>
      </c>
      <c r="B1328" s="300"/>
      <c r="C1328" s="160" t="s">
        <v>822</v>
      </c>
      <c r="D1328" s="638" t="s">
        <v>2</v>
      </c>
      <c r="E1328" s="301">
        <v>918.13</v>
      </c>
      <c r="F1328" s="161">
        <v>57.55</v>
      </c>
      <c r="G1328" s="161">
        <v>975.68</v>
      </c>
    </row>
    <row r="1329" spans="1:7" s="190" customFormat="1">
      <c r="A1329" s="160" t="s">
        <v>3910</v>
      </c>
      <c r="B1329" s="300"/>
      <c r="C1329" s="160" t="s">
        <v>823</v>
      </c>
      <c r="D1329" s="638" t="s">
        <v>2</v>
      </c>
      <c r="E1329" s="301">
        <v>628.12</v>
      </c>
      <c r="F1329" s="161">
        <v>38.24</v>
      </c>
      <c r="G1329" s="161">
        <v>666.36</v>
      </c>
    </row>
    <row r="1330" spans="1:7" s="190" customFormat="1" ht="25.5">
      <c r="A1330" s="160" t="s">
        <v>3911</v>
      </c>
      <c r="B1330" s="300"/>
      <c r="C1330" s="160" t="s">
        <v>824</v>
      </c>
      <c r="D1330" s="638" t="s">
        <v>2</v>
      </c>
      <c r="E1330" s="301">
        <v>460.61</v>
      </c>
      <c r="F1330" s="161">
        <v>46.85</v>
      </c>
      <c r="G1330" s="161">
        <v>507.46</v>
      </c>
    </row>
    <row r="1331" spans="1:7" s="190" customFormat="1" ht="25.5">
      <c r="A1331" s="160" t="s">
        <v>3912</v>
      </c>
      <c r="B1331" s="300"/>
      <c r="C1331" s="160" t="s">
        <v>825</v>
      </c>
      <c r="D1331" s="638" t="s">
        <v>2</v>
      </c>
      <c r="E1331" s="301">
        <v>709.41</v>
      </c>
      <c r="F1331" s="161">
        <v>38.24</v>
      </c>
      <c r="G1331" s="161">
        <v>747.65</v>
      </c>
    </row>
    <row r="1332" spans="1:7" s="190" customFormat="1" ht="25.5">
      <c r="A1332" s="160" t="s">
        <v>3913</v>
      </c>
      <c r="B1332" s="300"/>
      <c r="C1332" s="160" t="s">
        <v>826</v>
      </c>
      <c r="D1332" s="638" t="s">
        <v>2</v>
      </c>
      <c r="E1332" s="301">
        <v>753.02</v>
      </c>
      <c r="F1332" s="161">
        <v>38.24</v>
      </c>
      <c r="G1332" s="161">
        <v>791.26</v>
      </c>
    </row>
    <row r="1333" spans="1:7" s="190" customFormat="1" ht="25.5">
      <c r="A1333" s="160" t="s">
        <v>3914</v>
      </c>
      <c r="B1333" s="300"/>
      <c r="C1333" s="160" t="s">
        <v>827</v>
      </c>
      <c r="D1333" s="638" t="s">
        <v>2</v>
      </c>
      <c r="E1333" s="301">
        <v>955.74</v>
      </c>
      <c r="F1333" s="161">
        <v>19.2</v>
      </c>
      <c r="G1333" s="161">
        <v>974.94</v>
      </c>
    </row>
    <row r="1334" spans="1:7" s="190" customFormat="1">
      <c r="A1334" s="160" t="s">
        <v>3915</v>
      </c>
      <c r="B1334" s="300"/>
      <c r="C1334" s="160" t="s">
        <v>828</v>
      </c>
      <c r="D1334" s="638" t="s">
        <v>2</v>
      </c>
      <c r="E1334" s="301">
        <v>305.87</v>
      </c>
      <c r="F1334" s="161">
        <v>30.25</v>
      </c>
      <c r="G1334" s="161">
        <v>336.12</v>
      </c>
    </row>
    <row r="1335" spans="1:7" s="190" customFormat="1" ht="38.25">
      <c r="A1335" s="160" t="s">
        <v>3916</v>
      </c>
      <c r="B1335" s="300"/>
      <c r="C1335" s="160" t="s">
        <v>829</v>
      </c>
      <c r="D1335" s="638" t="s">
        <v>2</v>
      </c>
      <c r="E1335" s="301">
        <v>394.72</v>
      </c>
      <c r="F1335" s="161">
        <v>57.55</v>
      </c>
      <c r="G1335" s="161">
        <v>452.27</v>
      </c>
    </row>
    <row r="1336" spans="1:7" ht="25.5">
      <c r="A1336" s="160" t="s">
        <v>3917</v>
      </c>
      <c r="B1336" s="300"/>
      <c r="C1336" s="160" t="s">
        <v>830</v>
      </c>
      <c r="D1336" s="638" t="s">
        <v>2</v>
      </c>
      <c r="E1336" s="301">
        <v>805.82</v>
      </c>
      <c r="F1336" s="161">
        <v>91.35</v>
      </c>
      <c r="G1336" s="161">
        <v>897.17</v>
      </c>
    </row>
    <row r="1337" spans="1:7" s="190" customFormat="1" ht="25.5">
      <c r="A1337" s="160" t="s">
        <v>3918</v>
      </c>
      <c r="B1337" s="300"/>
      <c r="C1337" s="160" t="s">
        <v>831</v>
      </c>
      <c r="D1337" s="638" t="s">
        <v>2</v>
      </c>
      <c r="E1337" s="301">
        <v>492.32</v>
      </c>
      <c r="F1337" s="161">
        <v>41.02</v>
      </c>
      <c r="G1337" s="161">
        <v>533.34</v>
      </c>
    </row>
    <row r="1338" spans="1:7" s="190" customFormat="1" ht="25.5">
      <c r="A1338" s="160" t="s">
        <v>3919</v>
      </c>
      <c r="B1338" s="300"/>
      <c r="C1338" s="160" t="s">
        <v>832</v>
      </c>
      <c r="D1338" s="638" t="s">
        <v>2</v>
      </c>
      <c r="E1338" s="301">
        <v>1114.48</v>
      </c>
      <c r="F1338" s="161">
        <v>43.7</v>
      </c>
      <c r="G1338" s="161">
        <v>1158.18</v>
      </c>
    </row>
    <row r="1339" spans="1:7" s="190" customFormat="1" ht="25.5">
      <c r="A1339" s="160" t="s">
        <v>3920</v>
      </c>
      <c r="B1339" s="300"/>
      <c r="C1339" s="160" t="s">
        <v>834</v>
      </c>
      <c r="D1339" s="638" t="s">
        <v>2</v>
      </c>
      <c r="E1339" s="301">
        <v>478.72</v>
      </c>
      <c r="F1339" s="161">
        <v>57.55</v>
      </c>
      <c r="G1339" s="161">
        <v>536.27</v>
      </c>
    </row>
    <row r="1340" spans="1:7" s="190" customFormat="1" ht="15.95" customHeight="1">
      <c r="A1340" s="185" t="s">
        <v>3921</v>
      </c>
      <c r="B1340" s="186" t="s">
        <v>836</v>
      </c>
      <c r="C1340" s="187"/>
      <c r="D1340" s="191"/>
      <c r="E1340" s="192"/>
      <c r="F1340" s="192"/>
      <c r="G1340" s="193"/>
    </row>
    <row r="1341" spans="1:7" s="190" customFormat="1" ht="25.5">
      <c r="A1341" s="160" t="s">
        <v>3922</v>
      </c>
      <c r="B1341" s="300"/>
      <c r="C1341" s="160" t="s">
        <v>837</v>
      </c>
      <c r="D1341" s="638" t="s">
        <v>34</v>
      </c>
      <c r="E1341" s="301">
        <v>446.86</v>
      </c>
      <c r="F1341" s="161">
        <v>30.25</v>
      </c>
      <c r="G1341" s="161">
        <v>477.11</v>
      </c>
    </row>
    <row r="1342" spans="1:7" s="190" customFormat="1">
      <c r="A1342" s="160" t="s">
        <v>3923</v>
      </c>
      <c r="B1342" s="300"/>
      <c r="C1342" s="160" t="s">
        <v>838</v>
      </c>
      <c r="D1342" s="638" t="s">
        <v>34</v>
      </c>
      <c r="E1342" s="301">
        <v>483.78</v>
      </c>
      <c r="F1342" s="161">
        <v>12.1</v>
      </c>
      <c r="G1342" s="161">
        <v>495.88</v>
      </c>
    </row>
    <row r="1343" spans="1:7" s="190" customFormat="1" ht="25.5">
      <c r="A1343" s="160" t="s">
        <v>3924</v>
      </c>
      <c r="B1343" s="300"/>
      <c r="C1343" s="160" t="s">
        <v>839</v>
      </c>
      <c r="D1343" s="638" t="s">
        <v>34</v>
      </c>
      <c r="E1343" s="301">
        <v>936.12</v>
      </c>
      <c r="F1343" s="161">
        <v>30.25</v>
      </c>
      <c r="G1343" s="161">
        <v>966.37</v>
      </c>
    </row>
    <row r="1344" spans="1:7" s="190" customFormat="1" ht="25.5">
      <c r="A1344" s="160" t="s">
        <v>3925</v>
      </c>
      <c r="B1344" s="300"/>
      <c r="C1344" s="160" t="s">
        <v>840</v>
      </c>
      <c r="D1344" s="638" t="s">
        <v>2</v>
      </c>
      <c r="E1344" s="301">
        <v>1183.94</v>
      </c>
      <c r="F1344" s="161">
        <v>60.5</v>
      </c>
      <c r="G1344" s="161">
        <v>1244.44</v>
      </c>
    </row>
    <row r="1345" spans="1:7" s="190" customFormat="1" ht="25.5">
      <c r="A1345" s="160" t="s">
        <v>3926</v>
      </c>
      <c r="B1345" s="300"/>
      <c r="C1345" s="160" t="s">
        <v>7573</v>
      </c>
      <c r="D1345" s="638" t="s">
        <v>2</v>
      </c>
      <c r="E1345" s="301">
        <v>453.85</v>
      </c>
      <c r="F1345" s="161">
        <v>9.98</v>
      </c>
      <c r="G1345" s="161">
        <v>463.83</v>
      </c>
    </row>
    <row r="1346" spans="1:7" s="190" customFormat="1" ht="25.5">
      <c r="A1346" s="160" t="s">
        <v>3927</v>
      </c>
      <c r="B1346" s="300"/>
      <c r="C1346" s="160" t="s">
        <v>841</v>
      </c>
      <c r="D1346" s="638" t="s">
        <v>2</v>
      </c>
      <c r="E1346" s="301">
        <v>402.53</v>
      </c>
      <c r="F1346" s="161">
        <v>30.25</v>
      </c>
      <c r="G1346" s="161">
        <v>432.78</v>
      </c>
    </row>
    <row r="1347" spans="1:7" s="190" customFormat="1" ht="38.25">
      <c r="A1347" s="160" t="s">
        <v>3928</v>
      </c>
      <c r="B1347" s="300"/>
      <c r="C1347" s="160" t="s">
        <v>842</v>
      </c>
      <c r="D1347" s="638" t="s">
        <v>2</v>
      </c>
      <c r="E1347" s="301">
        <v>682.1</v>
      </c>
      <c r="F1347" s="161">
        <v>19.2</v>
      </c>
      <c r="G1347" s="161">
        <v>701.3</v>
      </c>
    </row>
    <row r="1348" spans="1:7" s="190" customFormat="1" ht="38.25">
      <c r="A1348" s="160" t="s">
        <v>3929</v>
      </c>
      <c r="B1348" s="300"/>
      <c r="C1348" s="160" t="s">
        <v>843</v>
      </c>
      <c r="D1348" s="638" t="s">
        <v>2</v>
      </c>
      <c r="E1348" s="301">
        <v>358.09</v>
      </c>
      <c r="F1348" s="161">
        <v>38.24</v>
      </c>
      <c r="G1348" s="161">
        <v>396.33</v>
      </c>
    </row>
    <row r="1349" spans="1:7" s="190" customFormat="1" ht="25.5">
      <c r="A1349" s="160" t="s">
        <v>3930</v>
      </c>
      <c r="B1349" s="300"/>
      <c r="C1349" s="160" t="s">
        <v>844</v>
      </c>
      <c r="D1349" s="638" t="s">
        <v>34</v>
      </c>
      <c r="E1349" s="301">
        <v>122.01</v>
      </c>
      <c r="F1349" s="161">
        <v>15.14</v>
      </c>
      <c r="G1349" s="161">
        <v>137.15</v>
      </c>
    </row>
    <row r="1350" spans="1:7" s="190" customFormat="1" ht="25.5">
      <c r="A1350" s="160" t="s">
        <v>3931</v>
      </c>
      <c r="B1350" s="300"/>
      <c r="C1350" s="160" t="s">
        <v>845</v>
      </c>
      <c r="D1350" s="638" t="s">
        <v>34</v>
      </c>
      <c r="E1350" s="301">
        <v>128.09</v>
      </c>
      <c r="F1350" s="161">
        <v>15.14</v>
      </c>
      <c r="G1350" s="161">
        <v>143.22999999999999</v>
      </c>
    </row>
    <row r="1351" spans="1:7" s="190" customFormat="1" ht="25.5">
      <c r="A1351" s="160" t="s">
        <v>3932</v>
      </c>
      <c r="B1351" s="300"/>
      <c r="C1351" s="160" t="s">
        <v>846</v>
      </c>
      <c r="D1351" s="638" t="s">
        <v>2</v>
      </c>
      <c r="E1351" s="301">
        <v>904.23</v>
      </c>
      <c r="F1351" s="161">
        <v>43.9</v>
      </c>
      <c r="G1351" s="161">
        <v>948.13</v>
      </c>
    </row>
    <row r="1352" spans="1:7" s="190" customFormat="1" ht="38.25">
      <c r="A1352" s="160" t="s">
        <v>3933</v>
      </c>
      <c r="B1352" s="300"/>
      <c r="C1352" s="160" t="s">
        <v>847</v>
      </c>
      <c r="D1352" s="638" t="s">
        <v>2</v>
      </c>
      <c r="E1352" s="301">
        <v>697.33</v>
      </c>
      <c r="F1352" s="161">
        <v>19.2</v>
      </c>
      <c r="G1352" s="161">
        <v>716.53</v>
      </c>
    </row>
    <row r="1353" spans="1:7" s="190" customFormat="1" ht="25.5">
      <c r="A1353" s="160" t="s">
        <v>3934</v>
      </c>
      <c r="B1353" s="300"/>
      <c r="C1353" s="160" t="s">
        <v>848</v>
      </c>
      <c r="D1353" s="638" t="s">
        <v>2</v>
      </c>
      <c r="E1353" s="301">
        <v>532.17999999999995</v>
      </c>
      <c r="F1353" s="161">
        <v>38.24</v>
      </c>
      <c r="G1353" s="161">
        <v>570.41999999999996</v>
      </c>
    </row>
    <row r="1354" spans="1:7" s="190" customFormat="1" ht="25.5">
      <c r="A1354" s="160" t="s">
        <v>3935</v>
      </c>
      <c r="B1354" s="300"/>
      <c r="C1354" s="160" t="s">
        <v>849</v>
      </c>
      <c r="D1354" s="638" t="s">
        <v>2</v>
      </c>
      <c r="E1354" s="301">
        <v>332.14</v>
      </c>
      <c r="F1354" s="161">
        <v>12.1</v>
      </c>
      <c r="G1354" s="161">
        <v>344.24</v>
      </c>
    </row>
    <row r="1355" spans="1:7" s="190" customFormat="1" ht="38.25">
      <c r="A1355" s="160" t="s">
        <v>3936</v>
      </c>
      <c r="B1355" s="300"/>
      <c r="C1355" s="160" t="s">
        <v>850</v>
      </c>
      <c r="D1355" s="638" t="s">
        <v>2</v>
      </c>
      <c r="E1355" s="301">
        <v>496.26</v>
      </c>
      <c r="F1355" s="161">
        <v>0</v>
      </c>
      <c r="G1355" s="161">
        <v>496.26</v>
      </c>
    </row>
    <row r="1356" spans="1:7" s="190" customFormat="1" ht="15.95" customHeight="1">
      <c r="A1356" s="185" t="s">
        <v>3937</v>
      </c>
      <c r="B1356" s="186" t="s">
        <v>851</v>
      </c>
      <c r="C1356" s="187"/>
      <c r="D1356" s="191"/>
      <c r="E1356" s="192"/>
      <c r="F1356" s="192"/>
      <c r="G1356" s="193"/>
    </row>
    <row r="1357" spans="1:7" s="190" customFormat="1" ht="38.25">
      <c r="A1357" s="160" t="s">
        <v>3938</v>
      </c>
      <c r="B1357" s="300"/>
      <c r="C1357" s="160" t="s">
        <v>852</v>
      </c>
      <c r="D1357" s="638" t="s">
        <v>2</v>
      </c>
      <c r="E1357" s="301">
        <v>2016.27</v>
      </c>
      <c r="F1357" s="161">
        <v>42.63</v>
      </c>
      <c r="G1357" s="161">
        <v>2058.9</v>
      </c>
    </row>
    <row r="1358" spans="1:7" s="190" customFormat="1" ht="25.5">
      <c r="A1358" s="160" t="s">
        <v>3939</v>
      </c>
      <c r="B1358" s="300"/>
      <c r="C1358" s="160" t="s">
        <v>853</v>
      </c>
      <c r="D1358" s="638" t="s">
        <v>2</v>
      </c>
      <c r="E1358" s="301">
        <v>1014.86</v>
      </c>
      <c r="F1358" s="161">
        <v>42.63</v>
      </c>
      <c r="G1358" s="161">
        <v>1057.49</v>
      </c>
    </row>
    <row r="1359" spans="1:7" s="190" customFormat="1" ht="38.25">
      <c r="A1359" s="160" t="s">
        <v>3940</v>
      </c>
      <c r="B1359" s="300"/>
      <c r="C1359" s="160" t="s">
        <v>7814</v>
      </c>
      <c r="D1359" s="638" t="s">
        <v>2</v>
      </c>
      <c r="E1359" s="301">
        <v>1128.96</v>
      </c>
      <c r="F1359" s="161">
        <v>42.63</v>
      </c>
      <c r="G1359" s="161">
        <v>1171.5899999999999</v>
      </c>
    </row>
    <row r="1360" spans="1:7" s="190" customFormat="1" ht="38.25">
      <c r="A1360" s="160" t="s">
        <v>3941</v>
      </c>
      <c r="B1360" s="300"/>
      <c r="C1360" s="160" t="s">
        <v>854</v>
      </c>
      <c r="D1360" s="638" t="s">
        <v>2</v>
      </c>
      <c r="E1360" s="301">
        <v>1642.81</v>
      </c>
      <c r="F1360" s="161">
        <v>42.63</v>
      </c>
      <c r="G1360" s="161">
        <v>1685.44</v>
      </c>
    </row>
    <row r="1361" spans="1:7" s="190" customFormat="1" ht="38.25">
      <c r="A1361" s="160" t="s">
        <v>3942</v>
      </c>
      <c r="B1361" s="300"/>
      <c r="C1361" s="160" t="s">
        <v>7815</v>
      </c>
      <c r="D1361" s="638" t="s">
        <v>2</v>
      </c>
      <c r="E1361" s="301">
        <v>1411.73</v>
      </c>
      <c r="F1361" s="161">
        <v>78.099999999999994</v>
      </c>
      <c r="G1361" s="161">
        <v>1489.83</v>
      </c>
    </row>
    <row r="1362" spans="1:7" s="190" customFormat="1" ht="38.25">
      <c r="A1362" s="160" t="s">
        <v>3943</v>
      </c>
      <c r="B1362" s="300"/>
      <c r="C1362" s="160" t="s">
        <v>7816</v>
      </c>
      <c r="D1362" s="638" t="s">
        <v>2</v>
      </c>
      <c r="E1362" s="301">
        <v>1866.82</v>
      </c>
      <c r="F1362" s="161">
        <v>78.099999999999994</v>
      </c>
      <c r="G1362" s="161">
        <v>1944.92</v>
      </c>
    </row>
    <row r="1363" spans="1:7" s="190" customFormat="1" ht="51">
      <c r="A1363" s="160" t="s">
        <v>3944</v>
      </c>
      <c r="B1363" s="300"/>
      <c r="C1363" s="160" t="s">
        <v>7817</v>
      </c>
      <c r="D1363" s="638" t="s">
        <v>2</v>
      </c>
      <c r="E1363" s="301">
        <v>1758.94</v>
      </c>
      <c r="F1363" s="161">
        <v>78.099999999999994</v>
      </c>
      <c r="G1363" s="161">
        <v>1837.04</v>
      </c>
    </row>
    <row r="1364" spans="1:7" s="190" customFormat="1" ht="38.25">
      <c r="A1364" s="160" t="s">
        <v>3945</v>
      </c>
      <c r="B1364" s="300"/>
      <c r="C1364" s="160" t="s">
        <v>7818</v>
      </c>
      <c r="D1364" s="638" t="s">
        <v>2</v>
      </c>
      <c r="E1364" s="301">
        <v>2035.97</v>
      </c>
      <c r="F1364" s="161">
        <v>78.099999999999994</v>
      </c>
      <c r="G1364" s="161">
        <v>2114.0700000000002</v>
      </c>
    </row>
    <row r="1365" spans="1:7" s="190" customFormat="1" ht="25.5">
      <c r="A1365" s="160" t="s">
        <v>3946</v>
      </c>
      <c r="B1365" s="300"/>
      <c r="C1365" s="160" t="s">
        <v>855</v>
      </c>
      <c r="D1365" s="638" t="s">
        <v>2</v>
      </c>
      <c r="E1365" s="301">
        <v>1232.3</v>
      </c>
      <c r="F1365" s="161">
        <v>42.63</v>
      </c>
      <c r="G1365" s="161">
        <v>1274.93</v>
      </c>
    </row>
    <row r="1366" spans="1:7" s="190" customFormat="1" ht="38.25">
      <c r="A1366" s="160" t="s">
        <v>3947</v>
      </c>
      <c r="B1366" s="300"/>
      <c r="C1366" s="160" t="s">
        <v>7819</v>
      </c>
      <c r="D1366" s="638" t="s">
        <v>2</v>
      </c>
      <c r="E1366" s="301">
        <v>1314.2</v>
      </c>
      <c r="F1366" s="161">
        <v>42.63</v>
      </c>
      <c r="G1366" s="161">
        <v>1356.83</v>
      </c>
    </row>
    <row r="1367" spans="1:7" s="190" customFormat="1" ht="38.25">
      <c r="A1367" s="160" t="s">
        <v>3948</v>
      </c>
      <c r="B1367" s="300"/>
      <c r="C1367" s="160" t="s">
        <v>856</v>
      </c>
      <c r="D1367" s="638" t="s">
        <v>2</v>
      </c>
      <c r="E1367" s="301">
        <v>1919.03</v>
      </c>
      <c r="F1367" s="161">
        <v>42.63</v>
      </c>
      <c r="G1367" s="161">
        <v>1961.66</v>
      </c>
    </row>
    <row r="1368" spans="1:7" s="190" customFormat="1" ht="38.25">
      <c r="A1368" s="160" t="s">
        <v>3949</v>
      </c>
      <c r="B1368" s="300"/>
      <c r="C1368" s="160" t="s">
        <v>7820</v>
      </c>
      <c r="D1368" s="638" t="s">
        <v>2</v>
      </c>
      <c r="E1368" s="301">
        <v>1675.21</v>
      </c>
      <c r="F1368" s="161">
        <v>78.099999999999994</v>
      </c>
      <c r="G1368" s="161">
        <v>1753.31</v>
      </c>
    </row>
    <row r="1369" spans="1:7" s="190" customFormat="1" ht="38.25">
      <c r="A1369" s="160" t="s">
        <v>3950</v>
      </c>
      <c r="B1369" s="300"/>
      <c r="C1369" s="160" t="s">
        <v>7821</v>
      </c>
      <c r="D1369" s="638" t="s">
        <v>2</v>
      </c>
      <c r="E1369" s="301">
        <v>2157.29</v>
      </c>
      <c r="F1369" s="161">
        <v>78.099999999999994</v>
      </c>
      <c r="G1369" s="161">
        <v>2235.39</v>
      </c>
    </row>
    <row r="1370" spans="1:7" s="190" customFormat="1" ht="51">
      <c r="A1370" s="160" t="s">
        <v>3951</v>
      </c>
      <c r="B1370" s="300"/>
      <c r="C1370" s="160" t="s">
        <v>7822</v>
      </c>
      <c r="D1370" s="638" t="s">
        <v>2</v>
      </c>
      <c r="E1370" s="301">
        <v>1670</v>
      </c>
      <c r="F1370" s="161">
        <v>78.099999999999994</v>
      </c>
      <c r="G1370" s="161">
        <v>1748.1</v>
      </c>
    </row>
    <row r="1371" spans="1:7" s="190" customFormat="1" ht="51">
      <c r="A1371" s="160" t="s">
        <v>3952</v>
      </c>
      <c r="B1371" s="300"/>
      <c r="C1371" s="160" t="s">
        <v>7823</v>
      </c>
      <c r="D1371" s="638" t="s">
        <v>2</v>
      </c>
      <c r="E1371" s="301">
        <v>2184.0500000000002</v>
      </c>
      <c r="F1371" s="161">
        <v>78.099999999999994</v>
      </c>
      <c r="G1371" s="161">
        <v>2262.15</v>
      </c>
    </row>
    <row r="1372" spans="1:7" s="190" customFormat="1" ht="38.25">
      <c r="A1372" s="160" t="s">
        <v>3953</v>
      </c>
      <c r="B1372" s="300"/>
      <c r="C1372" s="160" t="s">
        <v>7824</v>
      </c>
      <c r="D1372" s="638" t="s">
        <v>2</v>
      </c>
      <c r="E1372" s="301">
        <v>2352.84</v>
      </c>
      <c r="F1372" s="161">
        <v>78.099999999999994</v>
      </c>
      <c r="G1372" s="161">
        <v>2430.94</v>
      </c>
    </row>
    <row r="1373" spans="1:7" s="190" customFormat="1" ht="38.25">
      <c r="A1373" s="160" t="s">
        <v>3954</v>
      </c>
      <c r="B1373" s="300"/>
      <c r="C1373" s="160" t="s">
        <v>857</v>
      </c>
      <c r="D1373" s="638" t="s">
        <v>2</v>
      </c>
      <c r="E1373" s="301">
        <v>2194.9899999999998</v>
      </c>
      <c r="F1373" s="161">
        <v>42.63</v>
      </c>
      <c r="G1373" s="161">
        <v>2237.62</v>
      </c>
    </row>
    <row r="1374" spans="1:7" s="190" customFormat="1" ht="38.25">
      <c r="A1374" s="160" t="s">
        <v>3955</v>
      </c>
      <c r="B1374" s="300"/>
      <c r="C1374" s="160" t="s">
        <v>858</v>
      </c>
      <c r="D1374" s="638" t="s">
        <v>2</v>
      </c>
      <c r="E1374" s="301">
        <v>1889.34</v>
      </c>
      <c r="F1374" s="161">
        <v>42.63</v>
      </c>
      <c r="G1374" s="161">
        <v>1931.97</v>
      </c>
    </row>
    <row r="1375" spans="1:7" s="190" customFormat="1" ht="38.25">
      <c r="A1375" s="160" t="s">
        <v>3956</v>
      </c>
      <c r="B1375" s="300"/>
      <c r="C1375" s="160" t="s">
        <v>859</v>
      </c>
      <c r="D1375" s="638" t="s">
        <v>2</v>
      </c>
      <c r="E1375" s="301">
        <v>2468.06</v>
      </c>
      <c r="F1375" s="161">
        <v>42.63</v>
      </c>
      <c r="G1375" s="161">
        <v>2510.69</v>
      </c>
    </row>
    <row r="1376" spans="1:7" s="190" customFormat="1" ht="38.25">
      <c r="A1376" s="160" t="s">
        <v>3957</v>
      </c>
      <c r="B1376" s="300"/>
      <c r="C1376" s="160" t="s">
        <v>860</v>
      </c>
      <c r="D1376" s="638" t="s">
        <v>2</v>
      </c>
      <c r="E1376" s="301">
        <v>1696.28</v>
      </c>
      <c r="F1376" s="161">
        <v>173.33</v>
      </c>
      <c r="G1376" s="161">
        <v>1869.61</v>
      </c>
    </row>
    <row r="1377" spans="1:7" s="190" customFormat="1" ht="38.25">
      <c r="A1377" s="160" t="s">
        <v>3958</v>
      </c>
      <c r="B1377" s="300"/>
      <c r="C1377" s="160" t="s">
        <v>861</v>
      </c>
      <c r="D1377" s="638" t="s">
        <v>2</v>
      </c>
      <c r="E1377" s="301">
        <v>1471.11</v>
      </c>
      <c r="F1377" s="161">
        <v>42.63</v>
      </c>
      <c r="G1377" s="161">
        <v>1513.74</v>
      </c>
    </row>
    <row r="1378" spans="1:7" s="190" customFormat="1" ht="38.25">
      <c r="A1378" s="160" t="s">
        <v>3959</v>
      </c>
      <c r="B1378" s="300"/>
      <c r="C1378" s="160" t="s">
        <v>862</v>
      </c>
      <c r="D1378" s="638" t="s">
        <v>2</v>
      </c>
      <c r="E1378" s="301">
        <v>751.67</v>
      </c>
      <c r="F1378" s="161">
        <v>42.63</v>
      </c>
      <c r="G1378" s="161">
        <v>794.3</v>
      </c>
    </row>
    <row r="1379" spans="1:7" s="190" customFormat="1" ht="38.25">
      <c r="A1379" s="160" t="s">
        <v>3960</v>
      </c>
      <c r="B1379" s="300"/>
      <c r="C1379" s="160" t="s">
        <v>7825</v>
      </c>
      <c r="D1379" s="638" t="s">
        <v>2</v>
      </c>
      <c r="E1379" s="301">
        <v>1628</v>
      </c>
      <c r="F1379" s="161">
        <v>42.63</v>
      </c>
      <c r="G1379" s="161">
        <v>1670.63</v>
      </c>
    </row>
    <row r="1380" spans="1:7" s="190" customFormat="1" ht="38.25">
      <c r="A1380" s="160" t="s">
        <v>3961</v>
      </c>
      <c r="B1380" s="300"/>
      <c r="C1380" s="160" t="s">
        <v>7826</v>
      </c>
      <c r="D1380" s="638" t="s">
        <v>2</v>
      </c>
      <c r="E1380" s="301">
        <v>1393.51</v>
      </c>
      <c r="F1380" s="161">
        <v>42.63</v>
      </c>
      <c r="G1380" s="161">
        <v>1436.14</v>
      </c>
    </row>
    <row r="1381" spans="1:7" s="190" customFormat="1" ht="15.95" customHeight="1">
      <c r="A1381" s="185" t="s">
        <v>3962</v>
      </c>
      <c r="B1381" s="186" t="s">
        <v>3963</v>
      </c>
      <c r="C1381" s="187"/>
      <c r="D1381" s="191"/>
      <c r="E1381" s="192"/>
      <c r="F1381" s="192"/>
      <c r="G1381" s="193"/>
    </row>
    <row r="1382" spans="1:7" ht="25.5">
      <c r="A1382" s="160" t="s">
        <v>3964</v>
      </c>
      <c r="B1382" s="300"/>
      <c r="C1382" s="160" t="s">
        <v>7827</v>
      </c>
      <c r="D1382" s="638" t="s">
        <v>34</v>
      </c>
      <c r="E1382" s="301">
        <v>862.59</v>
      </c>
      <c r="F1382" s="161">
        <v>35.47</v>
      </c>
      <c r="G1382" s="161">
        <v>898.06</v>
      </c>
    </row>
    <row r="1383" spans="1:7" s="190" customFormat="1" ht="15.95" customHeight="1">
      <c r="A1383" s="185" t="s">
        <v>3965</v>
      </c>
      <c r="B1383" s="186" t="s">
        <v>3966</v>
      </c>
      <c r="C1383" s="187"/>
      <c r="D1383" s="191"/>
      <c r="E1383" s="192"/>
      <c r="F1383" s="192"/>
      <c r="G1383" s="193"/>
    </row>
    <row r="1384" spans="1:7" s="190" customFormat="1" ht="25.5">
      <c r="A1384" s="160" t="s">
        <v>3967</v>
      </c>
      <c r="B1384" s="300"/>
      <c r="C1384" s="160" t="s">
        <v>863</v>
      </c>
      <c r="D1384" s="638" t="s">
        <v>2</v>
      </c>
      <c r="E1384" s="301">
        <v>479.9</v>
      </c>
      <c r="F1384" s="161">
        <v>30.25</v>
      </c>
      <c r="G1384" s="161">
        <v>510.15</v>
      </c>
    </row>
    <row r="1385" spans="1:7" s="190" customFormat="1" ht="38.25">
      <c r="A1385" s="160" t="s">
        <v>3968</v>
      </c>
      <c r="B1385" s="300"/>
      <c r="C1385" s="160" t="s">
        <v>864</v>
      </c>
      <c r="D1385" s="638" t="s">
        <v>2</v>
      </c>
      <c r="E1385" s="301">
        <v>678.2</v>
      </c>
      <c r="F1385" s="161">
        <v>85.34</v>
      </c>
      <c r="G1385" s="161">
        <v>763.54</v>
      </c>
    </row>
    <row r="1386" spans="1:7" s="190" customFormat="1" ht="15.95" customHeight="1">
      <c r="A1386" s="185" t="s">
        <v>3969</v>
      </c>
      <c r="B1386" s="186" t="s">
        <v>865</v>
      </c>
      <c r="C1386" s="187"/>
      <c r="D1386" s="191"/>
      <c r="E1386" s="192"/>
      <c r="F1386" s="192"/>
      <c r="G1386" s="193"/>
    </row>
    <row r="1387" spans="1:7" s="190" customFormat="1" ht="38.25">
      <c r="A1387" s="160" t="s">
        <v>3970</v>
      </c>
      <c r="B1387" s="300"/>
      <c r="C1387" s="160" t="s">
        <v>866</v>
      </c>
      <c r="D1387" s="638" t="s">
        <v>34</v>
      </c>
      <c r="E1387" s="301">
        <v>671.33</v>
      </c>
      <c r="F1387" s="161">
        <v>36.299999999999997</v>
      </c>
      <c r="G1387" s="161">
        <v>707.63</v>
      </c>
    </row>
    <row r="1388" spans="1:7" s="190" customFormat="1" ht="25.5">
      <c r="A1388" s="160" t="s">
        <v>7175</v>
      </c>
      <c r="B1388" s="300"/>
      <c r="C1388" s="160" t="s">
        <v>7176</v>
      </c>
      <c r="D1388" s="638" t="s">
        <v>34</v>
      </c>
      <c r="E1388" s="301">
        <v>375.58</v>
      </c>
      <c r="F1388" s="161">
        <v>15.14</v>
      </c>
      <c r="G1388" s="161">
        <v>390.72</v>
      </c>
    </row>
    <row r="1389" spans="1:7" s="190" customFormat="1" ht="38.25">
      <c r="A1389" s="160" t="s">
        <v>3971</v>
      </c>
      <c r="B1389" s="300"/>
      <c r="C1389" s="160" t="s">
        <v>867</v>
      </c>
      <c r="D1389" s="638" t="s">
        <v>34</v>
      </c>
      <c r="E1389" s="301">
        <v>540.66999999999996</v>
      </c>
      <c r="F1389" s="161">
        <v>30.25</v>
      </c>
      <c r="G1389" s="161">
        <v>570.91999999999996</v>
      </c>
    </row>
    <row r="1390" spans="1:7" s="190" customFormat="1" ht="15.95" customHeight="1">
      <c r="A1390" s="185" t="s">
        <v>3972</v>
      </c>
      <c r="B1390" s="186" t="s">
        <v>3973</v>
      </c>
      <c r="C1390" s="187"/>
      <c r="D1390" s="191"/>
      <c r="E1390" s="192"/>
      <c r="F1390" s="192"/>
      <c r="G1390" s="193"/>
    </row>
    <row r="1391" spans="1:7" s="190" customFormat="1">
      <c r="A1391" s="160" t="s">
        <v>3974</v>
      </c>
      <c r="B1391" s="300"/>
      <c r="C1391" s="160" t="s">
        <v>868</v>
      </c>
      <c r="D1391" s="638" t="s">
        <v>2</v>
      </c>
      <c r="E1391" s="301">
        <v>0</v>
      </c>
      <c r="F1391" s="161">
        <v>30.25</v>
      </c>
      <c r="G1391" s="161">
        <v>30.25</v>
      </c>
    </row>
    <row r="1392" spans="1:7" s="190" customFormat="1">
      <c r="A1392" s="160" t="s">
        <v>3975</v>
      </c>
      <c r="B1392" s="300"/>
      <c r="C1392" s="160" t="s">
        <v>869</v>
      </c>
      <c r="D1392" s="638" t="s">
        <v>34</v>
      </c>
      <c r="E1392" s="301">
        <v>1.18</v>
      </c>
      <c r="F1392" s="161">
        <v>7.87</v>
      </c>
      <c r="G1392" s="161">
        <v>9.0500000000000007</v>
      </c>
    </row>
    <row r="1393" spans="1:7" s="190" customFormat="1">
      <c r="A1393" s="160" t="s">
        <v>3976</v>
      </c>
      <c r="B1393" s="300"/>
      <c r="C1393" s="160" t="s">
        <v>870</v>
      </c>
      <c r="D1393" s="638" t="s">
        <v>34</v>
      </c>
      <c r="E1393" s="301">
        <v>0</v>
      </c>
      <c r="F1393" s="161">
        <v>18.149999999999999</v>
      </c>
      <c r="G1393" s="161">
        <v>18.149999999999999</v>
      </c>
    </row>
    <row r="1394" spans="1:7" s="190" customFormat="1">
      <c r="A1394" s="160" t="s">
        <v>3977</v>
      </c>
      <c r="B1394" s="300"/>
      <c r="C1394" s="160" t="s">
        <v>871</v>
      </c>
      <c r="D1394" s="638" t="s">
        <v>34</v>
      </c>
      <c r="E1394" s="301">
        <v>14.65</v>
      </c>
      <c r="F1394" s="161">
        <v>20.34</v>
      </c>
      <c r="G1394" s="161">
        <v>34.99</v>
      </c>
    </row>
    <row r="1395" spans="1:7" s="190" customFormat="1" ht="25.5">
      <c r="A1395" s="160" t="s">
        <v>3978</v>
      </c>
      <c r="B1395" s="300"/>
      <c r="C1395" s="160" t="s">
        <v>872</v>
      </c>
      <c r="D1395" s="638" t="s">
        <v>3</v>
      </c>
      <c r="E1395" s="301">
        <v>2200.96</v>
      </c>
      <c r="F1395" s="161">
        <v>70.94</v>
      </c>
      <c r="G1395" s="161">
        <v>2271.9</v>
      </c>
    </row>
    <row r="1396" spans="1:7" s="190" customFormat="1">
      <c r="A1396" s="160" t="s">
        <v>3979</v>
      </c>
      <c r="B1396" s="300"/>
      <c r="C1396" s="160" t="s">
        <v>873</v>
      </c>
      <c r="D1396" s="638" t="s">
        <v>34</v>
      </c>
      <c r="E1396" s="301">
        <v>47.1</v>
      </c>
      <c r="F1396" s="161">
        <v>7.87</v>
      </c>
      <c r="G1396" s="161">
        <v>54.97</v>
      </c>
    </row>
    <row r="1397" spans="1:7" s="190" customFormat="1" ht="25.5">
      <c r="A1397" s="160" t="s">
        <v>3980</v>
      </c>
      <c r="B1397" s="300"/>
      <c r="C1397" s="160" t="s">
        <v>874</v>
      </c>
      <c r="D1397" s="638" t="s">
        <v>34</v>
      </c>
      <c r="E1397" s="301">
        <v>191.44</v>
      </c>
      <c r="F1397" s="161">
        <v>7.87</v>
      </c>
      <c r="G1397" s="161">
        <v>199.31</v>
      </c>
    </row>
    <row r="1398" spans="1:7" s="190" customFormat="1">
      <c r="A1398" s="160" t="s">
        <v>3981</v>
      </c>
      <c r="B1398" s="300"/>
      <c r="C1398" s="160" t="s">
        <v>875</v>
      </c>
      <c r="D1398" s="638" t="s">
        <v>2</v>
      </c>
      <c r="E1398" s="301">
        <v>126.89</v>
      </c>
      <c r="F1398" s="161">
        <v>36.299999999999997</v>
      </c>
      <c r="G1398" s="161">
        <v>163.19</v>
      </c>
    </row>
    <row r="1399" spans="1:7" s="190" customFormat="1" ht="25.5">
      <c r="A1399" s="160" t="s">
        <v>3982</v>
      </c>
      <c r="B1399" s="300"/>
      <c r="C1399" s="160" t="s">
        <v>876</v>
      </c>
      <c r="D1399" s="638" t="s">
        <v>2</v>
      </c>
      <c r="E1399" s="301">
        <v>66</v>
      </c>
      <c r="F1399" s="161">
        <v>6.58</v>
      </c>
      <c r="G1399" s="161">
        <v>72.58</v>
      </c>
    </row>
    <row r="1400" spans="1:7" s="190" customFormat="1" ht="25.5">
      <c r="A1400" s="160" t="s">
        <v>3983</v>
      </c>
      <c r="B1400" s="300"/>
      <c r="C1400" s="160" t="s">
        <v>877</v>
      </c>
      <c r="D1400" s="638" t="s">
        <v>2</v>
      </c>
      <c r="E1400" s="301">
        <v>27.68</v>
      </c>
      <c r="F1400" s="161">
        <v>6.58</v>
      </c>
      <c r="G1400" s="161">
        <v>34.26</v>
      </c>
    </row>
    <row r="1401" spans="1:7" s="190" customFormat="1" ht="38.25">
      <c r="A1401" s="160" t="s">
        <v>3984</v>
      </c>
      <c r="B1401" s="300"/>
      <c r="C1401" s="160" t="s">
        <v>878</v>
      </c>
      <c r="D1401" s="638" t="s">
        <v>2</v>
      </c>
      <c r="E1401" s="301">
        <v>334.26</v>
      </c>
      <c r="F1401" s="161">
        <v>66.010000000000005</v>
      </c>
      <c r="G1401" s="161">
        <v>400.27</v>
      </c>
    </row>
    <row r="1402" spans="1:7" s="190" customFormat="1" ht="38.25">
      <c r="A1402" s="160" t="s">
        <v>3985</v>
      </c>
      <c r="B1402" s="300"/>
      <c r="C1402" s="160" t="s">
        <v>7828</v>
      </c>
      <c r="D1402" s="638" t="s">
        <v>2</v>
      </c>
      <c r="E1402" s="301">
        <v>536.30999999999995</v>
      </c>
      <c r="F1402" s="161">
        <v>66.010000000000005</v>
      </c>
      <c r="G1402" s="161">
        <v>602.32000000000005</v>
      </c>
    </row>
    <row r="1403" spans="1:7" s="190" customFormat="1" ht="15.95" customHeight="1">
      <c r="A1403" s="179" t="s">
        <v>3986</v>
      </c>
      <c r="B1403" s="180" t="s">
        <v>3987</v>
      </c>
      <c r="C1403" s="181"/>
      <c r="D1403" s="182"/>
      <c r="E1403" s="183"/>
      <c r="F1403" s="183"/>
      <c r="G1403" s="184"/>
    </row>
    <row r="1404" spans="1:7" s="190" customFormat="1" ht="15.95" customHeight="1">
      <c r="A1404" s="185" t="s">
        <v>3988</v>
      </c>
      <c r="B1404" s="186" t="s">
        <v>879</v>
      </c>
      <c r="C1404" s="187"/>
      <c r="D1404" s="191"/>
      <c r="E1404" s="192"/>
      <c r="F1404" s="192"/>
      <c r="G1404" s="193"/>
    </row>
    <row r="1405" spans="1:7" s="190" customFormat="1">
      <c r="A1405" s="160" t="s">
        <v>3989</v>
      </c>
      <c r="B1405" s="300"/>
      <c r="C1405" s="160" t="s">
        <v>880</v>
      </c>
      <c r="D1405" s="638" t="s">
        <v>2</v>
      </c>
      <c r="E1405" s="301">
        <v>509.08</v>
      </c>
      <c r="F1405" s="161">
        <v>45.39</v>
      </c>
      <c r="G1405" s="161">
        <v>554.47</v>
      </c>
    </row>
    <row r="1406" spans="1:7" s="190" customFormat="1" ht="25.5">
      <c r="A1406" s="160" t="s">
        <v>3990</v>
      </c>
      <c r="B1406" s="300"/>
      <c r="C1406" s="160" t="s">
        <v>881</v>
      </c>
      <c r="D1406" s="638" t="s">
        <v>2</v>
      </c>
      <c r="E1406" s="301">
        <v>243.79</v>
      </c>
      <c r="F1406" s="161">
        <v>45.39</v>
      </c>
      <c r="G1406" s="161">
        <v>289.18</v>
      </c>
    </row>
    <row r="1407" spans="1:7" s="190" customFormat="1">
      <c r="A1407" s="160" t="s">
        <v>3991</v>
      </c>
      <c r="B1407" s="300"/>
      <c r="C1407" s="160" t="s">
        <v>882</v>
      </c>
      <c r="D1407" s="638" t="s">
        <v>2</v>
      </c>
      <c r="E1407" s="301">
        <v>633.20000000000005</v>
      </c>
      <c r="F1407" s="161">
        <v>45.39</v>
      </c>
      <c r="G1407" s="161">
        <v>678.59</v>
      </c>
    </row>
    <row r="1408" spans="1:7" s="190" customFormat="1" ht="25.5">
      <c r="A1408" s="160" t="s">
        <v>3992</v>
      </c>
      <c r="B1408" s="300"/>
      <c r="C1408" s="160" t="s">
        <v>7829</v>
      </c>
      <c r="D1408" s="638" t="s">
        <v>2</v>
      </c>
      <c r="E1408" s="301">
        <v>539.08000000000004</v>
      </c>
      <c r="F1408" s="161">
        <v>45.39</v>
      </c>
      <c r="G1408" s="161">
        <v>584.47</v>
      </c>
    </row>
    <row r="1409" spans="1:7" s="190" customFormat="1">
      <c r="A1409" s="160" t="s">
        <v>3993</v>
      </c>
      <c r="B1409" s="300"/>
      <c r="C1409" s="160" t="s">
        <v>7830</v>
      </c>
      <c r="D1409" s="638" t="s">
        <v>2</v>
      </c>
      <c r="E1409" s="301">
        <v>545.39</v>
      </c>
      <c r="F1409" s="161">
        <v>45.39</v>
      </c>
      <c r="G1409" s="161">
        <v>590.78</v>
      </c>
    </row>
    <row r="1410" spans="1:7" s="190" customFormat="1" ht="25.5">
      <c r="A1410" s="160" t="s">
        <v>3994</v>
      </c>
      <c r="B1410" s="300"/>
      <c r="C1410" s="160" t="s">
        <v>883</v>
      </c>
      <c r="D1410" s="638" t="s">
        <v>2</v>
      </c>
      <c r="E1410" s="301">
        <v>256.10000000000002</v>
      </c>
      <c r="F1410" s="161">
        <v>45.39</v>
      </c>
      <c r="G1410" s="161">
        <v>301.49</v>
      </c>
    </row>
    <row r="1411" spans="1:7" s="190" customFormat="1">
      <c r="A1411" s="160" t="s">
        <v>3995</v>
      </c>
      <c r="B1411" s="300"/>
      <c r="C1411" s="160" t="s">
        <v>884</v>
      </c>
      <c r="D1411" s="638" t="s">
        <v>2</v>
      </c>
      <c r="E1411" s="301">
        <v>585.87</v>
      </c>
      <c r="F1411" s="161">
        <v>45.39</v>
      </c>
      <c r="G1411" s="161">
        <v>631.26</v>
      </c>
    </row>
    <row r="1412" spans="1:7" s="190" customFormat="1" ht="25.5">
      <c r="A1412" s="160" t="s">
        <v>3996</v>
      </c>
      <c r="B1412" s="300"/>
      <c r="C1412" s="160" t="s">
        <v>885</v>
      </c>
      <c r="D1412" s="638" t="s">
        <v>2</v>
      </c>
      <c r="E1412" s="301">
        <v>507.84</v>
      </c>
      <c r="F1412" s="161">
        <v>45.39</v>
      </c>
      <c r="G1412" s="161">
        <v>553.23</v>
      </c>
    </row>
    <row r="1413" spans="1:7" s="190" customFormat="1" ht="25.5">
      <c r="A1413" s="160" t="s">
        <v>3997</v>
      </c>
      <c r="B1413" s="300"/>
      <c r="C1413" s="160" t="s">
        <v>886</v>
      </c>
      <c r="D1413" s="638" t="s">
        <v>2</v>
      </c>
      <c r="E1413" s="301">
        <v>699.44</v>
      </c>
      <c r="F1413" s="161">
        <v>45.39</v>
      </c>
      <c r="G1413" s="161">
        <v>744.83</v>
      </c>
    </row>
    <row r="1414" spans="1:7" s="190" customFormat="1" ht="25.5">
      <c r="A1414" s="160" t="s">
        <v>3998</v>
      </c>
      <c r="B1414" s="300"/>
      <c r="C1414" s="160" t="s">
        <v>887</v>
      </c>
      <c r="D1414" s="638" t="s">
        <v>2</v>
      </c>
      <c r="E1414" s="301">
        <v>644.42999999999995</v>
      </c>
      <c r="F1414" s="161">
        <v>45.39</v>
      </c>
      <c r="G1414" s="161">
        <v>689.82</v>
      </c>
    </row>
    <row r="1415" spans="1:7" s="190" customFormat="1" ht="38.25">
      <c r="A1415" s="160" t="s">
        <v>3999</v>
      </c>
      <c r="B1415" s="300"/>
      <c r="C1415" s="160" t="s">
        <v>888</v>
      </c>
      <c r="D1415" s="638" t="s">
        <v>2</v>
      </c>
      <c r="E1415" s="301">
        <v>208.15</v>
      </c>
      <c r="F1415" s="161">
        <v>0</v>
      </c>
      <c r="G1415" s="161">
        <v>208.15</v>
      </c>
    </row>
    <row r="1416" spans="1:7" s="190" customFormat="1">
      <c r="A1416" s="160" t="s">
        <v>4000</v>
      </c>
      <c r="B1416" s="300"/>
      <c r="C1416" s="160" t="s">
        <v>7831</v>
      </c>
      <c r="D1416" s="638" t="s">
        <v>2</v>
      </c>
      <c r="E1416" s="301">
        <v>577.98</v>
      </c>
      <c r="F1416" s="161">
        <v>34.869999999999997</v>
      </c>
      <c r="G1416" s="161">
        <v>612.85</v>
      </c>
    </row>
    <row r="1417" spans="1:7" s="190" customFormat="1" ht="25.5">
      <c r="A1417" s="160" t="s">
        <v>7574</v>
      </c>
      <c r="B1417" s="300"/>
      <c r="C1417" s="160" t="s">
        <v>7832</v>
      </c>
      <c r="D1417" s="638" t="s">
        <v>2</v>
      </c>
      <c r="E1417" s="301">
        <v>1020.19</v>
      </c>
      <c r="F1417" s="161">
        <v>45.39</v>
      </c>
      <c r="G1417" s="161">
        <v>1065.58</v>
      </c>
    </row>
    <row r="1418" spans="1:7" s="190" customFormat="1" ht="25.5">
      <c r="A1418" s="160" t="s">
        <v>7575</v>
      </c>
      <c r="B1418" s="300"/>
      <c r="C1418" s="160" t="s">
        <v>7833</v>
      </c>
      <c r="D1418" s="638" t="s">
        <v>2</v>
      </c>
      <c r="E1418" s="301">
        <v>960.97</v>
      </c>
      <c r="F1418" s="161">
        <v>45.39</v>
      </c>
      <c r="G1418" s="161">
        <v>1006.36</v>
      </c>
    </row>
    <row r="1419" spans="1:7" s="190" customFormat="1" ht="25.5">
      <c r="A1419" s="160" t="s">
        <v>4001</v>
      </c>
      <c r="B1419" s="300"/>
      <c r="C1419" s="160" t="s">
        <v>7834</v>
      </c>
      <c r="D1419" s="638" t="s">
        <v>2</v>
      </c>
      <c r="E1419" s="301">
        <v>587.70000000000005</v>
      </c>
      <c r="F1419" s="161">
        <v>45.39</v>
      </c>
      <c r="G1419" s="161">
        <v>633.09</v>
      </c>
    </row>
    <row r="1420" spans="1:7" s="190" customFormat="1">
      <c r="A1420" s="160" t="s">
        <v>4002</v>
      </c>
      <c r="B1420" s="300"/>
      <c r="C1420" s="160" t="s">
        <v>889</v>
      </c>
      <c r="D1420" s="638" t="s">
        <v>2</v>
      </c>
      <c r="E1420" s="301">
        <v>471.51</v>
      </c>
      <c r="F1420" s="161">
        <v>34.869999999999997</v>
      </c>
      <c r="G1420" s="161">
        <v>506.38</v>
      </c>
    </row>
    <row r="1421" spans="1:7" s="190" customFormat="1">
      <c r="A1421" s="160" t="s">
        <v>4003</v>
      </c>
      <c r="B1421" s="300"/>
      <c r="C1421" s="160" t="s">
        <v>7835</v>
      </c>
      <c r="D1421" s="638" t="s">
        <v>2</v>
      </c>
      <c r="E1421" s="301">
        <v>610.91999999999996</v>
      </c>
      <c r="F1421" s="161">
        <v>34.869999999999997</v>
      </c>
      <c r="G1421" s="161">
        <v>645.79</v>
      </c>
    </row>
    <row r="1422" spans="1:7" s="190" customFormat="1">
      <c r="A1422" s="160" t="s">
        <v>4004</v>
      </c>
      <c r="B1422" s="300"/>
      <c r="C1422" s="160" t="s">
        <v>890</v>
      </c>
      <c r="D1422" s="638" t="s">
        <v>2</v>
      </c>
      <c r="E1422" s="301">
        <v>482.39</v>
      </c>
      <c r="F1422" s="161">
        <v>26.16</v>
      </c>
      <c r="G1422" s="161">
        <v>508.55</v>
      </c>
    </row>
    <row r="1423" spans="1:7" s="190" customFormat="1">
      <c r="A1423" s="160" t="s">
        <v>4005</v>
      </c>
      <c r="B1423" s="300"/>
      <c r="C1423" s="160" t="s">
        <v>7836</v>
      </c>
      <c r="D1423" s="638" t="s">
        <v>2</v>
      </c>
      <c r="E1423" s="301">
        <v>524.19000000000005</v>
      </c>
      <c r="F1423" s="161">
        <v>26.16</v>
      </c>
      <c r="G1423" s="161">
        <v>550.35</v>
      </c>
    </row>
    <row r="1424" spans="1:7" s="190" customFormat="1" ht="25.5">
      <c r="A1424" s="160" t="s">
        <v>4006</v>
      </c>
      <c r="B1424" s="300"/>
      <c r="C1424" s="160" t="s">
        <v>891</v>
      </c>
      <c r="D1424" s="638" t="s">
        <v>2</v>
      </c>
      <c r="E1424" s="301">
        <v>420.64</v>
      </c>
      <c r="F1424" s="161">
        <v>26.16</v>
      </c>
      <c r="G1424" s="161">
        <v>446.8</v>
      </c>
    </row>
    <row r="1425" spans="1:7" s="190" customFormat="1">
      <c r="A1425" s="160" t="s">
        <v>4007</v>
      </c>
      <c r="B1425" s="300"/>
      <c r="C1425" s="160" t="s">
        <v>4008</v>
      </c>
      <c r="D1425" s="638" t="s">
        <v>2</v>
      </c>
      <c r="E1425" s="301">
        <v>706.13</v>
      </c>
      <c r="F1425" s="161">
        <v>0</v>
      </c>
      <c r="G1425" s="161">
        <v>706.13</v>
      </c>
    </row>
    <row r="1426" spans="1:7" s="190" customFormat="1" ht="25.5">
      <c r="A1426" s="160" t="s">
        <v>4009</v>
      </c>
      <c r="B1426" s="300"/>
      <c r="C1426" s="160" t="s">
        <v>892</v>
      </c>
      <c r="D1426" s="638" t="s">
        <v>2</v>
      </c>
      <c r="E1426" s="301">
        <v>800.56</v>
      </c>
      <c r="F1426" s="161">
        <v>0</v>
      </c>
      <c r="G1426" s="161">
        <v>800.56</v>
      </c>
    </row>
    <row r="1427" spans="1:7" s="190" customFormat="1" ht="25.5">
      <c r="A1427" s="160" t="s">
        <v>4010</v>
      </c>
      <c r="B1427" s="300"/>
      <c r="C1427" s="160" t="s">
        <v>893</v>
      </c>
      <c r="D1427" s="638" t="s">
        <v>2</v>
      </c>
      <c r="E1427" s="301">
        <v>582.63</v>
      </c>
      <c r="F1427" s="161">
        <v>0</v>
      </c>
      <c r="G1427" s="161">
        <v>582.63</v>
      </c>
    </row>
    <row r="1428" spans="1:7" s="190" customFormat="1" ht="25.5">
      <c r="A1428" s="160" t="s">
        <v>4011</v>
      </c>
      <c r="B1428" s="300"/>
      <c r="C1428" s="160" t="s">
        <v>7837</v>
      </c>
      <c r="D1428" s="638" t="s">
        <v>2</v>
      </c>
      <c r="E1428" s="301">
        <v>577.69000000000005</v>
      </c>
      <c r="F1428" s="161">
        <v>0</v>
      </c>
      <c r="G1428" s="161">
        <v>577.69000000000005</v>
      </c>
    </row>
    <row r="1429" spans="1:7" ht="25.5">
      <c r="A1429" s="160" t="s">
        <v>4012</v>
      </c>
      <c r="B1429" s="300"/>
      <c r="C1429" s="160" t="s">
        <v>894</v>
      </c>
      <c r="D1429" s="638" t="s">
        <v>2</v>
      </c>
      <c r="E1429" s="301">
        <v>621.23</v>
      </c>
      <c r="F1429" s="161">
        <v>45.39</v>
      </c>
      <c r="G1429" s="161">
        <v>666.62</v>
      </c>
    </row>
    <row r="1430" spans="1:7" s="190" customFormat="1" ht="25.5">
      <c r="A1430" s="160" t="s">
        <v>4013</v>
      </c>
      <c r="B1430" s="300"/>
      <c r="C1430" s="160" t="s">
        <v>895</v>
      </c>
      <c r="D1430" s="638" t="s">
        <v>2</v>
      </c>
      <c r="E1430" s="301">
        <v>832.25</v>
      </c>
      <c r="F1430" s="161">
        <v>45.39</v>
      </c>
      <c r="G1430" s="161">
        <v>877.64</v>
      </c>
    </row>
    <row r="1431" spans="1:7" s="190" customFormat="1" ht="25.5">
      <c r="A1431" s="160" t="s">
        <v>4014</v>
      </c>
      <c r="B1431" s="300"/>
      <c r="C1431" s="160" t="s">
        <v>7838</v>
      </c>
      <c r="D1431" s="638" t="s">
        <v>2</v>
      </c>
      <c r="E1431" s="301">
        <v>618.14</v>
      </c>
      <c r="F1431" s="161">
        <v>45.39</v>
      </c>
      <c r="G1431" s="161">
        <v>663.53</v>
      </c>
    </row>
    <row r="1432" spans="1:7" s="190" customFormat="1" ht="25.5">
      <c r="A1432" s="160" t="s">
        <v>4015</v>
      </c>
      <c r="B1432" s="300"/>
      <c r="C1432" s="160" t="s">
        <v>896</v>
      </c>
      <c r="D1432" s="638" t="s">
        <v>2</v>
      </c>
      <c r="E1432" s="301">
        <v>690.29</v>
      </c>
      <c r="F1432" s="161">
        <v>45.39</v>
      </c>
      <c r="G1432" s="161">
        <v>735.68</v>
      </c>
    </row>
    <row r="1433" spans="1:7" s="190" customFormat="1" ht="15.95" customHeight="1">
      <c r="A1433" s="185" t="s">
        <v>4016</v>
      </c>
      <c r="B1433" s="186" t="s">
        <v>897</v>
      </c>
      <c r="C1433" s="187"/>
      <c r="D1433" s="191"/>
      <c r="E1433" s="192"/>
      <c r="F1433" s="192"/>
      <c r="G1433" s="193"/>
    </row>
    <row r="1434" spans="1:7" s="190" customFormat="1" ht="25.5">
      <c r="A1434" s="160" t="s">
        <v>4017</v>
      </c>
      <c r="B1434" s="300"/>
      <c r="C1434" s="160" t="s">
        <v>898</v>
      </c>
      <c r="D1434" s="638" t="s">
        <v>2</v>
      </c>
      <c r="E1434" s="301">
        <v>510.78</v>
      </c>
      <c r="F1434" s="161">
        <v>90.75</v>
      </c>
      <c r="G1434" s="161">
        <v>601.53</v>
      </c>
    </row>
    <row r="1435" spans="1:7" s="190" customFormat="1" ht="25.5">
      <c r="A1435" s="160" t="s">
        <v>4018</v>
      </c>
      <c r="B1435" s="300"/>
      <c r="C1435" s="160" t="s">
        <v>899</v>
      </c>
      <c r="D1435" s="638" t="s">
        <v>2</v>
      </c>
      <c r="E1435" s="301">
        <v>666.23</v>
      </c>
      <c r="F1435" s="161">
        <v>90.75</v>
      </c>
      <c r="G1435" s="161">
        <v>756.98</v>
      </c>
    </row>
    <row r="1436" spans="1:7" s="190" customFormat="1" ht="25.5">
      <c r="A1436" s="160" t="s">
        <v>4019</v>
      </c>
      <c r="B1436" s="300"/>
      <c r="C1436" s="160" t="s">
        <v>900</v>
      </c>
      <c r="D1436" s="638" t="s">
        <v>2</v>
      </c>
      <c r="E1436" s="301">
        <v>730.64</v>
      </c>
      <c r="F1436" s="161">
        <v>90.75</v>
      </c>
      <c r="G1436" s="161">
        <v>821.39</v>
      </c>
    </row>
    <row r="1437" spans="1:7" s="190" customFormat="1" ht="25.5">
      <c r="A1437" s="160" t="s">
        <v>8165</v>
      </c>
      <c r="B1437" s="300"/>
      <c r="C1437" s="160" t="s">
        <v>8166</v>
      </c>
      <c r="D1437" s="638" t="s">
        <v>2</v>
      </c>
      <c r="E1437" s="301">
        <v>536.17999999999995</v>
      </c>
      <c r="F1437" s="161">
        <v>45.39</v>
      </c>
      <c r="G1437" s="161">
        <v>581.57000000000005</v>
      </c>
    </row>
    <row r="1438" spans="1:7" s="190" customFormat="1" ht="25.5">
      <c r="A1438" s="160" t="s">
        <v>4020</v>
      </c>
      <c r="B1438" s="300"/>
      <c r="C1438" s="160" t="s">
        <v>901</v>
      </c>
      <c r="D1438" s="638" t="s">
        <v>2</v>
      </c>
      <c r="E1438" s="301">
        <v>472.47</v>
      </c>
      <c r="F1438" s="161">
        <v>90.75</v>
      </c>
      <c r="G1438" s="161">
        <v>563.22</v>
      </c>
    </row>
    <row r="1439" spans="1:7" s="190" customFormat="1">
      <c r="A1439" s="160" t="s">
        <v>4021</v>
      </c>
      <c r="B1439" s="300"/>
      <c r="C1439" s="160" t="s">
        <v>902</v>
      </c>
      <c r="D1439" s="638" t="s">
        <v>2</v>
      </c>
      <c r="E1439" s="301">
        <v>590.79999999999995</v>
      </c>
      <c r="F1439" s="161">
        <v>90.75</v>
      </c>
      <c r="G1439" s="161">
        <v>681.55</v>
      </c>
    </row>
    <row r="1440" spans="1:7" s="190" customFormat="1" ht="25.5">
      <c r="A1440" s="160" t="s">
        <v>4022</v>
      </c>
      <c r="B1440" s="300"/>
      <c r="C1440" s="160" t="s">
        <v>903</v>
      </c>
      <c r="D1440" s="638" t="s">
        <v>2</v>
      </c>
      <c r="E1440" s="301">
        <v>408.3</v>
      </c>
      <c r="F1440" s="161">
        <v>90.75</v>
      </c>
      <c r="G1440" s="161">
        <v>499.05</v>
      </c>
    </row>
    <row r="1441" spans="1:7" s="190" customFormat="1" ht="25.5">
      <c r="A1441" s="160" t="s">
        <v>4023</v>
      </c>
      <c r="B1441" s="300"/>
      <c r="C1441" s="160" t="s">
        <v>904</v>
      </c>
      <c r="D1441" s="638" t="s">
        <v>2</v>
      </c>
      <c r="E1441" s="301">
        <v>684.52</v>
      </c>
      <c r="F1441" s="161">
        <v>90.75</v>
      </c>
      <c r="G1441" s="161">
        <v>775.27</v>
      </c>
    </row>
    <row r="1442" spans="1:7" s="190" customFormat="1" ht="25.5">
      <c r="A1442" s="160" t="s">
        <v>7576</v>
      </c>
      <c r="B1442" s="300"/>
      <c r="C1442" s="160" t="s">
        <v>7839</v>
      </c>
      <c r="D1442" s="638" t="s">
        <v>2</v>
      </c>
      <c r="E1442" s="301">
        <v>425.1</v>
      </c>
      <c r="F1442" s="161">
        <v>90.75</v>
      </c>
      <c r="G1442" s="161">
        <v>515.85</v>
      </c>
    </row>
    <row r="1443" spans="1:7" s="190" customFormat="1" ht="25.5">
      <c r="A1443" s="160" t="s">
        <v>7577</v>
      </c>
      <c r="B1443" s="300"/>
      <c r="C1443" s="160" t="s">
        <v>7840</v>
      </c>
      <c r="D1443" s="638" t="s">
        <v>2</v>
      </c>
      <c r="E1443" s="301">
        <v>761.09</v>
      </c>
      <c r="F1443" s="161">
        <v>90.75</v>
      </c>
      <c r="G1443" s="161">
        <v>851.84</v>
      </c>
    </row>
    <row r="1444" spans="1:7" s="190" customFormat="1" ht="25.5">
      <c r="A1444" s="160" t="s">
        <v>4024</v>
      </c>
      <c r="B1444" s="300"/>
      <c r="C1444" s="160" t="s">
        <v>905</v>
      </c>
      <c r="D1444" s="638" t="s">
        <v>2</v>
      </c>
      <c r="E1444" s="301">
        <v>732.02</v>
      </c>
      <c r="F1444" s="161">
        <v>45.39</v>
      </c>
      <c r="G1444" s="161">
        <v>777.41</v>
      </c>
    </row>
    <row r="1445" spans="1:7" s="190" customFormat="1" ht="25.5">
      <c r="A1445" s="160" t="s">
        <v>4025</v>
      </c>
      <c r="B1445" s="300"/>
      <c r="C1445" s="160" t="s">
        <v>906</v>
      </c>
      <c r="D1445" s="638" t="s">
        <v>2</v>
      </c>
      <c r="E1445" s="301">
        <v>670.29</v>
      </c>
      <c r="F1445" s="161">
        <v>45.39</v>
      </c>
      <c r="G1445" s="161">
        <v>715.68</v>
      </c>
    </row>
    <row r="1446" spans="1:7" s="190" customFormat="1" ht="25.5">
      <c r="A1446" s="160" t="s">
        <v>4026</v>
      </c>
      <c r="B1446" s="300"/>
      <c r="C1446" s="160" t="s">
        <v>907</v>
      </c>
      <c r="D1446" s="638" t="s">
        <v>2</v>
      </c>
      <c r="E1446" s="301">
        <v>701.02</v>
      </c>
      <c r="F1446" s="161">
        <v>45.39</v>
      </c>
      <c r="G1446" s="161">
        <v>746.41</v>
      </c>
    </row>
    <row r="1447" spans="1:7" s="190" customFormat="1" ht="25.5">
      <c r="A1447" s="160" t="s">
        <v>4027</v>
      </c>
      <c r="B1447" s="300"/>
      <c r="C1447" s="160" t="s">
        <v>908</v>
      </c>
      <c r="D1447" s="638" t="s">
        <v>2</v>
      </c>
      <c r="E1447" s="301">
        <v>768.16</v>
      </c>
      <c r="F1447" s="161">
        <v>45.39</v>
      </c>
      <c r="G1447" s="161">
        <v>813.55</v>
      </c>
    </row>
    <row r="1448" spans="1:7" s="190" customFormat="1" ht="25.5">
      <c r="A1448" s="160" t="s">
        <v>4028</v>
      </c>
      <c r="B1448" s="300"/>
      <c r="C1448" s="160" t="s">
        <v>909</v>
      </c>
      <c r="D1448" s="638" t="s">
        <v>2</v>
      </c>
      <c r="E1448" s="301">
        <v>716.16</v>
      </c>
      <c r="F1448" s="161">
        <v>90.75</v>
      </c>
      <c r="G1448" s="161">
        <v>806.91</v>
      </c>
    </row>
    <row r="1449" spans="1:7" s="190" customFormat="1" ht="25.5">
      <c r="A1449" s="160" t="s">
        <v>7177</v>
      </c>
      <c r="B1449" s="300"/>
      <c r="C1449" s="160" t="s">
        <v>7178</v>
      </c>
      <c r="D1449" s="638" t="s">
        <v>2</v>
      </c>
      <c r="E1449" s="301">
        <v>761.94</v>
      </c>
      <c r="F1449" s="161">
        <v>90.75</v>
      </c>
      <c r="G1449" s="161">
        <v>852.69</v>
      </c>
    </row>
    <row r="1450" spans="1:7" s="190" customFormat="1" ht="15.95" customHeight="1">
      <c r="A1450" s="185" t="s">
        <v>4029</v>
      </c>
      <c r="B1450" s="186" t="s">
        <v>4030</v>
      </c>
      <c r="C1450" s="187"/>
      <c r="D1450" s="191"/>
      <c r="E1450" s="192"/>
      <c r="F1450" s="192"/>
      <c r="G1450" s="193"/>
    </row>
    <row r="1451" spans="1:7" s="190" customFormat="1" ht="38.25">
      <c r="A1451" s="160" t="s">
        <v>4031</v>
      </c>
      <c r="B1451" s="300"/>
      <c r="C1451" s="160" t="s">
        <v>7578</v>
      </c>
      <c r="D1451" s="638" t="s">
        <v>2</v>
      </c>
      <c r="E1451" s="301">
        <v>158.88999999999999</v>
      </c>
      <c r="F1451" s="161">
        <v>0</v>
      </c>
      <c r="G1451" s="161">
        <v>158.88999999999999</v>
      </c>
    </row>
    <row r="1452" spans="1:7" s="190" customFormat="1" ht="15.95" customHeight="1">
      <c r="A1452" s="179" t="s">
        <v>4032</v>
      </c>
      <c r="B1452" s="180" t="s">
        <v>4033</v>
      </c>
      <c r="C1452" s="181"/>
      <c r="D1452" s="182"/>
      <c r="E1452" s="183"/>
      <c r="F1452" s="183"/>
      <c r="G1452" s="184"/>
    </row>
    <row r="1453" spans="1:7" s="190" customFormat="1" ht="15.95" customHeight="1">
      <c r="A1453" s="185" t="s">
        <v>4034</v>
      </c>
      <c r="B1453" s="186" t="s">
        <v>910</v>
      </c>
      <c r="C1453" s="187"/>
      <c r="D1453" s="191"/>
      <c r="E1453" s="192"/>
      <c r="F1453" s="192"/>
      <c r="G1453" s="193"/>
    </row>
    <row r="1454" spans="1:7" s="190" customFormat="1">
      <c r="A1454" s="160" t="s">
        <v>4035</v>
      </c>
      <c r="B1454" s="300"/>
      <c r="C1454" s="160" t="s">
        <v>911</v>
      </c>
      <c r="D1454" s="638" t="s">
        <v>2</v>
      </c>
      <c r="E1454" s="301">
        <v>61.58</v>
      </c>
      <c r="F1454" s="161">
        <v>19.899999999999999</v>
      </c>
      <c r="G1454" s="161">
        <v>81.48</v>
      </c>
    </row>
    <row r="1455" spans="1:7" s="190" customFormat="1">
      <c r="A1455" s="160" t="s">
        <v>4036</v>
      </c>
      <c r="B1455" s="300"/>
      <c r="C1455" s="160" t="s">
        <v>912</v>
      </c>
      <c r="D1455" s="638" t="s">
        <v>2</v>
      </c>
      <c r="E1455" s="301">
        <v>75.48</v>
      </c>
      <c r="F1455" s="161">
        <v>19.899999999999999</v>
      </c>
      <c r="G1455" s="161">
        <v>95.38</v>
      </c>
    </row>
    <row r="1456" spans="1:7" s="190" customFormat="1">
      <c r="A1456" s="160" t="s">
        <v>4037</v>
      </c>
      <c r="B1456" s="300"/>
      <c r="C1456" s="160" t="s">
        <v>913</v>
      </c>
      <c r="D1456" s="638" t="s">
        <v>2</v>
      </c>
      <c r="E1456" s="301">
        <v>84.66</v>
      </c>
      <c r="F1456" s="161">
        <v>19.899999999999999</v>
      </c>
      <c r="G1456" s="161">
        <v>104.56</v>
      </c>
    </row>
    <row r="1457" spans="1:7" s="190" customFormat="1">
      <c r="A1457" s="160" t="s">
        <v>4038</v>
      </c>
      <c r="B1457" s="300"/>
      <c r="C1457" s="160" t="s">
        <v>914</v>
      </c>
      <c r="D1457" s="638" t="s">
        <v>2</v>
      </c>
      <c r="E1457" s="301">
        <v>107.05</v>
      </c>
      <c r="F1457" s="161">
        <v>19.899999999999999</v>
      </c>
      <c r="G1457" s="161">
        <v>126.95</v>
      </c>
    </row>
    <row r="1458" spans="1:7" s="190" customFormat="1">
      <c r="A1458" s="160" t="s">
        <v>4039</v>
      </c>
      <c r="B1458" s="300"/>
      <c r="C1458" s="160" t="s">
        <v>916</v>
      </c>
      <c r="D1458" s="638" t="s">
        <v>2</v>
      </c>
      <c r="E1458" s="301">
        <v>262.95999999999998</v>
      </c>
      <c r="F1458" s="161">
        <v>19.899999999999999</v>
      </c>
      <c r="G1458" s="161">
        <v>282.86</v>
      </c>
    </row>
    <row r="1459" spans="1:7" s="190" customFormat="1">
      <c r="A1459" s="160" t="s">
        <v>4040</v>
      </c>
      <c r="B1459" s="300"/>
      <c r="C1459" s="160" t="s">
        <v>922</v>
      </c>
      <c r="D1459" s="638" t="s">
        <v>2</v>
      </c>
      <c r="E1459" s="301">
        <v>447.66</v>
      </c>
      <c r="F1459" s="161">
        <v>19.899999999999999</v>
      </c>
      <c r="G1459" s="161">
        <v>467.56</v>
      </c>
    </row>
    <row r="1460" spans="1:7" s="190" customFormat="1">
      <c r="A1460" s="160" t="s">
        <v>4041</v>
      </c>
      <c r="B1460" s="300"/>
      <c r="C1460" s="160" t="s">
        <v>917</v>
      </c>
      <c r="D1460" s="638" t="s">
        <v>2</v>
      </c>
      <c r="E1460" s="301">
        <v>329.02</v>
      </c>
      <c r="F1460" s="161">
        <v>19.899999999999999</v>
      </c>
      <c r="G1460" s="161">
        <v>348.92</v>
      </c>
    </row>
    <row r="1461" spans="1:7" s="190" customFormat="1">
      <c r="A1461" s="160" t="s">
        <v>4042</v>
      </c>
      <c r="B1461" s="300"/>
      <c r="C1461" s="160" t="s">
        <v>915</v>
      </c>
      <c r="D1461" s="638" t="s">
        <v>2</v>
      </c>
      <c r="E1461" s="301">
        <v>165.45</v>
      </c>
      <c r="F1461" s="161">
        <v>19.899999999999999</v>
      </c>
      <c r="G1461" s="161">
        <v>185.35</v>
      </c>
    </row>
    <row r="1462" spans="1:7" s="190" customFormat="1">
      <c r="A1462" s="160" t="s">
        <v>4043</v>
      </c>
      <c r="B1462" s="300"/>
      <c r="C1462" s="160" t="s">
        <v>920</v>
      </c>
      <c r="D1462" s="638" t="s">
        <v>2</v>
      </c>
      <c r="E1462" s="301">
        <v>273.94</v>
      </c>
      <c r="F1462" s="161">
        <v>19.899999999999999</v>
      </c>
      <c r="G1462" s="161">
        <v>293.83999999999997</v>
      </c>
    </row>
    <row r="1463" spans="1:7" s="190" customFormat="1">
      <c r="A1463" s="160" t="s">
        <v>4044</v>
      </c>
      <c r="B1463" s="300"/>
      <c r="C1463" s="160" t="s">
        <v>918</v>
      </c>
      <c r="D1463" s="638" t="s">
        <v>2</v>
      </c>
      <c r="E1463" s="301">
        <v>262.95</v>
      </c>
      <c r="F1463" s="161">
        <v>19.899999999999999</v>
      </c>
      <c r="G1463" s="161">
        <v>282.85000000000002</v>
      </c>
    </row>
    <row r="1464" spans="1:7" s="190" customFormat="1">
      <c r="A1464" s="160" t="s">
        <v>4045</v>
      </c>
      <c r="B1464" s="300"/>
      <c r="C1464" s="160" t="s">
        <v>919</v>
      </c>
      <c r="D1464" s="638" t="s">
        <v>2</v>
      </c>
      <c r="E1464" s="301">
        <v>295.3</v>
      </c>
      <c r="F1464" s="161">
        <v>19.899999999999999</v>
      </c>
      <c r="G1464" s="161">
        <v>315.2</v>
      </c>
    </row>
    <row r="1465" spans="1:7" s="190" customFormat="1">
      <c r="A1465" s="160" t="s">
        <v>4046</v>
      </c>
      <c r="B1465" s="300"/>
      <c r="C1465" s="160" t="s">
        <v>921</v>
      </c>
      <c r="D1465" s="638" t="s">
        <v>2</v>
      </c>
      <c r="E1465" s="301">
        <v>77.02</v>
      </c>
      <c r="F1465" s="161">
        <v>19.899999999999999</v>
      </c>
      <c r="G1465" s="161">
        <v>96.92</v>
      </c>
    </row>
    <row r="1466" spans="1:7" s="190" customFormat="1" ht="25.5">
      <c r="A1466" s="160" t="s">
        <v>7579</v>
      </c>
      <c r="B1466" s="300"/>
      <c r="C1466" s="160" t="s">
        <v>7841</v>
      </c>
      <c r="D1466" s="638" t="s">
        <v>2</v>
      </c>
      <c r="E1466" s="301">
        <v>2747.63</v>
      </c>
      <c r="F1466" s="161">
        <v>0</v>
      </c>
      <c r="G1466" s="161">
        <v>2747.63</v>
      </c>
    </row>
    <row r="1467" spans="1:7" s="190" customFormat="1" ht="25.5">
      <c r="A1467" s="160" t="s">
        <v>4047</v>
      </c>
      <c r="B1467" s="300"/>
      <c r="C1467" s="160" t="s">
        <v>7842</v>
      </c>
      <c r="D1467" s="638" t="s">
        <v>2</v>
      </c>
      <c r="E1467" s="301">
        <v>4680</v>
      </c>
      <c r="F1467" s="161">
        <v>0</v>
      </c>
      <c r="G1467" s="161">
        <v>4680</v>
      </c>
    </row>
    <row r="1468" spans="1:7" s="190" customFormat="1">
      <c r="A1468" s="160" t="s">
        <v>8167</v>
      </c>
      <c r="B1468" s="300"/>
      <c r="C1468" s="160" t="s">
        <v>8168</v>
      </c>
      <c r="D1468" s="638" t="s">
        <v>2</v>
      </c>
      <c r="E1468" s="301">
        <v>276.2</v>
      </c>
      <c r="F1468" s="161">
        <v>19.899999999999999</v>
      </c>
      <c r="G1468" s="161">
        <v>296.10000000000002</v>
      </c>
    </row>
    <row r="1469" spans="1:7" s="190" customFormat="1" ht="15.95" customHeight="1">
      <c r="A1469" s="185" t="s">
        <v>4048</v>
      </c>
      <c r="B1469" s="186" t="s">
        <v>7179</v>
      </c>
      <c r="C1469" s="187"/>
      <c r="D1469" s="191"/>
      <c r="E1469" s="192"/>
      <c r="F1469" s="192"/>
      <c r="G1469" s="193"/>
    </row>
    <row r="1470" spans="1:7" s="190" customFormat="1">
      <c r="A1470" s="160" t="s">
        <v>4049</v>
      </c>
      <c r="B1470" s="300"/>
      <c r="C1470" s="160" t="s">
        <v>923</v>
      </c>
      <c r="D1470" s="638" t="s">
        <v>2</v>
      </c>
      <c r="E1470" s="301">
        <v>160.08000000000001</v>
      </c>
      <c r="F1470" s="161">
        <v>0</v>
      </c>
      <c r="G1470" s="161">
        <v>160.08000000000001</v>
      </c>
    </row>
    <row r="1471" spans="1:7" s="190" customFormat="1">
      <c r="A1471" s="160" t="s">
        <v>4050</v>
      </c>
      <c r="B1471" s="300"/>
      <c r="C1471" s="160" t="s">
        <v>924</v>
      </c>
      <c r="D1471" s="638" t="s">
        <v>2</v>
      </c>
      <c r="E1471" s="301">
        <v>170.34</v>
      </c>
      <c r="F1471" s="161">
        <v>0</v>
      </c>
      <c r="G1471" s="161">
        <v>170.34</v>
      </c>
    </row>
    <row r="1472" spans="1:7" s="190" customFormat="1">
      <c r="A1472" s="160" t="s">
        <v>4051</v>
      </c>
      <c r="B1472" s="300"/>
      <c r="C1472" s="160" t="s">
        <v>925</v>
      </c>
      <c r="D1472" s="638" t="s">
        <v>2</v>
      </c>
      <c r="E1472" s="301">
        <v>216.11</v>
      </c>
      <c r="F1472" s="161">
        <v>0</v>
      </c>
      <c r="G1472" s="161">
        <v>216.11</v>
      </c>
    </row>
    <row r="1473" spans="1:7" s="190" customFormat="1">
      <c r="A1473" s="160" t="s">
        <v>4052</v>
      </c>
      <c r="B1473" s="300"/>
      <c r="C1473" s="160" t="s">
        <v>926</v>
      </c>
      <c r="D1473" s="638" t="s">
        <v>2</v>
      </c>
      <c r="E1473" s="301">
        <v>231.88</v>
      </c>
      <c r="F1473" s="161">
        <v>0</v>
      </c>
      <c r="G1473" s="161">
        <v>231.88</v>
      </c>
    </row>
    <row r="1474" spans="1:7" s="190" customFormat="1">
      <c r="A1474" s="160" t="s">
        <v>4053</v>
      </c>
      <c r="B1474" s="300"/>
      <c r="C1474" s="160" t="s">
        <v>927</v>
      </c>
      <c r="D1474" s="638" t="s">
        <v>2</v>
      </c>
      <c r="E1474" s="301">
        <v>277.95999999999998</v>
      </c>
      <c r="F1474" s="161">
        <v>0</v>
      </c>
      <c r="G1474" s="161">
        <v>277.95999999999998</v>
      </c>
    </row>
    <row r="1475" spans="1:7" s="190" customFormat="1">
      <c r="A1475" s="160" t="s">
        <v>4054</v>
      </c>
      <c r="B1475" s="300"/>
      <c r="C1475" s="160" t="s">
        <v>928</v>
      </c>
      <c r="D1475" s="638" t="s">
        <v>2</v>
      </c>
      <c r="E1475" s="301">
        <v>352.03</v>
      </c>
      <c r="F1475" s="161">
        <v>0</v>
      </c>
      <c r="G1475" s="161">
        <v>352.03</v>
      </c>
    </row>
    <row r="1476" spans="1:7" s="190" customFormat="1">
      <c r="A1476" s="160" t="s">
        <v>4055</v>
      </c>
      <c r="B1476" s="300"/>
      <c r="C1476" s="160" t="s">
        <v>929</v>
      </c>
      <c r="D1476" s="638" t="s">
        <v>2</v>
      </c>
      <c r="E1476" s="301">
        <v>483.64</v>
      </c>
      <c r="F1476" s="161">
        <v>0</v>
      </c>
      <c r="G1476" s="161">
        <v>483.64</v>
      </c>
    </row>
    <row r="1477" spans="1:7" s="190" customFormat="1">
      <c r="A1477" s="160" t="s">
        <v>4056</v>
      </c>
      <c r="B1477" s="300"/>
      <c r="C1477" s="160" t="s">
        <v>4057</v>
      </c>
      <c r="D1477" s="638" t="s">
        <v>2</v>
      </c>
      <c r="E1477" s="301">
        <v>374.8</v>
      </c>
      <c r="F1477" s="161">
        <v>0</v>
      </c>
      <c r="G1477" s="161">
        <v>374.8</v>
      </c>
    </row>
    <row r="1478" spans="1:7" ht="15.95" customHeight="1">
      <c r="A1478" s="185" t="s">
        <v>4058</v>
      </c>
      <c r="B1478" s="186" t="s">
        <v>7180</v>
      </c>
      <c r="C1478" s="187"/>
      <c r="D1478" s="191"/>
      <c r="E1478" s="192"/>
      <c r="F1478" s="192"/>
      <c r="G1478" s="193"/>
    </row>
    <row r="1479" spans="1:7" s="190" customFormat="1">
      <c r="A1479" s="160" t="s">
        <v>4059</v>
      </c>
      <c r="B1479" s="300"/>
      <c r="C1479" s="160" t="s">
        <v>930</v>
      </c>
      <c r="D1479" s="638" t="s">
        <v>2</v>
      </c>
      <c r="E1479" s="301">
        <v>367.51</v>
      </c>
      <c r="F1479" s="161">
        <v>0</v>
      </c>
      <c r="G1479" s="161">
        <v>367.51</v>
      </c>
    </row>
    <row r="1480" spans="1:7" s="190" customFormat="1">
      <c r="A1480" s="160" t="s">
        <v>4060</v>
      </c>
      <c r="B1480" s="300"/>
      <c r="C1480" s="160" t="s">
        <v>4061</v>
      </c>
      <c r="D1480" s="638" t="s">
        <v>2</v>
      </c>
      <c r="E1480" s="301">
        <v>627.94000000000005</v>
      </c>
      <c r="F1480" s="161">
        <v>0</v>
      </c>
      <c r="G1480" s="161">
        <v>627.94000000000005</v>
      </c>
    </row>
    <row r="1481" spans="1:7">
      <c r="A1481" s="160" t="s">
        <v>4062</v>
      </c>
      <c r="B1481" s="300"/>
      <c r="C1481" s="160" t="s">
        <v>7843</v>
      </c>
      <c r="D1481" s="638" t="s">
        <v>2</v>
      </c>
      <c r="E1481" s="301">
        <v>563.63</v>
      </c>
      <c r="F1481" s="161">
        <v>0</v>
      </c>
      <c r="G1481" s="161">
        <v>563.63</v>
      </c>
    </row>
    <row r="1482" spans="1:7" s="190" customFormat="1" ht="25.5">
      <c r="A1482" s="160" t="s">
        <v>4063</v>
      </c>
      <c r="B1482" s="300"/>
      <c r="C1482" s="160" t="s">
        <v>4064</v>
      </c>
      <c r="D1482" s="638" t="s">
        <v>2</v>
      </c>
      <c r="E1482" s="301">
        <v>911.56</v>
      </c>
      <c r="F1482" s="161">
        <v>0</v>
      </c>
      <c r="G1482" s="161">
        <v>911.56</v>
      </c>
    </row>
    <row r="1483" spans="1:7" s="190" customFormat="1" ht="15.95" customHeight="1">
      <c r="A1483" s="185" t="s">
        <v>4065</v>
      </c>
      <c r="B1483" s="186" t="s">
        <v>931</v>
      </c>
      <c r="C1483" s="187"/>
      <c r="D1483" s="191"/>
      <c r="E1483" s="192"/>
      <c r="F1483" s="192"/>
      <c r="G1483" s="193"/>
    </row>
    <row r="1484" spans="1:7" s="190" customFormat="1" ht="25.5">
      <c r="A1484" s="160" t="s">
        <v>4066</v>
      </c>
      <c r="B1484" s="300"/>
      <c r="C1484" s="160" t="s">
        <v>7844</v>
      </c>
      <c r="D1484" s="638" t="s">
        <v>2</v>
      </c>
      <c r="E1484" s="301">
        <v>331.6</v>
      </c>
      <c r="F1484" s="161">
        <v>0</v>
      </c>
      <c r="G1484" s="161">
        <v>331.6</v>
      </c>
    </row>
    <row r="1485" spans="1:7" s="190" customFormat="1" ht="25.5">
      <c r="A1485" s="160" t="s">
        <v>4067</v>
      </c>
      <c r="B1485" s="300"/>
      <c r="C1485" s="160" t="s">
        <v>932</v>
      </c>
      <c r="D1485" s="638" t="s">
        <v>2</v>
      </c>
      <c r="E1485" s="301">
        <v>388.23</v>
      </c>
      <c r="F1485" s="161">
        <v>15.14</v>
      </c>
      <c r="G1485" s="161">
        <v>403.37</v>
      </c>
    </row>
    <row r="1486" spans="1:7" s="190" customFormat="1" ht="15.95" customHeight="1">
      <c r="A1486" s="185" t="s">
        <v>4068</v>
      </c>
      <c r="B1486" s="186" t="s">
        <v>4069</v>
      </c>
      <c r="C1486" s="187"/>
      <c r="D1486" s="191"/>
      <c r="E1486" s="192"/>
      <c r="F1486" s="192"/>
      <c r="G1486" s="193"/>
    </row>
    <row r="1487" spans="1:7" s="190" customFormat="1">
      <c r="A1487" s="160" t="s">
        <v>4070</v>
      </c>
      <c r="B1487" s="300"/>
      <c r="C1487" s="160" t="s">
        <v>933</v>
      </c>
      <c r="D1487" s="638" t="s">
        <v>34</v>
      </c>
      <c r="E1487" s="301">
        <v>1.05</v>
      </c>
      <c r="F1487" s="161">
        <v>2.98</v>
      </c>
      <c r="G1487" s="161">
        <v>4.03</v>
      </c>
    </row>
    <row r="1488" spans="1:7" s="190" customFormat="1" ht="25.5">
      <c r="A1488" s="160" t="s">
        <v>4071</v>
      </c>
      <c r="B1488" s="300"/>
      <c r="C1488" s="160" t="s">
        <v>934</v>
      </c>
      <c r="D1488" s="638" t="s">
        <v>2</v>
      </c>
      <c r="E1488" s="301">
        <v>5.26</v>
      </c>
      <c r="F1488" s="161">
        <v>39.799999999999997</v>
      </c>
      <c r="G1488" s="161">
        <v>45.06</v>
      </c>
    </row>
    <row r="1489" spans="1:7" s="190" customFormat="1" ht="15.95" customHeight="1">
      <c r="A1489" s="179" t="s">
        <v>4072</v>
      </c>
      <c r="B1489" s="180" t="s">
        <v>4073</v>
      </c>
      <c r="C1489" s="181"/>
      <c r="D1489" s="182"/>
      <c r="E1489" s="183"/>
      <c r="F1489" s="183"/>
      <c r="G1489" s="184"/>
    </row>
    <row r="1490" spans="1:7" s="190" customFormat="1" ht="15.95" customHeight="1">
      <c r="A1490" s="185" t="s">
        <v>4074</v>
      </c>
      <c r="B1490" s="186" t="s">
        <v>935</v>
      </c>
      <c r="C1490" s="187"/>
      <c r="D1490" s="191"/>
      <c r="E1490" s="192"/>
      <c r="F1490" s="192"/>
      <c r="G1490" s="193"/>
    </row>
    <row r="1491" spans="1:7" s="190" customFormat="1" ht="25.5">
      <c r="A1491" s="160" t="s">
        <v>7181</v>
      </c>
      <c r="B1491" s="300"/>
      <c r="C1491" s="160" t="s">
        <v>7182</v>
      </c>
      <c r="D1491" s="638" t="s">
        <v>2</v>
      </c>
      <c r="E1491" s="301">
        <v>389.04</v>
      </c>
      <c r="F1491" s="161">
        <v>69.88</v>
      </c>
      <c r="G1491" s="161">
        <v>458.92</v>
      </c>
    </row>
    <row r="1492" spans="1:7" s="190" customFormat="1" ht="25.5">
      <c r="A1492" s="160" t="s">
        <v>7183</v>
      </c>
      <c r="B1492" s="300"/>
      <c r="C1492" s="160" t="s">
        <v>7184</v>
      </c>
      <c r="D1492" s="638" t="s">
        <v>2</v>
      </c>
      <c r="E1492" s="301">
        <v>315.14</v>
      </c>
      <c r="F1492" s="161">
        <v>69.88</v>
      </c>
      <c r="G1492" s="161">
        <v>385.02</v>
      </c>
    </row>
    <row r="1493" spans="1:7" s="190" customFormat="1" ht="25.5">
      <c r="A1493" s="160" t="s">
        <v>7185</v>
      </c>
      <c r="B1493" s="300"/>
      <c r="C1493" s="160" t="s">
        <v>7186</v>
      </c>
      <c r="D1493" s="638" t="s">
        <v>2</v>
      </c>
      <c r="E1493" s="301">
        <v>532.03</v>
      </c>
      <c r="F1493" s="161">
        <v>69.88</v>
      </c>
      <c r="G1493" s="161">
        <v>601.91</v>
      </c>
    </row>
    <row r="1494" spans="1:7" s="190" customFormat="1">
      <c r="A1494" s="160" t="s">
        <v>4075</v>
      </c>
      <c r="B1494" s="300"/>
      <c r="C1494" s="160" t="s">
        <v>936</v>
      </c>
      <c r="D1494" s="638" t="s">
        <v>2</v>
      </c>
      <c r="E1494" s="301">
        <v>65.67</v>
      </c>
      <c r="F1494" s="161">
        <v>69.88</v>
      </c>
      <c r="G1494" s="161">
        <v>135.55000000000001</v>
      </c>
    </row>
    <row r="1495" spans="1:7" s="190" customFormat="1" ht="15.95" customHeight="1">
      <c r="A1495" s="185" t="s">
        <v>4076</v>
      </c>
      <c r="B1495" s="186" t="s">
        <v>937</v>
      </c>
      <c r="C1495" s="187"/>
      <c r="D1495" s="191"/>
      <c r="E1495" s="192"/>
      <c r="F1495" s="192"/>
      <c r="G1495" s="193"/>
    </row>
    <row r="1496" spans="1:7" s="190" customFormat="1" ht="25.5">
      <c r="A1496" s="160" t="s">
        <v>4077</v>
      </c>
      <c r="B1496" s="300"/>
      <c r="C1496" s="160" t="s">
        <v>938</v>
      </c>
      <c r="D1496" s="638" t="s">
        <v>2</v>
      </c>
      <c r="E1496" s="301">
        <v>132.08000000000001</v>
      </c>
      <c r="F1496" s="161">
        <v>39.799999999999997</v>
      </c>
      <c r="G1496" s="161">
        <v>171.88</v>
      </c>
    </row>
    <row r="1497" spans="1:7" s="190" customFormat="1" ht="15.95" customHeight="1">
      <c r="A1497" s="185" t="s">
        <v>4078</v>
      </c>
      <c r="B1497" s="186" t="s">
        <v>7187</v>
      </c>
      <c r="C1497" s="187"/>
      <c r="D1497" s="191"/>
      <c r="E1497" s="192"/>
      <c r="F1497" s="192"/>
      <c r="G1497" s="193"/>
    </row>
    <row r="1498" spans="1:7" s="190" customFormat="1" ht="25.5">
      <c r="A1498" s="160" t="s">
        <v>7845</v>
      </c>
      <c r="B1498" s="300"/>
      <c r="C1498" s="160" t="s">
        <v>7846</v>
      </c>
      <c r="D1498" s="638" t="s">
        <v>2</v>
      </c>
      <c r="E1498" s="301">
        <v>1573.96</v>
      </c>
      <c r="F1498" s="161">
        <v>69.03</v>
      </c>
      <c r="G1498" s="161">
        <v>1642.99</v>
      </c>
    </row>
    <row r="1499" spans="1:7" s="190" customFormat="1" ht="38.25">
      <c r="A1499" s="160" t="s">
        <v>4079</v>
      </c>
      <c r="B1499" s="300"/>
      <c r="C1499" s="160" t="s">
        <v>939</v>
      </c>
      <c r="D1499" s="638" t="s">
        <v>34</v>
      </c>
      <c r="E1499" s="301">
        <v>218.61</v>
      </c>
      <c r="F1499" s="161">
        <v>55.81</v>
      </c>
      <c r="G1499" s="161">
        <v>274.42</v>
      </c>
    </row>
    <row r="1500" spans="1:7" s="190" customFormat="1" ht="38.25">
      <c r="A1500" s="160" t="s">
        <v>4080</v>
      </c>
      <c r="B1500" s="300"/>
      <c r="C1500" s="160" t="s">
        <v>940</v>
      </c>
      <c r="D1500" s="638" t="s">
        <v>34</v>
      </c>
      <c r="E1500" s="301">
        <v>39.26</v>
      </c>
      <c r="F1500" s="161">
        <v>18.149999999999999</v>
      </c>
      <c r="G1500" s="161">
        <v>57.41</v>
      </c>
    </row>
    <row r="1501" spans="1:7" s="190" customFormat="1" ht="38.25">
      <c r="A1501" s="160" t="s">
        <v>7188</v>
      </c>
      <c r="B1501" s="300"/>
      <c r="C1501" s="160" t="s">
        <v>7189</v>
      </c>
      <c r="D1501" s="638" t="s">
        <v>34</v>
      </c>
      <c r="E1501" s="301">
        <v>73.569999999999993</v>
      </c>
      <c r="F1501" s="161">
        <v>8.31</v>
      </c>
      <c r="G1501" s="161">
        <v>81.88</v>
      </c>
    </row>
    <row r="1502" spans="1:7" s="190" customFormat="1">
      <c r="A1502" s="160" t="s">
        <v>7580</v>
      </c>
      <c r="B1502" s="300"/>
      <c r="C1502" s="160" t="s">
        <v>7581</v>
      </c>
      <c r="D1502" s="638" t="s">
        <v>34</v>
      </c>
      <c r="E1502" s="301">
        <v>54.72</v>
      </c>
      <c r="F1502" s="161">
        <v>4.54</v>
      </c>
      <c r="G1502" s="161">
        <v>59.26</v>
      </c>
    </row>
    <row r="1503" spans="1:7" s="190" customFormat="1" ht="38.25">
      <c r="A1503" s="160" t="s">
        <v>4081</v>
      </c>
      <c r="B1503" s="300"/>
      <c r="C1503" s="160" t="s">
        <v>941</v>
      </c>
      <c r="D1503" s="638" t="s">
        <v>34</v>
      </c>
      <c r="E1503" s="301">
        <v>108.29</v>
      </c>
      <c r="F1503" s="161">
        <v>49.48</v>
      </c>
      <c r="G1503" s="161">
        <v>157.77000000000001</v>
      </c>
    </row>
    <row r="1504" spans="1:7" s="190" customFormat="1" ht="38.25">
      <c r="A1504" s="160" t="s">
        <v>4082</v>
      </c>
      <c r="B1504" s="300"/>
      <c r="C1504" s="160" t="s">
        <v>942</v>
      </c>
      <c r="D1504" s="638" t="s">
        <v>34</v>
      </c>
      <c r="E1504" s="301">
        <v>74.44</v>
      </c>
      <c r="F1504" s="161">
        <v>25.27</v>
      </c>
      <c r="G1504" s="161">
        <v>99.71</v>
      </c>
    </row>
    <row r="1505" spans="1:7" s="190" customFormat="1" ht="15.95" customHeight="1">
      <c r="A1505" s="179" t="s">
        <v>4083</v>
      </c>
      <c r="B1505" s="180" t="s">
        <v>4084</v>
      </c>
      <c r="C1505" s="181"/>
      <c r="D1505" s="182"/>
      <c r="E1505" s="183"/>
      <c r="F1505" s="183"/>
      <c r="G1505" s="184"/>
    </row>
    <row r="1506" spans="1:7" s="190" customFormat="1" ht="15.95" customHeight="1">
      <c r="A1506" s="185" t="s">
        <v>4085</v>
      </c>
      <c r="B1506" s="186" t="s">
        <v>943</v>
      </c>
      <c r="C1506" s="187"/>
      <c r="D1506" s="191"/>
      <c r="E1506" s="192"/>
      <c r="F1506" s="192"/>
      <c r="G1506" s="193"/>
    </row>
    <row r="1507" spans="1:7" s="190" customFormat="1" ht="25.5">
      <c r="A1507" s="160" t="s">
        <v>4086</v>
      </c>
      <c r="B1507" s="300"/>
      <c r="C1507" s="160" t="s">
        <v>7582</v>
      </c>
      <c r="D1507" s="638" t="s">
        <v>3</v>
      </c>
      <c r="E1507" s="301">
        <v>178.07</v>
      </c>
      <c r="F1507" s="161">
        <v>45.39</v>
      </c>
      <c r="G1507" s="161">
        <v>223.46</v>
      </c>
    </row>
    <row r="1508" spans="1:7" s="190" customFormat="1" ht="25.5">
      <c r="A1508" s="160" t="s">
        <v>4087</v>
      </c>
      <c r="B1508" s="300"/>
      <c r="C1508" s="160" t="s">
        <v>7583</v>
      </c>
      <c r="D1508" s="638" t="s">
        <v>3</v>
      </c>
      <c r="E1508" s="301">
        <v>404.3</v>
      </c>
      <c r="F1508" s="161">
        <v>60.5</v>
      </c>
      <c r="G1508" s="161">
        <v>464.8</v>
      </c>
    </row>
    <row r="1509" spans="1:7" s="190" customFormat="1" ht="25.5">
      <c r="A1509" s="160" t="s">
        <v>4088</v>
      </c>
      <c r="B1509" s="300"/>
      <c r="C1509" s="160" t="s">
        <v>7584</v>
      </c>
      <c r="D1509" s="638" t="s">
        <v>3</v>
      </c>
      <c r="E1509" s="301">
        <v>138.66</v>
      </c>
      <c r="F1509" s="161">
        <v>45.39</v>
      </c>
      <c r="G1509" s="161">
        <v>184.05</v>
      </c>
    </row>
    <row r="1510" spans="1:7" s="190" customFormat="1" ht="25.5">
      <c r="A1510" s="160" t="s">
        <v>4089</v>
      </c>
      <c r="B1510" s="300"/>
      <c r="C1510" s="160" t="s">
        <v>7847</v>
      </c>
      <c r="D1510" s="638" t="s">
        <v>3</v>
      </c>
      <c r="E1510" s="301">
        <v>343.23</v>
      </c>
      <c r="F1510" s="161">
        <v>60.5</v>
      </c>
      <c r="G1510" s="161">
        <v>403.73</v>
      </c>
    </row>
    <row r="1511" spans="1:7" s="190" customFormat="1" ht="25.5">
      <c r="A1511" s="160" t="s">
        <v>4090</v>
      </c>
      <c r="B1511" s="300"/>
      <c r="C1511" s="160" t="s">
        <v>944</v>
      </c>
      <c r="D1511" s="638" t="s">
        <v>3</v>
      </c>
      <c r="E1511" s="301">
        <v>110.45</v>
      </c>
      <c r="F1511" s="161">
        <v>45.39</v>
      </c>
      <c r="G1511" s="161">
        <v>155.84</v>
      </c>
    </row>
    <row r="1512" spans="1:7" s="190" customFormat="1" ht="25.5">
      <c r="A1512" s="160" t="s">
        <v>4091</v>
      </c>
      <c r="B1512" s="300"/>
      <c r="C1512" s="160" t="s">
        <v>945</v>
      </c>
      <c r="D1512" s="638" t="s">
        <v>3</v>
      </c>
      <c r="E1512" s="301">
        <v>152.29</v>
      </c>
      <c r="F1512" s="161">
        <v>0</v>
      </c>
      <c r="G1512" s="161">
        <v>152.29</v>
      </c>
    </row>
    <row r="1513" spans="1:7" s="190" customFormat="1" ht="25.5">
      <c r="A1513" s="160" t="s">
        <v>4092</v>
      </c>
      <c r="B1513" s="300"/>
      <c r="C1513" s="160" t="s">
        <v>946</v>
      </c>
      <c r="D1513" s="638" t="s">
        <v>3</v>
      </c>
      <c r="E1513" s="301">
        <v>238.57</v>
      </c>
      <c r="F1513" s="161">
        <v>0</v>
      </c>
      <c r="G1513" s="161">
        <v>238.57</v>
      </c>
    </row>
    <row r="1514" spans="1:7" s="190" customFormat="1" ht="25.5">
      <c r="A1514" s="160" t="s">
        <v>6828</v>
      </c>
      <c r="B1514" s="300"/>
      <c r="C1514" s="160" t="s">
        <v>6829</v>
      </c>
      <c r="D1514" s="638" t="s">
        <v>0</v>
      </c>
      <c r="E1514" s="301">
        <v>225.25</v>
      </c>
      <c r="F1514" s="161">
        <v>50.34</v>
      </c>
      <c r="G1514" s="161">
        <v>275.58999999999997</v>
      </c>
    </row>
    <row r="1515" spans="1:7" s="190" customFormat="1" ht="25.5">
      <c r="A1515" s="160" t="s">
        <v>4093</v>
      </c>
      <c r="B1515" s="300"/>
      <c r="C1515" s="160" t="s">
        <v>6830</v>
      </c>
      <c r="D1515" s="638" t="s">
        <v>3</v>
      </c>
      <c r="E1515" s="301">
        <v>328.75</v>
      </c>
      <c r="F1515" s="161">
        <v>50.34</v>
      </c>
      <c r="G1515" s="161">
        <v>379.09</v>
      </c>
    </row>
    <row r="1516" spans="1:7" s="190" customFormat="1" ht="25.5">
      <c r="A1516" s="160" t="s">
        <v>4094</v>
      </c>
      <c r="B1516" s="300"/>
      <c r="C1516" s="160" t="s">
        <v>947</v>
      </c>
      <c r="D1516" s="638" t="s">
        <v>0</v>
      </c>
      <c r="E1516" s="301">
        <v>187.38</v>
      </c>
      <c r="F1516" s="161">
        <v>14.19</v>
      </c>
      <c r="G1516" s="161">
        <v>201.57</v>
      </c>
    </row>
    <row r="1517" spans="1:7" s="190" customFormat="1" ht="25.5">
      <c r="A1517" s="160" t="s">
        <v>4095</v>
      </c>
      <c r="B1517" s="300"/>
      <c r="C1517" s="160" t="s">
        <v>4096</v>
      </c>
      <c r="D1517" s="638" t="s">
        <v>0</v>
      </c>
      <c r="E1517" s="301">
        <v>194.09</v>
      </c>
      <c r="F1517" s="161">
        <v>14.19</v>
      </c>
      <c r="G1517" s="161">
        <v>208.28</v>
      </c>
    </row>
    <row r="1518" spans="1:7" s="190" customFormat="1" ht="25.5">
      <c r="A1518" s="160" t="s">
        <v>4097</v>
      </c>
      <c r="B1518" s="300"/>
      <c r="C1518" s="160" t="s">
        <v>6831</v>
      </c>
      <c r="D1518" s="638" t="s">
        <v>0</v>
      </c>
      <c r="E1518" s="301">
        <v>2295.4</v>
      </c>
      <c r="F1518" s="161">
        <v>35.47</v>
      </c>
      <c r="G1518" s="161">
        <v>2330.87</v>
      </c>
    </row>
    <row r="1519" spans="1:7" s="190" customFormat="1" ht="25.5">
      <c r="A1519" s="160" t="s">
        <v>4098</v>
      </c>
      <c r="B1519" s="300"/>
      <c r="C1519" s="160" t="s">
        <v>4099</v>
      </c>
      <c r="D1519" s="638" t="s">
        <v>0</v>
      </c>
      <c r="E1519" s="301">
        <v>432.52</v>
      </c>
      <c r="F1519" s="161">
        <v>26.61</v>
      </c>
      <c r="G1519" s="161">
        <v>459.13</v>
      </c>
    </row>
    <row r="1520" spans="1:7" s="190" customFormat="1">
      <c r="A1520" s="160" t="s">
        <v>4100</v>
      </c>
      <c r="B1520" s="300"/>
      <c r="C1520" s="160" t="s">
        <v>948</v>
      </c>
      <c r="D1520" s="638" t="s">
        <v>0</v>
      </c>
      <c r="E1520" s="301">
        <v>18.46</v>
      </c>
      <c r="F1520" s="161">
        <v>9.07</v>
      </c>
      <c r="G1520" s="161">
        <v>27.53</v>
      </c>
    </row>
    <row r="1521" spans="1:7" s="190" customFormat="1" ht="25.5">
      <c r="A1521" s="160" t="s">
        <v>4101</v>
      </c>
      <c r="B1521" s="300"/>
      <c r="C1521" s="160" t="s">
        <v>949</v>
      </c>
      <c r="D1521" s="638" t="s">
        <v>3</v>
      </c>
      <c r="E1521" s="301">
        <v>608.46</v>
      </c>
      <c r="F1521" s="161">
        <v>4.3600000000000003</v>
      </c>
      <c r="G1521" s="161">
        <v>612.82000000000005</v>
      </c>
    </row>
    <row r="1522" spans="1:7" s="190" customFormat="1" ht="38.25">
      <c r="A1522" s="160" t="s">
        <v>4102</v>
      </c>
      <c r="B1522" s="300"/>
      <c r="C1522" s="160" t="s">
        <v>950</v>
      </c>
      <c r="D1522" s="638" t="s">
        <v>3</v>
      </c>
      <c r="E1522" s="301">
        <v>873.07</v>
      </c>
      <c r="F1522" s="161">
        <v>4.3600000000000003</v>
      </c>
      <c r="G1522" s="161">
        <v>877.43</v>
      </c>
    </row>
    <row r="1523" spans="1:7" s="190" customFormat="1" ht="25.5">
      <c r="A1523" s="160" t="s">
        <v>4103</v>
      </c>
      <c r="B1523" s="300"/>
      <c r="C1523" s="160" t="s">
        <v>951</v>
      </c>
      <c r="D1523" s="638" t="s">
        <v>3</v>
      </c>
      <c r="E1523" s="301">
        <v>692.71</v>
      </c>
      <c r="F1523" s="161">
        <v>4.3600000000000003</v>
      </c>
      <c r="G1523" s="161">
        <v>697.07</v>
      </c>
    </row>
    <row r="1524" spans="1:7" s="190" customFormat="1" ht="25.5">
      <c r="A1524" s="160" t="s">
        <v>4104</v>
      </c>
      <c r="B1524" s="300"/>
      <c r="C1524" s="160" t="s">
        <v>952</v>
      </c>
      <c r="D1524" s="638" t="s">
        <v>0</v>
      </c>
      <c r="E1524" s="301">
        <v>800.15</v>
      </c>
      <c r="F1524" s="161">
        <v>35.47</v>
      </c>
      <c r="G1524" s="161">
        <v>835.62</v>
      </c>
    </row>
    <row r="1525" spans="1:7" s="190" customFormat="1" ht="38.25">
      <c r="A1525" s="160" t="s">
        <v>4105</v>
      </c>
      <c r="B1525" s="300"/>
      <c r="C1525" s="160" t="s">
        <v>953</v>
      </c>
      <c r="D1525" s="638" t="s">
        <v>0</v>
      </c>
      <c r="E1525" s="301">
        <v>671.43</v>
      </c>
      <c r="F1525" s="161">
        <v>70.94</v>
      </c>
      <c r="G1525" s="161">
        <v>742.37</v>
      </c>
    </row>
    <row r="1526" spans="1:7" s="190" customFormat="1" ht="25.5">
      <c r="A1526" s="160" t="s">
        <v>4106</v>
      </c>
      <c r="B1526" s="300"/>
      <c r="C1526" s="160" t="s">
        <v>4107</v>
      </c>
      <c r="D1526" s="638" t="s">
        <v>0</v>
      </c>
      <c r="E1526" s="301">
        <v>203.01</v>
      </c>
      <c r="F1526" s="161">
        <v>45.39</v>
      </c>
      <c r="G1526" s="161">
        <v>248.4</v>
      </c>
    </row>
    <row r="1527" spans="1:7" s="190" customFormat="1" ht="15.95" customHeight="1">
      <c r="A1527" s="185" t="s">
        <v>4108</v>
      </c>
      <c r="B1527" s="186" t="s">
        <v>954</v>
      </c>
      <c r="C1527" s="187"/>
      <c r="D1527" s="191"/>
      <c r="E1527" s="192"/>
      <c r="F1527" s="192"/>
      <c r="G1527" s="193"/>
    </row>
    <row r="1528" spans="1:7" s="190" customFormat="1" ht="25.5">
      <c r="A1528" s="160" t="s">
        <v>4109</v>
      </c>
      <c r="B1528" s="300"/>
      <c r="C1528" s="160" t="s">
        <v>4110</v>
      </c>
      <c r="D1528" s="638" t="s">
        <v>0</v>
      </c>
      <c r="E1528" s="301">
        <v>14.42</v>
      </c>
      <c r="F1528" s="161">
        <v>0</v>
      </c>
      <c r="G1528" s="161">
        <v>14.42</v>
      </c>
    </row>
    <row r="1529" spans="1:7" s="190" customFormat="1" ht="25.5">
      <c r="A1529" s="160" t="s">
        <v>4111</v>
      </c>
      <c r="B1529" s="300"/>
      <c r="C1529" s="160" t="s">
        <v>4112</v>
      </c>
      <c r="D1529" s="638" t="s">
        <v>0</v>
      </c>
      <c r="E1529" s="301">
        <v>20.5</v>
      </c>
      <c r="F1529" s="161">
        <v>0</v>
      </c>
      <c r="G1529" s="161">
        <v>20.5</v>
      </c>
    </row>
    <row r="1530" spans="1:7" s="190" customFormat="1" ht="25.5">
      <c r="A1530" s="160" t="s">
        <v>4113</v>
      </c>
      <c r="B1530" s="300"/>
      <c r="C1530" s="160" t="s">
        <v>4114</v>
      </c>
      <c r="D1530" s="638" t="s">
        <v>0</v>
      </c>
      <c r="E1530" s="301">
        <v>34.01</v>
      </c>
      <c r="F1530" s="161">
        <v>0</v>
      </c>
      <c r="G1530" s="161">
        <v>34.01</v>
      </c>
    </row>
    <row r="1531" spans="1:7" s="190" customFormat="1" ht="25.5">
      <c r="A1531" s="160" t="s">
        <v>4115</v>
      </c>
      <c r="B1531" s="300"/>
      <c r="C1531" s="160" t="s">
        <v>7848</v>
      </c>
      <c r="D1531" s="638" t="s">
        <v>0</v>
      </c>
      <c r="E1531" s="301">
        <v>112.45</v>
      </c>
      <c r="F1531" s="161">
        <v>0</v>
      </c>
      <c r="G1531" s="161">
        <v>112.45</v>
      </c>
    </row>
    <row r="1532" spans="1:7" s="190" customFormat="1" ht="25.5">
      <c r="A1532" s="160" t="s">
        <v>4116</v>
      </c>
      <c r="B1532" s="300"/>
      <c r="C1532" s="160" t="s">
        <v>955</v>
      </c>
      <c r="D1532" s="638" t="s">
        <v>0</v>
      </c>
      <c r="E1532" s="301">
        <v>54.86</v>
      </c>
      <c r="F1532" s="161">
        <v>0</v>
      </c>
      <c r="G1532" s="161">
        <v>54.86</v>
      </c>
    </row>
    <row r="1533" spans="1:7" s="190" customFormat="1" ht="15.95" customHeight="1">
      <c r="A1533" s="185" t="s">
        <v>4117</v>
      </c>
      <c r="B1533" s="186" t="s">
        <v>4118</v>
      </c>
      <c r="C1533" s="187"/>
      <c r="D1533" s="191"/>
      <c r="E1533" s="192"/>
      <c r="F1533" s="192"/>
      <c r="G1533" s="193"/>
    </row>
    <row r="1534" spans="1:7" s="190" customFormat="1">
      <c r="A1534" s="160" t="s">
        <v>4119</v>
      </c>
      <c r="B1534" s="300"/>
      <c r="C1534" s="160" t="s">
        <v>956</v>
      </c>
      <c r="D1534" s="638" t="s">
        <v>0</v>
      </c>
      <c r="E1534" s="301">
        <v>0</v>
      </c>
      <c r="F1534" s="161">
        <v>45.39</v>
      </c>
      <c r="G1534" s="161">
        <v>45.39</v>
      </c>
    </row>
    <row r="1535" spans="1:7" s="190" customFormat="1" ht="25.5">
      <c r="A1535" s="160" t="s">
        <v>4120</v>
      </c>
      <c r="B1535" s="300"/>
      <c r="C1535" s="160" t="s">
        <v>957</v>
      </c>
      <c r="D1535" s="638" t="s">
        <v>0</v>
      </c>
      <c r="E1535" s="301">
        <v>573.22</v>
      </c>
      <c r="F1535" s="161">
        <v>35.47</v>
      </c>
      <c r="G1535" s="161">
        <v>608.69000000000005</v>
      </c>
    </row>
    <row r="1536" spans="1:7" s="190" customFormat="1" ht="25.5">
      <c r="A1536" s="160" t="s">
        <v>4121</v>
      </c>
      <c r="B1536" s="300"/>
      <c r="C1536" s="160" t="s">
        <v>958</v>
      </c>
      <c r="D1536" s="638" t="s">
        <v>0</v>
      </c>
      <c r="E1536" s="301">
        <v>0</v>
      </c>
      <c r="F1536" s="161">
        <v>39.03</v>
      </c>
      <c r="G1536" s="161">
        <v>39.03</v>
      </c>
    </row>
    <row r="1537" spans="1:7" s="190" customFormat="1" ht="25.5">
      <c r="A1537" s="160" t="s">
        <v>4122</v>
      </c>
      <c r="B1537" s="300"/>
      <c r="C1537" s="160" t="s">
        <v>959</v>
      </c>
      <c r="D1537" s="638" t="s">
        <v>3</v>
      </c>
      <c r="E1537" s="301">
        <v>1022.81</v>
      </c>
      <c r="F1537" s="161">
        <v>46.11</v>
      </c>
      <c r="G1537" s="161">
        <v>1068.92</v>
      </c>
    </row>
    <row r="1538" spans="1:7" s="190" customFormat="1">
      <c r="A1538" s="160" t="s">
        <v>4123</v>
      </c>
      <c r="B1538" s="300"/>
      <c r="C1538" s="160" t="s">
        <v>960</v>
      </c>
      <c r="D1538" s="638" t="s">
        <v>0</v>
      </c>
      <c r="E1538" s="301">
        <v>0</v>
      </c>
      <c r="F1538" s="161">
        <v>5.14</v>
      </c>
      <c r="G1538" s="161">
        <v>5.14</v>
      </c>
    </row>
    <row r="1539" spans="1:7" s="190" customFormat="1">
      <c r="A1539" s="160" t="s">
        <v>4124</v>
      </c>
      <c r="B1539" s="300"/>
      <c r="C1539" s="160" t="s">
        <v>961</v>
      </c>
      <c r="D1539" s="638" t="s">
        <v>3</v>
      </c>
      <c r="E1539" s="301">
        <v>249.77</v>
      </c>
      <c r="F1539" s="161">
        <v>90.75</v>
      </c>
      <c r="G1539" s="161">
        <v>340.52</v>
      </c>
    </row>
    <row r="1540" spans="1:7" s="190" customFormat="1" ht="25.5">
      <c r="A1540" s="160" t="s">
        <v>4125</v>
      </c>
      <c r="B1540" s="300"/>
      <c r="C1540" s="160" t="s">
        <v>962</v>
      </c>
      <c r="D1540" s="638" t="s">
        <v>0</v>
      </c>
      <c r="E1540" s="301">
        <v>90.04</v>
      </c>
      <c r="F1540" s="161">
        <v>17.2</v>
      </c>
      <c r="G1540" s="161">
        <v>107.24</v>
      </c>
    </row>
    <row r="1541" spans="1:7" s="190" customFormat="1" ht="25.5">
      <c r="A1541" s="160" t="s">
        <v>4126</v>
      </c>
      <c r="B1541" s="300"/>
      <c r="C1541" s="160" t="s">
        <v>963</v>
      </c>
      <c r="D1541" s="638" t="s">
        <v>3</v>
      </c>
      <c r="E1541" s="301">
        <v>2475.4299999999998</v>
      </c>
      <c r="F1541" s="161">
        <v>106.41</v>
      </c>
      <c r="G1541" s="161">
        <v>2581.84</v>
      </c>
    </row>
    <row r="1542" spans="1:7" s="190" customFormat="1" ht="25.5">
      <c r="A1542" s="160" t="s">
        <v>4127</v>
      </c>
      <c r="B1542" s="300"/>
      <c r="C1542" s="160" t="s">
        <v>964</v>
      </c>
      <c r="D1542" s="638" t="s">
        <v>0</v>
      </c>
      <c r="E1542" s="301">
        <v>231.73</v>
      </c>
      <c r="F1542" s="161">
        <v>35.47</v>
      </c>
      <c r="G1542" s="161">
        <v>267.2</v>
      </c>
    </row>
    <row r="1543" spans="1:7" s="190" customFormat="1" ht="25.5">
      <c r="A1543" s="160" t="s">
        <v>4128</v>
      </c>
      <c r="B1543" s="300"/>
      <c r="C1543" s="160" t="s">
        <v>4129</v>
      </c>
      <c r="D1543" s="638" t="s">
        <v>0</v>
      </c>
      <c r="E1543" s="301">
        <v>193.33</v>
      </c>
      <c r="F1543" s="161">
        <v>26.61</v>
      </c>
      <c r="G1543" s="161">
        <v>219.94</v>
      </c>
    </row>
    <row r="1544" spans="1:7" s="190" customFormat="1" ht="25.5">
      <c r="A1544" s="160" t="s">
        <v>4130</v>
      </c>
      <c r="B1544" s="300"/>
      <c r="C1544" s="160" t="s">
        <v>965</v>
      </c>
      <c r="D1544" s="638" t="s">
        <v>0</v>
      </c>
      <c r="E1544" s="301">
        <v>53.8</v>
      </c>
      <c r="F1544" s="161">
        <v>6.03</v>
      </c>
      <c r="G1544" s="161">
        <v>59.83</v>
      </c>
    </row>
    <row r="1545" spans="1:7" s="190" customFormat="1" ht="25.5">
      <c r="A1545" s="160" t="s">
        <v>4131</v>
      </c>
      <c r="B1545" s="300"/>
      <c r="C1545" s="160" t="s">
        <v>966</v>
      </c>
      <c r="D1545" s="638" t="s">
        <v>0</v>
      </c>
      <c r="E1545" s="301">
        <v>59.13</v>
      </c>
      <c r="F1545" s="161">
        <v>6.03</v>
      </c>
      <c r="G1545" s="161">
        <v>65.16</v>
      </c>
    </row>
    <row r="1546" spans="1:7" s="190" customFormat="1" ht="25.5">
      <c r="A1546" s="160" t="s">
        <v>4132</v>
      </c>
      <c r="B1546" s="300"/>
      <c r="C1546" s="160" t="s">
        <v>967</v>
      </c>
      <c r="D1546" s="638" t="s">
        <v>0</v>
      </c>
      <c r="E1546" s="301">
        <v>141.62</v>
      </c>
      <c r="F1546" s="161">
        <v>6.03</v>
      </c>
      <c r="G1546" s="161">
        <v>147.65</v>
      </c>
    </row>
    <row r="1547" spans="1:7" s="190" customFormat="1" ht="25.5">
      <c r="A1547" s="160" t="s">
        <v>4133</v>
      </c>
      <c r="B1547" s="300"/>
      <c r="C1547" s="160" t="s">
        <v>4134</v>
      </c>
      <c r="D1547" s="638" t="s">
        <v>3</v>
      </c>
      <c r="E1547" s="301">
        <v>17.87</v>
      </c>
      <c r="F1547" s="161">
        <v>5.14</v>
      </c>
      <c r="G1547" s="161">
        <v>23.01</v>
      </c>
    </row>
    <row r="1548" spans="1:7" s="190" customFormat="1" ht="25.5">
      <c r="A1548" s="160" t="s">
        <v>4135</v>
      </c>
      <c r="B1548" s="300"/>
      <c r="C1548" s="160" t="s">
        <v>4136</v>
      </c>
      <c r="D1548" s="638" t="s">
        <v>0</v>
      </c>
      <c r="E1548" s="301">
        <v>24.88</v>
      </c>
      <c r="F1548" s="161">
        <v>5.14</v>
      </c>
      <c r="G1548" s="161">
        <v>30.02</v>
      </c>
    </row>
    <row r="1549" spans="1:7" s="190" customFormat="1" ht="25.5">
      <c r="A1549" s="160" t="s">
        <v>4137</v>
      </c>
      <c r="B1549" s="300"/>
      <c r="C1549" s="160" t="s">
        <v>4138</v>
      </c>
      <c r="D1549" s="638" t="s">
        <v>0</v>
      </c>
      <c r="E1549" s="301">
        <v>31.65</v>
      </c>
      <c r="F1549" s="161">
        <v>5.14</v>
      </c>
      <c r="G1549" s="161">
        <v>36.79</v>
      </c>
    </row>
    <row r="1550" spans="1:7" s="190" customFormat="1" ht="25.5">
      <c r="A1550" s="160" t="s">
        <v>4139</v>
      </c>
      <c r="B1550" s="300"/>
      <c r="C1550" s="160" t="s">
        <v>4140</v>
      </c>
      <c r="D1550" s="638" t="s">
        <v>3</v>
      </c>
      <c r="E1550" s="301">
        <v>136.63999999999999</v>
      </c>
      <c r="F1550" s="161">
        <v>10.89</v>
      </c>
      <c r="G1550" s="161">
        <v>147.53</v>
      </c>
    </row>
    <row r="1551" spans="1:7" s="190" customFormat="1" ht="25.5">
      <c r="A1551" s="160" t="s">
        <v>4141</v>
      </c>
      <c r="B1551" s="300"/>
      <c r="C1551" s="160" t="s">
        <v>969</v>
      </c>
      <c r="D1551" s="638" t="s">
        <v>0</v>
      </c>
      <c r="E1551" s="301">
        <v>34.78</v>
      </c>
      <c r="F1551" s="161">
        <v>6.03</v>
      </c>
      <c r="G1551" s="161">
        <v>40.81</v>
      </c>
    </row>
    <row r="1552" spans="1:7" s="190" customFormat="1" ht="25.5">
      <c r="A1552" s="160" t="s">
        <v>4142</v>
      </c>
      <c r="B1552" s="300"/>
      <c r="C1552" s="160" t="s">
        <v>970</v>
      </c>
      <c r="D1552" s="638" t="s">
        <v>0</v>
      </c>
      <c r="E1552" s="301">
        <v>69.290000000000006</v>
      </c>
      <c r="F1552" s="161">
        <v>6.03</v>
      </c>
      <c r="G1552" s="161">
        <v>75.319999999999993</v>
      </c>
    </row>
    <row r="1553" spans="1:7" s="190" customFormat="1" ht="25.5">
      <c r="A1553" s="160" t="s">
        <v>4143</v>
      </c>
      <c r="B1553" s="300"/>
      <c r="C1553" s="160" t="s">
        <v>971</v>
      </c>
      <c r="D1553" s="638" t="s">
        <v>0</v>
      </c>
      <c r="E1553" s="301">
        <v>68.06</v>
      </c>
      <c r="F1553" s="161">
        <v>4.3600000000000003</v>
      </c>
      <c r="G1553" s="161">
        <v>72.42</v>
      </c>
    </row>
    <row r="1554" spans="1:7" s="190" customFormat="1" ht="25.5">
      <c r="A1554" s="160" t="s">
        <v>4144</v>
      </c>
      <c r="B1554" s="300"/>
      <c r="C1554" s="160" t="s">
        <v>4145</v>
      </c>
      <c r="D1554" s="638" t="s">
        <v>0</v>
      </c>
      <c r="E1554" s="301">
        <v>115.01</v>
      </c>
      <c r="F1554" s="161">
        <v>6.03</v>
      </c>
      <c r="G1554" s="161">
        <v>121.04</v>
      </c>
    </row>
    <row r="1555" spans="1:7" s="190" customFormat="1" ht="25.5">
      <c r="A1555" s="160" t="s">
        <v>4146</v>
      </c>
      <c r="B1555" s="300"/>
      <c r="C1555" s="160" t="s">
        <v>972</v>
      </c>
      <c r="D1555" s="638" t="s">
        <v>0</v>
      </c>
      <c r="E1555" s="301">
        <v>653.58000000000004</v>
      </c>
      <c r="F1555" s="161">
        <v>53.21</v>
      </c>
      <c r="G1555" s="161">
        <v>706.79</v>
      </c>
    </row>
    <row r="1556" spans="1:7" s="190" customFormat="1">
      <c r="A1556" s="160" t="s">
        <v>4147</v>
      </c>
      <c r="B1556" s="300"/>
      <c r="C1556" s="160" t="s">
        <v>973</v>
      </c>
      <c r="D1556" s="638" t="s">
        <v>0</v>
      </c>
      <c r="E1556" s="301">
        <v>11.49</v>
      </c>
      <c r="F1556" s="161">
        <v>34.380000000000003</v>
      </c>
      <c r="G1556" s="161">
        <v>45.87</v>
      </c>
    </row>
    <row r="1557" spans="1:7" s="190" customFormat="1" ht="25.5">
      <c r="A1557" s="160" t="s">
        <v>4148</v>
      </c>
      <c r="B1557" s="300"/>
      <c r="C1557" s="160" t="s">
        <v>974</v>
      </c>
      <c r="D1557" s="638" t="s">
        <v>0</v>
      </c>
      <c r="E1557" s="301">
        <v>16.75</v>
      </c>
      <c r="F1557" s="161">
        <v>6.03</v>
      </c>
      <c r="G1557" s="161">
        <v>22.78</v>
      </c>
    </row>
    <row r="1558" spans="1:7" s="190" customFormat="1">
      <c r="A1558" s="160" t="s">
        <v>4149</v>
      </c>
      <c r="B1558" s="300"/>
      <c r="C1558" s="160" t="s">
        <v>975</v>
      </c>
      <c r="D1558" s="638" t="s">
        <v>0</v>
      </c>
      <c r="E1558" s="301">
        <v>113.86</v>
      </c>
      <c r="F1558" s="161">
        <v>6.03</v>
      </c>
      <c r="G1558" s="161">
        <v>119.89</v>
      </c>
    </row>
    <row r="1559" spans="1:7" s="190" customFormat="1" ht="25.5">
      <c r="A1559" s="160" t="s">
        <v>4150</v>
      </c>
      <c r="B1559" s="300"/>
      <c r="C1559" s="160" t="s">
        <v>976</v>
      </c>
      <c r="D1559" s="638" t="s">
        <v>0</v>
      </c>
      <c r="E1559" s="301">
        <v>8659.07</v>
      </c>
      <c r="F1559" s="161">
        <v>0</v>
      </c>
      <c r="G1559" s="161">
        <v>8659.07</v>
      </c>
    </row>
    <row r="1560" spans="1:7" s="190" customFormat="1" ht="38.25">
      <c r="A1560" s="160" t="s">
        <v>4151</v>
      </c>
      <c r="B1560" s="300"/>
      <c r="C1560" s="160" t="s">
        <v>977</v>
      </c>
      <c r="D1560" s="638" t="s">
        <v>0</v>
      </c>
      <c r="E1560" s="301">
        <v>12037.46</v>
      </c>
      <c r="F1560" s="161">
        <v>0</v>
      </c>
      <c r="G1560" s="161">
        <v>12037.46</v>
      </c>
    </row>
    <row r="1561" spans="1:7" s="190" customFormat="1" ht="25.5">
      <c r="A1561" s="160" t="s">
        <v>4152</v>
      </c>
      <c r="B1561" s="300"/>
      <c r="C1561" s="160" t="s">
        <v>978</v>
      </c>
      <c r="D1561" s="638" t="s">
        <v>3</v>
      </c>
      <c r="E1561" s="301">
        <v>632.59</v>
      </c>
      <c r="F1561" s="161">
        <v>67.099999999999994</v>
      </c>
      <c r="G1561" s="161">
        <v>699.69</v>
      </c>
    </row>
    <row r="1562" spans="1:7" s="190" customFormat="1" ht="25.5">
      <c r="A1562" s="160" t="s">
        <v>4153</v>
      </c>
      <c r="B1562" s="300"/>
      <c r="C1562" s="160" t="s">
        <v>979</v>
      </c>
      <c r="D1562" s="638" t="s">
        <v>3</v>
      </c>
      <c r="E1562" s="301">
        <v>1298.6300000000001</v>
      </c>
      <c r="F1562" s="161">
        <v>134.19999999999999</v>
      </c>
      <c r="G1562" s="161">
        <v>1432.83</v>
      </c>
    </row>
    <row r="1563" spans="1:7" s="190" customFormat="1" ht="51">
      <c r="A1563" s="160" t="s">
        <v>4154</v>
      </c>
      <c r="B1563" s="300"/>
      <c r="C1563" s="160" t="s">
        <v>4155</v>
      </c>
      <c r="D1563" s="638" t="s">
        <v>3</v>
      </c>
      <c r="E1563" s="301">
        <v>1222.67</v>
      </c>
      <c r="F1563" s="161">
        <v>141.88</v>
      </c>
      <c r="G1563" s="161">
        <v>1364.55</v>
      </c>
    </row>
    <row r="1564" spans="1:7" s="190" customFormat="1" ht="51">
      <c r="A1564" s="160" t="s">
        <v>4156</v>
      </c>
      <c r="B1564" s="300"/>
      <c r="C1564" s="160" t="s">
        <v>4157</v>
      </c>
      <c r="D1564" s="638" t="s">
        <v>3</v>
      </c>
      <c r="E1564" s="301">
        <v>1298.53</v>
      </c>
      <c r="F1564" s="161">
        <v>141.88</v>
      </c>
      <c r="G1564" s="161">
        <v>1440.41</v>
      </c>
    </row>
    <row r="1565" spans="1:7" s="190" customFormat="1" ht="25.5">
      <c r="A1565" s="160" t="s">
        <v>7849</v>
      </c>
      <c r="B1565" s="300"/>
      <c r="C1565" s="160" t="s">
        <v>7850</v>
      </c>
      <c r="D1565" s="638" t="s">
        <v>34</v>
      </c>
      <c r="E1565" s="301">
        <v>51.95</v>
      </c>
      <c r="F1565" s="161">
        <v>8.31</v>
      </c>
      <c r="G1565" s="161">
        <v>60.26</v>
      </c>
    </row>
    <row r="1566" spans="1:7" s="190" customFormat="1" ht="15.95" customHeight="1">
      <c r="A1566" s="179" t="s">
        <v>4158</v>
      </c>
      <c r="B1566" s="180" t="s">
        <v>4159</v>
      </c>
      <c r="C1566" s="181"/>
      <c r="D1566" s="182"/>
      <c r="E1566" s="183"/>
      <c r="F1566" s="183"/>
      <c r="G1566" s="184"/>
    </row>
    <row r="1567" spans="1:7" s="190" customFormat="1" ht="15.95" customHeight="1">
      <c r="A1567" s="185" t="s">
        <v>4160</v>
      </c>
      <c r="B1567" s="186" t="s">
        <v>980</v>
      </c>
      <c r="C1567" s="187"/>
      <c r="D1567" s="191"/>
      <c r="E1567" s="192"/>
      <c r="F1567" s="192"/>
      <c r="G1567" s="193"/>
    </row>
    <row r="1568" spans="1:7" s="190" customFormat="1">
      <c r="A1568" s="160" t="s">
        <v>4161</v>
      </c>
      <c r="B1568" s="300"/>
      <c r="C1568" s="160" t="s">
        <v>981</v>
      </c>
      <c r="D1568" s="638" t="s">
        <v>34</v>
      </c>
      <c r="E1568" s="301">
        <v>4.42</v>
      </c>
      <c r="F1568" s="161">
        <v>10.73</v>
      </c>
      <c r="G1568" s="161">
        <v>15.15</v>
      </c>
    </row>
    <row r="1569" spans="1:7" s="190" customFormat="1">
      <c r="A1569" s="160" t="s">
        <v>4162</v>
      </c>
      <c r="B1569" s="300"/>
      <c r="C1569" s="160" t="s">
        <v>982</v>
      </c>
      <c r="D1569" s="638" t="s">
        <v>35</v>
      </c>
      <c r="E1569" s="301">
        <v>23.63</v>
      </c>
      <c r="F1569" s="161">
        <v>48.03</v>
      </c>
      <c r="G1569" s="161">
        <v>71.66</v>
      </c>
    </row>
    <row r="1570" spans="1:7" s="190" customFormat="1">
      <c r="A1570" s="160" t="s">
        <v>4163</v>
      </c>
      <c r="B1570" s="300"/>
      <c r="C1570" s="160" t="s">
        <v>983</v>
      </c>
      <c r="D1570" s="638" t="s">
        <v>34</v>
      </c>
      <c r="E1570" s="301">
        <v>5.4</v>
      </c>
      <c r="F1570" s="161">
        <v>10.73</v>
      </c>
      <c r="G1570" s="161">
        <v>16.13</v>
      </c>
    </row>
    <row r="1571" spans="1:7" s="190" customFormat="1">
      <c r="A1571" s="160" t="s">
        <v>4164</v>
      </c>
      <c r="B1571" s="300"/>
      <c r="C1571" s="160" t="s">
        <v>984</v>
      </c>
      <c r="D1571" s="638" t="s">
        <v>35</v>
      </c>
      <c r="E1571" s="301">
        <v>8.31</v>
      </c>
      <c r="F1571" s="161">
        <v>10.73</v>
      </c>
      <c r="G1571" s="161">
        <v>19.04</v>
      </c>
    </row>
    <row r="1572" spans="1:7" s="190" customFormat="1">
      <c r="A1572" s="160" t="s">
        <v>4165</v>
      </c>
      <c r="B1572" s="300"/>
      <c r="C1572" s="160" t="s">
        <v>985</v>
      </c>
      <c r="D1572" s="638" t="s">
        <v>35</v>
      </c>
      <c r="E1572" s="301">
        <v>5.15</v>
      </c>
      <c r="F1572" s="161">
        <v>10.73</v>
      </c>
      <c r="G1572" s="161">
        <v>15.88</v>
      </c>
    </row>
    <row r="1573" spans="1:7" s="190" customFormat="1" ht="15.95" customHeight="1">
      <c r="A1573" s="185" t="s">
        <v>4166</v>
      </c>
      <c r="B1573" s="186" t="s">
        <v>986</v>
      </c>
      <c r="C1573" s="187"/>
      <c r="D1573" s="191"/>
      <c r="E1573" s="192"/>
      <c r="F1573" s="192"/>
      <c r="G1573" s="193"/>
    </row>
    <row r="1574" spans="1:7" s="190" customFormat="1" ht="25.5">
      <c r="A1574" s="160" t="s">
        <v>4167</v>
      </c>
      <c r="B1574" s="300"/>
      <c r="C1574" s="160" t="s">
        <v>987</v>
      </c>
      <c r="D1574" s="638" t="s">
        <v>34</v>
      </c>
      <c r="E1574" s="301">
        <v>4.91</v>
      </c>
      <c r="F1574" s="161">
        <v>9.07</v>
      </c>
      <c r="G1574" s="161">
        <v>13.98</v>
      </c>
    </row>
    <row r="1575" spans="1:7" s="190" customFormat="1" ht="25.5">
      <c r="A1575" s="160" t="s">
        <v>4168</v>
      </c>
      <c r="B1575" s="300"/>
      <c r="C1575" s="160" t="s">
        <v>988</v>
      </c>
      <c r="D1575" s="638" t="s">
        <v>34</v>
      </c>
      <c r="E1575" s="301">
        <v>8.2100000000000009</v>
      </c>
      <c r="F1575" s="161">
        <v>9.07</v>
      </c>
      <c r="G1575" s="161">
        <v>17.28</v>
      </c>
    </row>
    <row r="1576" spans="1:7" s="190" customFormat="1" ht="25.5">
      <c r="A1576" s="160" t="s">
        <v>4169</v>
      </c>
      <c r="B1576" s="300"/>
      <c r="C1576" s="160" t="s">
        <v>989</v>
      </c>
      <c r="D1576" s="638" t="s">
        <v>34</v>
      </c>
      <c r="E1576" s="301">
        <v>4.68</v>
      </c>
      <c r="F1576" s="161">
        <v>9.07</v>
      </c>
      <c r="G1576" s="161">
        <v>13.75</v>
      </c>
    </row>
    <row r="1577" spans="1:7" s="190" customFormat="1" ht="25.5">
      <c r="A1577" s="160" t="s">
        <v>4170</v>
      </c>
      <c r="B1577" s="300"/>
      <c r="C1577" s="160" t="s">
        <v>7851</v>
      </c>
      <c r="D1577" s="638" t="s">
        <v>34</v>
      </c>
      <c r="E1577" s="301">
        <v>11.58</v>
      </c>
      <c r="F1577" s="161">
        <v>9.07</v>
      </c>
      <c r="G1577" s="161">
        <v>20.65</v>
      </c>
    </row>
    <row r="1578" spans="1:7" s="190" customFormat="1" ht="15.95" customHeight="1">
      <c r="A1578" s="185" t="s">
        <v>4171</v>
      </c>
      <c r="B1578" s="186" t="s">
        <v>4172</v>
      </c>
      <c r="C1578" s="187"/>
      <c r="D1578" s="191"/>
      <c r="E1578" s="192"/>
      <c r="F1578" s="192"/>
      <c r="G1578" s="193"/>
    </row>
    <row r="1579" spans="1:7" s="190" customFormat="1">
      <c r="A1579" s="160" t="s">
        <v>4173</v>
      </c>
      <c r="B1579" s="300"/>
      <c r="C1579" s="160" t="s">
        <v>990</v>
      </c>
      <c r="D1579" s="638" t="s">
        <v>35</v>
      </c>
      <c r="E1579" s="301">
        <v>32.14</v>
      </c>
      <c r="F1579" s="161">
        <v>11.05</v>
      </c>
      <c r="G1579" s="161">
        <v>43.19</v>
      </c>
    </row>
    <row r="1580" spans="1:7" s="190" customFormat="1" ht="15.95" customHeight="1">
      <c r="A1580" s="179" t="s">
        <v>4174</v>
      </c>
      <c r="B1580" s="180" t="s">
        <v>7547</v>
      </c>
      <c r="C1580" s="181"/>
      <c r="D1580" s="182"/>
      <c r="E1580" s="183"/>
      <c r="F1580" s="183"/>
      <c r="G1580" s="184"/>
    </row>
    <row r="1581" spans="1:7" s="190" customFormat="1" ht="15.95" customHeight="1">
      <c r="A1581" s="185" t="s">
        <v>4175</v>
      </c>
      <c r="B1581" s="186" t="s">
        <v>991</v>
      </c>
      <c r="C1581" s="187"/>
      <c r="D1581" s="191"/>
      <c r="E1581" s="192"/>
      <c r="F1581" s="192"/>
      <c r="G1581" s="193"/>
    </row>
    <row r="1582" spans="1:7" s="190" customFormat="1" ht="38.25">
      <c r="A1582" s="160" t="s">
        <v>4176</v>
      </c>
      <c r="B1582" s="300"/>
      <c r="C1582" s="160" t="s">
        <v>4177</v>
      </c>
      <c r="D1582" s="638" t="s">
        <v>34</v>
      </c>
      <c r="E1582" s="301">
        <v>151.63</v>
      </c>
      <c r="F1582" s="161">
        <v>9.98</v>
      </c>
      <c r="G1582" s="161">
        <v>161.61000000000001</v>
      </c>
    </row>
    <row r="1583" spans="1:7" s="190" customFormat="1" ht="38.25">
      <c r="A1583" s="160" t="s">
        <v>4178</v>
      </c>
      <c r="B1583" s="300"/>
      <c r="C1583" s="160" t="s">
        <v>992</v>
      </c>
      <c r="D1583" s="638" t="s">
        <v>0</v>
      </c>
      <c r="E1583" s="301">
        <v>95.15</v>
      </c>
      <c r="F1583" s="161">
        <v>9.07</v>
      </c>
      <c r="G1583" s="161">
        <v>104.22</v>
      </c>
    </row>
    <row r="1584" spans="1:7" s="190" customFormat="1" ht="38.25">
      <c r="A1584" s="160" t="s">
        <v>4179</v>
      </c>
      <c r="B1584" s="300"/>
      <c r="C1584" s="160" t="s">
        <v>993</v>
      </c>
      <c r="D1584" s="638" t="s">
        <v>0</v>
      </c>
      <c r="E1584" s="301">
        <v>126.24</v>
      </c>
      <c r="F1584" s="161">
        <v>9.07</v>
      </c>
      <c r="G1584" s="161">
        <v>135.31</v>
      </c>
    </row>
    <row r="1585" spans="1:7" s="190" customFormat="1" ht="38.25">
      <c r="A1585" s="160" t="s">
        <v>4180</v>
      </c>
      <c r="B1585" s="300"/>
      <c r="C1585" s="160" t="s">
        <v>994</v>
      </c>
      <c r="D1585" s="638" t="s">
        <v>0</v>
      </c>
      <c r="E1585" s="301">
        <v>324.29000000000002</v>
      </c>
      <c r="F1585" s="161">
        <v>9.07</v>
      </c>
      <c r="G1585" s="161">
        <v>333.36</v>
      </c>
    </row>
    <row r="1586" spans="1:7" s="190" customFormat="1" ht="51">
      <c r="A1586" s="160" t="s">
        <v>7585</v>
      </c>
      <c r="B1586" s="300"/>
      <c r="C1586" s="160" t="s">
        <v>7586</v>
      </c>
      <c r="D1586" s="638" t="s">
        <v>0</v>
      </c>
      <c r="E1586" s="301">
        <v>141.54</v>
      </c>
      <c r="F1586" s="161">
        <v>9.07</v>
      </c>
      <c r="G1586" s="161">
        <v>150.61000000000001</v>
      </c>
    </row>
    <row r="1587" spans="1:7" s="190" customFormat="1" ht="51">
      <c r="A1587" s="160" t="s">
        <v>4181</v>
      </c>
      <c r="B1587" s="300"/>
      <c r="C1587" s="160" t="s">
        <v>995</v>
      </c>
      <c r="D1587" s="638" t="s">
        <v>0</v>
      </c>
      <c r="E1587" s="301">
        <v>124.52</v>
      </c>
      <c r="F1587" s="161">
        <v>9.07</v>
      </c>
      <c r="G1587" s="161">
        <v>133.59</v>
      </c>
    </row>
    <row r="1588" spans="1:7" s="190" customFormat="1" ht="51">
      <c r="A1588" s="160" t="s">
        <v>4182</v>
      </c>
      <c r="B1588" s="300"/>
      <c r="C1588" s="160" t="s">
        <v>4183</v>
      </c>
      <c r="D1588" s="638" t="s">
        <v>0</v>
      </c>
      <c r="E1588" s="301">
        <v>263</v>
      </c>
      <c r="F1588" s="161">
        <v>9.07</v>
      </c>
      <c r="G1588" s="161">
        <v>272.07</v>
      </c>
    </row>
    <row r="1589" spans="1:7" s="190" customFormat="1" ht="38.25">
      <c r="A1589" s="160" t="s">
        <v>4184</v>
      </c>
      <c r="B1589" s="300"/>
      <c r="C1589" s="160" t="s">
        <v>4185</v>
      </c>
      <c r="D1589" s="638" t="s">
        <v>0</v>
      </c>
      <c r="E1589" s="301">
        <v>212.28</v>
      </c>
      <c r="F1589" s="161">
        <v>9.07</v>
      </c>
      <c r="G1589" s="161">
        <v>221.35</v>
      </c>
    </row>
    <row r="1590" spans="1:7" s="190" customFormat="1" ht="38.25">
      <c r="A1590" s="160" t="s">
        <v>4186</v>
      </c>
      <c r="B1590" s="300"/>
      <c r="C1590" s="160" t="s">
        <v>996</v>
      </c>
      <c r="D1590" s="638" t="s">
        <v>0</v>
      </c>
      <c r="E1590" s="301">
        <v>113.28</v>
      </c>
      <c r="F1590" s="161">
        <v>9.07</v>
      </c>
      <c r="G1590" s="161">
        <v>122.35</v>
      </c>
    </row>
    <row r="1591" spans="1:7" s="190" customFormat="1" ht="38.25">
      <c r="A1591" s="160" t="s">
        <v>4187</v>
      </c>
      <c r="B1591" s="300"/>
      <c r="C1591" s="160" t="s">
        <v>997</v>
      </c>
      <c r="D1591" s="638" t="s">
        <v>0</v>
      </c>
      <c r="E1591" s="301">
        <v>327.43</v>
      </c>
      <c r="F1591" s="161">
        <v>15.14</v>
      </c>
      <c r="G1591" s="161">
        <v>342.57</v>
      </c>
    </row>
    <row r="1592" spans="1:7" s="190" customFormat="1" ht="15.95" customHeight="1">
      <c r="A1592" s="185" t="s">
        <v>4188</v>
      </c>
      <c r="B1592" s="186" t="s">
        <v>998</v>
      </c>
      <c r="C1592" s="187"/>
      <c r="D1592" s="191"/>
      <c r="E1592" s="192"/>
      <c r="F1592" s="192"/>
      <c r="G1592" s="193"/>
    </row>
    <row r="1593" spans="1:7" s="190" customFormat="1" ht="51">
      <c r="A1593" s="160" t="s">
        <v>8169</v>
      </c>
      <c r="B1593" s="300"/>
      <c r="C1593" s="160" t="s">
        <v>8170</v>
      </c>
      <c r="D1593" s="638" t="s">
        <v>0</v>
      </c>
      <c r="E1593" s="301">
        <v>1375.3</v>
      </c>
      <c r="F1593" s="161">
        <v>47.2</v>
      </c>
      <c r="G1593" s="161">
        <v>1422.5</v>
      </c>
    </row>
    <row r="1594" spans="1:7" s="190" customFormat="1" ht="51">
      <c r="A1594" s="160" t="s">
        <v>8171</v>
      </c>
      <c r="B1594" s="300"/>
      <c r="C1594" s="160" t="s">
        <v>8172</v>
      </c>
      <c r="D1594" s="638" t="s">
        <v>0</v>
      </c>
      <c r="E1594" s="301">
        <v>2004.48</v>
      </c>
      <c r="F1594" s="161">
        <v>47.2</v>
      </c>
      <c r="G1594" s="161">
        <v>2051.6799999999998</v>
      </c>
    </row>
    <row r="1595" spans="1:7" s="190" customFormat="1" ht="15.95" customHeight="1">
      <c r="A1595" s="185" t="s">
        <v>4189</v>
      </c>
      <c r="B1595" s="186" t="s">
        <v>999</v>
      </c>
      <c r="C1595" s="187"/>
      <c r="D1595" s="191"/>
      <c r="E1595" s="192"/>
      <c r="F1595" s="192"/>
      <c r="G1595" s="193"/>
    </row>
    <row r="1596" spans="1:7" s="190" customFormat="1" ht="38.25">
      <c r="A1596" s="160" t="s">
        <v>4190</v>
      </c>
      <c r="B1596" s="300"/>
      <c r="C1596" s="160" t="s">
        <v>7852</v>
      </c>
      <c r="D1596" s="638" t="s">
        <v>2</v>
      </c>
      <c r="E1596" s="301">
        <v>178.03</v>
      </c>
      <c r="F1596" s="161">
        <v>16.64</v>
      </c>
      <c r="G1596" s="161">
        <v>194.67</v>
      </c>
    </row>
    <row r="1597" spans="1:7" s="190" customFormat="1" ht="38.25">
      <c r="A1597" s="160" t="s">
        <v>4191</v>
      </c>
      <c r="B1597" s="300"/>
      <c r="C1597" s="160" t="s">
        <v>7853</v>
      </c>
      <c r="D1597" s="638" t="s">
        <v>2</v>
      </c>
      <c r="E1597" s="301">
        <v>132.33000000000001</v>
      </c>
      <c r="F1597" s="161">
        <v>6.96</v>
      </c>
      <c r="G1597" s="161">
        <v>139.29</v>
      </c>
    </row>
    <row r="1598" spans="1:7" s="190" customFormat="1" ht="38.25">
      <c r="A1598" s="160" t="s">
        <v>4192</v>
      </c>
      <c r="B1598" s="300"/>
      <c r="C1598" s="160" t="s">
        <v>1000</v>
      </c>
      <c r="D1598" s="638" t="s">
        <v>2</v>
      </c>
      <c r="E1598" s="301">
        <v>79.36</v>
      </c>
      <c r="F1598" s="161">
        <v>19.52</v>
      </c>
      <c r="G1598" s="161">
        <v>98.88</v>
      </c>
    </row>
    <row r="1599" spans="1:7" s="190" customFormat="1" ht="38.25">
      <c r="A1599" s="160" t="s">
        <v>4193</v>
      </c>
      <c r="B1599" s="300"/>
      <c r="C1599" s="160" t="s">
        <v>7190</v>
      </c>
      <c r="D1599" s="638" t="s">
        <v>0</v>
      </c>
      <c r="E1599" s="301">
        <v>3.81</v>
      </c>
      <c r="F1599" s="161">
        <v>1.06</v>
      </c>
      <c r="G1599" s="161">
        <v>4.87</v>
      </c>
    </row>
    <row r="1600" spans="1:7" s="190" customFormat="1" ht="25.5">
      <c r="A1600" s="160" t="s">
        <v>4194</v>
      </c>
      <c r="B1600" s="300"/>
      <c r="C1600" s="160" t="s">
        <v>1001</v>
      </c>
      <c r="D1600" s="638" t="s">
        <v>34</v>
      </c>
      <c r="E1600" s="301">
        <v>319.57</v>
      </c>
      <c r="F1600" s="161">
        <v>0</v>
      </c>
      <c r="G1600" s="161">
        <v>319.57</v>
      </c>
    </row>
    <row r="1601" spans="1:7" s="190" customFormat="1" ht="38.25">
      <c r="A1601" s="160" t="s">
        <v>4195</v>
      </c>
      <c r="B1601" s="300"/>
      <c r="C1601" s="160" t="s">
        <v>1002</v>
      </c>
      <c r="D1601" s="638" t="s">
        <v>2</v>
      </c>
      <c r="E1601" s="301">
        <v>3.22</v>
      </c>
      <c r="F1601" s="161">
        <v>6.88</v>
      </c>
      <c r="G1601" s="161">
        <v>10.1</v>
      </c>
    </row>
    <row r="1602" spans="1:7" s="190" customFormat="1" ht="25.5">
      <c r="A1602" s="160" t="s">
        <v>4196</v>
      </c>
      <c r="B1602" s="300"/>
      <c r="C1602" s="160" t="s">
        <v>1003</v>
      </c>
      <c r="D1602" s="638" t="s">
        <v>0</v>
      </c>
      <c r="E1602" s="301">
        <v>0.33</v>
      </c>
      <c r="F1602" s="161">
        <v>10.15</v>
      </c>
      <c r="G1602" s="161">
        <v>10.48</v>
      </c>
    </row>
    <row r="1603" spans="1:7" s="190" customFormat="1" ht="38.25">
      <c r="A1603" s="160" t="s">
        <v>4197</v>
      </c>
      <c r="B1603" s="300"/>
      <c r="C1603" s="160" t="s">
        <v>1004</v>
      </c>
      <c r="D1603" s="638" t="s">
        <v>2</v>
      </c>
      <c r="E1603" s="301">
        <v>64.19</v>
      </c>
      <c r="F1603" s="161">
        <v>10.78</v>
      </c>
      <c r="G1603" s="161">
        <v>74.97</v>
      </c>
    </row>
    <row r="1604" spans="1:7" s="190" customFormat="1" ht="15.95" customHeight="1">
      <c r="A1604" s="185" t="s">
        <v>4198</v>
      </c>
      <c r="B1604" s="186" t="s">
        <v>1005</v>
      </c>
      <c r="C1604" s="187"/>
      <c r="D1604" s="191"/>
      <c r="E1604" s="192"/>
      <c r="F1604" s="192"/>
      <c r="G1604" s="193"/>
    </row>
    <row r="1605" spans="1:7" s="190" customFormat="1" ht="25.5">
      <c r="A1605" s="160" t="s">
        <v>4199</v>
      </c>
      <c r="B1605" s="300"/>
      <c r="C1605" s="160" t="s">
        <v>4200</v>
      </c>
      <c r="D1605" s="638" t="s">
        <v>0</v>
      </c>
      <c r="E1605" s="301">
        <v>18.100000000000001</v>
      </c>
      <c r="F1605" s="161">
        <v>1.06</v>
      </c>
      <c r="G1605" s="161">
        <v>19.16</v>
      </c>
    </row>
    <row r="1606" spans="1:7" s="190" customFormat="1" ht="25.5">
      <c r="A1606" s="160" t="s">
        <v>4201</v>
      </c>
      <c r="B1606" s="300"/>
      <c r="C1606" s="160" t="s">
        <v>4202</v>
      </c>
      <c r="D1606" s="638" t="s">
        <v>0</v>
      </c>
      <c r="E1606" s="301">
        <v>18.010000000000002</v>
      </c>
      <c r="F1606" s="161">
        <v>1.06</v>
      </c>
      <c r="G1606" s="161">
        <v>19.07</v>
      </c>
    </row>
    <row r="1607" spans="1:7" s="190" customFormat="1" ht="25.5">
      <c r="A1607" s="160" t="s">
        <v>4203</v>
      </c>
      <c r="B1607" s="300"/>
      <c r="C1607" s="160" t="s">
        <v>1006</v>
      </c>
      <c r="D1607" s="638" t="s">
        <v>0</v>
      </c>
      <c r="E1607" s="301">
        <v>24.62</v>
      </c>
      <c r="F1607" s="161">
        <v>1.06</v>
      </c>
      <c r="G1607" s="161">
        <v>25.68</v>
      </c>
    </row>
    <row r="1608" spans="1:7" s="190" customFormat="1" ht="38.25">
      <c r="A1608" s="160" t="s">
        <v>4204</v>
      </c>
      <c r="B1608" s="300"/>
      <c r="C1608" s="160" t="s">
        <v>1007</v>
      </c>
      <c r="D1608" s="638" t="s">
        <v>34</v>
      </c>
      <c r="E1608" s="301">
        <v>25.89</v>
      </c>
      <c r="F1608" s="161">
        <v>15.4</v>
      </c>
      <c r="G1608" s="161">
        <v>41.29</v>
      </c>
    </row>
    <row r="1609" spans="1:7" s="190" customFormat="1" ht="38.25">
      <c r="A1609" s="160" t="s">
        <v>7191</v>
      </c>
      <c r="B1609" s="300"/>
      <c r="C1609" s="160" t="s">
        <v>7854</v>
      </c>
      <c r="D1609" s="638" t="s">
        <v>3</v>
      </c>
      <c r="E1609" s="301">
        <v>386.67</v>
      </c>
      <c r="F1609" s="161">
        <v>16.79</v>
      </c>
      <c r="G1609" s="161">
        <v>403.46</v>
      </c>
    </row>
    <row r="1610" spans="1:7" s="190" customFormat="1" ht="51">
      <c r="A1610" s="160" t="s">
        <v>7192</v>
      </c>
      <c r="B1610" s="300"/>
      <c r="C1610" s="160" t="s">
        <v>7855</v>
      </c>
      <c r="D1610" s="638" t="s">
        <v>3</v>
      </c>
      <c r="E1610" s="301">
        <v>561.48</v>
      </c>
      <c r="F1610" s="161">
        <v>16.79</v>
      </c>
      <c r="G1610" s="161">
        <v>578.27</v>
      </c>
    </row>
    <row r="1611" spans="1:7" s="190" customFormat="1" ht="25.5">
      <c r="A1611" s="160" t="s">
        <v>4205</v>
      </c>
      <c r="B1611" s="300"/>
      <c r="C1611" s="160" t="s">
        <v>1008</v>
      </c>
      <c r="D1611" s="638" t="s">
        <v>0</v>
      </c>
      <c r="E1611" s="301">
        <v>23.75</v>
      </c>
      <c r="F1611" s="161">
        <v>2.73</v>
      </c>
      <c r="G1611" s="161">
        <v>26.48</v>
      </c>
    </row>
    <row r="1612" spans="1:7" s="190" customFormat="1" ht="38.25">
      <c r="A1612" s="160" t="s">
        <v>4206</v>
      </c>
      <c r="B1612" s="300"/>
      <c r="C1612" s="160" t="s">
        <v>1009</v>
      </c>
      <c r="D1612" s="638" t="s">
        <v>0</v>
      </c>
      <c r="E1612" s="301">
        <v>434.78</v>
      </c>
      <c r="F1612" s="161">
        <v>3.41</v>
      </c>
      <c r="G1612" s="161">
        <v>438.19</v>
      </c>
    </row>
    <row r="1613" spans="1:7" s="190" customFormat="1" ht="25.5">
      <c r="A1613" s="160" t="s">
        <v>4207</v>
      </c>
      <c r="B1613" s="300"/>
      <c r="C1613" s="160" t="s">
        <v>1010</v>
      </c>
      <c r="D1613" s="638" t="s">
        <v>0</v>
      </c>
      <c r="E1613" s="301">
        <v>126.61</v>
      </c>
      <c r="F1613" s="161">
        <v>53.85</v>
      </c>
      <c r="G1613" s="161">
        <v>180.46</v>
      </c>
    </row>
    <row r="1614" spans="1:7" s="190" customFormat="1" ht="25.5">
      <c r="A1614" s="160" t="s">
        <v>4208</v>
      </c>
      <c r="B1614" s="300"/>
      <c r="C1614" s="160" t="s">
        <v>1011</v>
      </c>
      <c r="D1614" s="638" t="s">
        <v>0</v>
      </c>
      <c r="E1614" s="301">
        <v>224.81</v>
      </c>
      <c r="F1614" s="161">
        <v>123.08</v>
      </c>
      <c r="G1614" s="161">
        <v>347.89</v>
      </c>
    </row>
    <row r="1615" spans="1:7" s="190" customFormat="1" ht="38.25">
      <c r="A1615" s="160" t="s">
        <v>7856</v>
      </c>
      <c r="B1615" s="300"/>
      <c r="C1615" s="160" t="s">
        <v>7857</v>
      </c>
      <c r="D1615" s="638" t="s">
        <v>0</v>
      </c>
      <c r="E1615" s="301">
        <v>241.09</v>
      </c>
      <c r="F1615" s="161">
        <v>15.14</v>
      </c>
      <c r="G1615" s="161">
        <v>256.23</v>
      </c>
    </row>
    <row r="1616" spans="1:7" s="190" customFormat="1" ht="38.25">
      <c r="A1616" s="160" t="s">
        <v>6832</v>
      </c>
      <c r="B1616" s="300"/>
      <c r="C1616" s="160" t="s">
        <v>6833</v>
      </c>
      <c r="D1616" s="638" t="s">
        <v>0</v>
      </c>
      <c r="E1616" s="301">
        <v>15.72</v>
      </c>
      <c r="F1616" s="161">
        <v>2.73</v>
      </c>
      <c r="G1616" s="161">
        <v>18.45</v>
      </c>
    </row>
    <row r="1617" spans="1:7" s="190" customFormat="1" ht="15.95" customHeight="1">
      <c r="A1617" s="185" t="s">
        <v>4209</v>
      </c>
      <c r="B1617" s="186" t="s">
        <v>1012</v>
      </c>
      <c r="C1617" s="187"/>
      <c r="D1617" s="191"/>
      <c r="E1617" s="192"/>
      <c r="F1617" s="192"/>
      <c r="G1617" s="193"/>
    </row>
    <row r="1618" spans="1:7" s="190" customFormat="1" ht="25.5">
      <c r="A1618" s="160" t="s">
        <v>4210</v>
      </c>
      <c r="B1618" s="300"/>
      <c r="C1618" s="160" t="s">
        <v>1013</v>
      </c>
      <c r="D1618" s="638" t="s">
        <v>0</v>
      </c>
      <c r="E1618" s="301">
        <v>557.24</v>
      </c>
      <c r="F1618" s="161">
        <v>3.41</v>
      </c>
      <c r="G1618" s="161">
        <v>560.65</v>
      </c>
    </row>
    <row r="1619" spans="1:7" s="190" customFormat="1" ht="25.5">
      <c r="A1619" s="160" t="s">
        <v>4211</v>
      </c>
      <c r="B1619" s="300"/>
      <c r="C1619" s="160" t="s">
        <v>1014</v>
      </c>
      <c r="D1619" s="638" t="s">
        <v>0</v>
      </c>
      <c r="E1619" s="301">
        <v>845.92</v>
      </c>
      <c r="F1619" s="161">
        <v>47.2</v>
      </c>
      <c r="G1619" s="161">
        <v>893.12</v>
      </c>
    </row>
    <row r="1620" spans="1:7" s="190" customFormat="1" ht="25.5">
      <c r="A1620" s="160" t="s">
        <v>4212</v>
      </c>
      <c r="B1620" s="300"/>
      <c r="C1620" s="160" t="s">
        <v>1015</v>
      </c>
      <c r="D1620" s="638" t="s">
        <v>0</v>
      </c>
      <c r="E1620" s="301">
        <v>1684.56</v>
      </c>
      <c r="F1620" s="161">
        <v>246.05</v>
      </c>
      <c r="G1620" s="161">
        <v>1930.61</v>
      </c>
    </row>
    <row r="1621" spans="1:7" s="190" customFormat="1" ht="25.5">
      <c r="A1621" s="160" t="s">
        <v>4213</v>
      </c>
      <c r="B1621" s="300"/>
      <c r="C1621" s="160" t="s">
        <v>7858</v>
      </c>
      <c r="D1621" s="638" t="s">
        <v>0</v>
      </c>
      <c r="E1621" s="301">
        <v>567</v>
      </c>
      <c r="F1621" s="161">
        <v>40.380000000000003</v>
      </c>
      <c r="G1621" s="161">
        <v>607.38</v>
      </c>
    </row>
    <row r="1622" spans="1:7" ht="15.95" customHeight="1">
      <c r="A1622" s="185" t="s">
        <v>4214</v>
      </c>
      <c r="B1622" s="186" t="s">
        <v>7193</v>
      </c>
      <c r="C1622" s="187"/>
      <c r="D1622" s="191"/>
      <c r="E1622" s="192"/>
      <c r="F1622" s="192"/>
      <c r="G1622" s="193"/>
    </row>
    <row r="1623" spans="1:7" s="190" customFormat="1" ht="51">
      <c r="A1623" s="160" t="s">
        <v>4215</v>
      </c>
      <c r="B1623" s="300"/>
      <c r="C1623" s="160" t="s">
        <v>4216</v>
      </c>
      <c r="D1623" s="638" t="s">
        <v>3</v>
      </c>
      <c r="E1623" s="301">
        <v>79141.48</v>
      </c>
      <c r="F1623" s="161">
        <v>0</v>
      </c>
      <c r="G1623" s="161">
        <v>79141.48</v>
      </c>
    </row>
    <row r="1624" spans="1:7" s="190" customFormat="1" ht="51">
      <c r="A1624" s="160" t="s">
        <v>4217</v>
      </c>
      <c r="B1624" s="300"/>
      <c r="C1624" s="160" t="s">
        <v>4218</v>
      </c>
      <c r="D1624" s="638" t="s">
        <v>3</v>
      </c>
      <c r="E1624" s="301">
        <v>92683.520000000004</v>
      </c>
      <c r="F1624" s="161">
        <v>0</v>
      </c>
      <c r="G1624" s="161">
        <v>92683.520000000004</v>
      </c>
    </row>
    <row r="1625" spans="1:7" s="190" customFormat="1" ht="38.25">
      <c r="A1625" s="160" t="s">
        <v>4219</v>
      </c>
      <c r="B1625" s="300"/>
      <c r="C1625" s="160" t="s">
        <v>4220</v>
      </c>
      <c r="D1625" s="638" t="s">
        <v>3</v>
      </c>
      <c r="E1625" s="301">
        <v>40361.43</v>
      </c>
      <c r="F1625" s="161">
        <v>0</v>
      </c>
      <c r="G1625" s="161">
        <v>40361.43</v>
      </c>
    </row>
    <row r="1626" spans="1:7" s="190" customFormat="1" ht="38.25">
      <c r="A1626" s="160" t="s">
        <v>4221</v>
      </c>
      <c r="B1626" s="300"/>
      <c r="C1626" s="160" t="s">
        <v>4222</v>
      </c>
      <c r="D1626" s="638" t="s">
        <v>3</v>
      </c>
      <c r="E1626" s="301">
        <v>39800.18</v>
      </c>
      <c r="F1626" s="161">
        <v>0</v>
      </c>
      <c r="G1626" s="161">
        <v>39800.18</v>
      </c>
    </row>
    <row r="1627" spans="1:7" s="190" customFormat="1" ht="15.95" customHeight="1">
      <c r="A1627" s="179" t="s">
        <v>4223</v>
      </c>
      <c r="B1627" s="180" t="s">
        <v>4224</v>
      </c>
      <c r="C1627" s="181"/>
      <c r="D1627" s="182"/>
      <c r="E1627" s="183"/>
      <c r="F1627" s="183"/>
      <c r="G1627" s="184"/>
    </row>
    <row r="1628" spans="1:7" s="190" customFormat="1" ht="15.95" customHeight="1">
      <c r="A1628" s="185" t="s">
        <v>4225</v>
      </c>
      <c r="B1628" s="186" t="s">
        <v>1016</v>
      </c>
      <c r="C1628" s="187"/>
      <c r="D1628" s="191"/>
      <c r="E1628" s="192"/>
      <c r="F1628" s="192"/>
      <c r="G1628" s="193"/>
    </row>
    <row r="1629" spans="1:7" s="190" customFormat="1" ht="25.5">
      <c r="A1629" s="160" t="s">
        <v>4226</v>
      </c>
      <c r="B1629" s="300"/>
      <c r="C1629" s="160" t="s">
        <v>1017</v>
      </c>
      <c r="D1629" s="638" t="s">
        <v>2</v>
      </c>
      <c r="E1629" s="301">
        <v>13.38</v>
      </c>
      <c r="F1629" s="161">
        <v>2.73</v>
      </c>
      <c r="G1629" s="161">
        <v>16.11</v>
      </c>
    </row>
    <row r="1630" spans="1:7" s="190" customFormat="1" ht="25.5">
      <c r="A1630" s="160" t="s">
        <v>4227</v>
      </c>
      <c r="B1630" s="300"/>
      <c r="C1630" s="160" t="s">
        <v>1018</v>
      </c>
      <c r="D1630" s="638" t="s">
        <v>2</v>
      </c>
      <c r="E1630" s="301">
        <v>17.61</v>
      </c>
      <c r="F1630" s="161">
        <v>2.73</v>
      </c>
      <c r="G1630" s="161">
        <v>20.34</v>
      </c>
    </row>
    <row r="1631" spans="1:7" s="190" customFormat="1">
      <c r="A1631" s="160" t="s">
        <v>4228</v>
      </c>
      <c r="B1631" s="300"/>
      <c r="C1631" s="160" t="s">
        <v>1019</v>
      </c>
      <c r="D1631" s="638" t="s">
        <v>4</v>
      </c>
      <c r="E1631" s="301">
        <v>379.09</v>
      </c>
      <c r="F1631" s="161">
        <v>38.22</v>
      </c>
      <c r="G1631" s="161">
        <v>417.31</v>
      </c>
    </row>
    <row r="1632" spans="1:7" s="190" customFormat="1" ht="38.25">
      <c r="A1632" s="160" t="s">
        <v>4229</v>
      </c>
      <c r="B1632" s="300"/>
      <c r="C1632" s="160" t="s">
        <v>7859</v>
      </c>
      <c r="D1632" s="638" t="s">
        <v>2</v>
      </c>
      <c r="E1632" s="301">
        <v>75.38</v>
      </c>
      <c r="F1632" s="161">
        <v>5.0199999999999996</v>
      </c>
      <c r="G1632" s="161">
        <v>80.400000000000006</v>
      </c>
    </row>
    <row r="1633" spans="1:7" s="190" customFormat="1" ht="38.25">
      <c r="A1633" s="160" t="s">
        <v>7194</v>
      </c>
      <c r="B1633" s="300"/>
      <c r="C1633" s="160" t="s">
        <v>7195</v>
      </c>
      <c r="D1633" s="638" t="s">
        <v>2</v>
      </c>
      <c r="E1633" s="301">
        <v>11.26</v>
      </c>
      <c r="F1633" s="161">
        <v>7.41</v>
      </c>
      <c r="G1633" s="161">
        <v>18.670000000000002</v>
      </c>
    </row>
    <row r="1634" spans="1:7" s="190" customFormat="1" ht="25.5">
      <c r="A1634" s="160" t="s">
        <v>4230</v>
      </c>
      <c r="B1634" s="300"/>
      <c r="C1634" s="160" t="s">
        <v>4231</v>
      </c>
      <c r="D1634" s="638" t="s">
        <v>2</v>
      </c>
      <c r="E1634" s="301">
        <v>75.540000000000006</v>
      </c>
      <c r="F1634" s="161">
        <v>0</v>
      </c>
      <c r="G1634" s="161">
        <v>75.540000000000006</v>
      </c>
    </row>
    <row r="1635" spans="1:7" s="190" customFormat="1" ht="38.25">
      <c r="A1635" s="160" t="s">
        <v>4232</v>
      </c>
      <c r="B1635" s="300"/>
      <c r="C1635" s="160" t="s">
        <v>4233</v>
      </c>
      <c r="D1635" s="638" t="s">
        <v>2</v>
      </c>
      <c r="E1635" s="301">
        <v>597.17999999999995</v>
      </c>
      <c r="F1635" s="161">
        <v>0</v>
      </c>
      <c r="G1635" s="161">
        <v>597.17999999999995</v>
      </c>
    </row>
    <row r="1636" spans="1:7" s="190" customFormat="1" ht="25.5">
      <c r="A1636" s="160" t="s">
        <v>6834</v>
      </c>
      <c r="B1636" s="300"/>
      <c r="C1636" s="160" t="s">
        <v>7860</v>
      </c>
      <c r="D1636" s="638" t="s">
        <v>2</v>
      </c>
      <c r="E1636" s="301">
        <v>60.12</v>
      </c>
      <c r="F1636" s="161">
        <v>20.13</v>
      </c>
      <c r="G1636" s="161">
        <v>80.25</v>
      </c>
    </row>
    <row r="1637" spans="1:7" s="190" customFormat="1" ht="38.25">
      <c r="A1637" s="160" t="s">
        <v>4234</v>
      </c>
      <c r="B1637" s="300"/>
      <c r="C1637" s="160" t="s">
        <v>4235</v>
      </c>
      <c r="D1637" s="638" t="s">
        <v>2</v>
      </c>
      <c r="E1637" s="301">
        <v>369.23</v>
      </c>
      <c r="F1637" s="161">
        <v>0</v>
      </c>
      <c r="G1637" s="161">
        <v>369.23</v>
      </c>
    </row>
    <row r="1638" spans="1:7" s="190" customFormat="1" ht="15.95" customHeight="1">
      <c r="A1638" s="185" t="s">
        <v>4236</v>
      </c>
      <c r="B1638" s="186" t="s">
        <v>7196</v>
      </c>
      <c r="C1638" s="187"/>
      <c r="D1638" s="191"/>
      <c r="E1638" s="192"/>
      <c r="F1638" s="192"/>
      <c r="G1638" s="193"/>
    </row>
    <row r="1639" spans="1:7" s="190" customFormat="1">
      <c r="A1639" s="160" t="s">
        <v>4237</v>
      </c>
      <c r="B1639" s="300"/>
      <c r="C1639" s="160" t="s">
        <v>1020</v>
      </c>
      <c r="D1639" s="638" t="s">
        <v>34</v>
      </c>
      <c r="E1639" s="301">
        <v>1.18</v>
      </c>
      <c r="F1639" s="161">
        <v>4.9800000000000004</v>
      </c>
      <c r="G1639" s="161">
        <v>6.16</v>
      </c>
    </row>
    <row r="1640" spans="1:7" s="190" customFormat="1">
      <c r="A1640" s="160" t="s">
        <v>4238</v>
      </c>
      <c r="B1640" s="300"/>
      <c r="C1640" s="160" t="s">
        <v>1021</v>
      </c>
      <c r="D1640" s="638" t="s">
        <v>34</v>
      </c>
      <c r="E1640" s="301">
        <v>40.369999999999997</v>
      </c>
      <c r="F1640" s="161">
        <v>4.9800000000000004</v>
      </c>
      <c r="G1640" s="161">
        <v>45.35</v>
      </c>
    </row>
    <row r="1641" spans="1:7" s="190" customFormat="1" ht="38.25">
      <c r="A1641" s="160" t="s">
        <v>4239</v>
      </c>
      <c r="B1641" s="300"/>
      <c r="C1641" s="160" t="s">
        <v>1022</v>
      </c>
      <c r="D1641" s="638" t="s">
        <v>34</v>
      </c>
      <c r="E1641" s="301">
        <v>4.0199999999999996</v>
      </c>
      <c r="F1641" s="161">
        <v>2.08</v>
      </c>
      <c r="G1641" s="161">
        <v>6.1</v>
      </c>
    </row>
    <row r="1642" spans="1:7" s="190" customFormat="1">
      <c r="A1642" s="160" t="s">
        <v>4240</v>
      </c>
      <c r="B1642" s="300"/>
      <c r="C1642" s="160" t="s">
        <v>1023</v>
      </c>
      <c r="D1642" s="638" t="s">
        <v>1024</v>
      </c>
      <c r="E1642" s="301">
        <v>0.09</v>
      </c>
      <c r="F1642" s="161">
        <v>0.04</v>
      </c>
      <c r="G1642" s="161">
        <v>0.13</v>
      </c>
    </row>
    <row r="1643" spans="1:7" s="190" customFormat="1" ht="25.5">
      <c r="A1643" s="160" t="s">
        <v>4241</v>
      </c>
      <c r="B1643" s="300"/>
      <c r="C1643" s="160" t="s">
        <v>1025</v>
      </c>
      <c r="D1643" s="638" t="s">
        <v>34</v>
      </c>
      <c r="E1643" s="301">
        <v>3.82</v>
      </c>
      <c r="F1643" s="161">
        <v>3.32</v>
      </c>
      <c r="G1643" s="161">
        <v>7.14</v>
      </c>
    </row>
    <row r="1644" spans="1:7" s="190" customFormat="1" ht="25.5">
      <c r="A1644" s="160" t="s">
        <v>4242</v>
      </c>
      <c r="B1644" s="300"/>
      <c r="C1644" s="160" t="s">
        <v>1026</v>
      </c>
      <c r="D1644" s="638" t="s">
        <v>1024</v>
      </c>
      <c r="E1644" s="301">
        <v>0.11</v>
      </c>
      <c r="F1644" s="161">
        <v>0.08</v>
      </c>
      <c r="G1644" s="161">
        <v>0.19</v>
      </c>
    </row>
    <row r="1645" spans="1:7" s="190" customFormat="1" ht="38.25">
      <c r="A1645" s="160" t="s">
        <v>4243</v>
      </c>
      <c r="B1645" s="300"/>
      <c r="C1645" s="160" t="s">
        <v>4244</v>
      </c>
      <c r="D1645" s="638" t="s">
        <v>34</v>
      </c>
      <c r="E1645" s="301">
        <v>226.39</v>
      </c>
      <c r="F1645" s="161">
        <v>3.03</v>
      </c>
      <c r="G1645" s="161">
        <v>229.42</v>
      </c>
    </row>
    <row r="1646" spans="1:7" s="190" customFormat="1" ht="51">
      <c r="A1646" s="160" t="s">
        <v>4245</v>
      </c>
      <c r="B1646" s="300"/>
      <c r="C1646" s="160" t="s">
        <v>4246</v>
      </c>
      <c r="D1646" s="638" t="s">
        <v>34</v>
      </c>
      <c r="E1646" s="301">
        <v>108.07</v>
      </c>
      <c r="F1646" s="161">
        <v>3.03</v>
      </c>
      <c r="G1646" s="161">
        <v>111.1</v>
      </c>
    </row>
    <row r="1647" spans="1:7" s="190" customFormat="1" ht="51">
      <c r="A1647" s="160" t="s">
        <v>4247</v>
      </c>
      <c r="B1647" s="300"/>
      <c r="C1647" s="160" t="s">
        <v>4248</v>
      </c>
      <c r="D1647" s="638" t="s">
        <v>34</v>
      </c>
      <c r="E1647" s="301">
        <v>108.93</v>
      </c>
      <c r="F1647" s="161">
        <v>3.03</v>
      </c>
      <c r="G1647" s="161">
        <v>111.96</v>
      </c>
    </row>
    <row r="1648" spans="1:7" s="190" customFormat="1" ht="51">
      <c r="A1648" s="160" t="s">
        <v>4249</v>
      </c>
      <c r="B1648" s="300"/>
      <c r="C1648" s="160" t="s">
        <v>4250</v>
      </c>
      <c r="D1648" s="638" t="s">
        <v>34</v>
      </c>
      <c r="E1648" s="301">
        <v>108.07</v>
      </c>
      <c r="F1648" s="161">
        <v>3.03</v>
      </c>
      <c r="G1648" s="161">
        <v>111.1</v>
      </c>
    </row>
    <row r="1649" spans="1:7" s="190" customFormat="1" ht="15.95" customHeight="1">
      <c r="A1649" s="185" t="s">
        <v>4251</v>
      </c>
      <c r="B1649" s="186" t="s">
        <v>7197</v>
      </c>
      <c r="C1649" s="187"/>
      <c r="D1649" s="191"/>
      <c r="E1649" s="192"/>
      <c r="F1649" s="192"/>
      <c r="G1649" s="193"/>
    </row>
    <row r="1650" spans="1:7" s="190" customFormat="1" ht="25.5">
      <c r="A1650" s="160" t="s">
        <v>4252</v>
      </c>
      <c r="B1650" s="300"/>
      <c r="C1650" s="160" t="s">
        <v>1027</v>
      </c>
      <c r="D1650" s="638" t="s">
        <v>2</v>
      </c>
      <c r="E1650" s="301">
        <v>6.79</v>
      </c>
      <c r="F1650" s="161">
        <v>2.0499999999999998</v>
      </c>
      <c r="G1650" s="161">
        <v>8.84</v>
      </c>
    </row>
    <row r="1651" spans="1:7" s="190" customFormat="1" ht="25.5">
      <c r="A1651" s="160" t="s">
        <v>4253</v>
      </c>
      <c r="B1651" s="300"/>
      <c r="C1651" s="160" t="s">
        <v>1028</v>
      </c>
      <c r="D1651" s="638" t="s">
        <v>2</v>
      </c>
      <c r="E1651" s="301">
        <v>12.47</v>
      </c>
      <c r="F1651" s="161">
        <v>2.0499999999999998</v>
      </c>
      <c r="G1651" s="161">
        <v>14.52</v>
      </c>
    </row>
    <row r="1652" spans="1:7" s="190" customFormat="1" ht="25.5">
      <c r="A1652" s="160" t="s">
        <v>4254</v>
      </c>
      <c r="B1652" s="300"/>
      <c r="C1652" s="160" t="s">
        <v>1029</v>
      </c>
      <c r="D1652" s="638" t="s">
        <v>34</v>
      </c>
      <c r="E1652" s="301">
        <v>45.8</v>
      </c>
      <c r="F1652" s="161">
        <v>14.05</v>
      </c>
      <c r="G1652" s="161">
        <v>59.85</v>
      </c>
    </row>
    <row r="1653" spans="1:7" s="190" customFormat="1" ht="25.5">
      <c r="A1653" s="160" t="s">
        <v>4255</v>
      </c>
      <c r="B1653" s="300"/>
      <c r="C1653" s="160" t="s">
        <v>1030</v>
      </c>
      <c r="D1653" s="638" t="s">
        <v>34</v>
      </c>
      <c r="E1653" s="301">
        <v>96.3</v>
      </c>
      <c r="F1653" s="161">
        <v>14.05</v>
      </c>
      <c r="G1653" s="161">
        <v>110.35</v>
      </c>
    </row>
    <row r="1654" spans="1:7" s="190" customFormat="1" ht="38.25">
      <c r="A1654" s="160" t="s">
        <v>4256</v>
      </c>
      <c r="B1654" s="300"/>
      <c r="C1654" s="160" t="s">
        <v>1031</v>
      </c>
      <c r="D1654" s="638" t="s">
        <v>34</v>
      </c>
      <c r="E1654" s="301">
        <v>131.49</v>
      </c>
      <c r="F1654" s="161">
        <v>0</v>
      </c>
      <c r="G1654" s="161">
        <v>131.49</v>
      </c>
    </row>
    <row r="1655" spans="1:7" s="190" customFormat="1" ht="38.25">
      <c r="A1655" s="160" t="s">
        <v>4257</v>
      </c>
      <c r="B1655" s="300"/>
      <c r="C1655" s="160" t="s">
        <v>1032</v>
      </c>
      <c r="D1655" s="638" t="s">
        <v>34</v>
      </c>
      <c r="E1655" s="301">
        <v>261.83</v>
      </c>
      <c r="F1655" s="161">
        <v>0</v>
      </c>
      <c r="G1655" s="161">
        <v>261.83</v>
      </c>
    </row>
    <row r="1656" spans="1:7" s="190" customFormat="1" ht="38.25">
      <c r="A1656" s="160" t="s">
        <v>4258</v>
      </c>
      <c r="B1656" s="300"/>
      <c r="C1656" s="160" t="s">
        <v>1033</v>
      </c>
      <c r="D1656" s="638" t="s">
        <v>34</v>
      </c>
      <c r="E1656" s="301">
        <v>609.26</v>
      </c>
      <c r="F1656" s="161">
        <v>6.83</v>
      </c>
      <c r="G1656" s="161">
        <v>616.09</v>
      </c>
    </row>
    <row r="1657" spans="1:7" s="190" customFormat="1" ht="38.25">
      <c r="A1657" s="160" t="s">
        <v>4259</v>
      </c>
      <c r="B1657" s="300"/>
      <c r="C1657" s="160" t="s">
        <v>1034</v>
      </c>
      <c r="D1657" s="638" t="s">
        <v>34</v>
      </c>
      <c r="E1657" s="301">
        <v>825.21</v>
      </c>
      <c r="F1657" s="161">
        <v>6.83</v>
      </c>
      <c r="G1657" s="161">
        <v>832.04</v>
      </c>
    </row>
    <row r="1658" spans="1:7" s="190" customFormat="1">
      <c r="A1658" s="160" t="s">
        <v>4260</v>
      </c>
      <c r="B1658" s="300"/>
      <c r="C1658" s="160" t="s">
        <v>1035</v>
      </c>
      <c r="D1658" s="638" t="s">
        <v>34</v>
      </c>
      <c r="E1658" s="301">
        <v>202</v>
      </c>
      <c r="F1658" s="161">
        <v>0</v>
      </c>
      <c r="G1658" s="161">
        <v>202</v>
      </c>
    </row>
    <row r="1659" spans="1:7" s="190" customFormat="1" ht="15.95" customHeight="1">
      <c r="A1659" s="185" t="s">
        <v>4261</v>
      </c>
      <c r="B1659" s="186" t="s">
        <v>1036</v>
      </c>
      <c r="C1659" s="187"/>
      <c r="D1659" s="191"/>
      <c r="E1659" s="192"/>
      <c r="F1659" s="192"/>
      <c r="G1659" s="193"/>
    </row>
    <row r="1660" spans="1:7" s="190" customFormat="1">
      <c r="A1660" s="160" t="s">
        <v>4262</v>
      </c>
      <c r="B1660" s="300"/>
      <c r="C1660" s="160" t="s">
        <v>1037</v>
      </c>
      <c r="D1660" s="638" t="s">
        <v>35</v>
      </c>
      <c r="E1660" s="301">
        <v>5.17</v>
      </c>
      <c r="F1660" s="161">
        <v>9.07</v>
      </c>
      <c r="G1660" s="161">
        <v>14.24</v>
      </c>
    </row>
    <row r="1661" spans="1:7" s="190" customFormat="1">
      <c r="A1661" s="160" t="s">
        <v>4263</v>
      </c>
      <c r="B1661" s="300"/>
      <c r="C1661" s="160" t="s">
        <v>1038</v>
      </c>
      <c r="D1661" s="638" t="s">
        <v>1039</v>
      </c>
      <c r="E1661" s="301">
        <v>119.61</v>
      </c>
      <c r="F1661" s="161">
        <v>6.05</v>
      </c>
      <c r="G1661" s="161">
        <v>125.66</v>
      </c>
    </row>
    <row r="1662" spans="1:7" s="190" customFormat="1" ht="15.95" customHeight="1">
      <c r="A1662" s="185" t="s">
        <v>4264</v>
      </c>
      <c r="B1662" s="186" t="s">
        <v>1040</v>
      </c>
      <c r="C1662" s="187"/>
      <c r="D1662" s="191"/>
      <c r="E1662" s="192"/>
      <c r="F1662" s="192"/>
      <c r="G1662" s="193"/>
    </row>
    <row r="1663" spans="1:7" s="190" customFormat="1" ht="38.25">
      <c r="A1663" s="160" t="s">
        <v>4265</v>
      </c>
      <c r="B1663" s="300"/>
      <c r="C1663" s="160" t="s">
        <v>1041</v>
      </c>
      <c r="D1663" s="638" t="s">
        <v>34</v>
      </c>
      <c r="E1663" s="301">
        <v>2.3199999999999998</v>
      </c>
      <c r="F1663" s="161">
        <v>1.84</v>
      </c>
      <c r="G1663" s="161">
        <v>4.16</v>
      </c>
    </row>
    <row r="1664" spans="1:7" s="190" customFormat="1" ht="38.25">
      <c r="A1664" s="160" t="s">
        <v>4266</v>
      </c>
      <c r="B1664" s="300"/>
      <c r="C1664" s="160" t="s">
        <v>1042</v>
      </c>
      <c r="D1664" s="638" t="s">
        <v>34</v>
      </c>
      <c r="E1664" s="301">
        <v>4.66</v>
      </c>
      <c r="F1664" s="161">
        <v>3.69</v>
      </c>
      <c r="G1664" s="161">
        <v>8.35</v>
      </c>
    </row>
    <row r="1665" spans="1:7" s="190" customFormat="1" ht="38.25">
      <c r="A1665" s="160" t="s">
        <v>4267</v>
      </c>
      <c r="B1665" s="300"/>
      <c r="C1665" s="160" t="s">
        <v>1043</v>
      </c>
      <c r="D1665" s="638" t="s">
        <v>34</v>
      </c>
      <c r="E1665" s="301">
        <v>6.98</v>
      </c>
      <c r="F1665" s="161">
        <v>5.53</v>
      </c>
      <c r="G1665" s="161">
        <v>12.51</v>
      </c>
    </row>
    <row r="1666" spans="1:7" s="190" customFormat="1" ht="38.25">
      <c r="A1666" s="160" t="s">
        <v>4268</v>
      </c>
      <c r="B1666" s="300"/>
      <c r="C1666" s="160" t="s">
        <v>1044</v>
      </c>
      <c r="D1666" s="638" t="s">
        <v>34</v>
      </c>
      <c r="E1666" s="301">
        <v>9.31</v>
      </c>
      <c r="F1666" s="161">
        <v>7.38</v>
      </c>
      <c r="G1666" s="161">
        <v>16.690000000000001</v>
      </c>
    </row>
    <row r="1667" spans="1:7" s="190" customFormat="1" ht="38.25">
      <c r="A1667" s="160" t="s">
        <v>4269</v>
      </c>
      <c r="B1667" s="300"/>
      <c r="C1667" s="160" t="s">
        <v>1048</v>
      </c>
      <c r="D1667" s="638" t="s">
        <v>34</v>
      </c>
      <c r="E1667" s="301">
        <v>13.98</v>
      </c>
      <c r="F1667" s="161">
        <v>11.07</v>
      </c>
      <c r="G1667" s="161">
        <v>25.05</v>
      </c>
    </row>
    <row r="1668" spans="1:7" s="190" customFormat="1" ht="25.5">
      <c r="A1668" s="160" t="s">
        <v>4270</v>
      </c>
      <c r="B1668" s="300"/>
      <c r="C1668" s="160" t="s">
        <v>1045</v>
      </c>
      <c r="D1668" s="638" t="s">
        <v>34</v>
      </c>
      <c r="E1668" s="301">
        <v>17.59</v>
      </c>
      <c r="F1668" s="161">
        <v>1.1299999999999999</v>
      </c>
      <c r="G1668" s="161">
        <v>18.72</v>
      </c>
    </row>
    <row r="1669" spans="1:7" s="190" customFormat="1" ht="25.5">
      <c r="A1669" s="160" t="s">
        <v>4271</v>
      </c>
      <c r="B1669" s="300"/>
      <c r="C1669" s="160" t="s">
        <v>1046</v>
      </c>
      <c r="D1669" s="638" t="s">
        <v>34</v>
      </c>
      <c r="E1669" s="301">
        <v>31.72</v>
      </c>
      <c r="F1669" s="161">
        <v>1.59</v>
      </c>
      <c r="G1669" s="161">
        <v>33.31</v>
      </c>
    </row>
    <row r="1670" spans="1:7" s="190" customFormat="1" ht="25.5">
      <c r="A1670" s="160" t="s">
        <v>4272</v>
      </c>
      <c r="B1670" s="300"/>
      <c r="C1670" s="160" t="s">
        <v>1047</v>
      </c>
      <c r="D1670" s="638" t="s">
        <v>34</v>
      </c>
      <c r="E1670" s="301">
        <v>53.57</v>
      </c>
      <c r="F1670" s="161">
        <v>2.0499999999999998</v>
      </c>
      <c r="G1670" s="161">
        <v>55.62</v>
      </c>
    </row>
    <row r="1671" spans="1:7" s="190" customFormat="1" ht="15.95" customHeight="1">
      <c r="A1671" s="185" t="s">
        <v>4273</v>
      </c>
      <c r="B1671" s="186" t="s">
        <v>7198</v>
      </c>
      <c r="C1671" s="187"/>
      <c r="D1671" s="191"/>
      <c r="E1671" s="192"/>
      <c r="F1671" s="192"/>
      <c r="G1671" s="193"/>
    </row>
    <row r="1672" spans="1:7" s="190" customFormat="1">
      <c r="A1672" s="160" t="s">
        <v>4274</v>
      </c>
      <c r="B1672" s="300"/>
      <c r="C1672" s="160" t="s">
        <v>1049</v>
      </c>
      <c r="D1672" s="638" t="s">
        <v>2</v>
      </c>
      <c r="E1672" s="301">
        <v>20.02</v>
      </c>
      <c r="F1672" s="161">
        <v>7.72</v>
      </c>
      <c r="G1672" s="161">
        <v>27.74</v>
      </c>
    </row>
    <row r="1673" spans="1:7" s="190" customFormat="1" ht="38.25">
      <c r="A1673" s="160" t="s">
        <v>4275</v>
      </c>
      <c r="B1673" s="300"/>
      <c r="C1673" s="160" t="s">
        <v>1050</v>
      </c>
      <c r="D1673" s="638" t="s">
        <v>34</v>
      </c>
      <c r="E1673" s="301">
        <v>0.82</v>
      </c>
      <c r="F1673" s="161">
        <v>7.72</v>
      </c>
      <c r="G1673" s="161">
        <v>8.5399999999999991</v>
      </c>
    </row>
    <row r="1674" spans="1:7" s="190" customFormat="1" ht="38.25">
      <c r="A1674" s="160" t="s">
        <v>4276</v>
      </c>
      <c r="B1674" s="300"/>
      <c r="C1674" s="160" t="s">
        <v>1051</v>
      </c>
      <c r="D1674" s="638" t="s">
        <v>34</v>
      </c>
      <c r="E1674" s="301">
        <v>0.98</v>
      </c>
      <c r="F1674" s="161">
        <v>7.72</v>
      </c>
      <c r="G1674" s="161">
        <v>8.6999999999999993</v>
      </c>
    </row>
    <row r="1675" spans="1:7" s="190" customFormat="1" ht="38.25">
      <c r="A1675" s="160" t="s">
        <v>4277</v>
      </c>
      <c r="B1675" s="300"/>
      <c r="C1675" s="160" t="s">
        <v>1052</v>
      </c>
      <c r="D1675" s="638" t="s">
        <v>34</v>
      </c>
      <c r="E1675" s="301">
        <v>1.42</v>
      </c>
      <c r="F1675" s="161">
        <v>7.72</v>
      </c>
      <c r="G1675" s="161">
        <v>9.14</v>
      </c>
    </row>
    <row r="1676" spans="1:7" s="190" customFormat="1" ht="38.25">
      <c r="A1676" s="160" t="s">
        <v>4278</v>
      </c>
      <c r="B1676" s="300"/>
      <c r="C1676" s="160" t="s">
        <v>1053</v>
      </c>
      <c r="D1676" s="638" t="s">
        <v>34</v>
      </c>
      <c r="E1676" s="301">
        <v>1.46</v>
      </c>
      <c r="F1676" s="161">
        <v>7.72</v>
      </c>
      <c r="G1676" s="161">
        <v>9.18</v>
      </c>
    </row>
    <row r="1677" spans="1:7" s="190" customFormat="1" ht="38.25">
      <c r="A1677" s="160" t="s">
        <v>4279</v>
      </c>
      <c r="B1677" s="300"/>
      <c r="C1677" s="160" t="s">
        <v>1054</v>
      </c>
      <c r="D1677" s="638" t="s">
        <v>34</v>
      </c>
      <c r="E1677" s="301">
        <v>3</v>
      </c>
      <c r="F1677" s="161">
        <v>7.72</v>
      </c>
      <c r="G1677" s="161">
        <v>10.72</v>
      </c>
    </row>
    <row r="1678" spans="1:7" s="190" customFormat="1" ht="38.25">
      <c r="A1678" s="160" t="s">
        <v>4280</v>
      </c>
      <c r="B1678" s="300"/>
      <c r="C1678" s="160" t="s">
        <v>1055</v>
      </c>
      <c r="D1678" s="638" t="s">
        <v>34</v>
      </c>
      <c r="E1678" s="301">
        <v>4.1100000000000003</v>
      </c>
      <c r="F1678" s="161">
        <v>7.72</v>
      </c>
      <c r="G1678" s="161">
        <v>11.83</v>
      </c>
    </row>
    <row r="1679" spans="1:7" s="190" customFormat="1" ht="38.25">
      <c r="A1679" s="160" t="s">
        <v>4281</v>
      </c>
      <c r="B1679" s="300"/>
      <c r="C1679" s="160" t="s">
        <v>1056</v>
      </c>
      <c r="D1679" s="638" t="s">
        <v>34</v>
      </c>
      <c r="E1679" s="301">
        <v>4.0599999999999996</v>
      </c>
      <c r="F1679" s="161">
        <v>7.72</v>
      </c>
      <c r="G1679" s="161">
        <v>11.78</v>
      </c>
    </row>
    <row r="1680" spans="1:7" s="190" customFormat="1" ht="38.25">
      <c r="A1680" s="160" t="s">
        <v>4282</v>
      </c>
      <c r="B1680" s="300"/>
      <c r="C1680" s="160" t="s">
        <v>1057</v>
      </c>
      <c r="D1680" s="638" t="s">
        <v>34</v>
      </c>
      <c r="E1680" s="301">
        <v>4.3499999999999996</v>
      </c>
      <c r="F1680" s="161">
        <v>7.72</v>
      </c>
      <c r="G1680" s="161">
        <v>12.07</v>
      </c>
    </row>
    <row r="1681" spans="1:7" s="190" customFormat="1" ht="38.25">
      <c r="A1681" s="160" t="s">
        <v>4283</v>
      </c>
      <c r="B1681" s="300"/>
      <c r="C1681" s="160" t="s">
        <v>1058</v>
      </c>
      <c r="D1681" s="638" t="s">
        <v>34</v>
      </c>
      <c r="E1681" s="301">
        <v>4.8600000000000003</v>
      </c>
      <c r="F1681" s="161">
        <v>7.72</v>
      </c>
      <c r="G1681" s="161">
        <v>12.58</v>
      </c>
    </row>
    <row r="1682" spans="1:7" s="190" customFormat="1" ht="38.25">
      <c r="A1682" s="160" t="s">
        <v>4284</v>
      </c>
      <c r="B1682" s="300"/>
      <c r="C1682" s="160" t="s">
        <v>1059</v>
      </c>
      <c r="D1682" s="638" t="s">
        <v>34</v>
      </c>
      <c r="E1682" s="301">
        <v>5.69</v>
      </c>
      <c r="F1682" s="161">
        <v>7.72</v>
      </c>
      <c r="G1682" s="161">
        <v>13.41</v>
      </c>
    </row>
    <row r="1683" spans="1:7" s="190" customFormat="1" ht="38.25">
      <c r="A1683" s="160" t="s">
        <v>4285</v>
      </c>
      <c r="B1683" s="300"/>
      <c r="C1683" s="160" t="s">
        <v>1060</v>
      </c>
      <c r="D1683" s="638" t="s">
        <v>34</v>
      </c>
      <c r="E1683" s="301">
        <v>12.28</v>
      </c>
      <c r="F1683" s="161">
        <v>7.72</v>
      </c>
      <c r="G1683" s="161">
        <v>20</v>
      </c>
    </row>
    <row r="1684" spans="1:7" s="190" customFormat="1" ht="38.25">
      <c r="A1684" s="160" t="s">
        <v>4286</v>
      </c>
      <c r="B1684" s="300"/>
      <c r="C1684" s="160" t="s">
        <v>1061</v>
      </c>
      <c r="D1684" s="638" t="s">
        <v>34</v>
      </c>
      <c r="E1684" s="301">
        <v>14.18</v>
      </c>
      <c r="F1684" s="161">
        <v>7.72</v>
      </c>
      <c r="G1684" s="161">
        <v>21.9</v>
      </c>
    </row>
    <row r="1685" spans="1:7" s="190" customFormat="1" ht="38.25">
      <c r="A1685" s="160" t="s">
        <v>4287</v>
      </c>
      <c r="B1685" s="300"/>
      <c r="C1685" s="160" t="s">
        <v>1062</v>
      </c>
      <c r="D1685" s="638" t="s">
        <v>34</v>
      </c>
      <c r="E1685" s="301">
        <v>16.91</v>
      </c>
      <c r="F1685" s="161">
        <v>7.72</v>
      </c>
      <c r="G1685" s="161">
        <v>24.63</v>
      </c>
    </row>
    <row r="1686" spans="1:7" s="190" customFormat="1" ht="38.25">
      <c r="A1686" s="160" t="s">
        <v>4288</v>
      </c>
      <c r="B1686" s="300"/>
      <c r="C1686" s="160" t="s">
        <v>1063</v>
      </c>
      <c r="D1686" s="638" t="s">
        <v>34</v>
      </c>
      <c r="E1686" s="301">
        <v>20.149999999999999</v>
      </c>
      <c r="F1686" s="161">
        <v>7.72</v>
      </c>
      <c r="G1686" s="161">
        <v>27.87</v>
      </c>
    </row>
    <row r="1687" spans="1:7" s="190" customFormat="1" ht="38.25">
      <c r="A1687" s="160" t="s">
        <v>4289</v>
      </c>
      <c r="B1687" s="300"/>
      <c r="C1687" s="160" t="s">
        <v>1064</v>
      </c>
      <c r="D1687" s="638" t="s">
        <v>34</v>
      </c>
      <c r="E1687" s="301">
        <v>23.19</v>
      </c>
      <c r="F1687" s="161">
        <v>7.72</v>
      </c>
      <c r="G1687" s="161">
        <v>30.91</v>
      </c>
    </row>
    <row r="1688" spans="1:7" s="190" customFormat="1" ht="38.25">
      <c r="A1688" s="160" t="s">
        <v>4290</v>
      </c>
      <c r="B1688" s="300"/>
      <c r="C1688" s="160" t="s">
        <v>1065</v>
      </c>
      <c r="D1688" s="638" t="s">
        <v>34</v>
      </c>
      <c r="E1688" s="301">
        <v>25.44</v>
      </c>
      <c r="F1688" s="161">
        <v>7.72</v>
      </c>
      <c r="G1688" s="161">
        <v>33.159999999999997</v>
      </c>
    </row>
    <row r="1689" spans="1:7" s="190" customFormat="1" ht="38.25">
      <c r="A1689" s="160" t="s">
        <v>4291</v>
      </c>
      <c r="B1689" s="300"/>
      <c r="C1689" s="160" t="s">
        <v>1066</v>
      </c>
      <c r="D1689" s="638" t="s">
        <v>34</v>
      </c>
      <c r="E1689" s="301">
        <v>31.75</v>
      </c>
      <c r="F1689" s="161">
        <v>7.72</v>
      </c>
      <c r="G1689" s="161">
        <v>39.47</v>
      </c>
    </row>
    <row r="1690" spans="1:7" s="190" customFormat="1" ht="38.25">
      <c r="A1690" s="160" t="s">
        <v>4292</v>
      </c>
      <c r="B1690" s="300"/>
      <c r="C1690" s="160" t="s">
        <v>1067</v>
      </c>
      <c r="D1690" s="638" t="s">
        <v>34</v>
      </c>
      <c r="E1690" s="301">
        <v>34.450000000000003</v>
      </c>
      <c r="F1690" s="161">
        <v>7.72</v>
      </c>
      <c r="G1690" s="161">
        <v>42.17</v>
      </c>
    </row>
    <row r="1691" spans="1:7" s="190" customFormat="1" ht="38.25">
      <c r="A1691" s="160" t="s">
        <v>4293</v>
      </c>
      <c r="B1691" s="300"/>
      <c r="C1691" s="160" t="s">
        <v>1068</v>
      </c>
      <c r="D1691" s="638" t="s">
        <v>34</v>
      </c>
      <c r="E1691" s="301">
        <v>49.83</v>
      </c>
      <c r="F1691" s="161">
        <v>7.72</v>
      </c>
      <c r="G1691" s="161">
        <v>57.55</v>
      </c>
    </row>
    <row r="1692" spans="1:7" s="190" customFormat="1" ht="38.25">
      <c r="A1692" s="160" t="s">
        <v>4294</v>
      </c>
      <c r="B1692" s="300"/>
      <c r="C1692" s="160" t="s">
        <v>1069</v>
      </c>
      <c r="D1692" s="638" t="s">
        <v>34</v>
      </c>
      <c r="E1692" s="301">
        <v>59.42</v>
      </c>
      <c r="F1692" s="161">
        <v>7.72</v>
      </c>
      <c r="G1692" s="161">
        <v>67.14</v>
      </c>
    </row>
    <row r="1693" spans="1:7" s="190" customFormat="1" ht="38.25">
      <c r="A1693" s="160" t="s">
        <v>4295</v>
      </c>
      <c r="B1693" s="300"/>
      <c r="C1693" s="160" t="s">
        <v>1070</v>
      </c>
      <c r="D1693" s="638" t="s">
        <v>34</v>
      </c>
      <c r="E1693" s="301">
        <v>84.2</v>
      </c>
      <c r="F1693" s="161">
        <v>7.72</v>
      </c>
      <c r="G1693" s="161">
        <v>91.92</v>
      </c>
    </row>
    <row r="1694" spans="1:7" s="190" customFormat="1" ht="38.25">
      <c r="A1694" s="160" t="s">
        <v>4296</v>
      </c>
      <c r="B1694" s="300"/>
      <c r="C1694" s="160" t="s">
        <v>1071</v>
      </c>
      <c r="D1694" s="638" t="s">
        <v>2</v>
      </c>
      <c r="E1694" s="301">
        <v>113.44</v>
      </c>
      <c r="F1694" s="161">
        <v>14.16</v>
      </c>
      <c r="G1694" s="161">
        <v>127.6</v>
      </c>
    </row>
    <row r="1695" spans="1:7" s="190" customFormat="1" ht="38.25">
      <c r="A1695" s="160" t="s">
        <v>4297</v>
      </c>
      <c r="B1695" s="300"/>
      <c r="C1695" s="160" t="s">
        <v>4298</v>
      </c>
      <c r="D1695" s="638" t="s">
        <v>34</v>
      </c>
      <c r="E1695" s="301">
        <v>8.99</v>
      </c>
      <c r="F1695" s="161">
        <v>7.72</v>
      </c>
      <c r="G1695" s="161">
        <v>16.71</v>
      </c>
    </row>
    <row r="1696" spans="1:7" s="190" customFormat="1" ht="38.25">
      <c r="A1696" s="160" t="s">
        <v>4299</v>
      </c>
      <c r="B1696" s="300"/>
      <c r="C1696" s="160" t="s">
        <v>4300</v>
      </c>
      <c r="D1696" s="638" t="s">
        <v>34</v>
      </c>
      <c r="E1696" s="301">
        <v>11.06</v>
      </c>
      <c r="F1696" s="161">
        <v>7.72</v>
      </c>
      <c r="G1696" s="161">
        <v>18.78</v>
      </c>
    </row>
    <row r="1697" spans="1:7" s="190" customFormat="1" ht="15.95" customHeight="1">
      <c r="A1697" s="185" t="s">
        <v>4301</v>
      </c>
      <c r="B1697" s="186" t="s">
        <v>1072</v>
      </c>
      <c r="C1697" s="187"/>
      <c r="D1697" s="191"/>
      <c r="E1697" s="192"/>
      <c r="F1697" s="192"/>
      <c r="G1697" s="193"/>
    </row>
    <row r="1698" spans="1:7" s="190" customFormat="1" ht="25.5">
      <c r="A1698" s="160" t="s">
        <v>4302</v>
      </c>
      <c r="B1698" s="300"/>
      <c r="C1698" s="160" t="s">
        <v>1073</v>
      </c>
      <c r="D1698" s="638" t="s">
        <v>2</v>
      </c>
      <c r="E1698" s="301">
        <v>42.82</v>
      </c>
      <c r="F1698" s="161">
        <v>13.17</v>
      </c>
      <c r="G1698" s="161">
        <v>55.99</v>
      </c>
    </row>
    <row r="1699" spans="1:7" s="190" customFormat="1" ht="25.5">
      <c r="A1699" s="160" t="s">
        <v>4303</v>
      </c>
      <c r="B1699" s="300"/>
      <c r="C1699" s="160" t="s">
        <v>1074</v>
      </c>
      <c r="D1699" s="638" t="s">
        <v>2</v>
      </c>
      <c r="E1699" s="301">
        <v>43.36</v>
      </c>
      <c r="F1699" s="161">
        <v>13.17</v>
      </c>
      <c r="G1699" s="161">
        <v>56.53</v>
      </c>
    </row>
    <row r="1700" spans="1:7" s="190" customFormat="1" ht="38.25">
      <c r="A1700" s="160" t="s">
        <v>4304</v>
      </c>
      <c r="B1700" s="300"/>
      <c r="C1700" s="160" t="s">
        <v>1075</v>
      </c>
      <c r="D1700" s="638" t="s">
        <v>2</v>
      </c>
      <c r="E1700" s="301">
        <v>96.33</v>
      </c>
      <c r="F1700" s="161">
        <v>16.579999999999998</v>
      </c>
      <c r="G1700" s="161">
        <v>112.91</v>
      </c>
    </row>
    <row r="1701" spans="1:7" s="190" customFormat="1" ht="51">
      <c r="A1701" s="160" t="s">
        <v>4305</v>
      </c>
      <c r="B1701" s="300"/>
      <c r="C1701" s="160" t="s">
        <v>1076</v>
      </c>
      <c r="D1701" s="638" t="s">
        <v>2</v>
      </c>
      <c r="E1701" s="301">
        <v>99.28</v>
      </c>
      <c r="F1701" s="161">
        <v>16.579999999999998</v>
      </c>
      <c r="G1701" s="161">
        <v>115.86</v>
      </c>
    </row>
    <row r="1702" spans="1:7" s="190" customFormat="1" ht="25.5">
      <c r="A1702" s="160" t="s">
        <v>4306</v>
      </c>
      <c r="B1702" s="300"/>
      <c r="C1702" s="160" t="s">
        <v>1077</v>
      </c>
      <c r="D1702" s="638" t="s">
        <v>2</v>
      </c>
      <c r="E1702" s="301">
        <v>102.55</v>
      </c>
      <c r="F1702" s="161">
        <v>0</v>
      </c>
      <c r="G1702" s="161">
        <v>102.55</v>
      </c>
    </row>
    <row r="1703" spans="1:7" s="190" customFormat="1" ht="15.95" customHeight="1">
      <c r="A1703" s="185" t="s">
        <v>4307</v>
      </c>
      <c r="B1703" s="186" t="s">
        <v>1078</v>
      </c>
      <c r="C1703" s="187"/>
      <c r="D1703" s="191"/>
      <c r="E1703" s="192"/>
      <c r="F1703" s="192"/>
      <c r="G1703" s="193"/>
    </row>
    <row r="1704" spans="1:7" s="190" customFormat="1" ht="38.25">
      <c r="A1704" s="160" t="s">
        <v>4308</v>
      </c>
      <c r="B1704" s="300"/>
      <c r="C1704" s="160" t="s">
        <v>1079</v>
      </c>
      <c r="D1704" s="638" t="s">
        <v>2</v>
      </c>
      <c r="E1704" s="301">
        <v>6.18</v>
      </c>
      <c r="F1704" s="161">
        <v>5.46</v>
      </c>
      <c r="G1704" s="161">
        <v>11.64</v>
      </c>
    </row>
    <row r="1705" spans="1:7" s="190" customFormat="1" ht="25.5">
      <c r="A1705" s="160" t="s">
        <v>4309</v>
      </c>
      <c r="B1705" s="300"/>
      <c r="C1705" s="160" t="s">
        <v>1080</v>
      </c>
      <c r="D1705" s="638" t="s">
        <v>2</v>
      </c>
      <c r="E1705" s="301">
        <v>4.32</v>
      </c>
      <c r="F1705" s="161">
        <v>5.46</v>
      </c>
      <c r="G1705" s="161">
        <v>9.7799999999999994</v>
      </c>
    </row>
    <row r="1706" spans="1:7" s="190" customFormat="1" ht="25.5">
      <c r="A1706" s="160" t="s">
        <v>4310</v>
      </c>
      <c r="B1706" s="300"/>
      <c r="C1706" s="160" t="s">
        <v>1081</v>
      </c>
      <c r="D1706" s="638" t="s">
        <v>2</v>
      </c>
      <c r="E1706" s="301">
        <v>26.38</v>
      </c>
      <c r="F1706" s="161">
        <v>5.46</v>
      </c>
      <c r="G1706" s="161">
        <v>31.84</v>
      </c>
    </row>
    <row r="1707" spans="1:7" s="190" customFormat="1" ht="38.25">
      <c r="A1707" s="160" t="s">
        <v>4311</v>
      </c>
      <c r="B1707" s="300"/>
      <c r="C1707" s="160" t="s">
        <v>1082</v>
      </c>
      <c r="D1707" s="638" t="s">
        <v>2</v>
      </c>
      <c r="E1707" s="301">
        <v>39.1</v>
      </c>
      <c r="F1707" s="161">
        <v>15.14</v>
      </c>
      <c r="G1707" s="161">
        <v>54.24</v>
      </c>
    </row>
    <row r="1708" spans="1:7" s="190" customFormat="1" ht="25.5">
      <c r="A1708" s="160" t="s">
        <v>4312</v>
      </c>
      <c r="B1708" s="300"/>
      <c r="C1708" s="160" t="s">
        <v>1083</v>
      </c>
      <c r="D1708" s="638" t="s">
        <v>2</v>
      </c>
      <c r="E1708" s="301">
        <v>33.18</v>
      </c>
      <c r="F1708" s="161">
        <v>5.46</v>
      </c>
      <c r="G1708" s="161">
        <v>38.64</v>
      </c>
    </row>
    <row r="1709" spans="1:7" s="190" customFormat="1" ht="38.25">
      <c r="A1709" s="160" t="s">
        <v>4313</v>
      </c>
      <c r="B1709" s="300"/>
      <c r="C1709" s="160" t="s">
        <v>1084</v>
      </c>
      <c r="D1709" s="638" t="s">
        <v>2</v>
      </c>
      <c r="E1709" s="301">
        <v>48.62</v>
      </c>
      <c r="F1709" s="161">
        <v>15.14</v>
      </c>
      <c r="G1709" s="161">
        <v>63.76</v>
      </c>
    </row>
    <row r="1710" spans="1:7" s="190" customFormat="1" ht="38.25">
      <c r="A1710" s="160" t="s">
        <v>4314</v>
      </c>
      <c r="B1710" s="300"/>
      <c r="C1710" s="160" t="s">
        <v>1085</v>
      </c>
      <c r="D1710" s="638" t="s">
        <v>2</v>
      </c>
      <c r="E1710" s="301">
        <v>26.24</v>
      </c>
      <c r="F1710" s="161">
        <v>17.87</v>
      </c>
      <c r="G1710" s="161">
        <v>44.11</v>
      </c>
    </row>
    <row r="1711" spans="1:7" s="190" customFormat="1" ht="15.95" customHeight="1">
      <c r="A1711" s="185" t="s">
        <v>4315</v>
      </c>
      <c r="B1711" s="186" t="s">
        <v>1086</v>
      </c>
      <c r="C1711" s="187"/>
      <c r="D1711" s="191"/>
      <c r="E1711" s="192"/>
      <c r="F1711" s="192"/>
      <c r="G1711" s="193"/>
    </row>
    <row r="1712" spans="1:7" s="190" customFormat="1" ht="25.5">
      <c r="A1712" s="160" t="s">
        <v>4316</v>
      </c>
      <c r="B1712" s="300"/>
      <c r="C1712" s="160" t="s">
        <v>1087</v>
      </c>
      <c r="D1712" s="638" t="s">
        <v>4</v>
      </c>
      <c r="E1712" s="301">
        <v>296.47000000000003</v>
      </c>
      <c r="F1712" s="161">
        <v>236.1</v>
      </c>
      <c r="G1712" s="161">
        <v>532.57000000000005</v>
      </c>
    </row>
    <row r="1713" spans="1:7" s="190" customFormat="1" ht="25.5">
      <c r="A1713" s="160" t="s">
        <v>6835</v>
      </c>
      <c r="B1713" s="300"/>
      <c r="C1713" s="160" t="s">
        <v>6836</v>
      </c>
      <c r="D1713" s="638" t="s">
        <v>4</v>
      </c>
      <c r="E1713" s="301">
        <v>388.33</v>
      </c>
      <c r="F1713" s="161">
        <v>0</v>
      </c>
      <c r="G1713" s="161">
        <v>388.33</v>
      </c>
    </row>
    <row r="1714" spans="1:7" s="190" customFormat="1" ht="25.5">
      <c r="A1714" s="160" t="s">
        <v>4317</v>
      </c>
      <c r="B1714" s="300"/>
      <c r="C1714" s="160" t="s">
        <v>1088</v>
      </c>
      <c r="D1714" s="638" t="s">
        <v>2</v>
      </c>
      <c r="E1714" s="301">
        <v>3.94</v>
      </c>
      <c r="F1714" s="161">
        <v>5.75</v>
      </c>
      <c r="G1714" s="161">
        <v>9.69</v>
      </c>
    </row>
    <row r="1715" spans="1:7" s="190" customFormat="1" ht="38.25">
      <c r="A1715" s="160" t="s">
        <v>4318</v>
      </c>
      <c r="B1715" s="300"/>
      <c r="C1715" s="160" t="s">
        <v>1089</v>
      </c>
      <c r="D1715" s="638" t="s">
        <v>2</v>
      </c>
      <c r="E1715" s="301">
        <v>10.050000000000001</v>
      </c>
      <c r="F1715" s="161">
        <v>11.51</v>
      </c>
      <c r="G1715" s="161">
        <v>21.56</v>
      </c>
    </row>
    <row r="1716" spans="1:7" s="190" customFormat="1" ht="25.5">
      <c r="A1716" s="160" t="s">
        <v>4319</v>
      </c>
      <c r="B1716" s="300"/>
      <c r="C1716" s="160" t="s">
        <v>1090</v>
      </c>
      <c r="D1716" s="638" t="s">
        <v>2</v>
      </c>
      <c r="E1716" s="301">
        <v>27.12</v>
      </c>
      <c r="F1716" s="161">
        <v>5.75</v>
      </c>
      <c r="G1716" s="161">
        <v>32.869999999999997</v>
      </c>
    </row>
    <row r="1717" spans="1:7" s="190" customFormat="1" ht="15.95" customHeight="1">
      <c r="A1717" s="185" t="s">
        <v>4320</v>
      </c>
      <c r="B1717" s="186" t="s">
        <v>4321</v>
      </c>
      <c r="C1717" s="187"/>
      <c r="D1717" s="191"/>
      <c r="E1717" s="192"/>
      <c r="F1717" s="192"/>
      <c r="G1717" s="193"/>
    </row>
    <row r="1718" spans="1:7" s="190" customFormat="1">
      <c r="A1718" s="160" t="s">
        <v>4322</v>
      </c>
      <c r="B1718" s="300"/>
      <c r="C1718" s="160" t="s">
        <v>1091</v>
      </c>
      <c r="D1718" s="638" t="s">
        <v>4</v>
      </c>
      <c r="E1718" s="301">
        <v>0</v>
      </c>
      <c r="F1718" s="161">
        <v>54.6</v>
      </c>
      <c r="G1718" s="161">
        <v>54.6</v>
      </c>
    </row>
    <row r="1719" spans="1:7" s="190" customFormat="1">
      <c r="A1719" s="160" t="s">
        <v>4323</v>
      </c>
      <c r="B1719" s="300"/>
      <c r="C1719" s="160" t="s">
        <v>4324</v>
      </c>
      <c r="D1719" s="638" t="s">
        <v>2</v>
      </c>
      <c r="E1719" s="301">
        <v>2.93</v>
      </c>
      <c r="F1719" s="161">
        <v>2.73</v>
      </c>
      <c r="G1719" s="161">
        <v>5.66</v>
      </c>
    </row>
    <row r="1720" spans="1:7" s="190" customFormat="1" ht="25.5">
      <c r="A1720" s="160" t="s">
        <v>4325</v>
      </c>
      <c r="B1720" s="300"/>
      <c r="C1720" s="160" t="s">
        <v>1092</v>
      </c>
      <c r="D1720" s="638" t="s">
        <v>2</v>
      </c>
      <c r="E1720" s="301">
        <v>1.76</v>
      </c>
      <c r="F1720" s="161">
        <v>2.73</v>
      </c>
      <c r="G1720" s="161">
        <v>4.49</v>
      </c>
    </row>
    <row r="1721" spans="1:7" s="190" customFormat="1" ht="25.5">
      <c r="A1721" s="160" t="s">
        <v>4326</v>
      </c>
      <c r="B1721" s="300"/>
      <c r="C1721" s="160" t="s">
        <v>1093</v>
      </c>
      <c r="D1721" s="638" t="s">
        <v>2</v>
      </c>
      <c r="E1721" s="301">
        <v>7.67</v>
      </c>
      <c r="F1721" s="161">
        <v>2.73</v>
      </c>
      <c r="G1721" s="161">
        <v>10.4</v>
      </c>
    </row>
    <row r="1722" spans="1:7" s="190" customFormat="1" ht="15.95" customHeight="1">
      <c r="A1722" s="179" t="s">
        <v>4327</v>
      </c>
      <c r="B1722" s="180" t="s">
        <v>4328</v>
      </c>
      <c r="C1722" s="181"/>
      <c r="D1722" s="182"/>
      <c r="E1722" s="183"/>
      <c r="F1722" s="183"/>
      <c r="G1722" s="184"/>
    </row>
    <row r="1723" spans="1:7" s="190" customFormat="1" ht="15.95" customHeight="1">
      <c r="A1723" s="185" t="s">
        <v>4329</v>
      </c>
      <c r="B1723" s="186" t="s">
        <v>1094</v>
      </c>
      <c r="C1723" s="187"/>
      <c r="D1723" s="191"/>
      <c r="E1723" s="192"/>
      <c r="F1723" s="192"/>
      <c r="G1723" s="193"/>
    </row>
    <row r="1724" spans="1:7" s="190" customFormat="1" ht="25.5">
      <c r="A1724" s="160" t="s">
        <v>4330</v>
      </c>
      <c r="B1724" s="300"/>
      <c r="C1724" s="160" t="s">
        <v>1095</v>
      </c>
      <c r="D1724" s="638" t="s">
        <v>2</v>
      </c>
      <c r="E1724" s="301">
        <v>5.77</v>
      </c>
      <c r="F1724" s="161">
        <v>23.43</v>
      </c>
      <c r="G1724" s="161">
        <v>29.2</v>
      </c>
    </row>
    <row r="1725" spans="1:7" s="190" customFormat="1">
      <c r="A1725" s="160" t="s">
        <v>4331</v>
      </c>
      <c r="B1725" s="300"/>
      <c r="C1725" s="160" t="s">
        <v>1096</v>
      </c>
      <c r="D1725" s="638" t="s">
        <v>2</v>
      </c>
      <c r="E1725" s="301">
        <v>3.35</v>
      </c>
      <c r="F1725" s="161">
        <v>23.43</v>
      </c>
      <c r="G1725" s="161">
        <v>26.78</v>
      </c>
    </row>
    <row r="1726" spans="1:7" s="190" customFormat="1">
      <c r="A1726" s="160" t="s">
        <v>4332</v>
      </c>
      <c r="B1726" s="300"/>
      <c r="C1726" s="160" t="s">
        <v>1097</v>
      </c>
      <c r="D1726" s="638" t="s">
        <v>2</v>
      </c>
      <c r="E1726" s="301">
        <v>4.1900000000000004</v>
      </c>
      <c r="F1726" s="161">
        <v>5.14</v>
      </c>
      <c r="G1726" s="161">
        <v>9.33</v>
      </c>
    </row>
    <row r="1727" spans="1:7" s="190" customFormat="1" ht="25.5">
      <c r="A1727" s="160" t="s">
        <v>4333</v>
      </c>
      <c r="B1727" s="300"/>
      <c r="C1727" s="160" t="s">
        <v>7861</v>
      </c>
      <c r="D1727" s="638" t="s">
        <v>34</v>
      </c>
      <c r="E1727" s="301">
        <v>17.059999999999999</v>
      </c>
      <c r="F1727" s="161">
        <v>15.4</v>
      </c>
      <c r="G1727" s="161">
        <v>32.46</v>
      </c>
    </row>
    <row r="1728" spans="1:7" s="190" customFormat="1" ht="25.5">
      <c r="A1728" s="160" t="s">
        <v>4334</v>
      </c>
      <c r="B1728" s="300"/>
      <c r="C1728" s="160" t="s">
        <v>4335</v>
      </c>
      <c r="D1728" s="638" t="s">
        <v>2</v>
      </c>
      <c r="E1728" s="301">
        <v>5.3</v>
      </c>
      <c r="F1728" s="161">
        <v>5.75</v>
      </c>
      <c r="G1728" s="161">
        <v>11.05</v>
      </c>
    </row>
    <row r="1729" spans="1:7" s="190" customFormat="1" ht="15.95" customHeight="1">
      <c r="A1729" s="185" t="s">
        <v>4336</v>
      </c>
      <c r="B1729" s="186" t="s">
        <v>1098</v>
      </c>
      <c r="C1729" s="187"/>
      <c r="D1729" s="191"/>
      <c r="E1729" s="192"/>
      <c r="F1729" s="192"/>
      <c r="G1729" s="193"/>
    </row>
    <row r="1730" spans="1:7" s="190" customFormat="1">
      <c r="A1730" s="160" t="s">
        <v>4337</v>
      </c>
      <c r="B1730" s="300"/>
      <c r="C1730" s="160" t="s">
        <v>1099</v>
      </c>
      <c r="D1730" s="638" t="s">
        <v>2</v>
      </c>
      <c r="E1730" s="301">
        <v>1.97</v>
      </c>
      <c r="F1730" s="161">
        <v>7.52</v>
      </c>
      <c r="G1730" s="161">
        <v>9.49</v>
      </c>
    </row>
    <row r="1731" spans="1:7" s="190" customFormat="1">
      <c r="A1731" s="160" t="s">
        <v>4338</v>
      </c>
      <c r="B1731" s="300"/>
      <c r="C1731" s="160" t="s">
        <v>1100</v>
      </c>
      <c r="D1731" s="638" t="s">
        <v>2</v>
      </c>
      <c r="E1731" s="301">
        <v>3.14</v>
      </c>
      <c r="F1731" s="161">
        <v>7.52</v>
      </c>
      <c r="G1731" s="161">
        <v>10.66</v>
      </c>
    </row>
    <row r="1732" spans="1:7" s="190" customFormat="1">
      <c r="A1732" s="160" t="s">
        <v>4339</v>
      </c>
      <c r="B1732" s="300"/>
      <c r="C1732" s="160" t="s">
        <v>1101</v>
      </c>
      <c r="D1732" s="638" t="s">
        <v>2</v>
      </c>
      <c r="E1732" s="301">
        <v>10.17</v>
      </c>
      <c r="F1732" s="161">
        <v>7.52</v>
      </c>
      <c r="G1732" s="161">
        <v>17.690000000000001</v>
      </c>
    </row>
    <row r="1733" spans="1:7" s="190" customFormat="1" ht="15.95" customHeight="1">
      <c r="A1733" s="185" t="s">
        <v>4340</v>
      </c>
      <c r="B1733" s="186" t="s">
        <v>1102</v>
      </c>
      <c r="C1733" s="187"/>
      <c r="D1733" s="191"/>
      <c r="E1733" s="192"/>
      <c r="F1733" s="192"/>
      <c r="G1733" s="193"/>
    </row>
    <row r="1734" spans="1:7" s="190" customFormat="1">
      <c r="A1734" s="160" t="s">
        <v>4341</v>
      </c>
      <c r="B1734" s="300"/>
      <c r="C1734" s="160" t="s">
        <v>1103</v>
      </c>
      <c r="D1734" s="638" t="s">
        <v>2</v>
      </c>
      <c r="E1734" s="301">
        <v>3.77</v>
      </c>
      <c r="F1734" s="161">
        <v>16.25</v>
      </c>
      <c r="G1734" s="161">
        <v>20.02</v>
      </c>
    </row>
    <row r="1735" spans="1:7" s="190" customFormat="1" ht="25.5">
      <c r="A1735" s="160" t="s">
        <v>4342</v>
      </c>
      <c r="B1735" s="300"/>
      <c r="C1735" s="160" t="s">
        <v>1104</v>
      </c>
      <c r="D1735" s="638" t="s">
        <v>2</v>
      </c>
      <c r="E1735" s="301">
        <v>5.27</v>
      </c>
      <c r="F1735" s="161">
        <v>13.85</v>
      </c>
      <c r="G1735" s="161">
        <v>19.12</v>
      </c>
    </row>
    <row r="1736" spans="1:7" s="190" customFormat="1">
      <c r="A1736" s="160" t="s">
        <v>4343</v>
      </c>
      <c r="B1736" s="300"/>
      <c r="C1736" s="160" t="s">
        <v>1105</v>
      </c>
      <c r="D1736" s="638" t="s">
        <v>2</v>
      </c>
      <c r="E1736" s="301">
        <v>10.74</v>
      </c>
      <c r="F1736" s="161">
        <v>7.69</v>
      </c>
      <c r="G1736" s="161">
        <v>18.43</v>
      </c>
    </row>
    <row r="1737" spans="1:7" s="190" customFormat="1">
      <c r="A1737" s="160" t="s">
        <v>4344</v>
      </c>
      <c r="B1737" s="300"/>
      <c r="C1737" s="160" t="s">
        <v>1106</v>
      </c>
      <c r="D1737" s="638" t="s">
        <v>2</v>
      </c>
      <c r="E1737" s="301">
        <v>10.19</v>
      </c>
      <c r="F1737" s="161">
        <v>13.16</v>
      </c>
      <c r="G1737" s="161">
        <v>23.35</v>
      </c>
    </row>
    <row r="1738" spans="1:7" s="190" customFormat="1" ht="25.5">
      <c r="A1738" s="160" t="s">
        <v>4345</v>
      </c>
      <c r="B1738" s="300"/>
      <c r="C1738" s="160" t="s">
        <v>7862</v>
      </c>
      <c r="D1738" s="638" t="s">
        <v>2</v>
      </c>
      <c r="E1738" s="301">
        <v>6.22</v>
      </c>
      <c r="F1738" s="161">
        <v>9.58</v>
      </c>
      <c r="G1738" s="161">
        <v>15.8</v>
      </c>
    </row>
    <row r="1739" spans="1:7" s="190" customFormat="1" ht="38.25">
      <c r="A1739" s="160" t="s">
        <v>4346</v>
      </c>
      <c r="B1739" s="300"/>
      <c r="C1739" s="160" t="s">
        <v>7863</v>
      </c>
      <c r="D1739" s="638" t="s">
        <v>2</v>
      </c>
      <c r="E1739" s="301">
        <v>22.65</v>
      </c>
      <c r="F1739" s="161">
        <v>9.58</v>
      </c>
      <c r="G1739" s="161">
        <v>32.229999999999997</v>
      </c>
    </row>
    <row r="1740" spans="1:7" s="190" customFormat="1">
      <c r="A1740" s="160" t="s">
        <v>4347</v>
      </c>
      <c r="B1740" s="300"/>
      <c r="C1740" s="160" t="s">
        <v>1107</v>
      </c>
      <c r="D1740" s="638" t="s">
        <v>2</v>
      </c>
      <c r="E1740" s="301">
        <v>15.23</v>
      </c>
      <c r="F1740" s="161">
        <v>13.16</v>
      </c>
      <c r="G1740" s="161">
        <v>28.39</v>
      </c>
    </row>
    <row r="1741" spans="1:7" s="190" customFormat="1" ht="15.95" customHeight="1">
      <c r="A1741" s="185" t="s">
        <v>4348</v>
      </c>
      <c r="B1741" s="186" t="s">
        <v>1108</v>
      </c>
      <c r="C1741" s="187"/>
      <c r="D1741" s="191"/>
      <c r="E1741" s="192"/>
      <c r="F1741" s="192"/>
      <c r="G1741" s="193"/>
    </row>
    <row r="1742" spans="1:7" s="190" customFormat="1">
      <c r="A1742" s="160" t="s">
        <v>4349</v>
      </c>
      <c r="B1742" s="300"/>
      <c r="C1742" s="160" t="s">
        <v>1109</v>
      </c>
      <c r="D1742" s="638" t="s">
        <v>2</v>
      </c>
      <c r="E1742" s="301">
        <v>5.3</v>
      </c>
      <c r="F1742" s="161">
        <v>9.58</v>
      </c>
      <c r="G1742" s="161">
        <v>14.88</v>
      </c>
    </row>
    <row r="1743" spans="1:7" s="190" customFormat="1" ht="25.5">
      <c r="A1743" s="160" t="s">
        <v>4350</v>
      </c>
      <c r="B1743" s="300"/>
      <c r="C1743" s="160" t="s">
        <v>1110</v>
      </c>
      <c r="D1743" s="638" t="s">
        <v>34</v>
      </c>
      <c r="E1743" s="301">
        <v>1.97</v>
      </c>
      <c r="F1743" s="161">
        <v>1.71</v>
      </c>
      <c r="G1743" s="161">
        <v>3.68</v>
      </c>
    </row>
    <row r="1744" spans="1:7" s="190" customFormat="1">
      <c r="A1744" s="160" t="s">
        <v>4351</v>
      </c>
      <c r="B1744" s="300"/>
      <c r="C1744" s="160" t="s">
        <v>1111</v>
      </c>
      <c r="D1744" s="638" t="s">
        <v>2</v>
      </c>
      <c r="E1744" s="301">
        <v>5.55</v>
      </c>
      <c r="F1744" s="161">
        <v>10.94</v>
      </c>
      <c r="G1744" s="161">
        <v>16.489999999999998</v>
      </c>
    </row>
    <row r="1745" spans="1:7" s="190" customFormat="1" ht="25.5">
      <c r="A1745" s="160" t="s">
        <v>4352</v>
      </c>
      <c r="B1745" s="300"/>
      <c r="C1745" s="160" t="s">
        <v>1112</v>
      </c>
      <c r="D1745" s="638" t="s">
        <v>34</v>
      </c>
      <c r="E1745" s="301">
        <v>1.47</v>
      </c>
      <c r="F1745" s="161">
        <v>1.37</v>
      </c>
      <c r="G1745" s="161">
        <v>2.84</v>
      </c>
    </row>
    <row r="1746" spans="1:7" s="190" customFormat="1" ht="15.95" customHeight="1">
      <c r="A1746" s="185" t="s">
        <v>4353</v>
      </c>
      <c r="B1746" s="186" t="s">
        <v>1113</v>
      </c>
      <c r="C1746" s="187"/>
      <c r="D1746" s="191"/>
      <c r="E1746" s="192"/>
      <c r="F1746" s="192"/>
      <c r="G1746" s="193"/>
    </row>
    <row r="1747" spans="1:7" s="190" customFormat="1">
      <c r="A1747" s="160" t="s">
        <v>4354</v>
      </c>
      <c r="B1747" s="300"/>
      <c r="C1747" s="160" t="s">
        <v>1114</v>
      </c>
      <c r="D1747" s="638" t="s">
        <v>2</v>
      </c>
      <c r="E1747" s="301">
        <v>2.71</v>
      </c>
      <c r="F1747" s="161">
        <v>13.16</v>
      </c>
      <c r="G1747" s="161">
        <v>15.87</v>
      </c>
    </row>
    <row r="1748" spans="1:7" s="190" customFormat="1" ht="15.95" customHeight="1">
      <c r="A1748" s="185" t="s">
        <v>4355</v>
      </c>
      <c r="B1748" s="186" t="s">
        <v>1115</v>
      </c>
      <c r="C1748" s="187"/>
      <c r="D1748" s="191"/>
      <c r="E1748" s="192"/>
      <c r="F1748" s="192"/>
      <c r="G1748" s="193"/>
    </row>
    <row r="1749" spans="1:7" s="190" customFormat="1">
      <c r="A1749" s="160" t="s">
        <v>6837</v>
      </c>
      <c r="B1749" s="300"/>
      <c r="C1749" s="160" t="s">
        <v>6838</v>
      </c>
      <c r="D1749" s="638" t="s">
        <v>2</v>
      </c>
      <c r="E1749" s="301">
        <v>7.23</v>
      </c>
      <c r="F1749" s="161">
        <v>24.61</v>
      </c>
      <c r="G1749" s="161">
        <v>31.84</v>
      </c>
    </row>
    <row r="1750" spans="1:7" s="190" customFormat="1" ht="25.5">
      <c r="A1750" s="160" t="s">
        <v>4356</v>
      </c>
      <c r="B1750" s="300"/>
      <c r="C1750" s="160" t="s">
        <v>1116</v>
      </c>
      <c r="D1750" s="638" t="s">
        <v>35</v>
      </c>
      <c r="E1750" s="301">
        <v>4.18</v>
      </c>
      <c r="F1750" s="161">
        <v>0</v>
      </c>
      <c r="G1750" s="161">
        <v>4.18</v>
      </c>
    </row>
    <row r="1751" spans="1:7" s="190" customFormat="1" ht="25.5">
      <c r="A1751" s="160" t="s">
        <v>4357</v>
      </c>
      <c r="B1751" s="300"/>
      <c r="C1751" s="160" t="s">
        <v>1117</v>
      </c>
      <c r="D1751" s="638" t="s">
        <v>35</v>
      </c>
      <c r="E1751" s="301">
        <v>2.66</v>
      </c>
      <c r="F1751" s="161">
        <v>0</v>
      </c>
      <c r="G1751" s="161">
        <v>2.66</v>
      </c>
    </row>
    <row r="1752" spans="1:7" s="190" customFormat="1" ht="51">
      <c r="A1752" s="160" t="s">
        <v>7864</v>
      </c>
      <c r="B1752" s="300"/>
      <c r="C1752" s="160" t="s">
        <v>7865</v>
      </c>
      <c r="D1752" s="638" t="s">
        <v>2</v>
      </c>
      <c r="E1752" s="301">
        <v>65.5</v>
      </c>
      <c r="F1752" s="161">
        <v>126.3</v>
      </c>
      <c r="G1752" s="161">
        <v>191.8</v>
      </c>
    </row>
    <row r="1753" spans="1:7" s="190" customFormat="1" ht="51">
      <c r="A1753" s="160" t="s">
        <v>7866</v>
      </c>
      <c r="B1753" s="300"/>
      <c r="C1753" s="160" t="s">
        <v>7867</v>
      </c>
      <c r="D1753" s="638" t="s">
        <v>2</v>
      </c>
      <c r="E1753" s="301">
        <v>291.08999999999997</v>
      </c>
      <c r="F1753" s="161">
        <v>146.30000000000001</v>
      </c>
      <c r="G1753" s="161">
        <v>437.39</v>
      </c>
    </row>
    <row r="1754" spans="1:7" s="190" customFormat="1" ht="15.95" customHeight="1">
      <c r="A1754" s="185" t="s">
        <v>4358</v>
      </c>
      <c r="B1754" s="186" t="s">
        <v>1118</v>
      </c>
      <c r="C1754" s="187"/>
      <c r="D1754" s="191"/>
      <c r="E1754" s="192"/>
      <c r="F1754" s="192"/>
      <c r="G1754" s="193"/>
    </row>
    <row r="1755" spans="1:7" s="190" customFormat="1">
      <c r="A1755" s="160" t="s">
        <v>4359</v>
      </c>
      <c r="B1755" s="300"/>
      <c r="C1755" s="160" t="s">
        <v>1119</v>
      </c>
      <c r="D1755" s="638" t="s">
        <v>34</v>
      </c>
      <c r="E1755" s="301">
        <v>1.17</v>
      </c>
      <c r="F1755" s="161">
        <v>0.99</v>
      </c>
      <c r="G1755" s="161">
        <v>2.16</v>
      </c>
    </row>
    <row r="1756" spans="1:7" s="190" customFormat="1">
      <c r="A1756" s="160" t="s">
        <v>7868</v>
      </c>
      <c r="B1756" s="300"/>
      <c r="C1756" s="160" t="s">
        <v>7869</v>
      </c>
      <c r="D1756" s="638" t="s">
        <v>34</v>
      </c>
      <c r="E1756" s="301">
        <v>0.67</v>
      </c>
      <c r="F1756" s="161">
        <v>1.97</v>
      </c>
      <c r="G1756" s="161">
        <v>2.64</v>
      </c>
    </row>
    <row r="1757" spans="1:7" s="190" customFormat="1" ht="15.95" customHeight="1">
      <c r="A1757" s="185" t="s">
        <v>4360</v>
      </c>
      <c r="B1757" s="186" t="s">
        <v>1120</v>
      </c>
      <c r="C1757" s="187"/>
      <c r="D1757" s="191"/>
      <c r="E1757" s="192"/>
      <c r="F1757" s="192"/>
      <c r="G1757" s="193"/>
    </row>
    <row r="1758" spans="1:7" s="190" customFormat="1" ht="25.5">
      <c r="A1758" s="160" t="s">
        <v>4361</v>
      </c>
      <c r="B1758" s="300"/>
      <c r="C1758" s="160" t="s">
        <v>1121</v>
      </c>
      <c r="D1758" s="638" t="s">
        <v>2</v>
      </c>
      <c r="E1758" s="301">
        <v>4.6100000000000003</v>
      </c>
      <c r="F1758" s="161">
        <v>13.16</v>
      </c>
      <c r="G1758" s="161">
        <v>17.77</v>
      </c>
    </row>
    <row r="1759" spans="1:7" s="190" customFormat="1">
      <c r="A1759" s="160" t="s">
        <v>4362</v>
      </c>
      <c r="B1759" s="300"/>
      <c r="C1759" s="160" t="s">
        <v>1122</v>
      </c>
      <c r="D1759" s="638" t="s">
        <v>2</v>
      </c>
      <c r="E1759" s="301">
        <v>5.8</v>
      </c>
      <c r="F1759" s="161">
        <v>13.16</v>
      </c>
      <c r="G1759" s="161">
        <v>18.96</v>
      </c>
    </row>
    <row r="1760" spans="1:7" s="190" customFormat="1" ht="25.5">
      <c r="A1760" s="160" t="s">
        <v>4363</v>
      </c>
      <c r="B1760" s="300"/>
      <c r="C1760" s="160" t="s">
        <v>1123</v>
      </c>
      <c r="D1760" s="638" t="s">
        <v>2</v>
      </c>
      <c r="E1760" s="301">
        <v>7.03</v>
      </c>
      <c r="F1760" s="161">
        <v>13.16</v>
      </c>
      <c r="G1760" s="161">
        <v>20.190000000000001</v>
      </c>
    </row>
    <row r="1761" spans="1:7" s="190" customFormat="1" ht="25.5">
      <c r="A1761" s="160" t="s">
        <v>7199</v>
      </c>
      <c r="B1761" s="300"/>
      <c r="C1761" s="160" t="s">
        <v>7200</v>
      </c>
      <c r="D1761" s="638" t="s">
        <v>2</v>
      </c>
      <c r="E1761" s="301">
        <v>8.76</v>
      </c>
      <c r="F1761" s="161">
        <v>13.16</v>
      </c>
      <c r="G1761" s="161">
        <v>21.92</v>
      </c>
    </row>
    <row r="1762" spans="1:7" s="190" customFormat="1">
      <c r="A1762" s="160" t="s">
        <v>4364</v>
      </c>
      <c r="B1762" s="300"/>
      <c r="C1762" s="160" t="s">
        <v>1124</v>
      </c>
      <c r="D1762" s="638" t="s">
        <v>2</v>
      </c>
      <c r="E1762" s="301">
        <v>6.75</v>
      </c>
      <c r="F1762" s="161">
        <v>13.16</v>
      </c>
      <c r="G1762" s="161">
        <v>19.91</v>
      </c>
    </row>
    <row r="1763" spans="1:7" s="190" customFormat="1">
      <c r="A1763" s="160" t="s">
        <v>4365</v>
      </c>
      <c r="B1763" s="300"/>
      <c r="C1763" s="160" t="s">
        <v>1125</v>
      </c>
      <c r="D1763" s="638" t="s">
        <v>2</v>
      </c>
      <c r="E1763" s="301">
        <v>43</v>
      </c>
      <c r="F1763" s="161">
        <v>27.69</v>
      </c>
      <c r="G1763" s="161">
        <v>70.69</v>
      </c>
    </row>
    <row r="1764" spans="1:7" s="190" customFormat="1">
      <c r="A1764" s="160" t="s">
        <v>4366</v>
      </c>
      <c r="B1764" s="300"/>
      <c r="C1764" s="160" t="s">
        <v>1126</v>
      </c>
      <c r="D1764" s="638" t="s">
        <v>2</v>
      </c>
      <c r="E1764" s="301">
        <v>13.47</v>
      </c>
      <c r="F1764" s="161">
        <v>13.16</v>
      </c>
      <c r="G1764" s="161">
        <v>26.63</v>
      </c>
    </row>
    <row r="1765" spans="1:7" s="190" customFormat="1" ht="25.5">
      <c r="A1765" s="160" t="s">
        <v>4367</v>
      </c>
      <c r="B1765" s="300"/>
      <c r="C1765" s="160" t="s">
        <v>1127</v>
      </c>
      <c r="D1765" s="638" t="s">
        <v>2</v>
      </c>
      <c r="E1765" s="301">
        <v>10.16</v>
      </c>
      <c r="F1765" s="161">
        <v>18.46</v>
      </c>
      <c r="G1765" s="161">
        <v>28.62</v>
      </c>
    </row>
    <row r="1766" spans="1:7" s="190" customFormat="1" ht="51">
      <c r="A1766" s="160" t="s">
        <v>4368</v>
      </c>
      <c r="B1766" s="300"/>
      <c r="C1766" s="160" t="s">
        <v>7587</v>
      </c>
      <c r="D1766" s="638" t="s">
        <v>2</v>
      </c>
      <c r="E1766" s="301">
        <v>203</v>
      </c>
      <c r="F1766" s="161">
        <v>0</v>
      </c>
      <c r="G1766" s="161">
        <v>203</v>
      </c>
    </row>
    <row r="1767" spans="1:7" s="190" customFormat="1" ht="51">
      <c r="A1767" s="160" t="s">
        <v>4369</v>
      </c>
      <c r="B1767" s="300"/>
      <c r="C1767" s="160" t="s">
        <v>7870</v>
      </c>
      <c r="D1767" s="638" t="s">
        <v>2</v>
      </c>
      <c r="E1767" s="301">
        <v>402.5</v>
      </c>
      <c r="F1767" s="161">
        <v>0</v>
      </c>
      <c r="G1767" s="161">
        <v>402.5</v>
      </c>
    </row>
    <row r="1768" spans="1:7" s="190" customFormat="1" ht="15.95" customHeight="1">
      <c r="A1768" s="185" t="s">
        <v>4370</v>
      </c>
      <c r="B1768" s="186" t="s">
        <v>1128</v>
      </c>
      <c r="C1768" s="187"/>
      <c r="D1768" s="191"/>
      <c r="E1768" s="192"/>
      <c r="F1768" s="192"/>
      <c r="G1768" s="193"/>
    </row>
    <row r="1769" spans="1:7" s="190" customFormat="1" ht="25.5">
      <c r="A1769" s="160" t="s">
        <v>7871</v>
      </c>
      <c r="B1769" s="300"/>
      <c r="C1769" s="160" t="s">
        <v>7872</v>
      </c>
      <c r="D1769" s="638" t="s">
        <v>2</v>
      </c>
      <c r="E1769" s="301">
        <v>11.05</v>
      </c>
      <c r="F1769" s="161">
        <v>18.46</v>
      </c>
      <c r="G1769" s="161">
        <v>29.51</v>
      </c>
    </row>
    <row r="1770" spans="1:7" s="190" customFormat="1" ht="15.95" customHeight="1">
      <c r="A1770" s="185" t="s">
        <v>4371</v>
      </c>
      <c r="B1770" s="186" t="s">
        <v>1129</v>
      </c>
      <c r="C1770" s="187"/>
      <c r="D1770" s="191"/>
      <c r="E1770" s="192"/>
      <c r="F1770" s="192"/>
      <c r="G1770" s="193"/>
    </row>
    <row r="1771" spans="1:7" ht="25.5">
      <c r="A1771" s="160" t="s">
        <v>7201</v>
      </c>
      <c r="B1771" s="300"/>
      <c r="C1771" s="160" t="s">
        <v>7202</v>
      </c>
      <c r="D1771" s="638" t="s">
        <v>2</v>
      </c>
      <c r="E1771" s="301">
        <v>11.32</v>
      </c>
      <c r="F1771" s="161">
        <v>18.46</v>
      </c>
      <c r="G1771" s="161">
        <v>29.78</v>
      </c>
    </row>
    <row r="1772" spans="1:7" s="190" customFormat="1" ht="15.95" customHeight="1">
      <c r="A1772" s="179" t="s">
        <v>4372</v>
      </c>
      <c r="B1772" s="180" t="s">
        <v>4373</v>
      </c>
      <c r="C1772" s="181"/>
      <c r="D1772" s="182"/>
      <c r="E1772" s="183"/>
      <c r="F1772" s="183"/>
      <c r="G1772" s="184"/>
    </row>
    <row r="1773" spans="1:7" s="190" customFormat="1" ht="15.95" customHeight="1">
      <c r="A1773" s="185" t="s">
        <v>4374</v>
      </c>
      <c r="B1773" s="186" t="s">
        <v>1130</v>
      </c>
      <c r="C1773" s="187"/>
      <c r="D1773" s="191"/>
      <c r="E1773" s="192"/>
      <c r="F1773" s="192"/>
      <c r="G1773" s="193"/>
    </row>
    <row r="1774" spans="1:7" s="190" customFormat="1">
      <c r="A1774" s="160" t="s">
        <v>4375</v>
      </c>
      <c r="B1774" s="300"/>
      <c r="C1774" s="160" t="s">
        <v>11</v>
      </c>
      <c r="D1774" s="638" t="s">
        <v>4</v>
      </c>
      <c r="E1774" s="301">
        <v>98.05</v>
      </c>
      <c r="F1774" s="161">
        <v>34.130000000000003</v>
      </c>
      <c r="G1774" s="161">
        <v>132.18</v>
      </c>
    </row>
    <row r="1775" spans="1:7" s="190" customFormat="1" ht="25.5">
      <c r="A1775" s="160" t="s">
        <v>4376</v>
      </c>
      <c r="B1775" s="300"/>
      <c r="C1775" s="160" t="s">
        <v>12</v>
      </c>
      <c r="D1775" s="638" t="s">
        <v>2</v>
      </c>
      <c r="E1775" s="301">
        <v>0</v>
      </c>
      <c r="F1775" s="161">
        <v>1.37</v>
      </c>
      <c r="G1775" s="161">
        <v>1.37</v>
      </c>
    </row>
    <row r="1776" spans="1:7" s="190" customFormat="1" ht="15.95" customHeight="1">
      <c r="A1776" s="185" t="s">
        <v>4377</v>
      </c>
      <c r="B1776" s="186" t="s">
        <v>1131</v>
      </c>
      <c r="C1776" s="187"/>
      <c r="D1776" s="191"/>
      <c r="E1776" s="192"/>
      <c r="F1776" s="192"/>
      <c r="G1776" s="193"/>
    </row>
    <row r="1777" spans="1:7" s="190" customFormat="1" ht="25.5">
      <c r="A1777" s="160" t="s">
        <v>4378</v>
      </c>
      <c r="B1777" s="300"/>
      <c r="C1777" s="160" t="s">
        <v>1132</v>
      </c>
      <c r="D1777" s="638" t="s">
        <v>2</v>
      </c>
      <c r="E1777" s="301">
        <v>6.28</v>
      </c>
      <c r="F1777" s="161">
        <v>2.2999999999999998</v>
      </c>
      <c r="G1777" s="161">
        <v>8.58</v>
      </c>
    </row>
    <row r="1778" spans="1:7" s="190" customFormat="1" ht="25.5">
      <c r="A1778" s="160" t="s">
        <v>4379</v>
      </c>
      <c r="B1778" s="300"/>
      <c r="C1778" s="160" t="s">
        <v>1133</v>
      </c>
      <c r="D1778" s="638" t="s">
        <v>2</v>
      </c>
      <c r="E1778" s="301">
        <v>5.81</v>
      </c>
      <c r="F1778" s="161">
        <v>3.45</v>
      </c>
      <c r="G1778" s="161">
        <v>9.26</v>
      </c>
    </row>
    <row r="1779" spans="1:7" s="190" customFormat="1" ht="25.5">
      <c r="A1779" s="160" t="s">
        <v>4380</v>
      </c>
      <c r="B1779" s="300"/>
      <c r="C1779" s="160" t="s">
        <v>1134</v>
      </c>
      <c r="D1779" s="638" t="s">
        <v>2</v>
      </c>
      <c r="E1779" s="301">
        <v>45.9</v>
      </c>
      <c r="F1779" s="161">
        <v>4.3899999999999997</v>
      </c>
      <c r="G1779" s="161">
        <v>50.29</v>
      </c>
    </row>
    <row r="1780" spans="1:7" s="190" customFormat="1" ht="25.5">
      <c r="A1780" s="160" t="s">
        <v>4381</v>
      </c>
      <c r="B1780" s="300"/>
      <c r="C1780" s="160" t="s">
        <v>1135</v>
      </c>
      <c r="D1780" s="638" t="s">
        <v>2</v>
      </c>
      <c r="E1780" s="301">
        <v>8.06</v>
      </c>
      <c r="F1780" s="161">
        <v>3.45</v>
      </c>
      <c r="G1780" s="161">
        <v>11.51</v>
      </c>
    </row>
    <row r="1781" spans="1:7" s="190" customFormat="1" ht="25.5">
      <c r="A1781" s="160" t="s">
        <v>4382</v>
      </c>
      <c r="B1781" s="300"/>
      <c r="C1781" s="160" t="s">
        <v>1136</v>
      </c>
      <c r="D1781" s="638" t="s">
        <v>2</v>
      </c>
      <c r="E1781" s="301">
        <v>29.52</v>
      </c>
      <c r="F1781" s="161">
        <v>4.3899999999999997</v>
      </c>
      <c r="G1781" s="161">
        <v>33.909999999999997</v>
      </c>
    </row>
    <row r="1782" spans="1:7" s="190" customFormat="1" ht="25.5">
      <c r="A1782" s="160" t="s">
        <v>4383</v>
      </c>
      <c r="B1782" s="300"/>
      <c r="C1782" s="160" t="s">
        <v>13</v>
      </c>
      <c r="D1782" s="638" t="s">
        <v>2</v>
      </c>
      <c r="E1782" s="301">
        <v>5.37</v>
      </c>
      <c r="F1782" s="161">
        <v>3.45</v>
      </c>
      <c r="G1782" s="161">
        <v>8.82</v>
      </c>
    </row>
    <row r="1783" spans="1:7" s="190" customFormat="1" ht="25.5">
      <c r="A1783" s="160" t="s">
        <v>4384</v>
      </c>
      <c r="B1783" s="300"/>
      <c r="C1783" s="160" t="s">
        <v>1137</v>
      </c>
      <c r="D1783" s="638" t="s">
        <v>2</v>
      </c>
      <c r="E1783" s="301">
        <v>31.86</v>
      </c>
      <c r="F1783" s="161">
        <v>4.3899999999999997</v>
      </c>
      <c r="G1783" s="161">
        <v>36.25</v>
      </c>
    </row>
    <row r="1784" spans="1:7" s="190" customFormat="1" ht="25.5">
      <c r="A1784" s="160" t="s">
        <v>4385</v>
      </c>
      <c r="B1784" s="300"/>
      <c r="C1784" s="160" t="s">
        <v>1138</v>
      </c>
      <c r="D1784" s="638" t="s">
        <v>2</v>
      </c>
      <c r="E1784" s="301">
        <v>5.69</v>
      </c>
      <c r="F1784" s="161">
        <v>0</v>
      </c>
      <c r="G1784" s="161">
        <v>5.69</v>
      </c>
    </row>
    <row r="1785" spans="1:7" s="190" customFormat="1" ht="15.95" customHeight="1">
      <c r="A1785" s="185" t="s">
        <v>4386</v>
      </c>
      <c r="B1785" s="186" t="s">
        <v>1139</v>
      </c>
      <c r="C1785" s="187"/>
      <c r="D1785" s="191"/>
      <c r="E1785" s="192"/>
      <c r="F1785" s="192"/>
      <c r="G1785" s="193"/>
    </row>
    <row r="1786" spans="1:7" s="190" customFormat="1">
      <c r="A1786" s="160" t="s">
        <v>4387</v>
      </c>
      <c r="B1786" s="300"/>
      <c r="C1786" s="160" t="s">
        <v>1140</v>
      </c>
      <c r="D1786" s="638" t="s">
        <v>0</v>
      </c>
      <c r="E1786" s="301">
        <v>29.62</v>
      </c>
      <c r="F1786" s="161">
        <v>2.54</v>
      </c>
      <c r="G1786" s="161">
        <v>32.159999999999997</v>
      </c>
    </row>
    <row r="1787" spans="1:7" s="190" customFormat="1">
      <c r="A1787" s="160" t="s">
        <v>4388</v>
      </c>
      <c r="B1787" s="300"/>
      <c r="C1787" s="160" t="s">
        <v>1141</v>
      </c>
      <c r="D1787" s="638" t="s">
        <v>0</v>
      </c>
      <c r="E1787" s="301">
        <v>22.43</v>
      </c>
      <c r="F1787" s="161">
        <v>2.54</v>
      </c>
      <c r="G1787" s="161">
        <v>24.97</v>
      </c>
    </row>
    <row r="1788" spans="1:7" s="190" customFormat="1">
      <c r="A1788" s="160" t="s">
        <v>4389</v>
      </c>
      <c r="B1788" s="300"/>
      <c r="C1788" s="160" t="s">
        <v>1142</v>
      </c>
      <c r="D1788" s="638" t="s">
        <v>0</v>
      </c>
      <c r="E1788" s="301">
        <v>22.44</v>
      </c>
      <c r="F1788" s="161">
        <v>2.54</v>
      </c>
      <c r="G1788" s="161">
        <v>24.98</v>
      </c>
    </row>
    <row r="1789" spans="1:7" s="190" customFormat="1">
      <c r="A1789" s="160" t="s">
        <v>4390</v>
      </c>
      <c r="B1789" s="300"/>
      <c r="C1789" s="160" t="s">
        <v>1143</v>
      </c>
      <c r="D1789" s="638" t="s">
        <v>0</v>
      </c>
      <c r="E1789" s="301">
        <v>26.48</v>
      </c>
      <c r="F1789" s="161">
        <v>2.54</v>
      </c>
      <c r="G1789" s="161">
        <v>29.02</v>
      </c>
    </row>
    <row r="1790" spans="1:7" s="190" customFormat="1" ht="15.95" customHeight="1">
      <c r="A1790" s="185" t="s">
        <v>4391</v>
      </c>
      <c r="B1790" s="186" t="s">
        <v>1144</v>
      </c>
      <c r="C1790" s="187"/>
      <c r="D1790" s="191"/>
      <c r="E1790" s="192"/>
      <c r="F1790" s="192"/>
      <c r="G1790" s="193"/>
    </row>
    <row r="1791" spans="1:7" s="190" customFormat="1" ht="25.5">
      <c r="A1791" s="160" t="s">
        <v>4392</v>
      </c>
      <c r="B1791" s="300"/>
      <c r="C1791" s="160" t="s">
        <v>1145</v>
      </c>
      <c r="D1791" s="638" t="s">
        <v>0</v>
      </c>
      <c r="E1791" s="301">
        <v>62.47</v>
      </c>
      <c r="F1791" s="161">
        <v>21.96</v>
      </c>
      <c r="G1791" s="161">
        <v>84.43</v>
      </c>
    </row>
    <row r="1792" spans="1:7" s="190" customFormat="1">
      <c r="A1792" s="160" t="s">
        <v>4393</v>
      </c>
      <c r="B1792" s="300"/>
      <c r="C1792" s="160" t="s">
        <v>1146</v>
      </c>
      <c r="D1792" s="638" t="s">
        <v>0</v>
      </c>
      <c r="E1792" s="301">
        <v>55.43</v>
      </c>
      <c r="F1792" s="161">
        <v>21.96</v>
      </c>
      <c r="G1792" s="161">
        <v>77.39</v>
      </c>
    </row>
    <row r="1793" spans="1:7" s="190" customFormat="1" ht="25.5">
      <c r="A1793" s="160" t="s">
        <v>4394</v>
      </c>
      <c r="B1793" s="300"/>
      <c r="C1793" s="160" t="s">
        <v>1147</v>
      </c>
      <c r="D1793" s="638" t="s">
        <v>0</v>
      </c>
      <c r="E1793" s="301">
        <v>68.98</v>
      </c>
      <c r="F1793" s="161">
        <v>21.96</v>
      </c>
      <c r="G1793" s="161">
        <v>90.94</v>
      </c>
    </row>
    <row r="1794" spans="1:7" s="190" customFormat="1" ht="25.5">
      <c r="A1794" s="160" t="s">
        <v>7588</v>
      </c>
      <c r="B1794" s="300"/>
      <c r="C1794" s="160" t="s">
        <v>7873</v>
      </c>
      <c r="D1794" s="638" t="s">
        <v>0</v>
      </c>
      <c r="E1794" s="301">
        <v>139.13999999999999</v>
      </c>
      <c r="F1794" s="161">
        <v>2.48</v>
      </c>
      <c r="G1794" s="161">
        <v>141.62</v>
      </c>
    </row>
    <row r="1795" spans="1:7" s="190" customFormat="1" ht="25.5">
      <c r="A1795" s="160" t="s">
        <v>7589</v>
      </c>
      <c r="B1795" s="300"/>
      <c r="C1795" s="160" t="s">
        <v>7874</v>
      </c>
      <c r="D1795" s="638" t="s">
        <v>0</v>
      </c>
      <c r="E1795" s="301">
        <v>61.45</v>
      </c>
      <c r="F1795" s="161">
        <v>2.48</v>
      </c>
      <c r="G1795" s="161">
        <v>63.93</v>
      </c>
    </row>
    <row r="1796" spans="1:7" s="190" customFormat="1">
      <c r="A1796" s="160" t="s">
        <v>4395</v>
      </c>
      <c r="B1796" s="300"/>
      <c r="C1796" s="160" t="s">
        <v>4396</v>
      </c>
      <c r="D1796" s="638" t="s">
        <v>0</v>
      </c>
      <c r="E1796" s="301">
        <v>81.819999999999993</v>
      </c>
      <c r="F1796" s="161">
        <v>21.96</v>
      </c>
      <c r="G1796" s="161">
        <v>103.78</v>
      </c>
    </row>
    <row r="1797" spans="1:7" s="190" customFormat="1" ht="25.5">
      <c r="A1797" s="160" t="s">
        <v>4397</v>
      </c>
      <c r="B1797" s="300"/>
      <c r="C1797" s="160" t="s">
        <v>1148</v>
      </c>
      <c r="D1797" s="638" t="s">
        <v>0</v>
      </c>
      <c r="E1797" s="301">
        <v>184.31</v>
      </c>
      <c r="F1797" s="161">
        <v>21.96</v>
      </c>
      <c r="G1797" s="161">
        <v>206.27</v>
      </c>
    </row>
    <row r="1798" spans="1:7" s="190" customFormat="1" ht="25.5">
      <c r="A1798" s="160" t="s">
        <v>4398</v>
      </c>
      <c r="B1798" s="300"/>
      <c r="C1798" s="160" t="s">
        <v>1149</v>
      </c>
      <c r="D1798" s="638" t="s">
        <v>0</v>
      </c>
      <c r="E1798" s="301">
        <v>39.46</v>
      </c>
      <c r="F1798" s="161">
        <v>21.96</v>
      </c>
      <c r="G1798" s="161">
        <v>61.42</v>
      </c>
    </row>
    <row r="1799" spans="1:7" s="190" customFormat="1" ht="15.95" customHeight="1">
      <c r="A1799" s="185" t="s">
        <v>4399</v>
      </c>
      <c r="B1799" s="186" t="s">
        <v>1150</v>
      </c>
      <c r="C1799" s="187"/>
      <c r="D1799" s="191"/>
      <c r="E1799" s="192"/>
      <c r="F1799" s="192"/>
      <c r="G1799" s="193"/>
    </row>
    <row r="1800" spans="1:7" s="190" customFormat="1" ht="25.5">
      <c r="A1800" s="160" t="s">
        <v>4400</v>
      </c>
      <c r="B1800" s="300"/>
      <c r="C1800" s="160" t="s">
        <v>1151</v>
      </c>
      <c r="D1800" s="638" t="s">
        <v>34</v>
      </c>
      <c r="E1800" s="301">
        <v>17.45</v>
      </c>
      <c r="F1800" s="161">
        <v>21.96</v>
      </c>
      <c r="G1800" s="161">
        <v>39.409999999999997</v>
      </c>
    </row>
    <row r="1801" spans="1:7" s="190" customFormat="1" ht="25.5">
      <c r="A1801" s="160" t="s">
        <v>4401</v>
      </c>
      <c r="B1801" s="300"/>
      <c r="C1801" s="160" t="s">
        <v>1152</v>
      </c>
      <c r="D1801" s="638" t="s">
        <v>34</v>
      </c>
      <c r="E1801" s="301">
        <v>24.29</v>
      </c>
      <c r="F1801" s="161">
        <v>21.96</v>
      </c>
      <c r="G1801" s="161">
        <v>46.25</v>
      </c>
    </row>
    <row r="1802" spans="1:7" s="190" customFormat="1" ht="25.5">
      <c r="A1802" s="160" t="s">
        <v>4402</v>
      </c>
      <c r="B1802" s="300"/>
      <c r="C1802" s="160" t="s">
        <v>7875</v>
      </c>
      <c r="D1802" s="638" t="s">
        <v>34</v>
      </c>
      <c r="E1802" s="301">
        <v>25.3</v>
      </c>
      <c r="F1802" s="161">
        <v>21.96</v>
      </c>
      <c r="G1802" s="161">
        <v>47.26</v>
      </c>
    </row>
    <row r="1803" spans="1:7" s="190" customFormat="1" ht="38.25">
      <c r="A1803" s="160" t="s">
        <v>4403</v>
      </c>
      <c r="B1803" s="300"/>
      <c r="C1803" s="160" t="s">
        <v>1153</v>
      </c>
      <c r="D1803" s="638" t="s">
        <v>34</v>
      </c>
      <c r="E1803" s="301">
        <v>93.63</v>
      </c>
      <c r="F1803" s="161">
        <v>35.229999999999997</v>
      </c>
      <c r="G1803" s="161">
        <v>128.86000000000001</v>
      </c>
    </row>
    <row r="1804" spans="1:7" s="190" customFormat="1" ht="38.25">
      <c r="A1804" s="160" t="s">
        <v>4404</v>
      </c>
      <c r="B1804" s="300"/>
      <c r="C1804" s="160" t="s">
        <v>1154</v>
      </c>
      <c r="D1804" s="638" t="s">
        <v>2</v>
      </c>
      <c r="E1804" s="301">
        <v>162.74</v>
      </c>
      <c r="F1804" s="161">
        <v>0</v>
      </c>
      <c r="G1804" s="161">
        <v>162.74</v>
      </c>
    </row>
    <row r="1805" spans="1:7" s="190" customFormat="1" ht="38.25">
      <c r="A1805" s="160" t="s">
        <v>4405</v>
      </c>
      <c r="B1805" s="300"/>
      <c r="C1805" s="160" t="s">
        <v>1155</v>
      </c>
      <c r="D1805" s="638" t="s">
        <v>2</v>
      </c>
      <c r="E1805" s="301">
        <v>141.84</v>
      </c>
      <c r="F1805" s="161">
        <v>0</v>
      </c>
      <c r="G1805" s="161">
        <v>141.84</v>
      </c>
    </row>
    <row r="1806" spans="1:7" s="190" customFormat="1" ht="25.5">
      <c r="A1806" s="160" t="s">
        <v>4406</v>
      </c>
      <c r="B1806" s="300"/>
      <c r="C1806" s="160" t="s">
        <v>1156</v>
      </c>
      <c r="D1806" s="638" t="s">
        <v>2</v>
      </c>
      <c r="E1806" s="301">
        <v>143.04</v>
      </c>
      <c r="F1806" s="161">
        <v>0</v>
      </c>
      <c r="G1806" s="161">
        <v>143.04</v>
      </c>
    </row>
    <row r="1807" spans="1:7" s="190" customFormat="1" ht="25.5">
      <c r="A1807" s="160" t="s">
        <v>4407</v>
      </c>
      <c r="B1807" s="300"/>
      <c r="C1807" s="160" t="s">
        <v>1157</v>
      </c>
      <c r="D1807" s="638" t="s">
        <v>34</v>
      </c>
      <c r="E1807" s="301">
        <v>30.03</v>
      </c>
      <c r="F1807" s="161">
        <v>0</v>
      </c>
      <c r="G1807" s="161">
        <v>30.03</v>
      </c>
    </row>
    <row r="1808" spans="1:7" s="190" customFormat="1" ht="51">
      <c r="A1808" s="160" t="s">
        <v>4408</v>
      </c>
      <c r="B1808" s="300"/>
      <c r="C1808" s="160" t="s">
        <v>1158</v>
      </c>
      <c r="D1808" s="638" t="s">
        <v>2</v>
      </c>
      <c r="E1808" s="301">
        <v>140.43</v>
      </c>
      <c r="F1808" s="161">
        <v>0</v>
      </c>
      <c r="G1808" s="161">
        <v>140.43</v>
      </c>
    </row>
    <row r="1809" spans="1:7" s="190" customFormat="1" ht="25.5">
      <c r="A1809" s="160" t="s">
        <v>4409</v>
      </c>
      <c r="B1809" s="300"/>
      <c r="C1809" s="160" t="s">
        <v>7876</v>
      </c>
      <c r="D1809" s="638" t="s">
        <v>2</v>
      </c>
      <c r="E1809" s="301">
        <v>265.81</v>
      </c>
      <c r="F1809" s="161">
        <v>45.29</v>
      </c>
      <c r="G1809" s="161">
        <v>311.10000000000002</v>
      </c>
    </row>
    <row r="1810" spans="1:7" s="190" customFormat="1" ht="25.5">
      <c r="A1810" s="160" t="s">
        <v>4410</v>
      </c>
      <c r="B1810" s="300"/>
      <c r="C1810" s="160" t="s">
        <v>1159</v>
      </c>
      <c r="D1810" s="638" t="s">
        <v>2</v>
      </c>
      <c r="E1810" s="301">
        <v>161.09</v>
      </c>
      <c r="F1810" s="161">
        <v>0</v>
      </c>
      <c r="G1810" s="161">
        <v>161.09</v>
      </c>
    </row>
    <row r="1811" spans="1:7" s="190" customFormat="1" ht="38.25">
      <c r="A1811" s="160" t="s">
        <v>4411</v>
      </c>
      <c r="B1811" s="300"/>
      <c r="C1811" s="160" t="s">
        <v>1160</v>
      </c>
      <c r="D1811" s="638" t="s">
        <v>2</v>
      </c>
      <c r="E1811" s="301">
        <v>1330.95</v>
      </c>
      <c r="F1811" s="161">
        <v>67.64</v>
      </c>
      <c r="G1811" s="161">
        <v>1398.59</v>
      </c>
    </row>
    <row r="1812" spans="1:7" s="190" customFormat="1" ht="38.25">
      <c r="A1812" s="160" t="s">
        <v>4412</v>
      </c>
      <c r="B1812" s="300"/>
      <c r="C1812" s="160" t="s">
        <v>1161</v>
      </c>
      <c r="D1812" s="638" t="s">
        <v>2</v>
      </c>
      <c r="E1812" s="301">
        <v>862.33</v>
      </c>
      <c r="F1812" s="161">
        <v>67.64</v>
      </c>
      <c r="G1812" s="161">
        <v>929.97</v>
      </c>
    </row>
    <row r="1813" spans="1:7" s="190" customFormat="1">
      <c r="A1813" s="160" t="s">
        <v>4413</v>
      </c>
      <c r="B1813" s="300"/>
      <c r="C1813" s="160" t="s">
        <v>1162</v>
      </c>
      <c r="D1813" s="638" t="s">
        <v>2</v>
      </c>
      <c r="E1813" s="301">
        <v>311.70999999999998</v>
      </c>
      <c r="F1813" s="161">
        <v>26.56</v>
      </c>
      <c r="G1813" s="161">
        <v>338.27</v>
      </c>
    </row>
    <row r="1814" spans="1:7" s="190" customFormat="1">
      <c r="A1814" s="160" t="s">
        <v>4414</v>
      </c>
      <c r="B1814" s="300"/>
      <c r="C1814" s="160" t="s">
        <v>1163</v>
      </c>
      <c r="D1814" s="638" t="s">
        <v>2</v>
      </c>
      <c r="E1814" s="301">
        <v>440.99</v>
      </c>
      <c r="F1814" s="161">
        <v>23.05</v>
      </c>
      <c r="G1814" s="161">
        <v>464.04</v>
      </c>
    </row>
    <row r="1815" spans="1:7" s="190" customFormat="1" ht="25.5">
      <c r="A1815" s="160" t="s">
        <v>4415</v>
      </c>
      <c r="B1815" s="300"/>
      <c r="C1815" s="160" t="s">
        <v>1164</v>
      </c>
      <c r="D1815" s="638" t="s">
        <v>2</v>
      </c>
      <c r="E1815" s="301">
        <v>1171.8399999999999</v>
      </c>
      <c r="F1815" s="161">
        <v>53.07</v>
      </c>
      <c r="G1815" s="161">
        <v>1224.9100000000001</v>
      </c>
    </row>
    <row r="1816" spans="1:7" s="190" customFormat="1" ht="25.5">
      <c r="A1816" s="160" t="s">
        <v>4416</v>
      </c>
      <c r="B1816" s="300"/>
      <c r="C1816" s="160" t="s">
        <v>1165</v>
      </c>
      <c r="D1816" s="638" t="s">
        <v>2</v>
      </c>
      <c r="E1816" s="301">
        <v>66.97</v>
      </c>
      <c r="F1816" s="161">
        <v>66.34</v>
      </c>
      <c r="G1816" s="161">
        <v>133.31</v>
      </c>
    </row>
    <row r="1817" spans="1:7" s="190" customFormat="1" ht="25.5">
      <c r="A1817" s="160" t="s">
        <v>4417</v>
      </c>
      <c r="B1817" s="300"/>
      <c r="C1817" s="160" t="s">
        <v>1166</v>
      </c>
      <c r="D1817" s="638" t="s">
        <v>34</v>
      </c>
      <c r="E1817" s="301">
        <v>100.32</v>
      </c>
      <c r="F1817" s="161">
        <v>35.46</v>
      </c>
      <c r="G1817" s="161">
        <v>135.78</v>
      </c>
    </row>
    <row r="1818" spans="1:7" s="190" customFormat="1" ht="15.95" customHeight="1">
      <c r="A1818" s="185" t="s">
        <v>4418</v>
      </c>
      <c r="B1818" s="186" t="s">
        <v>7877</v>
      </c>
      <c r="C1818" s="187"/>
      <c r="D1818" s="191"/>
      <c r="E1818" s="192"/>
      <c r="F1818" s="192"/>
      <c r="G1818" s="193"/>
    </row>
    <row r="1819" spans="1:7" s="190" customFormat="1" ht="25.5">
      <c r="A1819" s="160" t="s">
        <v>4419</v>
      </c>
      <c r="B1819" s="300"/>
      <c r="C1819" s="160" t="s">
        <v>4420</v>
      </c>
      <c r="D1819" s="638" t="s">
        <v>0</v>
      </c>
      <c r="E1819" s="301">
        <v>113.69</v>
      </c>
      <c r="F1819" s="161">
        <v>106.54</v>
      </c>
      <c r="G1819" s="161">
        <v>220.23</v>
      </c>
    </row>
    <row r="1820" spans="1:7" ht="25.5">
      <c r="A1820" s="160" t="s">
        <v>4421</v>
      </c>
      <c r="B1820" s="300"/>
      <c r="C1820" s="160" t="s">
        <v>4422</v>
      </c>
      <c r="D1820" s="638" t="s">
        <v>0</v>
      </c>
      <c r="E1820" s="301">
        <v>463.29</v>
      </c>
      <c r="F1820" s="161">
        <v>131.18</v>
      </c>
      <c r="G1820" s="161">
        <v>594.47</v>
      </c>
    </row>
    <row r="1821" spans="1:7" s="190" customFormat="1" ht="25.5">
      <c r="A1821" s="160" t="s">
        <v>4423</v>
      </c>
      <c r="B1821" s="300"/>
      <c r="C1821" s="160" t="s">
        <v>4424</v>
      </c>
      <c r="D1821" s="638" t="s">
        <v>0</v>
      </c>
      <c r="E1821" s="301">
        <v>1325.64</v>
      </c>
      <c r="F1821" s="161">
        <v>237.72</v>
      </c>
      <c r="G1821" s="161">
        <v>1563.36</v>
      </c>
    </row>
    <row r="1822" spans="1:7" s="190" customFormat="1" ht="25.5">
      <c r="A1822" s="160" t="s">
        <v>4425</v>
      </c>
      <c r="B1822" s="300"/>
      <c r="C1822" s="160" t="s">
        <v>4426</v>
      </c>
      <c r="D1822" s="638" t="s">
        <v>0</v>
      </c>
      <c r="E1822" s="301">
        <v>1580.97</v>
      </c>
      <c r="F1822" s="161">
        <v>644.55999999999995</v>
      </c>
      <c r="G1822" s="161">
        <v>2225.5300000000002</v>
      </c>
    </row>
    <row r="1823" spans="1:7" s="190" customFormat="1" ht="25.5">
      <c r="A1823" s="160" t="s">
        <v>4427</v>
      </c>
      <c r="B1823" s="300"/>
      <c r="C1823" s="160" t="s">
        <v>4428</v>
      </c>
      <c r="D1823" s="638" t="s">
        <v>0</v>
      </c>
      <c r="E1823" s="301">
        <v>3118.84</v>
      </c>
      <c r="F1823" s="161">
        <v>1289.1199999999999</v>
      </c>
      <c r="G1823" s="161">
        <v>4407.96</v>
      </c>
    </row>
    <row r="1824" spans="1:7" s="190" customFormat="1" ht="25.5">
      <c r="A1824" s="160" t="s">
        <v>4429</v>
      </c>
      <c r="B1824" s="300"/>
      <c r="C1824" s="160" t="s">
        <v>4430</v>
      </c>
      <c r="D1824" s="638" t="s">
        <v>0</v>
      </c>
      <c r="E1824" s="301">
        <v>4572.3900000000003</v>
      </c>
      <c r="F1824" s="161">
        <v>1496.88</v>
      </c>
      <c r="G1824" s="161">
        <v>6069.27</v>
      </c>
    </row>
    <row r="1825" spans="1:7" s="190" customFormat="1" ht="15.95" customHeight="1">
      <c r="A1825" s="185" t="s">
        <v>4431</v>
      </c>
      <c r="B1825" s="186" t="s">
        <v>4432</v>
      </c>
      <c r="C1825" s="187"/>
      <c r="D1825" s="191"/>
      <c r="E1825" s="192"/>
      <c r="F1825" s="192"/>
      <c r="G1825" s="193"/>
    </row>
    <row r="1826" spans="1:7" s="190" customFormat="1" ht="25.5">
      <c r="A1826" s="160" t="s">
        <v>4433</v>
      </c>
      <c r="B1826" s="300"/>
      <c r="C1826" s="160" t="s">
        <v>1167</v>
      </c>
      <c r="D1826" s="638" t="s">
        <v>2</v>
      </c>
      <c r="E1826" s="301">
        <v>4.3899999999999997</v>
      </c>
      <c r="F1826" s="161">
        <v>5.32</v>
      </c>
      <c r="G1826" s="161">
        <v>9.7100000000000009</v>
      </c>
    </row>
    <row r="1827" spans="1:7" s="190" customFormat="1" ht="25.5">
      <c r="A1827" s="160" t="s">
        <v>4434</v>
      </c>
      <c r="B1827" s="300"/>
      <c r="C1827" s="160" t="s">
        <v>1168</v>
      </c>
      <c r="D1827" s="638" t="s">
        <v>2</v>
      </c>
      <c r="E1827" s="301">
        <v>40.090000000000003</v>
      </c>
      <c r="F1827" s="161">
        <v>7.36</v>
      </c>
      <c r="G1827" s="161">
        <v>47.45</v>
      </c>
    </row>
    <row r="1828" spans="1:7" s="190" customFormat="1" ht="25.5">
      <c r="A1828" s="160" t="s">
        <v>4435</v>
      </c>
      <c r="B1828" s="300"/>
      <c r="C1828" s="160" t="s">
        <v>1169</v>
      </c>
      <c r="D1828" s="638" t="s">
        <v>34</v>
      </c>
      <c r="E1828" s="301">
        <v>10.46</v>
      </c>
      <c r="F1828" s="161">
        <v>0</v>
      </c>
      <c r="G1828" s="161">
        <v>10.46</v>
      </c>
    </row>
    <row r="1829" spans="1:7" s="190" customFormat="1" ht="25.5">
      <c r="A1829" s="160" t="s">
        <v>4436</v>
      </c>
      <c r="B1829" s="300"/>
      <c r="C1829" s="160" t="s">
        <v>1170</v>
      </c>
      <c r="D1829" s="638" t="s">
        <v>2</v>
      </c>
      <c r="E1829" s="301">
        <v>1.07</v>
      </c>
      <c r="F1829" s="161">
        <v>11.16</v>
      </c>
      <c r="G1829" s="161">
        <v>12.23</v>
      </c>
    </row>
    <row r="1830" spans="1:7" s="190" customFormat="1" ht="25.5">
      <c r="A1830" s="160" t="s">
        <v>4437</v>
      </c>
      <c r="B1830" s="300"/>
      <c r="C1830" s="160" t="s">
        <v>1171</v>
      </c>
      <c r="D1830" s="638" t="s">
        <v>2</v>
      </c>
      <c r="E1830" s="301">
        <v>1.1100000000000001</v>
      </c>
      <c r="F1830" s="161">
        <v>14.94</v>
      </c>
      <c r="G1830" s="161">
        <v>16.05</v>
      </c>
    </row>
    <row r="1831" spans="1:7" s="190" customFormat="1" ht="25.5">
      <c r="A1831" s="160" t="s">
        <v>4438</v>
      </c>
      <c r="B1831" s="300"/>
      <c r="C1831" s="160" t="s">
        <v>1172</v>
      </c>
      <c r="D1831" s="638" t="s">
        <v>0</v>
      </c>
      <c r="E1831" s="301">
        <v>231.14</v>
      </c>
      <c r="F1831" s="161">
        <v>121.55</v>
      </c>
      <c r="G1831" s="161">
        <v>352.69</v>
      </c>
    </row>
    <row r="1832" spans="1:7" s="190" customFormat="1">
      <c r="A1832" s="160" t="s">
        <v>4439</v>
      </c>
      <c r="B1832" s="300"/>
      <c r="C1832" s="160" t="s">
        <v>1173</v>
      </c>
      <c r="D1832" s="638" t="s">
        <v>2</v>
      </c>
      <c r="E1832" s="301">
        <v>490.51</v>
      </c>
      <c r="F1832" s="161">
        <v>15.14</v>
      </c>
      <c r="G1832" s="161">
        <v>505.65</v>
      </c>
    </row>
    <row r="1833" spans="1:7" s="190" customFormat="1" ht="15.95" customHeight="1">
      <c r="A1833" s="179" t="s">
        <v>4440</v>
      </c>
      <c r="B1833" s="180" t="s">
        <v>4441</v>
      </c>
      <c r="C1833" s="181"/>
      <c r="D1833" s="182"/>
      <c r="E1833" s="183"/>
      <c r="F1833" s="183"/>
      <c r="G1833" s="184"/>
    </row>
    <row r="1834" spans="1:7" s="190" customFormat="1" ht="15.95" customHeight="1">
      <c r="A1834" s="185" t="s">
        <v>4442</v>
      </c>
      <c r="B1834" s="186" t="s">
        <v>1174</v>
      </c>
      <c r="C1834" s="187"/>
      <c r="D1834" s="191"/>
      <c r="E1834" s="192"/>
      <c r="F1834" s="192"/>
      <c r="G1834" s="193"/>
    </row>
    <row r="1835" spans="1:7" ht="25.5">
      <c r="A1835" s="160" t="s">
        <v>4443</v>
      </c>
      <c r="B1835" s="300"/>
      <c r="C1835" s="160" t="s">
        <v>1175</v>
      </c>
      <c r="D1835" s="638" t="s">
        <v>2</v>
      </c>
      <c r="E1835" s="301">
        <v>26.56</v>
      </c>
      <c r="F1835" s="161">
        <v>4.54</v>
      </c>
      <c r="G1835" s="161">
        <v>31.1</v>
      </c>
    </row>
    <row r="1836" spans="1:7" s="190" customFormat="1" ht="25.5">
      <c r="A1836" s="160" t="s">
        <v>4444</v>
      </c>
      <c r="B1836" s="300"/>
      <c r="C1836" s="160" t="s">
        <v>1176</v>
      </c>
      <c r="D1836" s="638" t="s">
        <v>3</v>
      </c>
      <c r="E1836" s="301">
        <v>1028.3900000000001</v>
      </c>
      <c r="F1836" s="161">
        <v>108.9</v>
      </c>
      <c r="G1836" s="161">
        <v>1137.29</v>
      </c>
    </row>
    <row r="1837" spans="1:7" s="190" customFormat="1" ht="25.5">
      <c r="A1837" s="160" t="s">
        <v>4445</v>
      </c>
      <c r="B1837" s="300"/>
      <c r="C1837" s="160" t="s">
        <v>1177</v>
      </c>
      <c r="D1837" s="638" t="s">
        <v>0</v>
      </c>
      <c r="E1837" s="301">
        <v>1207.57</v>
      </c>
      <c r="F1837" s="161">
        <v>1367.69</v>
      </c>
      <c r="G1837" s="161">
        <v>2575.2600000000002</v>
      </c>
    </row>
    <row r="1838" spans="1:7" s="190" customFormat="1">
      <c r="A1838" s="160" t="s">
        <v>4446</v>
      </c>
      <c r="B1838" s="300"/>
      <c r="C1838" s="160" t="s">
        <v>1178</v>
      </c>
      <c r="D1838" s="638" t="s">
        <v>3</v>
      </c>
      <c r="E1838" s="301">
        <v>753.04</v>
      </c>
      <c r="F1838" s="161">
        <v>108.9</v>
      </c>
      <c r="G1838" s="161">
        <v>861.94</v>
      </c>
    </row>
    <row r="1839" spans="1:7" s="190" customFormat="1" ht="25.5">
      <c r="A1839" s="160" t="s">
        <v>4447</v>
      </c>
      <c r="B1839" s="300"/>
      <c r="C1839" s="160" t="s">
        <v>1179</v>
      </c>
      <c r="D1839" s="638" t="s">
        <v>2</v>
      </c>
      <c r="E1839" s="301">
        <v>81.02</v>
      </c>
      <c r="F1839" s="161">
        <v>21.06</v>
      </c>
      <c r="G1839" s="161">
        <v>102.08</v>
      </c>
    </row>
    <row r="1840" spans="1:7" s="190" customFormat="1" ht="15.95" customHeight="1">
      <c r="A1840" s="185" t="s">
        <v>4448</v>
      </c>
      <c r="B1840" s="186" t="s">
        <v>1180</v>
      </c>
      <c r="C1840" s="187"/>
      <c r="D1840" s="191"/>
      <c r="E1840" s="192"/>
      <c r="F1840" s="192"/>
      <c r="G1840" s="193"/>
    </row>
    <row r="1841" spans="1:7" s="190" customFormat="1" ht="25.5">
      <c r="A1841" s="160" t="s">
        <v>4449</v>
      </c>
      <c r="B1841" s="300"/>
      <c r="C1841" s="160" t="s">
        <v>1181</v>
      </c>
      <c r="D1841" s="638" t="s">
        <v>0</v>
      </c>
      <c r="E1841" s="301">
        <v>2765.75</v>
      </c>
      <c r="F1841" s="161">
        <v>0</v>
      </c>
      <c r="G1841" s="161">
        <v>2765.75</v>
      </c>
    </row>
    <row r="1842" spans="1:7" s="190" customFormat="1" ht="15.95" customHeight="1">
      <c r="A1842" s="185" t="s">
        <v>4450</v>
      </c>
      <c r="B1842" s="186" t="s">
        <v>1182</v>
      </c>
      <c r="C1842" s="187"/>
      <c r="D1842" s="191"/>
      <c r="E1842" s="192"/>
      <c r="F1842" s="192"/>
      <c r="G1842" s="193"/>
    </row>
    <row r="1843" spans="1:7" s="190" customFormat="1">
      <c r="A1843" s="160" t="s">
        <v>4451</v>
      </c>
      <c r="B1843" s="300"/>
      <c r="C1843" s="160" t="s">
        <v>1183</v>
      </c>
      <c r="D1843" s="638" t="s">
        <v>34</v>
      </c>
      <c r="E1843" s="301">
        <v>68.37</v>
      </c>
      <c r="F1843" s="161">
        <v>65.680000000000007</v>
      </c>
      <c r="G1843" s="161">
        <v>134.05000000000001</v>
      </c>
    </row>
    <row r="1844" spans="1:7" s="190" customFormat="1" ht="25.5">
      <c r="A1844" s="160" t="s">
        <v>4452</v>
      </c>
      <c r="B1844" s="300"/>
      <c r="C1844" s="160" t="s">
        <v>7878</v>
      </c>
      <c r="D1844" s="638" t="s">
        <v>0</v>
      </c>
      <c r="E1844" s="301">
        <v>312.8</v>
      </c>
      <c r="F1844" s="161">
        <v>14.62</v>
      </c>
      <c r="G1844" s="161">
        <v>327.42</v>
      </c>
    </row>
    <row r="1845" spans="1:7" s="190" customFormat="1">
      <c r="A1845" s="160" t="s">
        <v>4453</v>
      </c>
      <c r="B1845" s="300"/>
      <c r="C1845" s="160" t="s">
        <v>1184</v>
      </c>
      <c r="D1845" s="638" t="s">
        <v>2</v>
      </c>
      <c r="E1845" s="301">
        <v>106.55</v>
      </c>
      <c r="F1845" s="161">
        <v>39.83</v>
      </c>
      <c r="G1845" s="161">
        <v>146.38</v>
      </c>
    </row>
    <row r="1846" spans="1:7" s="190" customFormat="1" ht="25.5">
      <c r="A1846" s="160" t="s">
        <v>4454</v>
      </c>
      <c r="B1846" s="300"/>
      <c r="C1846" s="160" t="s">
        <v>7879</v>
      </c>
      <c r="D1846" s="638" t="s">
        <v>0</v>
      </c>
      <c r="E1846" s="301">
        <v>345.28</v>
      </c>
      <c r="F1846" s="161">
        <v>20.56</v>
      </c>
      <c r="G1846" s="161">
        <v>365.84</v>
      </c>
    </row>
    <row r="1847" spans="1:7" s="190" customFormat="1" ht="25.5">
      <c r="A1847" s="160" t="s">
        <v>7203</v>
      </c>
      <c r="B1847" s="300"/>
      <c r="C1847" s="160" t="s">
        <v>7880</v>
      </c>
      <c r="D1847" s="638" t="s">
        <v>0</v>
      </c>
      <c r="E1847" s="301">
        <v>580.39</v>
      </c>
      <c r="F1847" s="161">
        <v>30.84</v>
      </c>
      <c r="G1847" s="161">
        <v>611.23</v>
      </c>
    </row>
    <row r="1848" spans="1:7" s="190" customFormat="1" ht="15.95" customHeight="1">
      <c r="A1848" s="185" t="s">
        <v>4455</v>
      </c>
      <c r="B1848" s="186" t="s">
        <v>1185</v>
      </c>
      <c r="C1848" s="187"/>
      <c r="D1848" s="191"/>
      <c r="E1848" s="192"/>
      <c r="F1848" s="192"/>
      <c r="G1848" s="193"/>
    </row>
    <row r="1849" spans="1:7" s="190" customFormat="1">
      <c r="A1849" s="160" t="s">
        <v>4456</v>
      </c>
      <c r="B1849" s="300"/>
      <c r="C1849" s="160" t="s">
        <v>1186</v>
      </c>
      <c r="D1849" s="638" t="s">
        <v>3</v>
      </c>
      <c r="E1849" s="301">
        <v>3252.28</v>
      </c>
      <c r="F1849" s="161">
        <v>145.19999999999999</v>
      </c>
      <c r="G1849" s="161">
        <v>3397.48</v>
      </c>
    </row>
    <row r="1850" spans="1:7" s="190" customFormat="1">
      <c r="A1850" s="160" t="s">
        <v>4457</v>
      </c>
      <c r="B1850" s="300"/>
      <c r="C1850" s="160" t="s">
        <v>1187</v>
      </c>
      <c r="D1850" s="638" t="s">
        <v>3</v>
      </c>
      <c r="E1850" s="301">
        <v>1329.97</v>
      </c>
      <c r="F1850" s="161">
        <v>145.19999999999999</v>
      </c>
      <c r="G1850" s="161">
        <v>1475.17</v>
      </c>
    </row>
    <row r="1851" spans="1:7" s="190" customFormat="1">
      <c r="A1851" s="160" t="s">
        <v>4458</v>
      </c>
      <c r="B1851" s="300"/>
      <c r="C1851" s="160" t="s">
        <v>1188</v>
      </c>
      <c r="D1851" s="638" t="s">
        <v>3</v>
      </c>
      <c r="E1851" s="301">
        <v>706.27</v>
      </c>
      <c r="F1851" s="161">
        <v>145.19999999999999</v>
      </c>
      <c r="G1851" s="161">
        <v>851.47</v>
      </c>
    </row>
    <row r="1852" spans="1:7" s="190" customFormat="1" ht="25.5">
      <c r="A1852" s="160" t="s">
        <v>4459</v>
      </c>
      <c r="B1852" s="300"/>
      <c r="C1852" s="160" t="s">
        <v>1189</v>
      </c>
      <c r="D1852" s="638" t="s">
        <v>3</v>
      </c>
      <c r="E1852" s="301">
        <v>1233.8900000000001</v>
      </c>
      <c r="F1852" s="161">
        <v>145.19999999999999</v>
      </c>
      <c r="G1852" s="161">
        <v>1379.09</v>
      </c>
    </row>
    <row r="1853" spans="1:7" s="190" customFormat="1" ht="15.95" customHeight="1">
      <c r="A1853" s="185" t="s">
        <v>4460</v>
      </c>
      <c r="B1853" s="186" t="s">
        <v>1190</v>
      </c>
      <c r="C1853" s="187"/>
      <c r="D1853" s="191"/>
      <c r="E1853" s="192"/>
      <c r="F1853" s="192"/>
      <c r="G1853" s="193"/>
    </row>
    <row r="1854" spans="1:7" s="190" customFormat="1" ht="25.5">
      <c r="A1854" s="160" t="s">
        <v>4461</v>
      </c>
      <c r="B1854" s="300"/>
      <c r="C1854" s="160" t="s">
        <v>1191</v>
      </c>
      <c r="D1854" s="638" t="s">
        <v>3</v>
      </c>
      <c r="E1854" s="301">
        <v>3175.45</v>
      </c>
      <c r="F1854" s="161">
        <v>230.85</v>
      </c>
      <c r="G1854" s="161">
        <v>3406.3</v>
      </c>
    </row>
    <row r="1855" spans="1:7" s="190" customFormat="1" ht="25.5">
      <c r="A1855" s="160" t="s">
        <v>4462</v>
      </c>
      <c r="B1855" s="300"/>
      <c r="C1855" s="160" t="s">
        <v>1192</v>
      </c>
      <c r="D1855" s="638" t="s">
        <v>3</v>
      </c>
      <c r="E1855" s="301">
        <v>4439.1899999999996</v>
      </c>
      <c r="F1855" s="161">
        <v>230.85</v>
      </c>
      <c r="G1855" s="161">
        <v>4670.04</v>
      </c>
    </row>
    <row r="1856" spans="1:7" s="190" customFormat="1">
      <c r="A1856" s="160" t="s">
        <v>4463</v>
      </c>
      <c r="B1856" s="300"/>
      <c r="C1856" s="160" t="s">
        <v>1193</v>
      </c>
      <c r="D1856" s="638" t="s">
        <v>0</v>
      </c>
      <c r="E1856" s="301">
        <v>1470.83</v>
      </c>
      <c r="F1856" s="161">
        <v>34.1</v>
      </c>
      <c r="G1856" s="161">
        <v>1504.93</v>
      </c>
    </row>
    <row r="1857" spans="1:7" s="190" customFormat="1">
      <c r="A1857" s="160" t="s">
        <v>4464</v>
      </c>
      <c r="B1857" s="300"/>
      <c r="C1857" s="160" t="s">
        <v>1194</v>
      </c>
      <c r="D1857" s="638" t="s">
        <v>0</v>
      </c>
      <c r="E1857" s="301">
        <v>1049.6099999999999</v>
      </c>
      <c r="F1857" s="161">
        <v>34.1</v>
      </c>
      <c r="G1857" s="161">
        <v>1083.71</v>
      </c>
    </row>
    <row r="1858" spans="1:7" s="190" customFormat="1" ht="15.95" customHeight="1">
      <c r="A1858" s="185" t="s">
        <v>4465</v>
      </c>
      <c r="B1858" s="186" t="s">
        <v>4466</v>
      </c>
      <c r="C1858" s="187"/>
      <c r="D1858" s="191"/>
      <c r="E1858" s="192"/>
      <c r="F1858" s="192"/>
      <c r="G1858" s="193"/>
    </row>
    <row r="1859" spans="1:7" s="190" customFormat="1" ht="25.5">
      <c r="A1859" s="160" t="s">
        <v>4467</v>
      </c>
      <c r="B1859" s="300"/>
      <c r="C1859" s="160" t="s">
        <v>1195</v>
      </c>
      <c r="D1859" s="638" t="s">
        <v>2</v>
      </c>
      <c r="E1859" s="301">
        <v>9.73</v>
      </c>
      <c r="F1859" s="161">
        <v>0</v>
      </c>
      <c r="G1859" s="161">
        <v>9.73</v>
      </c>
    </row>
    <row r="1860" spans="1:7" s="190" customFormat="1" ht="25.5">
      <c r="A1860" s="160" t="s">
        <v>7204</v>
      </c>
      <c r="B1860" s="300"/>
      <c r="C1860" s="160" t="s">
        <v>7881</v>
      </c>
      <c r="D1860" s="638" t="s">
        <v>0</v>
      </c>
      <c r="E1860" s="301">
        <v>504.54</v>
      </c>
      <c r="F1860" s="161">
        <v>22.69</v>
      </c>
      <c r="G1860" s="161">
        <v>527.23</v>
      </c>
    </row>
    <row r="1861" spans="1:7" s="190" customFormat="1" ht="15.95" customHeight="1">
      <c r="A1861" s="179" t="s">
        <v>4468</v>
      </c>
      <c r="B1861" s="180" t="s">
        <v>4469</v>
      </c>
      <c r="C1861" s="181"/>
      <c r="D1861" s="182"/>
      <c r="E1861" s="183"/>
      <c r="F1861" s="183"/>
      <c r="G1861" s="184"/>
    </row>
    <row r="1862" spans="1:7" s="190" customFormat="1" ht="15.95" customHeight="1">
      <c r="A1862" s="185" t="s">
        <v>4470</v>
      </c>
      <c r="B1862" s="186" t="s">
        <v>1196</v>
      </c>
      <c r="C1862" s="187"/>
      <c r="D1862" s="191"/>
      <c r="E1862" s="192"/>
      <c r="F1862" s="192"/>
      <c r="G1862" s="193"/>
    </row>
    <row r="1863" spans="1:7" s="190" customFormat="1" ht="25.5">
      <c r="A1863" s="160" t="s">
        <v>7205</v>
      </c>
      <c r="B1863" s="300"/>
      <c r="C1863" s="160" t="s">
        <v>7206</v>
      </c>
      <c r="D1863" s="638" t="s">
        <v>3</v>
      </c>
      <c r="E1863" s="301">
        <v>84957.04</v>
      </c>
      <c r="F1863" s="161">
        <v>177.92</v>
      </c>
      <c r="G1863" s="161">
        <v>85134.96</v>
      </c>
    </row>
    <row r="1864" spans="1:7" s="190" customFormat="1" ht="25.5">
      <c r="A1864" s="160" t="s">
        <v>7207</v>
      </c>
      <c r="B1864" s="300"/>
      <c r="C1864" s="160" t="s">
        <v>7208</v>
      </c>
      <c r="D1864" s="638" t="s">
        <v>3</v>
      </c>
      <c r="E1864" s="301">
        <v>63385.97</v>
      </c>
      <c r="F1864" s="161">
        <v>177.92</v>
      </c>
      <c r="G1864" s="161">
        <v>63563.89</v>
      </c>
    </row>
    <row r="1865" spans="1:7" s="190" customFormat="1" ht="25.5">
      <c r="A1865" s="160" t="s">
        <v>4471</v>
      </c>
      <c r="B1865" s="300"/>
      <c r="C1865" s="160" t="s">
        <v>1197</v>
      </c>
      <c r="D1865" s="638" t="s">
        <v>3</v>
      </c>
      <c r="E1865" s="301">
        <v>84471.23</v>
      </c>
      <c r="F1865" s="161">
        <v>355.84</v>
      </c>
      <c r="G1865" s="161">
        <v>84827.07</v>
      </c>
    </row>
    <row r="1866" spans="1:7" s="190" customFormat="1" ht="15.95" customHeight="1">
      <c r="A1866" s="185" t="s">
        <v>4472</v>
      </c>
      <c r="B1866" s="186" t="s">
        <v>1198</v>
      </c>
      <c r="C1866" s="187"/>
      <c r="D1866" s="191"/>
      <c r="E1866" s="192"/>
      <c r="F1866" s="192"/>
      <c r="G1866" s="193"/>
    </row>
    <row r="1867" spans="1:7" s="190" customFormat="1" ht="25.5">
      <c r="A1867" s="160" t="s">
        <v>4473</v>
      </c>
      <c r="B1867" s="300"/>
      <c r="C1867" s="160" t="s">
        <v>1199</v>
      </c>
      <c r="D1867" s="638" t="s">
        <v>0</v>
      </c>
      <c r="E1867" s="301">
        <v>105.36</v>
      </c>
      <c r="F1867" s="161">
        <v>116.26</v>
      </c>
      <c r="G1867" s="161">
        <v>221.62</v>
      </c>
    </row>
    <row r="1868" spans="1:7" s="190" customFormat="1" ht="25.5">
      <c r="A1868" s="160" t="s">
        <v>4474</v>
      </c>
      <c r="B1868" s="300"/>
      <c r="C1868" s="160" t="s">
        <v>1200</v>
      </c>
      <c r="D1868" s="638" t="s">
        <v>0</v>
      </c>
      <c r="E1868" s="301">
        <v>172.24</v>
      </c>
      <c r="F1868" s="161">
        <v>116.26</v>
      </c>
      <c r="G1868" s="161">
        <v>288.5</v>
      </c>
    </row>
    <row r="1869" spans="1:7" s="190" customFormat="1" ht="25.5">
      <c r="A1869" s="160" t="s">
        <v>4475</v>
      </c>
      <c r="B1869" s="300"/>
      <c r="C1869" s="160" t="s">
        <v>7209</v>
      </c>
      <c r="D1869" s="638" t="s">
        <v>0</v>
      </c>
      <c r="E1869" s="301">
        <v>477.96</v>
      </c>
      <c r="F1869" s="161">
        <v>134.19999999999999</v>
      </c>
      <c r="G1869" s="161">
        <v>612.16</v>
      </c>
    </row>
    <row r="1870" spans="1:7" s="190" customFormat="1" ht="25.5">
      <c r="A1870" s="160" t="s">
        <v>4476</v>
      </c>
      <c r="B1870" s="300"/>
      <c r="C1870" s="160" t="s">
        <v>7210</v>
      </c>
      <c r="D1870" s="638" t="s">
        <v>0</v>
      </c>
      <c r="E1870" s="301">
        <v>1454.24</v>
      </c>
      <c r="F1870" s="161">
        <v>134.19999999999999</v>
      </c>
      <c r="G1870" s="161">
        <v>1588.44</v>
      </c>
    </row>
    <row r="1871" spans="1:7" s="190" customFormat="1" ht="25.5">
      <c r="A1871" s="160" t="s">
        <v>4477</v>
      </c>
      <c r="B1871" s="300"/>
      <c r="C1871" s="160" t="s">
        <v>7211</v>
      </c>
      <c r="D1871" s="638" t="s">
        <v>0</v>
      </c>
      <c r="E1871" s="301">
        <v>1038.95</v>
      </c>
      <c r="F1871" s="161">
        <v>134.19999999999999</v>
      </c>
      <c r="G1871" s="161">
        <v>1173.1500000000001</v>
      </c>
    </row>
    <row r="1872" spans="1:7" s="190" customFormat="1" ht="25.5">
      <c r="A1872" s="160" t="s">
        <v>4478</v>
      </c>
      <c r="B1872" s="300"/>
      <c r="C1872" s="160" t="s">
        <v>7212</v>
      </c>
      <c r="D1872" s="638" t="s">
        <v>0</v>
      </c>
      <c r="E1872" s="301">
        <v>341.13</v>
      </c>
      <c r="F1872" s="161">
        <v>100.65</v>
      </c>
      <c r="G1872" s="161">
        <v>441.78</v>
      </c>
    </row>
    <row r="1873" spans="1:7" s="190" customFormat="1" ht="25.5">
      <c r="A1873" s="160" t="s">
        <v>4479</v>
      </c>
      <c r="B1873" s="300"/>
      <c r="C1873" s="160" t="s">
        <v>7213</v>
      </c>
      <c r="D1873" s="638" t="s">
        <v>0</v>
      </c>
      <c r="E1873" s="301">
        <v>1728.96</v>
      </c>
      <c r="F1873" s="161">
        <v>139.87</v>
      </c>
      <c r="G1873" s="161">
        <v>1868.83</v>
      </c>
    </row>
    <row r="1874" spans="1:7" s="190" customFormat="1" ht="38.25">
      <c r="A1874" s="160" t="s">
        <v>4480</v>
      </c>
      <c r="B1874" s="300"/>
      <c r="C1874" s="160" t="s">
        <v>7214</v>
      </c>
      <c r="D1874" s="638" t="s">
        <v>0</v>
      </c>
      <c r="E1874" s="301">
        <v>572.34</v>
      </c>
      <c r="F1874" s="161">
        <v>134.19999999999999</v>
      </c>
      <c r="G1874" s="161">
        <v>706.54</v>
      </c>
    </row>
    <row r="1875" spans="1:7" s="190" customFormat="1" ht="25.5">
      <c r="A1875" s="160" t="s">
        <v>4481</v>
      </c>
      <c r="B1875" s="300"/>
      <c r="C1875" s="160" t="s">
        <v>7215</v>
      </c>
      <c r="D1875" s="638" t="s">
        <v>0</v>
      </c>
      <c r="E1875" s="301">
        <v>69.540000000000006</v>
      </c>
      <c r="F1875" s="161">
        <v>67.099999999999994</v>
      </c>
      <c r="G1875" s="161">
        <v>136.63999999999999</v>
      </c>
    </row>
    <row r="1876" spans="1:7" s="190" customFormat="1" ht="25.5">
      <c r="A1876" s="160" t="s">
        <v>4482</v>
      </c>
      <c r="B1876" s="300"/>
      <c r="C1876" s="160" t="s">
        <v>7216</v>
      </c>
      <c r="D1876" s="638" t="s">
        <v>0</v>
      </c>
      <c r="E1876" s="301">
        <v>129.83000000000001</v>
      </c>
      <c r="F1876" s="161">
        <v>116.26</v>
      </c>
      <c r="G1876" s="161">
        <v>246.09</v>
      </c>
    </row>
    <row r="1877" spans="1:7" s="190" customFormat="1" ht="25.5">
      <c r="A1877" s="160" t="s">
        <v>4483</v>
      </c>
      <c r="B1877" s="300"/>
      <c r="C1877" s="160" t="s">
        <v>7590</v>
      </c>
      <c r="D1877" s="638" t="s">
        <v>0</v>
      </c>
      <c r="E1877" s="301">
        <v>363.58</v>
      </c>
      <c r="F1877" s="161">
        <v>134.19999999999999</v>
      </c>
      <c r="G1877" s="161">
        <v>497.78</v>
      </c>
    </row>
    <row r="1878" spans="1:7" s="190" customFormat="1" ht="15.95" customHeight="1">
      <c r="A1878" s="185" t="s">
        <v>4484</v>
      </c>
      <c r="B1878" s="186" t="s">
        <v>1201</v>
      </c>
      <c r="C1878" s="187"/>
      <c r="D1878" s="191"/>
      <c r="E1878" s="192"/>
      <c r="F1878" s="192"/>
      <c r="G1878" s="193"/>
    </row>
    <row r="1879" spans="1:7" s="190" customFormat="1">
      <c r="A1879" s="160" t="s">
        <v>4485</v>
      </c>
      <c r="B1879" s="300"/>
      <c r="C1879" s="160" t="s">
        <v>1202</v>
      </c>
      <c r="D1879" s="638" t="s">
        <v>0</v>
      </c>
      <c r="E1879" s="301">
        <v>12.56</v>
      </c>
      <c r="F1879" s="161">
        <v>10.06</v>
      </c>
      <c r="G1879" s="161">
        <v>22.62</v>
      </c>
    </row>
    <row r="1880" spans="1:7" s="190" customFormat="1">
      <c r="A1880" s="160" t="s">
        <v>4486</v>
      </c>
      <c r="B1880" s="300"/>
      <c r="C1880" s="160" t="s">
        <v>1203</v>
      </c>
      <c r="D1880" s="638" t="s">
        <v>0</v>
      </c>
      <c r="E1880" s="301">
        <v>23.09</v>
      </c>
      <c r="F1880" s="161">
        <v>10.06</v>
      </c>
      <c r="G1880" s="161">
        <v>33.15</v>
      </c>
    </row>
    <row r="1881" spans="1:7" s="190" customFormat="1">
      <c r="A1881" s="160" t="s">
        <v>4487</v>
      </c>
      <c r="B1881" s="300"/>
      <c r="C1881" s="160" t="s">
        <v>1204</v>
      </c>
      <c r="D1881" s="638" t="s">
        <v>0</v>
      </c>
      <c r="E1881" s="301">
        <v>37.200000000000003</v>
      </c>
      <c r="F1881" s="161">
        <v>10.06</v>
      </c>
      <c r="G1881" s="161">
        <v>47.26</v>
      </c>
    </row>
    <row r="1882" spans="1:7" s="190" customFormat="1">
      <c r="A1882" s="160" t="s">
        <v>4488</v>
      </c>
      <c r="B1882" s="300"/>
      <c r="C1882" s="160" t="s">
        <v>1205</v>
      </c>
      <c r="D1882" s="638" t="s">
        <v>0</v>
      </c>
      <c r="E1882" s="301">
        <v>52.73</v>
      </c>
      <c r="F1882" s="161">
        <v>10.06</v>
      </c>
      <c r="G1882" s="161">
        <v>62.79</v>
      </c>
    </row>
    <row r="1883" spans="1:7" s="190" customFormat="1" ht="15.95" customHeight="1">
      <c r="A1883" s="185" t="s">
        <v>4489</v>
      </c>
      <c r="B1883" s="186" t="s">
        <v>1206</v>
      </c>
      <c r="C1883" s="187"/>
      <c r="D1883" s="191"/>
      <c r="E1883" s="192"/>
      <c r="F1883" s="192"/>
      <c r="G1883" s="193"/>
    </row>
    <row r="1884" spans="1:7" s="190" customFormat="1" ht="25.5">
      <c r="A1884" s="160" t="s">
        <v>4490</v>
      </c>
      <c r="B1884" s="300"/>
      <c r="C1884" s="160" t="s">
        <v>1207</v>
      </c>
      <c r="D1884" s="638" t="s">
        <v>0</v>
      </c>
      <c r="E1884" s="301">
        <v>17.93</v>
      </c>
      <c r="F1884" s="161">
        <v>6.71</v>
      </c>
      <c r="G1884" s="161">
        <v>24.64</v>
      </c>
    </row>
    <row r="1885" spans="1:7" ht="25.5">
      <c r="A1885" s="160" t="s">
        <v>4491</v>
      </c>
      <c r="B1885" s="300"/>
      <c r="C1885" s="160" t="s">
        <v>1208</v>
      </c>
      <c r="D1885" s="638" t="s">
        <v>0</v>
      </c>
      <c r="E1885" s="301">
        <v>18.77</v>
      </c>
      <c r="F1885" s="161">
        <v>6.71</v>
      </c>
      <c r="G1885" s="161">
        <v>25.48</v>
      </c>
    </row>
    <row r="1886" spans="1:7" s="190" customFormat="1">
      <c r="A1886" s="160" t="s">
        <v>4492</v>
      </c>
      <c r="B1886" s="300"/>
      <c r="C1886" s="160" t="s">
        <v>1209</v>
      </c>
      <c r="D1886" s="638" t="s">
        <v>0</v>
      </c>
      <c r="E1886" s="301">
        <v>49.79</v>
      </c>
      <c r="F1886" s="161">
        <v>6.71</v>
      </c>
      <c r="G1886" s="161">
        <v>56.5</v>
      </c>
    </row>
    <row r="1887" spans="1:7" s="190" customFormat="1" ht="25.5">
      <c r="A1887" s="160" t="s">
        <v>4493</v>
      </c>
      <c r="B1887" s="300"/>
      <c r="C1887" s="160" t="s">
        <v>1210</v>
      </c>
      <c r="D1887" s="638" t="s">
        <v>0</v>
      </c>
      <c r="E1887" s="301">
        <v>34.090000000000003</v>
      </c>
      <c r="F1887" s="161">
        <v>25.16</v>
      </c>
      <c r="G1887" s="161">
        <v>59.25</v>
      </c>
    </row>
    <row r="1888" spans="1:7" s="190" customFormat="1">
      <c r="A1888" s="160" t="s">
        <v>4494</v>
      </c>
      <c r="B1888" s="300"/>
      <c r="C1888" s="160" t="s">
        <v>1211</v>
      </c>
      <c r="D1888" s="638" t="s">
        <v>0</v>
      </c>
      <c r="E1888" s="301">
        <v>70.72</v>
      </c>
      <c r="F1888" s="161">
        <v>6.71</v>
      </c>
      <c r="G1888" s="161">
        <v>77.430000000000007</v>
      </c>
    </row>
    <row r="1889" spans="1:7" s="190" customFormat="1">
      <c r="A1889" s="160" t="s">
        <v>4495</v>
      </c>
      <c r="B1889" s="300"/>
      <c r="C1889" s="160" t="s">
        <v>1212</v>
      </c>
      <c r="D1889" s="638" t="s">
        <v>0</v>
      </c>
      <c r="E1889" s="301">
        <v>95.74</v>
      </c>
      <c r="F1889" s="161">
        <v>6.71</v>
      </c>
      <c r="G1889" s="161">
        <v>102.45</v>
      </c>
    </row>
    <row r="1890" spans="1:7" s="190" customFormat="1" ht="15.95" customHeight="1">
      <c r="A1890" s="185" t="s">
        <v>4496</v>
      </c>
      <c r="B1890" s="186" t="s">
        <v>1213</v>
      </c>
      <c r="C1890" s="187"/>
      <c r="D1890" s="191"/>
      <c r="E1890" s="192"/>
      <c r="F1890" s="192"/>
      <c r="G1890" s="193"/>
    </row>
    <row r="1891" spans="1:7" s="190" customFormat="1" ht="25.5">
      <c r="A1891" s="160" t="s">
        <v>4497</v>
      </c>
      <c r="B1891" s="300"/>
      <c r="C1891" s="160" t="s">
        <v>1214</v>
      </c>
      <c r="D1891" s="638" t="s">
        <v>3</v>
      </c>
      <c r="E1891" s="301">
        <v>362.31</v>
      </c>
      <c r="F1891" s="161">
        <v>16.79</v>
      </c>
      <c r="G1891" s="161">
        <v>379.1</v>
      </c>
    </row>
    <row r="1892" spans="1:7" s="190" customFormat="1" ht="25.5">
      <c r="A1892" s="160" t="s">
        <v>4498</v>
      </c>
      <c r="B1892" s="300"/>
      <c r="C1892" s="160" t="s">
        <v>1215</v>
      </c>
      <c r="D1892" s="638" t="s">
        <v>3</v>
      </c>
      <c r="E1892" s="301">
        <v>318.52999999999997</v>
      </c>
      <c r="F1892" s="161">
        <v>16.79</v>
      </c>
      <c r="G1892" s="161">
        <v>335.32</v>
      </c>
    </row>
    <row r="1893" spans="1:7" s="190" customFormat="1" ht="15.95" customHeight="1">
      <c r="A1893" s="185" t="s">
        <v>4499</v>
      </c>
      <c r="B1893" s="186" t="s">
        <v>4500</v>
      </c>
      <c r="C1893" s="187"/>
      <c r="D1893" s="191"/>
      <c r="E1893" s="192"/>
      <c r="F1893" s="192"/>
      <c r="G1893" s="193"/>
    </row>
    <row r="1894" spans="1:7" s="190" customFormat="1" ht="25.5">
      <c r="A1894" s="160" t="s">
        <v>4501</v>
      </c>
      <c r="B1894" s="300"/>
      <c r="C1894" s="160" t="s">
        <v>4502</v>
      </c>
      <c r="D1894" s="638" t="s">
        <v>0</v>
      </c>
      <c r="E1894" s="301">
        <v>142.71</v>
      </c>
      <c r="F1894" s="161">
        <v>15.73</v>
      </c>
      <c r="G1894" s="161">
        <v>158.44</v>
      </c>
    </row>
    <row r="1895" spans="1:7" s="190" customFormat="1" ht="25.5">
      <c r="A1895" s="160" t="s">
        <v>4503</v>
      </c>
      <c r="B1895" s="300"/>
      <c r="C1895" s="160" t="s">
        <v>4504</v>
      </c>
      <c r="D1895" s="638" t="s">
        <v>0</v>
      </c>
      <c r="E1895" s="301">
        <v>147.91999999999999</v>
      </c>
      <c r="F1895" s="161">
        <v>15.73</v>
      </c>
      <c r="G1895" s="161">
        <v>163.65</v>
      </c>
    </row>
    <row r="1896" spans="1:7" s="190" customFormat="1" ht="25.5">
      <c r="A1896" s="160" t="s">
        <v>4505</v>
      </c>
      <c r="B1896" s="300"/>
      <c r="C1896" s="160" t="s">
        <v>4506</v>
      </c>
      <c r="D1896" s="638" t="s">
        <v>0</v>
      </c>
      <c r="E1896" s="301">
        <v>159.44</v>
      </c>
      <c r="F1896" s="161">
        <v>15.73</v>
      </c>
      <c r="G1896" s="161">
        <v>175.17</v>
      </c>
    </row>
    <row r="1897" spans="1:7" s="190" customFormat="1" ht="25.5">
      <c r="A1897" s="160" t="s">
        <v>4507</v>
      </c>
      <c r="B1897" s="300"/>
      <c r="C1897" s="160" t="s">
        <v>4508</v>
      </c>
      <c r="D1897" s="638" t="s">
        <v>0</v>
      </c>
      <c r="E1897" s="301">
        <v>171.47</v>
      </c>
      <c r="F1897" s="161">
        <v>15.73</v>
      </c>
      <c r="G1897" s="161">
        <v>187.2</v>
      </c>
    </row>
    <row r="1898" spans="1:7" s="190" customFormat="1" ht="15.95" customHeight="1">
      <c r="A1898" s="185" t="s">
        <v>4509</v>
      </c>
      <c r="B1898" s="186" t="s">
        <v>1216</v>
      </c>
      <c r="C1898" s="187"/>
      <c r="D1898" s="191"/>
      <c r="E1898" s="192"/>
      <c r="F1898" s="192"/>
      <c r="G1898" s="193"/>
    </row>
    <row r="1899" spans="1:7" s="190" customFormat="1" ht="25.5">
      <c r="A1899" s="160" t="s">
        <v>4510</v>
      </c>
      <c r="B1899" s="300"/>
      <c r="C1899" s="160" t="s">
        <v>4511</v>
      </c>
      <c r="D1899" s="638" t="s">
        <v>0</v>
      </c>
      <c r="E1899" s="301">
        <v>125854.91</v>
      </c>
      <c r="F1899" s="161">
        <v>1293.76</v>
      </c>
      <c r="G1899" s="161">
        <v>127148.67</v>
      </c>
    </row>
    <row r="1900" spans="1:7" s="190" customFormat="1" ht="25.5">
      <c r="A1900" s="160" t="s">
        <v>4512</v>
      </c>
      <c r="B1900" s="300"/>
      <c r="C1900" s="160" t="s">
        <v>4513</v>
      </c>
      <c r="D1900" s="638" t="s">
        <v>0</v>
      </c>
      <c r="E1900" s="301">
        <v>168173.33</v>
      </c>
      <c r="F1900" s="161">
        <v>1293.76</v>
      </c>
      <c r="G1900" s="161">
        <v>169467.09</v>
      </c>
    </row>
    <row r="1901" spans="1:7" s="190" customFormat="1" ht="25.5">
      <c r="A1901" s="160" t="s">
        <v>4514</v>
      </c>
      <c r="B1901" s="300"/>
      <c r="C1901" s="160" t="s">
        <v>4515</v>
      </c>
      <c r="D1901" s="638" t="s">
        <v>0</v>
      </c>
      <c r="E1901" s="301">
        <v>69380.990000000005</v>
      </c>
      <c r="F1901" s="161">
        <v>1293.76</v>
      </c>
      <c r="G1901" s="161">
        <v>70674.75</v>
      </c>
    </row>
    <row r="1902" spans="1:7" s="190" customFormat="1" ht="25.5">
      <c r="A1902" s="160" t="s">
        <v>4516</v>
      </c>
      <c r="B1902" s="300"/>
      <c r="C1902" s="160" t="s">
        <v>4517</v>
      </c>
      <c r="D1902" s="638" t="s">
        <v>0</v>
      </c>
      <c r="E1902" s="301">
        <v>90691.94</v>
      </c>
      <c r="F1902" s="161">
        <v>1293.76</v>
      </c>
      <c r="G1902" s="161">
        <v>91985.7</v>
      </c>
    </row>
    <row r="1903" spans="1:7" s="190" customFormat="1" ht="25.5">
      <c r="A1903" s="160" t="s">
        <v>4518</v>
      </c>
      <c r="B1903" s="300"/>
      <c r="C1903" s="160" t="s">
        <v>4519</v>
      </c>
      <c r="D1903" s="638" t="s">
        <v>0</v>
      </c>
      <c r="E1903" s="301">
        <v>62210.96</v>
      </c>
      <c r="F1903" s="161">
        <v>690.6</v>
      </c>
      <c r="G1903" s="161">
        <v>62901.56</v>
      </c>
    </row>
    <row r="1904" spans="1:7" s="190" customFormat="1" ht="25.5">
      <c r="A1904" s="160" t="s">
        <v>4520</v>
      </c>
      <c r="B1904" s="300"/>
      <c r="C1904" s="160" t="s">
        <v>4521</v>
      </c>
      <c r="D1904" s="638" t="s">
        <v>0</v>
      </c>
      <c r="E1904" s="301">
        <v>109934.04</v>
      </c>
      <c r="F1904" s="161">
        <v>1293.76</v>
      </c>
      <c r="G1904" s="161">
        <v>111227.8</v>
      </c>
    </row>
    <row r="1905" spans="1:7" s="190" customFormat="1" ht="25.5">
      <c r="A1905" s="160" t="s">
        <v>4522</v>
      </c>
      <c r="B1905" s="300"/>
      <c r="C1905" s="160" t="s">
        <v>4523</v>
      </c>
      <c r="D1905" s="638" t="s">
        <v>0</v>
      </c>
      <c r="E1905" s="301">
        <v>225543.44</v>
      </c>
      <c r="F1905" s="161">
        <v>1431.88</v>
      </c>
      <c r="G1905" s="161">
        <v>226975.32</v>
      </c>
    </row>
    <row r="1906" spans="1:7" s="190" customFormat="1" ht="38.25">
      <c r="A1906" s="160" t="s">
        <v>4524</v>
      </c>
      <c r="B1906" s="300"/>
      <c r="C1906" s="160" t="s">
        <v>4525</v>
      </c>
      <c r="D1906" s="638" t="s">
        <v>0</v>
      </c>
      <c r="E1906" s="301">
        <v>114352.04</v>
      </c>
      <c r="F1906" s="161">
        <v>1293.76</v>
      </c>
      <c r="G1906" s="161">
        <v>115645.8</v>
      </c>
    </row>
    <row r="1907" spans="1:7" s="190" customFormat="1" ht="38.25">
      <c r="A1907" s="160" t="s">
        <v>4526</v>
      </c>
      <c r="B1907" s="300"/>
      <c r="C1907" s="160" t="s">
        <v>4527</v>
      </c>
      <c r="D1907" s="638" t="s">
        <v>0</v>
      </c>
      <c r="E1907" s="301">
        <v>247698.94</v>
      </c>
      <c r="F1907" s="161">
        <v>1418.76</v>
      </c>
      <c r="G1907" s="161">
        <v>249117.7</v>
      </c>
    </row>
    <row r="1908" spans="1:7" s="190" customFormat="1" ht="25.5">
      <c r="A1908" s="160" t="s">
        <v>4528</v>
      </c>
      <c r="B1908" s="300"/>
      <c r="C1908" s="160" t="s">
        <v>4529</v>
      </c>
      <c r="D1908" s="638" t="s">
        <v>0</v>
      </c>
      <c r="E1908" s="301">
        <v>210031.28</v>
      </c>
      <c r="F1908" s="161">
        <v>1431.88</v>
      </c>
      <c r="G1908" s="161">
        <v>211463.16</v>
      </c>
    </row>
    <row r="1909" spans="1:7" s="190" customFormat="1" ht="15.95" customHeight="1">
      <c r="A1909" s="185" t="s">
        <v>4530</v>
      </c>
      <c r="B1909" s="186" t="s">
        <v>1217</v>
      </c>
      <c r="C1909" s="187"/>
      <c r="D1909" s="191"/>
      <c r="E1909" s="192"/>
      <c r="F1909" s="192"/>
      <c r="G1909" s="193"/>
    </row>
    <row r="1910" spans="1:7" s="190" customFormat="1" ht="25.5">
      <c r="A1910" s="160" t="s">
        <v>4531</v>
      </c>
      <c r="B1910" s="300"/>
      <c r="C1910" s="160" t="s">
        <v>1218</v>
      </c>
      <c r="D1910" s="638" t="s">
        <v>0</v>
      </c>
      <c r="E1910" s="301">
        <v>16357.9</v>
      </c>
      <c r="F1910" s="161">
        <v>690.6</v>
      </c>
      <c r="G1910" s="161">
        <v>17048.5</v>
      </c>
    </row>
    <row r="1911" spans="1:7" s="190" customFormat="1" ht="25.5">
      <c r="A1911" s="160" t="s">
        <v>4532</v>
      </c>
      <c r="B1911" s="300"/>
      <c r="C1911" s="160" t="s">
        <v>1219</v>
      </c>
      <c r="D1911" s="638" t="s">
        <v>0</v>
      </c>
      <c r="E1911" s="301">
        <v>11698</v>
      </c>
      <c r="F1911" s="161">
        <v>690.6</v>
      </c>
      <c r="G1911" s="161">
        <v>12388.6</v>
      </c>
    </row>
    <row r="1912" spans="1:7" s="190" customFormat="1" ht="25.5">
      <c r="A1912" s="160" t="s">
        <v>4533</v>
      </c>
      <c r="B1912" s="300"/>
      <c r="C1912" s="160" t="s">
        <v>1220</v>
      </c>
      <c r="D1912" s="638" t="s">
        <v>0</v>
      </c>
      <c r="E1912" s="301">
        <v>37775.870000000003</v>
      </c>
      <c r="F1912" s="161">
        <v>1104.96</v>
      </c>
      <c r="G1912" s="161">
        <v>38880.83</v>
      </c>
    </row>
    <row r="1913" spans="1:7" s="190" customFormat="1" ht="25.5">
      <c r="A1913" s="160" t="s">
        <v>4534</v>
      </c>
      <c r="B1913" s="300"/>
      <c r="C1913" s="160" t="s">
        <v>1221</v>
      </c>
      <c r="D1913" s="638" t="s">
        <v>0</v>
      </c>
      <c r="E1913" s="301">
        <v>64816.98</v>
      </c>
      <c r="F1913" s="161">
        <v>1104.96</v>
      </c>
      <c r="G1913" s="161">
        <v>65921.94</v>
      </c>
    </row>
    <row r="1914" spans="1:7" s="190" customFormat="1" ht="25.5">
      <c r="A1914" s="160" t="s">
        <v>4535</v>
      </c>
      <c r="B1914" s="300"/>
      <c r="C1914" s="160" t="s">
        <v>1222</v>
      </c>
      <c r="D1914" s="638" t="s">
        <v>0</v>
      </c>
      <c r="E1914" s="301">
        <v>3593.98</v>
      </c>
      <c r="F1914" s="161">
        <v>276.24</v>
      </c>
      <c r="G1914" s="161">
        <v>3870.22</v>
      </c>
    </row>
    <row r="1915" spans="1:7" s="190" customFormat="1" ht="25.5">
      <c r="A1915" s="160" t="s">
        <v>4536</v>
      </c>
      <c r="B1915" s="300"/>
      <c r="C1915" s="160" t="s">
        <v>1223</v>
      </c>
      <c r="D1915" s="638" t="s">
        <v>0</v>
      </c>
      <c r="E1915" s="301">
        <v>4019.46</v>
      </c>
      <c r="F1915" s="161">
        <v>276.24</v>
      </c>
      <c r="G1915" s="161">
        <v>4295.7</v>
      </c>
    </row>
    <row r="1916" spans="1:7" s="190" customFormat="1" ht="25.5">
      <c r="A1916" s="160" t="s">
        <v>4537</v>
      </c>
      <c r="B1916" s="300"/>
      <c r="C1916" s="160" t="s">
        <v>1224</v>
      </c>
      <c r="D1916" s="638" t="s">
        <v>0</v>
      </c>
      <c r="E1916" s="301">
        <v>9037.32</v>
      </c>
      <c r="F1916" s="161">
        <v>690.6</v>
      </c>
      <c r="G1916" s="161">
        <v>9727.92</v>
      </c>
    </row>
    <row r="1917" spans="1:7" s="190" customFormat="1" ht="25.5">
      <c r="A1917" s="160" t="s">
        <v>4538</v>
      </c>
      <c r="B1917" s="300"/>
      <c r="C1917" s="160" t="s">
        <v>1225</v>
      </c>
      <c r="D1917" s="638" t="s">
        <v>0</v>
      </c>
      <c r="E1917" s="301">
        <v>17843.490000000002</v>
      </c>
      <c r="F1917" s="161">
        <v>690.6</v>
      </c>
      <c r="G1917" s="161">
        <v>18534.09</v>
      </c>
    </row>
    <row r="1918" spans="1:7" s="190" customFormat="1" ht="25.5">
      <c r="A1918" s="160" t="s">
        <v>4539</v>
      </c>
      <c r="B1918" s="300"/>
      <c r="C1918" s="160" t="s">
        <v>1226</v>
      </c>
      <c r="D1918" s="638" t="s">
        <v>0</v>
      </c>
      <c r="E1918" s="301">
        <v>9554.1</v>
      </c>
      <c r="F1918" s="161">
        <v>690.6</v>
      </c>
      <c r="G1918" s="161">
        <v>10244.700000000001</v>
      </c>
    </row>
    <row r="1919" spans="1:7" s="190" customFormat="1" ht="25.5">
      <c r="A1919" s="160" t="s">
        <v>4540</v>
      </c>
      <c r="B1919" s="300"/>
      <c r="C1919" s="160" t="s">
        <v>1227</v>
      </c>
      <c r="D1919" s="638" t="s">
        <v>0</v>
      </c>
      <c r="E1919" s="301">
        <v>49594.45</v>
      </c>
      <c r="F1919" s="161">
        <v>1104.96</v>
      </c>
      <c r="G1919" s="161">
        <v>50699.41</v>
      </c>
    </row>
    <row r="1920" spans="1:7" s="190" customFormat="1" ht="25.5">
      <c r="A1920" s="160" t="s">
        <v>4541</v>
      </c>
      <c r="B1920" s="300"/>
      <c r="C1920" s="160" t="s">
        <v>1228</v>
      </c>
      <c r="D1920" s="638" t="s">
        <v>0</v>
      </c>
      <c r="E1920" s="301">
        <v>8655.4699999999993</v>
      </c>
      <c r="F1920" s="161">
        <v>276.24</v>
      </c>
      <c r="G1920" s="161">
        <v>8931.7099999999991</v>
      </c>
    </row>
    <row r="1921" spans="1:7" s="190" customFormat="1" ht="25.5">
      <c r="A1921" s="160" t="s">
        <v>4542</v>
      </c>
      <c r="B1921" s="300"/>
      <c r="C1921" s="160" t="s">
        <v>1229</v>
      </c>
      <c r="D1921" s="638" t="s">
        <v>0</v>
      </c>
      <c r="E1921" s="301">
        <v>33505.96</v>
      </c>
      <c r="F1921" s="161">
        <v>1104.96</v>
      </c>
      <c r="G1921" s="161">
        <v>34610.92</v>
      </c>
    </row>
    <row r="1922" spans="1:7" s="190" customFormat="1" ht="25.5">
      <c r="A1922" s="160" t="s">
        <v>4543</v>
      </c>
      <c r="B1922" s="300"/>
      <c r="C1922" s="160" t="s">
        <v>1230</v>
      </c>
      <c r="D1922" s="638" t="s">
        <v>0</v>
      </c>
      <c r="E1922" s="301">
        <v>41130.269999999997</v>
      </c>
      <c r="F1922" s="161">
        <v>1104.96</v>
      </c>
      <c r="G1922" s="161">
        <v>42235.23</v>
      </c>
    </row>
    <row r="1923" spans="1:7" s="190" customFormat="1" ht="25.5">
      <c r="A1923" s="160" t="s">
        <v>4544</v>
      </c>
      <c r="B1923" s="300"/>
      <c r="C1923" s="160" t="s">
        <v>1231</v>
      </c>
      <c r="D1923" s="638" t="s">
        <v>0</v>
      </c>
      <c r="E1923" s="301">
        <v>69472.31</v>
      </c>
      <c r="F1923" s="161">
        <v>1104.96</v>
      </c>
      <c r="G1923" s="161">
        <v>70577.27</v>
      </c>
    </row>
    <row r="1924" spans="1:7" s="190" customFormat="1" ht="25.5">
      <c r="A1924" s="160" t="s">
        <v>4545</v>
      </c>
      <c r="B1924" s="300"/>
      <c r="C1924" s="160" t="s">
        <v>1232</v>
      </c>
      <c r="D1924" s="638" t="s">
        <v>0</v>
      </c>
      <c r="E1924" s="301">
        <v>40426.19</v>
      </c>
      <c r="F1924" s="161">
        <v>690.6</v>
      </c>
      <c r="G1924" s="161">
        <v>41116.79</v>
      </c>
    </row>
    <row r="1925" spans="1:7" s="190" customFormat="1" ht="25.5">
      <c r="A1925" s="160" t="s">
        <v>4546</v>
      </c>
      <c r="B1925" s="300"/>
      <c r="C1925" s="160" t="s">
        <v>1233</v>
      </c>
      <c r="D1925" s="638" t="s">
        <v>0</v>
      </c>
      <c r="E1925" s="301">
        <v>15618.9</v>
      </c>
      <c r="F1925" s="161">
        <v>690.6</v>
      </c>
      <c r="G1925" s="161">
        <v>16309.5</v>
      </c>
    </row>
    <row r="1926" spans="1:7" s="190" customFormat="1" ht="25.5">
      <c r="A1926" s="160" t="s">
        <v>4547</v>
      </c>
      <c r="B1926" s="300"/>
      <c r="C1926" s="160" t="s">
        <v>1234</v>
      </c>
      <c r="D1926" s="638" t="s">
        <v>0</v>
      </c>
      <c r="E1926" s="301">
        <v>73026.649999999994</v>
      </c>
      <c r="F1926" s="161">
        <v>1104.96</v>
      </c>
      <c r="G1926" s="161">
        <v>74131.61</v>
      </c>
    </row>
    <row r="1927" spans="1:7" s="190" customFormat="1" ht="25.5">
      <c r="A1927" s="160" t="s">
        <v>4548</v>
      </c>
      <c r="B1927" s="300"/>
      <c r="C1927" s="160" t="s">
        <v>1235</v>
      </c>
      <c r="D1927" s="638" t="s">
        <v>0</v>
      </c>
      <c r="E1927" s="301">
        <v>17076.61</v>
      </c>
      <c r="F1927" s="161">
        <v>690.6</v>
      </c>
      <c r="G1927" s="161">
        <v>17767.21</v>
      </c>
    </row>
    <row r="1928" spans="1:7" s="190" customFormat="1" ht="25.5">
      <c r="A1928" s="160" t="s">
        <v>4549</v>
      </c>
      <c r="B1928" s="300"/>
      <c r="C1928" s="160" t="s">
        <v>1236</v>
      </c>
      <c r="D1928" s="638" t="s">
        <v>0</v>
      </c>
      <c r="E1928" s="301">
        <v>22877.54</v>
      </c>
      <c r="F1928" s="161">
        <v>690.6</v>
      </c>
      <c r="G1928" s="161">
        <v>23568.14</v>
      </c>
    </row>
    <row r="1929" spans="1:7" s="190" customFormat="1" ht="15.95" customHeight="1">
      <c r="A1929" s="185" t="s">
        <v>4550</v>
      </c>
      <c r="B1929" s="186" t="s">
        <v>4551</v>
      </c>
      <c r="C1929" s="187"/>
      <c r="D1929" s="191"/>
      <c r="E1929" s="192"/>
      <c r="F1929" s="192"/>
      <c r="G1929" s="193"/>
    </row>
    <row r="1930" spans="1:7" s="190" customFormat="1" ht="25.5">
      <c r="A1930" s="160" t="s">
        <v>4552</v>
      </c>
      <c r="B1930" s="300"/>
      <c r="C1930" s="160" t="s">
        <v>1237</v>
      </c>
      <c r="D1930" s="638" t="s">
        <v>34</v>
      </c>
      <c r="E1930" s="301">
        <v>34.950000000000003</v>
      </c>
      <c r="F1930" s="161">
        <v>13.42</v>
      </c>
      <c r="G1930" s="161">
        <v>48.37</v>
      </c>
    </row>
    <row r="1931" spans="1:7" s="190" customFormat="1">
      <c r="A1931" s="160" t="s">
        <v>4553</v>
      </c>
      <c r="B1931" s="300"/>
      <c r="C1931" s="160" t="s">
        <v>1238</v>
      </c>
      <c r="D1931" s="638" t="s">
        <v>0</v>
      </c>
      <c r="E1931" s="301">
        <v>35.71</v>
      </c>
      <c r="F1931" s="161">
        <v>6.71</v>
      </c>
      <c r="G1931" s="161">
        <v>42.42</v>
      </c>
    </row>
    <row r="1932" spans="1:7" s="190" customFormat="1">
      <c r="A1932" s="160" t="s">
        <v>4554</v>
      </c>
      <c r="B1932" s="300"/>
      <c r="C1932" s="160" t="s">
        <v>1239</v>
      </c>
      <c r="D1932" s="638" t="s">
        <v>0</v>
      </c>
      <c r="E1932" s="301">
        <v>779.54</v>
      </c>
      <c r="F1932" s="161">
        <v>43.72</v>
      </c>
      <c r="G1932" s="161">
        <v>823.26</v>
      </c>
    </row>
    <row r="1933" spans="1:7" s="190" customFormat="1">
      <c r="A1933" s="160" t="s">
        <v>4555</v>
      </c>
      <c r="B1933" s="300"/>
      <c r="C1933" s="160" t="s">
        <v>1240</v>
      </c>
      <c r="D1933" s="638" t="s">
        <v>0</v>
      </c>
      <c r="E1933" s="301">
        <v>14.41</v>
      </c>
      <c r="F1933" s="161">
        <v>6.71</v>
      </c>
      <c r="G1933" s="161">
        <v>21.12</v>
      </c>
    </row>
    <row r="1934" spans="1:7" s="190" customFormat="1">
      <c r="A1934" s="160" t="s">
        <v>4556</v>
      </c>
      <c r="B1934" s="300"/>
      <c r="C1934" s="160" t="s">
        <v>1241</v>
      </c>
      <c r="D1934" s="638" t="s">
        <v>0</v>
      </c>
      <c r="E1934" s="301">
        <v>1.74</v>
      </c>
      <c r="F1934" s="161">
        <v>5.03</v>
      </c>
      <c r="G1934" s="161">
        <v>6.77</v>
      </c>
    </row>
    <row r="1935" spans="1:7" s="190" customFormat="1">
      <c r="A1935" s="160" t="s">
        <v>4557</v>
      </c>
      <c r="B1935" s="300"/>
      <c r="C1935" s="160" t="s">
        <v>1242</v>
      </c>
      <c r="D1935" s="638" t="s">
        <v>0</v>
      </c>
      <c r="E1935" s="301">
        <v>13.06</v>
      </c>
      <c r="F1935" s="161">
        <v>6.71</v>
      </c>
      <c r="G1935" s="161">
        <v>19.77</v>
      </c>
    </row>
    <row r="1936" spans="1:7" s="190" customFormat="1" ht="25.5">
      <c r="A1936" s="160" t="s">
        <v>4558</v>
      </c>
      <c r="B1936" s="300"/>
      <c r="C1936" s="160" t="s">
        <v>1243</v>
      </c>
      <c r="D1936" s="638" t="s">
        <v>0</v>
      </c>
      <c r="E1936" s="301">
        <v>364.87</v>
      </c>
      <c r="F1936" s="161">
        <v>0.68</v>
      </c>
      <c r="G1936" s="161">
        <v>365.55</v>
      </c>
    </row>
    <row r="1937" spans="1:7" s="190" customFormat="1" ht="25.5">
      <c r="A1937" s="160" t="s">
        <v>4559</v>
      </c>
      <c r="B1937" s="300"/>
      <c r="C1937" s="160" t="s">
        <v>1244</v>
      </c>
      <c r="D1937" s="638" t="s">
        <v>0</v>
      </c>
      <c r="E1937" s="301">
        <v>286.02999999999997</v>
      </c>
      <c r="F1937" s="161">
        <v>16.79</v>
      </c>
      <c r="G1937" s="161">
        <v>302.82</v>
      </c>
    </row>
    <row r="1938" spans="1:7" s="190" customFormat="1" ht="25.5">
      <c r="A1938" s="160" t="s">
        <v>4560</v>
      </c>
      <c r="B1938" s="300"/>
      <c r="C1938" s="160" t="s">
        <v>1245</v>
      </c>
      <c r="D1938" s="638" t="s">
        <v>0</v>
      </c>
      <c r="E1938" s="301">
        <v>135.16</v>
      </c>
      <c r="F1938" s="161">
        <v>16.79</v>
      </c>
      <c r="G1938" s="161">
        <v>151.94999999999999</v>
      </c>
    </row>
    <row r="1939" spans="1:7" s="190" customFormat="1">
      <c r="A1939" s="160" t="s">
        <v>4561</v>
      </c>
      <c r="B1939" s="300"/>
      <c r="C1939" s="160" t="s">
        <v>1246</v>
      </c>
      <c r="D1939" s="638" t="s">
        <v>0</v>
      </c>
      <c r="E1939" s="301">
        <v>168.41</v>
      </c>
      <c r="F1939" s="161">
        <v>94.4</v>
      </c>
      <c r="G1939" s="161">
        <v>262.81</v>
      </c>
    </row>
    <row r="1940" spans="1:7" s="190" customFormat="1" ht="25.5">
      <c r="A1940" s="160" t="s">
        <v>4562</v>
      </c>
      <c r="B1940" s="300"/>
      <c r="C1940" s="160" t="s">
        <v>1247</v>
      </c>
      <c r="D1940" s="638" t="s">
        <v>968</v>
      </c>
      <c r="E1940" s="301">
        <v>405.88</v>
      </c>
      <c r="F1940" s="161">
        <v>0.68</v>
      </c>
      <c r="G1940" s="161">
        <v>406.56</v>
      </c>
    </row>
    <row r="1941" spans="1:7" s="190" customFormat="1">
      <c r="A1941" s="160" t="s">
        <v>4563</v>
      </c>
      <c r="B1941" s="300"/>
      <c r="C1941" s="160" t="s">
        <v>1248</v>
      </c>
      <c r="D1941" s="638" t="s">
        <v>0</v>
      </c>
      <c r="E1941" s="301">
        <v>15.37</v>
      </c>
      <c r="F1941" s="161">
        <v>33.549999999999997</v>
      </c>
      <c r="G1941" s="161">
        <v>48.92</v>
      </c>
    </row>
    <row r="1942" spans="1:7" s="190" customFormat="1">
      <c r="A1942" s="160" t="s">
        <v>4564</v>
      </c>
      <c r="B1942" s="300"/>
      <c r="C1942" s="160" t="s">
        <v>1249</v>
      </c>
      <c r="D1942" s="638" t="s">
        <v>968</v>
      </c>
      <c r="E1942" s="301">
        <v>313.91000000000003</v>
      </c>
      <c r="F1942" s="161">
        <v>0.68</v>
      </c>
      <c r="G1942" s="161">
        <v>314.58999999999997</v>
      </c>
    </row>
    <row r="1943" spans="1:7" s="190" customFormat="1">
      <c r="A1943" s="160" t="s">
        <v>4565</v>
      </c>
      <c r="B1943" s="300"/>
      <c r="C1943" s="160" t="s">
        <v>1250</v>
      </c>
      <c r="D1943" s="638" t="s">
        <v>0</v>
      </c>
      <c r="E1943" s="301">
        <v>0</v>
      </c>
      <c r="F1943" s="161">
        <v>188.8</v>
      </c>
      <c r="G1943" s="161">
        <v>188.8</v>
      </c>
    </row>
    <row r="1944" spans="1:7" s="190" customFormat="1">
      <c r="A1944" s="160" t="s">
        <v>4566</v>
      </c>
      <c r="B1944" s="300"/>
      <c r="C1944" s="160" t="s">
        <v>1251</v>
      </c>
      <c r="D1944" s="638" t="s">
        <v>306</v>
      </c>
      <c r="E1944" s="301">
        <v>11.36</v>
      </c>
      <c r="F1944" s="161">
        <v>0.55000000000000004</v>
      </c>
      <c r="G1944" s="161">
        <v>11.91</v>
      </c>
    </row>
    <row r="1945" spans="1:7" s="190" customFormat="1">
      <c r="A1945" s="160" t="s">
        <v>4567</v>
      </c>
      <c r="B1945" s="300"/>
      <c r="C1945" s="160" t="s">
        <v>1252</v>
      </c>
      <c r="D1945" s="638" t="s">
        <v>306</v>
      </c>
      <c r="E1945" s="301">
        <v>11.36</v>
      </c>
      <c r="F1945" s="161">
        <v>0.82</v>
      </c>
      <c r="G1945" s="161">
        <v>12.18</v>
      </c>
    </row>
    <row r="1946" spans="1:7" s="190" customFormat="1" ht="38.25">
      <c r="A1946" s="160" t="s">
        <v>4568</v>
      </c>
      <c r="B1946" s="300"/>
      <c r="C1946" s="160" t="s">
        <v>1253</v>
      </c>
      <c r="D1946" s="638" t="s">
        <v>0</v>
      </c>
      <c r="E1946" s="301">
        <v>38.700000000000003</v>
      </c>
      <c r="F1946" s="161">
        <v>6.83</v>
      </c>
      <c r="G1946" s="161">
        <v>45.53</v>
      </c>
    </row>
    <row r="1947" spans="1:7" s="190" customFormat="1">
      <c r="A1947" s="160" t="s">
        <v>4569</v>
      </c>
      <c r="B1947" s="300"/>
      <c r="C1947" s="160" t="s">
        <v>1254</v>
      </c>
      <c r="D1947" s="638" t="s">
        <v>968</v>
      </c>
      <c r="E1947" s="301">
        <v>32.54</v>
      </c>
      <c r="F1947" s="161">
        <v>0.68</v>
      </c>
      <c r="G1947" s="161">
        <v>33.22</v>
      </c>
    </row>
    <row r="1948" spans="1:7" s="190" customFormat="1">
      <c r="A1948" s="160" t="s">
        <v>4570</v>
      </c>
      <c r="B1948" s="300"/>
      <c r="C1948" s="160" t="s">
        <v>1255</v>
      </c>
      <c r="D1948" s="638" t="s">
        <v>0</v>
      </c>
      <c r="E1948" s="301">
        <v>9.89</v>
      </c>
      <c r="F1948" s="161">
        <v>47.2</v>
      </c>
      <c r="G1948" s="161">
        <v>57.09</v>
      </c>
    </row>
    <row r="1949" spans="1:7" s="190" customFormat="1">
      <c r="A1949" s="160" t="s">
        <v>4571</v>
      </c>
      <c r="B1949" s="300"/>
      <c r="C1949" s="160" t="s">
        <v>1256</v>
      </c>
      <c r="D1949" s="638" t="s">
        <v>0</v>
      </c>
      <c r="E1949" s="301">
        <v>35.96</v>
      </c>
      <c r="F1949" s="161">
        <v>0.68</v>
      </c>
      <c r="G1949" s="161">
        <v>36.64</v>
      </c>
    </row>
    <row r="1950" spans="1:7" s="190" customFormat="1" ht="25.5">
      <c r="A1950" s="160" t="s">
        <v>4572</v>
      </c>
      <c r="B1950" s="300"/>
      <c r="C1950" s="160" t="s">
        <v>1257</v>
      </c>
      <c r="D1950" s="638" t="s">
        <v>0</v>
      </c>
      <c r="E1950" s="301">
        <v>95.3</v>
      </c>
      <c r="F1950" s="161">
        <v>94.4</v>
      </c>
      <c r="G1950" s="161">
        <v>189.7</v>
      </c>
    </row>
    <row r="1951" spans="1:7" s="190" customFormat="1" ht="25.5">
      <c r="A1951" s="160" t="s">
        <v>4573</v>
      </c>
      <c r="B1951" s="300"/>
      <c r="C1951" s="160" t="s">
        <v>1258</v>
      </c>
      <c r="D1951" s="638" t="s">
        <v>0</v>
      </c>
      <c r="E1951" s="301">
        <v>250.25</v>
      </c>
      <c r="F1951" s="161">
        <v>0.68</v>
      </c>
      <c r="G1951" s="161">
        <v>250.93</v>
      </c>
    </row>
    <row r="1952" spans="1:7" s="190" customFormat="1" ht="25.5">
      <c r="A1952" s="160" t="s">
        <v>4574</v>
      </c>
      <c r="B1952" s="300"/>
      <c r="C1952" s="160" t="s">
        <v>1259</v>
      </c>
      <c r="D1952" s="638" t="s">
        <v>0</v>
      </c>
      <c r="E1952" s="301">
        <v>306.72000000000003</v>
      </c>
      <c r="F1952" s="161">
        <v>94.4</v>
      </c>
      <c r="G1952" s="161">
        <v>401.12</v>
      </c>
    </row>
    <row r="1953" spans="1:7" s="190" customFormat="1" ht="25.5">
      <c r="A1953" s="160" t="s">
        <v>4575</v>
      </c>
      <c r="B1953" s="300"/>
      <c r="C1953" s="160" t="s">
        <v>1261</v>
      </c>
      <c r="D1953" s="638" t="s">
        <v>0</v>
      </c>
      <c r="E1953" s="301">
        <v>1544.55</v>
      </c>
      <c r="F1953" s="161">
        <v>33.549999999999997</v>
      </c>
      <c r="G1953" s="161">
        <v>1578.1</v>
      </c>
    </row>
    <row r="1954" spans="1:7" s="190" customFormat="1" ht="25.5">
      <c r="A1954" s="160" t="s">
        <v>4576</v>
      </c>
      <c r="B1954" s="300"/>
      <c r="C1954" s="160" t="s">
        <v>1262</v>
      </c>
      <c r="D1954" s="638" t="s">
        <v>0</v>
      </c>
      <c r="E1954" s="301">
        <v>2327.7800000000002</v>
      </c>
      <c r="F1954" s="161">
        <v>33.549999999999997</v>
      </c>
      <c r="G1954" s="161">
        <v>2361.33</v>
      </c>
    </row>
    <row r="1955" spans="1:7" s="190" customFormat="1" ht="25.5">
      <c r="A1955" s="160" t="s">
        <v>4577</v>
      </c>
      <c r="B1955" s="300"/>
      <c r="C1955" s="160" t="s">
        <v>1260</v>
      </c>
      <c r="D1955" s="638" t="s">
        <v>0</v>
      </c>
      <c r="E1955" s="301">
        <v>3018.03</v>
      </c>
      <c r="F1955" s="161">
        <v>33.549999999999997</v>
      </c>
      <c r="G1955" s="161">
        <v>3051.58</v>
      </c>
    </row>
    <row r="1956" spans="1:7" s="190" customFormat="1" ht="15.95" customHeight="1">
      <c r="A1956" s="179" t="s">
        <v>4578</v>
      </c>
      <c r="B1956" s="180" t="s">
        <v>4579</v>
      </c>
      <c r="C1956" s="181"/>
      <c r="D1956" s="182"/>
      <c r="E1956" s="183"/>
      <c r="F1956" s="183"/>
      <c r="G1956" s="184"/>
    </row>
    <row r="1957" spans="1:7" s="190" customFormat="1" ht="15.95" customHeight="1">
      <c r="A1957" s="185" t="s">
        <v>4580</v>
      </c>
      <c r="B1957" s="186" t="s">
        <v>1263</v>
      </c>
      <c r="C1957" s="187"/>
      <c r="D1957" s="191"/>
      <c r="E1957" s="192"/>
      <c r="F1957" s="192"/>
      <c r="G1957" s="193"/>
    </row>
    <row r="1958" spans="1:7" s="190" customFormat="1" ht="25.5">
      <c r="A1958" s="160" t="s">
        <v>4581</v>
      </c>
      <c r="B1958" s="300"/>
      <c r="C1958" s="160" t="s">
        <v>1264</v>
      </c>
      <c r="D1958" s="638" t="s">
        <v>0</v>
      </c>
      <c r="E1958" s="301">
        <v>39.590000000000003</v>
      </c>
      <c r="F1958" s="161">
        <v>57.75</v>
      </c>
      <c r="G1958" s="161">
        <v>97.34</v>
      </c>
    </row>
    <row r="1959" spans="1:7" s="190" customFormat="1" ht="25.5">
      <c r="A1959" s="160" t="s">
        <v>4582</v>
      </c>
      <c r="B1959" s="300"/>
      <c r="C1959" s="160" t="s">
        <v>1265</v>
      </c>
      <c r="D1959" s="638" t="s">
        <v>0</v>
      </c>
      <c r="E1959" s="301">
        <v>81.13</v>
      </c>
      <c r="F1959" s="161">
        <v>80.59</v>
      </c>
      <c r="G1959" s="161">
        <v>161.72</v>
      </c>
    </row>
    <row r="1960" spans="1:7" s="190" customFormat="1" ht="25.5">
      <c r="A1960" s="160" t="s">
        <v>4583</v>
      </c>
      <c r="B1960" s="300"/>
      <c r="C1960" s="160" t="s">
        <v>1266</v>
      </c>
      <c r="D1960" s="638" t="s">
        <v>0</v>
      </c>
      <c r="E1960" s="301">
        <v>143.86000000000001</v>
      </c>
      <c r="F1960" s="161">
        <v>103.4</v>
      </c>
      <c r="G1960" s="161">
        <v>247.26</v>
      </c>
    </row>
    <row r="1961" spans="1:7" s="190" customFormat="1" ht="25.5">
      <c r="A1961" s="160" t="s">
        <v>4584</v>
      </c>
      <c r="B1961" s="300"/>
      <c r="C1961" s="160" t="s">
        <v>1267</v>
      </c>
      <c r="D1961" s="638" t="s">
        <v>0</v>
      </c>
      <c r="E1961" s="301">
        <v>285.89</v>
      </c>
      <c r="F1961" s="161">
        <v>128.22</v>
      </c>
      <c r="G1961" s="161">
        <v>414.11</v>
      </c>
    </row>
    <row r="1962" spans="1:7" s="190" customFormat="1" ht="25.5">
      <c r="A1962" s="160" t="s">
        <v>4585</v>
      </c>
      <c r="B1962" s="300"/>
      <c r="C1962" s="160" t="s">
        <v>1268</v>
      </c>
      <c r="D1962" s="638" t="s">
        <v>0</v>
      </c>
      <c r="E1962" s="301">
        <v>523.4</v>
      </c>
      <c r="F1962" s="161">
        <v>171.89</v>
      </c>
      <c r="G1962" s="161">
        <v>695.29</v>
      </c>
    </row>
    <row r="1963" spans="1:7" s="190" customFormat="1" ht="15.95" customHeight="1">
      <c r="A1963" s="185" t="s">
        <v>4586</v>
      </c>
      <c r="B1963" s="186" t="s">
        <v>7882</v>
      </c>
      <c r="C1963" s="187"/>
      <c r="D1963" s="191"/>
      <c r="E1963" s="192"/>
      <c r="F1963" s="192"/>
      <c r="G1963" s="193"/>
    </row>
    <row r="1964" spans="1:7" s="190" customFormat="1" ht="25.5">
      <c r="A1964" s="160" t="s">
        <v>4587</v>
      </c>
      <c r="B1964" s="300"/>
      <c r="C1964" s="160" t="s">
        <v>1269</v>
      </c>
      <c r="D1964" s="638" t="s">
        <v>0</v>
      </c>
      <c r="E1964" s="301">
        <v>46.82</v>
      </c>
      <c r="F1964" s="161">
        <v>50.34</v>
      </c>
      <c r="G1964" s="161">
        <v>97.16</v>
      </c>
    </row>
    <row r="1965" spans="1:7" s="190" customFormat="1" ht="25.5">
      <c r="A1965" s="160" t="s">
        <v>4588</v>
      </c>
      <c r="B1965" s="300"/>
      <c r="C1965" s="160" t="s">
        <v>1270</v>
      </c>
      <c r="D1965" s="638" t="s">
        <v>0</v>
      </c>
      <c r="E1965" s="301">
        <v>95.05</v>
      </c>
      <c r="F1965" s="161">
        <v>67.099999999999994</v>
      </c>
      <c r="G1965" s="161">
        <v>162.15</v>
      </c>
    </row>
    <row r="1966" spans="1:7" s="190" customFormat="1" ht="25.5">
      <c r="A1966" s="160" t="s">
        <v>4589</v>
      </c>
      <c r="B1966" s="300"/>
      <c r="C1966" s="160" t="s">
        <v>1271</v>
      </c>
      <c r="D1966" s="638" t="s">
        <v>0</v>
      </c>
      <c r="E1966" s="301">
        <v>188.06</v>
      </c>
      <c r="F1966" s="161">
        <v>83.89</v>
      </c>
      <c r="G1966" s="161">
        <v>271.95</v>
      </c>
    </row>
    <row r="1967" spans="1:7" s="190" customFormat="1" ht="25.5">
      <c r="A1967" s="160" t="s">
        <v>4590</v>
      </c>
      <c r="B1967" s="300"/>
      <c r="C1967" s="160" t="s">
        <v>1272</v>
      </c>
      <c r="D1967" s="638" t="s">
        <v>0</v>
      </c>
      <c r="E1967" s="301">
        <v>271.08999999999997</v>
      </c>
      <c r="F1967" s="161">
        <v>100.65</v>
      </c>
      <c r="G1967" s="161">
        <v>371.74</v>
      </c>
    </row>
    <row r="1968" spans="1:7" s="190" customFormat="1" ht="15.95" customHeight="1">
      <c r="A1968" s="185" t="s">
        <v>4591</v>
      </c>
      <c r="B1968" s="186" t="s">
        <v>1273</v>
      </c>
      <c r="C1968" s="187"/>
      <c r="D1968" s="191"/>
      <c r="E1968" s="192"/>
      <c r="F1968" s="192"/>
      <c r="G1968" s="193"/>
    </row>
    <row r="1969" spans="1:7" s="190" customFormat="1" ht="38.25">
      <c r="A1969" s="160" t="s">
        <v>4592</v>
      </c>
      <c r="B1969" s="300"/>
      <c r="C1969" s="160" t="s">
        <v>1274</v>
      </c>
      <c r="D1969" s="638" t="s">
        <v>0</v>
      </c>
      <c r="E1969" s="301">
        <v>307.83</v>
      </c>
      <c r="F1969" s="161">
        <v>100.3</v>
      </c>
      <c r="G1969" s="161">
        <v>408.13</v>
      </c>
    </row>
    <row r="1970" spans="1:7" s="190" customFormat="1" ht="38.25">
      <c r="A1970" s="160" t="s">
        <v>4593</v>
      </c>
      <c r="B1970" s="300"/>
      <c r="C1970" s="160" t="s">
        <v>1275</v>
      </c>
      <c r="D1970" s="638" t="s">
        <v>0</v>
      </c>
      <c r="E1970" s="301">
        <v>349.68</v>
      </c>
      <c r="F1970" s="161">
        <v>100.3</v>
      </c>
      <c r="G1970" s="161">
        <v>449.98</v>
      </c>
    </row>
    <row r="1971" spans="1:7" s="190" customFormat="1" ht="38.25">
      <c r="A1971" s="160" t="s">
        <v>4594</v>
      </c>
      <c r="B1971" s="300"/>
      <c r="C1971" s="160" t="s">
        <v>1276</v>
      </c>
      <c r="D1971" s="638" t="s">
        <v>0</v>
      </c>
      <c r="E1971" s="301">
        <v>407.15</v>
      </c>
      <c r="F1971" s="161">
        <v>125.4</v>
      </c>
      <c r="G1971" s="161">
        <v>532.54999999999995</v>
      </c>
    </row>
    <row r="1972" spans="1:7" s="190" customFormat="1" ht="38.25">
      <c r="A1972" s="160" t="s">
        <v>4595</v>
      </c>
      <c r="B1972" s="300"/>
      <c r="C1972" s="160" t="s">
        <v>1277</v>
      </c>
      <c r="D1972" s="638" t="s">
        <v>0</v>
      </c>
      <c r="E1972" s="301">
        <v>454.63</v>
      </c>
      <c r="F1972" s="161">
        <v>125.4</v>
      </c>
      <c r="G1972" s="161">
        <v>580.03</v>
      </c>
    </row>
    <row r="1973" spans="1:7" s="190" customFormat="1" ht="38.25">
      <c r="A1973" s="160" t="s">
        <v>4596</v>
      </c>
      <c r="B1973" s="300"/>
      <c r="C1973" s="160" t="s">
        <v>1278</v>
      </c>
      <c r="D1973" s="638" t="s">
        <v>0</v>
      </c>
      <c r="E1973" s="301">
        <v>675.21</v>
      </c>
      <c r="F1973" s="161">
        <v>150.44999999999999</v>
      </c>
      <c r="G1973" s="161">
        <v>825.66</v>
      </c>
    </row>
    <row r="1974" spans="1:7" s="190" customFormat="1" ht="38.25">
      <c r="A1974" s="160" t="s">
        <v>4597</v>
      </c>
      <c r="B1974" s="300"/>
      <c r="C1974" s="160" t="s">
        <v>1279</v>
      </c>
      <c r="D1974" s="638" t="s">
        <v>0</v>
      </c>
      <c r="E1974" s="301">
        <v>912.25</v>
      </c>
      <c r="F1974" s="161">
        <v>150.44999999999999</v>
      </c>
      <c r="G1974" s="161">
        <v>1062.7</v>
      </c>
    </row>
    <row r="1975" spans="1:7" s="190" customFormat="1" ht="15.95" customHeight="1">
      <c r="A1975" s="185" t="s">
        <v>4598</v>
      </c>
      <c r="B1975" s="186" t="s">
        <v>1280</v>
      </c>
      <c r="C1975" s="187"/>
      <c r="D1975" s="191"/>
      <c r="E1975" s="192"/>
      <c r="F1975" s="192"/>
      <c r="G1975" s="193"/>
    </row>
    <row r="1976" spans="1:7" s="190" customFormat="1" ht="38.25">
      <c r="A1976" s="160" t="s">
        <v>4599</v>
      </c>
      <c r="B1976" s="300"/>
      <c r="C1976" s="160" t="s">
        <v>1281</v>
      </c>
      <c r="D1976" s="638" t="s">
        <v>0</v>
      </c>
      <c r="E1976" s="301">
        <v>399.92</v>
      </c>
      <c r="F1976" s="161">
        <v>75.25</v>
      </c>
      <c r="G1976" s="161">
        <v>475.17</v>
      </c>
    </row>
    <row r="1977" spans="1:7" s="190" customFormat="1" ht="38.25">
      <c r="A1977" s="160" t="s">
        <v>4600</v>
      </c>
      <c r="B1977" s="300"/>
      <c r="C1977" s="160" t="s">
        <v>1282</v>
      </c>
      <c r="D1977" s="638" t="s">
        <v>0</v>
      </c>
      <c r="E1977" s="301">
        <v>469.09</v>
      </c>
      <c r="F1977" s="161">
        <v>75.25</v>
      </c>
      <c r="G1977" s="161">
        <v>544.34</v>
      </c>
    </row>
    <row r="1978" spans="1:7" s="190" customFormat="1" ht="38.25">
      <c r="A1978" s="160" t="s">
        <v>4601</v>
      </c>
      <c r="B1978" s="300"/>
      <c r="C1978" s="160" t="s">
        <v>1283</v>
      </c>
      <c r="D1978" s="638" t="s">
        <v>0</v>
      </c>
      <c r="E1978" s="301">
        <v>530.77</v>
      </c>
      <c r="F1978" s="161">
        <v>100.3</v>
      </c>
      <c r="G1978" s="161">
        <v>631.07000000000005</v>
      </c>
    </row>
    <row r="1979" spans="1:7" s="190" customFormat="1" ht="38.25">
      <c r="A1979" s="160" t="s">
        <v>4602</v>
      </c>
      <c r="B1979" s="300"/>
      <c r="C1979" s="160" t="s">
        <v>1284</v>
      </c>
      <c r="D1979" s="638" t="s">
        <v>0</v>
      </c>
      <c r="E1979" s="301">
        <v>574.91</v>
      </c>
      <c r="F1979" s="161">
        <v>100.3</v>
      </c>
      <c r="G1979" s="161">
        <v>675.21</v>
      </c>
    </row>
    <row r="1980" spans="1:7" s="190" customFormat="1" ht="38.25">
      <c r="A1980" s="160" t="s">
        <v>4603</v>
      </c>
      <c r="B1980" s="300"/>
      <c r="C1980" s="160" t="s">
        <v>1285</v>
      </c>
      <c r="D1980" s="638" t="s">
        <v>0</v>
      </c>
      <c r="E1980" s="301">
        <v>792.57</v>
      </c>
      <c r="F1980" s="161">
        <v>125.4</v>
      </c>
      <c r="G1980" s="161">
        <v>917.97</v>
      </c>
    </row>
    <row r="1981" spans="1:7" ht="38.25">
      <c r="A1981" s="160" t="s">
        <v>4604</v>
      </c>
      <c r="B1981" s="300"/>
      <c r="C1981" s="160" t="s">
        <v>1286</v>
      </c>
      <c r="D1981" s="638" t="s">
        <v>0</v>
      </c>
      <c r="E1981" s="301">
        <v>1148.82</v>
      </c>
      <c r="F1981" s="161">
        <v>125.4</v>
      </c>
      <c r="G1981" s="161">
        <v>1274.22</v>
      </c>
    </row>
    <row r="1982" spans="1:7" s="190" customFormat="1" ht="15.95" customHeight="1">
      <c r="A1982" s="185" t="s">
        <v>4605</v>
      </c>
      <c r="B1982" s="186" t="s">
        <v>1287</v>
      </c>
      <c r="C1982" s="187"/>
      <c r="D1982" s="191"/>
      <c r="E1982" s="192"/>
      <c r="F1982" s="192"/>
      <c r="G1982" s="193"/>
    </row>
    <row r="1983" spans="1:7" s="190" customFormat="1" ht="38.25">
      <c r="A1983" s="160" t="s">
        <v>4606</v>
      </c>
      <c r="B1983" s="300"/>
      <c r="C1983" s="160" t="s">
        <v>7883</v>
      </c>
      <c r="D1983" s="638" t="s">
        <v>2</v>
      </c>
      <c r="E1983" s="301">
        <v>2170.3000000000002</v>
      </c>
      <c r="F1983" s="161">
        <v>88.96</v>
      </c>
      <c r="G1983" s="161">
        <v>2259.2600000000002</v>
      </c>
    </row>
    <row r="1984" spans="1:7" s="190" customFormat="1" ht="15.95" customHeight="1">
      <c r="A1984" s="185" t="s">
        <v>4607</v>
      </c>
      <c r="B1984" s="186" t="s">
        <v>1288</v>
      </c>
      <c r="C1984" s="187"/>
      <c r="D1984" s="191"/>
      <c r="E1984" s="192"/>
      <c r="F1984" s="192"/>
      <c r="G1984" s="193"/>
    </row>
    <row r="1985" spans="1:7" s="190" customFormat="1">
      <c r="A1985" s="160" t="s">
        <v>4608</v>
      </c>
      <c r="B1985" s="300"/>
      <c r="C1985" s="160" t="s">
        <v>1289</v>
      </c>
      <c r="D1985" s="638" t="s">
        <v>35</v>
      </c>
      <c r="E1985" s="301">
        <v>49.6</v>
      </c>
      <c r="F1985" s="161">
        <v>5.97</v>
      </c>
      <c r="G1985" s="161">
        <v>55.57</v>
      </c>
    </row>
    <row r="1986" spans="1:7" s="190" customFormat="1" ht="15.95" customHeight="1">
      <c r="A1986" s="185" t="s">
        <v>4609</v>
      </c>
      <c r="B1986" s="186" t="s">
        <v>1290</v>
      </c>
      <c r="C1986" s="187"/>
      <c r="D1986" s="191"/>
      <c r="E1986" s="192"/>
      <c r="F1986" s="192"/>
      <c r="G1986" s="193"/>
    </row>
    <row r="1987" spans="1:7" s="190" customFormat="1">
      <c r="A1987" s="160" t="s">
        <v>4610</v>
      </c>
      <c r="B1987" s="300"/>
      <c r="C1987" s="160" t="s">
        <v>1291</v>
      </c>
      <c r="D1987" s="638" t="s">
        <v>0</v>
      </c>
      <c r="E1987" s="301">
        <v>22.92</v>
      </c>
      <c r="F1987" s="161">
        <v>10.06</v>
      </c>
      <c r="G1987" s="161">
        <v>32.979999999999997</v>
      </c>
    </row>
    <row r="1988" spans="1:7" s="190" customFormat="1">
      <c r="A1988" s="160" t="s">
        <v>4611</v>
      </c>
      <c r="B1988" s="300"/>
      <c r="C1988" s="160" t="s">
        <v>1292</v>
      </c>
      <c r="D1988" s="638" t="s">
        <v>0</v>
      </c>
      <c r="E1988" s="301">
        <v>31.43</v>
      </c>
      <c r="F1988" s="161">
        <v>16.79</v>
      </c>
      <c r="G1988" s="161">
        <v>48.22</v>
      </c>
    </row>
    <row r="1989" spans="1:7" s="190" customFormat="1">
      <c r="A1989" s="160" t="s">
        <v>4612</v>
      </c>
      <c r="B1989" s="300"/>
      <c r="C1989" s="160" t="s">
        <v>1293</v>
      </c>
      <c r="D1989" s="638" t="s">
        <v>0</v>
      </c>
      <c r="E1989" s="301">
        <v>32.799999999999997</v>
      </c>
      <c r="F1989" s="161">
        <v>33.549999999999997</v>
      </c>
      <c r="G1989" s="161">
        <v>66.349999999999994</v>
      </c>
    </row>
    <row r="1990" spans="1:7" s="190" customFormat="1">
      <c r="A1990" s="160" t="s">
        <v>4613</v>
      </c>
      <c r="B1990" s="300"/>
      <c r="C1990" s="160" t="s">
        <v>1294</v>
      </c>
      <c r="D1990" s="638" t="s">
        <v>0</v>
      </c>
      <c r="E1990" s="301">
        <v>100.29</v>
      </c>
      <c r="F1990" s="161">
        <v>33.549999999999997</v>
      </c>
      <c r="G1990" s="161">
        <v>133.84</v>
      </c>
    </row>
    <row r="1991" spans="1:7" s="190" customFormat="1">
      <c r="A1991" s="160" t="s">
        <v>4614</v>
      </c>
      <c r="B1991" s="300"/>
      <c r="C1991" s="160" t="s">
        <v>1295</v>
      </c>
      <c r="D1991" s="638" t="s">
        <v>0</v>
      </c>
      <c r="E1991" s="301">
        <v>150.34</v>
      </c>
      <c r="F1991" s="161">
        <v>33.549999999999997</v>
      </c>
      <c r="G1991" s="161">
        <v>183.89</v>
      </c>
    </row>
    <row r="1992" spans="1:7" s="190" customFormat="1">
      <c r="A1992" s="160" t="s">
        <v>4615</v>
      </c>
      <c r="B1992" s="300"/>
      <c r="C1992" s="160" t="s">
        <v>1296</v>
      </c>
      <c r="D1992" s="638" t="s">
        <v>0</v>
      </c>
      <c r="E1992" s="301">
        <v>593.9</v>
      </c>
      <c r="F1992" s="161">
        <v>40.26</v>
      </c>
      <c r="G1992" s="161">
        <v>634.16</v>
      </c>
    </row>
    <row r="1993" spans="1:7" s="190" customFormat="1">
      <c r="A1993" s="160" t="s">
        <v>4616</v>
      </c>
      <c r="B1993" s="300"/>
      <c r="C1993" s="160" t="s">
        <v>1297</v>
      </c>
      <c r="D1993" s="638" t="s">
        <v>0</v>
      </c>
      <c r="E1993" s="301">
        <v>227.69</v>
      </c>
      <c r="F1993" s="161">
        <v>40.26</v>
      </c>
      <c r="G1993" s="161">
        <v>267.95</v>
      </c>
    </row>
    <row r="1994" spans="1:7" s="190" customFormat="1" ht="15.95" customHeight="1">
      <c r="A1994" s="185" t="s">
        <v>4617</v>
      </c>
      <c r="B1994" s="186" t="s">
        <v>1298</v>
      </c>
      <c r="C1994" s="187"/>
      <c r="D1994" s="191"/>
      <c r="E1994" s="192"/>
      <c r="F1994" s="192"/>
      <c r="G1994" s="193"/>
    </row>
    <row r="1995" spans="1:7" s="190" customFormat="1">
      <c r="A1995" s="160" t="s">
        <v>4618</v>
      </c>
      <c r="B1995" s="300"/>
      <c r="C1995" s="160" t="s">
        <v>1299</v>
      </c>
      <c r="D1995" s="638" t="s">
        <v>0</v>
      </c>
      <c r="E1995" s="301">
        <v>14.35</v>
      </c>
      <c r="F1995" s="161">
        <v>6.71</v>
      </c>
      <c r="G1995" s="161">
        <v>21.06</v>
      </c>
    </row>
    <row r="1996" spans="1:7" s="190" customFormat="1">
      <c r="A1996" s="160" t="s">
        <v>4619</v>
      </c>
      <c r="B1996" s="300"/>
      <c r="C1996" s="160" t="s">
        <v>1300</v>
      </c>
      <c r="D1996" s="638" t="s">
        <v>0</v>
      </c>
      <c r="E1996" s="301">
        <v>32.56</v>
      </c>
      <c r="F1996" s="161">
        <v>6.71</v>
      </c>
      <c r="G1996" s="161">
        <v>39.270000000000003</v>
      </c>
    </row>
    <row r="1997" spans="1:7" s="190" customFormat="1">
      <c r="A1997" s="160" t="s">
        <v>4620</v>
      </c>
      <c r="B1997" s="300"/>
      <c r="C1997" s="160" t="s">
        <v>1301</v>
      </c>
      <c r="D1997" s="638" t="s">
        <v>0</v>
      </c>
      <c r="E1997" s="301">
        <v>58.72</v>
      </c>
      <c r="F1997" s="161">
        <v>6.71</v>
      </c>
      <c r="G1997" s="161">
        <v>65.430000000000007</v>
      </c>
    </row>
    <row r="1998" spans="1:7" s="190" customFormat="1">
      <c r="A1998" s="160" t="s">
        <v>4621</v>
      </c>
      <c r="B1998" s="300"/>
      <c r="C1998" s="160" t="s">
        <v>1302</v>
      </c>
      <c r="D1998" s="638" t="s">
        <v>0</v>
      </c>
      <c r="E1998" s="301">
        <v>85.44</v>
      </c>
      <c r="F1998" s="161">
        <v>6.71</v>
      </c>
      <c r="G1998" s="161">
        <v>92.15</v>
      </c>
    </row>
    <row r="1999" spans="1:7" s="190" customFormat="1">
      <c r="A1999" s="160" t="s">
        <v>4622</v>
      </c>
      <c r="B1999" s="300"/>
      <c r="C1999" s="160" t="s">
        <v>1303</v>
      </c>
      <c r="D1999" s="638" t="s">
        <v>0</v>
      </c>
      <c r="E1999" s="301">
        <v>179.28</v>
      </c>
      <c r="F1999" s="161">
        <v>6.71</v>
      </c>
      <c r="G1999" s="161">
        <v>185.99</v>
      </c>
    </row>
    <row r="2000" spans="1:7" s="190" customFormat="1">
      <c r="A2000" s="160" t="s">
        <v>4623</v>
      </c>
      <c r="B2000" s="300"/>
      <c r="C2000" s="160" t="s">
        <v>1304</v>
      </c>
      <c r="D2000" s="638" t="s">
        <v>0</v>
      </c>
      <c r="E2000" s="301">
        <v>278.02</v>
      </c>
      <c r="F2000" s="161">
        <v>6.71</v>
      </c>
      <c r="G2000" s="161">
        <v>284.73</v>
      </c>
    </row>
    <row r="2001" spans="1:7" s="190" customFormat="1">
      <c r="A2001" s="160" t="s">
        <v>4624</v>
      </c>
      <c r="B2001" s="300"/>
      <c r="C2001" s="160" t="s">
        <v>8173</v>
      </c>
      <c r="D2001" s="638" t="s">
        <v>0</v>
      </c>
      <c r="E2001" s="301">
        <v>3.5</v>
      </c>
      <c r="F2001" s="161">
        <v>6.71</v>
      </c>
      <c r="G2001" s="161">
        <v>10.210000000000001</v>
      </c>
    </row>
    <row r="2002" spans="1:7" s="190" customFormat="1">
      <c r="A2002" s="160" t="s">
        <v>4625</v>
      </c>
      <c r="B2002" s="300"/>
      <c r="C2002" s="160" t="s">
        <v>8174</v>
      </c>
      <c r="D2002" s="638" t="s">
        <v>0</v>
      </c>
      <c r="E2002" s="301">
        <v>5.08</v>
      </c>
      <c r="F2002" s="161">
        <v>6.71</v>
      </c>
      <c r="G2002" s="161">
        <v>11.79</v>
      </c>
    </row>
    <row r="2003" spans="1:7" s="190" customFormat="1">
      <c r="A2003" s="160" t="s">
        <v>4626</v>
      </c>
      <c r="B2003" s="300"/>
      <c r="C2003" s="160" t="s">
        <v>1305</v>
      </c>
      <c r="D2003" s="638" t="s">
        <v>0</v>
      </c>
      <c r="E2003" s="301">
        <v>27.77</v>
      </c>
      <c r="F2003" s="161">
        <v>1.67</v>
      </c>
      <c r="G2003" s="161">
        <v>29.44</v>
      </c>
    </row>
    <row r="2004" spans="1:7" s="190" customFormat="1" ht="15.95" customHeight="1">
      <c r="A2004" s="185" t="s">
        <v>4627</v>
      </c>
      <c r="B2004" s="186" t="s">
        <v>1306</v>
      </c>
      <c r="C2004" s="187"/>
      <c r="D2004" s="191"/>
      <c r="E2004" s="192"/>
      <c r="F2004" s="192"/>
      <c r="G2004" s="193"/>
    </row>
    <row r="2005" spans="1:7" s="190" customFormat="1" ht="25.5">
      <c r="A2005" s="160" t="s">
        <v>4628</v>
      </c>
      <c r="B2005" s="300"/>
      <c r="C2005" s="160" t="s">
        <v>1307</v>
      </c>
      <c r="D2005" s="638" t="s">
        <v>0</v>
      </c>
      <c r="E2005" s="301">
        <v>16037.98</v>
      </c>
      <c r="F2005" s="161">
        <v>210.66</v>
      </c>
      <c r="G2005" s="161">
        <v>16248.64</v>
      </c>
    </row>
    <row r="2006" spans="1:7" s="190" customFormat="1" ht="25.5">
      <c r="A2006" s="160" t="s">
        <v>4629</v>
      </c>
      <c r="B2006" s="300"/>
      <c r="C2006" s="160" t="s">
        <v>1308</v>
      </c>
      <c r="D2006" s="638" t="s">
        <v>0</v>
      </c>
      <c r="E2006" s="301">
        <v>21391.38</v>
      </c>
      <c r="F2006" s="161">
        <v>188.8</v>
      </c>
      <c r="G2006" s="161">
        <v>21580.18</v>
      </c>
    </row>
    <row r="2007" spans="1:7" s="190" customFormat="1" ht="38.25">
      <c r="A2007" s="160" t="s">
        <v>4630</v>
      </c>
      <c r="B2007" s="300"/>
      <c r="C2007" s="160" t="s">
        <v>1309</v>
      </c>
      <c r="D2007" s="638" t="s">
        <v>3</v>
      </c>
      <c r="E2007" s="301">
        <v>22396.22</v>
      </c>
      <c r="F2007" s="161">
        <v>278.31</v>
      </c>
      <c r="G2007" s="161">
        <v>22674.53</v>
      </c>
    </row>
    <row r="2008" spans="1:7" s="190" customFormat="1" ht="25.5">
      <c r="A2008" s="160" t="s">
        <v>4631</v>
      </c>
      <c r="B2008" s="300"/>
      <c r="C2008" s="160" t="s">
        <v>1310</v>
      </c>
      <c r="D2008" s="638" t="s">
        <v>0</v>
      </c>
      <c r="E2008" s="301">
        <v>49394.17</v>
      </c>
      <c r="F2008" s="161">
        <v>33.549999999999997</v>
      </c>
      <c r="G2008" s="161">
        <v>49427.72</v>
      </c>
    </row>
    <row r="2009" spans="1:7" s="190" customFormat="1" ht="25.5">
      <c r="A2009" s="160" t="s">
        <v>4632</v>
      </c>
      <c r="B2009" s="300"/>
      <c r="C2009" s="160" t="s">
        <v>1311</v>
      </c>
      <c r="D2009" s="638" t="s">
        <v>0</v>
      </c>
      <c r="E2009" s="301">
        <v>92994.82</v>
      </c>
      <c r="F2009" s="161">
        <v>33.549999999999997</v>
      </c>
      <c r="G2009" s="161">
        <v>93028.37</v>
      </c>
    </row>
    <row r="2010" spans="1:7" s="190" customFormat="1" ht="25.5">
      <c r="A2010" s="160" t="s">
        <v>4633</v>
      </c>
      <c r="B2010" s="300"/>
      <c r="C2010" s="160" t="s">
        <v>1312</v>
      </c>
      <c r="D2010" s="638" t="s">
        <v>0</v>
      </c>
      <c r="E2010" s="301">
        <v>12.6</v>
      </c>
      <c r="F2010" s="161">
        <v>10.06</v>
      </c>
      <c r="G2010" s="161">
        <v>22.66</v>
      </c>
    </row>
    <row r="2011" spans="1:7" s="190" customFormat="1" ht="25.5">
      <c r="A2011" s="160" t="s">
        <v>4634</v>
      </c>
      <c r="B2011" s="300"/>
      <c r="C2011" s="160" t="s">
        <v>1313</v>
      </c>
      <c r="D2011" s="638" t="s">
        <v>0</v>
      </c>
      <c r="E2011" s="301">
        <v>19.97</v>
      </c>
      <c r="F2011" s="161">
        <v>10.06</v>
      </c>
      <c r="G2011" s="161">
        <v>30.03</v>
      </c>
    </row>
    <row r="2012" spans="1:7" s="190" customFormat="1" ht="25.5">
      <c r="A2012" s="160" t="s">
        <v>4635</v>
      </c>
      <c r="B2012" s="300"/>
      <c r="C2012" s="160" t="s">
        <v>1314</v>
      </c>
      <c r="D2012" s="638" t="s">
        <v>0</v>
      </c>
      <c r="E2012" s="301">
        <v>68.790000000000006</v>
      </c>
      <c r="F2012" s="161">
        <v>20.13</v>
      </c>
      <c r="G2012" s="161">
        <v>88.92</v>
      </c>
    </row>
    <row r="2013" spans="1:7" s="190" customFormat="1" ht="25.5">
      <c r="A2013" s="160" t="s">
        <v>4636</v>
      </c>
      <c r="B2013" s="300"/>
      <c r="C2013" s="160" t="s">
        <v>1315</v>
      </c>
      <c r="D2013" s="638" t="s">
        <v>0</v>
      </c>
      <c r="E2013" s="301">
        <v>104.88</v>
      </c>
      <c r="F2013" s="161">
        <v>20.13</v>
      </c>
      <c r="G2013" s="161">
        <v>125.01</v>
      </c>
    </row>
    <row r="2014" spans="1:7" s="190" customFormat="1" ht="25.5">
      <c r="A2014" s="160" t="s">
        <v>4637</v>
      </c>
      <c r="B2014" s="300"/>
      <c r="C2014" s="160" t="s">
        <v>1316</v>
      </c>
      <c r="D2014" s="638" t="s">
        <v>0</v>
      </c>
      <c r="E2014" s="301">
        <v>90.28</v>
      </c>
      <c r="F2014" s="161">
        <v>30.19</v>
      </c>
      <c r="G2014" s="161">
        <v>120.47</v>
      </c>
    </row>
    <row r="2015" spans="1:7" s="190" customFormat="1" ht="25.5">
      <c r="A2015" s="160" t="s">
        <v>4638</v>
      </c>
      <c r="B2015" s="300"/>
      <c r="C2015" s="160" t="s">
        <v>1317</v>
      </c>
      <c r="D2015" s="638" t="s">
        <v>0</v>
      </c>
      <c r="E2015" s="301">
        <v>110.63</v>
      </c>
      <c r="F2015" s="161">
        <v>30.19</v>
      </c>
      <c r="G2015" s="161">
        <v>140.82</v>
      </c>
    </row>
    <row r="2016" spans="1:7" s="190" customFormat="1" ht="38.25">
      <c r="A2016" s="160" t="s">
        <v>4639</v>
      </c>
      <c r="B2016" s="300"/>
      <c r="C2016" s="160" t="s">
        <v>1318</v>
      </c>
      <c r="D2016" s="638" t="s">
        <v>0</v>
      </c>
      <c r="E2016" s="301">
        <v>320.06</v>
      </c>
      <c r="F2016" s="161">
        <v>33.549999999999997</v>
      </c>
      <c r="G2016" s="161">
        <v>353.61</v>
      </c>
    </row>
    <row r="2017" spans="1:7" s="190" customFormat="1" ht="38.25">
      <c r="A2017" s="160" t="s">
        <v>4640</v>
      </c>
      <c r="B2017" s="300"/>
      <c r="C2017" s="160" t="s">
        <v>1319</v>
      </c>
      <c r="D2017" s="638" t="s">
        <v>0</v>
      </c>
      <c r="E2017" s="301">
        <v>510.4</v>
      </c>
      <c r="F2017" s="161">
        <v>33.549999999999997</v>
      </c>
      <c r="G2017" s="161">
        <v>543.95000000000005</v>
      </c>
    </row>
    <row r="2018" spans="1:7" s="190" customFormat="1" ht="38.25">
      <c r="A2018" s="160" t="s">
        <v>4641</v>
      </c>
      <c r="B2018" s="300"/>
      <c r="C2018" s="160" t="s">
        <v>1320</v>
      </c>
      <c r="D2018" s="638" t="s">
        <v>0</v>
      </c>
      <c r="E2018" s="301">
        <v>1717.6</v>
      </c>
      <c r="F2018" s="161">
        <v>67.099999999999994</v>
      </c>
      <c r="G2018" s="161">
        <v>1784.7</v>
      </c>
    </row>
    <row r="2019" spans="1:7" s="190" customFormat="1" ht="38.25">
      <c r="A2019" s="160" t="s">
        <v>4642</v>
      </c>
      <c r="B2019" s="300"/>
      <c r="C2019" s="160" t="s">
        <v>1321</v>
      </c>
      <c r="D2019" s="638" t="s">
        <v>0</v>
      </c>
      <c r="E2019" s="301">
        <v>2854.48</v>
      </c>
      <c r="F2019" s="161">
        <v>67.099999999999994</v>
      </c>
      <c r="G2019" s="161">
        <v>2921.58</v>
      </c>
    </row>
    <row r="2020" spans="1:7" s="190" customFormat="1" ht="38.25">
      <c r="A2020" s="160" t="s">
        <v>4643</v>
      </c>
      <c r="B2020" s="300"/>
      <c r="C2020" s="160" t="s">
        <v>1322</v>
      </c>
      <c r="D2020" s="638" t="s">
        <v>0</v>
      </c>
      <c r="E2020" s="301">
        <v>4937.16</v>
      </c>
      <c r="F2020" s="161">
        <v>67.099999999999994</v>
      </c>
      <c r="G2020" s="161">
        <v>5004.26</v>
      </c>
    </row>
    <row r="2021" spans="1:7" s="190" customFormat="1" ht="38.25">
      <c r="A2021" s="160" t="s">
        <v>4644</v>
      </c>
      <c r="B2021" s="300"/>
      <c r="C2021" s="160" t="s">
        <v>4645</v>
      </c>
      <c r="D2021" s="638" t="s">
        <v>0</v>
      </c>
      <c r="E2021" s="301">
        <v>7250.09</v>
      </c>
      <c r="F2021" s="161">
        <v>67.099999999999994</v>
      </c>
      <c r="G2021" s="161">
        <v>7317.19</v>
      </c>
    </row>
    <row r="2022" spans="1:7" s="190" customFormat="1" ht="38.25">
      <c r="A2022" s="160" t="s">
        <v>4646</v>
      </c>
      <c r="B2022" s="300"/>
      <c r="C2022" s="160" t="s">
        <v>4647</v>
      </c>
      <c r="D2022" s="638" t="s">
        <v>0</v>
      </c>
      <c r="E2022" s="301">
        <v>8050.41</v>
      </c>
      <c r="F2022" s="161">
        <v>67.099999999999994</v>
      </c>
      <c r="G2022" s="161">
        <v>8117.51</v>
      </c>
    </row>
    <row r="2023" spans="1:7" s="190" customFormat="1" ht="38.25">
      <c r="A2023" s="160" t="s">
        <v>4648</v>
      </c>
      <c r="B2023" s="300"/>
      <c r="C2023" s="160" t="s">
        <v>4649</v>
      </c>
      <c r="D2023" s="638" t="s">
        <v>0</v>
      </c>
      <c r="E2023" s="301">
        <v>11037.67</v>
      </c>
      <c r="F2023" s="161">
        <v>67.099999999999994</v>
      </c>
      <c r="G2023" s="161">
        <v>11104.77</v>
      </c>
    </row>
    <row r="2024" spans="1:7" s="190" customFormat="1" ht="25.5">
      <c r="A2024" s="160" t="s">
        <v>7884</v>
      </c>
      <c r="B2024" s="300"/>
      <c r="C2024" s="160" t="s">
        <v>7885</v>
      </c>
      <c r="D2024" s="638" t="s">
        <v>0</v>
      </c>
      <c r="E2024" s="301">
        <v>11054.73</v>
      </c>
      <c r="F2024" s="161">
        <v>67.099999999999994</v>
      </c>
      <c r="G2024" s="161">
        <v>11121.83</v>
      </c>
    </row>
    <row r="2025" spans="1:7" s="190" customFormat="1" ht="25.5">
      <c r="A2025" s="160" t="s">
        <v>4650</v>
      </c>
      <c r="B2025" s="300"/>
      <c r="C2025" s="160" t="s">
        <v>1323</v>
      </c>
      <c r="D2025" s="638" t="s">
        <v>0</v>
      </c>
      <c r="E2025" s="301">
        <v>8.02</v>
      </c>
      <c r="F2025" s="161">
        <v>6.71</v>
      </c>
      <c r="G2025" s="161">
        <v>14.73</v>
      </c>
    </row>
    <row r="2026" spans="1:7" s="190" customFormat="1" ht="25.5">
      <c r="A2026" s="160" t="s">
        <v>4651</v>
      </c>
      <c r="B2026" s="300"/>
      <c r="C2026" s="160" t="s">
        <v>1324</v>
      </c>
      <c r="D2026" s="638" t="s">
        <v>0</v>
      </c>
      <c r="E2026" s="301">
        <v>9.8800000000000008</v>
      </c>
      <c r="F2026" s="161">
        <v>6.71</v>
      </c>
      <c r="G2026" s="161">
        <v>16.59</v>
      </c>
    </row>
    <row r="2027" spans="1:7" s="190" customFormat="1" ht="25.5">
      <c r="A2027" s="160" t="s">
        <v>4652</v>
      </c>
      <c r="B2027" s="300"/>
      <c r="C2027" s="160" t="s">
        <v>1325</v>
      </c>
      <c r="D2027" s="638" t="s">
        <v>0</v>
      </c>
      <c r="E2027" s="301">
        <v>31.64</v>
      </c>
      <c r="F2027" s="161">
        <v>6.71</v>
      </c>
      <c r="G2027" s="161">
        <v>38.35</v>
      </c>
    </row>
    <row r="2028" spans="1:7" s="190" customFormat="1" ht="25.5">
      <c r="A2028" s="160" t="s">
        <v>4653</v>
      </c>
      <c r="B2028" s="300"/>
      <c r="C2028" s="160" t="s">
        <v>1326</v>
      </c>
      <c r="D2028" s="638" t="s">
        <v>0</v>
      </c>
      <c r="E2028" s="301">
        <v>34.159999999999997</v>
      </c>
      <c r="F2028" s="161">
        <v>6.71</v>
      </c>
      <c r="G2028" s="161">
        <v>40.869999999999997</v>
      </c>
    </row>
    <row r="2029" spans="1:7" s="190" customFormat="1" ht="25.5">
      <c r="A2029" s="160" t="s">
        <v>4654</v>
      </c>
      <c r="B2029" s="300"/>
      <c r="C2029" s="160" t="s">
        <v>1327</v>
      </c>
      <c r="D2029" s="638" t="s">
        <v>0</v>
      </c>
      <c r="E2029" s="301">
        <v>41.4</v>
      </c>
      <c r="F2029" s="161">
        <v>6.71</v>
      </c>
      <c r="G2029" s="161">
        <v>48.11</v>
      </c>
    </row>
    <row r="2030" spans="1:7" s="190" customFormat="1" ht="25.5">
      <c r="A2030" s="160" t="s">
        <v>4655</v>
      </c>
      <c r="B2030" s="300"/>
      <c r="C2030" s="160" t="s">
        <v>1328</v>
      </c>
      <c r="D2030" s="638" t="s">
        <v>0</v>
      </c>
      <c r="E2030" s="301">
        <v>695.4</v>
      </c>
      <c r="F2030" s="161">
        <v>6.71</v>
      </c>
      <c r="G2030" s="161">
        <v>702.11</v>
      </c>
    </row>
    <row r="2031" spans="1:7" s="190" customFormat="1" ht="25.5">
      <c r="A2031" s="160" t="s">
        <v>4656</v>
      </c>
      <c r="B2031" s="300"/>
      <c r="C2031" s="160" t="s">
        <v>1329</v>
      </c>
      <c r="D2031" s="638" t="s">
        <v>0</v>
      </c>
      <c r="E2031" s="301">
        <v>44.27</v>
      </c>
      <c r="F2031" s="161">
        <v>6.71</v>
      </c>
      <c r="G2031" s="161">
        <v>50.98</v>
      </c>
    </row>
    <row r="2032" spans="1:7" s="190" customFormat="1" ht="25.5">
      <c r="A2032" s="160" t="s">
        <v>4657</v>
      </c>
      <c r="B2032" s="300"/>
      <c r="C2032" s="160" t="s">
        <v>1330</v>
      </c>
      <c r="D2032" s="638" t="s">
        <v>0</v>
      </c>
      <c r="E2032" s="301">
        <v>45.63</v>
      </c>
      <c r="F2032" s="161">
        <v>6.71</v>
      </c>
      <c r="G2032" s="161">
        <v>52.34</v>
      </c>
    </row>
    <row r="2033" spans="1:7" s="190" customFormat="1" ht="25.5">
      <c r="A2033" s="160" t="s">
        <v>4658</v>
      </c>
      <c r="B2033" s="300"/>
      <c r="C2033" s="160" t="s">
        <v>1331</v>
      </c>
      <c r="D2033" s="638" t="s">
        <v>0</v>
      </c>
      <c r="E2033" s="301">
        <v>55.49</v>
      </c>
      <c r="F2033" s="161">
        <v>6.71</v>
      </c>
      <c r="G2033" s="161">
        <v>62.2</v>
      </c>
    </row>
    <row r="2034" spans="1:7" s="190" customFormat="1" ht="25.5">
      <c r="A2034" s="160" t="s">
        <v>4659</v>
      </c>
      <c r="B2034" s="300"/>
      <c r="C2034" s="160" t="s">
        <v>1332</v>
      </c>
      <c r="D2034" s="638" t="s">
        <v>0</v>
      </c>
      <c r="E2034" s="301">
        <v>1021.81</v>
      </c>
      <c r="F2034" s="161">
        <v>6.71</v>
      </c>
      <c r="G2034" s="161">
        <v>1028.52</v>
      </c>
    </row>
    <row r="2035" spans="1:7" s="190" customFormat="1" ht="38.25">
      <c r="A2035" s="160" t="s">
        <v>4660</v>
      </c>
      <c r="B2035" s="300"/>
      <c r="C2035" s="160" t="s">
        <v>4661</v>
      </c>
      <c r="D2035" s="638" t="s">
        <v>0</v>
      </c>
      <c r="E2035" s="301">
        <v>24313.48</v>
      </c>
      <c r="F2035" s="161">
        <v>67.099999999999994</v>
      </c>
      <c r="G2035" s="161">
        <v>24380.58</v>
      </c>
    </row>
    <row r="2036" spans="1:7" s="190" customFormat="1" ht="38.25">
      <c r="A2036" s="160" t="s">
        <v>4662</v>
      </c>
      <c r="B2036" s="300"/>
      <c r="C2036" s="160" t="s">
        <v>4663</v>
      </c>
      <c r="D2036" s="638" t="s">
        <v>0</v>
      </c>
      <c r="E2036" s="301">
        <v>35937.08</v>
      </c>
      <c r="F2036" s="161">
        <v>67.099999999999994</v>
      </c>
      <c r="G2036" s="161">
        <v>36004.18</v>
      </c>
    </row>
    <row r="2037" spans="1:7" s="190" customFormat="1" ht="25.5">
      <c r="A2037" s="160" t="s">
        <v>4664</v>
      </c>
      <c r="B2037" s="300"/>
      <c r="C2037" s="160" t="s">
        <v>1333</v>
      </c>
      <c r="D2037" s="638" t="s">
        <v>0</v>
      </c>
      <c r="E2037" s="301">
        <v>256319.28</v>
      </c>
      <c r="F2037" s="161">
        <v>33.549999999999997</v>
      </c>
      <c r="G2037" s="161">
        <v>256352.83</v>
      </c>
    </row>
    <row r="2038" spans="1:7" s="190" customFormat="1" ht="15.95" customHeight="1">
      <c r="A2038" s="185" t="s">
        <v>4665</v>
      </c>
      <c r="B2038" s="186" t="s">
        <v>1334</v>
      </c>
      <c r="C2038" s="187"/>
      <c r="D2038" s="191"/>
      <c r="E2038" s="192"/>
      <c r="F2038" s="192"/>
      <c r="G2038" s="193"/>
    </row>
    <row r="2039" spans="1:7" s="190" customFormat="1" ht="25.5">
      <c r="A2039" s="160" t="s">
        <v>4666</v>
      </c>
      <c r="B2039" s="300"/>
      <c r="C2039" s="160" t="s">
        <v>1335</v>
      </c>
      <c r="D2039" s="638" t="s">
        <v>0</v>
      </c>
      <c r="E2039" s="301">
        <v>2045.24</v>
      </c>
      <c r="F2039" s="161">
        <v>33.549999999999997</v>
      </c>
      <c r="G2039" s="161">
        <v>2078.79</v>
      </c>
    </row>
    <row r="2040" spans="1:7" s="190" customFormat="1" ht="38.25">
      <c r="A2040" s="160" t="s">
        <v>4667</v>
      </c>
      <c r="B2040" s="300"/>
      <c r="C2040" s="160" t="s">
        <v>1336</v>
      </c>
      <c r="D2040" s="638" t="s">
        <v>0</v>
      </c>
      <c r="E2040" s="301">
        <v>1008.97</v>
      </c>
      <c r="F2040" s="161">
        <v>26.84</v>
      </c>
      <c r="G2040" s="161">
        <v>1035.81</v>
      </c>
    </row>
    <row r="2041" spans="1:7" s="190" customFormat="1" ht="38.25">
      <c r="A2041" s="160" t="s">
        <v>4668</v>
      </c>
      <c r="B2041" s="300"/>
      <c r="C2041" s="160" t="s">
        <v>1337</v>
      </c>
      <c r="D2041" s="638" t="s">
        <v>0</v>
      </c>
      <c r="E2041" s="301">
        <v>1154.08</v>
      </c>
      <c r="F2041" s="161">
        <v>26.84</v>
      </c>
      <c r="G2041" s="161">
        <v>1180.92</v>
      </c>
    </row>
    <row r="2042" spans="1:7" s="190" customFormat="1" ht="38.25">
      <c r="A2042" s="160" t="s">
        <v>4669</v>
      </c>
      <c r="B2042" s="300"/>
      <c r="C2042" s="160" t="s">
        <v>1338</v>
      </c>
      <c r="D2042" s="638" t="s">
        <v>0</v>
      </c>
      <c r="E2042" s="301">
        <v>1453.2</v>
      </c>
      <c r="F2042" s="161">
        <v>33.549999999999997</v>
      </c>
      <c r="G2042" s="161">
        <v>1486.75</v>
      </c>
    </row>
    <row r="2043" spans="1:7" s="190" customFormat="1" ht="38.25">
      <c r="A2043" s="160" t="s">
        <v>4670</v>
      </c>
      <c r="B2043" s="300"/>
      <c r="C2043" s="160" t="s">
        <v>1339</v>
      </c>
      <c r="D2043" s="638" t="s">
        <v>0</v>
      </c>
      <c r="E2043" s="301">
        <v>1879.44</v>
      </c>
      <c r="F2043" s="161">
        <v>40.26</v>
      </c>
      <c r="G2043" s="161">
        <v>1919.7</v>
      </c>
    </row>
    <row r="2044" spans="1:7" s="190" customFormat="1" ht="38.25">
      <c r="A2044" s="160" t="s">
        <v>4671</v>
      </c>
      <c r="B2044" s="300"/>
      <c r="C2044" s="160" t="s">
        <v>1340</v>
      </c>
      <c r="D2044" s="638" t="s">
        <v>0</v>
      </c>
      <c r="E2044" s="301">
        <v>3225.42</v>
      </c>
      <c r="F2044" s="161">
        <v>50.34</v>
      </c>
      <c r="G2044" s="161">
        <v>3275.76</v>
      </c>
    </row>
    <row r="2045" spans="1:7" s="190" customFormat="1" ht="38.25">
      <c r="A2045" s="160" t="s">
        <v>4672</v>
      </c>
      <c r="B2045" s="300"/>
      <c r="C2045" s="160" t="s">
        <v>1341</v>
      </c>
      <c r="D2045" s="638" t="s">
        <v>0</v>
      </c>
      <c r="E2045" s="301">
        <v>6473</v>
      </c>
      <c r="F2045" s="161">
        <v>50.34</v>
      </c>
      <c r="G2045" s="161">
        <v>6523.34</v>
      </c>
    </row>
    <row r="2046" spans="1:7" s="190" customFormat="1" ht="38.25">
      <c r="A2046" s="160" t="s">
        <v>4673</v>
      </c>
      <c r="B2046" s="300"/>
      <c r="C2046" s="160" t="s">
        <v>1342</v>
      </c>
      <c r="D2046" s="638" t="s">
        <v>0</v>
      </c>
      <c r="E2046" s="301">
        <v>1280.5899999999999</v>
      </c>
      <c r="F2046" s="161">
        <v>26.84</v>
      </c>
      <c r="G2046" s="161">
        <v>1307.43</v>
      </c>
    </row>
    <row r="2047" spans="1:7" s="190" customFormat="1" ht="38.25">
      <c r="A2047" s="160" t="s">
        <v>4674</v>
      </c>
      <c r="B2047" s="300"/>
      <c r="C2047" s="160" t="s">
        <v>1343</v>
      </c>
      <c r="D2047" s="638" t="s">
        <v>0</v>
      </c>
      <c r="E2047" s="301">
        <v>1239.68</v>
      </c>
      <c r="F2047" s="161">
        <v>26.84</v>
      </c>
      <c r="G2047" s="161">
        <v>1266.52</v>
      </c>
    </row>
    <row r="2048" spans="1:7" s="190" customFormat="1" ht="38.25">
      <c r="A2048" s="160" t="s">
        <v>4675</v>
      </c>
      <c r="B2048" s="300"/>
      <c r="C2048" s="160" t="s">
        <v>1344</v>
      </c>
      <c r="D2048" s="638" t="s">
        <v>0</v>
      </c>
      <c r="E2048" s="301">
        <v>2472.6799999999998</v>
      </c>
      <c r="F2048" s="161">
        <v>26.84</v>
      </c>
      <c r="G2048" s="161">
        <v>2499.52</v>
      </c>
    </row>
    <row r="2049" spans="1:7" s="190" customFormat="1" ht="38.25">
      <c r="A2049" s="160" t="s">
        <v>4676</v>
      </c>
      <c r="B2049" s="300"/>
      <c r="C2049" s="160" t="s">
        <v>1345</v>
      </c>
      <c r="D2049" s="638" t="s">
        <v>0</v>
      </c>
      <c r="E2049" s="301">
        <v>2775.89</v>
      </c>
      <c r="F2049" s="161">
        <v>33.549999999999997</v>
      </c>
      <c r="G2049" s="161">
        <v>2809.44</v>
      </c>
    </row>
    <row r="2050" spans="1:7" s="190" customFormat="1" ht="38.25">
      <c r="A2050" s="160" t="s">
        <v>4677</v>
      </c>
      <c r="B2050" s="300"/>
      <c r="C2050" s="160" t="s">
        <v>1346</v>
      </c>
      <c r="D2050" s="638" t="s">
        <v>0</v>
      </c>
      <c r="E2050" s="301">
        <v>5419.96</v>
      </c>
      <c r="F2050" s="161">
        <v>40.26</v>
      </c>
      <c r="G2050" s="161">
        <v>5460.22</v>
      </c>
    </row>
    <row r="2051" spans="1:7" s="190" customFormat="1" ht="38.25">
      <c r="A2051" s="160" t="s">
        <v>4678</v>
      </c>
      <c r="B2051" s="300"/>
      <c r="C2051" s="160" t="s">
        <v>1347</v>
      </c>
      <c r="D2051" s="638" t="s">
        <v>0</v>
      </c>
      <c r="E2051" s="301">
        <v>222.16</v>
      </c>
      <c r="F2051" s="161">
        <v>26.84</v>
      </c>
      <c r="G2051" s="161">
        <v>249</v>
      </c>
    </row>
    <row r="2052" spans="1:7" s="190" customFormat="1" ht="38.25">
      <c r="A2052" s="160" t="s">
        <v>4679</v>
      </c>
      <c r="B2052" s="300"/>
      <c r="C2052" s="160" t="s">
        <v>1348</v>
      </c>
      <c r="D2052" s="638" t="s">
        <v>0</v>
      </c>
      <c r="E2052" s="301">
        <v>417.41</v>
      </c>
      <c r="F2052" s="161">
        <v>26.84</v>
      </c>
      <c r="G2052" s="161">
        <v>444.25</v>
      </c>
    </row>
    <row r="2053" spans="1:7" s="190" customFormat="1" ht="38.25">
      <c r="A2053" s="160" t="s">
        <v>4680</v>
      </c>
      <c r="B2053" s="300"/>
      <c r="C2053" s="160" t="s">
        <v>1349</v>
      </c>
      <c r="D2053" s="638" t="s">
        <v>0</v>
      </c>
      <c r="E2053" s="301">
        <v>592.73</v>
      </c>
      <c r="F2053" s="161">
        <v>33.549999999999997</v>
      </c>
      <c r="G2053" s="161">
        <v>626.28</v>
      </c>
    </row>
    <row r="2054" spans="1:7" s="190" customFormat="1" ht="38.25">
      <c r="A2054" s="160" t="s">
        <v>4681</v>
      </c>
      <c r="B2054" s="300"/>
      <c r="C2054" s="160" t="s">
        <v>1350</v>
      </c>
      <c r="D2054" s="638" t="s">
        <v>0</v>
      </c>
      <c r="E2054" s="301">
        <v>1224.0999999999999</v>
      </c>
      <c r="F2054" s="161">
        <v>40.26</v>
      </c>
      <c r="G2054" s="161">
        <v>1264.3599999999999</v>
      </c>
    </row>
    <row r="2055" spans="1:7" s="190" customFormat="1" ht="25.5">
      <c r="A2055" s="160" t="s">
        <v>4682</v>
      </c>
      <c r="B2055" s="300"/>
      <c r="C2055" s="160" t="s">
        <v>1351</v>
      </c>
      <c r="D2055" s="638" t="s">
        <v>0</v>
      </c>
      <c r="E2055" s="301">
        <v>3608.65</v>
      </c>
      <c r="F2055" s="161">
        <v>40.26</v>
      </c>
      <c r="G2055" s="161">
        <v>3648.91</v>
      </c>
    </row>
    <row r="2056" spans="1:7" ht="25.5">
      <c r="A2056" s="160" t="s">
        <v>4683</v>
      </c>
      <c r="B2056" s="300"/>
      <c r="C2056" s="160" t="s">
        <v>1352</v>
      </c>
      <c r="D2056" s="638" t="s">
        <v>0</v>
      </c>
      <c r="E2056" s="301">
        <v>5291.42</v>
      </c>
      <c r="F2056" s="161">
        <v>50.34</v>
      </c>
      <c r="G2056" s="161">
        <v>5341.76</v>
      </c>
    </row>
    <row r="2057" spans="1:7" s="190" customFormat="1" ht="25.5">
      <c r="A2057" s="160" t="s">
        <v>4684</v>
      </c>
      <c r="B2057" s="300"/>
      <c r="C2057" s="160" t="s">
        <v>1353</v>
      </c>
      <c r="D2057" s="638" t="s">
        <v>0</v>
      </c>
      <c r="E2057" s="301">
        <v>7565.56</v>
      </c>
      <c r="F2057" s="161">
        <v>60.39</v>
      </c>
      <c r="G2057" s="161">
        <v>7625.95</v>
      </c>
    </row>
    <row r="2058" spans="1:7" s="190" customFormat="1" ht="38.25">
      <c r="A2058" s="160" t="s">
        <v>4685</v>
      </c>
      <c r="B2058" s="300"/>
      <c r="C2058" s="160" t="s">
        <v>1354</v>
      </c>
      <c r="D2058" s="638" t="s">
        <v>0</v>
      </c>
      <c r="E2058" s="301">
        <v>6690.91</v>
      </c>
      <c r="F2058" s="161">
        <v>77.27</v>
      </c>
      <c r="G2058" s="161">
        <v>6768.18</v>
      </c>
    </row>
    <row r="2059" spans="1:7" s="190" customFormat="1" ht="25.5">
      <c r="A2059" s="160" t="s">
        <v>4686</v>
      </c>
      <c r="B2059" s="300"/>
      <c r="C2059" s="160" t="s">
        <v>1355</v>
      </c>
      <c r="D2059" s="638" t="s">
        <v>0</v>
      </c>
      <c r="E2059" s="301">
        <v>52.19</v>
      </c>
      <c r="F2059" s="161">
        <v>6.71</v>
      </c>
      <c r="G2059" s="161">
        <v>58.9</v>
      </c>
    </row>
    <row r="2060" spans="1:7" s="190" customFormat="1" ht="25.5">
      <c r="A2060" s="160" t="s">
        <v>7886</v>
      </c>
      <c r="B2060" s="300"/>
      <c r="C2060" s="160" t="s">
        <v>7887</v>
      </c>
      <c r="D2060" s="638" t="s">
        <v>0</v>
      </c>
      <c r="E2060" s="301">
        <v>467.75</v>
      </c>
      <c r="F2060" s="161">
        <v>26.84</v>
      </c>
      <c r="G2060" s="161">
        <v>494.59</v>
      </c>
    </row>
    <row r="2061" spans="1:7" s="190" customFormat="1" ht="15.95" customHeight="1">
      <c r="A2061" s="185" t="s">
        <v>4687</v>
      </c>
      <c r="B2061" s="186" t="s">
        <v>1356</v>
      </c>
      <c r="C2061" s="187"/>
      <c r="D2061" s="191"/>
      <c r="E2061" s="192"/>
      <c r="F2061" s="192"/>
      <c r="G2061" s="193"/>
    </row>
    <row r="2062" spans="1:7" s="190" customFormat="1" ht="25.5">
      <c r="A2062" s="160" t="s">
        <v>4688</v>
      </c>
      <c r="B2062" s="300"/>
      <c r="C2062" s="160" t="s">
        <v>1357</v>
      </c>
      <c r="D2062" s="638" t="s">
        <v>0</v>
      </c>
      <c r="E2062" s="301">
        <v>1454.43</v>
      </c>
      <c r="F2062" s="161">
        <v>163.46</v>
      </c>
      <c r="G2062" s="161">
        <v>1617.89</v>
      </c>
    </row>
    <row r="2063" spans="1:7" s="190" customFormat="1" ht="25.5">
      <c r="A2063" s="160" t="s">
        <v>4689</v>
      </c>
      <c r="B2063" s="300"/>
      <c r="C2063" s="160" t="s">
        <v>1358</v>
      </c>
      <c r="D2063" s="638" t="s">
        <v>0</v>
      </c>
      <c r="E2063" s="301">
        <v>1196.2</v>
      </c>
      <c r="F2063" s="161">
        <v>163.46</v>
      </c>
      <c r="G2063" s="161">
        <v>1359.66</v>
      </c>
    </row>
    <row r="2064" spans="1:7" s="190" customFormat="1" ht="25.5">
      <c r="A2064" s="160" t="s">
        <v>4690</v>
      </c>
      <c r="B2064" s="300"/>
      <c r="C2064" s="160" t="s">
        <v>7888</v>
      </c>
      <c r="D2064" s="638" t="s">
        <v>0</v>
      </c>
      <c r="E2064" s="301">
        <v>228.43</v>
      </c>
      <c r="F2064" s="161">
        <v>60.31</v>
      </c>
      <c r="G2064" s="161">
        <v>288.74</v>
      </c>
    </row>
    <row r="2065" spans="1:7" s="190" customFormat="1" ht="25.5">
      <c r="A2065" s="160" t="s">
        <v>4691</v>
      </c>
      <c r="B2065" s="300"/>
      <c r="C2065" s="160" t="s">
        <v>7889</v>
      </c>
      <c r="D2065" s="638" t="s">
        <v>0</v>
      </c>
      <c r="E2065" s="301">
        <v>332.33</v>
      </c>
      <c r="F2065" s="161">
        <v>60.31</v>
      </c>
      <c r="G2065" s="161">
        <v>392.64</v>
      </c>
    </row>
    <row r="2066" spans="1:7" s="190" customFormat="1" ht="25.5">
      <c r="A2066" s="160" t="s">
        <v>4692</v>
      </c>
      <c r="B2066" s="300"/>
      <c r="C2066" s="160" t="s">
        <v>7890</v>
      </c>
      <c r="D2066" s="638" t="s">
        <v>0</v>
      </c>
      <c r="E2066" s="301">
        <v>264.93</v>
      </c>
      <c r="F2066" s="161">
        <v>60.31</v>
      </c>
      <c r="G2066" s="161">
        <v>325.24</v>
      </c>
    </row>
    <row r="2067" spans="1:7" s="190" customFormat="1" ht="25.5">
      <c r="A2067" s="160" t="s">
        <v>4693</v>
      </c>
      <c r="B2067" s="300"/>
      <c r="C2067" s="160" t="s">
        <v>1359</v>
      </c>
      <c r="D2067" s="638" t="s">
        <v>0</v>
      </c>
      <c r="E2067" s="301">
        <v>945.4</v>
      </c>
      <c r="F2067" s="161">
        <v>163.46</v>
      </c>
      <c r="G2067" s="161">
        <v>1108.8599999999999</v>
      </c>
    </row>
    <row r="2068" spans="1:7" s="190" customFormat="1" ht="25.5">
      <c r="A2068" s="160" t="s">
        <v>4694</v>
      </c>
      <c r="B2068" s="300"/>
      <c r="C2068" s="160" t="s">
        <v>1360</v>
      </c>
      <c r="D2068" s="638" t="s">
        <v>0</v>
      </c>
      <c r="E2068" s="301">
        <v>1110.25</v>
      </c>
      <c r="F2068" s="161">
        <v>163.46</v>
      </c>
      <c r="G2068" s="161">
        <v>1273.71</v>
      </c>
    </row>
    <row r="2069" spans="1:7" s="190" customFormat="1" ht="15.95" customHeight="1">
      <c r="A2069" s="185" t="s">
        <v>4695</v>
      </c>
      <c r="B2069" s="186" t="s">
        <v>1361</v>
      </c>
      <c r="C2069" s="187"/>
      <c r="D2069" s="191"/>
      <c r="E2069" s="192"/>
      <c r="F2069" s="192"/>
      <c r="G2069" s="193"/>
    </row>
    <row r="2070" spans="1:7" s="190" customFormat="1" ht="25.5">
      <c r="A2070" s="160" t="s">
        <v>7891</v>
      </c>
      <c r="B2070" s="300"/>
      <c r="C2070" s="160" t="s">
        <v>7892</v>
      </c>
      <c r="D2070" s="638" t="s">
        <v>1362</v>
      </c>
      <c r="E2070" s="301">
        <v>207.44</v>
      </c>
      <c r="F2070" s="161">
        <v>0.41</v>
      </c>
      <c r="G2070" s="161">
        <v>207.85</v>
      </c>
    </row>
    <row r="2071" spans="1:7" s="190" customFormat="1" ht="15.95" customHeight="1">
      <c r="A2071" s="185" t="s">
        <v>4696</v>
      </c>
      <c r="B2071" s="186" t="s">
        <v>1363</v>
      </c>
      <c r="C2071" s="187"/>
      <c r="D2071" s="191"/>
      <c r="E2071" s="192"/>
      <c r="F2071" s="192"/>
      <c r="G2071" s="193"/>
    </row>
    <row r="2072" spans="1:7" s="190" customFormat="1" ht="25.5">
      <c r="A2072" s="160" t="s">
        <v>4697</v>
      </c>
      <c r="B2072" s="300"/>
      <c r="C2072" s="160" t="s">
        <v>4698</v>
      </c>
      <c r="D2072" s="638" t="s">
        <v>0</v>
      </c>
      <c r="E2072" s="301">
        <v>139.99</v>
      </c>
      <c r="F2072" s="161">
        <v>8.39</v>
      </c>
      <c r="G2072" s="161">
        <v>148.38</v>
      </c>
    </row>
    <row r="2073" spans="1:7" s="190" customFormat="1" ht="25.5">
      <c r="A2073" s="160" t="s">
        <v>4699</v>
      </c>
      <c r="B2073" s="300"/>
      <c r="C2073" s="160" t="s">
        <v>4700</v>
      </c>
      <c r="D2073" s="638" t="s">
        <v>0</v>
      </c>
      <c r="E2073" s="301">
        <v>144.29</v>
      </c>
      <c r="F2073" s="161">
        <v>8.39</v>
      </c>
      <c r="G2073" s="161">
        <v>152.68</v>
      </c>
    </row>
    <row r="2074" spans="1:7" s="190" customFormat="1" ht="25.5">
      <c r="A2074" s="160" t="s">
        <v>4701</v>
      </c>
      <c r="B2074" s="300"/>
      <c r="C2074" s="160" t="s">
        <v>4702</v>
      </c>
      <c r="D2074" s="638" t="s">
        <v>0</v>
      </c>
      <c r="E2074" s="301">
        <v>172.77</v>
      </c>
      <c r="F2074" s="161">
        <v>8.39</v>
      </c>
      <c r="G2074" s="161">
        <v>181.16</v>
      </c>
    </row>
    <row r="2075" spans="1:7" s="190" customFormat="1" ht="25.5">
      <c r="A2075" s="160" t="s">
        <v>4703</v>
      </c>
      <c r="B2075" s="300"/>
      <c r="C2075" s="160" t="s">
        <v>4704</v>
      </c>
      <c r="D2075" s="638" t="s">
        <v>0</v>
      </c>
      <c r="E2075" s="301">
        <v>177.98</v>
      </c>
      <c r="F2075" s="161">
        <v>8.39</v>
      </c>
      <c r="G2075" s="161">
        <v>186.37</v>
      </c>
    </row>
    <row r="2076" spans="1:7" s="190" customFormat="1" ht="25.5">
      <c r="A2076" s="160" t="s">
        <v>4705</v>
      </c>
      <c r="B2076" s="300"/>
      <c r="C2076" s="160" t="s">
        <v>4706</v>
      </c>
      <c r="D2076" s="638" t="s">
        <v>0</v>
      </c>
      <c r="E2076" s="301">
        <v>217.64</v>
      </c>
      <c r="F2076" s="161">
        <v>8.39</v>
      </c>
      <c r="G2076" s="161">
        <v>226.03</v>
      </c>
    </row>
    <row r="2077" spans="1:7" s="190" customFormat="1" ht="25.5">
      <c r="A2077" s="160" t="s">
        <v>4707</v>
      </c>
      <c r="B2077" s="300"/>
      <c r="C2077" s="160" t="s">
        <v>4708</v>
      </c>
      <c r="D2077" s="638" t="s">
        <v>0</v>
      </c>
      <c r="E2077" s="301">
        <v>318.92</v>
      </c>
      <c r="F2077" s="161">
        <v>8.39</v>
      </c>
      <c r="G2077" s="161">
        <v>327.31</v>
      </c>
    </row>
    <row r="2078" spans="1:7" s="190" customFormat="1" ht="25.5">
      <c r="A2078" s="160" t="s">
        <v>4709</v>
      </c>
      <c r="B2078" s="300"/>
      <c r="C2078" s="160" t="s">
        <v>4710</v>
      </c>
      <c r="D2078" s="638" t="s">
        <v>0</v>
      </c>
      <c r="E2078" s="301">
        <v>342.79</v>
      </c>
      <c r="F2078" s="161">
        <v>8.39</v>
      </c>
      <c r="G2078" s="161">
        <v>351.18</v>
      </c>
    </row>
    <row r="2079" spans="1:7" s="190" customFormat="1" ht="25.5">
      <c r="A2079" s="160" t="s">
        <v>4711</v>
      </c>
      <c r="B2079" s="300"/>
      <c r="C2079" s="160" t="s">
        <v>4712</v>
      </c>
      <c r="D2079" s="638" t="s">
        <v>0</v>
      </c>
      <c r="E2079" s="301">
        <v>817.64</v>
      </c>
      <c r="F2079" s="161">
        <v>8.39</v>
      </c>
      <c r="G2079" s="161">
        <v>826.03</v>
      </c>
    </row>
    <row r="2080" spans="1:7" s="190" customFormat="1" ht="25.5">
      <c r="A2080" s="160" t="s">
        <v>4713</v>
      </c>
      <c r="B2080" s="300"/>
      <c r="C2080" s="160" t="s">
        <v>4714</v>
      </c>
      <c r="D2080" s="638" t="s">
        <v>0</v>
      </c>
      <c r="E2080" s="301">
        <v>211.59</v>
      </c>
      <c r="F2080" s="161">
        <v>8.39</v>
      </c>
      <c r="G2080" s="161">
        <v>219.98</v>
      </c>
    </row>
    <row r="2081" spans="1:7" s="190" customFormat="1" ht="15.95" customHeight="1">
      <c r="A2081" s="185" t="s">
        <v>4715</v>
      </c>
      <c r="B2081" s="186" t="s">
        <v>1364</v>
      </c>
      <c r="C2081" s="187"/>
      <c r="D2081" s="191"/>
      <c r="E2081" s="192"/>
      <c r="F2081" s="192"/>
      <c r="G2081" s="193"/>
    </row>
    <row r="2082" spans="1:7" s="190" customFormat="1" ht="25.5">
      <c r="A2082" s="160" t="s">
        <v>4716</v>
      </c>
      <c r="B2082" s="300"/>
      <c r="C2082" s="160" t="s">
        <v>1365</v>
      </c>
      <c r="D2082" s="638" t="s">
        <v>0</v>
      </c>
      <c r="E2082" s="301">
        <v>1823.82</v>
      </c>
      <c r="F2082" s="161">
        <v>50.87</v>
      </c>
      <c r="G2082" s="161">
        <v>1874.69</v>
      </c>
    </row>
    <row r="2083" spans="1:7" s="190" customFormat="1" ht="25.5">
      <c r="A2083" s="160" t="s">
        <v>4717</v>
      </c>
      <c r="B2083" s="300"/>
      <c r="C2083" s="160" t="s">
        <v>1366</v>
      </c>
      <c r="D2083" s="638" t="s">
        <v>0</v>
      </c>
      <c r="E2083" s="301">
        <v>2505.21</v>
      </c>
      <c r="F2083" s="161">
        <v>50.87</v>
      </c>
      <c r="G2083" s="161">
        <v>2556.08</v>
      </c>
    </row>
    <row r="2084" spans="1:7" s="190" customFormat="1" ht="25.5">
      <c r="A2084" s="160" t="s">
        <v>4718</v>
      </c>
      <c r="B2084" s="300"/>
      <c r="C2084" s="160" t="s">
        <v>1367</v>
      </c>
      <c r="D2084" s="638" t="s">
        <v>0</v>
      </c>
      <c r="E2084" s="301">
        <v>1295.6400000000001</v>
      </c>
      <c r="F2084" s="161">
        <v>50.87</v>
      </c>
      <c r="G2084" s="161">
        <v>1346.51</v>
      </c>
    </row>
    <row r="2085" spans="1:7" s="190" customFormat="1" ht="15.95" customHeight="1">
      <c r="A2085" s="185" t="s">
        <v>4719</v>
      </c>
      <c r="B2085" s="186" t="s">
        <v>1368</v>
      </c>
      <c r="C2085" s="187"/>
      <c r="D2085" s="191"/>
      <c r="E2085" s="192"/>
      <c r="F2085" s="192"/>
      <c r="G2085" s="193"/>
    </row>
    <row r="2086" spans="1:7" s="190" customFormat="1">
      <c r="A2086" s="160" t="s">
        <v>4720</v>
      </c>
      <c r="B2086" s="300"/>
      <c r="C2086" s="160" t="s">
        <v>1369</v>
      </c>
      <c r="D2086" s="638" t="s">
        <v>0</v>
      </c>
      <c r="E2086" s="301">
        <v>203.76</v>
      </c>
      <c r="F2086" s="161">
        <v>50.87</v>
      </c>
      <c r="G2086" s="161">
        <v>254.63</v>
      </c>
    </row>
    <row r="2087" spans="1:7" s="190" customFormat="1" ht="25.5">
      <c r="A2087" s="160" t="s">
        <v>4721</v>
      </c>
      <c r="B2087" s="300"/>
      <c r="C2087" s="160" t="s">
        <v>1370</v>
      </c>
      <c r="D2087" s="638" t="s">
        <v>0</v>
      </c>
      <c r="E2087" s="301">
        <v>196.14</v>
      </c>
      <c r="F2087" s="161">
        <v>50.87</v>
      </c>
      <c r="G2087" s="161">
        <v>247.01</v>
      </c>
    </row>
    <row r="2088" spans="1:7" s="190" customFormat="1" ht="25.5">
      <c r="A2088" s="160" t="s">
        <v>4722</v>
      </c>
      <c r="B2088" s="300"/>
      <c r="C2088" s="160" t="s">
        <v>1371</v>
      </c>
      <c r="D2088" s="638" t="s">
        <v>0</v>
      </c>
      <c r="E2088" s="301">
        <v>428.64</v>
      </c>
      <c r="F2088" s="161">
        <v>50.87</v>
      </c>
      <c r="G2088" s="161">
        <v>479.51</v>
      </c>
    </row>
    <row r="2089" spans="1:7" s="190" customFormat="1" ht="25.5">
      <c r="A2089" s="160" t="s">
        <v>4723</v>
      </c>
      <c r="B2089" s="300"/>
      <c r="C2089" s="160" t="s">
        <v>1372</v>
      </c>
      <c r="D2089" s="638" t="s">
        <v>0</v>
      </c>
      <c r="E2089" s="301">
        <v>90.51</v>
      </c>
      <c r="F2089" s="161">
        <v>50.87</v>
      </c>
      <c r="G2089" s="161">
        <v>141.38</v>
      </c>
    </row>
    <row r="2090" spans="1:7" s="190" customFormat="1" ht="25.5">
      <c r="A2090" s="160" t="s">
        <v>4724</v>
      </c>
      <c r="B2090" s="300"/>
      <c r="C2090" s="160" t="s">
        <v>1373</v>
      </c>
      <c r="D2090" s="638" t="s">
        <v>0</v>
      </c>
      <c r="E2090" s="301">
        <v>798.96</v>
      </c>
      <c r="F2090" s="161">
        <v>50.87</v>
      </c>
      <c r="G2090" s="161">
        <v>849.83</v>
      </c>
    </row>
    <row r="2091" spans="1:7" s="190" customFormat="1" ht="15.95" customHeight="1">
      <c r="A2091" s="185" t="s">
        <v>4725</v>
      </c>
      <c r="B2091" s="186" t="s">
        <v>4726</v>
      </c>
      <c r="C2091" s="187"/>
      <c r="D2091" s="191"/>
      <c r="E2091" s="192"/>
      <c r="F2091" s="192"/>
      <c r="G2091" s="193"/>
    </row>
    <row r="2092" spans="1:7" s="190" customFormat="1">
      <c r="A2092" s="160" t="s">
        <v>4727</v>
      </c>
      <c r="B2092" s="300"/>
      <c r="C2092" s="160" t="s">
        <v>1374</v>
      </c>
      <c r="D2092" s="638" t="s">
        <v>0</v>
      </c>
      <c r="E2092" s="301">
        <v>17.010000000000002</v>
      </c>
      <c r="F2092" s="161">
        <v>5.03</v>
      </c>
      <c r="G2092" s="161">
        <v>22.04</v>
      </c>
    </row>
    <row r="2093" spans="1:7" s="190" customFormat="1">
      <c r="A2093" s="160" t="s">
        <v>4728</v>
      </c>
      <c r="B2093" s="300"/>
      <c r="C2093" s="160" t="s">
        <v>4729</v>
      </c>
      <c r="D2093" s="638" t="s">
        <v>0</v>
      </c>
      <c r="E2093" s="301">
        <v>22.11</v>
      </c>
      <c r="F2093" s="161">
        <v>1.67</v>
      </c>
      <c r="G2093" s="161">
        <v>23.78</v>
      </c>
    </row>
    <row r="2094" spans="1:7" s="190" customFormat="1">
      <c r="A2094" s="160" t="s">
        <v>4730</v>
      </c>
      <c r="B2094" s="300"/>
      <c r="C2094" s="160" t="s">
        <v>1375</v>
      </c>
      <c r="D2094" s="638" t="s">
        <v>0</v>
      </c>
      <c r="E2094" s="301">
        <v>13.77</v>
      </c>
      <c r="F2094" s="161">
        <v>5.03</v>
      </c>
      <c r="G2094" s="161">
        <v>18.8</v>
      </c>
    </row>
    <row r="2095" spans="1:7" s="190" customFormat="1" ht="25.5">
      <c r="A2095" s="160" t="s">
        <v>4731</v>
      </c>
      <c r="B2095" s="300"/>
      <c r="C2095" s="160" t="s">
        <v>1376</v>
      </c>
      <c r="D2095" s="638" t="s">
        <v>0</v>
      </c>
      <c r="E2095" s="301">
        <v>0</v>
      </c>
      <c r="F2095" s="161">
        <v>16.79</v>
      </c>
      <c r="G2095" s="161">
        <v>16.79</v>
      </c>
    </row>
    <row r="2096" spans="1:7" s="190" customFormat="1" ht="25.5">
      <c r="A2096" s="160" t="s">
        <v>4732</v>
      </c>
      <c r="B2096" s="300"/>
      <c r="C2096" s="160" t="s">
        <v>1377</v>
      </c>
      <c r="D2096" s="638" t="s">
        <v>2</v>
      </c>
      <c r="E2096" s="301">
        <v>0</v>
      </c>
      <c r="F2096" s="161">
        <v>23.61</v>
      </c>
      <c r="G2096" s="161">
        <v>23.61</v>
      </c>
    </row>
    <row r="2097" spans="1:7" s="190" customFormat="1" ht="25.5">
      <c r="A2097" s="160" t="s">
        <v>4733</v>
      </c>
      <c r="B2097" s="300"/>
      <c r="C2097" s="160" t="s">
        <v>1378</v>
      </c>
      <c r="D2097" s="638" t="s">
        <v>2</v>
      </c>
      <c r="E2097" s="301">
        <v>0</v>
      </c>
      <c r="F2097" s="161">
        <v>47.2</v>
      </c>
      <c r="G2097" s="161">
        <v>47.2</v>
      </c>
    </row>
    <row r="2098" spans="1:7" s="190" customFormat="1" ht="25.5">
      <c r="A2098" s="160" t="s">
        <v>4734</v>
      </c>
      <c r="B2098" s="300"/>
      <c r="C2098" s="160" t="s">
        <v>1379</v>
      </c>
      <c r="D2098" s="638" t="s">
        <v>0</v>
      </c>
      <c r="E2098" s="301">
        <v>499.55</v>
      </c>
      <c r="F2098" s="161">
        <v>1.37</v>
      </c>
      <c r="G2098" s="161">
        <v>500.92</v>
      </c>
    </row>
    <row r="2099" spans="1:7" s="190" customFormat="1">
      <c r="A2099" s="160" t="s">
        <v>4735</v>
      </c>
      <c r="B2099" s="300"/>
      <c r="C2099" s="160" t="s">
        <v>1380</v>
      </c>
      <c r="D2099" s="638" t="s">
        <v>0</v>
      </c>
      <c r="E2099" s="301">
        <v>101.5</v>
      </c>
      <c r="F2099" s="161">
        <v>3.41</v>
      </c>
      <c r="G2099" s="161">
        <v>104.91</v>
      </c>
    </row>
    <row r="2100" spans="1:7" s="190" customFormat="1" ht="25.5">
      <c r="A2100" s="160" t="s">
        <v>4736</v>
      </c>
      <c r="B2100" s="300"/>
      <c r="C2100" s="160" t="s">
        <v>1381</v>
      </c>
      <c r="D2100" s="638" t="s">
        <v>2</v>
      </c>
      <c r="E2100" s="301">
        <v>402.91</v>
      </c>
      <c r="F2100" s="161">
        <v>23.61</v>
      </c>
      <c r="G2100" s="161">
        <v>426.52</v>
      </c>
    </row>
    <row r="2101" spans="1:7" s="190" customFormat="1" ht="38.25">
      <c r="A2101" s="160" t="s">
        <v>4737</v>
      </c>
      <c r="B2101" s="300"/>
      <c r="C2101" s="160" t="s">
        <v>1382</v>
      </c>
      <c r="D2101" s="638" t="s">
        <v>0</v>
      </c>
      <c r="E2101" s="301">
        <v>4617.8999999999996</v>
      </c>
      <c r="F2101" s="161">
        <v>37.76</v>
      </c>
      <c r="G2101" s="161">
        <v>4655.66</v>
      </c>
    </row>
    <row r="2102" spans="1:7" s="190" customFormat="1" ht="38.25">
      <c r="A2102" s="160" t="s">
        <v>7217</v>
      </c>
      <c r="B2102" s="300"/>
      <c r="C2102" s="160" t="s">
        <v>7218</v>
      </c>
      <c r="D2102" s="638" t="s">
        <v>0</v>
      </c>
      <c r="E2102" s="301">
        <v>10151.94</v>
      </c>
      <c r="F2102" s="161">
        <v>37.76</v>
      </c>
      <c r="G2102" s="161">
        <v>10189.700000000001</v>
      </c>
    </row>
    <row r="2103" spans="1:7" s="190" customFormat="1" ht="25.5">
      <c r="A2103" s="160" t="s">
        <v>7219</v>
      </c>
      <c r="B2103" s="300"/>
      <c r="C2103" s="160" t="s">
        <v>7220</v>
      </c>
      <c r="D2103" s="638" t="s">
        <v>0</v>
      </c>
      <c r="E2103" s="301">
        <v>18699.919999999998</v>
      </c>
      <c r="F2103" s="161">
        <v>37.76</v>
      </c>
      <c r="G2103" s="161">
        <v>18737.68</v>
      </c>
    </row>
    <row r="2104" spans="1:7" s="190" customFormat="1" ht="25.5">
      <c r="A2104" s="160" t="s">
        <v>4738</v>
      </c>
      <c r="B2104" s="300"/>
      <c r="C2104" s="160" t="s">
        <v>1383</v>
      </c>
      <c r="D2104" s="638" t="s">
        <v>0</v>
      </c>
      <c r="E2104" s="301">
        <v>354.41</v>
      </c>
      <c r="F2104" s="161">
        <v>16.79</v>
      </c>
      <c r="G2104" s="161">
        <v>371.2</v>
      </c>
    </row>
    <row r="2105" spans="1:7" s="190" customFormat="1" ht="15.95" customHeight="1">
      <c r="A2105" s="185" t="s">
        <v>4739</v>
      </c>
      <c r="B2105" s="186" t="s">
        <v>1384</v>
      </c>
      <c r="C2105" s="187"/>
      <c r="D2105" s="191"/>
      <c r="E2105" s="192"/>
      <c r="F2105" s="192"/>
      <c r="G2105" s="193"/>
    </row>
    <row r="2106" spans="1:7" s="190" customFormat="1" ht="25.5">
      <c r="A2106" s="160" t="s">
        <v>4740</v>
      </c>
      <c r="B2106" s="300"/>
      <c r="C2106" s="160" t="s">
        <v>1385</v>
      </c>
      <c r="D2106" s="638" t="s">
        <v>0</v>
      </c>
      <c r="E2106" s="301">
        <v>690.75</v>
      </c>
      <c r="F2106" s="161">
        <v>16.79</v>
      </c>
      <c r="G2106" s="161">
        <v>707.54</v>
      </c>
    </row>
    <row r="2107" spans="1:7" s="190" customFormat="1" ht="15.95" customHeight="1">
      <c r="A2107" s="185" t="s">
        <v>4741</v>
      </c>
      <c r="B2107" s="186" t="s">
        <v>1386</v>
      </c>
      <c r="C2107" s="187"/>
      <c r="D2107" s="191"/>
      <c r="E2107" s="192"/>
      <c r="F2107" s="192"/>
      <c r="G2107" s="193"/>
    </row>
    <row r="2108" spans="1:7" s="190" customFormat="1" ht="25.5">
      <c r="A2108" s="160" t="s">
        <v>4742</v>
      </c>
      <c r="B2108" s="300"/>
      <c r="C2108" s="160" t="s">
        <v>1387</v>
      </c>
      <c r="D2108" s="638" t="s">
        <v>0</v>
      </c>
      <c r="E2108" s="301">
        <v>270.83</v>
      </c>
      <c r="F2108" s="161">
        <v>50.87</v>
      </c>
      <c r="G2108" s="161">
        <v>321.7</v>
      </c>
    </row>
    <row r="2109" spans="1:7" s="190" customFormat="1" ht="15.95" customHeight="1">
      <c r="A2109" s="185" t="s">
        <v>4743</v>
      </c>
      <c r="B2109" s="186" t="s">
        <v>1388</v>
      </c>
      <c r="C2109" s="187"/>
      <c r="D2109" s="191"/>
      <c r="E2109" s="192"/>
      <c r="F2109" s="192"/>
      <c r="G2109" s="193"/>
    </row>
    <row r="2110" spans="1:7" s="190" customFormat="1" ht="25.5">
      <c r="A2110" s="160" t="s">
        <v>4744</v>
      </c>
      <c r="B2110" s="300"/>
      <c r="C2110" s="160" t="s">
        <v>4745</v>
      </c>
      <c r="D2110" s="638" t="s">
        <v>0</v>
      </c>
      <c r="E2110" s="301">
        <v>38.4</v>
      </c>
      <c r="F2110" s="161">
        <v>19.13</v>
      </c>
      <c r="G2110" s="161">
        <v>57.53</v>
      </c>
    </row>
    <row r="2111" spans="1:7" s="190" customFormat="1" ht="25.5">
      <c r="A2111" s="160" t="s">
        <v>4746</v>
      </c>
      <c r="B2111" s="300"/>
      <c r="C2111" s="160" t="s">
        <v>7893</v>
      </c>
      <c r="D2111" s="638" t="s">
        <v>0</v>
      </c>
      <c r="E2111" s="301">
        <v>101.33</v>
      </c>
      <c r="F2111" s="161">
        <v>19.13</v>
      </c>
      <c r="G2111" s="161">
        <v>120.46</v>
      </c>
    </row>
    <row r="2112" spans="1:7" ht="38.25">
      <c r="A2112" s="160" t="s">
        <v>4747</v>
      </c>
      <c r="B2112" s="300"/>
      <c r="C2112" s="160" t="s">
        <v>1389</v>
      </c>
      <c r="D2112" s="638" t="s">
        <v>0</v>
      </c>
      <c r="E2112" s="301">
        <v>156.47999999999999</v>
      </c>
      <c r="F2112" s="161">
        <v>19.13</v>
      </c>
      <c r="G2112" s="161">
        <v>175.61</v>
      </c>
    </row>
    <row r="2113" spans="1:7" s="190" customFormat="1" ht="51">
      <c r="A2113" s="160" t="s">
        <v>7894</v>
      </c>
      <c r="B2113" s="300"/>
      <c r="C2113" s="160" t="s">
        <v>8175</v>
      </c>
      <c r="D2113" s="638" t="s">
        <v>0</v>
      </c>
      <c r="E2113" s="301">
        <v>579.75</v>
      </c>
      <c r="F2113" s="161">
        <v>21.21</v>
      </c>
      <c r="G2113" s="161">
        <v>600.96</v>
      </c>
    </row>
    <row r="2114" spans="1:7" s="190" customFormat="1" ht="38.25">
      <c r="A2114" s="160" t="s">
        <v>7895</v>
      </c>
      <c r="B2114" s="300"/>
      <c r="C2114" s="160" t="s">
        <v>8176</v>
      </c>
      <c r="D2114" s="638" t="s">
        <v>0</v>
      </c>
      <c r="E2114" s="301">
        <v>7020.32</v>
      </c>
      <c r="F2114" s="161">
        <v>21.21</v>
      </c>
      <c r="G2114" s="161">
        <v>7041.53</v>
      </c>
    </row>
    <row r="2115" spans="1:7" s="190" customFormat="1" ht="51">
      <c r="A2115" s="160" t="s">
        <v>7896</v>
      </c>
      <c r="B2115" s="300"/>
      <c r="C2115" s="160" t="s">
        <v>8177</v>
      </c>
      <c r="D2115" s="638" t="s">
        <v>0</v>
      </c>
      <c r="E2115" s="301">
        <v>2499.12</v>
      </c>
      <c r="F2115" s="161">
        <v>21.21</v>
      </c>
      <c r="G2115" s="161">
        <v>2520.33</v>
      </c>
    </row>
    <row r="2116" spans="1:7" s="190" customFormat="1" ht="51">
      <c r="A2116" s="160" t="s">
        <v>7897</v>
      </c>
      <c r="B2116" s="300"/>
      <c r="C2116" s="160" t="s">
        <v>8178</v>
      </c>
      <c r="D2116" s="638" t="s">
        <v>0</v>
      </c>
      <c r="E2116" s="301">
        <v>856.25</v>
      </c>
      <c r="F2116" s="161">
        <v>21.21</v>
      </c>
      <c r="G2116" s="161">
        <v>877.46</v>
      </c>
    </row>
    <row r="2117" spans="1:7" s="190" customFormat="1" ht="15.95" customHeight="1">
      <c r="A2117" s="185" t="s">
        <v>4748</v>
      </c>
      <c r="B2117" s="186" t="s">
        <v>4749</v>
      </c>
      <c r="C2117" s="187"/>
      <c r="D2117" s="191"/>
      <c r="E2117" s="192"/>
      <c r="F2117" s="192"/>
      <c r="G2117" s="193"/>
    </row>
    <row r="2118" spans="1:7" s="190" customFormat="1" ht="38.25">
      <c r="A2118" s="160" t="s">
        <v>4750</v>
      </c>
      <c r="B2118" s="300"/>
      <c r="C2118" s="160" t="s">
        <v>4751</v>
      </c>
      <c r="D2118" s="638" t="s">
        <v>0</v>
      </c>
      <c r="E2118" s="301">
        <v>296.20999999999998</v>
      </c>
      <c r="F2118" s="161">
        <v>55.41</v>
      </c>
      <c r="G2118" s="161">
        <v>351.62</v>
      </c>
    </row>
    <row r="2119" spans="1:7" s="190" customFormat="1" ht="38.25">
      <c r="A2119" s="160" t="s">
        <v>4752</v>
      </c>
      <c r="B2119" s="300"/>
      <c r="C2119" s="160" t="s">
        <v>4753</v>
      </c>
      <c r="D2119" s="638" t="s">
        <v>0</v>
      </c>
      <c r="E2119" s="301">
        <v>360.23</v>
      </c>
      <c r="F2119" s="161">
        <v>55.41</v>
      </c>
      <c r="G2119" s="161">
        <v>415.64</v>
      </c>
    </row>
    <row r="2120" spans="1:7" ht="38.25">
      <c r="A2120" s="160" t="s">
        <v>4754</v>
      </c>
      <c r="B2120" s="300"/>
      <c r="C2120" s="160" t="s">
        <v>4755</v>
      </c>
      <c r="D2120" s="638" t="s">
        <v>0</v>
      </c>
      <c r="E2120" s="301">
        <v>440.11</v>
      </c>
      <c r="F2120" s="161">
        <v>55.41</v>
      </c>
      <c r="G2120" s="161">
        <v>495.52</v>
      </c>
    </row>
    <row r="2121" spans="1:7" s="190" customFormat="1" ht="51">
      <c r="A2121" s="160" t="s">
        <v>4756</v>
      </c>
      <c r="B2121" s="300"/>
      <c r="C2121" s="160" t="s">
        <v>7898</v>
      </c>
      <c r="D2121" s="638" t="s">
        <v>0</v>
      </c>
      <c r="E2121" s="301">
        <v>269.42</v>
      </c>
      <c r="F2121" s="161">
        <v>55.41</v>
      </c>
      <c r="G2121" s="161">
        <v>324.83</v>
      </c>
    </row>
    <row r="2122" spans="1:7" s="190" customFormat="1" ht="51">
      <c r="A2122" s="160" t="s">
        <v>4757</v>
      </c>
      <c r="B2122" s="300"/>
      <c r="C2122" s="160" t="s">
        <v>7899</v>
      </c>
      <c r="D2122" s="638" t="s">
        <v>0</v>
      </c>
      <c r="E2122" s="301">
        <v>517.89</v>
      </c>
      <c r="F2122" s="161">
        <v>55.41</v>
      </c>
      <c r="G2122" s="161">
        <v>573.29999999999995</v>
      </c>
    </row>
    <row r="2123" spans="1:7" s="190" customFormat="1" ht="38.25">
      <c r="A2123" s="160" t="s">
        <v>4758</v>
      </c>
      <c r="B2123" s="300"/>
      <c r="C2123" s="160" t="s">
        <v>1390</v>
      </c>
      <c r="D2123" s="638" t="s">
        <v>3</v>
      </c>
      <c r="E2123" s="301">
        <v>24806.29</v>
      </c>
      <c r="F2123" s="161">
        <v>77.27</v>
      </c>
      <c r="G2123" s="161">
        <v>24883.56</v>
      </c>
    </row>
    <row r="2124" spans="1:7" s="190" customFormat="1" ht="15.95" customHeight="1">
      <c r="A2124" s="179" t="s">
        <v>4759</v>
      </c>
      <c r="B2124" s="180" t="s">
        <v>7591</v>
      </c>
      <c r="C2124" s="181"/>
      <c r="D2124" s="182"/>
      <c r="E2124" s="183"/>
      <c r="F2124" s="183"/>
      <c r="G2124" s="184"/>
    </row>
    <row r="2125" spans="1:7" s="190" customFormat="1" ht="15.95" customHeight="1">
      <c r="A2125" s="185" t="s">
        <v>4760</v>
      </c>
      <c r="B2125" s="186" t="s">
        <v>1391</v>
      </c>
      <c r="C2125" s="187"/>
      <c r="D2125" s="191"/>
      <c r="E2125" s="192"/>
      <c r="F2125" s="192"/>
      <c r="G2125" s="193"/>
    </row>
    <row r="2126" spans="1:7" s="190" customFormat="1" ht="25.5">
      <c r="A2126" s="160" t="s">
        <v>4761</v>
      </c>
      <c r="B2126" s="300"/>
      <c r="C2126" s="160" t="s">
        <v>1392</v>
      </c>
      <c r="D2126" s="638" t="s">
        <v>34</v>
      </c>
      <c r="E2126" s="301">
        <v>3.74</v>
      </c>
      <c r="F2126" s="161">
        <v>16.79</v>
      </c>
      <c r="G2126" s="161">
        <v>20.53</v>
      </c>
    </row>
    <row r="2127" spans="1:7" s="190" customFormat="1" ht="25.5">
      <c r="A2127" s="160" t="s">
        <v>4762</v>
      </c>
      <c r="B2127" s="300"/>
      <c r="C2127" s="160" t="s">
        <v>1393</v>
      </c>
      <c r="D2127" s="638" t="s">
        <v>34</v>
      </c>
      <c r="E2127" s="301">
        <v>5.64</v>
      </c>
      <c r="F2127" s="161">
        <v>20.13</v>
      </c>
      <c r="G2127" s="161">
        <v>25.77</v>
      </c>
    </row>
    <row r="2128" spans="1:7" s="190" customFormat="1" ht="25.5">
      <c r="A2128" s="160" t="s">
        <v>4763</v>
      </c>
      <c r="B2128" s="300"/>
      <c r="C2128" s="160" t="s">
        <v>1394</v>
      </c>
      <c r="D2128" s="638" t="s">
        <v>34</v>
      </c>
      <c r="E2128" s="301">
        <v>7.39</v>
      </c>
      <c r="F2128" s="161">
        <v>23.49</v>
      </c>
      <c r="G2128" s="161">
        <v>30.88</v>
      </c>
    </row>
    <row r="2129" spans="1:7" s="190" customFormat="1" ht="25.5">
      <c r="A2129" s="160" t="s">
        <v>4764</v>
      </c>
      <c r="B2129" s="300"/>
      <c r="C2129" s="160" t="s">
        <v>1395</v>
      </c>
      <c r="D2129" s="638" t="s">
        <v>34</v>
      </c>
      <c r="E2129" s="301">
        <v>9.1999999999999993</v>
      </c>
      <c r="F2129" s="161">
        <v>26.84</v>
      </c>
      <c r="G2129" s="161">
        <v>36.04</v>
      </c>
    </row>
    <row r="2130" spans="1:7" s="190" customFormat="1" ht="25.5">
      <c r="A2130" s="160" t="s">
        <v>4765</v>
      </c>
      <c r="B2130" s="300"/>
      <c r="C2130" s="160" t="s">
        <v>41</v>
      </c>
      <c r="D2130" s="638" t="s">
        <v>34</v>
      </c>
      <c r="E2130" s="301">
        <v>12.06</v>
      </c>
      <c r="F2130" s="161">
        <v>30.19</v>
      </c>
      <c r="G2130" s="161">
        <v>42.25</v>
      </c>
    </row>
    <row r="2131" spans="1:7" s="190" customFormat="1" ht="25.5">
      <c r="A2131" s="160" t="s">
        <v>4766</v>
      </c>
      <c r="B2131" s="300"/>
      <c r="C2131" s="160" t="s">
        <v>1396</v>
      </c>
      <c r="D2131" s="638" t="s">
        <v>34</v>
      </c>
      <c r="E2131" s="301">
        <v>20.77</v>
      </c>
      <c r="F2131" s="161">
        <v>33.549999999999997</v>
      </c>
      <c r="G2131" s="161">
        <v>54.32</v>
      </c>
    </row>
    <row r="2132" spans="1:7" s="190" customFormat="1" ht="25.5">
      <c r="A2132" s="160" t="s">
        <v>4767</v>
      </c>
      <c r="B2132" s="300"/>
      <c r="C2132" s="160" t="s">
        <v>1397</v>
      </c>
      <c r="D2132" s="638" t="s">
        <v>34</v>
      </c>
      <c r="E2132" s="301">
        <v>27.78</v>
      </c>
      <c r="F2132" s="161">
        <v>36.909999999999997</v>
      </c>
      <c r="G2132" s="161">
        <v>64.69</v>
      </c>
    </row>
    <row r="2133" spans="1:7" s="190" customFormat="1" ht="25.5">
      <c r="A2133" s="160" t="s">
        <v>4768</v>
      </c>
      <c r="B2133" s="300"/>
      <c r="C2133" s="160" t="s">
        <v>1398</v>
      </c>
      <c r="D2133" s="638" t="s">
        <v>34</v>
      </c>
      <c r="E2133" s="301">
        <v>42.57</v>
      </c>
      <c r="F2133" s="161">
        <v>43.61</v>
      </c>
      <c r="G2133" s="161">
        <v>86.18</v>
      </c>
    </row>
    <row r="2134" spans="1:7" s="190" customFormat="1" ht="15.95" customHeight="1">
      <c r="A2134" s="185" t="s">
        <v>4769</v>
      </c>
      <c r="B2134" s="186" t="s">
        <v>6839</v>
      </c>
      <c r="C2134" s="187"/>
      <c r="D2134" s="191"/>
      <c r="E2134" s="192"/>
      <c r="F2134" s="192"/>
      <c r="G2134" s="193"/>
    </row>
    <row r="2135" spans="1:7" s="190" customFormat="1" ht="25.5">
      <c r="A2135" s="160" t="s">
        <v>4770</v>
      </c>
      <c r="B2135" s="300"/>
      <c r="C2135" s="160" t="s">
        <v>6840</v>
      </c>
      <c r="D2135" s="638" t="s">
        <v>34</v>
      </c>
      <c r="E2135" s="301">
        <v>5.83</v>
      </c>
      <c r="F2135" s="161">
        <v>20.13</v>
      </c>
      <c r="G2135" s="161">
        <v>25.96</v>
      </c>
    </row>
    <row r="2136" spans="1:7" s="190" customFormat="1" ht="25.5">
      <c r="A2136" s="160" t="s">
        <v>4771</v>
      </c>
      <c r="B2136" s="300"/>
      <c r="C2136" s="160" t="s">
        <v>6841</v>
      </c>
      <c r="D2136" s="638" t="s">
        <v>34</v>
      </c>
      <c r="E2136" s="301">
        <v>7.25</v>
      </c>
      <c r="F2136" s="161">
        <v>23.49</v>
      </c>
      <c r="G2136" s="161">
        <v>30.74</v>
      </c>
    </row>
    <row r="2137" spans="1:7" s="190" customFormat="1" ht="25.5">
      <c r="A2137" s="160" t="s">
        <v>4772</v>
      </c>
      <c r="B2137" s="300"/>
      <c r="C2137" s="160" t="s">
        <v>6842</v>
      </c>
      <c r="D2137" s="638" t="s">
        <v>34</v>
      </c>
      <c r="E2137" s="301">
        <v>11.54</v>
      </c>
      <c r="F2137" s="161">
        <v>26.84</v>
      </c>
      <c r="G2137" s="161">
        <v>38.380000000000003</v>
      </c>
    </row>
    <row r="2138" spans="1:7" s="190" customFormat="1" ht="25.5">
      <c r="A2138" s="160" t="s">
        <v>4773</v>
      </c>
      <c r="B2138" s="300"/>
      <c r="C2138" s="160" t="s">
        <v>6843</v>
      </c>
      <c r="D2138" s="638" t="s">
        <v>34</v>
      </c>
      <c r="E2138" s="301">
        <v>13.94</v>
      </c>
      <c r="F2138" s="161">
        <v>30.19</v>
      </c>
      <c r="G2138" s="161">
        <v>44.13</v>
      </c>
    </row>
    <row r="2139" spans="1:7" s="190" customFormat="1" ht="25.5">
      <c r="A2139" s="160" t="s">
        <v>4774</v>
      </c>
      <c r="B2139" s="300"/>
      <c r="C2139" s="160" t="s">
        <v>6844</v>
      </c>
      <c r="D2139" s="638" t="s">
        <v>34</v>
      </c>
      <c r="E2139" s="301">
        <v>15.98</v>
      </c>
      <c r="F2139" s="161">
        <v>33.549999999999997</v>
      </c>
      <c r="G2139" s="161">
        <v>49.53</v>
      </c>
    </row>
    <row r="2140" spans="1:7" s="190" customFormat="1" ht="25.5">
      <c r="A2140" s="160" t="s">
        <v>4775</v>
      </c>
      <c r="B2140" s="300"/>
      <c r="C2140" s="160" t="s">
        <v>6845</v>
      </c>
      <c r="D2140" s="638" t="s">
        <v>34</v>
      </c>
      <c r="E2140" s="301">
        <v>28.08</v>
      </c>
      <c r="F2140" s="161">
        <v>40.26</v>
      </c>
      <c r="G2140" s="161">
        <v>68.34</v>
      </c>
    </row>
    <row r="2141" spans="1:7" s="190" customFormat="1" ht="25.5">
      <c r="A2141" s="160" t="s">
        <v>4776</v>
      </c>
      <c r="B2141" s="300"/>
      <c r="C2141" s="160" t="s">
        <v>6846</v>
      </c>
      <c r="D2141" s="638" t="s">
        <v>34</v>
      </c>
      <c r="E2141" s="301">
        <v>36.450000000000003</v>
      </c>
      <c r="F2141" s="161">
        <v>50.34</v>
      </c>
      <c r="G2141" s="161">
        <v>86.79</v>
      </c>
    </row>
    <row r="2142" spans="1:7" s="190" customFormat="1" ht="25.5">
      <c r="A2142" s="160" t="s">
        <v>4777</v>
      </c>
      <c r="B2142" s="300"/>
      <c r="C2142" s="160" t="s">
        <v>6847</v>
      </c>
      <c r="D2142" s="638" t="s">
        <v>34</v>
      </c>
      <c r="E2142" s="301">
        <v>53.05</v>
      </c>
      <c r="F2142" s="161">
        <v>60.39</v>
      </c>
      <c r="G2142" s="161">
        <v>113.44</v>
      </c>
    </row>
    <row r="2143" spans="1:7" s="190" customFormat="1" ht="15.95" customHeight="1">
      <c r="A2143" s="185" t="s">
        <v>4778</v>
      </c>
      <c r="B2143" s="186" t="s">
        <v>6848</v>
      </c>
      <c r="C2143" s="187"/>
      <c r="D2143" s="191"/>
      <c r="E2143" s="192"/>
      <c r="F2143" s="192"/>
      <c r="G2143" s="193"/>
    </row>
    <row r="2144" spans="1:7" s="190" customFormat="1" ht="25.5">
      <c r="A2144" s="160" t="s">
        <v>4779</v>
      </c>
      <c r="B2144" s="300"/>
      <c r="C2144" s="160" t="s">
        <v>6849</v>
      </c>
      <c r="D2144" s="638" t="s">
        <v>34</v>
      </c>
      <c r="E2144" s="301">
        <v>9.65</v>
      </c>
      <c r="F2144" s="161">
        <v>20.13</v>
      </c>
      <c r="G2144" s="161">
        <v>29.78</v>
      </c>
    </row>
    <row r="2145" spans="1:7" s="190" customFormat="1" ht="25.5">
      <c r="A2145" s="160" t="s">
        <v>4780</v>
      </c>
      <c r="B2145" s="300"/>
      <c r="C2145" s="160" t="s">
        <v>6850</v>
      </c>
      <c r="D2145" s="638" t="s">
        <v>34</v>
      </c>
      <c r="E2145" s="301">
        <v>12.25</v>
      </c>
      <c r="F2145" s="161">
        <v>23.49</v>
      </c>
      <c r="G2145" s="161">
        <v>35.74</v>
      </c>
    </row>
    <row r="2146" spans="1:7" s="190" customFormat="1" ht="25.5">
      <c r="A2146" s="160" t="s">
        <v>4781</v>
      </c>
      <c r="B2146" s="300"/>
      <c r="C2146" s="160" t="s">
        <v>6851</v>
      </c>
      <c r="D2146" s="638" t="s">
        <v>34</v>
      </c>
      <c r="E2146" s="301">
        <v>19.809999999999999</v>
      </c>
      <c r="F2146" s="161">
        <v>26.84</v>
      </c>
      <c r="G2146" s="161">
        <v>46.65</v>
      </c>
    </row>
    <row r="2147" spans="1:7" s="190" customFormat="1" ht="25.5">
      <c r="A2147" s="160" t="s">
        <v>4782</v>
      </c>
      <c r="B2147" s="300"/>
      <c r="C2147" s="160" t="s">
        <v>6852</v>
      </c>
      <c r="D2147" s="638" t="s">
        <v>34</v>
      </c>
      <c r="E2147" s="301">
        <v>23.58</v>
      </c>
      <c r="F2147" s="161">
        <v>30.19</v>
      </c>
      <c r="G2147" s="161">
        <v>53.77</v>
      </c>
    </row>
    <row r="2148" spans="1:7" s="190" customFormat="1" ht="25.5">
      <c r="A2148" s="160" t="s">
        <v>4783</v>
      </c>
      <c r="B2148" s="300"/>
      <c r="C2148" s="160" t="s">
        <v>6853</v>
      </c>
      <c r="D2148" s="638" t="s">
        <v>34</v>
      </c>
      <c r="E2148" s="301">
        <v>30.43</v>
      </c>
      <c r="F2148" s="161">
        <v>33.549999999999997</v>
      </c>
      <c r="G2148" s="161">
        <v>63.98</v>
      </c>
    </row>
    <row r="2149" spans="1:7" s="190" customFormat="1" ht="25.5">
      <c r="A2149" s="160" t="s">
        <v>4784</v>
      </c>
      <c r="B2149" s="300"/>
      <c r="C2149" s="160" t="s">
        <v>6854</v>
      </c>
      <c r="D2149" s="638" t="s">
        <v>34</v>
      </c>
      <c r="E2149" s="301">
        <v>45.24</v>
      </c>
      <c r="F2149" s="161">
        <v>40.26</v>
      </c>
      <c r="G2149" s="161">
        <v>85.5</v>
      </c>
    </row>
    <row r="2150" spans="1:7" s="190" customFormat="1" ht="25.5">
      <c r="A2150" s="160" t="s">
        <v>4785</v>
      </c>
      <c r="B2150" s="300"/>
      <c r="C2150" s="160" t="s">
        <v>6855</v>
      </c>
      <c r="D2150" s="638" t="s">
        <v>34</v>
      </c>
      <c r="E2150" s="301">
        <v>51.8</v>
      </c>
      <c r="F2150" s="161">
        <v>50.34</v>
      </c>
      <c r="G2150" s="161">
        <v>102.14</v>
      </c>
    </row>
    <row r="2151" spans="1:7" s="190" customFormat="1" ht="25.5">
      <c r="A2151" s="160" t="s">
        <v>4786</v>
      </c>
      <c r="B2151" s="300"/>
      <c r="C2151" s="160" t="s">
        <v>6856</v>
      </c>
      <c r="D2151" s="638" t="s">
        <v>34</v>
      </c>
      <c r="E2151" s="301">
        <v>74.11</v>
      </c>
      <c r="F2151" s="161">
        <v>60.39</v>
      </c>
      <c r="G2151" s="161">
        <v>134.5</v>
      </c>
    </row>
    <row r="2152" spans="1:7" s="190" customFormat="1" ht="15.95" customHeight="1">
      <c r="A2152" s="185" t="s">
        <v>4787</v>
      </c>
      <c r="B2152" s="186" t="s">
        <v>6857</v>
      </c>
      <c r="C2152" s="187"/>
      <c r="D2152" s="191"/>
      <c r="E2152" s="192"/>
      <c r="F2152" s="192"/>
      <c r="G2152" s="193"/>
    </row>
    <row r="2153" spans="1:7" s="190" customFormat="1" ht="25.5">
      <c r="A2153" s="160" t="s">
        <v>4788</v>
      </c>
      <c r="B2153" s="300"/>
      <c r="C2153" s="160" t="s">
        <v>6858</v>
      </c>
      <c r="D2153" s="638" t="s">
        <v>34</v>
      </c>
      <c r="E2153" s="301">
        <v>10.49</v>
      </c>
      <c r="F2153" s="161">
        <v>16.79</v>
      </c>
      <c r="G2153" s="161">
        <v>27.28</v>
      </c>
    </row>
    <row r="2154" spans="1:7" s="190" customFormat="1" ht="25.5">
      <c r="A2154" s="160" t="s">
        <v>4789</v>
      </c>
      <c r="B2154" s="300"/>
      <c r="C2154" s="160" t="s">
        <v>6859</v>
      </c>
      <c r="D2154" s="638" t="s">
        <v>34</v>
      </c>
      <c r="E2154" s="301">
        <v>12.39</v>
      </c>
      <c r="F2154" s="161">
        <v>20.13</v>
      </c>
      <c r="G2154" s="161">
        <v>32.520000000000003</v>
      </c>
    </row>
    <row r="2155" spans="1:7" s="190" customFormat="1" ht="25.5">
      <c r="A2155" s="160" t="s">
        <v>4790</v>
      </c>
      <c r="B2155" s="300"/>
      <c r="C2155" s="160" t="s">
        <v>6860</v>
      </c>
      <c r="D2155" s="638" t="s">
        <v>34</v>
      </c>
      <c r="E2155" s="301">
        <v>15.6</v>
      </c>
      <c r="F2155" s="161">
        <v>23.49</v>
      </c>
      <c r="G2155" s="161">
        <v>39.090000000000003</v>
      </c>
    </row>
    <row r="2156" spans="1:7" s="190" customFormat="1" ht="25.5">
      <c r="A2156" s="160" t="s">
        <v>4791</v>
      </c>
      <c r="B2156" s="300"/>
      <c r="C2156" s="160" t="s">
        <v>6861</v>
      </c>
      <c r="D2156" s="638" t="s">
        <v>34</v>
      </c>
      <c r="E2156" s="301">
        <v>24.37</v>
      </c>
      <c r="F2156" s="161">
        <v>26.84</v>
      </c>
      <c r="G2156" s="161">
        <v>51.21</v>
      </c>
    </row>
    <row r="2157" spans="1:7" s="190" customFormat="1" ht="25.5">
      <c r="A2157" s="160" t="s">
        <v>4792</v>
      </c>
      <c r="B2157" s="300"/>
      <c r="C2157" s="160" t="s">
        <v>6862</v>
      </c>
      <c r="D2157" s="638" t="s">
        <v>34</v>
      </c>
      <c r="E2157" s="301">
        <v>28.49</v>
      </c>
      <c r="F2157" s="161">
        <v>30.19</v>
      </c>
      <c r="G2157" s="161">
        <v>58.68</v>
      </c>
    </row>
    <row r="2158" spans="1:7" s="190" customFormat="1" ht="25.5">
      <c r="A2158" s="160" t="s">
        <v>4793</v>
      </c>
      <c r="B2158" s="300"/>
      <c r="C2158" s="160" t="s">
        <v>6863</v>
      </c>
      <c r="D2158" s="638" t="s">
        <v>34</v>
      </c>
      <c r="E2158" s="301">
        <v>36.119999999999997</v>
      </c>
      <c r="F2158" s="161">
        <v>33.549999999999997</v>
      </c>
      <c r="G2158" s="161">
        <v>69.67</v>
      </c>
    </row>
    <row r="2159" spans="1:7" s="190" customFormat="1" ht="25.5">
      <c r="A2159" s="160" t="s">
        <v>4794</v>
      </c>
      <c r="B2159" s="300"/>
      <c r="C2159" s="160" t="s">
        <v>6864</v>
      </c>
      <c r="D2159" s="638" t="s">
        <v>34</v>
      </c>
      <c r="E2159" s="301">
        <v>50.27</v>
      </c>
      <c r="F2159" s="161">
        <v>40.26</v>
      </c>
      <c r="G2159" s="161">
        <v>90.53</v>
      </c>
    </row>
    <row r="2160" spans="1:7" s="190" customFormat="1" ht="25.5">
      <c r="A2160" s="160" t="s">
        <v>4795</v>
      </c>
      <c r="B2160" s="300"/>
      <c r="C2160" s="160" t="s">
        <v>6865</v>
      </c>
      <c r="D2160" s="638" t="s">
        <v>34</v>
      </c>
      <c r="E2160" s="301">
        <v>58.15</v>
      </c>
      <c r="F2160" s="161">
        <v>50.34</v>
      </c>
      <c r="G2160" s="161">
        <v>108.49</v>
      </c>
    </row>
    <row r="2161" spans="1:7" s="190" customFormat="1" ht="25.5">
      <c r="A2161" s="160" t="s">
        <v>4796</v>
      </c>
      <c r="B2161" s="300"/>
      <c r="C2161" s="160" t="s">
        <v>6866</v>
      </c>
      <c r="D2161" s="638" t="s">
        <v>34</v>
      </c>
      <c r="E2161" s="301">
        <v>76.430000000000007</v>
      </c>
      <c r="F2161" s="161">
        <v>60.39</v>
      </c>
      <c r="G2161" s="161">
        <v>136.82</v>
      </c>
    </row>
    <row r="2162" spans="1:7" s="190" customFormat="1" ht="15.95" customHeight="1">
      <c r="A2162" s="185" t="s">
        <v>4797</v>
      </c>
      <c r="B2162" s="186" t="s">
        <v>1399</v>
      </c>
      <c r="C2162" s="187"/>
      <c r="D2162" s="191"/>
      <c r="E2162" s="192"/>
      <c r="F2162" s="192"/>
      <c r="G2162" s="193"/>
    </row>
    <row r="2163" spans="1:7" s="190" customFormat="1" ht="25.5">
      <c r="A2163" s="160" t="s">
        <v>4798</v>
      </c>
      <c r="B2163" s="300"/>
      <c r="C2163" s="160" t="s">
        <v>1400</v>
      </c>
      <c r="D2163" s="638" t="s">
        <v>3</v>
      </c>
      <c r="E2163" s="301">
        <v>5.0999999999999996</v>
      </c>
      <c r="F2163" s="161">
        <v>8.39</v>
      </c>
      <c r="G2163" s="161">
        <v>13.49</v>
      </c>
    </row>
    <row r="2164" spans="1:7" s="190" customFormat="1" ht="25.5">
      <c r="A2164" s="160" t="s">
        <v>4799</v>
      </c>
      <c r="B2164" s="300"/>
      <c r="C2164" s="160" t="s">
        <v>1401</v>
      </c>
      <c r="D2164" s="638" t="s">
        <v>34</v>
      </c>
      <c r="E2164" s="301">
        <v>3.56</v>
      </c>
      <c r="F2164" s="161">
        <v>1.67</v>
      </c>
      <c r="G2164" s="161">
        <v>5.23</v>
      </c>
    </row>
    <row r="2165" spans="1:7" s="190" customFormat="1">
      <c r="A2165" s="160" t="s">
        <v>4800</v>
      </c>
      <c r="B2165" s="300"/>
      <c r="C2165" s="160" t="s">
        <v>1402</v>
      </c>
      <c r="D2165" s="638" t="s">
        <v>0</v>
      </c>
      <c r="E2165" s="301">
        <v>0.6</v>
      </c>
      <c r="F2165" s="161">
        <v>5.03</v>
      </c>
      <c r="G2165" s="161">
        <v>5.63</v>
      </c>
    </row>
    <row r="2166" spans="1:7" s="190" customFormat="1">
      <c r="A2166" s="160" t="s">
        <v>4801</v>
      </c>
      <c r="B2166" s="300"/>
      <c r="C2166" s="160" t="s">
        <v>1403</v>
      </c>
      <c r="D2166" s="638" t="s">
        <v>0</v>
      </c>
      <c r="E2166" s="301">
        <v>1.51</v>
      </c>
      <c r="F2166" s="161">
        <v>6.03</v>
      </c>
      <c r="G2166" s="161">
        <v>7.54</v>
      </c>
    </row>
    <row r="2167" spans="1:7" s="190" customFormat="1">
      <c r="A2167" s="160" t="s">
        <v>4802</v>
      </c>
      <c r="B2167" s="300"/>
      <c r="C2167" s="160" t="s">
        <v>4803</v>
      </c>
      <c r="D2167" s="638" t="s">
        <v>0</v>
      </c>
      <c r="E2167" s="301">
        <v>1.19</v>
      </c>
      <c r="F2167" s="161">
        <v>6.03</v>
      </c>
      <c r="G2167" s="161">
        <v>7.22</v>
      </c>
    </row>
    <row r="2168" spans="1:7" s="190" customFormat="1">
      <c r="A2168" s="160" t="s">
        <v>4804</v>
      </c>
      <c r="B2168" s="300"/>
      <c r="C2168" s="160" t="s">
        <v>1404</v>
      </c>
      <c r="D2168" s="638" t="s">
        <v>0</v>
      </c>
      <c r="E2168" s="301">
        <v>1.31</v>
      </c>
      <c r="F2168" s="161">
        <v>5.03</v>
      </c>
      <c r="G2168" s="161">
        <v>6.34</v>
      </c>
    </row>
    <row r="2169" spans="1:7" s="190" customFormat="1" ht="25.5">
      <c r="A2169" s="160" t="s">
        <v>7592</v>
      </c>
      <c r="B2169" s="300"/>
      <c r="C2169" s="160" t="s">
        <v>7593</v>
      </c>
      <c r="D2169" s="638" t="s">
        <v>34</v>
      </c>
      <c r="E2169" s="301">
        <v>3.15</v>
      </c>
      <c r="F2169" s="161">
        <v>10.06</v>
      </c>
      <c r="G2169" s="161">
        <v>13.21</v>
      </c>
    </row>
    <row r="2170" spans="1:7" s="190" customFormat="1" ht="25.5">
      <c r="A2170" s="160" t="s">
        <v>4805</v>
      </c>
      <c r="B2170" s="300"/>
      <c r="C2170" s="160" t="s">
        <v>1405</v>
      </c>
      <c r="D2170" s="638" t="s">
        <v>34</v>
      </c>
      <c r="E2170" s="301">
        <v>5.29</v>
      </c>
      <c r="F2170" s="161">
        <v>4.72</v>
      </c>
      <c r="G2170" s="161">
        <v>10.01</v>
      </c>
    </row>
    <row r="2171" spans="1:7" s="190" customFormat="1" ht="25.5">
      <c r="A2171" s="160" t="s">
        <v>4806</v>
      </c>
      <c r="B2171" s="300"/>
      <c r="C2171" s="160" t="s">
        <v>1406</v>
      </c>
      <c r="D2171" s="638" t="s">
        <v>34</v>
      </c>
      <c r="E2171" s="301">
        <v>2.5299999999999998</v>
      </c>
      <c r="F2171" s="161">
        <v>4.72</v>
      </c>
      <c r="G2171" s="161">
        <v>7.25</v>
      </c>
    </row>
    <row r="2172" spans="1:7" s="190" customFormat="1" ht="25.5">
      <c r="A2172" s="160" t="s">
        <v>4807</v>
      </c>
      <c r="B2172" s="300"/>
      <c r="C2172" s="160" t="s">
        <v>1407</v>
      </c>
      <c r="D2172" s="638" t="s">
        <v>34</v>
      </c>
      <c r="E2172" s="301">
        <v>4.17</v>
      </c>
      <c r="F2172" s="161">
        <v>4.72</v>
      </c>
      <c r="G2172" s="161">
        <v>8.89</v>
      </c>
    </row>
    <row r="2173" spans="1:7" s="190" customFormat="1" ht="25.5">
      <c r="A2173" s="160" t="s">
        <v>4808</v>
      </c>
      <c r="B2173" s="300"/>
      <c r="C2173" s="160" t="s">
        <v>7900</v>
      </c>
      <c r="D2173" s="638" t="s">
        <v>34</v>
      </c>
      <c r="E2173" s="301">
        <v>16.41</v>
      </c>
      <c r="F2173" s="161">
        <v>8.39</v>
      </c>
      <c r="G2173" s="161">
        <v>24.8</v>
      </c>
    </row>
    <row r="2174" spans="1:7" s="190" customFormat="1" ht="25.5">
      <c r="A2174" s="160" t="s">
        <v>4809</v>
      </c>
      <c r="B2174" s="300"/>
      <c r="C2174" s="160" t="s">
        <v>7901</v>
      </c>
      <c r="D2174" s="638" t="s">
        <v>34</v>
      </c>
      <c r="E2174" s="301">
        <v>26.83</v>
      </c>
      <c r="F2174" s="161">
        <v>8.39</v>
      </c>
      <c r="G2174" s="161">
        <v>35.22</v>
      </c>
    </row>
    <row r="2175" spans="1:7" s="190" customFormat="1">
      <c r="A2175" s="160" t="s">
        <v>4810</v>
      </c>
      <c r="B2175" s="300"/>
      <c r="C2175" s="160" t="s">
        <v>1408</v>
      </c>
      <c r="D2175" s="638" t="s">
        <v>34</v>
      </c>
      <c r="E2175" s="301">
        <v>21.33</v>
      </c>
      <c r="F2175" s="161">
        <v>8.39</v>
      </c>
      <c r="G2175" s="161">
        <v>29.72</v>
      </c>
    </row>
    <row r="2176" spans="1:7" s="190" customFormat="1" ht="38.25">
      <c r="A2176" s="160" t="s">
        <v>4811</v>
      </c>
      <c r="B2176" s="300"/>
      <c r="C2176" s="160" t="s">
        <v>4812</v>
      </c>
      <c r="D2176" s="638" t="s">
        <v>34</v>
      </c>
      <c r="E2176" s="301">
        <v>49.58</v>
      </c>
      <c r="F2176" s="161">
        <v>10.06</v>
      </c>
      <c r="G2176" s="161">
        <v>59.64</v>
      </c>
    </row>
    <row r="2177" spans="1:7" s="190" customFormat="1" ht="38.25">
      <c r="A2177" s="160" t="s">
        <v>4813</v>
      </c>
      <c r="B2177" s="300"/>
      <c r="C2177" s="160" t="s">
        <v>4814</v>
      </c>
      <c r="D2177" s="638" t="s">
        <v>34</v>
      </c>
      <c r="E2177" s="301">
        <v>72.36</v>
      </c>
      <c r="F2177" s="161">
        <v>11.74</v>
      </c>
      <c r="G2177" s="161">
        <v>84.1</v>
      </c>
    </row>
    <row r="2178" spans="1:7" s="190" customFormat="1" ht="38.25">
      <c r="A2178" s="160" t="s">
        <v>4815</v>
      </c>
      <c r="B2178" s="300"/>
      <c r="C2178" s="160" t="s">
        <v>4816</v>
      </c>
      <c r="D2178" s="638" t="s">
        <v>34</v>
      </c>
      <c r="E2178" s="301">
        <v>92.14</v>
      </c>
      <c r="F2178" s="161">
        <v>13.42</v>
      </c>
      <c r="G2178" s="161">
        <v>105.56</v>
      </c>
    </row>
    <row r="2179" spans="1:7" s="190" customFormat="1" ht="25.5">
      <c r="A2179" s="160" t="s">
        <v>4817</v>
      </c>
      <c r="B2179" s="300"/>
      <c r="C2179" s="160" t="s">
        <v>4818</v>
      </c>
      <c r="D2179" s="638" t="s">
        <v>0</v>
      </c>
      <c r="E2179" s="301">
        <v>7.35</v>
      </c>
      <c r="F2179" s="161">
        <v>1.37</v>
      </c>
      <c r="G2179" s="161">
        <v>8.7200000000000006</v>
      </c>
    </row>
    <row r="2180" spans="1:7" s="190" customFormat="1" ht="25.5">
      <c r="A2180" s="160" t="s">
        <v>4819</v>
      </c>
      <c r="B2180" s="300"/>
      <c r="C2180" s="160" t="s">
        <v>4820</v>
      </c>
      <c r="D2180" s="638" t="s">
        <v>0</v>
      </c>
      <c r="E2180" s="301">
        <v>8.2100000000000009</v>
      </c>
      <c r="F2180" s="161">
        <v>1.37</v>
      </c>
      <c r="G2180" s="161">
        <v>9.58</v>
      </c>
    </row>
    <row r="2181" spans="1:7" s="190" customFormat="1" ht="25.5">
      <c r="A2181" s="160" t="s">
        <v>4821</v>
      </c>
      <c r="B2181" s="300"/>
      <c r="C2181" s="160" t="s">
        <v>4822</v>
      </c>
      <c r="D2181" s="638" t="s">
        <v>0</v>
      </c>
      <c r="E2181" s="301">
        <v>7.89</v>
      </c>
      <c r="F2181" s="161">
        <v>1.37</v>
      </c>
      <c r="G2181" s="161">
        <v>9.26</v>
      </c>
    </row>
    <row r="2182" spans="1:7" s="190" customFormat="1" ht="15.95" customHeight="1">
      <c r="A2182" s="185" t="s">
        <v>4823</v>
      </c>
      <c r="B2182" s="186" t="s">
        <v>1409</v>
      </c>
      <c r="C2182" s="187"/>
      <c r="D2182" s="191"/>
      <c r="E2182" s="192"/>
      <c r="F2182" s="192"/>
      <c r="G2182" s="193"/>
    </row>
    <row r="2183" spans="1:7" s="190" customFormat="1" ht="25.5">
      <c r="A2183" s="160" t="s">
        <v>4824</v>
      </c>
      <c r="B2183" s="300"/>
      <c r="C2183" s="160" t="s">
        <v>1410</v>
      </c>
      <c r="D2183" s="638" t="s">
        <v>34</v>
      </c>
      <c r="E2183" s="301">
        <v>24.23</v>
      </c>
      <c r="F2183" s="161">
        <v>10.06</v>
      </c>
      <c r="G2183" s="161">
        <v>34.29</v>
      </c>
    </row>
    <row r="2184" spans="1:7" s="190" customFormat="1" ht="25.5">
      <c r="A2184" s="160" t="s">
        <v>4825</v>
      </c>
      <c r="B2184" s="300"/>
      <c r="C2184" s="160" t="s">
        <v>1411</v>
      </c>
      <c r="D2184" s="638" t="s">
        <v>34</v>
      </c>
      <c r="E2184" s="301">
        <v>32.299999999999997</v>
      </c>
      <c r="F2184" s="161">
        <v>10.06</v>
      </c>
      <c r="G2184" s="161">
        <v>42.36</v>
      </c>
    </row>
    <row r="2185" spans="1:7" s="190" customFormat="1" ht="38.25">
      <c r="A2185" s="160" t="s">
        <v>4826</v>
      </c>
      <c r="B2185" s="300"/>
      <c r="C2185" s="160" t="s">
        <v>1413</v>
      </c>
      <c r="D2185" s="638" t="s">
        <v>0</v>
      </c>
      <c r="E2185" s="301">
        <v>34.22</v>
      </c>
      <c r="F2185" s="161">
        <v>10.4</v>
      </c>
      <c r="G2185" s="161">
        <v>44.62</v>
      </c>
    </row>
    <row r="2186" spans="1:7" s="190" customFormat="1" ht="38.25">
      <c r="A2186" s="160" t="s">
        <v>4827</v>
      </c>
      <c r="B2186" s="300"/>
      <c r="C2186" s="160" t="s">
        <v>4828</v>
      </c>
      <c r="D2186" s="638" t="s">
        <v>0</v>
      </c>
      <c r="E2186" s="301">
        <v>83.38</v>
      </c>
      <c r="F2186" s="161">
        <v>20.13</v>
      </c>
      <c r="G2186" s="161">
        <v>103.51</v>
      </c>
    </row>
    <row r="2187" spans="1:7" s="190" customFormat="1" ht="38.25">
      <c r="A2187" s="160" t="s">
        <v>4829</v>
      </c>
      <c r="B2187" s="300"/>
      <c r="C2187" s="160" t="s">
        <v>1412</v>
      </c>
      <c r="D2187" s="638" t="s">
        <v>0</v>
      </c>
      <c r="E2187" s="301">
        <v>121.89</v>
      </c>
      <c r="F2187" s="161">
        <v>20.13</v>
      </c>
      <c r="G2187" s="161">
        <v>142.02000000000001</v>
      </c>
    </row>
    <row r="2188" spans="1:7" s="190" customFormat="1" ht="25.5">
      <c r="A2188" s="160" t="s">
        <v>4830</v>
      </c>
      <c r="B2188" s="300"/>
      <c r="C2188" s="160" t="s">
        <v>1414</v>
      </c>
      <c r="D2188" s="638" t="s">
        <v>0</v>
      </c>
      <c r="E2188" s="301">
        <v>96.04</v>
      </c>
      <c r="F2188" s="161">
        <v>6.39</v>
      </c>
      <c r="G2188" s="161">
        <v>102.43</v>
      </c>
    </row>
    <row r="2189" spans="1:7" s="190" customFormat="1" ht="25.5">
      <c r="A2189" s="160" t="s">
        <v>4831</v>
      </c>
      <c r="B2189" s="300"/>
      <c r="C2189" s="160" t="s">
        <v>1415</v>
      </c>
      <c r="D2189" s="638" t="s">
        <v>0</v>
      </c>
      <c r="E2189" s="301">
        <v>106.4</v>
      </c>
      <c r="F2189" s="161">
        <v>6.39</v>
      </c>
      <c r="G2189" s="161">
        <v>112.79</v>
      </c>
    </row>
    <row r="2190" spans="1:7" s="190" customFormat="1" ht="25.5">
      <c r="A2190" s="160" t="s">
        <v>4832</v>
      </c>
      <c r="B2190" s="300"/>
      <c r="C2190" s="160" t="s">
        <v>1416</v>
      </c>
      <c r="D2190" s="638" t="s">
        <v>0</v>
      </c>
      <c r="E2190" s="301">
        <v>236.65</v>
      </c>
      <c r="F2190" s="161">
        <v>6.39</v>
      </c>
      <c r="G2190" s="161">
        <v>243.04</v>
      </c>
    </row>
    <row r="2191" spans="1:7" s="190" customFormat="1" ht="25.5">
      <c r="A2191" s="160" t="s">
        <v>4833</v>
      </c>
      <c r="B2191" s="300"/>
      <c r="C2191" s="160" t="s">
        <v>1417</v>
      </c>
      <c r="D2191" s="638" t="s">
        <v>0</v>
      </c>
      <c r="E2191" s="301">
        <v>8</v>
      </c>
      <c r="F2191" s="161">
        <v>0.68</v>
      </c>
      <c r="G2191" s="161">
        <v>8.68</v>
      </c>
    </row>
    <row r="2192" spans="1:7" s="190" customFormat="1" ht="15.95" customHeight="1">
      <c r="A2192" s="185" t="s">
        <v>4834</v>
      </c>
      <c r="B2192" s="186" t="s">
        <v>1418</v>
      </c>
      <c r="C2192" s="187"/>
      <c r="D2192" s="191"/>
      <c r="E2192" s="192"/>
      <c r="F2192" s="192"/>
      <c r="G2192" s="193"/>
    </row>
    <row r="2193" spans="1:7" s="190" customFormat="1" ht="38.25">
      <c r="A2193" s="160" t="s">
        <v>4835</v>
      </c>
      <c r="B2193" s="300"/>
      <c r="C2193" s="160" t="s">
        <v>1421</v>
      </c>
      <c r="D2193" s="638" t="s">
        <v>34</v>
      </c>
      <c r="E2193" s="301">
        <v>121.78</v>
      </c>
      <c r="F2193" s="161">
        <v>10.06</v>
      </c>
      <c r="G2193" s="161">
        <v>131.84</v>
      </c>
    </row>
    <row r="2194" spans="1:7" s="190" customFormat="1" ht="38.25">
      <c r="A2194" s="160" t="s">
        <v>4836</v>
      </c>
      <c r="B2194" s="300"/>
      <c r="C2194" s="160" t="s">
        <v>1419</v>
      </c>
      <c r="D2194" s="638" t="s">
        <v>34</v>
      </c>
      <c r="E2194" s="301">
        <v>135.04</v>
      </c>
      <c r="F2194" s="161">
        <v>10.06</v>
      </c>
      <c r="G2194" s="161">
        <v>145.1</v>
      </c>
    </row>
    <row r="2195" spans="1:7" s="190" customFormat="1" ht="38.25">
      <c r="A2195" s="160" t="s">
        <v>4837</v>
      </c>
      <c r="B2195" s="300"/>
      <c r="C2195" s="160" t="s">
        <v>1420</v>
      </c>
      <c r="D2195" s="638" t="s">
        <v>34</v>
      </c>
      <c r="E2195" s="301">
        <v>159.29</v>
      </c>
      <c r="F2195" s="161">
        <v>10.06</v>
      </c>
      <c r="G2195" s="161">
        <v>169.35</v>
      </c>
    </row>
    <row r="2196" spans="1:7" s="190" customFormat="1" ht="38.25">
      <c r="A2196" s="160" t="s">
        <v>4838</v>
      </c>
      <c r="B2196" s="300"/>
      <c r="C2196" s="160" t="s">
        <v>1422</v>
      </c>
      <c r="D2196" s="638" t="s">
        <v>34</v>
      </c>
      <c r="E2196" s="301">
        <v>147.79</v>
      </c>
      <c r="F2196" s="161">
        <v>10.06</v>
      </c>
      <c r="G2196" s="161">
        <v>157.85</v>
      </c>
    </row>
    <row r="2197" spans="1:7" s="190" customFormat="1" ht="38.25">
      <c r="A2197" s="160" t="s">
        <v>4839</v>
      </c>
      <c r="B2197" s="300"/>
      <c r="C2197" s="160" t="s">
        <v>1423</v>
      </c>
      <c r="D2197" s="638" t="s">
        <v>34</v>
      </c>
      <c r="E2197" s="301">
        <v>184.58</v>
      </c>
      <c r="F2197" s="161">
        <v>10.06</v>
      </c>
      <c r="G2197" s="161">
        <v>194.64</v>
      </c>
    </row>
    <row r="2198" spans="1:7" s="190" customFormat="1" ht="15.95" customHeight="1">
      <c r="A2198" s="185" t="s">
        <v>4840</v>
      </c>
      <c r="B2198" s="186" t="s">
        <v>1424</v>
      </c>
      <c r="C2198" s="187"/>
      <c r="D2198" s="191"/>
      <c r="E2198" s="192"/>
      <c r="F2198" s="192"/>
      <c r="G2198" s="193"/>
    </row>
    <row r="2199" spans="1:7" s="190" customFormat="1" ht="25.5">
      <c r="A2199" s="160" t="s">
        <v>4841</v>
      </c>
      <c r="B2199" s="300"/>
      <c r="C2199" s="160" t="s">
        <v>51</v>
      </c>
      <c r="D2199" s="638" t="s">
        <v>34</v>
      </c>
      <c r="E2199" s="301">
        <v>5.68</v>
      </c>
      <c r="F2199" s="161">
        <v>1.34</v>
      </c>
      <c r="G2199" s="161">
        <v>7.02</v>
      </c>
    </row>
    <row r="2200" spans="1:7" s="190" customFormat="1" ht="25.5">
      <c r="A2200" s="160" t="s">
        <v>4842</v>
      </c>
      <c r="B2200" s="300"/>
      <c r="C2200" s="160" t="s">
        <v>1430</v>
      </c>
      <c r="D2200" s="638" t="s">
        <v>34</v>
      </c>
      <c r="E2200" s="301">
        <v>6.6</v>
      </c>
      <c r="F2200" s="161">
        <v>1.34</v>
      </c>
      <c r="G2200" s="161">
        <v>7.94</v>
      </c>
    </row>
    <row r="2201" spans="1:7" s="190" customFormat="1" ht="25.5">
      <c r="A2201" s="160" t="s">
        <v>4843</v>
      </c>
      <c r="B2201" s="300"/>
      <c r="C2201" s="160" t="s">
        <v>1425</v>
      </c>
      <c r="D2201" s="638" t="s">
        <v>34</v>
      </c>
      <c r="E2201" s="301">
        <v>8.92</v>
      </c>
      <c r="F2201" s="161">
        <v>1.34</v>
      </c>
      <c r="G2201" s="161">
        <v>10.26</v>
      </c>
    </row>
    <row r="2202" spans="1:7" s="190" customFormat="1" ht="25.5">
      <c r="A2202" s="160" t="s">
        <v>4844</v>
      </c>
      <c r="B2202" s="300"/>
      <c r="C2202" s="160" t="s">
        <v>1426</v>
      </c>
      <c r="D2202" s="638" t="s">
        <v>34</v>
      </c>
      <c r="E2202" s="301">
        <v>12.63</v>
      </c>
      <c r="F2202" s="161">
        <v>1.34</v>
      </c>
      <c r="G2202" s="161">
        <v>13.97</v>
      </c>
    </row>
    <row r="2203" spans="1:7" s="190" customFormat="1" ht="25.5">
      <c r="A2203" s="160" t="s">
        <v>4845</v>
      </c>
      <c r="B2203" s="300"/>
      <c r="C2203" s="160" t="s">
        <v>1427</v>
      </c>
      <c r="D2203" s="638" t="s">
        <v>34</v>
      </c>
      <c r="E2203" s="301">
        <v>18.61</v>
      </c>
      <c r="F2203" s="161">
        <v>1.34</v>
      </c>
      <c r="G2203" s="161">
        <v>19.95</v>
      </c>
    </row>
    <row r="2204" spans="1:7" s="190" customFormat="1" ht="25.5">
      <c r="A2204" s="160" t="s">
        <v>4846</v>
      </c>
      <c r="B2204" s="300"/>
      <c r="C2204" s="160" t="s">
        <v>1428</v>
      </c>
      <c r="D2204" s="638" t="s">
        <v>34</v>
      </c>
      <c r="E2204" s="301">
        <v>29.38</v>
      </c>
      <c r="F2204" s="161">
        <v>1.34</v>
      </c>
      <c r="G2204" s="161">
        <v>30.72</v>
      </c>
    </row>
    <row r="2205" spans="1:7" s="190" customFormat="1" ht="25.5">
      <c r="A2205" s="160" t="s">
        <v>4847</v>
      </c>
      <c r="B2205" s="300"/>
      <c r="C2205" s="160" t="s">
        <v>1429</v>
      </c>
      <c r="D2205" s="638" t="s">
        <v>34</v>
      </c>
      <c r="E2205" s="301">
        <v>42.95</v>
      </c>
      <c r="F2205" s="161">
        <v>1.34</v>
      </c>
      <c r="G2205" s="161">
        <v>44.29</v>
      </c>
    </row>
    <row r="2206" spans="1:7" s="190" customFormat="1" ht="15.95" customHeight="1">
      <c r="A2206" s="185" t="s">
        <v>4848</v>
      </c>
      <c r="B2206" s="186" t="s">
        <v>1431</v>
      </c>
      <c r="C2206" s="187"/>
      <c r="D2206" s="191"/>
      <c r="E2206" s="192"/>
      <c r="F2206" s="192"/>
      <c r="G2206" s="193"/>
    </row>
    <row r="2207" spans="1:7" s="190" customFormat="1" ht="25.5">
      <c r="A2207" s="160" t="s">
        <v>4849</v>
      </c>
      <c r="B2207" s="300"/>
      <c r="C2207" s="160" t="s">
        <v>1432</v>
      </c>
      <c r="D2207" s="638" t="s">
        <v>34</v>
      </c>
      <c r="E2207" s="301">
        <v>5.72</v>
      </c>
      <c r="F2207" s="161">
        <v>11.81</v>
      </c>
      <c r="G2207" s="161">
        <v>17.53</v>
      </c>
    </row>
    <row r="2208" spans="1:7" s="190" customFormat="1" ht="25.5">
      <c r="A2208" s="160" t="s">
        <v>4850</v>
      </c>
      <c r="B2208" s="300"/>
      <c r="C2208" s="160" t="s">
        <v>1433</v>
      </c>
      <c r="D2208" s="638" t="s">
        <v>34</v>
      </c>
      <c r="E2208" s="301">
        <v>8.5500000000000007</v>
      </c>
      <c r="F2208" s="161">
        <v>11.81</v>
      </c>
      <c r="G2208" s="161">
        <v>20.36</v>
      </c>
    </row>
    <row r="2209" spans="1:7" s="190" customFormat="1" ht="25.5">
      <c r="A2209" s="160" t="s">
        <v>4851</v>
      </c>
      <c r="B2209" s="300"/>
      <c r="C2209" s="160" t="s">
        <v>1434</v>
      </c>
      <c r="D2209" s="638" t="s">
        <v>34</v>
      </c>
      <c r="E2209" s="301">
        <v>19.95</v>
      </c>
      <c r="F2209" s="161">
        <v>11.81</v>
      </c>
      <c r="G2209" s="161">
        <v>31.76</v>
      </c>
    </row>
    <row r="2210" spans="1:7" s="190" customFormat="1">
      <c r="A2210" s="160" t="s">
        <v>4852</v>
      </c>
      <c r="B2210" s="300"/>
      <c r="C2210" s="160" t="s">
        <v>1435</v>
      </c>
      <c r="D2210" s="638" t="s">
        <v>0</v>
      </c>
      <c r="E2210" s="301">
        <v>8.48</v>
      </c>
      <c r="F2210" s="161">
        <v>2.2799999999999998</v>
      </c>
      <c r="G2210" s="161">
        <v>10.76</v>
      </c>
    </row>
    <row r="2211" spans="1:7" s="190" customFormat="1">
      <c r="A2211" s="160" t="s">
        <v>4853</v>
      </c>
      <c r="B2211" s="300"/>
      <c r="C2211" s="160" t="s">
        <v>1436</v>
      </c>
      <c r="D2211" s="638" t="s">
        <v>0</v>
      </c>
      <c r="E2211" s="301">
        <v>13.81</v>
      </c>
      <c r="F2211" s="161">
        <v>2.2799999999999998</v>
      </c>
      <c r="G2211" s="161">
        <v>16.09</v>
      </c>
    </row>
    <row r="2212" spans="1:7" s="190" customFormat="1">
      <c r="A2212" s="160" t="s">
        <v>4854</v>
      </c>
      <c r="B2212" s="300"/>
      <c r="C2212" s="160" t="s">
        <v>1437</v>
      </c>
      <c r="D2212" s="638" t="s">
        <v>0</v>
      </c>
      <c r="E2212" s="301">
        <v>38.96</v>
      </c>
      <c r="F2212" s="161">
        <v>2.2799999999999998</v>
      </c>
      <c r="G2212" s="161">
        <v>41.24</v>
      </c>
    </row>
    <row r="2213" spans="1:7" s="190" customFormat="1" ht="25.5">
      <c r="A2213" s="160" t="s">
        <v>4855</v>
      </c>
      <c r="B2213" s="300"/>
      <c r="C2213" s="160" t="s">
        <v>1438</v>
      </c>
      <c r="D2213" s="638" t="s">
        <v>0</v>
      </c>
      <c r="E2213" s="301">
        <v>10.14</v>
      </c>
      <c r="F2213" s="161">
        <v>2.2799999999999998</v>
      </c>
      <c r="G2213" s="161">
        <v>12.42</v>
      </c>
    </row>
    <row r="2214" spans="1:7" s="190" customFormat="1" ht="25.5">
      <c r="A2214" s="160" t="s">
        <v>4856</v>
      </c>
      <c r="B2214" s="300"/>
      <c r="C2214" s="160" t="s">
        <v>1439</v>
      </c>
      <c r="D2214" s="638" t="s">
        <v>0</v>
      </c>
      <c r="E2214" s="301">
        <v>15.49</v>
      </c>
      <c r="F2214" s="161">
        <v>2.2799999999999998</v>
      </c>
      <c r="G2214" s="161">
        <v>17.77</v>
      </c>
    </row>
    <row r="2215" spans="1:7" s="190" customFormat="1" ht="25.5">
      <c r="A2215" s="160" t="s">
        <v>4857</v>
      </c>
      <c r="B2215" s="300"/>
      <c r="C2215" s="160" t="s">
        <v>1440</v>
      </c>
      <c r="D2215" s="638" t="s">
        <v>0</v>
      </c>
      <c r="E2215" s="301">
        <v>47.2</v>
      </c>
      <c r="F2215" s="161">
        <v>2.2799999999999998</v>
      </c>
      <c r="G2215" s="161">
        <v>49.48</v>
      </c>
    </row>
    <row r="2216" spans="1:7" s="190" customFormat="1" ht="15.95" customHeight="1">
      <c r="A2216" s="185" t="s">
        <v>4858</v>
      </c>
      <c r="B2216" s="186" t="s">
        <v>1441</v>
      </c>
      <c r="C2216" s="187"/>
      <c r="D2216" s="191"/>
      <c r="E2216" s="192"/>
      <c r="F2216" s="192"/>
      <c r="G2216" s="193"/>
    </row>
    <row r="2217" spans="1:7" s="190" customFormat="1" ht="25.5">
      <c r="A2217" s="160" t="s">
        <v>4859</v>
      </c>
      <c r="B2217" s="300"/>
      <c r="C2217" s="160" t="s">
        <v>4860</v>
      </c>
      <c r="D2217" s="638" t="s">
        <v>34</v>
      </c>
      <c r="E2217" s="301">
        <v>39.270000000000003</v>
      </c>
      <c r="F2217" s="161">
        <v>10.06</v>
      </c>
      <c r="G2217" s="161">
        <v>49.33</v>
      </c>
    </row>
    <row r="2218" spans="1:7" s="190" customFormat="1" ht="25.5">
      <c r="A2218" s="160" t="s">
        <v>4861</v>
      </c>
      <c r="B2218" s="300"/>
      <c r="C2218" s="160" t="s">
        <v>4862</v>
      </c>
      <c r="D2218" s="638" t="s">
        <v>0</v>
      </c>
      <c r="E2218" s="301">
        <v>38.14</v>
      </c>
      <c r="F2218" s="161">
        <v>16.79</v>
      </c>
      <c r="G2218" s="161">
        <v>54.93</v>
      </c>
    </row>
    <row r="2219" spans="1:7" s="190" customFormat="1" ht="25.5">
      <c r="A2219" s="160" t="s">
        <v>4863</v>
      </c>
      <c r="B2219" s="300"/>
      <c r="C2219" s="160" t="s">
        <v>4864</v>
      </c>
      <c r="D2219" s="638" t="s">
        <v>0</v>
      </c>
      <c r="E2219" s="301">
        <v>47.46</v>
      </c>
      <c r="F2219" s="161">
        <v>16.79</v>
      </c>
      <c r="G2219" s="161">
        <v>64.25</v>
      </c>
    </row>
    <row r="2220" spans="1:7" s="190" customFormat="1" ht="38.25">
      <c r="A2220" s="160" t="s">
        <v>4865</v>
      </c>
      <c r="B2220" s="300"/>
      <c r="C2220" s="160" t="s">
        <v>1442</v>
      </c>
      <c r="D2220" s="638" t="s">
        <v>0</v>
      </c>
      <c r="E2220" s="301">
        <v>10.57</v>
      </c>
      <c r="F2220" s="161">
        <v>6.39</v>
      </c>
      <c r="G2220" s="161">
        <v>16.96</v>
      </c>
    </row>
    <row r="2221" spans="1:7" s="190" customFormat="1" ht="25.5">
      <c r="A2221" s="160" t="s">
        <v>4866</v>
      </c>
      <c r="B2221" s="300"/>
      <c r="C2221" s="160" t="s">
        <v>1443</v>
      </c>
      <c r="D2221" s="638" t="s">
        <v>0</v>
      </c>
      <c r="E2221" s="301">
        <v>22.15</v>
      </c>
      <c r="F2221" s="161">
        <v>16.79</v>
      </c>
      <c r="G2221" s="161">
        <v>38.94</v>
      </c>
    </row>
    <row r="2222" spans="1:7" s="190" customFormat="1" ht="38.25">
      <c r="A2222" s="160" t="s">
        <v>4867</v>
      </c>
      <c r="B2222" s="300"/>
      <c r="C2222" s="160" t="s">
        <v>4868</v>
      </c>
      <c r="D2222" s="638" t="s">
        <v>0</v>
      </c>
      <c r="E2222" s="301">
        <v>8.7899999999999991</v>
      </c>
      <c r="F2222" s="161">
        <v>6.39</v>
      </c>
      <c r="G2222" s="161">
        <v>15.18</v>
      </c>
    </row>
    <row r="2223" spans="1:7" s="190" customFormat="1" ht="25.5">
      <c r="A2223" s="160" t="s">
        <v>4869</v>
      </c>
      <c r="B2223" s="300"/>
      <c r="C2223" s="160" t="s">
        <v>1444</v>
      </c>
      <c r="D2223" s="638" t="s">
        <v>0</v>
      </c>
      <c r="E2223" s="301">
        <v>5.14</v>
      </c>
      <c r="F2223" s="161">
        <v>5.03</v>
      </c>
      <c r="G2223" s="161">
        <v>10.17</v>
      </c>
    </row>
    <row r="2224" spans="1:7" s="190" customFormat="1" ht="25.5">
      <c r="A2224" s="160" t="s">
        <v>4870</v>
      </c>
      <c r="B2224" s="300"/>
      <c r="C2224" s="160" t="s">
        <v>4871</v>
      </c>
      <c r="D2224" s="638" t="s">
        <v>34</v>
      </c>
      <c r="E2224" s="301">
        <v>32.64</v>
      </c>
      <c r="F2224" s="161">
        <v>10.06</v>
      </c>
      <c r="G2224" s="161">
        <v>42.7</v>
      </c>
    </row>
    <row r="2225" spans="1:7" s="190" customFormat="1" ht="25.5">
      <c r="A2225" s="160" t="s">
        <v>4872</v>
      </c>
      <c r="B2225" s="300"/>
      <c r="C2225" s="160" t="s">
        <v>4873</v>
      </c>
      <c r="D2225" s="638" t="s">
        <v>0</v>
      </c>
      <c r="E2225" s="301">
        <v>27.94</v>
      </c>
      <c r="F2225" s="161">
        <v>16.79</v>
      </c>
      <c r="G2225" s="161">
        <v>44.73</v>
      </c>
    </row>
    <row r="2226" spans="1:7" s="190" customFormat="1" ht="25.5">
      <c r="A2226" s="160" t="s">
        <v>4874</v>
      </c>
      <c r="B2226" s="300"/>
      <c r="C2226" s="160" t="s">
        <v>1445</v>
      </c>
      <c r="D2226" s="638" t="s">
        <v>0</v>
      </c>
      <c r="E2226" s="301">
        <v>3.43</v>
      </c>
      <c r="F2226" s="161">
        <v>5.03</v>
      </c>
      <c r="G2226" s="161">
        <v>8.4600000000000009</v>
      </c>
    </row>
    <row r="2227" spans="1:7" s="190" customFormat="1" ht="25.5">
      <c r="A2227" s="160" t="s">
        <v>4875</v>
      </c>
      <c r="B2227" s="300"/>
      <c r="C2227" s="160" t="s">
        <v>4876</v>
      </c>
      <c r="D2227" s="638" t="s">
        <v>0</v>
      </c>
      <c r="E2227" s="301">
        <v>27.99</v>
      </c>
      <c r="F2227" s="161">
        <v>16.79</v>
      </c>
      <c r="G2227" s="161">
        <v>44.78</v>
      </c>
    </row>
    <row r="2228" spans="1:7" s="190" customFormat="1" ht="25.5">
      <c r="A2228" s="160" t="s">
        <v>4877</v>
      </c>
      <c r="B2228" s="300"/>
      <c r="C2228" s="160" t="s">
        <v>4878</v>
      </c>
      <c r="D2228" s="638" t="s">
        <v>0</v>
      </c>
      <c r="E2228" s="301">
        <v>38.47</v>
      </c>
      <c r="F2228" s="161">
        <v>16.79</v>
      </c>
      <c r="G2228" s="161">
        <v>55.26</v>
      </c>
    </row>
    <row r="2229" spans="1:7" s="190" customFormat="1" ht="38.25">
      <c r="A2229" s="160" t="s">
        <v>4879</v>
      </c>
      <c r="B2229" s="300"/>
      <c r="C2229" s="160" t="s">
        <v>7902</v>
      </c>
      <c r="D2229" s="638" t="s">
        <v>0</v>
      </c>
      <c r="E2229" s="301">
        <v>402.18</v>
      </c>
      <c r="F2229" s="161">
        <v>22.6</v>
      </c>
      <c r="G2229" s="161">
        <v>424.78</v>
      </c>
    </row>
    <row r="2230" spans="1:7" s="190" customFormat="1" ht="25.5">
      <c r="A2230" s="160" t="s">
        <v>4880</v>
      </c>
      <c r="B2230" s="300"/>
      <c r="C2230" s="160" t="s">
        <v>1446</v>
      </c>
      <c r="D2230" s="638" t="s">
        <v>0</v>
      </c>
      <c r="E2230" s="301">
        <v>20.03</v>
      </c>
      <c r="F2230" s="161">
        <v>16.79</v>
      </c>
      <c r="G2230" s="161">
        <v>36.82</v>
      </c>
    </row>
    <row r="2231" spans="1:7" s="190" customFormat="1" ht="15.95" customHeight="1">
      <c r="A2231" s="185" t="s">
        <v>4881</v>
      </c>
      <c r="B2231" s="186" t="s">
        <v>1447</v>
      </c>
      <c r="C2231" s="187"/>
      <c r="D2231" s="191"/>
      <c r="E2231" s="192"/>
      <c r="F2231" s="192"/>
      <c r="G2231" s="193"/>
    </row>
    <row r="2232" spans="1:7" s="190" customFormat="1" ht="25.5">
      <c r="A2232" s="160" t="s">
        <v>4882</v>
      </c>
      <c r="B2232" s="300"/>
      <c r="C2232" s="160" t="s">
        <v>1448</v>
      </c>
      <c r="D2232" s="638" t="s">
        <v>34</v>
      </c>
      <c r="E2232" s="301">
        <v>1.62</v>
      </c>
      <c r="F2232" s="161">
        <v>10.06</v>
      </c>
      <c r="G2232" s="161">
        <v>11.68</v>
      </c>
    </row>
    <row r="2233" spans="1:7" s="190" customFormat="1" ht="25.5">
      <c r="A2233" s="160" t="s">
        <v>4883</v>
      </c>
      <c r="B2233" s="300"/>
      <c r="C2233" s="160" t="s">
        <v>1449</v>
      </c>
      <c r="D2233" s="638" t="s">
        <v>34</v>
      </c>
      <c r="E2233" s="301">
        <v>1.53</v>
      </c>
      <c r="F2233" s="161">
        <v>10.06</v>
      </c>
      <c r="G2233" s="161">
        <v>11.59</v>
      </c>
    </row>
    <row r="2234" spans="1:7" s="190" customFormat="1" ht="25.5">
      <c r="A2234" s="160" t="s">
        <v>4884</v>
      </c>
      <c r="B2234" s="300"/>
      <c r="C2234" s="160" t="s">
        <v>1450</v>
      </c>
      <c r="D2234" s="638" t="s">
        <v>34</v>
      </c>
      <c r="E2234" s="301">
        <v>2.4900000000000002</v>
      </c>
      <c r="F2234" s="161">
        <v>10.06</v>
      </c>
      <c r="G2234" s="161">
        <v>12.55</v>
      </c>
    </row>
    <row r="2235" spans="1:7" s="190" customFormat="1" ht="25.5">
      <c r="A2235" s="160" t="s">
        <v>4885</v>
      </c>
      <c r="B2235" s="300"/>
      <c r="C2235" s="160" t="s">
        <v>1451</v>
      </c>
      <c r="D2235" s="638" t="s">
        <v>34</v>
      </c>
      <c r="E2235" s="301">
        <v>1.86</v>
      </c>
      <c r="F2235" s="161">
        <v>10.06</v>
      </c>
      <c r="G2235" s="161">
        <v>11.92</v>
      </c>
    </row>
    <row r="2236" spans="1:7" s="190" customFormat="1" ht="25.5">
      <c r="A2236" s="160" t="s">
        <v>4886</v>
      </c>
      <c r="B2236" s="300"/>
      <c r="C2236" s="160" t="s">
        <v>1452</v>
      </c>
      <c r="D2236" s="638" t="s">
        <v>34</v>
      </c>
      <c r="E2236" s="301">
        <v>3.1</v>
      </c>
      <c r="F2236" s="161">
        <v>10.06</v>
      </c>
      <c r="G2236" s="161">
        <v>13.16</v>
      </c>
    </row>
    <row r="2237" spans="1:7" s="195" customFormat="1" ht="15.95" customHeight="1">
      <c r="A2237" s="185" t="s">
        <v>7903</v>
      </c>
      <c r="B2237" s="186" t="s">
        <v>7904</v>
      </c>
      <c r="C2237" s="187"/>
      <c r="D2237" s="191"/>
      <c r="E2237" s="192"/>
      <c r="F2237" s="192"/>
      <c r="G2237" s="193"/>
    </row>
    <row r="2238" spans="1:7" s="190" customFormat="1">
      <c r="A2238" s="160" t="s">
        <v>7905</v>
      </c>
      <c r="B2238" s="300"/>
      <c r="C2238" s="160" t="s">
        <v>7906</v>
      </c>
      <c r="D2238" s="638" t="s">
        <v>34</v>
      </c>
      <c r="E2238" s="301">
        <v>0</v>
      </c>
      <c r="F2238" s="161">
        <v>8.39</v>
      </c>
      <c r="G2238" s="161">
        <v>8.39</v>
      </c>
    </row>
    <row r="2239" spans="1:7" s="190" customFormat="1">
      <c r="A2239" s="160" t="s">
        <v>7907</v>
      </c>
      <c r="B2239" s="300"/>
      <c r="C2239" s="160" t="s">
        <v>7908</v>
      </c>
      <c r="D2239" s="638" t="s">
        <v>34</v>
      </c>
      <c r="E2239" s="301">
        <v>0</v>
      </c>
      <c r="F2239" s="161">
        <v>13.42</v>
      </c>
      <c r="G2239" s="161">
        <v>13.42</v>
      </c>
    </row>
    <row r="2240" spans="1:7" s="190" customFormat="1" ht="25.5">
      <c r="A2240" s="160" t="s">
        <v>7909</v>
      </c>
      <c r="B2240" s="300"/>
      <c r="C2240" s="160" t="s">
        <v>7910</v>
      </c>
      <c r="D2240" s="638" t="s">
        <v>0</v>
      </c>
      <c r="E2240" s="301">
        <v>0</v>
      </c>
      <c r="F2240" s="161">
        <v>10.06</v>
      </c>
      <c r="G2240" s="161">
        <v>10.06</v>
      </c>
    </row>
    <row r="2241" spans="1:7" s="190" customFormat="1">
      <c r="A2241" s="160" t="s">
        <v>7911</v>
      </c>
      <c r="B2241" s="300"/>
      <c r="C2241" s="160" t="s">
        <v>7912</v>
      </c>
      <c r="D2241" s="638" t="s">
        <v>34</v>
      </c>
      <c r="E2241" s="301">
        <v>0</v>
      </c>
      <c r="F2241" s="161">
        <v>33.549999999999997</v>
      </c>
      <c r="G2241" s="161">
        <v>33.549999999999997</v>
      </c>
    </row>
    <row r="2242" spans="1:7" s="190" customFormat="1" ht="15.95" customHeight="1">
      <c r="A2242" s="185" t="s">
        <v>4887</v>
      </c>
      <c r="B2242" s="186" t="s">
        <v>1453</v>
      </c>
      <c r="C2242" s="187"/>
      <c r="D2242" s="191"/>
      <c r="E2242" s="192"/>
      <c r="F2242" s="192"/>
      <c r="G2242" s="193"/>
    </row>
    <row r="2243" spans="1:7" s="190" customFormat="1" ht="25.5">
      <c r="A2243" s="160" t="s">
        <v>4888</v>
      </c>
      <c r="B2243" s="300"/>
      <c r="C2243" s="160" t="s">
        <v>1454</v>
      </c>
      <c r="D2243" s="638" t="s">
        <v>34</v>
      </c>
      <c r="E2243" s="301">
        <v>23.31</v>
      </c>
      <c r="F2243" s="161">
        <v>16.79</v>
      </c>
      <c r="G2243" s="161">
        <v>40.1</v>
      </c>
    </row>
    <row r="2244" spans="1:7" s="190" customFormat="1" ht="25.5">
      <c r="A2244" s="160" t="s">
        <v>4889</v>
      </c>
      <c r="B2244" s="300"/>
      <c r="C2244" s="160" t="s">
        <v>1455</v>
      </c>
      <c r="D2244" s="638" t="s">
        <v>34</v>
      </c>
      <c r="E2244" s="301">
        <v>31.2</v>
      </c>
      <c r="F2244" s="161">
        <v>16.79</v>
      </c>
      <c r="G2244" s="161">
        <v>47.99</v>
      </c>
    </row>
    <row r="2245" spans="1:7" s="190" customFormat="1" ht="25.5">
      <c r="A2245" s="160" t="s">
        <v>4890</v>
      </c>
      <c r="B2245" s="300"/>
      <c r="C2245" s="160" t="s">
        <v>1456</v>
      </c>
      <c r="D2245" s="638" t="s">
        <v>34</v>
      </c>
      <c r="E2245" s="301">
        <v>38.869999999999997</v>
      </c>
      <c r="F2245" s="161">
        <v>16.79</v>
      </c>
      <c r="G2245" s="161">
        <v>55.66</v>
      </c>
    </row>
    <row r="2246" spans="1:7" s="190" customFormat="1" ht="25.5">
      <c r="A2246" s="160" t="s">
        <v>4891</v>
      </c>
      <c r="B2246" s="300"/>
      <c r="C2246" s="160" t="s">
        <v>1457</v>
      </c>
      <c r="D2246" s="638" t="s">
        <v>34</v>
      </c>
      <c r="E2246" s="301">
        <v>46.03</v>
      </c>
      <c r="F2246" s="161">
        <v>16.79</v>
      </c>
      <c r="G2246" s="161">
        <v>62.82</v>
      </c>
    </row>
    <row r="2247" spans="1:7" s="190" customFormat="1" ht="25.5">
      <c r="A2247" s="160" t="s">
        <v>4892</v>
      </c>
      <c r="B2247" s="300"/>
      <c r="C2247" s="160" t="s">
        <v>1458</v>
      </c>
      <c r="D2247" s="638" t="s">
        <v>34</v>
      </c>
      <c r="E2247" s="301">
        <v>53.7</v>
      </c>
      <c r="F2247" s="161">
        <v>16.79</v>
      </c>
      <c r="G2247" s="161">
        <v>70.489999999999995</v>
      </c>
    </row>
    <row r="2248" spans="1:7" s="190" customFormat="1" ht="25.5">
      <c r="A2248" s="160" t="s">
        <v>4893</v>
      </c>
      <c r="B2248" s="300"/>
      <c r="C2248" s="160" t="s">
        <v>1459</v>
      </c>
      <c r="D2248" s="638" t="s">
        <v>34</v>
      </c>
      <c r="E2248" s="301">
        <v>46.68</v>
      </c>
      <c r="F2248" s="161">
        <v>25.16</v>
      </c>
      <c r="G2248" s="161">
        <v>71.84</v>
      </c>
    </row>
    <row r="2249" spans="1:7" s="190" customFormat="1" ht="25.5">
      <c r="A2249" s="160" t="s">
        <v>4894</v>
      </c>
      <c r="B2249" s="300"/>
      <c r="C2249" s="160" t="s">
        <v>1460</v>
      </c>
      <c r="D2249" s="638" t="s">
        <v>34</v>
      </c>
      <c r="E2249" s="301">
        <v>54.44</v>
      </c>
      <c r="F2249" s="161">
        <v>25.16</v>
      </c>
      <c r="G2249" s="161">
        <v>79.599999999999994</v>
      </c>
    </row>
    <row r="2250" spans="1:7" s="190" customFormat="1" ht="25.5">
      <c r="A2250" s="160" t="s">
        <v>4895</v>
      </c>
      <c r="B2250" s="300"/>
      <c r="C2250" s="160" t="s">
        <v>1461</v>
      </c>
      <c r="D2250" s="638" t="s">
        <v>34</v>
      </c>
      <c r="E2250" s="301">
        <v>61.92</v>
      </c>
      <c r="F2250" s="161">
        <v>25.16</v>
      </c>
      <c r="G2250" s="161">
        <v>87.08</v>
      </c>
    </row>
    <row r="2251" spans="1:7" s="190" customFormat="1" ht="25.5">
      <c r="A2251" s="160" t="s">
        <v>4896</v>
      </c>
      <c r="B2251" s="300"/>
      <c r="C2251" s="160" t="s">
        <v>1462</v>
      </c>
      <c r="D2251" s="638" t="s">
        <v>34</v>
      </c>
      <c r="E2251" s="301">
        <v>67.12</v>
      </c>
      <c r="F2251" s="161">
        <v>25.16</v>
      </c>
      <c r="G2251" s="161">
        <v>92.28</v>
      </c>
    </row>
    <row r="2252" spans="1:7" s="190" customFormat="1" ht="25.5">
      <c r="A2252" s="160" t="s">
        <v>4897</v>
      </c>
      <c r="B2252" s="300"/>
      <c r="C2252" s="160" t="s">
        <v>1463</v>
      </c>
      <c r="D2252" s="638" t="s">
        <v>34</v>
      </c>
      <c r="E2252" s="301">
        <v>77.709999999999994</v>
      </c>
      <c r="F2252" s="161">
        <v>33.549999999999997</v>
      </c>
      <c r="G2252" s="161">
        <v>111.26</v>
      </c>
    </row>
    <row r="2253" spans="1:7" ht="25.5">
      <c r="A2253" s="160" t="s">
        <v>4898</v>
      </c>
      <c r="B2253" s="300"/>
      <c r="C2253" s="160" t="s">
        <v>1464</v>
      </c>
      <c r="D2253" s="638" t="s">
        <v>34</v>
      </c>
      <c r="E2253" s="301">
        <v>111.2</v>
      </c>
      <c r="F2253" s="161">
        <v>33.549999999999997</v>
      </c>
      <c r="G2253" s="161">
        <v>144.75</v>
      </c>
    </row>
    <row r="2254" spans="1:7" s="190" customFormat="1" ht="25.5">
      <c r="A2254" s="160" t="s">
        <v>4899</v>
      </c>
      <c r="B2254" s="300"/>
      <c r="C2254" s="160" t="s">
        <v>1465</v>
      </c>
      <c r="D2254" s="638" t="s">
        <v>34</v>
      </c>
      <c r="E2254" s="301">
        <v>32.54</v>
      </c>
      <c r="F2254" s="161">
        <v>16.79</v>
      </c>
      <c r="G2254" s="161">
        <v>49.33</v>
      </c>
    </row>
    <row r="2255" spans="1:7" s="190" customFormat="1" ht="25.5">
      <c r="A2255" s="160" t="s">
        <v>4900</v>
      </c>
      <c r="B2255" s="300"/>
      <c r="C2255" s="160" t="s">
        <v>1466</v>
      </c>
      <c r="D2255" s="638" t="s">
        <v>34</v>
      </c>
      <c r="E2255" s="301">
        <v>38.479999999999997</v>
      </c>
      <c r="F2255" s="161">
        <v>16.79</v>
      </c>
      <c r="G2255" s="161">
        <v>55.27</v>
      </c>
    </row>
    <row r="2256" spans="1:7" s="190" customFormat="1" ht="25.5">
      <c r="A2256" s="160" t="s">
        <v>4901</v>
      </c>
      <c r="B2256" s="300"/>
      <c r="C2256" s="160" t="s">
        <v>1467</v>
      </c>
      <c r="D2256" s="638" t="s">
        <v>34</v>
      </c>
      <c r="E2256" s="301">
        <v>46.84</v>
      </c>
      <c r="F2256" s="161">
        <v>16.79</v>
      </c>
      <c r="G2256" s="161">
        <v>63.63</v>
      </c>
    </row>
    <row r="2257" spans="1:7" s="190" customFormat="1" ht="25.5">
      <c r="A2257" s="160" t="s">
        <v>4902</v>
      </c>
      <c r="B2257" s="300"/>
      <c r="C2257" s="160" t="s">
        <v>1468</v>
      </c>
      <c r="D2257" s="638" t="s">
        <v>34</v>
      </c>
      <c r="E2257" s="301">
        <v>56.65</v>
      </c>
      <c r="F2257" s="161">
        <v>16.79</v>
      </c>
      <c r="G2257" s="161">
        <v>73.44</v>
      </c>
    </row>
    <row r="2258" spans="1:7" s="190" customFormat="1" ht="15.95" customHeight="1">
      <c r="A2258" s="185" t="s">
        <v>4903</v>
      </c>
      <c r="B2258" s="186" t="s">
        <v>4904</v>
      </c>
      <c r="C2258" s="187"/>
      <c r="D2258" s="191"/>
      <c r="E2258" s="192"/>
      <c r="F2258" s="192"/>
      <c r="G2258" s="193"/>
    </row>
    <row r="2259" spans="1:7" s="190" customFormat="1" ht="25.5">
      <c r="A2259" s="160" t="s">
        <v>4905</v>
      </c>
      <c r="B2259" s="300"/>
      <c r="C2259" s="160" t="s">
        <v>1469</v>
      </c>
      <c r="D2259" s="638" t="s">
        <v>34</v>
      </c>
      <c r="E2259" s="301">
        <v>55.04</v>
      </c>
      <c r="F2259" s="161">
        <v>25.16</v>
      </c>
      <c r="G2259" s="161">
        <v>80.2</v>
      </c>
    </row>
    <row r="2260" spans="1:7" s="190" customFormat="1" ht="25.5">
      <c r="A2260" s="160" t="s">
        <v>4906</v>
      </c>
      <c r="B2260" s="300"/>
      <c r="C2260" s="160" t="s">
        <v>1470</v>
      </c>
      <c r="D2260" s="638" t="s">
        <v>34</v>
      </c>
      <c r="E2260" s="301">
        <v>61.56</v>
      </c>
      <c r="F2260" s="161">
        <v>25.16</v>
      </c>
      <c r="G2260" s="161">
        <v>86.72</v>
      </c>
    </row>
    <row r="2261" spans="1:7" s="190" customFormat="1" ht="25.5">
      <c r="A2261" s="160" t="s">
        <v>4907</v>
      </c>
      <c r="B2261" s="300"/>
      <c r="C2261" s="160" t="s">
        <v>1471</v>
      </c>
      <c r="D2261" s="638" t="s">
        <v>34</v>
      </c>
      <c r="E2261" s="301">
        <v>70.209999999999994</v>
      </c>
      <c r="F2261" s="161">
        <v>25.16</v>
      </c>
      <c r="G2261" s="161">
        <v>95.37</v>
      </c>
    </row>
    <row r="2262" spans="1:7" s="190" customFormat="1" ht="25.5">
      <c r="A2262" s="160" t="s">
        <v>4908</v>
      </c>
      <c r="B2262" s="300"/>
      <c r="C2262" s="160" t="s">
        <v>1472</v>
      </c>
      <c r="D2262" s="638" t="s">
        <v>34</v>
      </c>
      <c r="E2262" s="301">
        <v>76.67</v>
      </c>
      <c r="F2262" s="161">
        <v>33.549999999999997</v>
      </c>
      <c r="G2262" s="161">
        <v>110.22</v>
      </c>
    </row>
    <row r="2263" spans="1:7" s="190" customFormat="1" ht="25.5">
      <c r="A2263" s="160" t="s">
        <v>4909</v>
      </c>
      <c r="B2263" s="300"/>
      <c r="C2263" s="160" t="s">
        <v>1473</v>
      </c>
      <c r="D2263" s="638" t="s">
        <v>34</v>
      </c>
      <c r="E2263" s="301">
        <v>114.95</v>
      </c>
      <c r="F2263" s="161">
        <v>33.549999999999997</v>
      </c>
      <c r="G2263" s="161">
        <v>148.5</v>
      </c>
    </row>
    <row r="2264" spans="1:7" s="190" customFormat="1" ht="25.5">
      <c r="A2264" s="160" t="s">
        <v>4910</v>
      </c>
      <c r="B2264" s="300"/>
      <c r="C2264" s="160" t="s">
        <v>1474</v>
      </c>
      <c r="D2264" s="638" t="s">
        <v>34</v>
      </c>
      <c r="E2264" s="301">
        <v>12.03</v>
      </c>
      <c r="F2264" s="161">
        <v>1.67</v>
      </c>
      <c r="G2264" s="161">
        <v>13.7</v>
      </c>
    </row>
    <row r="2265" spans="1:7" s="190" customFormat="1" ht="25.5">
      <c r="A2265" s="160" t="s">
        <v>4911</v>
      </c>
      <c r="B2265" s="300"/>
      <c r="C2265" s="160" t="s">
        <v>1475</v>
      </c>
      <c r="D2265" s="638" t="s">
        <v>34</v>
      </c>
      <c r="E2265" s="301">
        <v>19.670000000000002</v>
      </c>
      <c r="F2265" s="161">
        <v>1.67</v>
      </c>
      <c r="G2265" s="161">
        <v>21.34</v>
      </c>
    </row>
    <row r="2266" spans="1:7" s="190" customFormat="1" ht="25.5">
      <c r="A2266" s="160" t="s">
        <v>4912</v>
      </c>
      <c r="B2266" s="300"/>
      <c r="C2266" s="160" t="s">
        <v>1476</v>
      </c>
      <c r="D2266" s="638" t="s">
        <v>34</v>
      </c>
      <c r="E2266" s="301">
        <v>28.56</v>
      </c>
      <c r="F2266" s="161">
        <v>1.67</v>
      </c>
      <c r="G2266" s="161">
        <v>30.23</v>
      </c>
    </row>
    <row r="2267" spans="1:7" s="190" customFormat="1" ht="25.5">
      <c r="A2267" s="160" t="s">
        <v>4913</v>
      </c>
      <c r="B2267" s="300"/>
      <c r="C2267" s="160" t="s">
        <v>1477</v>
      </c>
      <c r="D2267" s="638" t="s">
        <v>34</v>
      </c>
      <c r="E2267" s="301">
        <v>36.67</v>
      </c>
      <c r="F2267" s="161">
        <v>1.67</v>
      </c>
      <c r="G2267" s="161">
        <v>38.340000000000003</v>
      </c>
    </row>
    <row r="2268" spans="1:7" s="190" customFormat="1" ht="25.5">
      <c r="A2268" s="160" t="s">
        <v>4914</v>
      </c>
      <c r="B2268" s="300"/>
      <c r="C2268" s="160" t="s">
        <v>1478</v>
      </c>
      <c r="D2268" s="638" t="s">
        <v>34</v>
      </c>
      <c r="E2268" s="301">
        <v>49.18</v>
      </c>
      <c r="F2268" s="161">
        <v>1.67</v>
      </c>
      <c r="G2268" s="161">
        <v>50.85</v>
      </c>
    </row>
    <row r="2269" spans="1:7" s="190" customFormat="1" ht="25.5">
      <c r="A2269" s="160" t="s">
        <v>4915</v>
      </c>
      <c r="B2269" s="300"/>
      <c r="C2269" s="160" t="s">
        <v>1479</v>
      </c>
      <c r="D2269" s="638" t="s">
        <v>34</v>
      </c>
      <c r="E2269" s="301">
        <v>54.5</v>
      </c>
      <c r="F2269" s="161">
        <v>1.67</v>
      </c>
      <c r="G2269" s="161">
        <v>56.17</v>
      </c>
    </row>
    <row r="2270" spans="1:7" s="190" customFormat="1" ht="25.5">
      <c r="A2270" s="160" t="s">
        <v>4916</v>
      </c>
      <c r="B2270" s="300"/>
      <c r="C2270" s="160" t="s">
        <v>1480</v>
      </c>
      <c r="D2270" s="638" t="s">
        <v>34</v>
      </c>
      <c r="E2270" s="301">
        <v>63.48</v>
      </c>
      <c r="F2270" s="161">
        <v>1.67</v>
      </c>
      <c r="G2270" s="161">
        <v>65.150000000000006</v>
      </c>
    </row>
    <row r="2271" spans="1:7" s="190" customFormat="1" ht="15.95" customHeight="1">
      <c r="A2271" s="185" t="s">
        <v>4917</v>
      </c>
      <c r="B2271" s="186" t="s">
        <v>4918</v>
      </c>
      <c r="C2271" s="187"/>
      <c r="D2271" s="191"/>
      <c r="E2271" s="192"/>
      <c r="F2271" s="192"/>
      <c r="G2271" s="193"/>
    </row>
    <row r="2272" spans="1:7" s="190" customFormat="1" ht="25.5">
      <c r="A2272" s="160" t="s">
        <v>4919</v>
      </c>
      <c r="B2272" s="300"/>
      <c r="C2272" s="160" t="s">
        <v>1481</v>
      </c>
      <c r="D2272" s="638" t="s">
        <v>0</v>
      </c>
      <c r="E2272" s="301">
        <v>3.27</v>
      </c>
      <c r="F2272" s="161">
        <v>8.39</v>
      </c>
      <c r="G2272" s="161">
        <v>11.66</v>
      </c>
    </row>
    <row r="2273" spans="1:7" s="190" customFormat="1" ht="25.5">
      <c r="A2273" s="160" t="s">
        <v>4920</v>
      </c>
      <c r="B2273" s="300"/>
      <c r="C2273" s="160" t="s">
        <v>1482</v>
      </c>
      <c r="D2273" s="638" t="s">
        <v>0</v>
      </c>
      <c r="E2273" s="301">
        <v>4</v>
      </c>
      <c r="F2273" s="161">
        <v>8.39</v>
      </c>
      <c r="G2273" s="161">
        <v>12.39</v>
      </c>
    </row>
    <row r="2274" spans="1:7" s="190" customFormat="1" ht="25.5">
      <c r="A2274" s="160" t="s">
        <v>4921</v>
      </c>
      <c r="B2274" s="300"/>
      <c r="C2274" s="160" t="s">
        <v>1483</v>
      </c>
      <c r="D2274" s="638" t="s">
        <v>0</v>
      </c>
      <c r="E2274" s="301">
        <v>5.07</v>
      </c>
      <c r="F2274" s="161">
        <v>8.39</v>
      </c>
      <c r="G2274" s="161">
        <v>13.46</v>
      </c>
    </row>
    <row r="2275" spans="1:7" s="190" customFormat="1" ht="25.5">
      <c r="A2275" s="160" t="s">
        <v>4922</v>
      </c>
      <c r="B2275" s="300"/>
      <c r="C2275" s="160" t="s">
        <v>1484</v>
      </c>
      <c r="D2275" s="638" t="s">
        <v>0</v>
      </c>
      <c r="E2275" s="301">
        <v>6.24</v>
      </c>
      <c r="F2275" s="161">
        <v>8.39</v>
      </c>
      <c r="G2275" s="161">
        <v>14.63</v>
      </c>
    </row>
    <row r="2276" spans="1:7" s="190" customFormat="1" ht="25.5">
      <c r="A2276" s="160" t="s">
        <v>4923</v>
      </c>
      <c r="B2276" s="300"/>
      <c r="C2276" s="160" t="s">
        <v>1485</v>
      </c>
      <c r="D2276" s="638" t="s">
        <v>0</v>
      </c>
      <c r="E2276" s="301">
        <v>7.09</v>
      </c>
      <c r="F2276" s="161">
        <v>8.39</v>
      </c>
      <c r="G2276" s="161">
        <v>15.48</v>
      </c>
    </row>
    <row r="2277" spans="1:7" s="190" customFormat="1" ht="25.5">
      <c r="A2277" s="160" t="s">
        <v>4924</v>
      </c>
      <c r="B2277" s="300"/>
      <c r="C2277" s="160" t="s">
        <v>1486</v>
      </c>
      <c r="D2277" s="638" t="s">
        <v>0</v>
      </c>
      <c r="E2277" s="301">
        <v>7.78</v>
      </c>
      <c r="F2277" s="161">
        <v>8.39</v>
      </c>
      <c r="G2277" s="161">
        <v>16.170000000000002</v>
      </c>
    </row>
    <row r="2278" spans="1:7" s="190" customFormat="1" ht="25.5">
      <c r="A2278" s="160" t="s">
        <v>4925</v>
      </c>
      <c r="B2278" s="300"/>
      <c r="C2278" s="160" t="s">
        <v>1487</v>
      </c>
      <c r="D2278" s="638" t="s">
        <v>0</v>
      </c>
      <c r="E2278" s="301">
        <v>5.25</v>
      </c>
      <c r="F2278" s="161">
        <v>8.39</v>
      </c>
      <c r="G2278" s="161">
        <v>13.64</v>
      </c>
    </row>
    <row r="2279" spans="1:7" s="190" customFormat="1" ht="25.5">
      <c r="A2279" s="160" t="s">
        <v>4926</v>
      </c>
      <c r="B2279" s="300"/>
      <c r="C2279" s="160" t="s">
        <v>1488</v>
      </c>
      <c r="D2279" s="638" t="s">
        <v>0</v>
      </c>
      <c r="E2279" s="301">
        <v>6</v>
      </c>
      <c r="F2279" s="161">
        <v>8.39</v>
      </c>
      <c r="G2279" s="161">
        <v>14.39</v>
      </c>
    </row>
    <row r="2280" spans="1:7" s="190" customFormat="1" ht="25.5">
      <c r="A2280" s="160" t="s">
        <v>4927</v>
      </c>
      <c r="B2280" s="300"/>
      <c r="C2280" s="160" t="s">
        <v>1489</v>
      </c>
      <c r="D2280" s="638" t="s">
        <v>0</v>
      </c>
      <c r="E2280" s="301">
        <v>7.01</v>
      </c>
      <c r="F2280" s="161">
        <v>8.39</v>
      </c>
      <c r="G2280" s="161">
        <v>15.4</v>
      </c>
    </row>
    <row r="2281" spans="1:7" s="190" customFormat="1" ht="25.5">
      <c r="A2281" s="160" t="s">
        <v>4928</v>
      </c>
      <c r="B2281" s="300"/>
      <c r="C2281" s="160" t="s">
        <v>1490</v>
      </c>
      <c r="D2281" s="638" t="s">
        <v>0</v>
      </c>
      <c r="E2281" s="301">
        <v>8.5399999999999991</v>
      </c>
      <c r="F2281" s="161">
        <v>8.39</v>
      </c>
      <c r="G2281" s="161">
        <v>16.93</v>
      </c>
    </row>
    <row r="2282" spans="1:7" s="190" customFormat="1" ht="25.5">
      <c r="A2282" s="160" t="s">
        <v>4929</v>
      </c>
      <c r="B2282" s="300"/>
      <c r="C2282" s="160" t="s">
        <v>1491</v>
      </c>
      <c r="D2282" s="638" t="s">
        <v>0</v>
      </c>
      <c r="E2282" s="301">
        <v>8.8699999999999992</v>
      </c>
      <c r="F2282" s="161">
        <v>8.39</v>
      </c>
      <c r="G2282" s="161">
        <v>17.260000000000002</v>
      </c>
    </row>
    <row r="2283" spans="1:7" s="190" customFormat="1" ht="25.5">
      <c r="A2283" s="160" t="s">
        <v>4930</v>
      </c>
      <c r="B2283" s="300"/>
      <c r="C2283" s="160" t="s">
        <v>1492</v>
      </c>
      <c r="D2283" s="638" t="s">
        <v>0</v>
      </c>
      <c r="E2283" s="301">
        <v>10.95</v>
      </c>
      <c r="F2283" s="161">
        <v>8.39</v>
      </c>
      <c r="G2283" s="161">
        <v>19.34</v>
      </c>
    </row>
    <row r="2284" spans="1:7" s="190" customFormat="1" ht="25.5">
      <c r="A2284" s="160" t="s">
        <v>4931</v>
      </c>
      <c r="B2284" s="300"/>
      <c r="C2284" s="160" t="s">
        <v>1493</v>
      </c>
      <c r="D2284" s="638" t="s">
        <v>0</v>
      </c>
      <c r="E2284" s="301">
        <v>7.33</v>
      </c>
      <c r="F2284" s="161">
        <v>8.39</v>
      </c>
      <c r="G2284" s="161">
        <v>15.72</v>
      </c>
    </row>
    <row r="2285" spans="1:7" s="190" customFormat="1" ht="25.5">
      <c r="A2285" s="160" t="s">
        <v>4932</v>
      </c>
      <c r="B2285" s="300"/>
      <c r="C2285" s="160" t="s">
        <v>1494</v>
      </c>
      <c r="D2285" s="638" t="s">
        <v>0</v>
      </c>
      <c r="E2285" s="301">
        <v>9.6300000000000008</v>
      </c>
      <c r="F2285" s="161">
        <v>8.39</v>
      </c>
      <c r="G2285" s="161">
        <v>18.02</v>
      </c>
    </row>
    <row r="2286" spans="1:7" s="190" customFormat="1" ht="25.5">
      <c r="A2286" s="160" t="s">
        <v>4933</v>
      </c>
      <c r="B2286" s="300"/>
      <c r="C2286" s="160" t="s">
        <v>1495</v>
      </c>
      <c r="D2286" s="638" t="s">
        <v>0</v>
      </c>
      <c r="E2286" s="301">
        <v>11.83</v>
      </c>
      <c r="F2286" s="161">
        <v>8.39</v>
      </c>
      <c r="G2286" s="161">
        <v>20.22</v>
      </c>
    </row>
    <row r="2287" spans="1:7" s="190" customFormat="1" ht="25.5">
      <c r="A2287" s="160" t="s">
        <v>4934</v>
      </c>
      <c r="B2287" s="300"/>
      <c r="C2287" s="160" t="s">
        <v>1496</v>
      </c>
      <c r="D2287" s="638" t="s">
        <v>0</v>
      </c>
      <c r="E2287" s="301">
        <v>14.19</v>
      </c>
      <c r="F2287" s="161">
        <v>8.39</v>
      </c>
      <c r="G2287" s="161">
        <v>22.58</v>
      </c>
    </row>
    <row r="2288" spans="1:7" s="190" customFormat="1" ht="25.5">
      <c r="A2288" s="160" t="s">
        <v>4935</v>
      </c>
      <c r="B2288" s="300"/>
      <c r="C2288" s="160" t="s">
        <v>1497</v>
      </c>
      <c r="D2288" s="638" t="s">
        <v>0</v>
      </c>
      <c r="E2288" s="301">
        <v>19.600000000000001</v>
      </c>
      <c r="F2288" s="161">
        <v>11.74</v>
      </c>
      <c r="G2288" s="161">
        <v>31.34</v>
      </c>
    </row>
    <row r="2289" spans="1:7" s="190" customFormat="1" ht="25.5">
      <c r="A2289" s="160" t="s">
        <v>4936</v>
      </c>
      <c r="B2289" s="300"/>
      <c r="C2289" s="160" t="s">
        <v>1498</v>
      </c>
      <c r="D2289" s="638" t="s">
        <v>0</v>
      </c>
      <c r="E2289" s="301">
        <v>25</v>
      </c>
      <c r="F2289" s="161">
        <v>11.74</v>
      </c>
      <c r="G2289" s="161">
        <v>36.74</v>
      </c>
    </row>
    <row r="2290" spans="1:7" s="190" customFormat="1" ht="25.5">
      <c r="A2290" s="160" t="s">
        <v>4937</v>
      </c>
      <c r="B2290" s="300"/>
      <c r="C2290" s="160" t="s">
        <v>1499</v>
      </c>
      <c r="D2290" s="638" t="s">
        <v>0</v>
      </c>
      <c r="E2290" s="301">
        <v>30.01</v>
      </c>
      <c r="F2290" s="161">
        <v>11.74</v>
      </c>
      <c r="G2290" s="161">
        <v>41.75</v>
      </c>
    </row>
    <row r="2291" spans="1:7" s="190" customFormat="1" ht="15.95" customHeight="1">
      <c r="A2291" s="179" t="s">
        <v>4938</v>
      </c>
      <c r="B2291" s="180" t="s">
        <v>4939</v>
      </c>
      <c r="C2291" s="181"/>
      <c r="D2291" s="182"/>
      <c r="E2291" s="183"/>
      <c r="F2291" s="183"/>
      <c r="G2291" s="184"/>
    </row>
    <row r="2292" spans="1:7" s="190" customFormat="1" ht="15.95" customHeight="1">
      <c r="A2292" s="185" t="s">
        <v>6867</v>
      </c>
      <c r="B2292" s="186" t="s">
        <v>7221</v>
      </c>
      <c r="C2292" s="187"/>
      <c r="D2292" s="191"/>
      <c r="E2292" s="192"/>
      <c r="F2292" s="192"/>
      <c r="G2292" s="193"/>
    </row>
    <row r="2293" spans="1:7" s="190" customFormat="1" ht="25.5">
      <c r="A2293" s="160" t="s">
        <v>6868</v>
      </c>
      <c r="B2293" s="300"/>
      <c r="C2293" s="160" t="s">
        <v>6869</v>
      </c>
      <c r="D2293" s="638" t="s">
        <v>34</v>
      </c>
      <c r="E2293" s="301">
        <v>0.65</v>
      </c>
      <c r="F2293" s="161">
        <v>1.34</v>
      </c>
      <c r="G2293" s="161">
        <v>1.99</v>
      </c>
    </row>
    <row r="2294" spans="1:7" s="190" customFormat="1" ht="25.5">
      <c r="A2294" s="160" t="s">
        <v>6870</v>
      </c>
      <c r="B2294" s="300"/>
      <c r="C2294" s="160" t="s">
        <v>6871</v>
      </c>
      <c r="D2294" s="638" t="s">
        <v>34</v>
      </c>
      <c r="E2294" s="301">
        <v>1.07</v>
      </c>
      <c r="F2294" s="161">
        <v>1.34</v>
      </c>
      <c r="G2294" s="161">
        <v>2.41</v>
      </c>
    </row>
    <row r="2295" spans="1:7" s="190" customFormat="1" ht="25.5">
      <c r="A2295" s="160" t="s">
        <v>6872</v>
      </c>
      <c r="B2295" s="300"/>
      <c r="C2295" s="160" t="s">
        <v>6873</v>
      </c>
      <c r="D2295" s="638" t="s">
        <v>34</v>
      </c>
      <c r="E2295" s="301">
        <v>1.71</v>
      </c>
      <c r="F2295" s="161">
        <v>2.0099999999999998</v>
      </c>
      <c r="G2295" s="161">
        <v>3.72</v>
      </c>
    </row>
    <row r="2296" spans="1:7" s="190" customFormat="1" ht="25.5">
      <c r="A2296" s="160" t="s">
        <v>6874</v>
      </c>
      <c r="B2296" s="300"/>
      <c r="C2296" s="160" t="s">
        <v>6875</v>
      </c>
      <c r="D2296" s="638" t="s">
        <v>34</v>
      </c>
      <c r="E2296" s="301">
        <v>2.83</v>
      </c>
      <c r="F2296" s="161">
        <v>2.34</v>
      </c>
      <c r="G2296" s="161">
        <v>5.17</v>
      </c>
    </row>
    <row r="2297" spans="1:7" s="190" customFormat="1" ht="25.5">
      <c r="A2297" s="160" t="s">
        <v>6876</v>
      </c>
      <c r="B2297" s="300"/>
      <c r="C2297" s="160" t="s">
        <v>6877</v>
      </c>
      <c r="D2297" s="638" t="s">
        <v>34</v>
      </c>
      <c r="E2297" s="301">
        <v>4.49</v>
      </c>
      <c r="F2297" s="161">
        <v>2.68</v>
      </c>
      <c r="G2297" s="161">
        <v>7.17</v>
      </c>
    </row>
    <row r="2298" spans="1:7" s="190" customFormat="1" ht="15.95" customHeight="1">
      <c r="A2298" s="185" t="s">
        <v>4940</v>
      </c>
      <c r="B2298" s="186" t="s">
        <v>1500</v>
      </c>
      <c r="C2298" s="187"/>
      <c r="D2298" s="191"/>
      <c r="E2298" s="192"/>
      <c r="F2298" s="192"/>
      <c r="G2298" s="193"/>
    </row>
    <row r="2299" spans="1:7" s="190" customFormat="1" ht="25.5">
      <c r="A2299" s="160" t="s">
        <v>4941</v>
      </c>
      <c r="B2299" s="300"/>
      <c r="C2299" s="160" t="s">
        <v>1503</v>
      </c>
      <c r="D2299" s="638" t="s">
        <v>34</v>
      </c>
      <c r="E2299" s="301">
        <v>1.05</v>
      </c>
      <c r="F2299" s="161">
        <v>1.34</v>
      </c>
      <c r="G2299" s="161">
        <v>2.39</v>
      </c>
    </row>
    <row r="2300" spans="1:7" s="190" customFormat="1" ht="25.5">
      <c r="A2300" s="160" t="s">
        <v>4942</v>
      </c>
      <c r="B2300" s="300"/>
      <c r="C2300" s="160" t="s">
        <v>1504</v>
      </c>
      <c r="D2300" s="638" t="s">
        <v>34</v>
      </c>
      <c r="E2300" s="301">
        <v>1.45</v>
      </c>
      <c r="F2300" s="161">
        <v>1.67</v>
      </c>
      <c r="G2300" s="161">
        <v>3.12</v>
      </c>
    </row>
    <row r="2301" spans="1:7" s="190" customFormat="1" ht="25.5">
      <c r="A2301" s="160" t="s">
        <v>6878</v>
      </c>
      <c r="B2301" s="300"/>
      <c r="C2301" s="160" t="s">
        <v>6879</v>
      </c>
      <c r="D2301" s="638" t="s">
        <v>34</v>
      </c>
      <c r="E2301" s="301">
        <v>2.2400000000000002</v>
      </c>
      <c r="F2301" s="161">
        <v>2.0099999999999998</v>
      </c>
      <c r="G2301" s="161">
        <v>4.25</v>
      </c>
    </row>
    <row r="2302" spans="1:7" s="190" customFormat="1" ht="25.5">
      <c r="A2302" s="160" t="s">
        <v>6880</v>
      </c>
      <c r="B2302" s="300"/>
      <c r="C2302" s="160" t="s">
        <v>1501</v>
      </c>
      <c r="D2302" s="638" t="s">
        <v>34</v>
      </c>
      <c r="E2302" s="301">
        <v>3.14</v>
      </c>
      <c r="F2302" s="161">
        <v>2.34</v>
      </c>
      <c r="G2302" s="161">
        <v>5.48</v>
      </c>
    </row>
    <row r="2303" spans="1:7" s="190" customFormat="1" ht="25.5">
      <c r="A2303" s="160" t="s">
        <v>6881</v>
      </c>
      <c r="B2303" s="300"/>
      <c r="C2303" s="160" t="s">
        <v>1502</v>
      </c>
      <c r="D2303" s="638" t="s">
        <v>34</v>
      </c>
      <c r="E2303" s="301">
        <v>4.7300000000000004</v>
      </c>
      <c r="F2303" s="161">
        <v>2.68</v>
      </c>
      <c r="G2303" s="161">
        <v>7.41</v>
      </c>
    </row>
    <row r="2304" spans="1:7" s="190" customFormat="1" ht="15.95" customHeight="1">
      <c r="A2304" s="185" t="s">
        <v>4943</v>
      </c>
      <c r="B2304" s="186" t="s">
        <v>6882</v>
      </c>
      <c r="C2304" s="187"/>
      <c r="D2304" s="191"/>
      <c r="E2304" s="192"/>
      <c r="F2304" s="192"/>
      <c r="G2304" s="193"/>
    </row>
    <row r="2305" spans="1:7" s="190" customFormat="1" ht="25.5">
      <c r="A2305" s="160" t="s">
        <v>4944</v>
      </c>
      <c r="B2305" s="300"/>
      <c r="C2305" s="160" t="s">
        <v>1505</v>
      </c>
      <c r="D2305" s="638" t="s">
        <v>34</v>
      </c>
      <c r="E2305" s="301">
        <v>6.82</v>
      </c>
      <c r="F2305" s="161">
        <v>1.67</v>
      </c>
      <c r="G2305" s="161">
        <v>8.49</v>
      </c>
    </row>
    <row r="2306" spans="1:7" s="190" customFormat="1" ht="25.5">
      <c r="A2306" s="160" t="s">
        <v>4945</v>
      </c>
      <c r="B2306" s="300"/>
      <c r="C2306" s="160" t="s">
        <v>1506</v>
      </c>
      <c r="D2306" s="638" t="s">
        <v>34</v>
      </c>
      <c r="E2306" s="301">
        <v>9.36</v>
      </c>
      <c r="F2306" s="161">
        <v>3.36</v>
      </c>
      <c r="G2306" s="161">
        <v>12.72</v>
      </c>
    </row>
    <row r="2307" spans="1:7" s="190" customFormat="1" ht="25.5">
      <c r="A2307" s="160" t="s">
        <v>4946</v>
      </c>
      <c r="B2307" s="300"/>
      <c r="C2307" s="160" t="s">
        <v>1507</v>
      </c>
      <c r="D2307" s="638" t="s">
        <v>34</v>
      </c>
      <c r="E2307" s="301">
        <v>12.84</v>
      </c>
      <c r="F2307" s="161">
        <v>5.03</v>
      </c>
      <c r="G2307" s="161">
        <v>17.87</v>
      </c>
    </row>
    <row r="2308" spans="1:7" s="190" customFormat="1" ht="25.5">
      <c r="A2308" s="160" t="s">
        <v>4947</v>
      </c>
      <c r="B2308" s="300"/>
      <c r="C2308" s="160" t="s">
        <v>52</v>
      </c>
      <c r="D2308" s="638" t="s">
        <v>34</v>
      </c>
      <c r="E2308" s="301">
        <v>21.15</v>
      </c>
      <c r="F2308" s="161">
        <v>6.71</v>
      </c>
      <c r="G2308" s="161">
        <v>27.86</v>
      </c>
    </row>
    <row r="2309" spans="1:7" s="190" customFormat="1" ht="25.5">
      <c r="A2309" s="160" t="s">
        <v>4948</v>
      </c>
      <c r="B2309" s="300"/>
      <c r="C2309" s="160" t="s">
        <v>1508</v>
      </c>
      <c r="D2309" s="638" t="s">
        <v>34</v>
      </c>
      <c r="E2309" s="301">
        <v>26.46</v>
      </c>
      <c r="F2309" s="161">
        <v>8.39</v>
      </c>
      <c r="G2309" s="161">
        <v>34.85</v>
      </c>
    </row>
    <row r="2310" spans="1:7" s="190" customFormat="1" ht="25.5">
      <c r="A2310" s="160" t="s">
        <v>4949</v>
      </c>
      <c r="B2310" s="300"/>
      <c r="C2310" s="160" t="s">
        <v>1509</v>
      </c>
      <c r="D2310" s="638" t="s">
        <v>34</v>
      </c>
      <c r="E2310" s="301">
        <v>40.49</v>
      </c>
      <c r="F2310" s="161">
        <v>10.06</v>
      </c>
      <c r="G2310" s="161">
        <v>50.55</v>
      </c>
    </row>
    <row r="2311" spans="1:7" s="190" customFormat="1" ht="25.5">
      <c r="A2311" s="160" t="s">
        <v>4950</v>
      </c>
      <c r="B2311" s="300"/>
      <c r="C2311" s="160" t="s">
        <v>1510</v>
      </c>
      <c r="D2311" s="638" t="s">
        <v>34</v>
      </c>
      <c r="E2311" s="301">
        <v>89.37</v>
      </c>
      <c r="F2311" s="161">
        <v>15.1</v>
      </c>
      <c r="G2311" s="161">
        <v>104.47</v>
      </c>
    </row>
    <row r="2312" spans="1:7" s="190" customFormat="1" ht="15.95" customHeight="1">
      <c r="A2312" s="185" t="s">
        <v>4951</v>
      </c>
      <c r="B2312" s="186" t="s">
        <v>6883</v>
      </c>
      <c r="C2312" s="187"/>
      <c r="D2312" s="191"/>
      <c r="E2312" s="192"/>
      <c r="F2312" s="192"/>
      <c r="G2312" s="193"/>
    </row>
    <row r="2313" spans="1:7" s="190" customFormat="1" ht="25.5">
      <c r="A2313" s="160" t="s">
        <v>4952</v>
      </c>
      <c r="B2313" s="300"/>
      <c r="C2313" s="160" t="s">
        <v>6884</v>
      </c>
      <c r="D2313" s="638" t="s">
        <v>34</v>
      </c>
      <c r="E2313" s="301">
        <v>115.35</v>
      </c>
      <c r="F2313" s="161">
        <v>30.44</v>
      </c>
      <c r="G2313" s="161">
        <v>145.79</v>
      </c>
    </row>
    <row r="2314" spans="1:7" s="190" customFormat="1" ht="15.95" customHeight="1">
      <c r="A2314" s="185" t="s">
        <v>4953</v>
      </c>
      <c r="B2314" s="186" t="s">
        <v>1511</v>
      </c>
      <c r="C2314" s="187"/>
      <c r="D2314" s="191"/>
      <c r="E2314" s="192"/>
      <c r="F2314" s="192"/>
      <c r="G2314" s="193"/>
    </row>
    <row r="2315" spans="1:7" s="190" customFormat="1" ht="25.5">
      <c r="A2315" s="160" t="s">
        <v>4954</v>
      </c>
      <c r="B2315" s="300"/>
      <c r="C2315" s="160" t="s">
        <v>7222</v>
      </c>
      <c r="D2315" s="638" t="s">
        <v>34</v>
      </c>
      <c r="E2315" s="301">
        <v>28.05</v>
      </c>
      <c r="F2315" s="161">
        <v>18.25</v>
      </c>
      <c r="G2315" s="161">
        <v>46.3</v>
      </c>
    </row>
    <row r="2316" spans="1:7" s="190" customFormat="1" ht="25.5">
      <c r="A2316" s="160" t="s">
        <v>4955</v>
      </c>
      <c r="B2316" s="300"/>
      <c r="C2316" s="160" t="s">
        <v>7223</v>
      </c>
      <c r="D2316" s="638" t="s">
        <v>34</v>
      </c>
      <c r="E2316" s="301">
        <v>37.11</v>
      </c>
      <c r="F2316" s="161">
        <v>21.98</v>
      </c>
      <c r="G2316" s="161">
        <v>59.09</v>
      </c>
    </row>
    <row r="2317" spans="1:7" s="190" customFormat="1" ht="25.5">
      <c r="A2317" s="160" t="s">
        <v>4956</v>
      </c>
      <c r="B2317" s="300"/>
      <c r="C2317" s="160" t="s">
        <v>7224</v>
      </c>
      <c r="D2317" s="638" t="s">
        <v>34</v>
      </c>
      <c r="E2317" s="301">
        <v>44.45</v>
      </c>
      <c r="F2317" s="161">
        <v>30.44</v>
      </c>
      <c r="G2317" s="161">
        <v>74.89</v>
      </c>
    </row>
    <row r="2318" spans="1:7" s="190" customFormat="1" ht="25.5">
      <c r="A2318" s="160" t="s">
        <v>4957</v>
      </c>
      <c r="B2318" s="300"/>
      <c r="C2318" s="160" t="s">
        <v>7225</v>
      </c>
      <c r="D2318" s="638" t="s">
        <v>34</v>
      </c>
      <c r="E2318" s="301">
        <v>76.94</v>
      </c>
      <c r="F2318" s="161">
        <v>36.51</v>
      </c>
      <c r="G2318" s="161">
        <v>113.45</v>
      </c>
    </row>
    <row r="2319" spans="1:7" s="190" customFormat="1" ht="15.95" customHeight="1">
      <c r="A2319" s="185" t="s">
        <v>4958</v>
      </c>
      <c r="B2319" s="186" t="s">
        <v>1512</v>
      </c>
      <c r="C2319" s="187"/>
      <c r="D2319" s="191"/>
      <c r="E2319" s="192"/>
      <c r="F2319" s="192"/>
      <c r="G2319" s="193"/>
    </row>
    <row r="2320" spans="1:7" s="190" customFormat="1" ht="25.5">
      <c r="A2320" s="160" t="s">
        <v>4959</v>
      </c>
      <c r="B2320" s="300"/>
      <c r="C2320" s="160" t="s">
        <v>7226</v>
      </c>
      <c r="D2320" s="638" t="s">
        <v>0</v>
      </c>
      <c r="E2320" s="301">
        <v>4.68</v>
      </c>
      <c r="F2320" s="161">
        <v>3.36</v>
      </c>
      <c r="G2320" s="161">
        <v>8.0399999999999991</v>
      </c>
    </row>
    <row r="2321" spans="1:7" s="190" customFormat="1" ht="25.5">
      <c r="A2321" s="160" t="s">
        <v>7227</v>
      </c>
      <c r="B2321" s="300"/>
      <c r="C2321" s="160" t="s">
        <v>6681</v>
      </c>
      <c r="D2321" s="638" t="s">
        <v>0</v>
      </c>
      <c r="E2321" s="301">
        <v>3.38</v>
      </c>
      <c r="F2321" s="161">
        <v>3.36</v>
      </c>
      <c r="G2321" s="161">
        <v>6.74</v>
      </c>
    </row>
    <row r="2322" spans="1:7" s="190" customFormat="1" ht="25.5">
      <c r="A2322" s="160" t="s">
        <v>4960</v>
      </c>
      <c r="B2322" s="300"/>
      <c r="C2322" s="160" t="s">
        <v>1513</v>
      </c>
      <c r="D2322" s="638" t="s">
        <v>0</v>
      </c>
      <c r="E2322" s="301">
        <v>6.19</v>
      </c>
      <c r="F2322" s="161">
        <v>3.36</v>
      </c>
      <c r="G2322" s="161">
        <v>9.5500000000000007</v>
      </c>
    </row>
    <row r="2323" spans="1:7" s="190" customFormat="1" ht="25.5">
      <c r="A2323" s="160" t="s">
        <v>4961</v>
      </c>
      <c r="B2323" s="300"/>
      <c r="C2323" s="160" t="s">
        <v>1514</v>
      </c>
      <c r="D2323" s="638" t="s">
        <v>0</v>
      </c>
      <c r="E2323" s="301">
        <v>7.43</v>
      </c>
      <c r="F2323" s="161">
        <v>3.36</v>
      </c>
      <c r="G2323" s="161">
        <v>10.79</v>
      </c>
    </row>
    <row r="2324" spans="1:7" s="190" customFormat="1" ht="25.5">
      <c r="A2324" s="160" t="s">
        <v>4962</v>
      </c>
      <c r="B2324" s="300"/>
      <c r="C2324" s="160" t="s">
        <v>1515</v>
      </c>
      <c r="D2324" s="638" t="s">
        <v>0</v>
      </c>
      <c r="E2324" s="301">
        <v>8.52</v>
      </c>
      <c r="F2324" s="161">
        <v>3.36</v>
      </c>
      <c r="G2324" s="161">
        <v>11.88</v>
      </c>
    </row>
    <row r="2325" spans="1:7" s="190" customFormat="1" ht="25.5">
      <c r="A2325" s="160" t="s">
        <v>4963</v>
      </c>
      <c r="B2325" s="300"/>
      <c r="C2325" s="160" t="s">
        <v>1516</v>
      </c>
      <c r="D2325" s="638" t="s">
        <v>0</v>
      </c>
      <c r="E2325" s="301">
        <v>9.4</v>
      </c>
      <c r="F2325" s="161">
        <v>3.36</v>
      </c>
      <c r="G2325" s="161">
        <v>12.76</v>
      </c>
    </row>
    <row r="2326" spans="1:7" s="190" customFormat="1" ht="25.5">
      <c r="A2326" s="160" t="s">
        <v>4964</v>
      </c>
      <c r="B2326" s="300"/>
      <c r="C2326" s="160" t="s">
        <v>1517</v>
      </c>
      <c r="D2326" s="638" t="s">
        <v>0</v>
      </c>
      <c r="E2326" s="301">
        <v>12.32</v>
      </c>
      <c r="F2326" s="161">
        <v>3.36</v>
      </c>
      <c r="G2326" s="161">
        <v>15.68</v>
      </c>
    </row>
    <row r="2327" spans="1:7" s="190" customFormat="1" ht="25.5">
      <c r="A2327" s="160" t="s">
        <v>4965</v>
      </c>
      <c r="B2327" s="300"/>
      <c r="C2327" s="160" t="s">
        <v>1518</v>
      </c>
      <c r="D2327" s="638" t="s">
        <v>0</v>
      </c>
      <c r="E2327" s="301">
        <v>13.82</v>
      </c>
      <c r="F2327" s="161">
        <v>3.36</v>
      </c>
      <c r="G2327" s="161">
        <v>17.18</v>
      </c>
    </row>
    <row r="2328" spans="1:7" s="190" customFormat="1" ht="15.95" customHeight="1">
      <c r="A2328" s="185" t="s">
        <v>4966</v>
      </c>
      <c r="B2328" s="186" t="s">
        <v>1519</v>
      </c>
      <c r="C2328" s="187"/>
      <c r="D2328" s="191"/>
      <c r="E2328" s="192"/>
      <c r="F2328" s="192"/>
      <c r="G2328" s="193"/>
    </row>
    <row r="2329" spans="1:7" s="190" customFormat="1">
      <c r="A2329" s="160" t="s">
        <v>4967</v>
      </c>
      <c r="B2329" s="300"/>
      <c r="C2329" s="160" t="s">
        <v>1520</v>
      </c>
      <c r="D2329" s="638" t="s">
        <v>0</v>
      </c>
      <c r="E2329" s="301">
        <v>0.64</v>
      </c>
      <c r="F2329" s="161">
        <v>2.68</v>
      </c>
      <c r="G2329" s="161">
        <v>3.32</v>
      </c>
    </row>
    <row r="2330" spans="1:7" s="190" customFormat="1" ht="25.5">
      <c r="A2330" s="160" t="s">
        <v>4968</v>
      </c>
      <c r="B2330" s="300"/>
      <c r="C2330" s="160" t="s">
        <v>1521</v>
      </c>
      <c r="D2330" s="638" t="s">
        <v>0</v>
      </c>
      <c r="E2330" s="301">
        <v>3.89</v>
      </c>
      <c r="F2330" s="161">
        <v>5.03</v>
      </c>
      <c r="G2330" s="161">
        <v>8.92</v>
      </c>
    </row>
    <row r="2331" spans="1:7" s="190" customFormat="1" ht="25.5">
      <c r="A2331" s="160" t="s">
        <v>4969</v>
      </c>
      <c r="B2331" s="300"/>
      <c r="C2331" s="160" t="s">
        <v>1522</v>
      </c>
      <c r="D2331" s="638" t="s">
        <v>0</v>
      </c>
      <c r="E2331" s="301">
        <v>5.25</v>
      </c>
      <c r="F2331" s="161">
        <v>5.03</v>
      </c>
      <c r="G2331" s="161">
        <v>10.28</v>
      </c>
    </row>
    <row r="2332" spans="1:7" s="190" customFormat="1" ht="25.5">
      <c r="A2332" s="160" t="s">
        <v>4970</v>
      </c>
      <c r="B2332" s="300"/>
      <c r="C2332" s="160" t="s">
        <v>1523</v>
      </c>
      <c r="D2332" s="638" t="s">
        <v>0</v>
      </c>
      <c r="E2332" s="301">
        <v>5.33</v>
      </c>
      <c r="F2332" s="161">
        <v>5.03</v>
      </c>
      <c r="G2332" s="161">
        <v>10.36</v>
      </c>
    </row>
    <row r="2333" spans="1:7" s="190" customFormat="1" ht="25.5">
      <c r="A2333" s="160" t="s">
        <v>4971</v>
      </c>
      <c r="B2333" s="300"/>
      <c r="C2333" s="160" t="s">
        <v>1524</v>
      </c>
      <c r="D2333" s="638" t="s">
        <v>0</v>
      </c>
      <c r="E2333" s="301">
        <v>6.07</v>
      </c>
      <c r="F2333" s="161">
        <v>5.03</v>
      </c>
      <c r="G2333" s="161">
        <v>11.1</v>
      </c>
    </row>
    <row r="2334" spans="1:7" s="190" customFormat="1" ht="25.5">
      <c r="A2334" s="160" t="s">
        <v>4972</v>
      </c>
      <c r="B2334" s="300"/>
      <c r="C2334" s="160" t="s">
        <v>1525</v>
      </c>
      <c r="D2334" s="638" t="s">
        <v>0</v>
      </c>
      <c r="E2334" s="301">
        <v>8.69</v>
      </c>
      <c r="F2334" s="161">
        <v>5.03</v>
      </c>
      <c r="G2334" s="161">
        <v>13.72</v>
      </c>
    </row>
    <row r="2335" spans="1:7" s="190" customFormat="1" ht="25.5">
      <c r="A2335" s="160" t="s">
        <v>4973</v>
      </c>
      <c r="B2335" s="300"/>
      <c r="C2335" s="160" t="s">
        <v>1526</v>
      </c>
      <c r="D2335" s="638" t="s">
        <v>0</v>
      </c>
      <c r="E2335" s="301">
        <v>8.24</v>
      </c>
      <c r="F2335" s="161">
        <v>5.03</v>
      </c>
      <c r="G2335" s="161">
        <v>13.27</v>
      </c>
    </row>
    <row r="2336" spans="1:7" s="190" customFormat="1" ht="25.5">
      <c r="A2336" s="160" t="s">
        <v>4974</v>
      </c>
      <c r="B2336" s="300"/>
      <c r="C2336" s="160" t="s">
        <v>1527</v>
      </c>
      <c r="D2336" s="638" t="s">
        <v>0</v>
      </c>
      <c r="E2336" s="301">
        <v>12.93</v>
      </c>
      <c r="F2336" s="161">
        <v>5.03</v>
      </c>
      <c r="G2336" s="161">
        <v>17.96</v>
      </c>
    </row>
    <row r="2337" spans="1:7" s="190" customFormat="1" ht="25.5">
      <c r="A2337" s="160" t="s">
        <v>4975</v>
      </c>
      <c r="B2337" s="300"/>
      <c r="C2337" s="160" t="s">
        <v>1529</v>
      </c>
      <c r="D2337" s="638" t="s">
        <v>0</v>
      </c>
      <c r="E2337" s="301">
        <v>17.89</v>
      </c>
      <c r="F2337" s="161">
        <v>6.71</v>
      </c>
      <c r="G2337" s="161">
        <v>24.6</v>
      </c>
    </row>
    <row r="2338" spans="1:7" s="190" customFormat="1" ht="25.5">
      <c r="A2338" s="160" t="s">
        <v>4976</v>
      </c>
      <c r="B2338" s="300"/>
      <c r="C2338" s="160" t="s">
        <v>1528</v>
      </c>
      <c r="D2338" s="638" t="s">
        <v>0</v>
      </c>
      <c r="E2338" s="301">
        <v>18.5</v>
      </c>
      <c r="F2338" s="161">
        <v>6.71</v>
      </c>
      <c r="G2338" s="161">
        <v>25.21</v>
      </c>
    </row>
    <row r="2339" spans="1:7" s="190" customFormat="1" ht="25.5">
      <c r="A2339" s="160" t="s">
        <v>4977</v>
      </c>
      <c r="B2339" s="300"/>
      <c r="C2339" s="160" t="s">
        <v>1530</v>
      </c>
      <c r="D2339" s="638" t="s">
        <v>0</v>
      </c>
      <c r="E2339" s="301">
        <v>23.05</v>
      </c>
      <c r="F2339" s="161">
        <v>6.71</v>
      </c>
      <c r="G2339" s="161">
        <v>29.76</v>
      </c>
    </row>
    <row r="2340" spans="1:7" s="190" customFormat="1" ht="25.5">
      <c r="A2340" s="160" t="s">
        <v>4978</v>
      </c>
      <c r="B2340" s="300"/>
      <c r="C2340" s="160" t="s">
        <v>1531</v>
      </c>
      <c r="D2340" s="638" t="s">
        <v>0</v>
      </c>
      <c r="E2340" s="301">
        <v>26.14</v>
      </c>
      <c r="F2340" s="161">
        <v>6.71</v>
      </c>
      <c r="G2340" s="161">
        <v>32.85</v>
      </c>
    </row>
    <row r="2341" spans="1:7" s="190" customFormat="1" ht="15.95" customHeight="1">
      <c r="A2341" s="185" t="s">
        <v>4979</v>
      </c>
      <c r="B2341" s="186" t="s">
        <v>1532</v>
      </c>
      <c r="C2341" s="187"/>
      <c r="D2341" s="191"/>
      <c r="E2341" s="192"/>
      <c r="F2341" s="192"/>
      <c r="G2341" s="193"/>
    </row>
    <row r="2342" spans="1:7" s="190" customFormat="1" ht="38.25">
      <c r="A2342" s="160" t="s">
        <v>4980</v>
      </c>
      <c r="B2342" s="300"/>
      <c r="C2342" s="160" t="s">
        <v>1533</v>
      </c>
      <c r="D2342" s="638" t="s">
        <v>34</v>
      </c>
      <c r="E2342" s="301">
        <v>2.84</v>
      </c>
      <c r="F2342" s="161">
        <v>5.03</v>
      </c>
      <c r="G2342" s="161">
        <v>7.87</v>
      </c>
    </row>
    <row r="2343" spans="1:7" s="190" customFormat="1" ht="38.25">
      <c r="A2343" s="160" t="s">
        <v>4981</v>
      </c>
      <c r="B2343" s="300"/>
      <c r="C2343" s="160" t="s">
        <v>1534</v>
      </c>
      <c r="D2343" s="638" t="s">
        <v>34</v>
      </c>
      <c r="E2343" s="301">
        <v>5.14</v>
      </c>
      <c r="F2343" s="161">
        <v>5.03</v>
      </c>
      <c r="G2343" s="161">
        <v>10.17</v>
      </c>
    </row>
    <row r="2344" spans="1:7" s="190" customFormat="1" ht="38.25">
      <c r="A2344" s="160" t="s">
        <v>4982</v>
      </c>
      <c r="B2344" s="300"/>
      <c r="C2344" s="160" t="s">
        <v>1535</v>
      </c>
      <c r="D2344" s="638" t="s">
        <v>34</v>
      </c>
      <c r="E2344" s="301">
        <v>12.54</v>
      </c>
      <c r="F2344" s="161">
        <v>5.03</v>
      </c>
      <c r="G2344" s="161">
        <v>17.57</v>
      </c>
    </row>
    <row r="2345" spans="1:7" s="190" customFormat="1" ht="25.5">
      <c r="A2345" s="160" t="s">
        <v>4983</v>
      </c>
      <c r="B2345" s="300"/>
      <c r="C2345" s="160" t="s">
        <v>1536</v>
      </c>
      <c r="D2345" s="638" t="s">
        <v>34</v>
      </c>
      <c r="E2345" s="301">
        <v>0.35</v>
      </c>
      <c r="F2345" s="161">
        <v>2.68</v>
      </c>
      <c r="G2345" s="161">
        <v>3.03</v>
      </c>
    </row>
    <row r="2346" spans="1:7" s="190" customFormat="1">
      <c r="A2346" s="160" t="s">
        <v>4984</v>
      </c>
      <c r="B2346" s="300"/>
      <c r="C2346" s="160" t="s">
        <v>1537</v>
      </c>
      <c r="D2346" s="638" t="s">
        <v>34</v>
      </c>
      <c r="E2346" s="301">
        <v>1.35</v>
      </c>
      <c r="F2346" s="161">
        <v>10.06</v>
      </c>
      <c r="G2346" s="161">
        <v>11.41</v>
      </c>
    </row>
    <row r="2347" spans="1:7" s="190" customFormat="1" ht="38.25">
      <c r="A2347" s="160" t="s">
        <v>4985</v>
      </c>
      <c r="B2347" s="300"/>
      <c r="C2347" s="160" t="s">
        <v>1538</v>
      </c>
      <c r="D2347" s="638" t="s">
        <v>34</v>
      </c>
      <c r="E2347" s="301">
        <v>2.87</v>
      </c>
      <c r="F2347" s="161">
        <v>4.0199999999999996</v>
      </c>
      <c r="G2347" s="161">
        <v>6.89</v>
      </c>
    </row>
    <row r="2348" spans="1:7" s="190" customFormat="1" ht="25.5">
      <c r="A2348" s="160" t="s">
        <v>4986</v>
      </c>
      <c r="B2348" s="300"/>
      <c r="C2348" s="160" t="s">
        <v>1539</v>
      </c>
      <c r="D2348" s="638" t="s">
        <v>34</v>
      </c>
      <c r="E2348" s="301">
        <v>1.89</v>
      </c>
      <c r="F2348" s="161">
        <v>3.36</v>
      </c>
      <c r="G2348" s="161">
        <v>5.25</v>
      </c>
    </row>
    <row r="2349" spans="1:7" s="190" customFormat="1" ht="38.25">
      <c r="A2349" s="160" t="s">
        <v>4987</v>
      </c>
      <c r="B2349" s="300"/>
      <c r="C2349" s="160" t="s">
        <v>1540</v>
      </c>
      <c r="D2349" s="638" t="s">
        <v>34</v>
      </c>
      <c r="E2349" s="301">
        <v>6.15</v>
      </c>
      <c r="F2349" s="161">
        <v>4.3499999999999996</v>
      </c>
      <c r="G2349" s="161">
        <v>10.5</v>
      </c>
    </row>
    <row r="2350" spans="1:7" s="190" customFormat="1" ht="38.25">
      <c r="A2350" s="160" t="s">
        <v>4988</v>
      </c>
      <c r="B2350" s="300"/>
      <c r="C2350" s="160" t="s">
        <v>1541</v>
      </c>
      <c r="D2350" s="638" t="s">
        <v>34</v>
      </c>
      <c r="E2350" s="301">
        <v>13.04</v>
      </c>
      <c r="F2350" s="161">
        <v>5.36</v>
      </c>
      <c r="G2350" s="161">
        <v>18.399999999999999</v>
      </c>
    </row>
    <row r="2351" spans="1:7" s="190" customFormat="1" ht="38.25">
      <c r="A2351" s="160" t="s">
        <v>4989</v>
      </c>
      <c r="B2351" s="300"/>
      <c r="C2351" s="160" t="s">
        <v>1542</v>
      </c>
      <c r="D2351" s="638" t="s">
        <v>34</v>
      </c>
      <c r="E2351" s="301">
        <v>25.2</v>
      </c>
      <c r="F2351" s="161">
        <v>7.04</v>
      </c>
      <c r="G2351" s="161">
        <v>32.24</v>
      </c>
    </row>
    <row r="2352" spans="1:7" s="190" customFormat="1" ht="38.25">
      <c r="A2352" s="160" t="s">
        <v>4990</v>
      </c>
      <c r="B2352" s="300"/>
      <c r="C2352" s="160" t="s">
        <v>1543</v>
      </c>
      <c r="D2352" s="638" t="s">
        <v>34</v>
      </c>
      <c r="E2352" s="301">
        <v>4.78</v>
      </c>
      <c r="F2352" s="161">
        <v>4.0199999999999996</v>
      </c>
      <c r="G2352" s="161">
        <v>8.8000000000000007</v>
      </c>
    </row>
    <row r="2353" spans="1:7" s="190" customFormat="1" ht="38.25">
      <c r="A2353" s="160" t="s">
        <v>4991</v>
      </c>
      <c r="B2353" s="300"/>
      <c r="C2353" s="160" t="s">
        <v>1544</v>
      </c>
      <c r="D2353" s="638" t="s">
        <v>34</v>
      </c>
      <c r="E2353" s="301">
        <v>8.2899999999999991</v>
      </c>
      <c r="F2353" s="161">
        <v>4.3499999999999996</v>
      </c>
      <c r="G2353" s="161">
        <v>12.64</v>
      </c>
    </row>
    <row r="2354" spans="1:7" s="190" customFormat="1" ht="38.25">
      <c r="A2354" s="160" t="s">
        <v>4992</v>
      </c>
      <c r="B2354" s="300"/>
      <c r="C2354" s="160" t="s">
        <v>1545</v>
      </c>
      <c r="D2354" s="638" t="s">
        <v>34</v>
      </c>
      <c r="E2354" s="301">
        <v>13.45</v>
      </c>
      <c r="F2354" s="161">
        <v>5.36</v>
      </c>
      <c r="G2354" s="161">
        <v>18.809999999999999</v>
      </c>
    </row>
    <row r="2355" spans="1:7" s="190" customFormat="1" ht="38.25">
      <c r="A2355" s="160" t="s">
        <v>4993</v>
      </c>
      <c r="B2355" s="300"/>
      <c r="C2355" s="160" t="s">
        <v>1546</v>
      </c>
      <c r="D2355" s="638" t="s">
        <v>34</v>
      </c>
      <c r="E2355" s="301">
        <v>5.16</v>
      </c>
      <c r="F2355" s="161">
        <v>4.0199999999999996</v>
      </c>
      <c r="G2355" s="161">
        <v>9.18</v>
      </c>
    </row>
    <row r="2356" spans="1:7" s="190" customFormat="1" ht="38.25">
      <c r="A2356" s="160" t="s">
        <v>4994</v>
      </c>
      <c r="B2356" s="300"/>
      <c r="C2356" s="160" t="s">
        <v>1547</v>
      </c>
      <c r="D2356" s="638" t="s">
        <v>34</v>
      </c>
      <c r="E2356" s="301">
        <v>8.18</v>
      </c>
      <c r="F2356" s="161">
        <v>4.3499999999999996</v>
      </c>
      <c r="G2356" s="161">
        <v>12.53</v>
      </c>
    </row>
    <row r="2357" spans="1:7" s="190" customFormat="1" ht="38.25">
      <c r="A2357" s="160" t="s">
        <v>4995</v>
      </c>
      <c r="B2357" s="300"/>
      <c r="C2357" s="160" t="s">
        <v>1548</v>
      </c>
      <c r="D2357" s="638" t="s">
        <v>34</v>
      </c>
      <c r="E2357" s="301">
        <v>15.84</v>
      </c>
      <c r="F2357" s="161">
        <v>5.36</v>
      </c>
      <c r="G2357" s="161">
        <v>21.2</v>
      </c>
    </row>
    <row r="2358" spans="1:7" s="190" customFormat="1" ht="15.95" customHeight="1">
      <c r="A2358" s="185" t="s">
        <v>4996</v>
      </c>
      <c r="B2358" s="186" t="s">
        <v>6885</v>
      </c>
      <c r="C2358" s="187"/>
      <c r="D2358" s="191"/>
      <c r="E2358" s="192"/>
      <c r="F2358" s="192"/>
      <c r="G2358" s="193"/>
    </row>
    <row r="2359" spans="1:7" s="190" customFormat="1" ht="38.25">
      <c r="A2359" s="160" t="s">
        <v>4997</v>
      </c>
      <c r="B2359" s="300"/>
      <c r="C2359" s="160" t="s">
        <v>6886</v>
      </c>
      <c r="D2359" s="638" t="s">
        <v>34</v>
      </c>
      <c r="E2359" s="301">
        <v>2.64</v>
      </c>
      <c r="F2359" s="161">
        <v>3.36</v>
      </c>
      <c r="G2359" s="161">
        <v>6</v>
      </c>
    </row>
    <row r="2360" spans="1:7" s="190" customFormat="1" ht="38.25">
      <c r="A2360" s="160" t="s">
        <v>4998</v>
      </c>
      <c r="B2360" s="300"/>
      <c r="C2360" s="160" t="s">
        <v>6887</v>
      </c>
      <c r="D2360" s="638" t="s">
        <v>34</v>
      </c>
      <c r="E2360" s="301">
        <v>3.33</v>
      </c>
      <c r="F2360" s="161">
        <v>3.36</v>
      </c>
      <c r="G2360" s="161">
        <v>6.69</v>
      </c>
    </row>
    <row r="2361" spans="1:7" s="190" customFormat="1" ht="38.25">
      <c r="A2361" s="160" t="s">
        <v>4999</v>
      </c>
      <c r="B2361" s="300"/>
      <c r="C2361" s="160" t="s">
        <v>6888</v>
      </c>
      <c r="D2361" s="638" t="s">
        <v>34</v>
      </c>
      <c r="E2361" s="301">
        <v>3.39</v>
      </c>
      <c r="F2361" s="161">
        <v>3.36</v>
      </c>
      <c r="G2361" s="161">
        <v>6.75</v>
      </c>
    </row>
    <row r="2362" spans="1:7" s="190" customFormat="1" ht="15.95" customHeight="1">
      <c r="A2362" s="185" t="s">
        <v>5000</v>
      </c>
      <c r="B2362" s="186" t="s">
        <v>1549</v>
      </c>
      <c r="C2362" s="187"/>
      <c r="D2362" s="191"/>
      <c r="E2362" s="192"/>
      <c r="F2362" s="192"/>
      <c r="G2362" s="193"/>
    </row>
    <row r="2363" spans="1:7" ht="25.5">
      <c r="A2363" s="160" t="s">
        <v>5001</v>
      </c>
      <c r="B2363" s="300"/>
      <c r="C2363" s="160" t="s">
        <v>1550</v>
      </c>
      <c r="D2363" s="638" t="s">
        <v>34</v>
      </c>
      <c r="E2363" s="301">
        <v>5.54</v>
      </c>
      <c r="F2363" s="161">
        <v>4.82</v>
      </c>
      <c r="G2363" s="161">
        <v>10.36</v>
      </c>
    </row>
    <row r="2364" spans="1:7" s="190" customFormat="1" ht="25.5">
      <c r="A2364" s="160" t="s">
        <v>5002</v>
      </c>
      <c r="B2364" s="300"/>
      <c r="C2364" s="160" t="s">
        <v>1551</v>
      </c>
      <c r="D2364" s="638" t="s">
        <v>34</v>
      </c>
      <c r="E2364" s="301">
        <v>2.19</v>
      </c>
      <c r="F2364" s="161">
        <v>4.82</v>
      </c>
      <c r="G2364" s="161">
        <v>7.01</v>
      </c>
    </row>
    <row r="2365" spans="1:7" s="190" customFormat="1" ht="15.95" customHeight="1">
      <c r="A2365" s="185" t="s">
        <v>5003</v>
      </c>
      <c r="B2365" s="186" t="s">
        <v>1552</v>
      </c>
      <c r="C2365" s="187"/>
      <c r="D2365" s="191"/>
      <c r="E2365" s="192"/>
      <c r="F2365" s="192"/>
      <c r="G2365" s="193"/>
    </row>
    <row r="2366" spans="1:7" s="190" customFormat="1" ht="25.5">
      <c r="A2366" s="160" t="s">
        <v>5004</v>
      </c>
      <c r="B2366" s="300"/>
      <c r="C2366" s="160" t="s">
        <v>1553</v>
      </c>
      <c r="D2366" s="638" t="s">
        <v>34</v>
      </c>
      <c r="E2366" s="301">
        <v>2.66</v>
      </c>
      <c r="F2366" s="161">
        <v>4.82</v>
      </c>
      <c r="G2366" s="161">
        <v>7.48</v>
      </c>
    </row>
    <row r="2367" spans="1:7" s="190" customFormat="1" ht="25.5">
      <c r="A2367" s="160" t="s">
        <v>5005</v>
      </c>
      <c r="B2367" s="300"/>
      <c r="C2367" s="160" t="s">
        <v>1554</v>
      </c>
      <c r="D2367" s="638" t="s">
        <v>34</v>
      </c>
      <c r="E2367" s="301">
        <v>5.33</v>
      </c>
      <c r="F2367" s="161">
        <v>4.82</v>
      </c>
      <c r="G2367" s="161">
        <v>10.15</v>
      </c>
    </row>
    <row r="2368" spans="1:7" s="190" customFormat="1" ht="15.95" customHeight="1">
      <c r="A2368" s="185" t="s">
        <v>5006</v>
      </c>
      <c r="B2368" s="186" t="s">
        <v>1555</v>
      </c>
      <c r="C2368" s="187"/>
      <c r="D2368" s="191"/>
      <c r="E2368" s="192"/>
      <c r="F2368" s="192"/>
      <c r="G2368" s="193"/>
    </row>
    <row r="2369" spans="1:7" s="190" customFormat="1">
      <c r="A2369" s="160" t="s">
        <v>5007</v>
      </c>
      <c r="B2369" s="300"/>
      <c r="C2369" s="160" t="s">
        <v>1560</v>
      </c>
      <c r="D2369" s="638" t="s">
        <v>34</v>
      </c>
      <c r="E2369" s="301">
        <v>1.29</v>
      </c>
      <c r="F2369" s="161">
        <v>3.69</v>
      </c>
      <c r="G2369" s="161">
        <v>4.9800000000000004</v>
      </c>
    </row>
    <row r="2370" spans="1:7" s="190" customFormat="1">
      <c r="A2370" s="160" t="s">
        <v>5008</v>
      </c>
      <c r="B2370" s="300"/>
      <c r="C2370" s="160" t="s">
        <v>1559</v>
      </c>
      <c r="D2370" s="638" t="s">
        <v>34</v>
      </c>
      <c r="E2370" s="301">
        <v>7.75</v>
      </c>
      <c r="F2370" s="161">
        <v>3.69</v>
      </c>
      <c r="G2370" s="161">
        <v>11.44</v>
      </c>
    </row>
    <row r="2371" spans="1:7" s="190" customFormat="1">
      <c r="A2371" s="160" t="s">
        <v>5009</v>
      </c>
      <c r="B2371" s="300"/>
      <c r="C2371" s="160" t="s">
        <v>1556</v>
      </c>
      <c r="D2371" s="638" t="s">
        <v>34</v>
      </c>
      <c r="E2371" s="301">
        <v>2.88</v>
      </c>
      <c r="F2371" s="161">
        <v>2.85</v>
      </c>
      <c r="G2371" s="161">
        <v>5.73</v>
      </c>
    </row>
    <row r="2372" spans="1:7" s="190" customFormat="1">
      <c r="A2372" s="160" t="s">
        <v>5010</v>
      </c>
      <c r="B2372" s="300"/>
      <c r="C2372" s="160" t="s">
        <v>1561</v>
      </c>
      <c r="D2372" s="638" t="s">
        <v>34</v>
      </c>
      <c r="E2372" s="301">
        <v>1.8</v>
      </c>
      <c r="F2372" s="161">
        <v>3.69</v>
      </c>
      <c r="G2372" s="161">
        <v>5.49</v>
      </c>
    </row>
    <row r="2373" spans="1:7" s="190" customFormat="1">
      <c r="A2373" s="160" t="s">
        <v>5011</v>
      </c>
      <c r="B2373" s="300"/>
      <c r="C2373" s="160" t="s">
        <v>1557</v>
      </c>
      <c r="D2373" s="638" t="s">
        <v>34</v>
      </c>
      <c r="E2373" s="301">
        <v>1.75</v>
      </c>
      <c r="F2373" s="161">
        <v>2.85</v>
      </c>
      <c r="G2373" s="161">
        <v>4.5999999999999996</v>
      </c>
    </row>
    <row r="2374" spans="1:7" s="190" customFormat="1" ht="25.5">
      <c r="A2374" s="160" t="s">
        <v>5012</v>
      </c>
      <c r="B2374" s="300"/>
      <c r="C2374" s="160" t="s">
        <v>1562</v>
      </c>
      <c r="D2374" s="638" t="s">
        <v>34</v>
      </c>
      <c r="E2374" s="301">
        <v>11.81</v>
      </c>
      <c r="F2374" s="161">
        <v>3.69</v>
      </c>
      <c r="G2374" s="161">
        <v>15.5</v>
      </c>
    </row>
    <row r="2375" spans="1:7" s="190" customFormat="1" ht="25.5">
      <c r="A2375" s="160" t="s">
        <v>5013</v>
      </c>
      <c r="B2375" s="300"/>
      <c r="C2375" s="160" t="s">
        <v>1558</v>
      </c>
      <c r="D2375" s="638" t="s">
        <v>34</v>
      </c>
      <c r="E2375" s="301">
        <v>1.99</v>
      </c>
      <c r="F2375" s="161">
        <v>3.69</v>
      </c>
      <c r="G2375" s="161">
        <v>5.68</v>
      </c>
    </row>
    <row r="2376" spans="1:7" s="190" customFormat="1" ht="15.95" customHeight="1">
      <c r="A2376" s="185" t="s">
        <v>5014</v>
      </c>
      <c r="B2376" s="186" t="s">
        <v>5015</v>
      </c>
      <c r="C2376" s="187"/>
      <c r="D2376" s="191"/>
      <c r="E2376" s="192"/>
      <c r="F2376" s="192"/>
      <c r="G2376" s="193"/>
    </row>
    <row r="2377" spans="1:7" s="190" customFormat="1">
      <c r="A2377" s="160" t="s">
        <v>7228</v>
      </c>
      <c r="B2377" s="300"/>
      <c r="C2377" s="160" t="s">
        <v>1564</v>
      </c>
      <c r="D2377" s="638" t="s">
        <v>0</v>
      </c>
      <c r="E2377" s="301">
        <v>5.57</v>
      </c>
      <c r="F2377" s="161">
        <v>5.6</v>
      </c>
      <c r="G2377" s="161">
        <v>11.17</v>
      </c>
    </row>
    <row r="2378" spans="1:7" s="190" customFormat="1" ht="25.5">
      <c r="A2378" s="160" t="s">
        <v>5016</v>
      </c>
      <c r="B2378" s="300"/>
      <c r="C2378" s="160" t="s">
        <v>1563</v>
      </c>
      <c r="D2378" s="638" t="s">
        <v>34</v>
      </c>
      <c r="E2378" s="301">
        <v>0</v>
      </c>
      <c r="F2378" s="161">
        <v>4.82</v>
      </c>
      <c r="G2378" s="161">
        <v>4.82</v>
      </c>
    </row>
    <row r="2379" spans="1:7" s="190" customFormat="1" ht="25.5">
      <c r="A2379" s="160" t="s">
        <v>5017</v>
      </c>
      <c r="B2379" s="300"/>
      <c r="C2379" s="160" t="s">
        <v>1565</v>
      </c>
      <c r="D2379" s="638" t="s">
        <v>34</v>
      </c>
      <c r="E2379" s="301">
        <v>0</v>
      </c>
      <c r="F2379" s="161">
        <v>9.61</v>
      </c>
      <c r="G2379" s="161">
        <v>9.61</v>
      </c>
    </row>
    <row r="2380" spans="1:7" s="190" customFormat="1" ht="15.95" customHeight="1">
      <c r="A2380" s="185" t="s">
        <v>6889</v>
      </c>
      <c r="B2380" s="186" t="s">
        <v>6890</v>
      </c>
      <c r="C2380" s="187"/>
      <c r="D2380" s="191"/>
      <c r="E2380" s="192"/>
      <c r="F2380" s="192"/>
      <c r="G2380" s="193"/>
    </row>
    <row r="2381" spans="1:7" s="190" customFormat="1" ht="25.5">
      <c r="A2381" s="160" t="s">
        <v>6891</v>
      </c>
      <c r="B2381" s="300"/>
      <c r="C2381" s="160" t="s">
        <v>6684</v>
      </c>
      <c r="D2381" s="638" t="s">
        <v>34</v>
      </c>
      <c r="E2381" s="301">
        <v>0.91</v>
      </c>
      <c r="F2381" s="161">
        <v>0.68</v>
      </c>
      <c r="G2381" s="161">
        <v>1.59</v>
      </c>
    </row>
    <row r="2382" spans="1:7" s="190" customFormat="1" ht="25.5">
      <c r="A2382" s="160" t="s">
        <v>6892</v>
      </c>
      <c r="B2382" s="300"/>
      <c r="C2382" s="160" t="s">
        <v>6685</v>
      </c>
      <c r="D2382" s="638" t="s">
        <v>34</v>
      </c>
      <c r="E2382" s="301">
        <v>1.35</v>
      </c>
      <c r="F2382" s="161">
        <v>0.68</v>
      </c>
      <c r="G2382" s="161">
        <v>2.0299999999999998</v>
      </c>
    </row>
    <row r="2383" spans="1:7" s="190" customFormat="1" ht="25.5">
      <c r="A2383" s="160" t="s">
        <v>6893</v>
      </c>
      <c r="B2383" s="300"/>
      <c r="C2383" s="160" t="s">
        <v>6686</v>
      </c>
      <c r="D2383" s="638" t="s">
        <v>34</v>
      </c>
      <c r="E2383" s="301">
        <v>2.2599999999999998</v>
      </c>
      <c r="F2383" s="161">
        <v>0.68</v>
      </c>
      <c r="G2383" s="161">
        <v>2.94</v>
      </c>
    </row>
    <row r="2384" spans="1:7" s="190" customFormat="1" ht="25.5">
      <c r="A2384" s="160" t="s">
        <v>6894</v>
      </c>
      <c r="B2384" s="300"/>
      <c r="C2384" s="160" t="s">
        <v>6687</v>
      </c>
      <c r="D2384" s="638" t="s">
        <v>34</v>
      </c>
      <c r="E2384" s="301">
        <v>3.08</v>
      </c>
      <c r="F2384" s="161">
        <v>0.68</v>
      </c>
      <c r="G2384" s="161">
        <v>3.76</v>
      </c>
    </row>
    <row r="2385" spans="1:7" s="190" customFormat="1" ht="25.5">
      <c r="A2385" s="160" t="s">
        <v>6895</v>
      </c>
      <c r="B2385" s="300"/>
      <c r="C2385" s="160" t="s">
        <v>6688</v>
      </c>
      <c r="D2385" s="638" t="s">
        <v>34</v>
      </c>
      <c r="E2385" s="301">
        <v>4.75</v>
      </c>
      <c r="F2385" s="161">
        <v>2.68</v>
      </c>
      <c r="G2385" s="161">
        <v>7.43</v>
      </c>
    </row>
    <row r="2386" spans="1:7" s="190" customFormat="1" ht="25.5">
      <c r="A2386" s="160" t="s">
        <v>6896</v>
      </c>
      <c r="B2386" s="300"/>
      <c r="C2386" s="160" t="s">
        <v>6689</v>
      </c>
      <c r="D2386" s="638" t="s">
        <v>34</v>
      </c>
      <c r="E2386" s="301">
        <v>7.12</v>
      </c>
      <c r="F2386" s="161">
        <v>3.02</v>
      </c>
      <c r="G2386" s="161">
        <v>10.14</v>
      </c>
    </row>
    <row r="2387" spans="1:7" s="190" customFormat="1" ht="25.5">
      <c r="A2387" s="160" t="s">
        <v>6897</v>
      </c>
      <c r="B2387" s="300"/>
      <c r="C2387" s="160" t="s">
        <v>6690</v>
      </c>
      <c r="D2387" s="638" t="s">
        <v>34</v>
      </c>
      <c r="E2387" s="301">
        <v>11.1</v>
      </c>
      <c r="F2387" s="161">
        <v>3.36</v>
      </c>
      <c r="G2387" s="161">
        <v>14.46</v>
      </c>
    </row>
    <row r="2388" spans="1:7" s="190" customFormat="1" ht="25.5">
      <c r="A2388" s="160" t="s">
        <v>6898</v>
      </c>
      <c r="B2388" s="300"/>
      <c r="C2388" s="160" t="s">
        <v>6691</v>
      </c>
      <c r="D2388" s="638" t="s">
        <v>34</v>
      </c>
      <c r="E2388" s="301">
        <v>14.86</v>
      </c>
      <c r="F2388" s="161">
        <v>5.03</v>
      </c>
      <c r="G2388" s="161">
        <v>19.89</v>
      </c>
    </row>
    <row r="2389" spans="1:7" s="190" customFormat="1" ht="25.5">
      <c r="A2389" s="160" t="s">
        <v>6899</v>
      </c>
      <c r="B2389" s="300"/>
      <c r="C2389" s="160" t="s">
        <v>6692</v>
      </c>
      <c r="D2389" s="638" t="s">
        <v>34</v>
      </c>
      <c r="E2389" s="301">
        <v>21.64</v>
      </c>
      <c r="F2389" s="161">
        <v>6.71</v>
      </c>
      <c r="G2389" s="161">
        <v>28.35</v>
      </c>
    </row>
    <row r="2390" spans="1:7" s="190" customFormat="1" ht="25.5">
      <c r="A2390" s="160" t="s">
        <v>6900</v>
      </c>
      <c r="B2390" s="300"/>
      <c r="C2390" s="160" t="s">
        <v>6693</v>
      </c>
      <c r="D2390" s="638" t="s">
        <v>34</v>
      </c>
      <c r="E2390" s="301">
        <v>30.11</v>
      </c>
      <c r="F2390" s="161">
        <v>8.39</v>
      </c>
      <c r="G2390" s="161">
        <v>38.5</v>
      </c>
    </row>
    <row r="2391" spans="1:7" s="190" customFormat="1" ht="25.5">
      <c r="A2391" s="160" t="s">
        <v>6901</v>
      </c>
      <c r="B2391" s="300"/>
      <c r="C2391" s="160" t="s">
        <v>6694</v>
      </c>
      <c r="D2391" s="638" t="s">
        <v>34</v>
      </c>
      <c r="E2391" s="301">
        <v>39.22</v>
      </c>
      <c r="F2391" s="161">
        <v>10.06</v>
      </c>
      <c r="G2391" s="161">
        <v>49.28</v>
      </c>
    </row>
    <row r="2392" spans="1:7" s="190" customFormat="1" ht="25.5">
      <c r="A2392" s="160" t="s">
        <v>6902</v>
      </c>
      <c r="B2392" s="300"/>
      <c r="C2392" s="160" t="s">
        <v>6695</v>
      </c>
      <c r="D2392" s="638" t="s">
        <v>34</v>
      </c>
      <c r="E2392" s="301">
        <v>51.22</v>
      </c>
      <c r="F2392" s="161">
        <v>11.74</v>
      </c>
      <c r="G2392" s="161">
        <v>62.96</v>
      </c>
    </row>
    <row r="2393" spans="1:7" s="190" customFormat="1" ht="25.5">
      <c r="A2393" s="160" t="s">
        <v>6903</v>
      </c>
      <c r="B2393" s="300"/>
      <c r="C2393" s="160" t="s">
        <v>6698</v>
      </c>
      <c r="D2393" s="638" t="s">
        <v>34</v>
      </c>
      <c r="E2393" s="301">
        <v>64.42</v>
      </c>
      <c r="F2393" s="161">
        <v>11.74</v>
      </c>
      <c r="G2393" s="161">
        <v>76.16</v>
      </c>
    </row>
    <row r="2394" spans="1:7" s="190" customFormat="1" ht="25.5">
      <c r="A2394" s="160" t="s">
        <v>6904</v>
      </c>
      <c r="B2394" s="300"/>
      <c r="C2394" s="160" t="s">
        <v>6696</v>
      </c>
      <c r="D2394" s="638" t="s">
        <v>34</v>
      </c>
      <c r="E2394" s="301">
        <v>78.010000000000005</v>
      </c>
      <c r="F2394" s="161">
        <v>13.42</v>
      </c>
      <c r="G2394" s="161">
        <v>91.43</v>
      </c>
    </row>
    <row r="2395" spans="1:7" s="190" customFormat="1" ht="25.5">
      <c r="A2395" s="160" t="s">
        <v>6905</v>
      </c>
      <c r="B2395" s="300"/>
      <c r="C2395" s="160" t="s">
        <v>6697</v>
      </c>
      <c r="D2395" s="638" t="s">
        <v>34</v>
      </c>
      <c r="E2395" s="301">
        <v>102.91</v>
      </c>
      <c r="F2395" s="161">
        <v>15.1</v>
      </c>
      <c r="G2395" s="161">
        <v>118.01</v>
      </c>
    </row>
    <row r="2396" spans="1:7" s="190" customFormat="1" ht="25.5">
      <c r="A2396" s="160" t="s">
        <v>6906</v>
      </c>
      <c r="B2396" s="300"/>
      <c r="C2396" s="160" t="s">
        <v>6907</v>
      </c>
      <c r="D2396" s="638" t="s">
        <v>34</v>
      </c>
      <c r="E2396" s="301">
        <v>2.97</v>
      </c>
      <c r="F2396" s="161">
        <v>1.34</v>
      </c>
      <c r="G2396" s="161">
        <v>4.3099999999999996</v>
      </c>
    </row>
    <row r="2397" spans="1:7" s="190" customFormat="1" ht="25.5">
      <c r="A2397" s="160" t="s">
        <v>6908</v>
      </c>
      <c r="B2397" s="300"/>
      <c r="C2397" s="160" t="s">
        <v>6909</v>
      </c>
      <c r="D2397" s="638" t="s">
        <v>34</v>
      </c>
      <c r="E2397" s="301">
        <v>2.72</v>
      </c>
      <c r="F2397" s="161">
        <v>0.68</v>
      </c>
      <c r="G2397" s="161">
        <v>3.4</v>
      </c>
    </row>
    <row r="2398" spans="1:7" s="190" customFormat="1" ht="25.5">
      <c r="A2398" s="160" t="s">
        <v>6910</v>
      </c>
      <c r="B2398" s="300"/>
      <c r="C2398" s="160" t="s">
        <v>6911</v>
      </c>
      <c r="D2398" s="638" t="s">
        <v>34</v>
      </c>
      <c r="E2398" s="301">
        <v>4.0599999999999996</v>
      </c>
      <c r="F2398" s="161">
        <v>1.67</v>
      </c>
      <c r="G2398" s="161">
        <v>5.73</v>
      </c>
    </row>
    <row r="2399" spans="1:7" s="190" customFormat="1" ht="25.5">
      <c r="A2399" s="160" t="s">
        <v>6912</v>
      </c>
      <c r="B2399" s="300"/>
      <c r="C2399" s="160" t="s">
        <v>6913</v>
      </c>
      <c r="D2399" s="638" t="s">
        <v>34</v>
      </c>
      <c r="E2399" s="301">
        <v>14.33</v>
      </c>
      <c r="F2399" s="161">
        <v>3.36</v>
      </c>
      <c r="G2399" s="161">
        <v>17.690000000000001</v>
      </c>
    </row>
    <row r="2400" spans="1:7" s="190" customFormat="1" ht="25.5">
      <c r="A2400" s="160" t="s">
        <v>6914</v>
      </c>
      <c r="B2400" s="300"/>
      <c r="C2400" s="160" t="s">
        <v>6915</v>
      </c>
      <c r="D2400" s="638" t="s">
        <v>34</v>
      </c>
      <c r="E2400" s="301">
        <v>36.799999999999997</v>
      </c>
      <c r="F2400" s="161">
        <v>10.06</v>
      </c>
      <c r="G2400" s="161">
        <v>46.86</v>
      </c>
    </row>
    <row r="2401" spans="1:7" s="190" customFormat="1" ht="25.5">
      <c r="A2401" s="160" t="s">
        <v>6916</v>
      </c>
      <c r="B2401" s="300"/>
      <c r="C2401" s="160" t="s">
        <v>6917</v>
      </c>
      <c r="D2401" s="638" t="s">
        <v>34</v>
      </c>
      <c r="E2401" s="301">
        <v>50.29</v>
      </c>
      <c r="F2401" s="161">
        <v>13.42</v>
      </c>
      <c r="G2401" s="161">
        <v>63.71</v>
      </c>
    </row>
    <row r="2402" spans="1:7" s="190" customFormat="1" ht="25.5">
      <c r="A2402" s="160" t="s">
        <v>6918</v>
      </c>
      <c r="B2402" s="300"/>
      <c r="C2402" s="160" t="s">
        <v>6919</v>
      </c>
      <c r="D2402" s="638" t="s">
        <v>34</v>
      </c>
      <c r="E2402" s="301">
        <v>19.78</v>
      </c>
      <c r="F2402" s="161">
        <v>4.3499999999999996</v>
      </c>
      <c r="G2402" s="161">
        <v>24.13</v>
      </c>
    </row>
    <row r="2403" spans="1:7" s="190" customFormat="1" ht="15.95" customHeight="1">
      <c r="A2403" s="185" t="s">
        <v>6920</v>
      </c>
      <c r="B2403" s="186" t="s">
        <v>6921</v>
      </c>
      <c r="C2403" s="187"/>
      <c r="D2403" s="191"/>
      <c r="E2403" s="192"/>
      <c r="F2403" s="192"/>
      <c r="G2403" s="193"/>
    </row>
    <row r="2404" spans="1:7" s="190" customFormat="1" ht="25.5">
      <c r="A2404" s="160" t="s">
        <v>6922</v>
      </c>
      <c r="B2404" s="300"/>
      <c r="C2404" s="160" t="s">
        <v>7913</v>
      </c>
      <c r="D2404" s="638" t="s">
        <v>34</v>
      </c>
      <c r="E2404" s="301">
        <v>2.71</v>
      </c>
      <c r="F2404" s="161">
        <v>4.0199999999999996</v>
      </c>
      <c r="G2404" s="161">
        <v>6.73</v>
      </c>
    </row>
    <row r="2405" spans="1:7" s="190" customFormat="1" ht="25.5">
      <c r="A2405" s="160" t="s">
        <v>6923</v>
      </c>
      <c r="B2405" s="300"/>
      <c r="C2405" s="160" t="s">
        <v>7914</v>
      </c>
      <c r="D2405" s="638" t="s">
        <v>34</v>
      </c>
      <c r="E2405" s="301">
        <v>4.24</v>
      </c>
      <c r="F2405" s="161">
        <v>5.03</v>
      </c>
      <c r="G2405" s="161">
        <v>9.27</v>
      </c>
    </row>
    <row r="2406" spans="1:7" s="190" customFormat="1" ht="25.5">
      <c r="A2406" s="160" t="s">
        <v>6924</v>
      </c>
      <c r="B2406" s="300"/>
      <c r="C2406" s="160" t="s">
        <v>7915</v>
      </c>
      <c r="D2406" s="638" t="s">
        <v>34</v>
      </c>
      <c r="E2406" s="301">
        <v>7.05</v>
      </c>
      <c r="F2406" s="161">
        <v>6.05</v>
      </c>
      <c r="G2406" s="161">
        <v>13.1</v>
      </c>
    </row>
    <row r="2407" spans="1:7" s="190" customFormat="1" ht="25.5">
      <c r="A2407" s="160" t="s">
        <v>6925</v>
      </c>
      <c r="B2407" s="300"/>
      <c r="C2407" s="160" t="s">
        <v>7916</v>
      </c>
      <c r="D2407" s="638" t="s">
        <v>34</v>
      </c>
      <c r="E2407" s="301">
        <v>10.14</v>
      </c>
      <c r="F2407" s="161">
        <v>7.04</v>
      </c>
      <c r="G2407" s="161">
        <v>17.18</v>
      </c>
    </row>
    <row r="2408" spans="1:7" s="190" customFormat="1" ht="25.5">
      <c r="A2408" s="160" t="s">
        <v>6926</v>
      </c>
      <c r="B2408" s="300"/>
      <c r="C2408" s="160" t="s">
        <v>7917</v>
      </c>
      <c r="D2408" s="638" t="s">
        <v>34</v>
      </c>
      <c r="E2408" s="301">
        <v>8.74</v>
      </c>
      <c r="F2408" s="161">
        <v>4.0199999999999996</v>
      </c>
      <c r="G2408" s="161">
        <v>12.76</v>
      </c>
    </row>
    <row r="2409" spans="1:7" s="190" customFormat="1" ht="25.5">
      <c r="A2409" s="160" t="s">
        <v>6927</v>
      </c>
      <c r="B2409" s="300"/>
      <c r="C2409" s="160" t="s">
        <v>7918</v>
      </c>
      <c r="D2409" s="638" t="s">
        <v>34</v>
      </c>
      <c r="E2409" s="301">
        <v>13.05</v>
      </c>
      <c r="F2409" s="161">
        <v>9.4</v>
      </c>
      <c r="G2409" s="161">
        <v>22.45</v>
      </c>
    </row>
    <row r="2410" spans="1:7" s="190" customFormat="1" ht="15.95" customHeight="1">
      <c r="A2410" s="185" t="s">
        <v>5018</v>
      </c>
      <c r="B2410" s="186" t="s">
        <v>6928</v>
      </c>
      <c r="C2410" s="187"/>
      <c r="D2410" s="191"/>
      <c r="E2410" s="192"/>
      <c r="F2410" s="192"/>
      <c r="G2410" s="193"/>
    </row>
    <row r="2411" spans="1:7" s="190" customFormat="1" ht="25.5">
      <c r="A2411" s="160" t="s">
        <v>5019</v>
      </c>
      <c r="B2411" s="300"/>
      <c r="C2411" s="160" t="s">
        <v>6929</v>
      </c>
      <c r="D2411" s="638" t="s">
        <v>34</v>
      </c>
      <c r="E2411" s="301">
        <v>28.04</v>
      </c>
      <c r="F2411" s="161">
        <v>1.01</v>
      </c>
      <c r="G2411" s="161">
        <v>29.05</v>
      </c>
    </row>
    <row r="2412" spans="1:7" s="190" customFormat="1" ht="25.5">
      <c r="A2412" s="160" t="s">
        <v>5020</v>
      </c>
      <c r="B2412" s="300"/>
      <c r="C2412" s="160" t="s">
        <v>6930</v>
      </c>
      <c r="D2412" s="638" t="s">
        <v>34</v>
      </c>
      <c r="E2412" s="301">
        <v>31.68</v>
      </c>
      <c r="F2412" s="161">
        <v>1.01</v>
      </c>
      <c r="G2412" s="161">
        <v>32.69</v>
      </c>
    </row>
    <row r="2413" spans="1:7" s="190" customFormat="1" ht="15.95" customHeight="1">
      <c r="A2413" s="185" t="s">
        <v>5021</v>
      </c>
      <c r="B2413" s="186" t="s">
        <v>6931</v>
      </c>
      <c r="C2413" s="187"/>
      <c r="D2413" s="191"/>
      <c r="E2413" s="192"/>
      <c r="F2413" s="192"/>
      <c r="G2413" s="193"/>
    </row>
    <row r="2414" spans="1:7" s="190" customFormat="1" ht="38.25">
      <c r="A2414" s="160" t="s">
        <v>5022</v>
      </c>
      <c r="B2414" s="300"/>
      <c r="C2414" s="160" t="s">
        <v>6932</v>
      </c>
      <c r="D2414" s="638" t="s">
        <v>34</v>
      </c>
      <c r="E2414" s="301">
        <v>1.33</v>
      </c>
      <c r="F2414" s="161">
        <v>1.34</v>
      </c>
      <c r="G2414" s="161">
        <v>2.67</v>
      </c>
    </row>
    <row r="2415" spans="1:7" s="190" customFormat="1" ht="38.25">
      <c r="A2415" s="160" t="s">
        <v>5023</v>
      </c>
      <c r="B2415" s="300"/>
      <c r="C2415" s="160" t="s">
        <v>6933</v>
      </c>
      <c r="D2415" s="638" t="s">
        <v>34</v>
      </c>
      <c r="E2415" s="301">
        <v>1.93</v>
      </c>
      <c r="F2415" s="161">
        <v>1.67</v>
      </c>
      <c r="G2415" s="161">
        <v>3.6</v>
      </c>
    </row>
    <row r="2416" spans="1:7" s="190" customFormat="1" ht="38.25">
      <c r="A2416" s="160" t="s">
        <v>5024</v>
      </c>
      <c r="B2416" s="300"/>
      <c r="C2416" s="160" t="s">
        <v>6934</v>
      </c>
      <c r="D2416" s="638" t="s">
        <v>34</v>
      </c>
      <c r="E2416" s="301">
        <v>2.66</v>
      </c>
      <c r="F2416" s="161">
        <v>2.0099999999999998</v>
      </c>
      <c r="G2416" s="161">
        <v>4.67</v>
      </c>
    </row>
    <row r="2417" spans="1:7" s="190" customFormat="1" ht="38.25">
      <c r="A2417" s="160" t="s">
        <v>5025</v>
      </c>
      <c r="B2417" s="300"/>
      <c r="C2417" s="160" t="s">
        <v>6935</v>
      </c>
      <c r="D2417" s="638" t="s">
        <v>34</v>
      </c>
      <c r="E2417" s="301">
        <v>3.63</v>
      </c>
      <c r="F2417" s="161">
        <v>2.34</v>
      </c>
      <c r="G2417" s="161">
        <v>5.97</v>
      </c>
    </row>
    <row r="2418" spans="1:7" s="190" customFormat="1" ht="38.25">
      <c r="A2418" s="160" t="s">
        <v>5026</v>
      </c>
      <c r="B2418" s="300"/>
      <c r="C2418" s="160" t="s">
        <v>6936</v>
      </c>
      <c r="D2418" s="638" t="s">
        <v>34</v>
      </c>
      <c r="E2418" s="301">
        <v>5.69</v>
      </c>
      <c r="F2418" s="161">
        <v>2.68</v>
      </c>
      <c r="G2418" s="161">
        <v>8.3699999999999992</v>
      </c>
    </row>
    <row r="2419" spans="1:7" s="190" customFormat="1" ht="38.25">
      <c r="A2419" s="160" t="s">
        <v>5027</v>
      </c>
      <c r="B2419" s="300"/>
      <c r="C2419" s="160" t="s">
        <v>6937</v>
      </c>
      <c r="D2419" s="638" t="s">
        <v>34</v>
      </c>
      <c r="E2419" s="301">
        <v>8.2899999999999991</v>
      </c>
      <c r="F2419" s="161">
        <v>3.02</v>
      </c>
      <c r="G2419" s="161">
        <v>11.31</v>
      </c>
    </row>
    <row r="2420" spans="1:7" s="190" customFormat="1" ht="38.25">
      <c r="A2420" s="160" t="s">
        <v>5028</v>
      </c>
      <c r="B2420" s="300"/>
      <c r="C2420" s="160" t="s">
        <v>6938</v>
      </c>
      <c r="D2420" s="638" t="s">
        <v>34</v>
      </c>
      <c r="E2420" s="301">
        <v>12.96</v>
      </c>
      <c r="F2420" s="161">
        <v>3.36</v>
      </c>
      <c r="G2420" s="161">
        <v>16.32</v>
      </c>
    </row>
    <row r="2421" spans="1:7" s="190" customFormat="1" ht="38.25">
      <c r="A2421" s="160" t="s">
        <v>5029</v>
      </c>
      <c r="B2421" s="300"/>
      <c r="C2421" s="160" t="s">
        <v>6939</v>
      </c>
      <c r="D2421" s="638" t="s">
        <v>34</v>
      </c>
      <c r="E2421" s="301">
        <v>17.8</v>
      </c>
      <c r="F2421" s="161">
        <v>5.03</v>
      </c>
      <c r="G2421" s="161">
        <v>22.83</v>
      </c>
    </row>
    <row r="2422" spans="1:7" s="190" customFormat="1" ht="38.25">
      <c r="A2422" s="160" t="s">
        <v>5030</v>
      </c>
      <c r="B2422" s="300"/>
      <c r="C2422" s="160" t="s">
        <v>6940</v>
      </c>
      <c r="D2422" s="638" t="s">
        <v>34</v>
      </c>
      <c r="E2422" s="301">
        <v>24.85</v>
      </c>
      <c r="F2422" s="161">
        <v>6.71</v>
      </c>
      <c r="G2422" s="161">
        <v>31.56</v>
      </c>
    </row>
    <row r="2423" spans="1:7" s="190" customFormat="1" ht="38.25">
      <c r="A2423" s="160" t="s">
        <v>5031</v>
      </c>
      <c r="B2423" s="300"/>
      <c r="C2423" s="160" t="s">
        <v>6941</v>
      </c>
      <c r="D2423" s="638" t="s">
        <v>34</v>
      </c>
      <c r="E2423" s="301">
        <v>36.200000000000003</v>
      </c>
      <c r="F2423" s="161">
        <v>8.39</v>
      </c>
      <c r="G2423" s="161">
        <v>44.59</v>
      </c>
    </row>
    <row r="2424" spans="1:7" s="190" customFormat="1" ht="38.25">
      <c r="A2424" s="160" t="s">
        <v>5032</v>
      </c>
      <c r="B2424" s="300"/>
      <c r="C2424" s="160" t="s">
        <v>6942</v>
      </c>
      <c r="D2424" s="638" t="s">
        <v>34</v>
      </c>
      <c r="E2424" s="301">
        <v>45.04</v>
      </c>
      <c r="F2424" s="161">
        <v>10.06</v>
      </c>
      <c r="G2424" s="161">
        <v>55.1</v>
      </c>
    </row>
    <row r="2425" spans="1:7" s="190" customFormat="1" ht="38.25">
      <c r="A2425" s="160" t="s">
        <v>5033</v>
      </c>
      <c r="B2425" s="300"/>
      <c r="C2425" s="160" t="s">
        <v>6943</v>
      </c>
      <c r="D2425" s="638" t="s">
        <v>34</v>
      </c>
      <c r="E2425" s="301">
        <v>57.76</v>
      </c>
      <c r="F2425" s="161">
        <v>11.74</v>
      </c>
      <c r="G2425" s="161">
        <v>69.5</v>
      </c>
    </row>
    <row r="2426" spans="1:7" s="190" customFormat="1" ht="38.25">
      <c r="A2426" s="160" t="s">
        <v>5034</v>
      </c>
      <c r="B2426" s="300"/>
      <c r="C2426" s="160" t="s">
        <v>6944</v>
      </c>
      <c r="D2426" s="638" t="s">
        <v>34</v>
      </c>
      <c r="E2426" s="301">
        <v>70.239999999999995</v>
      </c>
      <c r="F2426" s="161">
        <v>13.42</v>
      </c>
      <c r="G2426" s="161">
        <v>83.66</v>
      </c>
    </row>
    <row r="2427" spans="1:7" s="190" customFormat="1" ht="38.25">
      <c r="A2427" s="160" t="s">
        <v>5035</v>
      </c>
      <c r="B2427" s="300"/>
      <c r="C2427" s="160" t="s">
        <v>6945</v>
      </c>
      <c r="D2427" s="638" t="s">
        <v>34</v>
      </c>
      <c r="E2427" s="301">
        <v>91.49</v>
      </c>
      <c r="F2427" s="161">
        <v>15.1</v>
      </c>
      <c r="G2427" s="161">
        <v>106.59</v>
      </c>
    </row>
    <row r="2428" spans="1:7" s="190" customFormat="1" ht="38.25">
      <c r="A2428" s="160" t="s">
        <v>5036</v>
      </c>
      <c r="B2428" s="300"/>
      <c r="C2428" s="160" t="s">
        <v>6946</v>
      </c>
      <c r="D2428" s="638" t="s">
        <v>34</v>
      </c>
      <c r="E2428" s="301">
        <v>122.79</v>
      </c>
      <c r="F2428" s="161">
        <v>16.79</v>
      </c>
      <c r="G2428" s="161">
        <v>139.58000000000001</v>
      </c>
    </row>
    <row r="2429" spans="1:7" s="190" customFormat="1" ht="15.95" customHeight="1">
      <c r="A2429" s="185" t="s">
        <v>5037</v>
      </c>
      <c r="B2429" s="186" t="s">
        <v>1566</v>
      </c>
      <c r="C2429" s="187"/>
      <c r="D2429" s="191"/>
      <c r="E2429" s="192"/>
      <c r="F2429" s="192"/>
      <c r="G2429" s="193"/>
    </row>
    <row r="2430" spans="1:7" s="190" customFormat="1" ht="25.5">
      <c r="A2430" s="160" t="s">
        <v>5038</v>
      </c>
      <c r="B2430" s="300"/>
      <c r="C2430" s="160" t="s">
        <v>1567</v>
      </c>
      <c r="D2430" s="638" t="s">
        <v>34</v>
      </c>
      <c r="E2430" s="301">
        <v>3.08</v>
      </c>
      <c r="F2430" s="161">
        <v>1.67</v>
      </c>
      <c r="G2430" s="161">
        <v>4.75</v>
      </c>
    </row>
    <row r="2431" spans="1:7" s="190" customFormat="1" ht="25.5">
      <c r="A2431" s="160" t="s">
        <v>5039</v>
      </c>
      <c r="B2431" s="300"/>
      <c r="C2431" s="160" t="s">
        <v>1568</v>
      </c>
      <c r="D2431" s="638" t="s">
        <v>34</v>
      </c>
      <c r="E2431" s="301">
        <v>4.8600000000000003</v>
      </c>
      <c r="F2431" s="161">
        <v>3.36</v>
      </c>
      <c r="G2431" s="161">
        <v>8.2200000000000006</v>
      </c>
    </row>
    <row r="2432" spans="1:7" s="190" customFormat="1" ht="25.5">
      <c r="A2432" s="160" t="s">
        <v>5040</v>
      </c>
      <c r="B2432" s="300"/>
      <c r="C2432" s="160" t="s">
        <v>1569</v>
      </c>
      <c r="D2432" s="638" t="s">
        <v>34</v>
      </c>
      <c r="E2432" s="301">
        <v>5.94</v>
      </c>
      <c r="F2432" s="161">
        <v>3.36</v>
      </c>
      <c r="G2432" s="161">
        <v>9.3000000000000007</v>
      </c>
    </row>
    <row r="2433" spans="1:7" s="190" customFormat="1" ht="25.5">
      <c r="A2433" s="160" t="s">
        <v>5041</v>
      </c>
      <c r="B2433" s="300"/>
      <c r="C2433" s="160" t="s">
        <v>1570</v>
      </c>
      <c r="D2433" s="638" t="s">
        <v>34</v>
      </c>
      <c r="E2433" s="301">
        <v>9.01</v>
      </c>
      <c r="F2433" s="161">
        <v>3.36</v>
      </c>
      <c r="G2433" s="161">
        <v>12.37</v>
      </c>
    </row>
    <row r="2434" spans="1:7" s="190" customFormat="1" ht="25.5">
      <c r="A2434" s="160" t="s">
        <v>5042</v>
      </c>
      <c r="B2434" s="300"/>
      <c r="C2434" s="160" t="s">
        <v>1571</v>
      </c>
      <c r="D2434" s="638" t="s">
        <v>34</v>
      </c>
      <c r="E2434" s="301">
        <v>12.14</v>
      </c>
      <c r="F2434" s="161">
        <v>3.36</v>
      </c>
      <c r="G2434" s="161">
        <v>15.5</v>
      </c>
    </row>
    <row r="2435" spans="1:7" s="190" customFormat="1" ht="15.95" customHeight="1">
      <c r="A2435" s="185" t="s">
        <v>6947</v>
      </c>
      <c r="B2435" s="186" t="s">
        <v>6948</v>
      </c>
      <c r="C2435" s="187"/>
      <c r="D2435" s="191"/>
      <c r="E2435" s="192"/>
      <c r="F2435" s="192"/>
      <c r="G2435" s="193"/>
    </row>
    <row r="2436" spans="1:7" s="190" customFormat="1" ht="38.25">
      <c r="A2436" s="160" t="s">
        <v>6949</v>
      </c>
      <c r="B2436" s="300"/>
      <c r="C2436" s="160" t="s">
        <v>7919</v>
      </c>
      <c r="D2436" s="638" t="s">
        <v>34</v>
      </c>
      <c r="E2436" s="301">
        <v>0.83</v>
      </c>
      <c r="F2436" s="161">
        <v>1.34</v>
      </c>
      <c r="G2436" s="161">
        <v>2.17</v>
      </c>
    </row>
    <row r="2437" spans="1:7" s="190" customFormat="1" ht="38.25">
      <c r="A2437" s="160" t="s">
        <v>6950</v>
      </c>
      <c r="B2437" s="300"/>
      <c r="C2437" s="160" t="s">
        <v>7920</v>
      </c>
      <c r="D2437" s="638" t="s">
        <v>34</v>
      </c>
      <c r="E2437" s="301">
        <v>1.26</v>
      </c>
      <c r="F2437" s="161">
        <v>1.67</v>
      </c>
      <c r="G2437" s="161">
        <v>2.93</v>
      </c>
    </row>
    <row r="2438" spans="1:7" s="190" customFormat="1" ht="38.25">
      <c r="A2438" s="160" t="s">
        <v>6951</v>
      </c>
      <c r="B2438" s="300"/>
      <c r="C2438" s="160" t="s">
        <v>7921</v>
      </c>
      <c r="D2438" s="638" t="s">
        <v>34</v>
      </c>
      <c r="E2438" s="301">
        <v>2.0499999999999998</v>
      </c>
      <c r="F2438" s="161">
        <v>2.0099999999999998</v>
      </c>
      <c r="G2438" s="161">
        <v>4.0599999999999996</v>
      </c>
    </row>
    <row r="2439" spans="1:7" s="190" customFormat="1" ht="38.25">
      <c r="A2439" s="160" t="s">
        <v>6952</v>
      </c>
      <c r="B2439" s="300"/>
      <c r="C2439" s="160" t="s">
        <v>7922</v>
      </c>
      <c r="D2439" s="638" t="s">
        <v>34</v>
      </c>
      <c r="E2439" s="301">
        <v>3.08</v>
      </c>
      <c r="F2439" s="161">
        <v>2.34</v>
      </c>
      <c r="G2439" s="161">
        <v>5.42</v>
      </c>
    </row>
    <row r="2440" spans="1:7" s="190" customFormat="1" ht="38.25">
      <c r="A2440" s="160" t="s">
        <v>6953</v>
      </c>
      <c r="B2440" s="300"/>
      <c r="C2440" s="160" t="s">
        <v>7923</v>
      </c>
      <c r="D2440" s="638" t="s">
        <v>34</v>
      </c>
      <c r="E2440" s="301">
        <v>5.1100000000000003</v>
      </c>
      <c r="F2440" s="161">
        <v>2.68</v>
      </c>
      <c r="G2440" s="161">
        <v>7.79</v>
      </c>
    </row>
    <row r="2441" spans="1:7" s="190" customFormat="1" ht="15.95" customHeight="1">
      <c r="A2441" s="185" t="s">
        <v>5043</v>
      </c>
      <c r="B2441" s="186" t="s">
        <v>7229</v>
      </c>
      <c r="C2441" s="187"/>
      <c r="D2441" s="191"/>
      <c r="E2441" s="192"/>
      <c r="F2441" s="192"/>
      <c r="G2441" s="193"/>
    </row>
    <row r="2442" spans="1:7" s="190" customFormat="1" ht="25.5">
      <c r="A2442" s="160" t="s">
        <v>5044</v>
      </c>
      <c r="B2442" s="300"/>
      <c r="C2442" s="160" t="s">
        <v>1572</v>
      </c>
      <c r="D2442" s="638" t="s">
        <v>34</v>
      </c>
      <c r="E2442" s="301">
        <v>2.2799999999999998</v>
      </c>
      <c r="F2442" s="161">
        <v>8.39</v>
      </c>
      <c r="G2442" s="161">
        <v>10.67</v>
      </c>
    </row>
    <row r="2443" spans="1:7" s="190" customFormat="1" ht="15.95" customHeight="1">
      <c r="A2443" s="179" t="s">
        <v>5045</v>
      </c>
      <c r="B2443" s="180" t="s">
        <v>5046</v>
      </c>
      <c r="C2443" s="181"/>
      <c r="D2443" s="182"/>
      <c r="E2443" s="183"/>
      <c r="F2443" s="183"/>
      <c r="G2443" s="184"/>
    </row>
    <row r="2444" spans="1:7" s="190" customFormat="1" ht="15.95" customHeight="1">
      <c r="A2444" s="185" t="s">
        <v>5047</v>
      </c>
      <c r="B2444" s="186" t="s">
        <v>1573</v>
      </c>
      <c r="C2444" s="187"/>
      <c r="D2444" s="191"/>
      <c r="E2444" s="192"/>
      <c r="F2444" s="192"/>
      <c r="G2444" s="193"/>
    </row>
    <row r="2445" spans="1:7" s="190" customFormat="1">
      <c r="A2445" s="160" t="s">
        <v>5048</v>
      </c>
      <c r="B2445" s="300"/>
      <c r="C2445" s="160" t="s">
        <v>1574</v>
      </c>
      <c r="D2445" s="638" t="s">
        <v>0</v>
      </c>
      <c r="E2445" s="301">
        <v>2.4900000000000002</v>
      </c>
      <c r="F2445" s="161">
        <v>8.39</v>
      </c>
      <c r="G2445" s="161">
        <v>10.88</v>
      </c>
    </row>
    <row r="2446" spans="1:7" s="190" customFormat="1">
      <c r="A2446" s="160" t="s">
        <v>5049</v>
      </c>
      <c r="B2446" s="300"/>
      <c r="C2446" s="160" t="s">
        <v>1575</v>
      </c>
      <c r="D2446" s="638" t="s">
        <v>0</v>
      </c>
      <c r="E2446" s="301">
        <v>4.63</v>
      </c>
      <c r="F2446" s="161">
        <v>8.39</v>
      </c>
      <c r="G2446" s="161">
        <v>13.02</v>
      </c>
    </row>
    <row r="2447" spans="1:7" s="190" customFormat="1" ht="25.5">
      <c r="A2447" s="160" t="s">
        <v>5050</v>
      </c>
      <c r="B2447" s="300"/>
      <c r="C2447" s="160" t="s">
        <v>1576</v>
      </c>
      <c r="D2447" s="638" t="s">
        <v>0</v>
      </c>
      <c r="E2447" s="301">
        <v>4.4800000000000004</v>
      </c>
      <c r="F2447" s="161">
        <v>10.06</v>
      </c>
      <c r="G2447" s="161">
        <v>14.54</v>
      </c>
    </row>
    <row r="2448" spans="1:7" s="190" customFormat="1">
      <c r="A2448" s="160" t="s">
        <v>5051</v>
      </c>
      <c r="B2448" s="300"/>
      <c r="C2448" s="160" t="s">
        <v>1577</v>
      </c>
      <c r="D2448" s="638" t="s">
        <v>0</v>
      </c>
      <c r="E2448" s="301">
        <v>2.78</v>
      </c>
      <c r="F2448" s="161">
        <v>8.39</v>
      </c>
      <c r="G2448" s="161">
        <v>11.17</v>
      </c>
    </row>
    <row r="2449" spans="1:7" s="190" customFormat="1" ht="15.95" customHeight="1">
      <c r="A2449" s="185" t="s">
        <v>5052</v>
      </c>
      <c r="B2449" s="186" t="s">
        <v>1578</v>
      </c>
      <c r="C2449" s="187"/>
      <c r="D2449" s="191"/>
      <c r="E2449" s="192"/>
      <c r="F2449" s="192"/>
      <c r="G2449" s="193"/>
    </row>
    <row r="2450" spans="1:7" s="190" customFormat="1">
      <c r="A2450" s="160" t="s">
        <v>5053</v>
      </c>
      <c r="B2450" s="300"/>
      <c r="C2450" s="160" t="s">
        <v>1579</v>
      </c>
      <c r="D2450" s="638" t="s">
        <v>0</v>
      </c>
      <c r="E2450" s="301">
        <v>19.940000000000001</v>
      </c>
      <c r="F2450" s="161">
        <v>26.84</v>
      </c>
      <c r="G2450" s="161">
        <v>46.78</v>
      </c>
    </row>
    <row r="2451" spans="1:7" s="190" customFormat="1" ht="25.5">
      <c r="A2451" s="160" t="s">
        <v>5054</v>
      </c>
      <c r="B2451" s="300"/>
      <c r="C2451" s="160" t="s">
        <v>1580</v>
      </c>
      <c r="D2451" s="638" t="s">
        <v>0</v>
      </c>
      <c r="E2451" s="301">
        <v>8.6999999999999993</v>
      </c>
      <c r="F2451" s="161">
        <v>10.06</v>
      </c>
      <c r="G2451" s="161">
        <v>18.760000000000002</v>
      </c>
    </row>
    <row r="2452" spans="1:7" s="190" customFormat="1" ht="25.5">
      <c r="A2452" s="160" t="s">
        <v>5055</v>
      </c>
      <c r="B2452" s="300"/>
      <c r="C2452" s="160" t="s">
        <v>1581</v>
      </c>
      <c r="D2452" s="638" t="s">
        <v>0</v>
      </c>
      <c r="E2452" s="301">
        <v>13.11</v>
      </c>
      <c r="F2452" s="161">
        <v>10.06</v>
      </c>
      <c r="G2452" s="161">
        <v>23.17</v>
      </c>
    </row>
    <row r="2453" spans="1:7" s="190" customFormat="1" ht="25.5">
      <c r="A2453" s="160" t="s">
        <v>5056</v>
      </c>
      <c r="B2453" s="300"/>
      <c r="C2453" s="160" t="s">
        <v>1582</v>
      </c>
      <c r="D2453" s="638" t="s">
        <v>0</v>
      </c>
      <c r="E2453" s="301">
        <v>18.88</v>
      </c>
      <c r="F2453" s="161">
        <v>10.06</v>
      </c>
      <c r="G2453" s="161">
        <v>28.94</v>
      </c>
    </row>
    <row r="2454" spans="1:7" s="190" customFormat="1" ht="25.5">
      <c r="A2454" s="160" t="s">
        <v>5057</v>
      </c>
      <c r="B2454" s="300"/>
      <c r="C2454" s="160" t="s">
        <v>1583</v>
      </c>
      <c r="D2454" s="638" t="s">
        <v>0</v>
      </c>
      <c r="E2454" s="301">
        <v>40.799999999999997</v>
      </c>
      <c r="F2454" s="161">
        <v>13.42</v>
      </c>
      <c r="G2454" s="161">
        <v>54.22</v>
      </c>
    </row>
    <row r="2455" spans="1:7" s="190" customFormat="1" ht="25.5">
      <c r="A2455" s="160" t="s">
        <v>5058</v>
      </c>
      <c r="B2455" s="300"/>
      <c r="C2455" s="160" t="s">
        <v>1584</v>
      </c>
      <c r="D2455" s="638" t="s">
        <v>0</v>
      </c>
      <c r="E2455" s="301">
        <v>107.21</v>
      </c>
      <c r="F2455" s="161">
        <v>13.42</v>
      </c>
      <c r="G2455" s="161">
        <v>120.63</v>
      </c>
    </row>
    <row r="2456" spans="1:7" s="190" customFormat="1" ht="25.5">
      <c r="A2456" s="160" t="s">
        <v>5059</v>
      </c>
      <c r="B2456" s="300"/>
      <c r="C2456" s="160" t="s">
        <v>1585</v>
      </c>
      <c r="D2456" s="638" t="s">
        <v>0</v>
      </c>
      <c r="E2456" s="301">
        <v>134.49</v>
      </c>
      <c r="F2456" s="161">
        <v>16.79</v>
      </c>
      <c r="G2456" s="161">
        <v>151.28</v>
      </c>
    </row>
    <row r="2457" spans="1:7" s="190" customFormat="1" ht="38.25">
      <c r="A2457" s="160" t="s">
        <v>5060</v>
      </c>
      <c r="B2457" s="300"/>
      <c r="C2457" s="160" t="s">
        <v>1586</v>
      </c>
      <c r="D2457" s="638" t="s">
        <v>0</v>
      </c>
      <c r="E2457" s="301">
        <v>165.74</v>
      </c>
      <c r="F2457" s="161">
        <v>10.06</v>
      </c>
      <c r="G2457" s="161">
        <v>175.8</v>
      </c>
    </row>
    <row r="2458" spans="1:7" s="190" customFormat="1" ht="38.25">
      <c r="A2458" s="160" t="s">
        <v>5061</v>
      </c>
      <c r="B2458" s="300"/>
      <c r="C2458" s="160" t="s">
        <v>1587</v>
      </c>
      <c r="D2458" s="638" t="s">
        <v>0</v>
      </c>
      <c r="E2458" s="301">
        <v>211.85</v>
      </c>
      <c r="F2458" s="161">
        <v>10.06</v>
      </c>
      <c r="G2458" s="161">
        <v>221.91</v>
      </c>
    </row>
    <row r="2459" spans="1:7" s="190" customFormat="1" ht="38.25">
      <c r="A2459" s="160" t="s">
        <v>5062</v>
      </c>
      <c r="B2459" s="300"/>
      <c r="C2459" s="160" t="s">
        <v>1588</v>
      </c>
      <c r="D2459" s="638" t="s">
        <v>0</v>
      </c>
      <c r="E2459" s="301">
        <v>237.5</v>
      </c>
      <c r="F2459" s="161">
        <v>10.06</v>
      </c>
      <c r="G2459" s="161">
        <v>247.56</v>
      </c>
    </row>
    <row r="2460" spans="1:7" s="190" customFormat="1" ht="38.25">
      <c r="A2460" s="160" t="s">
        <v>5063</v>
      </c>
      <c r="B2460" s="300"/>
      <c r="C2460" s="160" t="s">
        <v>1589</v>
      </c>
      <c r="D2460" s="638" t="s">
        <v>0</v>
      </c>
      <c r="E2460" s="301">
        <v>654.26</v>
      </c>
      <c r="F2460" s="161">
        <v>13.42</v>
      </c>
      <c r="G2460" s="161">
        <v>667.68</v>
      </c>
    </row>
    <row r="2461" spans="1:7" s="190" customFormat="1" ht="25.5">
      <c r="A2461" s="160" t="s">
        <v>5064</v>
      </c>
      <c r="B2461" s="300"/>
      <c r="C2461" s="160" t="s">
        <v>1590</v>
      </c>
      <c r="D2461" s="638" t="s">
        <v>0</v>
      </c>
      <c r="E2461" s="301">
        <v>18.43</v>
      </c>
      <c r="F2461" s="161">
        <v>10.06</v>
      </c>
      <c r="G2461" s="161">
        <v>28.49</v>
      </c>
    </row>
    <row r="2462" spans="1:7" s="190" customFormat="1" ht="25.5">
      <c r="A2462" s="160" t="s">
        <v>5065</v>
      </c>
      <c r="B2462" s="300"/>
      <c r="C2462" s="160" t="s">
        <v>1591</v>
      </c>
      <c r="D2462" s="638" t="s">
        <v>0</v>
      </c>
      <c r="E2462" s="301">
        <v>57.41</v>
      </c>
      <c r="F2462" s="161">
        <v>10.06</v>
      </c>
      <c r="G2462" s="161">
        <v>67.47</v>
      </c>
    </row>
    <row r="2463" spans="1:7" s="190" customFormat="1" ht="25.5">
      <c r="A2463" s="160" t="s">
        <v>5066</v>
      </c>
      <c r="B2463" s="300"/>
      <c r="C2463" s="160" t="s">
        <v>1592</v>
      </c>
      <c r="D2463" s="638" t="s">
        <v>0</v>
      </c>
      <c r="E2463" s="301">
        <v>168.23</v>
      </c>
      <c r="F2463" s="161">
        <v>13.42</v>
      </c>
      <c r="G2463" s="161">
        <v>181.65</v>
      </c>
    </row>
    <row r="2464" spans="1:7" s="190" customFormat="1" ht="15.95" customHeight="1">
      <c r="A2464" s="185" t="s">
        <v>5067</v>
      </c>
      <c r="B2464" s="186" t="s">
        <v>1593</v>
      </c>
      <c r="C2464" s="187"/>
      <c r="D2464" s="191"/>
      <c r="E2464" s="192"/>
      <c r="F2464" s="192"/>
      <c r="G2464" s="193"/>
    </row>
    <row r="2465" spans="1:7" s="190" customFormat="1" ht="25.5">
      <c r="A2465" s="160" t="s">
        <v>5068</v>
      </c>
      <c r="B2465" s="300"/>
      <c r="C2465" s="160" t="s">
        <v>7230</v>
      </c>
      <c r="D2465" s="638" t="s">
        <v>3</v>
      </c>
      <c r="E2465" s="301">
        <v>12.13</v>
      </c>
      <c r="F2465" s="161">
        <v>10.06</v>
      </c>
      <c r="G2465" s="161">
        <v>22.19</v>
      </c>
    </row>
    <row r="2466" spans="1:7" s="190" customFormat="1">
      <c r="A2466" s="160" t="s">
        <v>5069</v>
      </c>
      <c r="B2466" s="300"/>
      <c r="C2466" s="160" t="s">
        <v>1594</v>
      </c>
      <c r="D2466" s="638" t="s">
        <v>0</v>
      </c>
      <c r="E2466" s="301">
        <v>14.92</v>
      </c>
      <c r="F2466" s="161">
        <v>10.06</v>
      </c>
      <c r="G2466" s="161">
        <v>24.98</v>
      </c>
    </row>
    <row r="2467" spans="1:7" s="190" customFormat="1">
      <c r="A2467" s="160" t="s">
        <v>5070</v>
      </c>
      <c r="B2467" s="300"/>
      <c r="C2467" s="160" t="s">
        <v>1599</v>
      </c>
      <c r="D2467" s="638" t="s">
        <v>0</v>
      </c>
      <c r="E2467" s="301">
        <v>41.97</v>
      </c>
      <c r="F2467" s="161">
        <v>10.06</v>
      </c>
      <c r="G2467" s="161">
        <v>52.03</v>
      </c>
    </row>
    <row r="2468" spans="1:7" s="190" customFormat="1" ht="25.5">
      <c r="A2468" s="160" t="s">
        <v>5071</v>
      </c>
      <c r="B2468" s="300"/>
      <c r="C2468" s="160" t="s">
        <v>1596</v>
      </c>
      <c r="D2468" s="638" t="s">
        <v>3</v>
      </c>
      <c r="E2468" s="301">
        <v>174.56</v>
      </c>
      <c r="F2468" s="161">
        <v>10.06</v>
      </c>
      <c r="G2468" s="161">
        <v>184.62</v>
      </c>
    </row>
    <row r="2469" spans="1:7" s="190" customFormat="1" ht="25.5">
      <c r="A2469" s="160" t="s">
        <v>5072</v>
      </c>
      <c r="B2469" s="300"/>
      <c r="C2469" s="160" t="s">
        <v>1595</v>
      </c>
      <c r="D2469" s="638" t="s">
        <v>3</v>
      </c>
      <c r="E2469" s="301">
        <v>167.58</v>
      </c>
      <c r="F2469" s="161">
        <v>10.06</v>
      </c>
      <c r="G2469" s="161">
        <v>177.64</v>
      </c>
    </row>
    <row r="2470" spans="1:7" s="190" customFormat="1" ht="25.5">
      <c r="A2470" s="160" t="s">
        <v>5073</v>
      </c>
      <c r="B2470" s="300"/>
      <c r="C2470" s="160" t="s">
        <v>1597</v>
      </c>
      <c r="D2470" s="638" t="s">
        <v>3</v>
      </c>
      <c r="E2470" s="301">
        <v>12.85</v>
      </c>
      <c r="F2470" s="161">
        <v>10.06</v>
      </c>
      <c r="G2470" s="161">
        <v>22.91</v>
      </c>
    </row>
    <row r="2471" spans="1:7" s="190" customFormat="1" ht="25.5">
      <c r="A2471" s="160" t="s">
        <v>5074</v>
      </c>
      <c r="B2471" s="300"/>
      <c r="C2471" s="160" t="s">
        <v>1598</v>
      </c>
      <c r="D2471" s="638" t="s">
        <v>3</v>
      </c>
      <c r="E2471" s="301">
        <v>201.95</v>
      </c>
      <c r="F2471" s="161">
        <v>10.06</v>
      </c>
      <c r="G2471" s="161">
        <v>212.01</v>
      </c>
    </row>
    <row r="2472" spans="1:7" s="190" customFormat="1" ht="38.25">
      <c r="A2472" s="160" t="s">
        <v>5075</v>
      </c>
      <c r="B2472" s="300"/>
      <c r="C2472" s="160" t="s">
        <v>1600</v>
      </c>
      <c r="D2472" s="638" t="s">
        <v>0</v>
      </c>
      <c r="E2472" s="301">
        <v>6.8</v>
      </c>
      <c r="F2472" s="161">
        <v>10.06</v>
      </c>
      <c r="G2472" s="161">
        <v>16.86</v>
      </c>
    </row>
    <row r="2473" spans="1:7" s="190" customFormat="1">
      <c r="A2473" s="160" t="s">
        <v>5076</v>
      </c>
      <c r="B2473" s="300"/>
      <c r="C2473" s="160" t="s">
        <v>1601</v>
      </c>
      <c r="D2473" s="638" t="s">
        <v>3</v>
      </c>
      <c r="E2473" s="301">
        <v>9.2100000000000009</v>
      </c>
      <c r="F2473" s="161">
        <v>10.06</v>
      </c>
      <c r="G2473" s="161">
        <v>19.27</v>
      </c>
    </row>
    <row r="2474" spans="1:7" s="190" customFormat="1">
      <c r="A2474" s="160" t="s">
        <v>5077</v>
      </c>
      <c r="B2474" s="300"/>
      <c r="C2474" s="160" t="s">
        <v>1602</v>
      </c>
      <c r="D2474" s="638" t="s">
        <v>3</v>
      </c>
      <c r="E2474" s="301">
        <v>13.27</v>
      </c>
      <c r="F2474" s="161">
        <v>10.06</v>
      </c>
      <c r="G2474" s="161">
        <v>23.33</v>
      </c>
    </row>
    <row r="2475" spans="1:7" s="190" customFormat="1">
      <c r="A2475" s="160" t="s">
        <v>5078</v>
      </c>
      <c r="B2475" s="300"/>
      <c r="C2475" s="160" t="s">
        <v>1603</v>
      </c>
      <c r="D2475" s="638" t="s">
        <v>3</v>
      </c>
      <c r="E2475" s="301">
        <v>18.239999999999998</v>
      </c>
      <c r="F2475" s="161">
        <v>10.06</v>
      </c>
      <c r="G2475" s="161">
        <v>28.3</v>
      </c>
    </row>
    <row r="2476" spans="1:7" s="190" customFormat="1" ht="25.5">
      <c r="A2476" s="160" t="s">
        <v>5079</v>
      </c>
      <c r="B2476" s="300"/>
      <c r="C2476" s="160" t="s">
        <v>1604</v>
      </c>
      <c r="D2476" s="638" t="s">
        <v>3</v>
      </c>
      <c r="E2476" s="301">
        <v>15.08</v>
      </c>
      <c r="F2476" s="161">
        <v>10.06</v>
      </c>
      <c r="G2476" s="161">
        <v>25.14</v>
      </c>
    </row>
    <row r="2477" spans="1:7" s="190" customFormat="1" ht="25.5">
      <c r="A2477" s="160" t="s">
        <v>5080</v>
      </c>
      <c r="B2477" s="300"/>
      <c r="C2477" s="160" t="s">
        <v>1605</v>
      </c>
      <c r="D2477" s="638" t="s">
        <v>3</v>
      </c>
      <c r="E2477" s="301">
        <v>19.46</v>
      </c>
      <c r="F2477" s="161">
        <v>10.06</v>
      </c>
      <c r="G2477" s="161">
        <v>29.52</v>
      </c>
    </row>
    <row r="2478" spans="1:7" s="190" customFormat="1" ht="15.95" customHeight="1">
      <c r="A2478" s="185" t="s">
        <v>5081</v>
      </c>
      <c r="B2478" s="186" t="s">
        <v>1606</v>
      </c>
      <c r="C2478" s="187"/>
      <c r="D2478" s="191"/>
      <c r="E2478" s="192"/>
      <c r="F2478" s="192"/>
      <c r="G2478" s="193"/>
    </row>
    <row r="2479" spans="1:7" s="190" customFormat="1">
      <c r="A2479" s="160" t="s">
        <v>5082</v>
      </c>
      <c r="B2479" s="300"/>
      <c r="C2479" s="160" t="s">
        <v>1607</v>
      </c>
      <c r="D2479" s="638" t="s">
        <v>3</v>
      </c>
      <c r="E2479" s="301">
        <v>6.7</v>
      </c>
      <c r="F2479" s="161">
        <v>11.41</v>
      </c>
      <c r="G2479" s="161">
        <v>18.11</v>
      </c>
    </row>
    <row r="2480" spans="1:7" s="190" customFormat="1">
      <c r="A2480" s="160" t="s">
        <v>5083</v>
      </c>
      <c r="B2480" s="300"/>
      <c r="C2480" s="160" t="s">
        <v>1608</v>
      </c>
      <c r="D2480" s="638" t="s">
        <v>3</v>
      </c>
      <c r="E2480" s="301">
        <v>13.38</v>
      </c>
      <c r="F2480" s="161">
        <v>11.74</v>
      </c>
      <c r="G2480" s="161">
        <v>25.12</v>
      </c>
    </row>
    <row r="2481" spans="1:7" s="190" customFormat="1">
      <c r="A2481" s="160" t="s">
        <v>5084</v>
      </c>
      <c r="B2481" s="300"/>
      <c r="C2481" s="160" t="s">
        <v>1609</v>
      </c>
      <c r="D2481" s="638" t="s">
        <v>3</v>
      </c>
      <c r="E2481" s="301">
        <v>17.5</v>
      </c>
      <c r="F2481" s="161">
        <v>16.79</v>
      </c>
      <c r="G2481" s="161">
        <v>34.29</v>
      </c>
    </row>
    <row r="2482" spans="1:7" s="190" customFormat="1">
      <c r="A2482" s="160" t="s">
        <v>5085</v>
      </c>
      <c r="B2482" s="300"/>
      <c r="C2482" s="160" t="s">
        <v>1610</v>
      </c>
      <c r="D2482" s="638" t="s">
        <v>3</v>
      </c>
      <c r="E2482" s="301">
        <v>9.57</v>
      </c>
      <c r="F2482" s="161">
        <v>9.06</v>
      </c>
      <c r="G2482" s="161">
        <v>18.63</v>
      </c>
    </row>
    <row r="2483" spans="1:7" s="190" customFormat="1">
      <c r="A2483" s="160" t="s">
        <v>5086</v>
      </c>
      <c r="B2483" s="300"/>
      <c r="C2483" s="160" t="s">
        <v>1611</v>
      </c>
      <c r="D2483" s="638" t="s">
        <v>3</v>
      </c>
      <c r="E2483" s="301">
        <v>9.81</v>
      </c>
      <c r="F2483" s="161">
        <v>15.1</v>
      </c>
      <c r="G2483" s="161">
        <v>24.91</v>
      </c>
    </row>
    <row r="2484" spans="1:7" s="190" customFormat="1" ht="25.5">
      <c r="A2484" s="160" t="s">
        <v>5087</v>
      </c>
      <c r="B2484" s="300"/>
      <c r="C2484" s="160" t="s">
        <v>1612</v>
      </c>
      <c r="D2484" s="638" t="s">
        <v>3</v>
      </c>
      <c r="E2484" s="301">
        <v>9.43</v>
      </c>
      <c r="F2484" s="161">
        <v>12.74</v>
      </c>
      <c r="G2484" s="161">
        <v>22.17</v>
      </c>
    </row>
    <row r="2485" spans="1:7" s="190" customFormat="1" ht="25.5">
      <c r="A2485" s="160" t="s">
        <v>5088</v>
      </c>
      <c r="B2485" s="300"/>
      <c r="C2485" s="160" t="s">
        <v>1613</v>
      </c>
      <c r="D2485" s="638" t="s">
        <v>3</v>
      </c>
      <c r="E2485" s="301">
        <v>11.27</v>
      </c>
      <c r="F2485" s="161">
        <v>15.1</v>
      </c>
      <c r="G2485" s="161">
        <v>26.37</v>
      </c>
    </row>
    <row r="2486" spans="1:7" s="190" customFormat="1" ht="25.5">
      <c r="A2486" s="160" t="s">
        <v>5089</v>
      </c>
      <c r="B2486" s="300"/>
      <c r="C2486" s="160" t="s">
        <v>1614</v>
      </c>
      <c r="D2486" s="638" t="s">
        <v>3</v>
      </c>
      <c r="E2486" s="301">
        <v>18.12</v>
      </c>
      <c r="F2486" s="161">
        <v>16.79</v>
      </c>
      <c r="G2486" s="161">
        <v>34.909999999999997</v>
      </c>
    </row>
    <row r="2487" spans="1:7" s="190" customFormat="1" ht="25.5">
      <c r="A2487" s="160" t="s">
        <v>5090</v>
      </c>
      <c r="B2487" s="300"/>
      <c r="C2487" s="160" t="s">
        <v>1615</v>
      </c>
      <c r="D2487" s="638" t="s">
        <v>3</v>
      </c>
      <c r="E2487" s="301">
        <v>26.3</v>
      </c>
      <c r="F2487" s="161">
        <v>11.74</v>
      </c>
      <c r="G2487" s="161">
        <v>38.04</v>
      </c>
    </row>
    <row r="2488" spans="1:7" s="190" customFormat="1" ht="25.5">
      <c r="A2488" s="160" t="s">
        <v>5091</v>
      </c>
      <c r="B2488" s="300"/>
      <c r="C2488" s="160" t="s">
        <v>1616</v>
      </c>
      <c r="D2488" s="638" t="s">
        <v>3</v>
      </c>
      <c r="E2488" s="301">
        <v>24.3</v>
      </c>
      <c r="F2488" s="161">
        <v>11.74</v>
      </c>
      <c r="G2488" s="161">
        <v>36.04</v>
      </c>
    </row>
    <row r="2489" spans="1:7" s="190" customFormat="1" ht="25.5">
      <c r="A2489" s="160" t="s">
        <v>5092</v>
      </c>
      <c r="B2489" s="300"/>
      <c r="C2489" s="160" t="s">
        <v>1617</v>
      </c>
      <c r="D2489" s="638" t="s">
        <v>3</v>
      </c>
      <c r="E2489" s="301">
        <v>7.82</v>
      </c>
      <c r="F2489" s="161">
        <v>8.39</v>
      </c>
      <c r="G2489" s="161">
        <v>16.21</v>
      </c>
    </row>
    <row r="2490" spans="1:7" s="190" customFormat="1" ht="25.5">
      <c r="A2490" s="160" t="s">
        <v>5093</v>
      </c>
      <c r="B2490" s="300"/>
      <c r="C2490" s="160" t="s">
        <v>1618</v>
      </c>
      <c r="D2490" s="638" t="s">
        <v>3</v>
      </c>
      <c r="E2490" s="301">
        <v>56.99</v>
      </c>
      <c r="F2490" s="161">
        <v>12.74</v>
      </c>
      <c r="G2490" s="161">
        <v>69.73</v>
      </c>
    </row>
    <row r="2491" spans="1:7" s="190" customFormat="1" ht="25.5">
      <c r="A2491" s="160" t="s">
        <v>5094</v>
      </c>
      <c r="B2491" s="300"/>
      <c r="C2491" s="160" t="s">
        <v>1619</v>
      </c>
      <c r="D2491" s="638" t="s">
        <v>0</v>
      </c>
      <c r="E2491" s="301">
        <v>29.88</v>
      </c>
      <c r="F2491" s="161">
        <v>10.06</v>
      </c>
      <c r="G2491" s="161">
        <v>39.94</v>
      </c>
    </row>
    <row r="2492" spans="1:7" s="190" customFormat="1" ht="25.5">
      <c r="A2492" s="160" t="s">
        <v>5095</v>
      </c>
      <c r="B2492" s="300"/>
      <c r="C2492" s="160" t="s">
        <v>1620</v>
      </c>
      <c r="D2492" s="638" t="s">
        <v>0</v>
      </c>
      <c r="E2492" s="301">
        <v>64.349999999999994</v>
      </c>
      <c r="F2492" s="161">
        <v>16.79</v>
      </c>
      <c r="G2492" s="161">
        <v>81.14</v>
      </c>
    </row>
    <row r="2493" spans="1:7" s="190" customFormat="1" ht="15.95" customHeight="1">
      <c r="A2493" s="185" t="s">
        <v>5096</v>
      </c>
      <c r="B2493" s="186" t="s">
        <v>1621</v>
      </c>
      <c r="C2493" s="187"/>
      <c r="D2493" s="191"/>
      <c r="E2493" s="192"/>
      <c r="F2493" s="192"/>
      <c r="G2493" s="193"/>
    </row>
    <row r="2494" spans="1:7" s="190" customFormat="1">
      <c r="A2494" s="160" t="s">
        <v>5097</v>
      </c>
      <c r="B2494" s="300"/>
      <c r="C2494" s="160" t="s">
        <v>1622</v>
      </c>
      <c r="D2494" s="638" t="s">
        <v>3</v>
      </c>
      <c r="E2494" s="301">
        <v>10.119999999999999</v>
      </c>
      <c r="F2494" s="161">
        <v>16.79</v>
      </c>
      <c r="G2494" s="161">
        <v>26.91</v>
      </c>
    </row>
    <row r="2495" spans="1:7" s="190" customFormat="1">
      <c r="A2495" s="160" t="s">
        <v>5098</v>
      </c>
      <c r="B2495" s="300"/>
      <c r="C2495" s="160" t="s">
        <v>1623</v>
      </c>
      <c r="D2495" s="638" t="s">
        <v>3</v>
      </c>
      <c r="E2495" s="301">
        <v>14.48</v>
      </c>
      <c r="F2495" s="161">
        <v>16.79</v>
      </c>
      <c r="G2495" s="161">
        <v>31.27</v>
      </c>
    </row>
    <row r="2496" spans="1:7" s="190" customFormat="1">
      <c r="A2496" s="160" t="s">
        <v>5099</v>
      </c>
      <c r="B2496" s="300"/>
      <c r="C2496" s="160" t="s">
        <v>1624</v>
      </c>
      <c r="D2496" s="638" t="s">
        <v>3</v>
      </c>
      <c r="E2496" s="301">
        <v>22</v>
      </c>
      <c r="F2496" s="161">
        <v>16.79</v>
      </c>
      <c r="G2496" s="161">
        <v>38.79</v>
      </c>
    </row>
    <row r="2497" spans="1:7" s="190" customFormat="1">
      <c r="A2497" s="160" t="s">
        <v>5100</v>
      </c>
      <c r="B2497" s="300"/>
      <c r="C2497" s="160" t="s">
        <v>1625</v>
      </c>
      <c r="D2497" s="638" t="s">
        <v>3</v>
      </c>
      <c r="E2497" s="301">
        <v>35.28</v>
      </c>
      <c r="F2497" s="161">
        <v>16.79</v>
      </c>
      <c r="G2497" s="161">
        <v>52.07</v>
      </c>
    </row>
    <row r="2498" spans="1:7" s="190" customFormat="1">
      <c r="A2498" s="160" t="s">
        <v>5101</v>
      </c>
      <c r="B2498" s="300"/>
      <c r="C2498" s="160" t="s">
        <v>1626</v>
      </c>
      <c r="D2498" s="638" t="s">
        <v>3</v>
      </c>
      <c r="E2498" s="301">
        <v>58.11</v>
      </c>
      <c r="F2498" s="161">
        <v>16.79</v>
      </c>
      <c r="G2498" s="161">
        <v>74.900000000000006</v>
      </c>
    </row>
    <row r="2499" spans="1:7" s="190" customFormat="1">
      <c r="A2499" s="160" t="s">
        <v>5102</v>
      </c>
      <c r="B2499" s="300"/>
      <c r="C2499" s="160" t="s">
        <v>1627</v>
      </c>
      <c r="D2499" s="638" t="s">
        <v>3</v>
      </c>
      <c r="E2499" s="301">
        <v>137.02000000000001</v>
      </c>
      <c r="F2499" s="161">
        <v>16.79</v>
      </c>
      <c r="G2499" s="161">
        <v>153.81</v>
      </c>
    </row>
    <row r="2500" spans="1:7" s="190" customFormat="1">
      <c r="A2500" s="160" t="s">
        <v>5103</v>
      </c>
      <c r="B2500" s="300"/>
      <c r="C2500" s="160" t="s">
        <v>1628</v>
      </c>
      <c r="D2500" s="638" t="s">
        <v>3</v>
      </c>
      <c r="E2500" s="301">
        <v>124.98</v>
      </c>
      <c r="F2500" s="161">
        <v>16.79</v>
      </c>
      <c r="G2500" s="161">
        <v>141.77000000000001</v>
      </c>
    </row>
    <row r="2501" spans="1:7" s="190" customFormat="1">
      <c r="A2501" s="160" t="s">
        <v>5104</v>
      </c>
      <c r="B2501" s="300"/>
      <c r="C2501" s="160" t="s">
        <v>1629</v>
      </c>
      <c r="D2501" s="638" t="s">
        <v>3</v>
      </c>
      <c r="E2501" s="301">
        <v>207.28</v>
      </c>
      <c r="F2501" s="161">
        <v>16.79</v>
      </c>
      <c r="G2501" s="161">
        <v>224.07</v>
      </c>
    </row>
    <row r="2502" spans="1:7" s="190" customFormat="1">
      <c r="A2502" s="160" t="s">
        <v>5105</v>
      </c>
      <c r="B2502" s="300"/>
      <c r="C2502" s="160" t="s">
        <v>5106</v>
      </c>
      <c r="D2502" s="638" t="s">
        <v>3</v>
      </c>
      <c r="E2502" s="301">
        <v>11.39</v>
      </c>
      <c r="F2502" s="161">
        <v>16.79</v>
      </c>
      <c r="G2502" s="161">
        <v>28.18</v>
      </c>
    </row>
    <row r="2503" spans="1:7" s="190" customFormat="1" ht="15.95" customHeight="1">
      <c r="A2503" s="185" t="s">
        <v>5107</v>
      </c>
      <c r="B2503" s="186" t="s">
        <v>1630</v>
      </c>
      <c r="C2503" s="187"/>
      <c r="D2503" s="191"/>
      <c r="E2503" s="192"/>
      <c r="F2503" s="192"/>
      <c r="G2503" s="193"/>
    </row>
    <row r="2504" spans="1:7" s="190" customFormat="1">
      <c r="A2504" s="160" t="s">
        <v>5108</v>
      </c>
      <c r="B2504" s="300"/>
      <c r="C2504" s="160" t="s">
        <v>1631</v>
      </c>
      <c r="D2504" s="638" t="s">
        <v>0</v>
      </c>
      <c r="E2504" s="301">
        <v>2.08</v>
      </c>
      <c r="F2504" s="161">
        <v>8.39</v>
      </c>
      <c r="G2504" s="161">
        <v>10.47</v>
      </c>
    </row>
    <row r="2505" spans="1:7" s="190" customFormat="1">
      <c r="A2505" s="160" t="s">
        <v>5109</v>
      </c>
      <c r="B2505" s="300"/>
      <c r="C2505" s="160" t="s">
        <v>1632</v>
      </c>
      <c r="D2505" s="638" t="s">
        <v>0</v>
      </c>
      <c r="E2505" s="301">
        <v>4.1399999999999997</v>
      </c>
      <c r="F2505" s="161">
        <v>8.39</v>
      </c>
      <c r="G2505" s="161">
        <v>12.53</v>
      </c>
    </row>
    <row r="2506" spans="1:7" s="190" customFormat="1">
      <c r="A2506" s="160" t="s">
        <v>5110</v>
      </c>
      <c r="B2506" s="300"/>
      <c r="C2506" s="160" t="s">
        <v>1633</v>
      </c>
      <c r="D2506" s="638" t="s">
        <v>0</v>
      </c>
      <c r="E2506" s="301">
        <v>4.8</v>
      </c>
      <c r="F2506" s="161">
        <v>8.39</v>
      </c>
      <c r="G2506" s="161">
        <v>13.19</v>
      </c>
    </row>
    <row r="2507" spans="1:7" s="190" customFormat="1" ht="15.95" customHeight="1">
      <c r="A2507" s="185" t="s">
        <v>5111</v>
      </c>
      <c r="B2507" s="186" t="s">
        <v>1634</v>
      </c>
      <c r="C2507" s="187"/>
      <c r="D2507" s="191"/>
      <c r="E2507" s="192"/>
      <c r="F2507" s="192"/>
      <c r="G2507" s="193"/>
    </row>
    <row r="2508" spans="1:7" s="190" customFormat="1">
      <c r="A2508" s="160" t="s">
        <v>5112</v>
      </c>
      <c r="B2508" s="300"/>
      <c r="C2508" s="160" t="s">
        <v>1636</v>
      </c>
      <c r="D2508" s="638" t="s">
        <v>0</v>
      </c>
      <c r="E2508" s="301">
        <v>149.91999999999999</v>
      </c>
      <c r="F2508" s="161">
        <v>16.79</v>
      </c>
      <c r="G2508" s="161">
        <v>166.71</v>
      </c>
    </row>
    <row r="2509" spans="1:7" s="190" customFormat="1">
      <c r="A2509" s="160" t="s">
        <v>5113</v>
      </c>
      <c r="B2509" s="300"/>
      <c r="C2509" s="160" t="s">
        <v>1635</v>
      </c>
      <c r="D2509" s="638" t="s">
        <v>0</v>
      </c>
      <c r="E2509" s="301">
        <v>164.12</v>
      </c>
      <c r="F2509" s="161">
        <v>16.79</v>
      </c>
      <c r="G2509" s="161">
        <v>180.91</v>
      </c>
    </row>
    <row r="2510" spans="1:7" s="190" customFormat="1">
      <c r="A2510" s="160" t="s">
        <v>5114</v>
      </c>
      <c r="B2510" s="300"/>
      <c r="C2510" s="160" t="s">
        <v>1637</v>
      </c>
      <c r="D2510" s="638" t="s">
        <v>0</v>
      </c>
      <c r="E2510" s="301">
        <v>195.62</v>
      </c>
      <c r="F2510" s="161">
        <v>16.79</v>
      </c>
      <c r="G2510" s="161">
        <v>212.41</v>
      </c>
    </row>
    <row r="2511" spans="1:7" s="190" customFormat="1">
      <c r="A2511" s="160" t="s">
        <v>5115</v>
      </c>
      <c r="B2511" s="300"/>
      <c r="C2511" s="160" t="s">
        <v>1639</v>
      </c>
      <c r="D2511" s="638" t="s">
        <v>0</v>
      </c>
      <c r="E2511" s="301">
        <v>187.11</v>
      </c>
      <c r="F2511" s="161">
        <v>16.79</v>
      </c>
      <c r="G2511" s="161">
        <v>203.9</v>
      </c>
    </row>
    <row r="2512" spans="1:7" s="190" customFormat="1">
      <c r="A2512" s="160" t="s">
        <v>5116</v>
      </c>
      <c r="B2512" s="300"/>
      <c r="C2512" s="160" t="s">
        <v>1640</v>
      </c>
      <c r="D2512" s="638" t="s">
        <v>0</v>
      </c>
      <c r="E2512" s="301">
        <v>257.58</v>
      </c>
      <c r="F2512" s="161">
        <v>16.79</v>
      </c>
      <c r="G2512" s="161">
        <v>274.37</v>
      </c>
    </row>
    <row r="2513" spans="1:7" s="190" customFormat="1">
      <c r="A2513" s="160" t="s">
        <v>5117</v>
      </c>
      <c r="B2513" s="300"/>
      <c r="C2513" s="160" t="s">
        <v>1641</v>
      </c>
      <c r="D2513" s="638" t="s">
        <v>0</v>
      </c>
      <c r="E2513" s="301">
        <v>362.7</v>
      </c>
      <c r="F2513" s="161">
        <v>16.79</v>
      </c>
      <c r="G2513" s="161">
        <v>379.49</v>
      </c>
    </row>
    <row r="2514" spans="1:7" s="190" customFormat="1">
      <c r="A2514" s="160" t="s">
        <v>5118</v>
      </c>
      <c r="B2514" s="300"/>
      <c r="C2514" s="160" t="s">
        <v>7231</v>
      </c>
      <c r="D2514" s="638" t="s">
        <v>0</v>
      </c>
      <c r="E2514" s="301">
        <v>480.19</v>
      </c>
      <c r="F2514" s="161">
        <v>16.79</v>
      </c>
      <c r="G2514" s="161">
        <v>496.98</v>
      </c>
    </row>
    <row r="2515" spans="1:7" s="190" customFormat="1">
      <c r="A2515" s="160" t="s">
        <v>5119</v>
      </c>
      <c r="B2515" s="300"/>
      <c r="C2515" s="160" t="s">
        <v>1642</v>
      </c>
      <c r="D2515" s="638" t="s">
        <v>0</v>
      </c>
      <c r="E2515" s="301">
        <v>609.45000000000005</v>
      </c>
      <c r="F2515" s="161">
        <v>16.79</v>
      </c>
      <c r="G2515" s="161">
        <v>626.24</v>
      </c>
    </row>
    <row r="2516" spans="1:7" s="190" customFormat="1">
      <c r="A2516" s="160" t="s">
        <v>6954</v>
      </c>
      <c r="B2516" s="300"/>
      <c r="C2516" s="160" t="s">
        <v>6955</v>
      </c>
      <c r="D2516" s="638" t="s">
        <v>0</v>
      </c>
      <c r="E2516" s="301">
        <v>787.5</v>
      </c>
      <c r="F2516" s="161">
        <v>16.79</v>
      </c>
      <c r="G2516" s="161">
        <v>804.29</v>
      </c>
    </row>
    <row r="2517" spans="1:7" s="190" customFormat="1">
      <c r="A2517" s="160" t="s">
        <v>5120</v>
      </c>
      <c r="B2517" s="300"/>
      <c r="C2517" s="160" t="s">
        <v>1638</v>
      </c>
      <c r="D2517" s="638" t="s">
        <v>0</v>
      </c>
      <c r="E2517" s="301">
        <v>1661.63</v>
      </c>
      <c r="F2517" s="161">
        <v>16.79</v>
      </c>
      <c r="G2517" s="161">
        <v>1678.42</v>
      </c>
    </row>
    <row r="2518" spans="1:7" s="190" customFormat="1">
      <c r="A2518" s="160" t="s">
        <v>5121</v>
      </c>
      <c r="B2518" s="300"/>
      <c r="C2518" s="160" t="s">
        <v>5122</v>
      </c>
      <c r="D2518" s="638" t="s">
        <v>0</v>
      </c>
      <c r="E2518" s="301">
        <v>2001.43</v>
      </c>
      <c r="F2518" s="161">
        <v>16.79</v>
      </c>
      <c r="G2518" s="161">
        <v>2018.22</v>
      </c>
    </row>
    <row r="2519" spans="1:7" s="190" customFormat="1">
      <c r="A2519" s="160" t="s">
        <v>5123</v>
      </c>
      <c r="B2519" s="300"/>
      <c r="C2519" s="160" t="s">
        <v>5124</v>
      </c>
      <c r="D2519" s="638" t="s">
        <v>0</v>
      </c>
      <c r="E2519" s="301">
        <v>3526.02</v>
      </c>
      <c r="F2519" s="161">
        <v>16.79</v>
      </c>
      <c r="G2519" s="161">
        <v>3542.81</v>
      </c>
    </row>
    <row r="2520" spans="1:7" s="190" customFormat="1">
      <c r="A2520" s="160" t="s">
        <v>5125</v>
      </c>
      <c r="B2520" s="300"/>
      <c r="C2520" s="160" t="s">
        <v>5126</v>
      </c>
      <c r="D2520" s="638" t="s">
        <v>0</v>
      </c>
      <c r="E2520" s="301">
        <v>64.650000000000006</v>
      </c>
      <c r="F2520" s="161">
        <v>16.79</v>
      </c>
      <c r="G2520" s="161">
        <v>81.44</v>
      </c>
    </row>
    <row r="2521" spans="1:7" s="190" customFormat="1">
      <c r="A2521" s="160" t="s">
        <v>5127</v>
      </c>
      <c r="B2521" s="300"/>
      <c r="C2521" s="160" t="s">
        <v>5128</v>
      </c>
      <c r="D2521" s="638" t="s">
        <v>0</v>
      </c>
      <c r="E2521" s="301">
        <v>82.51</v>
      </c>
      <c r="F2521" s="161">
        <v>16.79</v>
      </c>
      <c r="G2521" s="161">
        <v>99.3</v>
      </c>
    </row>
    <row r="2522" spans="1:7" s="190" customFormat="1">
      <c r="A2522" s="160" t="s">
        <v>5129</v>
      </c>
      <c r="B2522" s="300"/>
      <c r="C2522" s="160" t="s">
        <v>1643</v>
      </c>
      <c r="D2522" s="638" t="s">
        <v>0</v>
      </c>
      <c r="E2522" s="301">
        <v>112.64</v>
      </c>
      <c r="F2522" s="161">
        <v>16.79</v>
      </c>
      <c r="G2522" s="161">
        <v>129.43</v>
      </c>
    </row>
    <row r="2523" spans="1:7" s="190" customFormat="1" ht="15.95" customHeight="1">
      <c r="A2523" s="185" t="s">
        <v>5130</v>
      </c>
      <c r="B2523" s="186" t="s">
        <v>1644</v>
      </c>
      <c r="C2523" s="187"/>
      <c r="D2523" s="191"/>
      <c r="E2523" s="192"/>
      <c r="F2523" s="192"/>
      <c r="G2523" s="193"/>
    </row>
    <row r="2524" spans="1:7" s="190" customFormat="1" ht="25.5">
      <c r="A2524" s="160" t="s">
        <v>5131</v>
      </c>
      <c r="B2524" s="300"/>
      <c r="C2524" s="160" t="s">
        <v>7232</v>
      </c>
      <c r="D2524" s="638" t="s">
        <v>0</v>
      </c>
      <c r="E2524" s="301">
        <v>52.04</v>
      </c>
      <c r="F2524" s="161">
        <v>15.1</v>
      </c>
      <c r="G2524" s="161">
        <v>67.14</v>
      </c>
    </row>
    <row r="2525" spans="1:7" s="190" customFormat="1" ht="25.5">
      <c r="A2525" s="160" t="s">
        <v>5132</v>
      </c>
      <c r="B2525" s="300"/>
      <c r="C2525" s="160" t="s">
        <v>7924</v>
      </c>
      <c r="D2525" s="638" t="s">
        <v>0</v>
      </c>
      <c r="E2525" s="301">
        <v>188.31</v>
      </c>
      <c r="F2525" s="161">
        <v>16.79</v>
      </c>
      <c r="G2525" s="161">
        <v>205.1</v>
      </c>
    </row>
    <row r="2526" spans="1:7" s="190" customFormat="1" ht="38.25">
      <c r="A2526" s="160" t="s">
        <v>5133</v>
      </c>
      <c r="B2526" s="300"/>
      <c r="C2526" s="160" t="s">
        <v>1645</v>
      </c>
      <c r="D2526" s="638" t="s">
        <v>0</v>
      </c>
      <c r="E2526" s="301">
        <v>273.04000000000002</v>
      </c>
      <c r="F2526" s="161">
        <v>16.79</v>
      </c>
      <c r="G2526" s="161">
        <v>289.83</v>
      </c>
    </row>
    <row r="2527" spans="1:7" s="190" customFormat="1" ht="38.25">
      <c r="A2527" s="160" t="s">
        <v>5134</v>
      </c>
      <c r="B2527" s="300"/>
      <c r="C2527" s="160" t="s">
        <v>7925</v>
      </c>
      <c r="D2527" s="638" t="s">
        <v>0</v>
      </c>
      <c r="E2527" s="301">
        <v>192.92</v>
      </c>
      <c r="F2527" s="161">
        <v>16.79</v>
      </c>
      <c r="G2527" s="161">
        <v>209.71</v>
      </c>
    </row>
    <row r="2528" spans="1:7" s="190" customFormat="1" ht="25.5">
      <c r="A2528" s="160" t="s">
        <v>5135</v>
      </c>
      <c r="B2528" s="300"/>
      <c r="C2528" s="160" t="s">
        <v>7233</v>
      </c>
      <c r="D2528" s="638" t="s">
        <v>0</v>
      </c>
      <c r="E2528" s="301">
        <v>70.78</v>
      </c>
      <c r="F2528" s="161">
        <v>33.549999999999997</v>
      </c>
      <c r="G2528" s="161">
        <v>104.33</v>
      </c>
    </row>
    <row r="2529" spans="1:7" s="190" customFormat="1" ht="25.5">
      <c r="A2529" s="160" t="s">
        <v>5136</v>
      </c>
      <c r="B2529" s="300"/>
      <c r="C2529" s="160" t="s">
        <v>1646</v>
      </c>
      <c r="D2529" s="638" t="s">
        <v>0</v>
      </c>
      <c r="E2529" s="301">
        <v>1716.82</v>
      </c>
      <c r="F2529" s="161">
        <v>33.549999999999997</v>
      </c>
      <c r="G2529" s="161">
        <v>1750.37</v>
      </c>
    </row>
    <row r="2530" spans="1:7" s="190" customFormat="1" ht="25.5">
      <c r="A2530" s="160" t="s">
        <v>5137</v>
      </c>
      <c r="B2530" s="300"/>
      <c r="C2530" s="160" t="s">
        <v>7234</v>
      </c>
      <c r="D2530" s="638" t="s">
        <v>0</v>
      </c>
      <c r="E2530" s="301">
        <v>67.16</v>
      </c>
      <c r="F2530" s="161">
        <v>33.549999999999997</v>
      </c>
      <c r="G2530" s="161">
        <v>100.71</v>
      </c>
    </row>
    <row r="2531" spans="1:7" s="190" customFormat="1" ht="25.5">
      <c r="A2531" s="160" t="s">
        <v>5138</v>
      </c>
      <c r="B2531" s="300"/>
      <c r="C2531" s="160" t="s">
        <v>7235</v>
      </c>
      <c r="D2531" s="638" t="s">
        <v>0</v>
      </c>
      <c r="E2531" s="301">
        <v>132.59</v>
      </c>
      <c r="F2531" s="161">
        <v>33.549999999999997</v>
      </c>
      <c r="G2531" s="161">
        <v>166.14</v>
      </c>
    </row>
    <row r="2532" spans="1:7" s="190" customFormat="1" ht="38.25">
      <c r="A2532" s="160" t="s">
        <v>5139</v>
      </c>
      <c r="B2532" s="300"/>
      <c r="C2532" s="160" t="s">
        <v>7236</v>
      </c>
      <c r="D2532" s="638" t="s">
        <v>0</v>
      </c>
      <c r="E2532" s="301">
        <v>2029.38</v>
      </c>
      <c r="F2532" s="161">
        <v>16.79</v>
      </c>
      <c r="G2532" s="161">
        <v>2046.17</v>
      </c>
    </row>
    <row r="2533" spans="1:7" s="190" customFormat="1" ht="25.5">
      <c r="A2533" s="160" t="s">
        <v>5140</v>
      </c>
      <c r="B2533" s="300"/>
      <c r="C2533" s="160" t="s">
        <v>7237</v>
      </c>
      <c r="D2533" s="638" t="s">
        <v>0</v>
      </c>
      <c r="E2533" s="301">
        <v>68.17</v>
      </c>
      <c r="F2533" s="161">
        <v>33.549999999999997</v>
      </c>
      <c r="G2533" s="161">
        <v>101.72</v>
      </c>
    </row>
    <row r="2534" spans="1:7" s="190" customFormat="1">
      <c r="A2534" s="160" t="s">
        <v>5141</v>
      </c>
      <c r="B2534" s="300"/>
      <c r="C2534" s="160" t="s">
        <v>5142</v>
      </c>
      <c r="D2534" s="638" t="s">
        <v>0</v>
      </c>
      <c r="E2534" s="301">
        <v>130.03</v>
      </c>
      <c r="F2534" s="161">
        <v>20.13</v>
      </c>
      <c r="G2534" s="161">
        <v>150.16</v>
      </c>
    </row>
    <row r="2535" spans="1:7" s="190" customFormat="1" ht="15.95" customHeight="1">
      <c r="A2535" s="185" t="s">
        <v>5143</v>
      </c>
      <c r="B2535" s="186" t="s">
        <v>1647</v>
      </c>
      <c r="C2535" s="187"/>
      <c r="D2535" s="191"/>
      <c r="E2535" s="192"/>
      <c r="F2535" s="192"/>
      <c r="G2535" s="193"/>
    </row>
    <row r="2536" spans="1:7" s="190" customFormat="1" ht="25.5">
      <c r="A2536" s="160" t="s">
        <v>5144</v>
      </c>
      <c r="B2536" s="300"/>
      <c r="C2536" s="160" t="s">
        <v>5145</v>
      </c>
      <c r="D2536" s="638" t="s">
        <v>0</v>
      </c>
      <c r="E2536" s="301">
        <v>390.06</v>
      </c>
      <c r="F2536" s="161">
        <v>13.42</v>
      </c>
      <c r="G2536" s="161">
        <v>403.48</v>
      </c>
    </row>
    <row r="2537" spans="1:7" s="190" customFormat="1" ht="25.5">
      <c r="A2537" s="160" t="s">
        <v>5146</v>
      </c>
      <c r="B2537" s="300"/>
      <c r="C2537" s="160" t="s">
        <v>5147</v>
      </c>
      <c r="D2537" s="638" t="s">
        <v>0</v>
      </c>
      <c r="E2537" s="301">
        <v>186.28</v>
      </c>
      <c r="F2537" s="161">
        <v>13.42</v>
      </c>
      <c r="G2537" s="161">
        <v>199.7</v>
      </c>
    </row>
    <row r="2538" spans="1:7" s="190" customFormat="1" ht="25.5">
      <c r="A2538" s="160" t="s">
        <v>5148</v>
      </c>
      <c r="B2538" s="300"/>
      <c r="C2538" s="160" t="s">
        <v>7926</v>
      </c>
      <c r="D2538" s="638" t="s">
        <v>0</v>
      </c>
      <c r="E2538" s="301">
        <v>101.07</v>
      </c>
      <c r="F2538" s="161">
        <v>13.42</v>
      </c>
      <c r="G2538" s="161">
        <v>114.49</v>
      </c>
    </row>
    <row r="2539" spans="1:7" s="190" customFormat="1" ht="25.5">
      <c r="A2539" s="160" t="s">
        <v>5149</v>
      </c>
      <c r="B2539" s="300"/>
      <c r="C2539" s="160" t="s">
        <v>5150</v>
      </c>
      <c r="D2539" s="638" t="s">
        <v>0</v>
      </c>
      <c r="E2539" s="301">
        <v>288.8</v>
      </c>
      <c r="F2539" s="161">
        <v>13.42</v>
      </c>
      <c r="G2539" s="161">
        <v>302.22000000000003</v>
      </c>
    </row>
    <row r="2540" spans="1:7" s="190" customFormat="1" ht="15.95" customHeight="1">
      <c r="A2540" s="185" t="s">
        <v>5151</v>
      </c>
      <c r="B2540" s="186" t="s">
        <v>1648</v>
      </c>
      <c r="C2540" s="187"/>
      <c r="D2540" s="191"/>
      <c r="E2540" s="192"/>
      <c r="F2540" s="192"/>
      <c r="G2540" s="193"/>
    </row>
    <row r="2541" spans="1:7" s="190" customFormat="1">
      <c r="A2541" s="160" t="s">
        <v>5152</v>
      </c>
      <c r="B2541" s="300"/>
      <c r="C2541" s="160" t="s">
        <v>1649</v>
      </c>
      <c r="D2541" s="638" t="s">
        <v>0</v>
      </c>
      <c r="E2541" s="301">
        <v>97.13</v>
      </c>
      <c r="F2541" s="161">
        <v>13.42</v>
      </c>
      <c r="G2541" s="161">
        <v>110.55</v>
      </c>
    </row>
    <row r="2542" spans="1:7" s="190" customFormat="1" ht="38.25">
      <c r="A2542" s="160" t="s">
        <v>5153</v>
      </c>
      <c r="B2542" s="300"/>
      <c r="C2542" s="160" t="s">
        <v>7927</v>
      </c>
      <c r="D2542" s="638" t="s">
        <v>0</v>
      </c>
      <c r="E2542" s="301">
        <v>265.13</v>
      </c>
      <c r="F2542" s="161">
        <v>8.39</v>
      </c>
      <c r="G2542" s="161">
        <v>273.52</v>
      </c>
    </row>
    <row r="2543" spans="1:7" s="190" customFormat="1" ht="15.95" customHeight="1">
      <c r="A2543" s="185" t="s">
        <v>5154</v>
      </c>
      <c r="B2543" s="186" t="s">
        <v>1650</v>
      </c>
      <c r="C2543" s="187"/>
      <c r="D2543" s="191"/>
      <c r="E2543" s="192"/>
      <c r="F2543" s="192"/>
      <c r="G2543" s="193"/>
    </row>
    <row r="2544" spans="1:7" s="190" customFormat="1">
      <c r="A2544" s="160" t="s">
        <v>5155</v>
      </c>
      <c r="B2544" s="300"/>
      <c r="C2544" s="160" t="s">
        <v>1651</v>
      </c>
      <c r="D2544" s="638" t="s">
        <v>0</v>
      </c>
      <c r="E2544" s="301">
        <v>75.61</v>
      </c>
      <c r="F2544" s="161">
        <v>13.42</v>
      </c>
      <c r="G2544" s="161">
        <v>89.03</v>
      </c>
    </row>
    <row r="2545" spans="1:7" s="190" customFormat="1" ht="38.25">
      <c r="A2545" s="160" t="s">
        <v>5156</v>
      </c>
      <c r="B2545" s="300"/>
      <c r="C2545" s="160" t="s">
        <v>1652</v>
      </c>
      <c r="D2545" s="638" t="s">
        <v>0</v>
      </c>
      <c r="E2545" s="301">
        <v>113.12</v>
      </c>
      <c r="F2545" s="161">
        <v>16.79</v>
      </c>
      <c r="G2545" s="161">
        <v>129.91</v>
      </c>
    </row>
    <row r="2546" spans="1:7" s="190" customFormat="1" ht="15.95" customHeight="1">
      <c r="A2546" s="185" t="s">
        <v>5157</v>
      </c>
      <c r="B2546" s="186" t="s">
        <v>5158</v>
      </c>
      <c r="C2546" s="187"/>
      <c r="D2546" s="191"/>
      <c r="E2546" s="192"/>
      <c r="F2546" s="192"/>
      <c r="G2546" s="193"/>
    </row>
    <row r="2547" spans="1:7" s="190" customFormat="1">
      <c r="A2547" s="160" t="s">
        <v>5159</v>
      </c>
      <c r="B2547" s="300"/>
      <c r="C2547" s="160" t="s">
        <v>1653</v>
      </c>
      <c r="D2547" s="638" t="s">
        <v>0</v>
      </c>
      <c r="E2547" s="301">
        <v>68.709999999999994</v>
      </c>
      <c r="F2547" s="161">
        <v>26.84</v>
      </c>
      <c r="G2547" s="161">
        <v>95.55</v>
      </c>
    </row>
    <row r="2548" spans="1:7" s="190" customFormat="1">
      <c r="A2548" s="160" t="s">
        <v>5160</v>
      </c>
      <c r="B2548" s="300"/>
      <c r="C2548" s="160" t="s">
        <v>1654</v>
      </c>
      <c r="D2548" s="638" t="s">
        <v>0</v>
      </c>
      <c r="E2548" s="301">
        <v>40.03</v>
      </c>
      <c r="F2548" s="161">
        <v>26.84</v>
      </c>
      <c r="G2548" s="161">
        <v>66.87</v>
      </c>
    </row>
    <row r="2549" spans="1:7" s="190" customFormat="1">
      <c r="A2549" s="160" t="s">
        <v>5161</v>
      </c>
      <c r="B2549" s="300"/>
      <c r="C2549" s="160" t="s">
        <v>1655</v>
      </c>
      <c r="D2549" s="638" t="s">
        <v>0</v>
      </c>
      <c r="E2549" s="301">
        <v>23.3</v>
      </c>
      <c r="F2549" s="161">
        <v>10.06</v>
      </c>
      <c r="G2549" s="161">
        <v>33.36</v>
      </c>
    </row>
    <row r="2550" spans="1:7" s="190" customFormat="1" ht="25.5">
      <c r="A2550" s="160" t="s">
        <v>5162</v>
      </c>
      <c r="B2550" s="300"/>
      <c r="C2550" s="160" t="s">
        <v>1656</v>
      </c>
      <c r="D2550" s="638" t="s">
        <v>0</v>
      </c>
      <c r="E2550" s="301">
        <v>112.35</v>
      </c>
      <c r="F2550" s="161">
        <v>10.06</v>
      </c>
      <c r="G2550" s="161">
        <v>122.41</v>
      </c>
    </row>
    <row r="2551" spans="1:7" s="190" customFormat="1" ht="25.5">
      <c r="A2551" s="160" t="s">
        <v>5163</v>
      </c>
      <c r="B2551" s="300"/>
      <c r="C2551" s="160" t="s">
        <v>1657</v>
      </c>
      <c r="D2551" s="638" t="s">
        <v>0</v>
      </c>
      <c r="E2551" s="301">
        <v>270.20999999999998</v>
      </c>
      <c r="F2551" s="161">
        <v>10.06</v>
      </c>
      <c r="G2551" s="161">
        <v>280.27</v>
      </c>
    </row>
    <row r="2552" spans="1:7" s="190" customFormat="1">
      <c r="A2552" s="160" t="s">
        <v>5164</v>
      </c>
      <c r="B2552" s="300"/>
      <c r="C2552" s="160" t="s">
        <v>1658</v>
      </c>
      <c r="D2552" s="638" t="s">
        <v>0</v>
      </c>
      <c r="E2552" s="301">
        <v>2.6</v>
      </c>
      <c r="F2552" s="161">
        <v>1.0900000000000001</v>
      </c>
      <c r="G2552" s="161">
        <v>3.69</v>
      </c>
    </row>
    <row r="2553" spans="1:7" s="190" customFormat="1">
      <c r="A2553" s="160" t="s">
        <v>5165</v>
      </c>
      <c r="B2553" s="300"/>
      <c r="C2553" s="160" t="s">
        <v>1659</v>
      </c>
      <c r="D2553" s="638" t="s">
        <v>0</v>
      </c>
      <c r="E2553" s="301">
        <v>7.16</v>
      </c>
      <c r="F2553" s="161">
        <v>1.0900000000000001</v>
      </c>
      <c r="G2553" s="161">
        <v>8.25</v>
      </c>
    </row>
    <row r="2554" spans="1:7" s="190" customFormat="1">
      <c r="A2554" s="160" t="s">
        <v>5166</v>
      </c>
      <c r="B2554" s="300"/>
      <c r="C2554" s="160" t="s">
        <v>5167</v>
      </c>
      <c r="D2554" s="638" t="s">
        <v>0</v>
      </c>
      <c r="E2554" s="301">
        <v>34.97</v>
      </c>
      <c r="F2554" s="161">
        <v>13.42</v>
      </c>
      <c r="G2554" s="161">
        <v>48.39</v>
      </c>
    </row>
    <row r="2555" spans="1:7" s="190" customFormat="1">
      <c r="A2555" s="160" t="s">
        <v>5168</v>
      </c>
      <c r="B2555" s="300"/>
      <c r="C2555" s="160" t="s">
        <v>1660</v>
      </c>
      <c r="D2555" s="638" t="s">
        <v>0</v>
      </c>
      <c r="E2555" s="301">
        <v>5.28</v>
      </c>
      <c r="F2555" s="161">
        <v>6.71</v>
      </c>
      <c r="G2555" s="161">
        <v>11.99</v>
      </c>
    </row>
    <row r="2556" spans="1:7" s="190" customFormat="1">
      <c r="A2556" s="160" t="s">
        <v>5169</v>
      </c>
      <c r="B2556" s="300"/>
      <c r="C2556" s="160" t="s">
        <v>1661</v>
      </c>
      <c r="D2556" s="638" t="s">
        <v>0</v>
      </c>
      <c r="E2556" s="301">
        <v>6.76</v>
      </c>
      <c r="F2556" s="161">
        <v>6.71</v>
      </c>
      <c r="G2556" s="161">
        <v>13.47</v>
      </c>
    </row>
    <row r="2557" spans="1:7" s="190" customFormat="1" ht="25.5">
      <c r="A2557" s="160" t="s">
        <v>5170</v>
      </c>
      <c r="B2557" s="300"/>
      <c r="C2557" s="160" t="s">
        <v>7928</v>
      </c>
      <c r="D2557" s="638" t="s">
        <v>0</v>
      </c>
      <c r="E2557" s="301">
        <v>310.19</v>
      </c>
      <c r="F2557" s="161">
        <v>33.549999999999997</v>
      </c>
      <c r="G2557" s="161">
        <v>343.74</v>
      </c>
    </row>
    <row r="2558" spans="1:7" s="190" customFormat="1" ht="25.5">
      <c r="A2558" s="160" t="s">
        <v>5171</v>
      </c>
      <c r="B2558" s="300"/>
      <c r="C2558" s="160" t="s">
        <v>1662</v>
      </c>
      <c r="D2558" s="638" t="s">
        <v>0</v>
      </c>
      <c r="E2558" s="301">
        <v>16.93</v>
      </c>
      <c r="F2558" s="161">
        <v>15.24</v>
      </c>
      <c r="G2558" s="161">
        <v>32.17</v>
      </c>
    </row>
    <row r="2559" spans="1:7" s="190" customFormat="1" ht="25.5">
      <c r="A2559" s="160" t="s">
        <v>5172</v>
      </c>
      <c r="B2559" s="300"/>
      <c r="C2559" s="160" t="s">
        <v>1663</v>
      </c>
      <c r="D2559" s="638" t="s">
        <v>0</v>
      </c>
      <c r="E2559" s="301">
        <v>14.75</v>
      </c>
      <c r="F2559" s="161">
        <v>15.24</v>
      </c>
      <c r="G2559" s="161">
        <v>29.99</v>
      </c>
    </row>
    <row r="2560" spans="1:7" s="190" customFormat="1" ht="15.95" customHeight="1">
      <c r="A2560" s="179" t="s">
        <v>5173</v>
      </c>
      <c r="B2560" s="180" t="s">
        <v>5174</v>
      </c>
      <c r="C2560" s="181"/>
      <c r="D2560" s="182"/>
      <c r="E2560" s="183"/>
      <c r="F2560" s="183"/>
      <c r="G2560" s="184"/>
    </row>
    <row r="2561" spans="1:7" s="190" customFormat="1" ht="15.95" customHeight="1">
      <c r="A2561" s="185" t="s">
        <v>5175</v>
      </c>
      <c r="B2561" s="186" t="s">
        <v>5176</v>
      </c>
      <c r="C2561" s="187"/>
      <c r="D2561" s="191"/>
      <c r="E2561" s="192"/>
      <c r="F2561" s="192"/>
      <c r="G2561" s="193"/>
    </row>
    <row r="2562" spans="1:7" s="190" customFormat="1" ht="25.5">
      <c r="A2562" s="160" t="s">
        <v>7238</v>
      </c>
      <c r="B2562" s="300"/>
      <c r="C2562" s="160" t="s">
        <v>7594</v>
      </c>
      <c r="D2562" s="638" t="s">
        <v>0</v>
      </c>
      <c r="E2562" s="301">
        <v>18.61</v>
      </c>
      <c r="F2562" s="161">
        <v>2.73</v>
      </c>
      <c r="G2562" s="161">
        <v>21.34</v>
      </c>
    </row>
    <row r="2563" spans="1:7" s="190" customFormat="1" ht="25.5">
      <c r="A2563" s="160" t="s">
        <v>7239</v>
      </c>
      <c r="B2563" s="300"/>
      <c r="C2563" s="160" t="s">
        <v>7595</v>
      </c>
      <c r="D2563" s="638" t="s">
        <v>0</v>
      </c>
      <c r="E2563" s="301">
        <v>33.119999999999997</v>
      </c>
      <c r="F2563" s="161">
        <v>2.73</v>
      </c>
      <c r="G2563" s="161">
        <v>35.85</v>
      </c>
    </row>
    <row r="2564" spans="1:7" s="190" customFormat="1" ht="25.5">
      <c r="A2564" s="160" t="s">
        <v>7596</v>
      </c>
      <c r="B2564" s="300"/>
      <c r="C2564" s="160" t="s">
        <v>7597</v>
      </c>
      <c r="D2564" s="638" t="s">
        <v>0</v>
      </c>
      <c r="E2564" s="301">
        <v>75.09</v>
      </c>
      <c r="F2564" s="161">
        <v>2.73</v>
      </c>
      <c r="G2564" s="161">
        <v>77.819999999999993</v>
      </c>
    </row>
    <row r="2565" spans="1:7" s="190" customFormat="1" ht="25.5">
      <c r="A2565" s="160" t="s">
        <v>7240</v>
      </c>
      <c r="B2565" s="300"/>
      <c r="C2565" s="160" t="s">
        <v>7241</v>
      </c>
      <c r="D2565" s="638" t="s">
        <v>0</v>
      </c>
      <c r="E2565" s="301">
        <v>33.33</v>
      </c>
      <c r="F2565" s="161">
        <v>2.73</v>
      </c>
      <c r="G2565" s="161">
        <v>36.06</v>
      </c>
    </row>
    <row r="2566" spans="1:7" s="190" customFormat="1" ht="15.95" customHeight="1">
      <c r="A2566" s="185" t="s">
        <v>5177</v>
      </c>
      <c r="B2566" s="186" t="s">
        <v>1664</v>
      </c>
      <c r="C2566" s="187"/>
      <c r="D2566" s="191"/>
      <c r="E2566" s="192"/>
      <c r="F2566" s="192"/>
      <c r="G2566" s="193"/>
    </row>
    <row r="2567" spans="1:7" s="190" customFormat="1" ht="25.5">
      <c r="A2567" s="160" t="s">
        <v>5178</v>
      </c>
      <c r="B2567" s="300"/>
      <c r="C2567" s="160" t="s">
        <v>1665</v>
      </c>
      <c r="D2567" s="638" t="s">
        <v>0</v>
      </c>
      <c r="E2567" s="301">
        <v>3.61</v>
      </c>
      <c r="F2567" s="161">
        <v>2.67</v>
      </c>
      <c r="G2567" s="161">
        <v>6.28</v>
      </c>
    </row>
    <row r="2568" spans="1:7" s="190" customFormat="1" ht="38.25">
      <c r="A2568" s="160" t="s">
        <v>5179</v>
      </c>
      <c r="B2568" s="300"/>
      <c r="C2568" s="160" t="s">
        <v>1666</v>
      </c>
      <c r="D2568" s="638" t="s">
        <v>34</v>
      </c>
      <c r="E2568" s="301">
        <v>83.59</v>
      </c>
      <c r="F2568" s="161">
        <v>13.42</v>
      </c>
      <c r="G2568" s="161">
        <v>97.01</v>
      </c>
    </row>
    <row r="2569" spans="1:7" s="190" customFormat="1" ht="15.95" customHeight="1">
      <c r="A2569" s="185" t="s">
        <v>5180</v>
      </c>
      <c r="B2569" s="186" t="s">
        <v>1667</v>
      </c>
      <c r="C2569" s="187"/>
      <c r="D2569" s="191"/>
      <c r="E2569" s="192"/>
      <c r="F2569" s="192"/>
      <c r="G2569" s="193"/>
    </row>
    <row r="2570" spans="1:7" s="190" customFormat="1" ht="25.5">
      <c r="A2570" s="160" t="s">
        <v>5181</v>
      </c>
      <c r="B2570" s="300"/>
      <c r="C2570" s="160" t="s">
        <v>1668</v>
      </c>
      <c r="D2570" s="638" t="s">
        <v>0</v>
      </c>
      <c r="E2570" s="301">
        <v>95.52</v>
      </c>
      <c r="F2570" s="161">
        <v>2.73</v>
      </c>
      <c r="G2570" s="161">
        <v>98.25</v>
      </c>
    </row>
    <row r="2571" spans="1:7" s="190" customFormat="1" ht="25.5">
      <c r="A2571" s="160" t="s">
        <v>5182</v>
      </c>
      <c r="B2571" s="300"/>
      <c r="C2571" s="160" t="s">
        <v>1669</v>
      </c>
      <c r="D2571" s="638" t="s">
        <v>0</v>
      </c>
      <c r="E2571" s="301">
        <v>102.4</v>
      </c>
      <c r="F2571" s="161">
        <v>2.73</v>
      </c>
      <c r="G2571" s="161">
        <v>105.13</v>
      </c>
    </row>
    <row r="2572" spans="1:7" s="190" customFormat="1" ht="25.5">
      <c r="A2572" s="160" t="s">
        <v>5183</v>
      </c>
      <c r="B2572" s="300"/>
      <c r="C2572" s="160" t="s">
        <v>1670</v>
      </c>
      <c r="D2572" s="638" t="s">
        <v>0</v>
      </c>
      <c r="E2572" s="301">
        <v>58.53</v>
      </c>
      <c r="F2572" s="161">
        <v>2.73</v>
      </c>
      <c r="G2572" s="161">
        <v>61.26</v>
      </c>
    </row>
    <row r="2573" spans="1:7" s="190" customFormat="1" ht="15.95" customHeight="1">
      <c r="A2573" s="185" t="s">
        <v>5184</v>
      </c>
      <c r="B2573" s="186" t="s">
        <v>7242</v>
      </c>
      <c r="C2573" s="187"/>
      <c r="D2573" s="191"/>
      <c r="E2573" s="192"/>
      <c r="F2573" s="192"/>
      <c r="G2573" s="193"/>
    </row>
    <row r="2574" spans="1:7" s="190" customFormat="1" ht="25.5">
      <c r="A2574" s="160" t="s">
        <v>5185</v>
      </c>
      <c r="B2574" s="300"/>
      <c r="C2574" s="160" t="s">
        <v>1671</v>
      </c>
      <c r="D2574" s="638" t="s">
        <v>0</v>
      </c>
      <c r="E2574" s="301">
        <v>20.02</v>
      </c>
      <c r="F2574" s="161">
        <v>2.73</v>
      </c>
      <c r="G2574" s="161">
        <v>22.75</v>
      </c>
    </row>
    <row r="2575" spans="1:7" s="190" customFormat="1" ht="25.5">
      <c r="A2575" s="160" t="s">
        <v>5186</v>
      </c>
      <c r="B2575" s="300"/>
      <c r="C2575" s="160" t="s">
        <v>7929</v>
      </c>
      <c r="D2575" s="638" t="s">
        <v>0</v>
      </c>
      <c r="E2575" s="301">
        <v>7.12</v>
      </c>
      <c r="F2575" s="161">
        <v>2.73</v>
      </c>
      <c r="G2575" s="161">
        <v>9.85</v>
      </c>
    </row>
    <row r="2576" spans="1:7" s="190" customFormat="1" ht="25.5">
      <c r="A2576" s="160" t="s">
        <v>5187</v>
      </c>
      <c r="B2576" s="300"/>
      <c r="C2576" s="160" t="s">
        <v>1672</v>
      </c>
      <c r="D2576" s="638" t="s">
        <v>0</v>
      </c>
      <c r="E2576" s="301">
        <v>8.7799999999999994</v>
      </c>
      <c r="F2576" s="161">
        <v>2.73</v>
      </c>
      <c r="G2576" s="161">
        <v>11.51</v>
      </c>
    </row>
    <row r="2577" spans="1:7" s="190" customFormat="1" ht="15.95" customHeight="1">
      <c r="A2577" s="185" t="s">
        <v>5188</v>
      </c>
      <c r="B2577" s="186" t="s">
        <v>7243</v>
      </c>
      <c r="C2577" s="187"/>
      <c r="D2577" s="191"/>
      <c r="E2577" s="192"/>
      <c r="F2577" s="192"/>
      <c r="G2577" s="193"/>
    </row>
    <row r="2578" spans="1:7" s="190" customFormat="1" ht="25.5">
      <c r="A2578" s="160" t="s">
        <v>5189</v>
      </c>
      <c r="B2578" s="300"/>
      <c r="C2578" s="160" t="s">
        <v>1673</v>
      </c>
      <c r="D2578" s="638" t="s">
        <v>0</v>
      </c>
      <c r="E2578" s="301">
        <v>14.99</v>
      </c>
      <c r="F2578" s="161">
        <v>2.73</v>
      </c>
      <c r="G2578" s="161">
        <v>17.72</v>
      </c>
    </row>
    <row r="2579" spans="1:7" s="190" customFormat="1" ht="25.5">
      <c r="A2579" s="160" t="s">
        <v>5190</v>
      </c>
      <c r="B2579" s="300"/>
      <c r="C2579" s="160" t="s">
        <v>1674</v>
      </c>
      <c r="D2579" s="638" t="s">
        <v>0</v>
      </c>
      <c r="E2579" s="301">
        <v>6.77</v>
      </c>
      <c r="F2579" s="161">
        <v>2.73</v>
      </c>
      <c r="G2579" s="161">
        <v>9.5</v>
      </c>
    </row>
    <row r="2580" spans="1:7" s="190" customFormat="1" ht="25.5">
      <c r="A2580" s="160" t="s">
        <v>5191</v>
      </c>
      <c r="B2580" s="300"/>
      <c r="C2580" s="160" t="s">
        <v>1675</v>
      </c>
      <c r="D2580" s="638" t="s">
        <v>0</v>
      </c>
      <c r="E2580" s="301">
        <v>7.84</v>
      </c>
      <c r="F2580" s="161">
        <v>2.73</v>
      </c>
      <c r="G2580" s="161">
        <v>10.57</v>
      </c>
    </row>
    <row r="2581" spans="1:7" s="190" customFormat="1" ht="25.5">
      <c r="A2581" s="160" t="s">
        <v>5192</v>
      </c>
      <c r="B2581" s="300"/>
      <c r="C2581" s="160" t="s">
        <v>1676</v>
      </c>
      <c r="D2581" s="638" t="s">
        <v>0</v>
      </c>
      <c r="E2581" s="301">
        <v>8.48</v>
      </c>
      <c r="F2581" s="161">
        <v>2.73</v>
      </c>
      <c r="G2581" s="161">
        <v>11.21</v>
      </c>
    </row>
    <row r="2582" spans="1:7" s="190" customFormat="1" ht="25.5">
      <c r="A2582" s="160" t="s">
        <v>5193</v>
      </c>
      <c r="B2582" s="300"/>
      <c r="C2582" s="160" t="s">
        <v>43</v>
      </c>
      <c r="D2582" s="638" t="s">
        <v>0</v>
      </c>
      <c r="E2582" s="301">
        <v>7.29</v>
      </c>
      <c r="F2582" s="161">
        <v>2.73</v>
      </c>
      <c r="G2582" s="161">
        <v>10.02</v>
      </c>
    </row>
    <row r="2583" spans="1:7" s="190" customFormat="1" ht="25.5">
      <c r="A2583" s="160" t="s">
        <v>5194</v>
      </c>
      <c r="B2583" s="300"/>
      <c r="C2583" s="160" t="s">
        <v>1677</v>
      </c>
      <c r="D2583" s="638" t="s">
        <v>0</v>
      </c>
      <c r="E2583" s="301">
        <v>9.65</v>
      </c>
      <c r="F2583" s="161">
        <v>2.73</v>
      </c>
      <c r="G2583" s="161">
        <v>12.38</v>
      </c>
    </row>
    <row r="2584" spans="1:7" s="190" customFormat="1" ht="25.5">
      <c r="A2584" s="160" t="s">
        <v>5195</v>
      </c>
      <c r="B2584" s="300"/>
      <c r="C2584" s="160" t="s">
        <v>5196</v>
      </c>
      <c r="D2584" s="638" t="s">
        <v>0</v>
      </c>
      <c r="E2584" s="301">
        <v>23.17</v>
      </c>
      <c r="F2584" s="161">
        <v>2.73</v>
      </c>
      <c r="G2584" s="161">
        <v>25.9</v>
      </c>
    </row>
    <row r="2585" spans="1:7" s="190" customFormat="1" ht="25.5">
      <c r="A2585" s="160" t="s">
        <v>5197</v>
      </c>
      <c r="B2585" s="300"/>
      <c r="C2585" s="160" t="s">
        <v>5198</v>
      </c>
      <c r="D2585" s="638" t="s">
        <v>0</v>
      </c>
      <c r="E2585" s="301">
        <v>7.1</v>
      </c>
      <c r="F2585" s="161">
        <v>2.73</v>
      </c>
      <c r="G2585" s="161">
        <v>9.83</v>
      </c>
    </row>
    <row r="2586" spans="1:7" s="190" customFormat="1" ht="25.5">
      <c r="A2586" s="160" t="s">
        <v>5199</v>
      </c>
      <c r="B2586" s="300"/>
      <c r="C2586" s="160" t="s">
        <v>5200</v>
      </c>
      <c r="D2586" s="638" t="s">
        <v>0</v>
      </c>
      <c r="E2586" s="301">
        <v>7.26</v>
      </c>
      <c r="F2586" s="161">
        <v>2.73</v>
      </c>
      <c r="G2586" s="161">
        <v>9.99</v>
      </c>
    </row>
    <row r="2587" spans="1:7" s="190" customFormat="1" ht="25.5">
      <c r="A2587" s="160" t="s">
        <v>5201</v>
      </c>
      <c r="B2587" s="300"/>
      <c r="C2587" s="160" t="s">
        <v>5202</v>
      </c>
      <c r="D2587" s="638" t="s">
        <v>0</v>
      </c>
      <c r="E2587" s="301">
        <v>9.98</v>
      </c>
      <c r="F2587" s="161">
        <v>2.73</v>
      </c>
      <c r="G2587" s="161">
        <v>12.71</v>
      </c>
    </row>
    <row r="2588" spans="1:7" s="190" customFormat="1" ht="25.5">
      <c r="A2588" s="160" t="s">
        <v>5203</v>
      </c>
      <c r="B2588" s="300"/>
      <c r="C2588" s="160" t="s">
        <v>5204</v>
      </c>
      <c r="D2588" s="638" t="s">
        <v>0</v>
      </c>
      <c r="E2588" s="301">
        <v>10.25</v>
      </c>
      <c r="F2588" s="161">
        <v>2.73</v>
      </c>
      <c r="G2588" s="161">
        <v>12.98</v>
      </c>
    </row>
    <row r="2589" spans="1:7" s="190" customFormat="1" ht="25.5">
      <c r="A2589" s="160" t="s">
        <v>5205</v>
      </c>
      <c r="B2589" s="300"/>
      <c r="C2589" s="160" t="s">
        <v>5206</v>
      </c>
      <c r="D2589" s="638" t="s">
        <v>0</v>
      </c>
      <c r="E2589" s="301">
        <v>13.39</v>
      </c>
      <c r="F2589" s="161">
        <v>2.73</v>
      </c>
      <c r="G2589" s="161">
        <v>16.12</v>
      </c>
    </row>
    <row r="2590" spans="1:7" s="190" customFormat="1" ht="25.5">
      <c r="A2590" s="160" t="s">
        <v>5207</v>
      </c>
      <c r="B2590" s="300"/>
      <c r="C2590" s="160" t="s">
        <v>5208</v>
      </c>
      <c r="D2590" s="638" t="s">
        <v>0</v>
      </c>
      <c r="E2590" s="301">
        <v>11.18</v>
      </c>
      <c r="F2590" s="161">
        <v>2.73</v>
      </c>
      <c r="G2590" s="161">
        <v>13.91</v>
      </c>
    </row>
    <row r="2591" spans="1:7" ht="25.5">
      <c r="A2591" s="160" t="s">
        <v>5209</v>
      </c>
      <c r="B2591" s="300"/>
      <c r="C2591" s="160" t="s">
        <v>5210</v>
      </c>
      <c r="D2591" s="638" t="s">
        <v>0</v>
      </c>
      <c r="E2591" s="301">
        <v>13.58</v>
      </c>
      <c r="F2591" s="161">
        <v>2.73</v>
      </c>
      <c r="G2591" s="161">
        <v>16.309999999999999</v>
      </c>
    </row>
    <row r="2592" spans="1:7" s="190" customFormat="1" ht="25.5">
      <c r="A2592" s="160" t="s">
        <v>5211</v>
      </c>
      <c r="B2592" s="300"/>
      <c r="C2592" s="160" t="s">
        <v>5212</v>
      </c>
      <c r="D2592" s="638" t="s">
        <v>0</v>
      </c>
      <c r="E2592" s="301">
        <v>10.77</v>
      </c>
      <c r="F2592" s="161">
        <v>2.73</v>
      </c>
      <c r="G2592" s="161">
        <v>13.5</v>
      </c>
    </row>
    <row r="2593" spans="1:7" s="190" customFormat="1" ht="25.5">
      <c r="A2593" s="160" t="s">
        <v>5213</v>
      </c>
      <c r="B2593" s="300"/>
      <c r="C2593" s="160" t="s">
        <v>5214</v>
      </c>
      <c r="D2593" s="638" t="s">
        <v>0</v>
      </c>
      <c r="E2593" s="301">
        <v>10.48</v>
      </c>
      <c r="F2593" s="161">
        <v>2.73</v>
      </c>
      <c r="G2593" s="161">
        <v>13.21</v>
      </c>
    </row>
    <row r="2594" spans="1:7" s="190" customFormat="1" ht="25.5">
      <c r="A2594" s="160" t="s">
        <v>5215</v>
      </c>
      <c r="B2594" s="300"/>
      <c r="C2594" s="160" t="s">
        <v>7244</v>
      </c>
      <c r="D2594" s="638" t="s">
        <v>0</v>
      </c>
      <c r="E2594" s="301">
        <v>29.75</v>
      </c>
      <c r="F2594" s="161">
        <v>2.73</v>
      </c>
      <c r="G2594" s="161">
        <v>32.479999999999997</v>
      </c>
    </row>
    <row r="2595" spans="1:7" s="190" customFormat="1" ht="25.5">
      <c r="A2595" s="160" t="s">
        <v>5216</v>
      </c>
      <c r="B2595" s="300"/>
      <c r="C2595" s="160" t="s">
        <v>7245</v>
      </c>
      <c r="D2595" s="638" t="s">
        <v>0</v>
      </c>
      <c r="E2595" s="301">
        <v>11.14</v>
      </c>
      <c r="F2595" s="161">
        <v>2.73</v>
      </c>
      <c r="G2595" s="161">
        <v>13.87</v>
      </c>
    </row>
    <row r="2596" spans="1:7" s="190" customFormat="1" ht="15.95" customHeight="1">
      <c r="A2596" s="185" t="s">
        <v>5217</v>
      </c>
      <c r="B2596" s="186" t="s">
        <v>7246</v>
      </c>
      <c r="C2596" s="187"/>
      <c r="D2596" s="191"/>
      <c r="E2596" s="192"/>
      <c r="F2596" s="192"/>
      <c r="G2596" s="193"/>
    </row>
    <row r="2597" spans="1:7" s="190" customFormat="1" ht="25.5">
      <c r="A2597" s="160" t="s">
        <v>5218</v>
      </c>
      <c r="B2597" s="300"/>
      <c r="C2597" s="160" t="s">
        <v>7930</v>
      </c>
      <c r="D2597" s="638" t="s">
        <v>0</v>
      </c>
      <c r="E2597" s="301">
        <v>17.82</v>
      </c>
      <c r="F2597" s="161">
        <v>6.71</v>
      </c>
      <c r="G2597" s="161">
        <v>24.53</v>
      </c>
    </row>
    <row r="2598" spans="1:7" s="190" customFormat="1" ht="38.25">
      <c r="A2598" s="160" t="s">
        <v>5219</v>
      </c>
      <c r="B2598" s="300"/>
      <c r="C2598" s="160" t="s">
        <v>1678</v>
      </c>
      <c r="D2598" s="638" t="s">
        <v>0</v>
      </c>
      <c r="E2598" s="301">
        <v>70.319999999999993</v>
      </c>
      <c r="F2598" s="161">
        <v>6.71</v>
      </c>
      <c r="G2598" s="161">
        <v>77.03</v>
      </c>
    </row>
    <row r="2599" spans="1:7" s="190" customFormat="1" ht="38.25">
      <c r="A2599" s="160" t="s">
        <v>5220</v>
      </c>
      <c r="B2599" s="300"/>
      <c r="C2599" s="160" t="s">
        <v>1679</v>
      </c>
      <c r="D2599" s="638" t="s">
        <v>0</v>
      </c>
      <c r="E2599" s="301">
        <v>92.66</v>
      </c>
      <c r="F2599" s="161">
        <v>6.71</v>
      </c>
      <c r="G2599" s="161">
        <v>99.37</v>
      </c>
    </row>
    <row r="2600" spans="1:7" s="190" customFormat="1" ht="38.25">
      <c r="A2600" s="160" t="s">
        <v>5221</v>
      </c>
      <c r="B2600" s="300"/>
      <c r="C2600" s="160" t="s">
        <v>44</v>
      </c>
      <c r="D2600" s="638" t="s">
        <v>0</v>
      </c>
      <c r="E2600" s="301">
        <v>128.22</v>
      </c>
      <c r="F2600" s="161">
        <v>6.71</v>
      </c>
      <c r="G2600" s="161">
        <v>134.93</v>
      </c>
    </row>
    <row r="2601" spans="1:7" s="190" customFormat="1" ht="38.25">
      <c r="A2601" s="160" t="s">
        <v>5222</v>
      </c>
      <c r="B2601" s="300"/>
      <c r="C2601" s="160" t="s">
        <v>1680</v>
      </c>
      <c r="D2601" s="638" t="s">
        <v>0</v>
      </c>
      <c r="E2601" s="301">
        <v>327.45999999999998</v>
      </c>
      <c r="F2601" s="161">
        <v>6.71</v>
      </c>
      <c r="G2601" s="161">
        <v>334.17</v>
      </c>
    </row>
    <row r="2602" spans="1:7" s="190" customFormat="1" ht="38.25">
      <c r="A2602" s="160" t="s">
        <v>5223</v>
      </c>
      <c r="B2602" s="300"/>
      <c r="C2602" s="160" t="s">
        <v>1681</v>
      </c>
      <c r="D2602" s="638" t="s">
        <v>0</v>
      </c>
      <c r="E2602" s="301">
        <v>67.16</v>
      </c>
      <c r="F2602" s="161">
        <v>6.71</v>
      </c>
      <c r="G2602" s="161">
        <v>73.87</v>
      </c>
    </row>
    <row r="2603" spans="1:7" s="190" customFormat="1" ht="38.25">
      <c r="A2603" s="160" t="s">
        <v>5224</v>
      </c>
      <c r="B2603" s="300"/>
      <c r="C2603" s="160" t="s">
        <v>1682</v>
      </c>
      <c r="D2603" s="638" t="s">
        <v>0</v>
      </c>
      <c r="E2603" s="301">
        <v>94.57</v>
      </c>
      <c r="F2603" s="161">
        <v>6.71</v>
      </c>
      <c r="G2603" s="161">
        <v>101.28</v>
      </c>
    </row>
    <row r="2604" spans="1:7" s="190" customFormat="1" ht="38.25">
      <c r="A2604" s="160" t="s">
        <v>5225</v>
      </c>
      <c r="B2604" s="300"/>
      <c r="C2604" s="160" t="s">
        <v>1683</v>
      </c>
      <c r="D2604" s="638" t="s">
        <v>0</v>
      </c>
      <c r="E2604" s="301">
        <v>89.41</v>
      </c>
      <c r="F2604" s="161">
        <v>6.71</v>
      </c>
      <c r="G2604" s="161">
        <v>96.12</v>
      </c>
    </row>
    <row r="2605" spans="1:7" s="190" customFormat="1" ht="38.25">
      <c r="A2605" s="160" t="s">
        <v>5226</v>
      </c>
      <c r="B2605" s="300"/>
      <c r="C2605" s="160" t="s">
        <v>1684</v>
      </c>
      <c r="D2605" s="638" t="s">
        <v>0</v>
      </c>
      <c r="E2605" s="301">
        <v>99.39</v>
      </c>
      <c r="F2605" s="161">
        <v>6.71</v>
      </c>
      <c r="G2605" s="161">
        <v>106.1</v>
      </c>
    </row>
    <row r="2606" spans="1:7" s="190" customFormat="1" ht="15.95" customHeight="1">
      <c r="A2606" s="185" t="s">
        <v>5227</v>
      </c>
      <c r="B2606" s="186" t="s">
        <v>7247</v>
      </c>
      <c r="C2606" s="187"/>
      <c r="D2606" s="191"/>
      <c r="E2606" s="192"/>
      <c r="F2606" s="192"/>
      <c r="G2606" s="193"/>
    </row>
    <row r="2607" spans="1:7" s="190" customFormat="1" ht="51">
      <c r="A2607" s="160" t="s">
        <v>5228</v>
      </c>
      <c r="B2607" s="300"/>
      <c r="C2607" s="160" t="s">
        <v>7248</v>
      </c>
      <c r="D2607" s="638" t="s">
        <v>0</v>
      </c>
      <c r="E2607" s="301">
        <v>11.18</v>
      </c>
      <c r="F2607" s="161">
        <v>6.71</v>
      </c>
      <c r="G2607" s="161">
        <v>17.89</v>
      </c>
    </row>
    <row r="2608" spans="1:7" s="190" customFormat="1" ht="51">
      <c r="A2608" s="160" t="s">
        <v>5229</v>
      </c>
      <c r="B2608" s="300"/>
      <c r="C2608" s="160" t="s">
        <v>1685</v>
      </c>
      <c r="D2608" s="638" t="s">
        <v>0</v>
      </c>
      <c r="E2608" s="301">
        <v>25.17</v>
      </c>
      <c r="F2608" s="161">
        <v>13.42</v>
      </c>
      <c r="G2608" s="161">
        <v>38.590000000000003</v>
      </c>
    </row>
    <row r="2609" spans="1:7" s="190" customFormat="1" ht="51">
      <c r="A2609" s="160" t="s">
        <v>5230</v>
      </c>
      <c r="B2609" s="300"/>
      <c r="C2609" s="160" t="s">
        <v>7249</v>
      </c>
      <c r="D2609" s="638" t="s">
        <v>0</v>
      </c>
      <c r="E2609" s="301">
        <v>54.35</v>
      </c>
      <c r="F2609" s="161">
        <v>6.71</v>
      </c>
      <c r="G2609" s="161">
        <v>61.06</v>
      </c>
    </row>
    <row r="2610" spans="1:7" s="190" customFormat="1" ht="51">
      <c r="A2610" s="160" t="s">
        <v>5231</v>
      </c>
      <c r="B2610" s="300"/>
      <c r="C2610" s="160" t="s">
        <v>1686</v>
      </c>
      <c r="D2610" s="638" t="s">
        <v>0</v>
      </c>
      <c r="E2610" s="301">
        <v>24.39</v>
      </c>
      <c r="F2610" s="161">
        <v>13.42</v>
      </c>
      <c r="G2610" s="161">
        <v>37.81</v>
      </c>
    </row>
    <row r="2611" spans="1:7" s="190" customFormat="1" ht="51">
      <c r="A2611" s="160" t="s">
        <v>5232</v>
      </c>
      <c r="B2611" s="300"/>
      <c r="C2611" s="160" t="s">
        <v>5233</v>
      </c>
      <c r="D2611" s="638" t="s">
        <v>0</v>
      </c>
      <c r="E2611" s="301">
        <v>76.22</v>
      </c>
      <c r="F2611" s="161">
        <v>13.42</v>
      </c>
      <c r="G2611" s="161">
        <v>89.64</v>
      </c>
    </row>
    <row r="2612" spans="1:7" s="190" customFormat="1" ht="51">
      <c r="A2612" s="160" t="s">
        <v>5234</v>
      </c>
      <c r="B2612" s="300"/>
      <c r="C2612" s="160" t="s">
        <v>7250</v>
      </c>
      <c r="D2612" s="638" t="s">
        <v>0</v>
      </c>
      <c r="E2612" s="301">
        <v>19.78</v>
      </c>
      <c r="F2612" s="161">
        <v>6.71</v>
      </c>
      <c r="G2612" s="161">
        <v>26.49</v>
      </c>
    </row>
    <row r="2613" spans="1:7" s="190" customFormat="1" ht="51">
      <c r="A2613" s="160" t="s">
        <v>5235</v>
      </c>
      <c r="B2613" s="300"/>
      <c r="C2613" s="160" t="s">
        <v>7251</v>
      </c>
      <c r="D2613" s="638" t="s">
        <v>0</v>
      </c>
      <c r="E2613" s="301">
        <v>24.66</v>
      </c>
      <c r="F2613" s="161">
        <v>13.42</v>
      </c>
      <c r="G2613" s="161">
        <v>38.08</v>
      </c>
    </row>
    <row r="2614" spans="1:7" s="190" customFormat="1" ht="15.95" customHeight="1">
      <c r="A2614" s="185" t="s">
        <v>5236</v>
      </c>
      <c r="B2614" s="186" t="s">
        <v>1687</v>
      </c>
      <c r="C2614" s="187"/>
      <c r="D2614" s="191"/>
      <c r="E2614" s="192"/>
      <c r="F2614" s="192"/>
      <c r="G2614" s="193"/>
    </row>
    <row r="2615" spans="1:7" s="190" customFormat="1" ht="25.5">
      <c r="A2615" s="160" t="s">
        <v>5237</v>
      </c>
      <c r="B2615" s="300"/>
      <c r="C2615" s="160" t="s">
        <v>7931</v>
      </c>
      <c r="D2615" s="638" t="s">
        <v>0</v>
      </c>
      <c r="E2615" s="301">
        <v>34.92</v>
      </c>
      <c r="F2615" s="161">
        <v>47.2</v>
      </c>
      <c r="G2615" s="161">
        <v>82.12</v>
      </c>
    </row>
    <row r="2616" spans="1:7" s="190" customFormat="1" ht="25.5">
      <c r="A2616" s="160" t="s">
        <v>5238</v>
      </c>
      <c r="B2616" s="300"/>
      <c r="C2616" s="160" t="s">
        <v>1688</v>
      </c>
      <c r="D2616" s="638" t="s">
        <v>0</v>
      </c>
      <c r="E2616" s="301">
        <v>467.27</v>
      </c>
      <c r="F2616" s="161">
        <v>47.2</v>
      </c>
      <c r="G2616" s="161">
        <v>514.47</v>
      </c>
    </row>
    <row r="2617" spans="1:7" s="190" customFormat="1" ht="25.5">
      <c r="A2617" s="160" t="s">
        <v>5239</v>
      </c>
      <c r="B2617" s="300"/>
      <c r="C2617" s="160" t="s">
        <v>1689</v>
      </c>
      <c r="D2617" s="638" t="s">
        <v>0</v>
      </c>
      <c r="E2617" s="301">
        <v>172.54</v>
      </c>
      <c r="F2617" s="161">
        <v>47.2</v>
      </c>
      <c r="G2617" s="161">
        <v>219.74</v>
      </c>
    </row>
    <row r="2618" spans="1:7" s="190" customFormat="1" ht="25.5">
      <c r="A2618" s="160" t="s">
        <v>5240</v>
      </c>
      <c r="B2618" s="300"/>
      <c r="C2618" s="160" t="s">
        <v>1690</v>
      </c>
      <c r="D2618" s="638" t="s">
        <v>0</v>
      </c>
      <c r="E2618" s="301">
        <v>1202.3</v>
      </c>
      <c r="F2618" s="161">
        <v>204.89</v>
      </c>
      <c r="G2618" s="161">
        <v>1407.19</v>
      </c>
    </row>
    <row r="2619" spans="1:7" s="190" customFormat="1" ht="25.5">
      <c r="A2619" s="160" t="s">
        <v>5241</v>
      </c>
      <c r="B2619" s="300"/>
      <c r="C2619" s="160" t="s">
        <v>1691</v>
      </c>
      <c r="D2619" s="638" t="s">
        <v>0</v>
      </c>
      <c r="E2619" s="301">
        <v>1426.86</v>
      </c>
      <c r="F2619" s="161">
        <v>75.819999999999993</v>
      </c>
      <c r="G2619" s="161">
        <v>1502.68</v>
      </c>
    </row>
    <row r="2620" spans="1:7" s="190" customFormat="1" ht="25.5">
      <c r="A2620" s="160" t="s">
        <v>5242</v>
      </c>
      <c r="B2620" s="300"/>
      <c r="C2620" s="160" t="s">
        <v>1692</v>
      </c>
      <c r="D2620" s="638" t="s">
        <v>0</v>
      </c>
      <c r="E2620" s="301">
        <v>1138.21</v>
      </c>
      <c r="F2620" s="161">
        <v>75.819999999999993</v>
      </c>
      <c r="G2620" s="161">
        <v>1214.03</v>
      </c>
    </row>
    <row r="2621" spans="1:7" s="190" customFormat="1" ht="38.25">
      <c r="A2621" s="160" t="s">
        <v>5243</v>
      </c>
      <c r="B2621" s="300"/>
      <c r="C2621" s="160" t="s">
        <v>1693</v>
      </c>
      <c r="D2621" s="638" t="s">
        <v>0</v>
      </c>
      <c r="E2621" s="301">
        <v>355.3</v>
      </c>
      <c r="F2621" s="161">
        <v>48.88</v>
      </c>
      <c r="G2621" s="161">
        <v>404.18</v>
      </c>
    </row>
    <row r="2622" spans="1:7" s="190" customFormat="1" ht="38.25">
      <c r="A2622" s="160" t="s">
        <v>5244</v>
      </c>
      <c r="B2622" s="300"/>
      <c r="C2622" s="160" t="s">
        <v>1694</v>
      </c>
      <c r="D2622" s="638" t="s">
        <v>0</v>
      </c>
      <c r="E2622" s="301">
        <v>432.03</v>
      </c>
      <c r="F2622" s="161">
        <v>48.88</v>
      </c>
      <c r="G2622" s="161">
        <v>480.91</v>
      </c>
    </row>
    <row r="2623" spans="1:7" s="190" customFormat="1" ht="25.5">
      <c r="A2623" s="160" t="s">
        <v>5245</v>
      </c>
      <c r="B2623" s="300"/>
      <c r="C2623" s="160" t="s">
        <v>1695</v>
      </c>
      <c r="D2623" s="638" t="s">
        <v>0</v>
      </c>
      <c r="E2623" s="301">
        <v>849.05</v>
      </c>
      <c r="F2623" s="161">
        <v>75.819999999999993</v>
      </c>
      <c r="G2623" s="161">
        <v>924.87</v>
      </c>
    </row>
    <row r="2624" spans="1:7" s="190" customFormat="1" ht="25.5">
      <c r="A2624" s="160" t="s">
        <v>5246</v>
      </c>
      <c r="B2624" s="300"/>
      <c r="C2624" s="160" t="s">
        <v>7252</v>
      </c>
      <c r="D2624" s="638" t="s">
        <v>0</v>
      </c>
      <c r="E2624" s="301">
        <v>914.46</v>
      </c>
      <c r="F2624" s="161">
        <v>339.88</v>
      </c>
      <c r="G2624" s="161">
        <v>1254.3399999999999</v>
      </c>
    </row>
    <row r="2625" spans="1:7" s="190" customFormat="1" ht="25.5">
      <c r="A2625" s="160" t="s">
        <v>5247</v>
      </c>
      <c r="B2625" s="300"/>
      <c r="C2625" s="160" t="s">
        <v>1696</v>
      </c>
      <c r="D2625" s="638" t="s">
        <v>0</v>
      </c>
      <c r="E2625" s="301">
        <v>586.71</v>
      </c>
      <c r="F2625" s="161">
        <v>75.819999999999993</v>
      </c>
      <c r="G2625" s="161">
        <v>662.53</v>
      </c>
    </row>
    <row r="2626" spans="1:7" s="190" customFormat="1" ht="15.95" customHeight="1">
      <c r="A2626" s="185" t="s">
        <v>5248</v>
      </c>
      <c r="B2626" s="186" t="s">
        <v>1697</v>
      </c>
      <c r="C2626" s="187"/>
      <c r="D2626" s="191"/>
      <c r="E2626" s="192"/>
      <c r="F2626" s="192"/>
      <c r="G2626" s="193"/>
    </row>
    <row r="2627" spans="1:7" s="190" customFormat="1" ht="25.5">
      <c r="A2627" s="160" t="s">
        <v>5249</v>
      </c>
      <c r="B2627" s="300"/>
      <c r="C2627" s="160" t="s">
        <v>1698</v>
      </c>
      <c r="D2627" s="638" t="s">
        <v>0</v>
      </c>
      <c r="E2627" s="301">
        <v>458.84</v>
      </c>
      <c r="F2627" s="161">
        <v>23.61</v>
      </c>
      <c r="G2627" s="161">
        <v>482.45</v>
      </c>
    </row>
    <row r="2628" spans="1:7" s="190" customFormat="1" ht="25.5">
      <c r="A2628" s="160" t="s">
        <v>5250</v>
      </c>
      <c r="B2628" s="300"/>
      <c r="C2628" s="160" t="s">
        <v>1699</v>
      </c>
      <c r="D2628" s="638" t="s">
        <v>0</v>
      </c>
      <c r="E2628" s="301">
        <v>67.84</v>
      </c>
      <c r="F2628" s="161">
        <v>10.06</v>
      </c>
      <c r="G2628" s="161">
        <v>77.900000000000006</v>
      </c>
    </row>
    <row r="2629" spans="1:7" s="190" customFormat="1" ht="25.5">
      <c r="A2629" s="160" t="s">
        <v>5251</v>
      </c>
      <c r="B2629" s="300"/>
      <c r="C2629" s="160" t="s">
        <v>1700</v>
      </c>
      <c r="D2629" s="638" t="s">
        <v>0</v>
      </c>
      <c r="E2629" s="301">
        <v>340.93</v>
      </c>
      <c r="F2629" s="161">
        <v>23.61</v>
      </c>
      <c r="G2629" s="161">
        <v>364.54</v>
      </c>
    </row>
    <row r="2630" spans="1:7" s="190" customFormat="1" ht="25.5">
      <c r="A2630" s="160" t="s">
        <v>5252</v>
      </c>
      <c r="B2630" s="300"/>
      <c r="C2630" s="160" t="s">
        <v>1701</v>
      </c>
      <c r="D2630" s="638" t="s">
        <v>0</v>
      </c>
      <c r="E2630" s="301">
        <v>283.47000000000003</v>
      </c>
      <c r="F2630" s="161">
        <v>23.61</v>
      </c>
      <c r="G2630" s="161">
        <v>307.08</v>
      </c>
    </row>
    <row r="2631" spans="1:7" s="190" customFormat="1" ht="25.5">
      <c r="A2631" s="160" t="s">
        <v>8179</v>
      </c>
      <c r="B2631" s="300"/>
      <c r="C2631" s="160" t="s">
        <v>8180</v>
      </c>
      <c r="D2631" s="638" t="s">
        <v>0</v>
      </c>
      <c r="E2631" s="301">
        <v>55.67</v>
      </c>
      <c r="F2631" s="161">
        <v>10.06</v>
      </c>
      <c r="G2631" s="161">
        <v>65.73</v>
      </c>
    </row>
    <row r="2632" spans="1:7" s="190" customFormat="1" ht="25.5">
      <c r="A2632" s="160" t="s">
        <v>8181</v>
      </c>
      <c r="B2632" s="300"/>
      <c r="C2632" s="160" t="s">
        <v>8182</v>
      </c>
      <c r="D2632" s="638" t="s">
        <v>0</v>
      </c>
      <c r="E2632" s="301">
        <v>83.49</v>
      </c>
      <c r="F2632" s="161">
        <v>10.06</v>
      </c>
      <c r="G2632" s="161">
        <v>93.55</v>
      </c>
    </row>
    <row r="2633" spans="1:7" s="190" customFormat="1" ht="25.5">
      <c r="A2633" s="160" t="s">
        <v>8183</v>
      </c>
      <c r="B2633" s="300"/>
      <c r="C2633" s="160" t="s">
        <v>8184</v>
      </c>
      <c r="D2633" s="638" t="s">
        <v>0</v>
      </c>
      <c r="E2633" s="301">
        <v>5309.85</v>
      </c>
      <c r="F2633" s="161">
        <v>113.15</v>
      </c>
      <c r="G2633" s="161">
        <v>5423</v>
      </c>
    </row>
    <row r="2634" spans="1:7" s="190" customFormat="1" ht="25.5">
      <c r="A2634" s="160" t="s">
        <v>7598</v>
      </c>
      <c r="B2634" s="300"/>
      <c r="C2634" s="160" t="s">
        <v>7599</v>
      </c>
      <c r="D2634" s="638" t="s">
        <v>0</v>
      </c>
      <c r="E2634" s="301">
        <v>1133.4100000000001</v>
      </c>
      <c r="F2634" s="161">
        <v>23.61</v>
      </c>
      <c r="G2634" s="161">
        <v>1157.02</v>
      </c>
    </row>
    <row r="2635" spans="1:7" ht="38.25">
      <c r="A2635" s="160" t="s">
        <v>7600</v>
      </c>
      <c r="B2635" s="300"/>
      <c r="C2635" s="160" t="s">
        <v>7601</v>
      </c>
      <c r="D2635" s="638" t="s">
        <v>0</v>
      </c>
      <c r="E2635" s="301">
        <v>765.56</v>
      </c>
      <c r="F2635" s="161">
        <v>23.61</v>
      </c>
      <c r="G2635" s="161">
        <v>789.17</v>
      </c>
    </row>
    <row r="2636" spans="1:7" s="190" customFormat="1" ht="25.5">
      <c r="A2636" s="160" t="s">
        <v>8185</v>
      </c>
      <c r="B2636" s="300"/>
      <c r="C2636" s="160" t="s">
        <v>8186</v>
      </c>
      <c r="D2636" s="638" t="s">
        <v>0</v>
      </c>
      <c r="E2636" s="301">
        <v>1321.45</v>
      </c>
      <c r="F2636" s="161">
        <v>23.61</v>
      </c>
      <c r="G2636" s="161">
        <v>1345.06</v>
      </c>
    </row>
    <row r="2637" spans="1:7" s="190" customFormat="1" ht="25.5">
      <c r="A2637" s="160" t="s">
        <v>7602</v>
      </c>
      <c r="B2637" s="300"/>
      <c r="C2637" s="160" t="s">
        <v>7603</v>
      </c>
      <c r="D2637" s="638" t="s">
        <v>0</v>
      </c>
      <c r="E2637" s="301">
        <v>859.26</v>
      </c>
      <c r="F2637" s="161">
        <v>23.61</v>
      </c>
      <c r="G2637" s="161">
        <v>882.87</v>
      </c>
    </row>
    <row r="2638" spans="1:7" s="190" customFormat="1" ht="15.95" customHeight="1">
      <c r="A2638" s="185" t="s">
        <v>5253</v>
      </c>
      <c r="B2638" s="186" t="s">
        <v>1702</v>
      </c>
      <c r="C2638" s="187"/>
      <c r="D2638" s="191"/>
      <c r="E2638" s="192"/>
      <c r="F2638" s="192"/>
      <c r="G2638" s="193"/>
    </row>
    <row r="2639" spans="1:7" s="190" customFormat="1" ht="38.25">
      <c r="A2639" s="160" t="s">
        <v>5254</v>
      </c>
      <c r="B2639" s="300"/>
      <c r="C2639" s="160" t="s">
        <v>7253</v>
      </c>
      <c r="D2639" s="638" t="s">
        <v>0</v>
      </c>
      <c r="E2639" s="301">
        <v>831.08</v>
      </c>
      <c r="F2639" s="161">
        <v>16.79</v>
      </c>
      <c r="G2639" s="161">
        <v>847.87</v>
      </c>
    </row>
    <row r="2640" spans="1:7" s="190" customFormat="1" ht="38.25">
      <c r="A2640" s="160" t="s">
        <v>5255</v>
      </c>
      <c r="B2640" s="300"/>
      <c r="C2640" s="160" t="s">
        <v>7932</v>
      </c>
      <c r="D2640" s="638" t="s">
        <v>0</v>
      </c>
      <c r="E2640" s="301">
        <v>825.59</v>
      </c>
      <c r="F2640" s="161">
        <v>16.79</v>
      </c>
      <c r="G2640" s="161">
        <v>842.38</v>
      </c>
    </row>
    <row r="2641" spans="1:7" s="190" customFormat="1" ht="38.25">
      <c r="A2641" s="160" t="s">
        <v>5256</v>
      </c>
      <c r="B2641" s="300"/>
      <c r="C2641" s="160" t="s">
        <v>7254</v>
      </c>
      <c r="D2641" s="638" t="s">
        <v>0</v>
      </c>
      <c r="E2641" s="301">
        <v>538.79999999999995</v>
      </c>
      <c r="F2641" s="161">
        <v>16.79</v>
      </c>
      <c r="G2641" s="161">
        <v>555.59</v>
      </c>
    </row>
    <row r="2642" spans="1:7" s="190" customFormat="1" ht="38.25">
      <c r="A2642" s="160" t="s">
        <v>5257</v>
      </c>
      <c r="B2642" s="300"/>
      <c r="C2642" s="160" t="s">
        <v>7255</v>
      </c>
      <c r="D2642" s="638" t="s">
        <v>0</v>
      </c>
      <c r="E2642" s="301">
        <v>269.13</v>
      </c>
      <c r="F2642" s="161">
        <v>16.79</v>
      </c>
      <c r="G2642" s="161">
        <v>285.92</v>
      </c>
    </row>
    <row r="2643" spans="1:7" s="190" customFormat="1" ht="38.25">
      <c r="A2643" s="160" t="s">
        <v>5258</v>
      </c>
      <c r="B2643" s="300"/>
      <c r="C2643" s="160" t="s">
        <v>7256</v>
      </c>
      <c r="D2643" s="638" t="s">
        <v>0</v>
      </c>
      <c r="E2643" s="301">
        <v>310.08</v>
      </c>
      <c r="F2643" s="161">
        <v>16.79</v>
      </c>
      <c r="G2643" s="161">
        <v>326.87</v>
      </c>
    </row>
    <row r="2644" spans="1:7" s="190" customFormat="1" ht="25.5">
      <c r="A2644" s="160" t="s">
        <v>8187</v>
      </c>
      <c r="B2644" s="300"/>
      <c r="C2644" s="160" t="s">
        <v>8188</v>
      </c>
      <c r="D2644" s="638" t="s">
        <v>0</v>
      </c>
      <c r="E2644" s="301">
        <v>891.34</v>
      </c>
      <c r="F2644" s="161">
        <v>16.79</v>
      </c>
      <c r="G2644" s="161">
        <v>908.13</v>
      </c>
    </row>
    <row r="2645" spans="1:7" s="190" customFormat="1" ht="15.95" customHeight="1">
      <c r="A2645" s="185" t="s">
        <v>5259</v>
      </c>
      <c r="B2645" s="186" t="s">
        <v>1703</v>
      </c>
      <c r="C2645" s="187"/>
      <c r="D2645" s="191"/>
      <c r="E2645" s="192"/>
      <c r="F2645" s="192"/>
      <c r="G2645" s="193"/>
    </row>
    <row r="2646" spans="1:7" s="190" customFormat="1" ht="25.5">
      <c r="A2646" s="160" t="s">
        <v>5260</v>
      </c>
      <c r="B2646" s="300"/>
      <c r="C2646" s="160" t="s">
        <v>7933</v>
      </c>
      <c r="D2646" s="638" t="s">
        <v>0</v>
      </c>
      <c r="E2646" s="301">
        <v>182.33</v>
      </c>
      <c r="F2646" s="161">
        <v>13.42</v>
      </c>
      <c r="G2646" s="161">
        <v>195.75</v>
      </c>
    </row>
    <row r="2647" spans="1:7" s="190" customFormat="1" ht="38.25">
      <c r="A2647" s="160" t="s">
        <v>5261</v>
      </c>
      <c r="B2647" s="300"/>
      <c r="C2647" s="160" t="s">
        <v>7257</v>
      </c>
      <c r="D2647" s="638" t="s">
        <v>0</v>
      </c>
      <c r="E2647" s="301">
        <v>123.18</v>
      </c>
      <c r="F2647" s="161">
        <v>13.42</v>
      </c>
      <c r="G2647" s="161">
        <v>136.6</v>
      </c>
    </row>
    <row r="2648" spans="1:7" s="190" customFormat="1" ht="38.25">
      <c r="A2648" s="160" t="s">
        <v>5262</v>
      </c>
      <c r="B2648" s="300"/>
      <c r="C2648" s="160" t="s">
        <v>7258</v>
      </c>
      <c r="D2648" s="638" t="s">
        <v>0</v>
      </c>
      <c r="E2648" s="301">
        <v>127.91</v>
      </c>
      <c r="F2648" s="161">
        <v>13.42</v>
      </c>
      <c r="G2648" s="161">
        <v>141.33000000000001</v>
      </c>
    </row>
    <row r="2649" spans="1:7" s="190" customFormat="1" ht="25.5">
      <c r="A2649" s="160" t="s">
        <v>7934</v>
      </c>
      <c r="B2649" s="300"/>
      <c r="C2649" s="160" t="s">
        <v>7935</v>
      </c>
      <c r="D2649" s="638" t="s">
        <v>0</v>
      </c>
      <c r="E2649" s="301">
        <v>150.25</v>
      </c>
      <c r="F2649" s="161">
        <v>13.42</v>
      </c>
      <c r="G2649" s="161">
        <v>163.66999999999999</v>
      </c>
    </row>
    <row r="2650" spans="1:7" s="190" customFormat="1" ht="38.25">
      <c r="A2650" s="160" t="s">
        <v>5263</v>
      </c>
      <c r="B2650" s="300"/>
      <c r="C2650" s="160" t="s">
        <v>7259</v>
      </c>
      <c r="D2650" s="638" t="s">
        <v>0</v>
      </c>
      <c r="E2650" s="301">
        <v>67.400000000000006</v>
      </c>
      <c r="F2650" s="161">
        <v>13.42</v>
      </c>
      <c r="G2650" s="161">
        <v>80.819999999999993</v>
      </c>
    </row>
    <row r="2651" spans="1:7" s="190" customFormat="1" ht="15.95" customHeight="1">
      <c r="A2651" s="185" t="s">
        <v>5264</v>
      </c>
      <c r="B2651" s="186" t="s">
        <v>1704</v>
      </c>
      <c r="C2651" s="187"/>
      <c r="D2651" s="191"/>
      <c r="E2651" s="192"/>
      <c r="F2651" s="192"/>
      <c r="G2651" s="193"/>
    </row>
    <row r="2652" spans="1:7" s="190" customFormat="1" ht="51">
      <c r="A2652" s="160" t="s">
        <v>5265</v>
      </c>
      <c r="B2652" s="300"/>
      <c r="C2652" s="160" t="s">
        <v>7936</v>
      </c>
      <c r="D2652" s="638" t="s">
        <v>0</v>
      </c>
      <c r="E2652" s="301">
        <v>119.94</v>
      </c>
      <c r="F2652" s="161">
        <v>13.42</v>
      </c>
      <c r="G2652" s="161">
        <v>133.36000000000001</v>
      </c>
    </row>
    <row r="2653" spans="1:7" s="190" customFormat="1" ht="38.25">
      <c r="A2653" s="160" t="s">
        <v>5266</v>
      </c>
      <c r="B2653" s="300"/>
      <c r="C2653" s="160" t="s">
        <v>7260</v>
      </c>
      <c r="D2653" s="638" t="s">
        <v>0</v>
      </c>
      <c r="E2653" s="301">
        <v>56.61</v>
      </c>
      <c r="F2653" s="161">
        <v>13.42</v>
      </c>
      <c r="G2653" s="161">
        <v>70.03</v>
      </c>
    </row>
    <row r="2654" spans="1:7" s="190" customFormat="1" ht="51">
      <c r="A2654" s="160" t="s">
        <v>5267</v>
      </c>
      <c r="B2654" s="300"/>
      <c r="C2654" s="160" t="s">
        <v>7937</v>
      </c>
      <c r="D2654" s="638" t="s">
        <v>0</v>
      </c>
      <c r="E2654" s="301">
        <v>122.96</v>
      </c>
      <c r="F2654" s="161">
        <v>13.42</v>
      </c>
      <c r="G2654" s="161">
        <v>136.38</v>
      </c>
    </row>
    <row r="2655" spans="1:7" s="190" customFormat="1" ht="38.25">
      <c r="A2655" s="160" t="s">
        <v>5268</v>
      </c>
      <c r="B2655" s="300"/>
      <c r="C2655" s="160" t="s">
        <v>7938</v>
      </c>
      <c r="D2655" s="638" t="s">
        <v>0</v>
      </c>
      <c r="E2655" s="301">
        <v>133.41999999999999</v>
      </c>
      <c r="F2655" s="161">
        <v>10.06</v>
      </c>
      <c r="G2655" s="161">
        <v>143.47999999999999</v>
      </c>
    </row>
    <row r="2656" spans="1:7" s="190" customFormat="1" ht="38.25">
      <c r="A2656" s="160" t="s">
        <v>5269</v>
      </c>
      <c r="B2656" s="300"/>
      <c r="C2656" s="160" t="s">
        <v>7261</v>
      </c>
      <c r="D2656" s="638" t="s">
        <v>0</v>
      </c>
      <c r="E2656" s="301">
        <v>58.38</v>
      </c>
      <c r="F2656" s="161">
        <v>16.79</v>
      </c>
      <c r="G2656" s="161">
        <v>75.17</v>
      </c>
    </row>
    <row r="2657" spans="1:7" s="190" customFormat="1" ht="38.25">
      <c r="A2657" s="160" t="s">
        <v>5270</v>
      </c>
      <c r="B2657" s="300"/>
      <c r="C2657" s="160" t="s">
        <v>7262</v>
      </c>
      <c r="D2657" s="638" t="s">
        <v>0</v>
      </c>
      <c r="E2657" s="301">
        <v>101.15</v>
      </c>
      <c r="F2657" s="161">
        <v>13.42</v>
      </c>
      <c r="G2657" s="161">
        <v>114.57</v>
      </c>
    </row>
    <row r="2658" spans="1:7" s="190" customFormat="1" ht="51">
      <c r="A2658" s="160" t="s">
        <v>5271</v>
      </c>
      <c r="B2658" s="300"/>
      <c r="C2658" s="160" t="s">
        <v>7263</v>
      </c>
      <c r="D2658" s="638" t="s">
        <v>0</v>
      </c>
      <c r="E2658" s="301">
        <v>103.24</v>
      </c>
      <c r="F2658" s="161">
        <v>13.42</v>
      </c>
      <c r="G2658" s="161">
        <v>116.66</v>
      </c>
    </row>
    <row r="2659" spans="1:7" s="190" customFormat="1" ht="51">
      <c r="A2659" s="160" t="s">
        <v>5272</v>
      </c>
      <c r="B2659" s="300"/>
      <c r="C2659" s="160" t="s">
        <v>7264</v>
      </c>
      <c r="D2659" s="638" t="s">
        <v>0</v>
      </c>
      <c r="E2659" s="301">
        <v>137.38999999999999</v>
      </c>
      <c r="F2659" s="161">
        <v>13.42</v>
      </c>
      <c r="G2659" s="161">
        <v>150.81</v>
      </c>
    </row>
    <row r="2660" spans="1:7" s="190" customFormat="1" ht="51">
      <c r="A2660" s="160" t="s">
        <v>5273</v>
      </c>
      <c r="B2660" s="300"/>
      <c r="C2660" s="160" t="s">
        <v>1705</v>
      </c>
      <c r="D2660" s="638" t="s">
        <v>0</v>
      </c>
      <c r="E2660" s="301">
        <v>103.06</v>
      </c>
      <c r="F2660" s="161">
        <v>10.06</v>
      </c>
      <c r="G2660" s="161">
        <v>113.12</v>
      </c>
    </row>
    <row r="2661" spans="1:7" s="190" customFormat="1" ht="38.25">
      <c r="A2661" s="160" t="s">
        <v>5274</v>
      </c>
      <c r="B2661" s="300"/>
      <c r="C2661" s="160" t="s">
        <v>1706</v>
      </c>
      <c r="D2661" s="638" t="s">
        <v>0</v>
      </c>
      <c r="E2661" s="301">
        <v>43.93</v>
      </c>
      <c r="F2661" s="161">
        <v>10.06</v>
      </c>
      <c r="G2661" s="161">
        <v>53.99</v>
      </c>
    </row>
    <row r="2662" spans="1:7" s="190" customFormat="1" ht="38.25">
      <c r="A2662" s="160" t="s">
        <v>5275</v>
      </c>
      <c r="B2662" s="300"/>
      <c r="C2662" s="160" t="s">
        <v>1707</v>
      </c>
      <c r="D2662" s="638" t="s">
        <v>0</v>
      </c>
      <c r="E2662" s="301">
        <v>112.45</v>
      </c>
      <c r="F2662" s="161">
        <v>13.42</v>
      </c>
      <c r="G2662" s="161">
        <v>125.87</v>
      </c>
    </row>
    <row r="2663" spans="1:7" s="190" customFormat="1" ht="38.25">
      <c r="A2663" s="160" t="s">
        <v>5276</v>
      </c>
      <c r="B2663" s="300"/>
      <c r="C2663" s="160" t="s">
        <v>1708</v>
      </c>
      <c r="D2663" s="638" t="s">
        <v>0</v>
      </c>
      <c r="E2663" s="301">
        <v>56.28</v>
      </c>
      <c r="F2663" s="161">
        <v>16.79</v>
      </c>
      <c r="G2663" s="161">
        <v>73.069999999999993</v>
      </c>
    </row>
    <row r="2664" spans="1:7" s="190" customFormat="1" ht="38.25">
      <c r="A2664" s="160" t="s">
        <v>5277</v>
      </c>
      <c r="B2664" s="300"/>
      <c r="C2664" s="160" t="s">
        <v>1709</v>
      </c>
      <c r="D2664" s="638" t="s">
        <v>0</v>
      </c>
      <c r="E2664" s="301">
        <v>85.65</v>
      </c>
      <c r="F2664" s="161">
        <v>16.79</v>
      </c>
      <c r="G2664" s="161">
        <v>102.44</v>
      </c>
    </row>
    <row r="2665" spans="1:7" ht="38.25">
      <c r="A2665" s="160" t="s">
        <v>5278</v>
      </c>
      <c r="B2665" s="300"/>
      <c r="C2665" s="160" t="s">
        <v>1710</v>
      </c>
      <c r="D2665" s="638" t="s">
        <v>0</v>
      </c>
      <c r="E2665" s="301">
        <v>108.29</v>
      </c>
      <c r="F2665" s="161">
        <v>16.79</v>
      </c>
      <c r="G2665" s="161">
        <v>125.08</v>
      </c>
    </row>
    <row r="2666" spans="1:7" s="190" customFormat="1" ht="51">
      <c r="A2666" s="160" t="s">
        <v>5279</v>
      </c>
      <c r="B2666" s="300"/>
      <c r="C2666" s="160" t="s">
        <v>7939</v>
      </c>
      <c r="D2666" s="638" t="s">
        <v>0</v>
      </c>
      <c r="E2666" s="301">
        <v>80.709999999999994</v>
      </c>
      <c r="F2666" s="161">
        <v>16.79</v>
      </c>
      <c r="G2666" s="161">
        <v>97.5</v>
      </c>
    </row>
    <row r="2667" spans="1:7" s="190" customFormat="1" ht="25.5">
      <c r="A2667" s="160" t="s">
        <v>5280</v>
      </c>
      <c r="B2667" s="300"/>
      <c r="C2667" s="160" t="s">
        <v>1711</v>
      </c>
      <c r="D2667" s="638" t="s">
        <v>0</v>
      </c>
      <c r="E2667" s="301">
        <v>76.23</v>
      </c>
      <c r="F2667" s="161">
        <v>16.79</v>
      </c>
      <c r="G2667" s="161">
        <v>93.02</v>
      </c>
    </row>
    <row r="2668" spans="1:7" s="190" customFormat="1" ht="38.25">
      <c r="A2668" s="160" t="s">
        <v>5281</v>
      </c>
      <c r="B2668" s="300"/>
      <c r="C2668" s="160" t="s">
        <v>7940</v>
      </c>
      <c r="D2668" s="638" t="s">
        <v>0</v>
      </c>
      <c r="E2668" s="301">
        <v>196.12</v>
      </c>
      <c r="F2668" s="161">
        <v>16.79</v>
      </c>
      <c r="G2668" s="161">
        <v>212.91</v>
      </c>
    </row>
    <row r="2669" spans="1:7" s="190" customFormat="1" ht="51">
      <c r="A2669" s="160" t="s">
        <v>5282</v>
      </c>
      <c r="B2669" s="300"/>
      <c r="C2669" s="160" t="s">
        <v>1712</v>
      </c>
      <c r="D2669" s="638" t="s">
        <v>0</v>
      </c>
      <c r="E2669" s="301">
        <v>39.75</v>
      </c>
      <c r="F2669" s="161">
        <v>13.42</v>
      </c>
      <c r="G2669" s="161">
        <v>53.17</v>
      </c>
    </row>
    <row r="2670" spans="1:7" s="190" customFormat="1" ht="25.5">
      <c r="A2670" s="160" t="s">
        <v>5283</v>
      </c>
      <c r="B2670" s="300"/>
      <c r="C2670" s="160" t="s">
        <v>1713</v>
      </c>
      <c r="D2670" s="638" t="s">
        <v>0</v>
      </c>
      <c r="E2670" s="301">
        <v>115.33</v>
      </c>
      <c r="F2670" s="161">
        <v>13.42</v>
      </c>
      <c r="G2670" s="161">
        <v>128.75</v>
      </c>
    </row>
    <row r="2671" spans="1:7" s="190" customFormat="1" ht="51">
      <c r="A2671" s="160" t="s">
        <v>5284</v>
      </c>
      <c r="B2671" s="300"/>
      <c r="C2671" s="160" t="s">
        <v>7941</v>
      </c>
      <c r="D2671" s="638" t="s">
        <v>0</v>
      </c>
      <c r="E2671" s="301">
        <v>281</v>
      </c>
      <c r="F2671" s="161">
        <v>13.42</v>
      </c>
      <c r="G2671" s="161">
        <v>294.42</v>
      </c>
    </row>
    <row r="2672" spans="1:7" s="190" customFormat="1" ht="38.25">
      <c r="A2672" s="160" t="s">
        <v>5285</v>
      </c>
      <c r="B2672" s="300"/>
      <c r="C2672" s="160" t="s">
        <v>7942</v>
      </c>
      <c r="D2672" s="638" t="s">
        <v>0</v>
      </c>
      <c r="E2672" s="301">
        <v>154.01</v>
      </c>
      <c r="F2672" s="161">
        <v>13.42</v>
      </c>
      <c r="G2672" s="161">
        <v>167.43</v>
      </c>
    </row>
    <row r="2673" spans="1:7" s="190" customFormat="1" ht="38.25">
      <c r="A2673" s="160" t="s">
        <v>5286</v>
      </c>
      <c r="B2673" s="300"/>
      <c r="C2673" s="160" t="s">
        <v>7943</v>
      </c>
      <c r="D2673" s="638" t="s">
        <v>0</v>
      </c>
      <c r="E2673" s="301">
        <v>163.76</v>
      </c>
      <c r="F2673" s="161">
        <v>13.42</v>
      </c>
      <c r="G2673" s="161">
        <v>177.18</v>
      </c>
    </row>
    <row r="2674" spans="1:7" s="190" customFormat="1" ht="51">
      <c r="A2674" s="160" t="s">
        <v>5287</v>
      </c>
      <c r="B2674" s="300"/>
      <c r="C2674" s="160" t="s">
        <v>1714</v>
      </c>
      <c r="D2674" s="638" t="s">
        <v>0</v>
      </c>
      <c r="E2674" s="301">
        <v>118.41</v>
      </c>
      <c r="F2674" s="161">
        <v>13.42</v>
      </c>
      <c r="G2674" s="161">
        <v>131.83000000000001</v>
      </c>
    </row>
    <row r="2675" spans="1:7" s="190" customFormat="1" ht="15.95" customHeight="1">
      <c r="A2675" s="185" t="s">
        <v>5288</v>
      </c>
      <c r="B2675" s="186" t="s">
        <v>1715</v>
      </c>
      <c r="C2675" s="187"/>
      <c r="D2675" s="191"/>
      <c r="E2675" s="192"/>
      <c r="F2675" s="192"/>
      <c r="G2675" s="193"/>
    </row>
    <row r="2676" spans="1:7" s="190" customFormat="1" ht="38.25">
      <c r="A2676" s="160" t="s">
        <v>5289</v>
      </c>
      <c r="B2676" s="300"/>
      <c r="C2676" s="160" t="s">
        <v>5290</v>
      </c>
      <c r="D2676" s="638" t="s">
        <v>0</v>
      </c>
      <c r="E2676" s="301">
        <v>28.57</v>
      </c>
      <c r="F2676" s="161">
        <v>10.06</v>
      </c>
      <c r="G2676" s="161">
        <v>38.630000000000003</v>
      </c>
    </row>
    <row r="2677" spans="1:7" s="190" customFormat="1" ht="15.95" customHeight="1">
      <c r="A2677" s="185" t="s">
        <v>5291</v>
      </c>
      <c r="B2677" s="186" t="s">
        <v>5292</v>
      </c>
      <c r="C2677" s="187"/>
      <c r="D2677" s="191"/>
      <c r="E2677" s="192"/>
      <c r="F2677" s="192"/>
      <c r="G2677" s="193"/>
    </row>
    <row r="2678" spans="1:7" s="190" customFormat="1" ht="25.5">
      <c r="A2678" s="160" t="s">
        <v>5293</v>
      </c>
      <c r="B2678" s="300"/>
      <c r="C2678" s="160" t="s">
        <v>1716</v>
      </c>
      <c r="D2678" s="638" t="s">
        <v>0</v>
      </c>
      <c r="E2678" s="301">
        <v>0.28999999999999998</v>
      </c>
      <c r="F2678" s="161">
        <v>13.42</v>
      </c>
      <c r="G2678" s="161">
        <v>13.71</v>
      </c>
    </row>
    <row r="2679" spans="1:7" s="190" customFormat="1" ht="38.25">
      <c r="A2679" s="160" t="s">
        <v>5294</v>
      </c>
      <c r="B2679" s="300"/>
      <c r="C2679" s="160" t="s">
        <v>1717</v>
      </c>
      <c r="D2679" s="638" t="s">
        <v>0</v>
      </c>
      <c r="E2679" s="301">
        <v>4.95</v>
      </c>
      <c r="F2679" s="161">
        <v>2.73</v>
      </c>
      <c r="G2679" s="161">
        <v>7.68</v>
      </c>
    </row>
    <row r="2680" spans="1:7" s="190" customFormat="1">
      <c r="A2680" s="160" t="s">
        <v>7944</v>
      </c>
      <c r="B2680" s="300"/>
      <c r="C2680" s="160" t="s">
        <v>7945</v>
      </c>
      <c r="D2680" s="638" t="s">
        <v>0</v>
      </c>
      <c r="E2680" s="301">
        <v>0</v>
      </c>
      <c r="F2680" s="161">
        <v>13.42</v>
      </c>
      <c r="G2680" s="161">
        <v>13.42</v>
      </c>
    </row>
    <row r="2681" spans="1:7" s="190" customFormat="1">
      <c r="A2681" s="160" t="s">
        <v>7946</v>
      </c>
      <c r="B2681" s="300"/>
      <c r="C2681" s="160" t="s">
        <v>7947</v>
      </c>
      <c r="D2681" s="638" t="s">
        <v>0</v>
      </c>
      <c r="E2681" s="301">
        <v>0</v>
      </c>
      <c r="F2681" s="161">
        <v>2.73</v>
      </c>
      <c r="G2681" s="161">
        <v>2.73</v>
      </c>
    </row>
    <row r="2682" spans="1:7" s="190" customFormat="1" ht="15.95" customHeight="1">
      <c r="A2682" s="185" t="s">
        <v>5295</v>
      </c>
      <c r="B2682" s="186" t="s">
        <v>1718</v>
      </c>
      <c r="C2682" s="187"/>
      <c r="D2682" s="191"/>
      <c r="E2682" s="192"/>
      <c r="F2682" s="192"/>
      <c r="G2682" s="193"/>
    </row>
    <row r="2683" spans="1:7" s="190" customFormat="1" ht="25.5">
      <c r="A2683" s="160" t="s">
        <v>5296</v>
      </c>
      <c r="B2683" s="300"/>
      <c r="C2683" s="160" t="s">
        <v>1719</v>
      </c>
      <c r="D2683" s="638" t="s">
        <v>0</v>
      </c>
      <c r="E2683" s="301">
        <v>327.97</v>
      </c>
      <c r="F2683" s="161">
        <v>17.399999999999999</v>
      </c>
      <c r="G2683" s="161">
        <v>345.37</v>
      </c>
    </row>
    <row r="2684" spans="1:7" s="190" customFormat="1" ht="15.95" customHeight="1">
      <c r="A2684" s="185" t="s">
        <v>5297</v>
      </c>
      <c r="B2684" s="186" t="s">
        <v>5298</v>
      </c>
      <c r="C2684" s="187"/>
      <c r="D2684" s="191"/>
      <c r="E2684" s="192"/>
      <c r="F2684" s="192"/>
      <c r="G2684" s="193"/>
    </row>
    <row r="2685" spans="1:7" s="190" customFormat="1" ht="38.25">
      <c r="A2685" s="160" t="s">
        <v>5299</v>
      </c>
      <c r="B2685" s="300"/>
      <c r="C2685" s="160" t="s">
        <v>7604</v>
      </c>
      <c r="D2685" s="638" t="s">
        <v>0</v>
      </c>
      <c r="E2685" s="301">
        <v>245.73</v>
      </c>
      <c r="F2685" s="161">
        <v>13.42</v>
      </c>
      <c r="G2685" s="161">
        <v>259.14999999999998</v>
      </c>
    </row>
    <row r="2686" spans="1:7" s="190" customFormat="1" ht="51">
      <c r="A2686" s="160" t="s">
        <v>7605</v>
      </c>
      <c r="B2686" s="300"/>
      <c r="C2686" s="160" t="s">
        <v>7948</v>
      </c>
      <c r="D2686" s="638" t="s">
        <v>0</v>
      </c>
      <c r="E2686" s="301">
        <v>267.17</v>
      </c>
      <c r="F2686" s="161">
        <v>10.06</v>
      </c>
      <c r="G2686" s="161">
        <v>277.23</v>
      </c>
    </row>
    <row r="2687" spans="1:7" s="190" customFormat="1" ht="38.25">
      <c r="A2687" s="160" t="s">
        <v>5300</v>
      </c>
      <c r="B2687" s="300"/>
      <c r="C2687" s="160" t="s">
        <v>7606</v>
      </c>
      <c r="D2687" s="638" t="s">
        <v>0</v>
      </c>
      <c r="E2687" s="301">
        <v>261.08999999999997</v>
      </c>
      <c r="F2687" s="161">
        <v>13.42</v>
      </c>
      <c r="G2687" s="161">
        <v>274.51</v>
      </c>
    </row>
    <row r="2688" spans="1:7" s="190" customFormat="1" ht="51">
      <c r="A2688" s="160" t="s">
        <v>7607</v>
      </c>
      <c r="B2688" s="300"/>
      <c r="C2688" s="160" t="s">
        <v>7608</v>
      </c>
      <c r="D2688" s="638" t="s">
        <v>0</v>
      </c>
      <c r="E2688" s="301">
        <v>333.08</v>
      </c>
      <c r="F2688" s="161">
        <v>13.42</v>
      </c>
      <c r="G2688" s="161">
        <v>346.5</v>
      </c>
    </row>
    <row r="2689" spans="1:7" s="190" customFormat="1" ht="51">
      <c r="A2689" s="160" t="s">
        <v>7609</v>
      </c>
      <c r="B2689" s="300"/>
      <c r="C2689" s="160" t="s">
        <v>7610</v>
      </c>
      <c r="D2689" s="638" t="s">
        <v>0</v>
      </c>
      <c r="E2689" s="301">
        <v>331.92</v>
      </c>
      <c r="F2689" s="161">
        <v>13.42</v>
      </c>
      <c r="G2689" s="161">
        <v>345.34</v>
      </c>
    </row>
    <row r="2690" spans="1:7" s="190" customFormat="1" ht="51">
      <c r="A2690" s="160" t="s">
        <v>6956</v>
      </c>
      <c r="B2690" s="300"/>
      <c r="C2690" s="160" t="s">
        <v>7611</v>
      </c>
      <c r="D2690" s="638" t="s">
        <v>0</v>
      </c>
      <c r="E2690" s="301">
        <v>320.20999999999998</v>
      </c>
      <c r="F2690" s="161">
        <v>13.42</v>
      </c>
      <c r="G2690" s="161">
        <v>333.63</v>
      </c>
    </row>
    <row r="2691" spans="1:7" s="190" customFormat="1" ht="38.25">
      <c r="A2691" s="160" t="s">
        <v>5301</v>
      </c>
      <c r="B2691" s="300"/>
      <c r="C2691" s="160" t="s">
        <v>7612</v>
      </c>
      <c r="D2691" s="638" t="s">
        <v>0</v>
      </c>
      <c r="E2691" s="301">
        <v>314.51</v>
      </c>
      <c r="F2691" s="161">
        <v>13.42</v>
      </c>
      <c r="G2691" s="161">
        <v>327.93</v>
      </c>
    </row>
    <row r="2692" spans="1:7" s="190" customFormat="1" ht="51">
      <c r="A2692" s="160" t="s">
        <v>7613</v>
      </c>
      <c r="B2692" s="300"/>
      <c r="C2692" s="160" t="s">
        <v>7614</v>
      </c>
      <c r="D2692" s="638" t="s">
        <v>0</v>
      </c>
      <c r="E2692" s="301">
        <v>297.85000000000002</v>
      </c>
      <c r="F2692" s="161">
        <v>13.42</v>
      </c>
      <c r="G2692" s="161">
        <v>311.27</v>
      </c>
    </row>
    <row r="2693" spans="1:7" s="190" customFormat="1" ht="51">
      <c r="A2693" s="160" t="s">
        <v>6957</v>
      </c>
      <c r="B2693" s="300"/>
      <c r="C2693" s="160" t="s">
        <v>7949</v>
      </c>
      <c r="D2693" s="638" t="s">
        <v>0</v>
      </c>
      <c r="E2693" s="301">
        <v>187.65</v>
      </c>
      <c r="F2693" s="161">
        <v>10.06</v>
      </c>
      <c r="G2693" s="161">
        <v>197.71</v>
      </c>
    </row>
    <row r="2694" spans="1:7" s="190" customFormat="1" ht="38.25">
      <c r="A2694" s="160" t="s">
        <v>7615</v>
      </c>
      <c r="B2694" s="300"/>
      <c r="C2694" s="160" t="s">
        <v>7616</v>
      </c>
      <c r="D2694" s="638" t="s">
        <v>0</v>
      </c>
      <c r="E2694" s="301">
        <v>289.11</v>
      </c>
      <c r="F2694" s="161">
        <v>13.42</v>
      </c>
      <c r="G2694" s="161">
        <v>302.52999999999997</v>
      </c>
    </row>
    <row r="2695" spans="1:7" s="190" customFormat="1" ht="38.25">
      <c r="A2695" s="160" t="s">
        <v>5302</v>
      </c>
      <c r="B2695" s="300"/>
      <c r="C2695" s="160" t="s">
        <v>7617</v>
      </c>
      <c r="D2695" s="638" t="s">
        <v>0</v>
      </c>
      <c r="E2695" s="301">
        <v>160.38999999999999</v>
      </c>
      <c r="F2695" s="161">
        <v>13.42</v>
      </c>
      <c r="G2695" s="161">
        <v>173.81</v>
      </c>
    </row>
    <row r="2696" spans="1:7" s="190" customFormat="1" ht="38.25">
      <c r="A2696" s="160" t="s">
        <v>7618</v>
      </c>
      <c r="B2696" s="300"/>
      <c r="C2696" s="160" t="s">
        <v>7950</v>
      </c>
      <c r="D2696" s="638" t="s">
        <v>0</v>
      </c>
      <c r="E2696" s="301">
        <v>138.47</v>
      </c>
      <c r="F2696" s="161">
        <v>13.42</v>
      </c>
      <c r="G2696" s="161">
        <v>151.88999999999999</v>
      </c>
    </row>
    <row r="2697" spans="1:7" s="190" customFormat="1" ht="38.25">
      <c r="A2697" s="160" t="s">
        <v>7619</v>
      </c>
      <c r="B2697" s="300"/>
      <c r="C2697" s="160" t="s">
        <v>7620</v>
      </c>
      <c r="D2697" s="638" t="s">
        <v>0</v>
      </c>
      <c r="E2697" s="301">
        <v>298.89</v>
      </c>
      <c r="F2697" s="161">
        <v>10.06</v>
      </c>
      <c r="G2697" s="161">
        <v>308.95</v>
      </c>
    </row>
    <row r="2698" spans="1:7" s="190" customFormat="1" ht="51">
      <c r="A2698" s="160" t="s">
        <v>6958</v>
      </c>
      <c r="B2698" s="300"/>
      <c r="C2698" s="160" t="s">
        <v>7621</v>
      </c>
      <c r="D2698" s="638" t="s">
        <v>0</v>
      </c>
      <c r="E2698" s="301">
        <v>163.6</v>
      </c>
      <c r="F2698" s="161">
        <v>10.06</v>
      </c>
      <c r="G2698" s="161">
        <v>173.66</v>
      </c>
    </row>
    <row r="2699" spans="1:7" s="190" customFormat="1" ht="51">
      <c r="A2699" s="160" t="s">
        <v>7622</v>
      </c>
      <c r="B2699" s="300"/>
      <c r="C2699" s="160" t="s">
        <v>7951</v>
      </c>
      <c r="D2699" s="638" t="s">
        <v>0</v>
      </c>
      <c r="E2699" s="301">
        <v>209.67</v>
      </c>
      <c r="F2699" s="161">
        <v>10.06</v>
      </c>
      <c r="G2699" s="161">
        <v>219.73</v>
      </c>
    </row>
    <row r="2700" spans="1:7" s="190" customFormat="1" ht="38.25">
      <c r="A2700" s="160" t="s">
        <v>7952</v>
      </c>
      <c r="B2700" s="300"/>
      <c r="C2700" s="160" t="s">
        <v>7953</v>
      </c>
      <c r="D2700" s="638" t="s">
        <v>0</v>
      </c>
      <c r="E2700" s="301">
        <v>49.42</v>
      </c>
      <c r="F2700" s="161">
        <v>10.06</v>
      </c>
      <c r="G2700" s="161">
        <v>59.48</v>
      </c>
    </row>
    <row r="2701" spans="1:7" s="190" customFormat="1" ht="15.95" customHeight="1">
      <c r="A2701" s="179" t="s">
        <v>5303</v>
      </c>
      <c r="B2701" s="180" t="s">
        <v>7265</v>
      </c>
      <c r="C2701" s="181"/>
      <c r="D2701" s="182"/>
      <c r="E2701" s="183"/>
      <c r="F2701" s="183"/>
      <c r="G2701" s="184"/>
    </row>
    <row r="2702" spans="1:7" s="190" customFormat="1" ht="15.95" customHeight="1">
      <c r="A2702" s="185" t="s">
        <v>5304</v>
      </c>
      <c r="B2702" s="186" t="s">
        <v>7266</v>
      </c>
      <c r="C2702" s="187"/>
      <c r="D2702" s="191"/>
      <c r="E2702" s="192"/>
      <c r="F2702" s="192"/>
      <c r="G2702" s="193"/>
    </row>
    <row r="2703" spans="1:7" s="190" customFormat="1" ht="25.5">
      <c r="A2703" s="160" t="s">
        <v>5305</v>
      </c>
      <c r="B2703" s="300"/>
      <c r="C2703" s="160" t="s">
        <v>29</v>
      </c>
      <c r="D2703" s="638" t="s">
        <v>0</v>
      </c>
      <c r="E2703" s="301">
        <v>52.15</v>
      </c>
      <c r="F2703" s="161">
        <v>8.39</v>
      </c>
      <c r="G2703" s="161">
        <v>60.54</v>
      </c>
    </row>
    <row r="2704" spans="1:7" s="190" customFormat="1" ht="25.5">
      <c r="A2704" s="160" t="s">
        <v>5306</v>
      </c>
      <c r="B2704" s="300"/>
      <c r="C2704" s="160" t="s">
        <v>1720</v>
      </c>
      <c r="D2704" s="638" t="s">
        <v>0</v>
      </c>
      <c r="E2704" s="301">
        <v>69.83</v>
      </c>
      <c r="F2704" s="161">
        <v>8.39</v>
      </c>
      <c r="G2704" s="161">
        <v>78.22</v>
      </c>
    </row>
    <row r="2705" spans="1:7" s="190" customFormat="1">
      <c r="A2705" s="160" t="s">
        <v>5307</v>
      </c>
      <c r="B2705" s="300"/>
      <c r="C2705" s="160" t="s">
        <v>1722</v>
      </c>
      <c r="D2705" s="638" t="s">
        <v>0</v>
      </c>
      <c r="E2705" s="301">
        <v>42.38</v>
      </c>
      <c r="F2705" s="161">
        <v>8.39</v>
      </c>
      <c r="G2705" s="161">
        <v>50.77</v>
      </c>
    </row>
    <row r="2706" spans="1:7" s="190" customFormat="1">
      <c r="A2706" s="160" t="s">
        <v>5308</v>
      </c>
      <c r="B2706" s="300"/>
      <c r="C2706" s="160" t="s">
        <v>1723</v>
      </c>
      <c r="D2706" s="638" t="s">
        <v>0</v>
      </c>
      <c r="E2706" s="301">
        <v>29.72</v>
      </c>
      <c r="F2706" s="161">
        <v>8.39</v>
      </c>
      <c r="G2706" s="161">
        <v>38.11</v>
      </c>
    </row>
    <row r="2707" spans="1:7" s="190" customFormat="1" ht="25.5">
      <c r="A2707" s="160" t="s">
        <v>5309</v>
      </c>
      <c r="B2707" s="300"/>
      <c r="C2707" s="160" t="s">
        <v>5310</v>
      </c>
      <c r="D2707" s="638" t="s">
        <v>0</v>
      </c>
      <c r="E2707" s="301">
        <v>4.0599999999999996</v>
      </c>
      <c r="F2707" s="161">
        <v>8.39</v>
      </c>
      <c r="G2707" s="161">
        <v>12.45</v>
      </c>
    </row>
    <row r="2708" spans="1:7" s="190" customFormat="1" ht="25.5">
      <c r="A2708" s="160" t="s">
        <v>5311</v>
      </c>
      <c r="B2708" s="300"/>
      <c r="C2708" s="160" t="s">
        <v>1724</v>
      </c>
      <c r="D2708" s="638" t="s">
        <v>0</v>
      </c>
      <c r="E2708" s="301">
        <v>5.79</v>
      </c>
      <c r="F2708" s="161">
        <v>8.39</v>
      </c>
      <c r="G2708" s="161">
        <v>14.18</v>
      </c>
    </row>
    <row r="2709" spans="1:7" s="190" customFormat="1" ht="25.5">
      <c r="A2709" s="160" t="s">
        <v>5312</v>
      </c>
      <c r="B2709" s="300"/>
      <c r="C2709" s="160" t="s">
        <v>5313</v>
      </c>
      <c r="D2709" s="638" t="s">
        <v>0</v>
      </c>
      <c r="E2709" s="301">
        <v>7.15</v>
      </c>
      <c r="F2709" s="161">
        <v>8.39</v>
      </c>
      <c r="G2709" s="161">
        <v>15.54</v>
      </c>
    </row>
    <row r="2710" spans="1:7" s="190" customFormat="1" ht="25.5">
      <c r="A2710" s="160" t="s">
        <v>5314</v>
      </c>
      <c r="B2710" s="300"/>
      <c r="C2710" s="160" t="s">
        <v>1721</v>
      </c>
      <c r="D2710" s="638" t="s">
        <v>0</v>
      </c>
      <c r="E2710" s="301">
        <v>8.98</v>
      </c>
      <c r="F2710" s="161">
        <v>8.39</v>
      </c>
      <c r="G2710" s="161">
        <v>17.37</v>
      </c>
    </row>
    <row r="2711" spans="1:7" s="190" customFormat="1" ht="15.95" customHeight="1">
      <c r="A2711" s="185" t="s">
        <v>5315</v>
      </c>
      <c r="B2711" s="186" t="s">
        <v>7267</v>
      </c>
      <c r="C2711" s="187"/>
      <c r="D2711" s="191"/>
      <c r="E2711" s="192"/>
      <c r="F2711" s="192"/>
      <c r="G2711" s="193"/>
    </row>
    <row r="2712" spans="1:7" s="190" customFormat="1" ht="25.5">
      <c r="A2712" s="160" t="s">
        <v>5316</v>
      </c>
      <c r="B2712" s="300"/>
      <c r="C2712" s="160" t="s">
        <v>1725</v>
      </c>
      <c r="D2712" s="638" t="s">
        <v>0</v>
      </c>
      <c r="E2712" s="301">
        <v>3.67</v>
      </c>
      <c r="F2712" s="161">
        <v>8.39</v>
      </c>
      <c r="G2712" s="161">
        <v>12.06</v>
      </c>
    </row>
    <row r="2713" spans="1:7" s="190" customFormat="1" ht="25.5">
      <c r="A2713" s="160" t="s">
        <v>5317</v>
      </c>
      <c r="B2713" s="300"/>
      <c r="C2713" s="160" t="s">
        <v>1726</v>
      </c>
      <c r="D2713" s="638" t="s">
        <v>0</v>
      </c>
      <c r="E2713" s="301">
        <v>9.91</v>
      </c>
      <c r="F2713" s="161">
        <v>8.39</v>
      </c>
      <c r="G2713" s="161">
        <v>18.3</v>
      </c>
    </row>
    <row r="2714" spans="1:7" s="190" customFormat="1" ht="25.5">
      <c r="A2714" s="160" t="s">
        <v>5318</v>
      </c>
      <c r="B2714" s="300"/>
      <c r="C2714" s="160" t="s">
        <v>1727</v>
      </c>
      <c r="D2714" s="638" t="s">
        <v>0</v>
      </c>
      <c r="E2714" s="301">
        <v>3.53</v>
      </c>
      <c r="F2714" s="161">
        <v>8.39</v>
      </c>
      <c r="G2714" s="161">
        <v>11.92</v>
      </c>
    </row>
    <row r="2715" spans="1:7" s="190" customFormat="1" ht="25.5">
      <c r="A2715" s="160" t="s">
        <v>5319</v>
      </c>
      <c r="B2715" s="300"/>
      <c r="C2715" s="160" t="s">
        <v>1728</v>
      </c>
      <c r="D2715" s="638" t="s">
        <v>0</v>
      </c>
      <c r="E2715" s="301">
        <v>4.7699999999999996</v>
      </c>
      <c r="F2715" s="161">
        <v>8.39</v>
      </c>
      <c r="G2715" s="161">
        <v>13.16</v>
      </c>
    </row>
    <row r="2716" spans="1:7" s="190" customFormat="1" ht="25.5">
      <c r="A2716" s="160" t="s">
        <v>5320</v>
      </c>
      <c r="B2716" s="300"/>
      <c r="C2716" s="160" t="s">
        <v>1729</v>
      </c>
      <c r="D2716" s="638" t="s">
        <v>0</v>
      </c>
      <c r="E2716" s="301">
        <v>9.1</v>
      </c>
      <c r="F2716" s="161">
        <v>8.39</v>
      </c>
      <c r="G2716" s="161">
        <v>17.489999999999998</v>
      </c>
    </row>
    <row r="2717" spans="1:7" s="190" customFormat="1" ht="25.5">
      <c r="A2717" s="160" t="s">
        <v>5321</v>
      </c>
      <c r="B2717" s="300"/>
      <c r="C2717" s="160" t="s">
        <v>1730</v>
      </c>
      <c r="D2717" s="638" t="s">
        <v>0</v>
      </c>
      <c r="E2717" s="301">
        <v>11.08</v>
      </c>
      <c r="F2717" s="161">
        <v>8.39</v>
      </c>
      <c r="G2717" s="161">
        <v>19.47</v>
      </c>
    </row>
    <row r="2718" spans="1:7" s="190" customFormat="1" ht="15.95" customHeight="1">
      <c r="A2718" s="185" t="s">
        <v>5322</v>
      </c>
      <c r="B2718" s="186" t="s">
        <v>7268</v>
      </c>
      <c r="C2718" s="187"/>
      <c r="D2718" s="191"/>
      <c r="E2718" s="192"/>
      <c r="F2718" s="192"/>
      <c r="G2718" s="193"/>
    </row>
    <row r="2719" spans="1:7" s="190" customFormat="1" ht="25.5">
      <c r="A2719" s="160" t="s">
        <v>5323</v>
      </c>
      <c r="B2719" s="300"/>
      <c r="C2719" s="160" t="s">
        <v>1731</v>
      </c>
      <c r="D2719" s="638" t="s">
        <v>0</v>
      </c>
      <c r="E2719" s="301">
        <v>7.46</v>
      </c>
      <c r="F2719" s="161">
        <v>8.39</v>
      </c>
      <c r="G2719" s="161">
        <v>15.85</v>
      </c>
    </row>
    <row r="2720" spans="1:7" s="190" customFormat="1" ht="25.5">
      <c r="A2720" s="160" t="s">
        <v>5324</v>
      </c>
      <c r="B2720" s="300"/>
      <c r="C2720" s="160" t="s">
        <v>1732</v>
      </c>
      <c r="D2720" s="638" t="s">
        <v>0</v>
      </c>
      <c r="E2720" s="301">
        <v>10.39</v>
      </c>
      <c r="F2720" s="161">
        <v>8.39</v>
      </c>
      <c r="G2720" s="161">
        <v>18.78</v>
      </c>
    </row>
    <row r="2721" spans="1:7" s="190" customFormat="1" ht="25.5">
      <c r="A2721" s="160" t="s">
        <v>5325</v>
      </c>
      <c r="B2721" s="300"/>
      <c r="C2721" s="160" t="s">
        <v>1733</v>
      </c>
      <c r="D2721" s="638" t="s">
        <v>0</v>
      </c>
      <c r="E2721" s="301">
        <v>9.08</v>
      </c>
      <c r="F2721" s="161">
        <v>8.39</v>
      </c>
      <c r="G2721" s="161">
        <v>17.47</v>
      </c>
    </row>
    <row r="2722" spans="1:7" s="190" customFormat="1" ht="25.5">
      <c r="A2722" s="160" t="s">
        <v>5326</v>
      </c>
      <c r="B2722" s="300"/>
      <c r="C2722" s="160" t="s">
        <v>1734</v>
      </c>
      <c r="D2722" s="638" t="s">
        <v>0</v>
      </c>
      <c r="E2722" s="301">
        <v>12.1</v>
      </c>
      <c r="F2722" s="161">
        <v>8.39</v>
      </c>
      <c r="G2722" s="161">
        <v>20.49</v>
      </c>
    </row>
    <row r="2723" spans="1:7" s="190" customFormat="1" ht="15.95" customHeight="1">
      <c r="A2723" s="185" t="s">
        <v>5327</v>
      </c>
      <c r="B2723" s="186" t="s">
        <v>7269</v>
      </c>
      <c r="C2723" s="187"/>
      <c r="D2723" s="191"/>
      <c r="E2723" s="192"/>
      <c r="F2723" s="192"/>
      <c r="G2723" s="193"/>
    </row>
    <row r="2724" spans="1:7" s="190" customFormat="1" ht="25.5">
      <c r="A2724" s="160" t="s">
        <v>5328</v>
      </c>
      <c r="B2724" s="300"/>
      <c r="C2724" s="160" t="s">
        <v>1735</v>
      </c>
      <c r="D2724" s="638" t="s">
        <v>0</v>
      </c>
      <c r="E2724" s="301">
        <v>8.16</v>
      </c>
      <c r="F2724" s="161">
        <v>8.39</v>
      </c>
      <c r="G2724" s="161">
        <v>16.55</v>
      </c>
    </row>
    <row r="2725" spans="1:7" s="190" customFormat="1">
      <c r="A2725" s="160" t="s">
        <v>5329</v>
      </c>
      <c r="B2725" s="300"/>
      <c r="C2725" s="160" t="s">
        <v>1736</v>
      </c>
      <c r="D2725" s="638" t="s">
        <v>0</v>
      </c>
      <c r="E2725" s="301">
        <v>6.06</v>
      </c>
      <c r="F2725" s="161">
        <v>8.39</v>
      </c>
      <c r="G2725" s="161">
        <v>14.45</v>
      </c>
    </row>
    <row r="2726" spans="1:7" s="190" customFormat="1">
      <c r="A2726" s="160" t="s">
        <v>5330</v>
      </c>
      <c r="B2726" s="300"/>
      <c r="C2726" s="160" t="s">
        <v>1737</v>
      </c>
      <c r="D2726" s="638" t="s">
        <v>0</v>
      </c>
      <c r="E2726" s="301">
        <v>47.56</v>
      </c>
      <c r="F2726" s="161">
        <v>8.39</v>
      </c>
      <c r="G2726" s="161">
        <v>55.95</v>
      </c>
    </row>
    <row r="2727" spans="1:7" s="190" customFormat="1" ht="25.5">
      <c r="A2727" s="160" t="s">
        <v>5331</v>
      </c>
      <c r="B2727" s="300"/>
      <c r="C2727" s="160" t="s">
        <v>1738</v>
      </c>
      <c r="D2727" s="638" t="s">
        <v>0</v>
      </c>
      <c r="E2727" s="301">
        <v>113.56</v>
      </c>
      <c r="F2727" s="161">
        <v>10.06</v>
      </c>
      <c r="G2727" s="161">
        <v>123.62</v>
      </c>
    </row>
    <row r="2728" spans="1:7" s="190" customFormat="1">
      <c r="A2728" s="160" t="s">
        <v>5332</v>
      </c>
      <c r="B2728" s="300"/>
      <c r="C2728" s="160" t="s">
        <v>1739</v>
      </c>
      <c r="D2728" s="638" t="s">
        <v>34</v>
      </c>
      <c r="E2728" s="301">
        <v>49.11</v>
      </c>
      <c r="F2728" s="161">
        <v>10.06</v>
      </c>
      <c r="G2728" s="161">
        <v>59.17</v>
      </c>
    </row>
    <row r="2729" spans="1:7" s="190" customFormat="1" ht="25.5">
      <c r="A2729" s="160" t="s">
        <v>5333</v>
      </c>
      <c r="B2729" s="300"/>
      <c r="C2729" s="160" t="s">
        <v>1740</v>
      </c>
      <c r="D2729" s="638" t="s">
        <v>0</v>
      </c>
      <c r="E2729" s="301">
        <v>16.940000000000001</v>
      </c>
      <c r="F2729" s="161">
        <v>8.39</v>
      </c>
      <c r="G2729" s="161">
        <v>25.33</v>
      </c>
    </row>
    <row r="2730" spans="1:7" s="190" customFormat="1" ht="25.5">
      <c r="A2730" s="160" t="s">
        <v>5334</v>
      </c>
      <c r="B2730" s="300"/>
      <c r="C2730" s="160" t="s">
        <v>1741</v>
      </c>
      <c r="D2730" s="638" t="s">
        <v>0</v>
      </c>
      <c r="E2730" s="301">
        <v>19.77</v>
      </c>
      <c r="F2730" s="161">
        <v>8.39</v>
      </c>
      <c r="G2730" s="161">
        <v>28.16</v>
      </c>
    </row>
    <row r="2731" spans="1:7" s="190" customFormat="1" ht="15.95" customHeight="1">
      <c r="A2731" s="185" t="s">
        <v>5335</v>
      </c>
      <c r="B2731" s="186" t="s">
        <v>1742</v>
      </c>
      <c r="C2731" s="187"/>
      <c r="D2731" s="191"/>
      <c r="E2731" s="192"/>
      <c r="F2731" s="192"/>
      <c r="G2731" s="193"/>
    </row>
    <row r="2732" spans="1:7" s="190" customFormat="1" ht="25.5">
      <c r="A2732" s="160" t="s">
        <v>5336</v>
      </c>
      <c r="B2732" s="300"/>
      <c r="C2732" s="160" t="s">
        <v>1743</v>
      </c>
      <c r="D2732" s="638" t="s">
        <v>0</v>
      </c>
      <c r="E2732" s="301">
        <v>26.53</v>
      </c>
      <c r="F2732" s="161">
        <v>8.39</v>
      </c>
      <c r="G2732" s="161">
        <v>34.92</v>
      </c>
    </row>
    <row r="2733" spans="1:7" s="190" customFormat="1" ht="25.5">
      <c r="A2733" s="160" t="s">
        <v>5337</v>
      </c>
      <c r="B2733" s="300"/>
      <c r="C2733" s="160" t="s">
        <v>37</v>
      </c>
      <c r="D2733" s="638" t="s">
        <v>0</v>
      </c>
      <c r="E2733" s="301">
        <v>9.7100000000000009</v>
      </c>
      <c r="F2733" s="161">
        <v>8.39</v>
      </c>
      <c r="G2733" s="161">
        <v>18.100000000000001</v>
      </c>
    </row>
    <row r="2734" spans="1:7" s="190" customFormat="1" ht="25.5">
      <c r="A2734" s="160" t="s">
        <v>5338</v>
      </c>
      <c r="B2734" s="300"/>
      <c r="C2734" s="160" t="s">
        <v>1744</v>
      </c>
      <c r="D2734" s="638" t="s">
        <v>0</v>
      </c>
      <c r="E2734" s="301">
        <v>59.79</v>
      </c>
      <c r="F2734" s="161">
        <v>8.39</v>
      </c>
      <c r="G2734" s="161">
        <v>68.180000000000007</v>
      </c>
    </row>
    <row r="2735" spans="1:7" s="190" customFormat="1" ht="25.5">
      <c r="A2735" s="160" t="s">
        <v>5339</v>
      </c>
      <c r="B2735" s="300"/>
      <c r="C2735" s="160" t="s">
        <v>38</v>
      </c>
      <c r="D2735" s="638" t="s">
        <v>0</v>
      </c>
      <c r="E2735" s="301">
        <v>44.11</v>
      </c>
      <c r="F2735" s="161">
        <v>8.39</v>
      </c>
      <c r="G2735" s="161">
        <v>52.5</v>
      </c>
    </row>
    <row r="2736" spans="1:7" s="190" customFormat="1" ht="25.5">
      <c r="A2736" s="160" t="s">
        <v>5340</v>
      </c>
      <c r="B2736" s="300"/>
      <c r="C2736" s="160" t="s">
        <v>1745</v>
      </c>
      <c r="D2736" s="638" t="s">
        <v>0</v>
      </c>
      <c r="E2736" s="301">
        <v>90.25</v>
      </c>
      <c r="F2736" s="161">
        <v>8.39</v>
      </c>
      <c r="G2736" s="161">
        <v>98.64</v>
      </c>
    </row>
    <row r="2737" spans="1:7" s="190" customFormat="1">
      <c r="A2737" s="160" t="s">
        <v>5341</v>
      </c>
      <c r="B2737" s="300"/>
      <c r="C2737" s="160" t="s">
        <v>1746</v>
      </c>
      <c r="D2737" s="638" t="s">
        <v>0</v>
      </c>
      <c r="E2737" s="301">
        <v>13.35</v>
      </c>
      <c r="F2737" s="161">
        <v>33.549999999999997</v>
      </c>
      <c r="G2737" s="161">
        <v>46.9</v>
      </c>
    </row>
    <row r="2738" spans="1:7" s="190" customFormat="1">
      <c r="A2738" s="160" t="s">
        <v>5342</v>
      </c>
      <c r="B2738" s="300"/>
      <c r="C2738" s="160" t="s">
        <v>1747</v>
      </c>
      <c r="D2738" s="638" t="s">
        <v>0</v>
      </c>
      <c r="E2738" s="301">
        <v>12.65</v>
      </c>
      <c r="F2738" s="161">
        <v>3.36</v>
      </c>
      <c r="G2738" s="161">
        <v>16.010000000000002</v>
      </c>
    </row>
    <row r="2739" spans="1:7" s="190" customFormat="1" ht="25.5">
      <c r="A2739" s="160" t="s">
        <v>5343</v>
      </c>
      <c r="B2739" s="300"/>
      <c r="C2739" s="160" t="s">
        <v>1748</v>
      </c>
      <c r="D2739" s="638" t="s">
        <v>0</v>
      </c>
      <c r="E2739" s="301">
        <v>15.96</v>
      </c>
      <c r="F2739" s="161">
        <v>3.36</v>
      </c>
      <c r="G2739" s="161">
        <v>19.32</v>
      </c>
    </row>
    <row r="2740" spans="1:7" s="190" customFormat="1">
      <c r="A2740" s="160" t="s">
        <v>5344</v>
      </c>
      <c r="B2740" s="300"/>
      <c r="C2740" s="160" t="s">
        <v>1749</v>
      </c>
      <c r="D2740" s="638" t="s">
        <v>0</v>
      </c>
      <c r="E2740" s="301">
        <v>6.28</v>
      </c>
      <c r="F2740" s="161">
        <v>3.36</v>
      </c>
      <c r="G2740" s="161">
        <v>9.64</v>
      </c>
    </row>
    <row r="2741" spans="1:7" s="190" customFormat="1">
      <c r="A2741" s="160" t="s">
        <v>5345</v>
      </c>
      <c r="B2741" s="300"/>
      <c r="C2741" s="160" t="s">
        <v>45</v>
      </c>
      <c r="D2741" s="638" t="s">
        <v>0</v>
      </c>
      <c r="E2741" s="301">
        <v>3.51</v>
      </c>
      <c r="F2741" s="161">
        <v>3.36</v>
      </c>
      <c r="G2741" s="161">
        <v>6.87</v>
      </c>
    </row>
    <row r="2742" spans="1:7" s="190" customFormat="1" ht="25.5">
      <c r="A2742" s="160" t="s">
        <v>5346</v>
      </c>
      <c r="B2742" s="300"/>
      <c r="C2742" s="160" t="s">
        <v>1750</v>
      </c>
      <c r="D2742" s="638" t="s">
        <v>34</v>
      </c>
      <c r="E2742" s="301">
        <v>8.32</v>
      </c>
      <c r="F2742" s="161">
        <v>13.42</v>
      </c>
      <c r="G2742" s="161">
        <v>21.74</v>
      </c>
    </row>
    <row r="2743" spans="1:7" s="190" customFormat="1">
      <c r="A2743" s="160" t="s">
        <v>5347</v>
      </c>
      <c r="B2743" s="300"/>
      <c r="C2743" s="160" t="s">
        <v>1751</v>
      </c>
      <c r="D2743" s="638" t="s">
        <v>0</v>
      </c>
      <c r="E2743" s="301">
        <v>14.57</v>
      </c>
      <c r="F2743" s="161">
        <v>8.39</v>
      </c>
      <c r="G2743" s="161">
        <v>22.96</v>
      </c>
    </row>
    <row r="2744" spans="1:7" s="190" customFormat="1">
      <c r="A2744" s="160" t="s">
        <v>5348</v>
      </c>
      <c r="B2744" s="300"/>
      <c r="C2744" s="160" t="s">
        <v>7954</v>
      </c>
      <c r="D2744" s="638" t="s">
        <v>0</v>
      </c>
      <c r="E2744" s="301">
        <v>118.93</v>
      </c>
      <c r="F2744" s="161">
        <v>16.79</v>
      </c>
      <c r="G2744" s="161">
        <v>135.72</v>
      </c>
    </row>
    <row r="2745" spans="1:7" s="190" customFormat="1">
      <c r="A2745" s="160" t="s">
        <v>5349</v>
      </c>
      <c r="B2745" s="300"/>
      <c r="C2745" s="160" t="s">
        <v>7955</v>
      </c>
      <c r="D2745" s="638" t="s">
        <v>0</v>
      </c>
      <c r="E2745" s="301">
        <v>69.41</v>
      </c>
      <c r="F2745" s="161">
        <v>16.79</v>
      </c>
      <c r="G2745" s="161">
        <v>86.2</v>
      </c>
    </row>
    <row r="2746" spans="1:7" s="190" customFormat="1">
      <c r="A2746" s="160" t="s">
        <v>5350</v>
      </c>
      <c r="B2746" s="300"/>
      <c r="C2746" s="160" t="s">
        <v>7956</v>
      </c>
      <c r="D2746" s="638" t="s">
        <v>0</v>
      </c>
      <c r="E2746" s="301">
        <v>93.9</v>
      </c>
      <c r="F2746" s="161">
        <v>16.79</v>
      </c>
      <c r="G2746" s="161">
        <v>110.69</v>
      </c>
    </row>
    <row r="2747" spans="1:7" s="190" customFormat="1" ht="25.5">
      <c r="A2747" s="160" t="s">
        <v>5351</v>
      </c>
      <c r="B2747" s="300"/>
      <c r="C2747" s="160" t="s">
        <v>7957</v>
      </c>
      <c r="D2747" s="638" t="s">
        <v>0</v>
      </c>
      <c r="E2747" s="301">
        <v>31.31</v>
      </c>
      <c r="F2747" s="161">
        <v>8.39</v>
      </c>
      <c r="G2747" s="161">
        <v>39.700000000000003</v>
      </c>
    </row>
    <row r="2748" spans="1:7" s="190" customFormat="1" ht="25.5">
      <c r="A2748" s="160" t="s">
        <v>5352</v>
      </c>
      <c r="B2748" s="300"/>
      <c r="C2748" s="160" t="s">
        <v>1752</v>
      </c>
      <c r="D2748" s="638" t="s">
        <v>0</v>
      </c>
      <c r="E2748" s="301">
        <v>2.3199999999999998</v>
      </c>
      <c r="F2748" s="161">
        <v>6.71</v>
      </c>
      <c r="G2748" s="161">
        <v>9.0299999999999994</v>
      </c>
    </row>
    <row r="2749" spans="1:7" s="190" customFormat="1" ht="25.5">
      <c r="A2749" s="160" t="s">
        <v>5353</v>
      </c>
      <c r="B2749" s="300"/>
      <c r="C2749" s="160" t="s">
        <v>1753</v>
      </c>
      <c r="D2749" s="638" t="s">
        <v>0</v>
      </c>
      <c r="E2749" s="301">
        <v>6.82</v>
      </c>
      <c r="F2749" s="161">
        <v>8.39</v>
      </c>
      <c r="G2749" s="161">
        <v>15.21</v>
      </c>
    </row>
    <row r="2750" spans="1:7" s="190" customFormat="1" ht="25.5">
      <c r="A2750" s="160" t="s">
        <v>5354</v>
      </c>
      <c r="B2750" s="300"/>
      <c r="C2750" s="160" t="s">
        <v>7958</v>
      </c>
      <c r="D2750" s="638" t="s">
        <v>34</v>
      </c>
      <c r="E2750" s="301">
        <v>12.54</v>
      </c>
      <c r="F2750" s="161">
        <v>16.79</v>
      </c>
      <c r="G2750" s="161">
        <v>29.33</v>
      </c>
    </row>
    <row r="2751" spans="1:7" s="190" customFormat="1" ht="25.5">
      <c r="A2751" s="160" t="s">
        <v>5355</v>
      </c>
      <c r="B2751" s="300"/>
      <c r="C2751" s="160" t="s">
        <v>1754</v>
      </c>
      <c r="D2751" s="638" t="s">
        <v>0</v>
      </c>
      <c r="E2751" s="301">
        <v>7.54</v>
      </c>
      <c r="F2751" s="161">
        <v>8.39</v>
      </c>
      <c r="G2751" s="161">
        <v>15.93</v>
      </c>
    </row>
    <row r="2752" spans="1:7" s="190" customFormat="1" ht="25.5">
      <c r="A2752" s="160" t="s">
        <v>5356</v>
      </c>
      <c r="B2752" s="300"/>
      <c r="C2752" s="160" t="s">
        <v>7270</v>
      </c>
      <c r="D2752" s="638" t="s">
        <v>0</v>
      </c>
      <c r="E2752" s="301">
        <v>25.91</v>
      </c>
      <c r="F2752" s="161">
        <v>6.71</v>
      </c>
      <c r="G2752" s="161">
        <v>32.619999999999997</v>
      </c>
    </row>
    <row r="2753" spans="1:7" s="190" customFormat="1" ht="25.5">
      <c r="A2753" s="160" t="s">
        <v>5357</v>
      </c>
      <c r="B2753" s="300"/>
      <c r="C2753" s="160" t="s">
        <v>1755</v>
      </c>
      <c r="D2753" s="638" t="s">
        <v>0</v>
      </c>
      <c r="E2753" s="301">
        <v>3.66</v>
      </c>
      <c r="F2753" s="161">
        <v>8.39</v>
      </c>
      <c r="G2753" s="161">
        <v>12.05</v>
      </c>
    </row>
    <row r="2754" spans="1:7" s="190" customFormat="1" ht="25.5">
      <c r="A2754" s="160" t="s">
        <v>5358</v>
      </c>
      <c r="B2754" s="300"/>
      <c r="C2754" s="160" t="s">
        <v>46</v>
      </c>
      <c r="D2754" s="638" t="s">
        <v>0</v>
      </c>
      <c r="E2754" s="301">
        <v>28.07</v>
      </c>
      <c r="F2754" s="161">
        <v>1.67</v>
      </c>
      <c r="G2754" s="161">
        <v>29.74</v>
      </c>
    </row>
    <row r="2755" spans="1:7" s="190" customFormat="1" ht="25.5">
      <c r="A2755" s="160" t="s">
        <v>5359</v>
      </c>
      <c r="B2755" s="300"/>
      <c r="C2755" s="160" t="s">
        <v>47</v>
      </c>
      <c r="D2755" s="638" t="s">
        <v>0</v>
      </c>
      <c r="E2755" s="301">
        <v>14.77</v>
      </c>
      <c r="F2755" s="161">
        <v>8.39</v>
      </c>
      <c r="G2755" s="161">
        <v>23.16</v>
      </c>
    </row>
    <row r="2756" spans="1:7" s="190" customFormat="1" ht="25.5">
      <c r="A2756" s="160" t="s">
        <v>5360</v>
      </c>
      <c r="B2756" s="300"/>
      <c r="C2756" s="160" t="s">
        <v>1756</v>
      </c>
      <c r="D2756" s="638" t="s">
        <v>0</v>
      </c>
      <c r="E2756" s="301">
        <v>23.71</v>
      </c>
      <c r="F2756" s="161">
        <v>8.39</v>
      </c>
      <c r="G2756" s="161">
        <v>32.1</v>
      </c>
    </row>
    <row r="2757" spans="1:7" s="190" customFormat="1" ht="25.5">
      <c r="A2757" s="160" t="s">
        <v>5361</v>
      </c>
      <c r="B2757" s="300"/>
      <c r="C2757" s="160" t="s">
        <v>1757</v>
      </c>
      <c r="D2757" s="638" t="s">
        <v>0</v>
      </c>
      <c r="E2757" s="301">
        <v>32.51</v>
      </c>
      <c r="F2757" s="161">
        <v>8.39</v>
      </c>
      <c r="G2757" s="161">
        <v>40.9</v>
      </c>
    </row>
    <row r="2758" spans="1:7" s="190" customFormat="1" ht="25.5">
      <c r="A2758" s="160" t="s">
        <v>5362</v>
      </c>
      <c r="B2758" s="300"/>
      <c r="C2758" s="160" t="s">
        <v>7959</v>
      </c>
      <c r="D2758" s="638" t="s">
        <v>34</v>
      </c>
      <c r="E2758" s="301">
        <v>90.29</v>
      </c>
      <c r="F2758" s="161">
        <v>16.79</v>
      </c>
      <c r="G2758" s="161">
        <v>107.08</v>
      </c>
    </row>
    <row r="2759" spans="1:7" s="190" customFormat="1" ht="25.5">
      <c r="A2759" s="160" t="s">
        <v>5363</v>
      </c>
      <c r="B2759" s="300"/>
      <c r="C2759" s="160" t="s">
        <v>7271</v>
      </c>
      <c r="D2759" s="638" t="s">
        <v>0</v>
      </c>
      <c r="E2759" s="301">
        <v>379.61</v>
      </c>
      <c r="F2759" s="161">
        <v>33.549999999999997</v>
      </c>
      <c r="G2759" s="161">
        <v>413.16</v>
      </c>
    </row>
    <row r="2760" spans="1:7" s="190" customFormat="1" ht="25.5">
      <c r="A2760" s="160" t="s">
        <v>5364</v>
      </c>
      <c r="B2760" s="300"/>
      <c r="C2760" s="160" t="s">
        <v>7272</v>
      </c>
      <c r="D2760" s="638" t="s">
        <v>0</v>
      </c>
      <c r="E2760" s="301">
        <v>239.27</v>
      </c>
      <c r="F2760" s="161">
        <v>33.549999999999997</v>
      </c>
      <c r="G2760" s="161">
        <v>272.82</v>
      </c>
    </row>
    <row r="2761" spans="1:7" s="190" customFormat="1" ht="25.5">
      <c r="A2761" s="160" t="s">
        <v>5365</v>
      </c>
      <c r="B2761" s="300"/>
      <c r="C2761" s="160" t="s">
        <v>1758</v>
      </c>
      <c r="D2761" s="638" t="s">
        <v>0</v>
      </c>
      <c r="E2761" s="301">
        <v>1.04</v>
      </c>
      <c r="F2761" s="161">
        <v>1.37</v>
      </c>
      <c r="G2761" s="161">
        <v>2.41</v>
      </c>
    </row>
    <row r="2762" spans="1:7" s="190" customFormat="1" ht="25.5">
      <c r="A2762" s="160" t="s">
        <v>5366</v>
      </c>
      <c r="B2762" s="300"/>
      <c r="C2762" s="160" t="s">
        <v>1759</v>
      </c>
      <c r="D2762" s="638" t="s">
        <v>0</v>
      </c>
      <c r="E2762" s="301">
        <v>3.44</v>
      </c>
      <c r="F2762" s="161">
        <v>8.39</v>
      </c>
      <c r="G2762" s="161">
        <v>11.83</v>
      </c>
    </row>
    <row r="2763" spans="1:7" s="190" customFormat="1" ht="25.5">
      <c r="A2763" s="160" t="s">
        <v>5367</v>
      </c>
      <c r="B2763" s="300"/>
      <c r="C2763" s="160" t="s">
        <v>7960</v>
      </c>
      <c r="D2763" s="638" t="s">
        <v>34</v>
      </c>
      <c r="E2763" s="301">
        <v>4.66</v>
      </c>
      <c r="F2763" s="161">
        <v>16.79</v>
      </c>
      <c r="G2763" s="161">
        <v>21.45</v>
      </c>
    </row>
    <row r="2764" spans="1:7" s="190" customFormat="1" ht="25.5">
      <c r="A2764" s="160" t="s">
        <v>5368</v>
      </c>
      <c r="B2764" s="300"/>
      <c r="C2764" s="160" t="s">
        <v>1760</v>
      </c>
      <c r="D2764" s="638" t="s">
        <v>0</v>
      </c>
      <c r="E2764" s="301">
        <v>9.36</v>
      </c>
      <c r="F2764" s="161">
        <v>3.36</v>
      </c>
      <c r="G2764" s="161">
        <v>12.72</v>
      </c>
    </row>
    <row r="2765" spans="1:7" s="190" customFormat="1" ht="38.25">
      <c r="A2765" s="160" t="s">
        <v>5369</v>
      </c>
      <c r="B2765" s="300"/>
      <c r="C2765" s="160" t="s">
        <v>7961</v>
      </c>
      <c r="D2765" s="638" t="s">
        <v>0</v>
      </c>
      <c r="E2765" s="301">
        <v>3.48</v>
      </c>
      <c r="F2765" s="161">
        <v>8.39</v>
      </c>
      <c r="G2765" s="161">
        <v>11.87</v>
      </c>
    </row>
    <row r="2766" spans="1:7" s="190" customFormat="1" ht="25.5">
      <c r="A2766" s="160" t="s">
        <v>5370</v>
      </c>
      <c r="B2766" s="300"/>
      <c r="C2766" s="160" t="s">
        <v>7273</v>
      </c>
      <c r="D2766" s="638" t="s">
        <v>0</v>
      </c>
      <c r="E2766" s="301">
        <v>2.82</v>
      </c>
      <c r="F2766" s="161">
        <v>8.39</v>
      </c>
      <c r="G2766" s="161">
        <v>11.21</v>
      </c>
    </row>
    <row r="2767" spans="1:7" s="190" customFormat="1" ht="25.5">
      <c r="A2767" s="160" t="s">
        <v>5371</v>
      </c>
      <c r="B2767" s="300"/>
      <c r="C2767" s="160" t="s">
        <v>5372</v>
      </c>
      <c r="D2767" s="638" t="s">
        <v>34</v>
      </c>
      <c r="E2767" s="301">
        <v>43.24</v>
      </c>
      <c r="F2767" s="161">
        <v>8.39</v>
      </c>
      <c r="G2767" s="161">
        <v>51.63</v>
      </c>
    </row>
    <row r="2768" spans="1:7" s="190" customFormat="1" ht="25.5">
      <c r="A2768" s="160" t="s">
        <v>5373</v>
      </c>
      <c r="B2768" s="300"/>
      <c r="C2768" s="160" t="s">
        <v>7274</v>
      </c>
      <c r="D2768" s="638" t="s">
        <v>0</v>
      </c>
      <c r="E2768" s="301">
        <v>33.61</v>
      </c>
      <c r="F2768" s="161">
        <v>8.39</v>
      </c>
      <c r="G2768" s="161">
        <v>42</v>
      </c>
    </row>
    <row r="2769" spans="1:7" s="190" customFormat="1" ht="25.5">
      <c r="A2769" s="160" t="s">
        <v>5374</v>
      </c>
      <c r="B2769" s="300"/>
      <c r="C2769" s="160" t="s">
        <v>7275</v>
      </c>
      <c r="D2769" s="638" t="s">
        <v>0</v>
      </c>
      <c r="E2769" s="301">
        <v>38.96</v>
      </c>
      <c r="F2769" s="161">
        <v>8.39</v>
      </c>
      <c r="G2769" s="161">
        <v>47.35</v>
      </c>
    </row>
    <row r="2770" spans="1:7" s="190" customFormat="1" ht="25.5">
      <c r="A2770" s="160" t="s">
        <v>5375</v>
      </c>
      <c r="B2770" s="300"/>
      <c r="C2770" s="160" t="s">
        <v>1761</v>
      </c>
      <c r="D2770" s="638" t="s">
        <v>0</v>
      </c>
      <c r="E2770" s="301">
        <v>3.83</v>
      </c>
      <c r="F2770" s="161">
        <v>8.39</v>
      </c>
      <c r="G2770" s="161">
        <v>12.22</v>
      </c>
    </row>
    <row r="2771" spans="1:7" s="190" customFormat="1" ht="25.5">
      <c r="A2771" s="160" t="s">
        <v>5376</v>
      </c>
      <c r="B2771" s="300"/>
      <c r="C2771" s="160" t="s">
        <v>1762</v>
      </c>
      <c r="D2771" s="638" t="s">
        <v>0</v>
      </c>
      <c r="E2771" s="301">
        <v>5.67</v>
      </c>
      <c r="F2771" s="161">
        <v>8.39</v>
      </c>
      <c r="G2771" s="161">
        <v>14.06</v>
      </c>
    </row>
    <row r="2772" spans="1:7" s="190" customFormat="1" ht="25.5">
      <c r="A2772" s="160" t="s">
        <v>5377</v>
      </c>
      <c r="B2772" s="300"/>
      <c r="C2772" s="160" t="s">
        <v>1763</v>
      </c>
      <c r="D2772" s="638" t="s">
        <v>0</v>
      </c>
      <c r="E2772" s="301">
        <v>7.64</v>
      </c>
      <c r="F2772" s="161">
        <v>8.39</v>
      </c>
      <c r="G2772" s="161">
        <v>16.03</v>
      </c>
    </row>
    <row r="2773" spans="1:7" s="190" customFormat="1" ht="25.5">
      <c r="A2773" s="160" t="s">
        <v>5378</v>
      </c>
      <c r="B2773" s="300"/>
      <c r="C2773" s="160" t="s">
        <v>1764</v>
      </c>
      <c r="D2773" s="638" t="s">
        <v>0</v>
      </c>
      <c r="E2773" s="301">
        <v>15.05</v>
      </c>
      <c r="F2773" s="161">
        <v>8.39</v>
      </c>
      <c r="G2773" s="161">
        <v>23.44</v>
      </c>
    </row>
    <row r="2774" spans="1:7" s="190" customFormat="1" ht="38.25">
      <c r="A2774" s="160" t="s">
        <v>5379</v>
      </c>
      <c r="B2774" s="300"/>
      <c r="C2774" s="160" t="s">
        <v>7276</v>
      </c>
      <c r="D2774" s="638" t="s">
        <v>0</v>
      </c>
      <c r="E2774" s="301">
        <v>53.75</v>
      </c>
      <c r="F2774" s="161">
        <v>8.39</v>
      </c>
      <c r="G2774" s="161">
        <v>62.14</v>
      </c>
    </row>
    <row r="2775" spans="1:7" s="190" customFormat="1" ht="25.5">
      <c r="A2775" s="160" t="s">
        <v>5380</v>
      </c>
      <c r="B2775" s="300"/>
      <c r="C2775" s="160" t="s">
        <v>1765</v>
      </c>
      <c r="D2775" s="638" t="s">
        <v>2</v>
      </c>
      <c r="E2775" s="301">
        <v>124.63</v>
      </c>
      <c r="F2775" s="161">
        <v>3.41</v>
      </c>
      <c r="G2775" s="161">
        <v>128.04</v>
      </c>
    </row>
    <row r="2776" spans="1:7" s="190" customFormat="1" ht="15.95" customHeight="1">
      <c r="A2776" s="185" t="s">
        <v>5381</v>
      </c>
      <c r="B2776" s="186" t="s">
        <v>5382</v>
      </c>
      <c r="C2776" s="187"/>
      <c r="D2776" s="191"/>
      <c r="E2776" s="192"/>
      <c r="F2776" s="192"/>
      <c r="G2776" s="193"/>
    </row>
    <row r="2777" spans="1:7" s="190" customFormat="1" ht="38.25">
      <c r="A2777" s="160" t="s">
        <v>5383</v>
      </c>
      <c r="B2777" s="300"/>
      <c r="C2777" s="160" t="s">
        <v>1766</v>
      </c>
      <c r="D2777" s="638" t="s">
        <v>0</v>
      </c>
      <c r="E2777" s="301">
        <v>5.75</v>
      </c>
      <c r="F2777" s="161">
        <v>16.79</v>
      </c>
      <c r="G2777" s="161">
        <v>22.54</v>
      </c>
    </row>
    <row r="2778" spans="1:7" s="190" customFormat="1" ht="38.25">
      <c r="A2778" s="160" t="s">
        <v>5384</v>
      </c>
      <c r="B2778" s="300"/>
      <c r="C2778" s="160" t="s">
        <v>1767</v>
      </c>
      <c r="D2778" s="638" t="s">
        <v>0</v>
      </c>
      <c r="E2778" s="301">
        <v>10.9</v>
      </c>
      <c r="F2778" s="161">
        <v>16.79</v>
      </c>
      <c r="G2778" s="161">
        <v>27.69</v>
      </c>
    </row>
    <row r="2779" spans="1:7" s="190" customFormat="1" ht="38.25">
      <c r="A2779" s="160" t="s">
        <v>5385</v>
      </c>
      <c r="B2779" s="300"/>
      <c r="C2779" s="160" t="s">
        <v>1768</v>
      </c>
      <c r="D2779" s="638" t="s">
        <v>0</v>
      </c>
      <c r="E2779" s="301">
        <v>10.83</v>
      </c>
      <c r="F2779" s="161">
        <v>16.79</v>
      </c>
      <c r="G2779" s="161">
        <v>27.62</v>
      </c>
    </row>
    <row r="2780" spans="1:7" s="190" customFormat="1" ht="38.25">
      <c r="A2780" s="160" t="s">
        <v>5386</v>
      </c>
      <c r="B2780" s="300"/>
      <c r="C2780" s="160" t="s">
        <v>1769</v>
      </c>
      <c r="D2780" s="638" t="s">
        <v>0</v>
      </c>
      <c r="E2780" s="301">
        <v>18.84</v>
      </c>
      <c r="F2780" s="161">
        <v>16.79</v>
      </c>
      <c r="G2780" s="161">
        <v>35.630000000000003</v>
      </c>
    </row>
    <row r="2781" spans="1:7" s="190" customFormat="1" ht="38.25">
      <c r="A2781" s="160" t="s">
        <v>5387</v>
      </c>
      <c r="B2781" s="300"/>
      <c r="C2781" s="160" t="s">
        <v>1770</v>
      </c>
      <c r="D2781" s="638" t="s">
        <v>0</v>
      </c>
      <c r="E2781" s="301">
        <v>5.8</v>
      </c>
      <c r="F2781" s="161">
        <v>16.79</v>
      </c>
      <c r="G2781" s="161">
        <v>22.59</v>
      </c>
    </row>
    <row r="2782" spans="1:7" s="190" customFormat="1" ht="38.25">
      <c r="A2782" s="160" t="s">
        <v>5388</v>
      </c>
      <c r="B2782" s="300"/>
      <c r="C2782" s="160" t="s">
        <v>1771</v>
      </c>
      <c r="D2782" s="638" t="s">
        <v>0</v>
      </c>
      <c r="E2782" s="301">
        <v>11</v>
      </c>
      <c r="F2782" s="161">
        <v>16.79</v>
      </c>
      <c r="G2782" s="161">
        <v>27.79</v>
      </c>
    </row>
    <row r="2783" spans="1:7" s="190" customFormat="1" ht="38.25">
      <c r="A2783" s="160" t="s">
        <v>5389</v>
      </c>
      <c r="B2783" s="300"/>
      <c r="C2783" s="160" t="s">
        <v>1772</v>
      </c>
      <c r="D2783" s="638" t="s">
        <v>0</v>
      </c>
      <c r="E2783" s="301">
        <v>5.67</v>
      </c>
      <c r="F2783" s="161">
        <v>16.79</v>
      </c>
      <c r="G2783" s="161">
        <v>22.46</v>
      </c>
    </row>
    <row r="2784" spans="1:7" s="190" customFormat="1" ht="38.25">
      <c r="A2784" s="160" t="s">
        <v>5390</v>
      </c>
      <c r="B2784" s="300"/>
      <c r="C2784" s="160" t="s">
        <v>7277</v>
      </c>
      <c r="D2784" s="638" t="s">
        <v>0</v>
      </c>
      <c r="E2784" s="301">
        <v>19.75</v>
      </c>
      <c r="F2784" s="161">
        <v>16.79</v>
      </c>
      <c r="G2784" s="161">
        <v>36.54</v>
      </c>
    </row>
    <row r="2785" spans="1:7" s="190" customFormat="1" ht="38.25">
      <c r="A2785" s="160" t="s">
        <v>5391</v>
      </c>
      <c r="B2785" s="300"/>
      <c r="C2785" s="160" t="s">
        <v>7278</v>
      </c>
      <c r="D2785" s="638" t="s">
        <v>0</v>
      </c>
      <c r="E2785" s="301">
        <v>11.22</v>
      </c>
      <c r="F2785" s="161">
        <v>16.79</v>
      </c>
      <c r="G2785" s="161">
        <v>28.01</v>
      </c>
    </row>
    <row r="2786" spans="1:7" s="190" customFormat="1" ht="38.25">
      <c r="A2786" s="160" t="s">
        <v>5392</v>
      </c>
      <c r="B2786" s="300"/>
      <c r="C2786" s="160" t="s">
        <v>7279</v>
      </c>
      <c r="D2786" s="638" t="s">
        <v>0</v>
      </c>
      <c r="E2786" s="301">
        <v>19.13</v>
      </c>
      <c r="F2786" s="161">
        <v>16.79</v>
      </c>
      <c r="G2786" s="161">
        <v>35.92</v>
      </c>
    </row>
    <row r="2787" spans="1:7" s="190" customFormat="1" ht="38.25">
      <c r="A2787" s="160" t="s">
        <v>5393</v>
      </c>
      <c r="B2787" s="300"/>
      <c r="C2787" s="160" t="s">
        <v>7280</v>
      </c>
      <c r="D2787" s="638" t="s">
        <v>0</v>
      </c>
      <c r="E2787" s="301">
        <v>11.47</v>
      </c>
      <c r="F2787" s="161">
        <v>16.79</v>
      </c>
      <c r="G2787" s="161">
        <v>28.26</v>
      </c>
    </row>
    <row r="2788" spans="1:7" s="190" customFormat="1" ht="38.25">
      <c r="A2788" s="160" t="s">
        <v>5394</v>
      </c>
      <c r="B2788" s="300"/>
      <c r="C2788" s="160" t="s">
        <v>7281</v>
      </c>
      <c r="D2788" s="638" t="s">
        <v>0</v>
      </c>
      <c r="E2788" s="301">
        <v>10.69</v>
      </c>
      <c r="F2788" s="161">
        <v>16.79</v>
      </c>
      <c r="G2788" s="161">
        <v>27.48</v>
      </c>
    </row>
    <row r="2789" spans="1:7" s="190" customFormat="1" ht="38.25">
      <c r="A2789" s="160" t="s">
        <v>5395</v>
      </c>
      <c r="B2789" s="300"/>
      <c r="C2789" s="160" t="s">
        <v>7282</v>
      </c>
      <c r="D2789" s="638" t="s">
        <v>0</v>
      </c>
      <c r="E2789" s="301">
        <v>10.96</v>
      </c>
      <c r="F2789" s="161">
        <v>16.79</v>
      </c>
      <c r="G2789" s="161">
        <v>27.75</v>
      </c>
    </row>
    <row r="2790" spans="1:7" s="190" customFormat="1" ht="38.25">
      <c r="A2790" s="160" t="s">
        <v>5396</v>
      </c>
      <c r="B2790" s="300"/>
      <c r="C2790" s="160" t="s">
        <v>7283</v>
      </c>
      <c r="D2790" s="638" t="s">
        <v>0</v>
      </c>
      <c r="E2790" s="301">
        <v>5.84</v>
      </c>
      <c r="F2790" s="161">
        <v>16.79</v>
      </c>
      <c r="G2790" s="161">
        <v>22.63</v>
      </c>
    </row>
    <row r="2791" spans="1:7" s="190" customFormat="1" ht="38.25">
      <c r="A2791" s="160" t="s">
        <v>5397</v>
      </c>
      <c r="B2791" s="300"/>
      <c r="C2791" s="160" t="s">
        <v>7284</v>
      </c>
      <c r="D2791" s="638" t="s">
        <v>0</v>
      </c>
      <c r="E2791" s="301">
        <v>11.46</v>
      </c>
      <c r="F2791" s="161">
        <v>16.79</v>
      </c>
      <c r="G2791" s="161">
        <v>28.25</v>
      </c>
    </row>
    <row r="2792" spans="1:7" s="190" customFormat="1" ht="38.25">
      <c r="A2792" s="160" t="s">
        <v>5398</v>
      </c>
      <c r="B2792" s="300"/>
      <c r="C2792" s="160" t="s">
        <v>7285</v>
      </c>
      <c r="D2792" s="638" t="s">
        <v>0</v>
      </c>
      <c r="E2792" s="301">
        <v>11.14</v>
      </c>
      <c r="F2792" s="161">
        <v>16.79</v>
      </c>
      <c r="G2792" s="161">
        <v>27.93</v>
      </c>
    </row>
    <row r="2793" spans="1:7" s="190" customFormat="1" ht="38.25">
      <c r="A2793" s="160" t="s">
        <v>5399</v>
      </c>
      <c r="B2793" s="300"/>
      <c r="C2793" s="160" t="s">
        <v>7286</v>
      </c>
      <c r="D2793" s="638" t="s">
        <v>0</v>
      </c>
      <c r="E2793" s="301">
        <v>11.14</v>
      </c>
      <c r="F2793" s="161">
        <v>16.79</v>
      </c>
      <c r="G2793" s="161">
        <v>27.93</v>
      </c>
    </row>
    <row r="2794" spans="1:7" s="190" customFormat="1" ht="38.25">
      <c r="A2794" s="160" t="s">
        <v>5400</v>
      </c>
      <c r="B2794" s="300"/>
      <c r="C2794" s="160" t="s">
        <v>1773</v>
      </c>
      <c r="D2794" s="638" t="s">
        <v>0</v>
      </c>
      <c r="E2794" s="301">
        <v>5.74</v>
      </c>
      <c r="F2794" s="161">
        <v>16.79</v>
      </c>
      <c r="G2794" s="161">
        <v>22.53</v>
      </c>
    </row>
    <row r="2795" spans="1:7" s="190" customFormat="1" ht="25.5">
      <c r="A2795" s="160" t="s">
        <v>5401</v>
      </c>
      <c r="B2795" s="300"/>
      <c r="C2795" s="160" t="s">
        <v>1774</v>
      </c>
      <c r="D2795" s="638" t="s">
        <v>0</v>
      </c>
      <c r="E2795" s="301">
        <v>5.83</v>
      </c>
      <c r="F2795" s="161">
        <v>16.79</v>
      </c>
      <c r="G2795" s="161">
        <v>22.62</v>
      </c>
    </row>
    <row r="2796" spans="1:7" s="190" customFormat="1" ht="25.5">
      <c r="A2796" s="160" t="s">
        <v>5402</v>
      </c>
      <c r="B2796" s="300"/>
      <c r="C2796" s="160" t="s">
        <v>1775</v>
      </c>
      <c r="D2796" s="638" t="s">
        <v>0</v>
      </c>
      <c r="E2796" s="301">
        <v>10.91</v>
      </c>
      <c r="F2796" s="161">
        <v>16.79</v>
      </c>
      <c r="G2796" s="161">
        <v>27.7</v>
      </c>
    </row>
    <row r="2797" spans="1:7" s="190" customFormat="1" ht="15.95" customHeight="1">
      <c r="A2797" s="179" t="s">
        <v>5403</v>
      </c>
      <c r="B2797" s="180" t="s">
        <v>5404</v>
      </c>
      <c r="C2797" s="181"/>
      <c r="D2797" s="182"/>
      <c r="E2797" s="183"/>
      <c r="F2797" s="183"/>
      <c r="G2797" s="184"/>
    </row>
    <row r="2798" spans="1:7" s="190" customFormat="1" ht="15.95" customHeight="1">
      <c r="A2798" s="185" t="s">
        <v>5405</v>
      </c>
      <c r="B2798" s="186" t="s">
        <v>1776</v>
      </c>
      <c r="C2798" s="187"/>
      <c r="D2798" s="191"/>
      <c r="E2798" s="192"/>
      <c r="F2798" s="192"/>
      <c r="G2798" s="193"/>
    </row>
    <row r="2799" spans="1:7" s="190" customFormat="1" ht="51">
      <c r="A2799" s="160" t="s">
        <v>8189</v>
      </c>
      <c r="B2799" s="300"/>
      <c r="C2799" s="160" t="s">
        <v>8190</v>
      </c>
      <c r="D2799" s="638" t="s">
        <v>0</v>
      </c>
      <c r="E2799" s="301">
        <v>898.51</v>
      </c>
      <c r="F2799" s="161">
        <v>47.2</v>
      </c>
      <c r="G2799" s="161">
        <v>945.71</v>
      </c>
    </row>
    <row r="2800" spans="1:7" s="190" customFormat="1" ht="51">
      <c r="A2800" s="160" t="s">
        <v>8191</v>
      </c>
      <c r="B2800" s="300"/>
      <c r="C2800" s="160" t="s">
        <v>8192</v>
      </c>
      <c r="D2800" s="638" t="s">
        <v>0</v>
      </c>
      <c r="E2800" s="301">
        <v>960.29</v>
      </c>
      <c r="F2800" s="161">
        <v>47.2</v>
      </c>
      <c r="G2800" s="161">
        <v>1007.49</v>
      </c>
    </row>
    <row r="2801" spans="1:7" s="190" customFormat="1" ht="15.95" customHeight="1">
      <c r="A2801" s="185" t="s">
        <v>5406</v>
      </c>
      <c r="B2801" s="186" t="s">
        <v>1777</v>
      </c>
      <c r="C2801" s="187"/>
      <c r="D2801" s="191"/>
      <c r="E2801" s="192"/>
      <c r="F2801" s="192"/>
      <c r="G2801" s="193"/>
    </row>
    <row r="2802" spans="1:7" s="190" customFormat="1">
      <c r="A2802" s="160" t="s">
        <v>5407</v>
      </c>
      <c r="B2802" s="300"/>
      <c r="C2802" s="160" t="s">
        <v>1778</v>
      </c>
      <c r="D2802" s="638" t="s">
        <v>0</v>
      </c>
      <c r="E2802" s="301">
        <v>6.77</v>
      </c>
      <c r="F2802" s="161">
        <v>16.79</v>
      </c>
      <c r="G2802" s="161">
        <v>23.56</v>
      </c>
    </row>
    <row r="2803" spans="1:7" s="190" customFormat="1" ht="25.5">
      <c r="A2803" s="160" t="s">
        <v>5408</v>
      </c>
      <c r="B2803" s="300"/>
      <c r="C2803" s="160" t="s">
        <v>7962</v>
      </c>
      <c r="D2803" s="638" t="s">
        <v>0</v>
      </c>
      <c r="E2803" s="301">
        <v>476.77</v>
      </c>
      <c r="F2803" s="161">
        <v>31.88</v>
      </c>
      <c r="G2803" s="161">
        <v>508.65</v>
      </c>
    </row>
    <row r="2804" spans="1:7" s="190" customFormat="1" ht="25.5">
      <c r="A2804" s="160" t="s">
        <v>5409</v>
      </c>
      <c r="B2804" s="300"/>
      <c r="C2804" s="160" t="s">
        <v>7963</v>
      </c>
      <c r="D2804" s="638" t="s">
        <v>0</v>
      </c>
      <c r="E2804" s="301">
        <v>350.19</v>
      </c>
      <c r="F2804" s="161">
        <v>26.75</v>
      </c>
      <c r="G2804" s="161">
        <v>376.94</v>
      </c>
    </row>
    <row r="2805" spans="1:7" s="190" customFormat="1" ht="25.5">
      <c r="A2805" s="160" t="s">
        <v>5410</v>
      </c>
      <c r="B2805" s="300"/>
      <c r="C2805" s="160" t="s">
        <v>1779</v>
      </c>
      <c r="D2805" s="638" t="s">
        <v>0</v>
      </c>
      <c r="E2805" s="301">
        <v>128.97999999999999</v>
      </c>
      <c r="F2805" s="161">
        <v>16.79</v>
      </c>
      <c r="G2805" s="161">
        <v>145.77000000000001</v>
      </c>
    </row>
    <row r="2806" spans="1:7" s="190" customFormat="1" ht="25.5">
      <c r="A2806" s="160" t="s">
        <v>5411</v>
      </c>
      <c r="B2806" s="300"/>
      <c r="C2806" s="160" t="s">
        <v>1780</v>
      </c>
      <c r="D2806" s="638" t="s">
        <v>0</v>
      </c>
      <c r="E2806" s="301">
        <v>10.27</v>
      </c>
      <c r="F2806" s="161">
        <v>20.2</v>
      </c>
      <c r="G2806" s="161">
        <v>30.47</v>
      </c>
    </row>
    <row r="2807" spans="1:7" s="190" customFormat="1">
      <c r="A2807" s="160" t="s">
        <v>5412</v>
      </c>
      <c r="B2807" s="300"/>
      <c r="C2807" s="160" t="s">
        <v>7964</v>
      </c>
      <c r="D2807" s="638" t="s">
        <v>0</v>
      </c>
      <c r="E2807" s="301">
        <v>60.4</v>
      </c>
      <c r="F2807" s="161">
        <v>26.75</v>
      </c>
      <c r="G2807" s="161">
        <v>87.15</v>
      </c>
    </row>
    <row r="2808" spans="1:7" s="190" customFormat="1" ht="38.25">
      <c r="A2808" s="160" t="s">
        <v>5413</v>
      </c>
      <c r="B2808" s="300"/>
      <c r="C2808" s="160" t="s">
        <v>1781</v>
      </c>
      <c r="D2808" s="638" t="s">
        <v>0</v>
      </c>
      <c r="E2808" s="301">
        <v>2291.71</v>
      </c>
      <c r="F2808" s="161">
        <v>67.099999999999994</v>
      </c>
      <c r="G2808" s="161">
        <v>2358.81</v>
      </c>
    </row>
    <row r="2809" spans="1:7" s="190" customFormat="1" ht="25.5">
      <c r="A2809" s="160" t="s">
        <v>5414</v>
      </c>
      <c r="B2809" s="300"/>
      <c r="C2809" s="160" t="s">
        <v>7965</v>
      </c>
      <c r="D2809" s="638" t="s">
        <v>0</v>
      </c>
      <c r="E2809" s="301">
        <v>348.51</v>
      </c>
      <c r="F2809" s="161">
        <v>26.75</v>
      </c>
      <c r="G2809" s="161">
        <v>375.26</v>
      </c>
    </row>
    <row r="2810" spans="1:7" s="190" customFormat="1" ht="25.5">
      <c r="A2810" s="160" t="s">
        <v>5415</v>
      </c>
      <c r="B2810" s="300"/>
      <c r="C2810" s="160" t="s">
        <v>7966</v>
      </c>
      <c r="D2810" s="638" t="s">
        <v>0</v>
      </c>
      <c r="E2810" s="301">
        <v>109.22</v>
      </c>
      <c r="F2810" s="161">
        <v>26.75</v>
      </c>
      <c r="G2810" s="161">
        <v>135.97</v>
      </c>
    </row>
    <row r="2811" spans="1:7" s="190" customFormat="1" ht="15.95" customHeight="1">
      <c r="A2811" s="185" t="s">
        <v>5416</v>
      </c>
      <c r="B2811" s="186" t="s">
        <v>1782</v>
      </c>
      <c r="C2811" s="187"/>
      <c r="D2811" s="191"/>
      <c r="E2811" s="192"/>
      <c r="F2811" s="192"/>
      <c r="G2811" s="193"/>
    </row>
    <row r="2812" spans="1:7" s="190" customFormat="1" ht="25.5">
      <c r="A2812" s="160" t="s">
        <v>5417</v>
      </c>
      <c r="B2812" s="300"/>
      <c r="C2812" s="160" t="s">
        <v>1783</v>
      </c>
      <c r="D2812" s="638" t="s">
        <v>0</v>
      </c>
      <c r="E2812" s="301">
        <v>9290.35</v>
      </c>
      <c r="F2812" s="161">
        <v>134.19999999999999</v>
      </c>
      <c r="G2812" s="161">
        <v>9424.5499999999993</v>
      </c>
    </row>
    <row r="2813" spans="1:7" s="190" customFormat="1" ht="25.5">
      <c r="A2813" s="160" t="s">
        <v>5418</v>
      </c>
      <c r="B2813" s="300"/>
      <c r="C2813" s="160" t="s">
        <v>1784</v>
      </c>
      <c r="D2813" s="638" t="s">
        <v>0</v>
      </c>
      <c r="E2813" s="301">
        <v>10216.700000000001</v>
      </c>
      <c r="F2813" s="161">
        <v>150.99</v>
      </c>
      <c r="G2813" s="161">
        <v>10367.69</v>
      </c>
    </row>
    <row r="2814" spans="1:7" s="190" customFormat="1" ht="25.5">
      <c r="A2814" s="160" t="s">
        <v>7967</v>
      </c>
      <c r="B2814" s="300"/>
      <c r="C2814" s="160" t="s">
        <v>7968</v>
      </c>
      <c r="D2814" s="638" t="s">
        <v>0</v>
      </c>
      <c r="E2814" s="301">
        <v>359.59</v>
      </c>
      <c r="F2814" s="161">
        <v>167.75</v>
      </c>
      <c r="G2814" s="161">
        <v>527.34</v>
      </c>
    </row>
    <row r="2815" spans="1:7" s="190" customFormat="1" ht="38.25">
      <c r="A2815" s="160" t="s">
        <v>5419</v>
      </c>
      <c r="B2815" s="300"/>
      <c r="C2815" s="160" t="s">
        <v>1785</v>
      </c>
      <c r="D2815" s="638" t="s">
        <v>3</v>
      </c>
      <c r="E2815" s="301">
        <v>10124.1</v>
      </c>
      <c r="F2815" s="161">
        <v>3557.6</v>
      </c>
      <c r="G2815" s="161">
        <v>13681.7</v>
      </c>
    </row>
    <row r="2816" spans="1:7" s="190" customFormat="1" ht="38.25">
      <c r="A2816" s="160" t="s">
        <v>5420</v>
      </c>
      <c r="B2816" s="300"/>
      <c r="C2816" s="160" t="s">
        <v>1786</v>
      </c>
      <c r="D2816" s="638" t="s">
        <v>3</v>
      </c>
      <c r="E2816" s="301">
        <v>15400.8</v>
      </c>
      <c r="F2816" s="161">
        <v>4002.3</v>
      </c>
      <c r="G2816" s="161">
        <v>19403.099999999999</v>
      </c>
    </row>
    <row r="2817" spans="1:7" s="190" customFormat="1" ht="38.25">
      <c r="A2817" s="160" t="s">
        <v>5421</v>
      </c>
      <c r="B2817" s="300"/>
      <c r="C2817" s="160" t="s">
        <v>1787</v>
      </c>
      <c r="D2817" s="638" t="s">
        <v>3</v>
      </c>
      <c r="E2817" s="301">
        <v>21662.78</v>
      </c>
      <c r="F2817" s="161">
        <v>4706.32</v>
      </c>
      <c r="G2817" s="161">
        <v>26369.1</v>
      </c>
    </row>
    <row r="2818" spans="1:7" s="190" customFormat="1" ht="38.25">
      <c r="A2818" s="160" t="s">
        <v>5422</v>
      </c>
      <c r="B2818" s="300"/>
      <c r="C2818" s="160" t="s">
        <v>7969</v>
      </c>
      <c r="D2818" s="638" t="s">
        <v>0</v>
      </c>
      <c r="E2818" s="301">
        <v>798.44</v>
      </c>
      <c r="F2818" s="161">
        <v>34.799999999999997</v>
      </c>
      <c r="G2818" s="161">
        <v>833.24</v>
      </c>
    </row>
    <row r="2819" spans="1:7" s="190" customFormat="1" ht="38.25">
      <c r="A2819" s="160" t="s">
        <v>5423</v>
      </c>
      <c r="B2819" s="300"/>
      <c r="C2819" s="160" t="s">
        <v>7970</v>
      </c>
      <c r="D2819" s="638" t="s">
        <v>0</v>
      </c>
      <c r="E2819" s="301">
        <v>976.16</v>
      </c>
      <c r="F2819" s="161">
        <v>43.51</v>
      </c>
      <c r="G2819" s="161">
        <v>1019.67</v>
      </c>
    </row>
    <row r="2820" spans="1:7" s="190" customFormat="1" ht="25.5">
      <c r="A2820" s="160" t="s">
        <v>5424</v>
      </c>
      <c r="B2820" s="300"/>
      <c r="C2820" s="160" t="s">
        <v>1788</v>
      </c>
      <c r="D2820" s="638" t="s">
        <v>0</v>
      </c>
      <c r="E2820" s="301">
        <v>1949.45</v>
      </c>
      <c r="F2820" s="161">
        <v>47.2</v>
      </c>
      <c r="G2820" s="161">
        <v>1996.65</v>
      </c>
    </row>
    <row r="2821" spans="1:7" s="190" customFormat="1" ht="15.95" customHeight="1">
      <c r="A2821" s="185" t="s">
        <v>5425</v>
      </c>
      <c r="B2821" s="186" t="s">
        <v>1789</v>
      </c>
      <c r="C2821" s="187"/>
      <c r="D2821" s="191"/>
      <c r="E2821" s="192"/>
      <c r="F2821" s="192"/>
      <c r="G2821" s="193"/>
    </row>
    <row r="2822" spans="1:7" s="190" customFormat="1">
      <c r="A2822" s="160" t="s">
        <v>5426</v>
      </c>
      <c r="B2822" s="300"/>
      <c r="C2822" s="160" t="s">
        <v>1790</v>
      </c>
      <c r="D2822" s="638" t="s">
        <v>0</v>
      </c>
      <c r="E2822" s="301">
        <v>154.79</v>
      </c>
      <c r="F2822" s="161">
        <v>26.75</v>
      </c>
      <c r="G2822" s="161">
        <v>181.54</v>
      </c>
    </row>
    <row r="2823" spans="1:7" s="190" customFormat="1" ht="15.95" customHeight="1">
      <c r="A2823" s="185" t="s">
        <v>5427</v>
      </c>
      <c r="B2823" s="186" t="s">
        <v>1791</v>
      </c>
      <c r="C2823" s="187"/>
      <c r="D2823" s="191"/>
      <c r="E2823" s="192"/>
      <c r="F2823" s="192"/>
      <c r="G2823" s="193"/>
    </row>
    <row r="2824" spans="1:7" s="190" customFormat="1" ht="25.5">
      <c r="A2824" s="160" t="s">
        <v>5428</v>
      </c>
      <c r="B2824" s="300"/>
      <c r="C2824" s="160" t="s">
        <v>7971</v>
      </c>
      <c r="D2824" s="638" t="s">
        <v>0</v>
      </c>
      <c r="E2824" s="301">
        <v>274.7</v>
      </c>
      <c r="F2824" s="161">
        <v>33.549999999999997</v>
      </c>
      <c r="G2824" s="161">
        <v>308.25</v>
      </c>
    </row>
    <row r="2825" spans="1:7" s="190" customFormat="1" ht="15.95" customHeight="1">
      <c r="A2825" s="185" t="s">
        <v>5429</v>
      </c>
      <c r="B2825" s="186" t="s">
        <v>1792</v>
      </c>
      <c r="C2825" s="187"/>
      <c r="D2825" s="191"/>
      <c r="E2825" s="192"/>
      <c r="F2825" s="192"/>
      <c r="G2825" s="193"/>
    </row>
    <row r="2826" spans="1:7" s="190" customFormat="1" ht="25.5">
      <c r="A2826" s="160" t="s">
        <v>5430</v>
      </c>
      <c r="B2826" s="300"/>
      <c r="C2826" s="160" t="s">
        <v>1793</v>
      </c>
      <c r="D2826" s="638" t="s">
        <v>0</v>
      </c>
      <c r="E2826" s="301">
        <v>27.34</v>
      </c>
      <c r="F2826" s="161">
        <v>16.79</v>
      </c>
      <c r="G2826" s="161">
        <v>44.13</v>
      </c>
    </row>
    <row r="2827" spans="1:7" s="190" customFormat="1" ht="15.95" customHeight="1">
      <c r="A2827" s="185" t="s">
        <v>5431</v>
      </c>
      <c r="B2827" s="186" t="s">
        <v>1794</v>
      </c>
      <c r="C2827" s="187"/>
      <c r="D2827" s="191"/>
      <c r="E2827" s="192"/>
      <c r="F2827" s="192"/>
      <c r="G2827" s="193"/>
    </row>
    <row r="2828" spans="1:7" s="190" customFormat="1" ht="25.5">
      <c r="A2828" s="160" t="s">
        <v>5432</v>
      </c>
      <c r="B2828" s="300"/>
      <c r="C2828" s="160" t="s">
        <v>5433</v>
      </c>
      <c r="D2828" s="638" t="s">
        <v>3</v>
      </c>
      <c r="E2828" s="301">
        <v>5447.7</v>
      </c>
      <c r="F2828" s="161">
        <v>264.47000000000003</v>
      </c>
      <c r="G2828" s="161">
        <v>5712.17</v>
      </c>
    </row>
    <row r="2829" spans="1:7" s="190" customFormat="1" ht="25.5">
      <c r="A2829" s="160" t="s">
        <v>5434</v>
      </c>
      <c r="B2829" s="300"/>
      <c r="C2829" s="160" t="s">
        <v>5435</v>
      </c>
      <c r="D2829" s="638" t="s">
        <v>3</v>
      </c>
      <c r="E2829" s="301">
        <v>6731.33</v>
      </c>
      <c r="F2829" s="161">
        <v>273.02999999999997</v>
      </c>
      <c r="G2829" s="161">
        <v>7004.36</v>
      </c>
    </row>
    <row r="2830" spans="1:7" s="190" customFormat="1" ht="25.5">
      <c r="A2830" s="160" t="s">
        <v>5436</v>
      </c>
      <c r="B2830" s="300"/>
      <c r="C2830" s="160" t="s">
        <v>5437</v>
      </c>
      <c r="D2830" s="638" t="s">
        <v>3</v>
      </c>
      <c r="E2830" s="301">
        <v>9516.23</v>
      </c>
      <c r="F2830" s="161">
        <v>273.02999999999997</v>
      </c>
      <c r="G2830" s="161">
        <v>9789.26</v>
      </c>
    </row>
    <row r="2831" spans="1:7" s="190" customFormat="1" ht="25.5">
      <c r="A2831" s="160" t="s">
        <v>5438</v>
      </c>
      <c r="B2831" s="300"/>
      <c r="C2831" s="160" t="s">
        <v>5439</v>
      </c>
      <c r="D2831" s="638" t="s">
        <v>3</v>
      </c>
      <c r="E2831" s="301">
        <v>2534.58</v>
      </c>
      <c r="F2831" s="161">
        <v>264.47000000000003</v>
      </c>
      <c r="G2831" s="161">
        <v>2799.05</v>
      </c>
    </row>
    <row r="2832" spans="1:7" s="190" customFormat="1" ht="25.5">
      <c r="A2832" s="160" t="s">
        <v>5440</v>
      </c>
      <c r="B2832" s="300"/>
      <c r="C2832" s="160" t="s">
        <v>5441</v>
      </c>
      <c r="D2832" s="638" t="s">
        <v>3</v>
      </c>
      <c r="E2832" s="301">
        <v>2901.21</v>
      </c>
      <c r="F2832" s="161">
        <v>264.47000000000003</v>
      </c>
      <c r="G2832" s="161">
        <v>3165.68</v>
      </c>
    </row>
    <row r="2833" spans="1:7" s="190" customFormat="1" ht="25.5">
      <c r="A2833" s="160" t="s">
        <v>5442</v>
      </c>
      <c r="B2833" s="300"/>
      <c r="C2833" s="160" t="s">
        <v>5443</v>
      </c>
      <c r="D2833" s="638" t="s">
        <v>3</v>
      </c>
      <c r="E2833" s="301">
        <v>4538.16</v>
      </c>
      <c r="F2833" s="161">
        <v>273.02999999999997</v>
      </c>
      <c r="G2833" s="161">
        <v>4811.1899999999996</v>
      </c>
    </row>
    <row r="2834" spans="1:7" s="190" customFormat="1" ht="25.5">
      <c r="A2834" s="160" t="s">
        <v>5444</v>
      </c>
      <c r="B2834" s="300"/>
      <c r="C2834" s="160" t="s">
        <v>5445</v>
      </c>
      <c r="D2834" s="638" t="s">
        <v>3</v>
      </c>
      <c r="E2834" s="301">
        <v>4934.5600000000004</v>
      </c>
      <c r="F2834" s="161">
        <v>273.02999999999997</v>
      </c>
      <c r="G2834" s="161">
        <v>5207.59</v>
      </c>
    </row>
    <row r="2835" spans="1:7" s="190" customFormat="1" ht="25.5">
      <c r="A2835" s="160" t="s">
        <v>5446</v>
      </c>
      <c r="B2835" s="300"/>
      <c r="C2835" s="160" t="s">
        <v>5447</v>
      </c>
      <c r="D2835" s="638" t="s">
        <v>3</v>
      </c>
      <c r="E2835" s="301">
        <v>4180.95</v>
      </c>
      <c r="F2835" s="161">
        <v>264.47000000000003</v>
      </c>
      <c r="G2835" s="161">
        <v>4445.42</v>
      </c>
    </row>
    <row r="2836" spans="1:7" s="190" customFormat="1" ht="25.5">
      <c r="A2836" s="160" t="s">
        <v>5448</v>
      </c>
      <c r="B2836" s="300"/>
      <c r="C2836" s="160" t="s">
        <v>5449</v>
      </c>
      <c r="D2836" s="638" t="s">
        <v>3</v>
      </c>
      <c r="E2836" s="301">
        <v>4875.1000000000004</v>
      </c>
      <c r="F2836" s="161">
        <v>273.02999999999997</v>
      </c>
      <c r="G2836" s="161">
        <v>5148.13</v>
      </c>
    </row>
    <row r="2837" spans="1:7" s="190" customFormat="1" ht="25.5">
      <c r="A2837" s="160" t="s">
        <v>5450</v>
      </c>
      <c r="B2837" s="300"/>
      <c r="C2837" s="160" t="s">
        <v>5451</v>
      </c>
      <c r="D2837" s="638" t="s">
        <v>3</v>
      </c>
      <c r="E2837" s="301">
        <v>7508.07</v>
      </c>
      <c r="F2837" s="161">
        <v>273.02999999999997</v>
      </c>
      <c r="G2837" s="161">
        <v>7781.1</v>
      </c>
    </row>
    <row r="2838" spans="1:7" s="190" customFormat="1" ht="15.95" customHeight="1">
      <c r="A2838" s="185" t="s">
        <v>5452</v>
      </c>
      <c r="B2838" s="186" t="s">
        <v>5453</v>
      </c>
      <c r="C2838" s="187"/>
      <c r="D2838" s="191"/>
      <c r="E2838" s="192"/>
      <c r="F2838" s="192"/>
      <c r="G2838" s="193"/>
    </row>
    <row r="2839" spans="1:7" s="190" customFormat="1" ht="25.5">
      <c r="A2839" s="160" t="s">
        <v>5454</v>
      </c>
      <c r="B2839" s="300"/>
      <c r="C2839" s="160" t="s">
        <v>7972</v>
      </c>
      <c r="D2839" s="638" t="s">
        <v>0</v>
      </c>
      <c r="E2839" s="301">
        <v>28534.04</v>
      </c>
      <c r="F2839" s="161">
        <v>618.16</v>
      </c>
      <c r="G2839" s="161">
        <v>29152.2</v>
      </c>
    </row>
    <row r="2840" spans="1:7" s="190" customFormat="1" ht="25.5">
      <c r="A2840" s="160" t="s">
        <v>5455</v>
      </c>
      <c r="B2840" s="300"/>
      <c r="C2840" s="160" t="s">
        <v>7973</v>
      </c>
      <c r="D2840" s="638" t="s">
        <v>0</v>
      </c>
      <c r="E2840" s="301">
        <v>32984.07</v>
      </c>
      <c r="F2840" s="161">
        <v>618.16</v>
      </c>
      <c r="G2840" s="161">
        <v>33602.230000000003</v>
      </c>
    </row>
    <row r="2841" spans="1:7" s="190" customFormat="1" ht="25.5">
      <c r="A2841" s="160" t="s">
        <v>5456</v>
      </c>
      <c r="B2841" s="300"/>
      <c r="C2841" s="160" t="s">
        <v>7974</v>
      </c>
      <c r="D2841" s="638" t="s">
        <v>0</v>
      </c>
      <c r="E2841" s="301">
        <v>38110.67</v>
      </c>
      <c r="F2841" s="161">
        <v>618.16</v>
      </c>
      <c r="G2841" s="161">
        <v>38728.83</v>
      </c>
    </row>
    <row r="2842" spans="1:7" s="190" customFormat="1" ht="25.5">
      <c r="A2842" s="160" t="s">
        <v>5457</v>
      </c>
      <c r="B2842" s="300"/>
      <c r="C2842" s="160" t="s">
        <v>7975</v>
      </c>
      <c r="D2842" s="638" t="s">
        <v>0</v>
      </c>
      <c r="E2842" s="301">
        <v>42470.03</v>
      </c>
      <c r="F2842" s="161">
        <v>618.16</v>
      </c>
      <c r="G2842" s="161">
        <v>43088.19</v>
      </c>
    </row>
    <row r="2843" spans="1:7" s="190" customFormat="1" ht="25.5">
      <c r="A2843" s="160" t="s">
        <v>5458</v>
      </c>
      <c r="B2843" s="300"/>
      <c r="C2843" s="160" t="s">
        <v>7976</v>
      </c>
      <c r="D2843" s="638" t="s">
        <v>0</v>
      </c>
      <c r="E2843" s="301">
        <v>2743.56</v>
      </c>
      <c r="F2843" s="161">
        <v>540.89</v>
      </c>
      <c r="G2843" s="161">
        <v>3284.45</v>
      </c>
    </row>
    <row r="2844" spans="1:7" s="190" customFormat="1" ht="25.5">
      <c r="A2844" s="160" t="s">
        <v>5459</v>
      </c>
      <c r="B2844" s="300"/>
      <c r="C2844" s="160" t="s">
        <v>7977</v>
      </c>
      <c r="D2844" s="638" t="s">
        <v>0</v>
      </c>
      <c r="E2844" s="301">
        <v>3546.94</v>
      </c>
      <c r="F2844" s="161">
        <v>540.89</v>
      </c>
      <c r="G2844" s="161">
        <v>4087.83</v>
      </c>
    </row>
    <row r="2845" spans="1:7" s="190" customFormat="1" ht="25.5">
      <c r="A2845" s="160" t="s">
        <v>5460</v>
      </c>
      <c r="B2845" s="300"/>
      <c r="C2845" s="160" t="s">
        <v>7978</v>
      </c>
      <c r="D2845" s="638" t="s">
        <v>0</v>
      </c>
      <c r="E2845" s="301">
        <v>4769.2299999999996</v>
      </c>
      <c r="F2845" s="161">
        <v>540.89</v>
      </c>
      <c r="G2845" s="161">
        <v>5310.12</v>
      </c>
    </row>
    <row r="2846" spans="1:7" s="190" customFormat="1" ht="38.25">
      <c r="A2846" s="160" t="s">
        <v>5461</v>
      </c>
      <c r="B2846" s="300"/>
      <c r="C2846" s="160" t="s">
        <v>7979</v>
      </c>
      <c r="D2846" s="638" t="s">
        <v>0</v>
      </c>
      <c r="E2846" s="301">
        <v>3054.2</v>
      </c>
      <c r="F2846" s="161">
        <v>540.89</v>
      </c>
      <c r="G2846" s="161">
        <v>3595.09</v>
      </c>
    </row>
    <row r="2847" spans="1:7" s="190" customFormat="1" ht="38.25">
      <c r="A2847" s="160" t="s">
        <v>5462</v>
      </c>
      <c r="B2847" s="300"/>
      <c r="C2847" s="160" t="s">
        <v>7980</v>
      </c>
      <c r="D2847" s="638" t="s">
        <v>0</v>
      </c>
      <c r="E2847" s="301">
        <v>3516.81</v>
      </c>
      <c r="F2847" s="161">
        <v>540.89</v>
      </c>
      <c r="G2847" s="161">
        <v>4057.7</v>
      </c>
    </row>
    <row r="2848" spans="1:7" s="190" customFormat="1" ht="38.25">
      <c r="A2848" s="160" t="s">
        <v>5463</v>
      </c>
      <c r="B2848" s="300"/>
      <c r="C2848" s="160" t="s">
        <v>7981</v>
      </c>
      <c r="D2848" s="638" t="s">
        <v>0</v>
      </c>
      <c r="E2848" s="301">
        <v>4175.33</v>
      </c>
      <c r="F2848" s="161">
        <v>540.89</v>
      </c>
      <c r="G2848" s="161">
        <v>4716.22</v>
      </c>
    </row>
    <row r="2849" spans="1:7" s="190" customFormat="1" ht="38.25">
      <c r="A2849" s="160" t="s">
        <v>5464</v>
      </c>
      <c r="B2849" s="300"/>
      <c r="C2849" s="160" t="s">
        <v>7982</v>
      </c>
      <c r="D2849" s="638" t="s">
        <v>0</v>
      </c>
      <c r="E2849" s="301">
        <v>4835.96</v>
      </c>
      <c r="F2849" s="161">
        <v>540.89</v>
      </c>
      <c r="G2849" s="161">
        <v>5376.85</v>
      </c>
    </row>
    <row r="2850" spans="1:7" s="190" customFormat="1" ht="38.25">
      <c r="A2850" s="160" t="s">
        <v>5465</v>
      </c>
      <c r="B2850" s="300"/>
      <c r="C2850" s="160" t="s">
        <v>7983</v>
      </c>
      <c r="D2850" s="638" t="s">
        <v>0</v>
      </c>
      <c r="E2850" s="301">
        <v>2818.76</v>
      </c>
      <c r="F2850" s="161">
        <v>540.89</v>
      </c>
      <c r="G2850" s="161">
        <v>3359.65</v>
      </c>
    </row>
    <row r="2851" spans="1:7" s="190" customFormat="1" ht="38.25">
      <c r="A2851" s="160" t="s">
        <v>5466</v>
      </c>
      <c r="B2851" s="300"/>
      <c r="C2851" s="160" t="s">
        <v>7984</v>
      </c>
      <c r="D2851" s="638" t="s">
        <v>0</v>
      </c>
      <c r="E2851" s="301">
        <v>3202.47</v>
      </c>
      <c r="F2851" s="161">
        <v>540.89</v>
      </c>
      <c r="G2851" s="161">
        <v>3743.36</v>
      </c>
    </row>
    <row r="2852" spans="1:7" s="190" customFormat="1" ht="38.25">
      <c r="A2852" s="160" t="s">
        <v>5467</v>
      </c>
      <c r="B2852" s="300"/>
      <c r="C2852" s="160" t="s">
        <v>7985</v>
      </c>
      <c r="D2852" s="638" t="s">
        <v>0</v>
      </c>
      <c r="E2852" s="301">
        <v>3475.93</v>
      </c>
      <c r="F2852" s="161">
        <v>540.89</v>
      </c>
      <c r="G2852" s="161">
        <v>4016.82</v>
      </c>
    </row>
    <row r="2853" spans="1:7" s="190" customFormat="1" ht="38.25">
      <c r="A2853" s="160" t="s">
        <v>5468</v>
      </c>
      <c r="B2853" s="300"/>
      <c r="C2853" s="160" t="s">
        <v>7986</v>
      </c>
      <c r="D2853" s="638" t="s">
        <v>0</v>
      </c>
      <c r="E2853" s="301">
        <v>3589.95</v>
      </c>
      <c r="F2853" s="161">
        <v>540.89</v>
      </c>
      <c r="G2853" s="161">
        <v>4130.84</v>
      </c>
    </row>
    <row r="2854" spans="1:7" s="190" customFormat="1" ht="15.95" customHeight="1">
      <c r="A2854" s="185" t="s">
        <v>5469</v>
      </c>
      <c r="B2854" s="186" t="s">
        <v>7287</v>
      </c>
      <c r="C2854" s="187"/>
      <c r="D2854" s="191"/>
      <c r="E2854" s="192"/>
      <c r="F2854" s="192"/>
      <c r="G2854" s="193"/>
    </row>
    <row r="2855" spans="1:7" s="190" customFormat="1" ht="38.25">
      <c r="A2855" s="160" t="s">
        <v>5470</v>
      </c>
      <c r="B2855" s="300"/>
      <c r="C2855" s="160" t="s">
        <v>5471</v>
      </c>
      <c r="D2855" s="638" t="s">
        <v>0</v>
      </c>
      <c r="E2855" s="301">
        <v>5865.8</v>
      </c>
      <c r="F2855" s="161">
        <v>188.8</v>
      </c>
      <c r="G2855" s="161">
        <v>6054.6</v>
      </c>
    </row>
    <row r="2856" spans="1:7" s="190" customFormat="1" ht="38.25">
      <c r="A2856" s="160" t="s">
        <v>5472</v>
      </c>
      <c r="B2856" s="300"/>
      <c r="C2856" s="160" t="s">
        <v>5473</v>
      </c>
      <c r="D2856" s="638" t="s">
        <v>0</v>
      </c>
      <c r="E2856" s="301">
        <v>10117.120000000001</v>
      </c>
      <c r="F2856" s="161">
        <v>188.8</v>
      </c>
      <c r="G2856" s="161">
        <v>10305.92</v>
      </c>
    </row>
    <row r="2857" spans="1:7" s="190" customFormat="1" ht="38.25">
      <c r="A2857" s="160" t="s">
        <v>5474</v>
      </c>
      <c r="B2857" s="300"/>
      <c r="C2857" s="160" t="s">
        <v>5475</v>
      </c>
      <c r="D2857" s="638" t="s">
        <v>0</v>
      </c>
      <c r="E2857" s="301">
        <v>2885.29</v>
      </c>
      <c r="F2857" s="161">
        <v>188.8</v>
      </c>
      <c r="G2857" s="161">
        <v>3074.09</v>
      </c>
    </row>
    <row r="2858" spans="1:7" s="190" customFormat="1" ht="38.25">
      <c r="A2858" s="160" t="s">
        <v>5476</v>
      </c>
      <c r="B2858" s="300"/>
      <c r="C2858" s="160" t="s">
        <v>5477</v>
      </c>
      <c r="D2858" s="638" t="s">
        <v>0</v>
      </c>
      <c r="E2858" s="301">
        <v>1468.12</v>
      </c>
      <c r="F2858" s="161">
        <v>188.8</v>
      </c>
      <c r="G2858" s="161">
        <v>1656.92</v>
      </c>
    </row>
    <row r="2859" spans="1:7" s="190" customFormat="1" ht="38.25">
      <c r="A2859" s="160" t="s">
        <v>5478</v>
      </c>
      <c r="B2859" s="300"/>
      <c r="C2859" s="160" t="s">
        <v>5479</v>
      </c>
      <c r="D2859" s="638" t="s">
        <v>0</v>
      </c>
      <c r="E2859" s="301">
        <v>29448.240000000002</v>
      </c>
      <c r="F2859" s="161">
        <v>188.8</v>
      </c>
      <c r="G2859" s="161">
        <v>29637.040000000001</v>
      </c>
    </row>
    <row r="2860" spans="1:7" s="190" customFormat="1" ht="38.25">
      <c r="A2860" s="160" t="s">
        <v>5480</v>
      </c>
      <c r="B2860" s="300"/>
      <c r="C2860" s="160" t="s">
        <v>5481</v>
      </c>
      <c r="D2860" s="638" t="s">
        <v>0</v>
      </c>
      <c r="E2860" s="301">
        <v>1905.66</v>
      </c>
      <c r="F2860" s="161">
        <v>188.8</v>
      </c>
      <c r="G2860" s="161">
        <v>2094.46</v>
      </c>
    </row>
    <row r="2861" spans="1:7" s="190" customFormat="1" ht="38.25">
      <c r="A2861" s="160" t="s">
        <v>5482</v>
      </c>
      <c r="B2861" s="300"/>
      <c r="C2861" s="160" t="s">
        <v>5483</v>
      </c>
      <c r="D2861" s="638" t="s">
        <v>0</v>
      </c>
      <c r="E2861" s="301">
        <v>6347.87</v>
      </c>
      <c r="F2861" s="161">
        <v>188.8</v>
      </c>
      <c r="G2861" s="161">
        <v>6536.67</v>
      </c>
    </row>
    <row r="2862" spans="1:7" s="190" customFormat="1" ht="38.25">
      <c r="A2862" s="160" t="s">
        <v>5484</v>
      </c>
      <c r="B2862" s="300"/>
      <c r="C2862" s="160" t="s">
        <v>5485</v>
      </c>
      <c r="D2862" s="638" t="s">
        <v>0</v>
      </c>
      <c r="E2862" s="301">
        <v>3080.22</v>
      </c>
      <c r="F2862" s="161">
        <v>188.8</v>
      </c>
      <c r="G2862" s="161">
        <v>3269.02</v>
      </c>
    </row>
    <row r="2863" spans="1:7" s="190" customFormat="1" ht="38.25">
      <c r="A2863" s="160" t="s">
        <v>5486</v>
      </c>
      <c r="B2863" s="300"/>
      <c r="C2863" s="160" t="s">
        <v>5487</v>
      </c>
      <c r="D2863" s="638" t="s">
        <v>0</v>
      </c>
      <c r="E2863" s="301">
        <v>11839.56</v>
      </c>
      <c r="F2863" s="161">
        <v>188.8</v>
      </c>
      <c r="G2863" s="161">
        <v>12028.36</v>
      </c>
    </row>
    <row r="2864" spans="1:7" s="190" customFormat="1" ht="38.25">
      <c r="A2864" s="160" t="s">
        <v>5488</v>
      </c>
      <c r="B2864" s="300"/>
      <c r="C2864" s="160" t="s">
        <v>5489</v>
      </c>
      <c r="D2864" s="638" t="s">
        <v>0</v>
      </c>
      <c r="E2864" s="301">
        <v>2274.5700000000002</v>
      </c>
      <c r="F2864" s="161">
        <v>188.8</v>
      </c>
      <c r="G2864" s="161">
        <v>2463.37</v>
      </c>
    </row>
    <row r="2865" spans="1:7" s="190" customFormat="1" ht="38.25">
      <c r="A2865" s="160" t="s">
        <v>5490</v>
      </c>
      <c r="B2865" s="300"/>
      <c r="C2865" s="160" t="s">
        <v>5491</v>
      </c>
      <c r="D2865" s="638" t="s">
        <v>0</v>
      </c>
      <c r="E2865" s="301">
        <v>3112.66</v>
      </c>
      <c r="F2865" s="161">
        <v>188.8</v>
      </c>
      <c r="G2865" s="161">
        <v>3301.46</v>
      </c>
    </row>
    <row r="2866" spans="1:7" s="190" customFormat="1" ht="38.25">
      <c r="A2866" s="160" t="s">
        <v>5492</v>
      </c>
      <c r="B2866" s="300"/>
      <c r="C2866" s="160" t="s">
        <v>5493</v>
      </c>
      <c r="D2866" s="638" t="s">
        <v>0</v>
      </c>
      <c r="E2866" s="301">
        <v>3615.38</v>
      </c>
      <c r="F2866" s="161">
        <v>188.8</v>
      </c>
      <c r="G2866" s="161">
        <v>3804.18</v>
      </c>
    </row>
    <row r="2867" spans="1:7" s="190" customFormat="1" ht="38.25">
      <c r="A2867" s="160" t="s">
        <v>5494</v>
      </c>
      <c r="B2867" s="300"/>
      <c r="C2867" s="160" t="s">
        <v>5495</v>
      </c>
      <c r="D2867" s="638" t="s">
        <v>0</v>
      </c>
      <c r="E2867" s="301">
        <v>4768.07</v>
      </c>
      <c r="F2867" s="161">
        <v>188.8</v>
      </c>
      <c r="G2867" s="161">
        <v>4956.87</v>
      </c>
    </row>
    <row r="2868" spans="1:7" s="190" customFormat="1" ht="38.25">
      <c r="A2868" s="160" t="s">
        <v>5496</v>
      </c>
      <c r="B2868" s="300"/>
      <c r="C2868" s="160" t="s">
        <v>5497</v>
      </c>
      <c r="D2868" s="638" t="s">
        <v>0</v>
      </c>
      <c r="E2868" s="301">
        <v>3717.54</v>
      </c>
      <c r="F2868" s="161">
        <v>188.8</v>
      </c>
      <c r="G2868" s="161">
        <v>3906.34</v>
      </c>
    </row>
    <row r="2869" spans="1:7" s="190" customFormat="1" ht="38.25">
      <c r="A2869" s="160" t="s">
        <v>5498</v>
      </c>
      <c r="B2869" s="300"/>
      <c r="C2869" s="160" t="s">
        <v>1795</v>
      </c>
      <c r="D2869" s="638" t="s">
        <v>0</v>
      </c>
      <c r="E2869" s="301">
        <v>978.4</v>
      </c>
      <c r="F2869" s="161">
        <v>188.8</v>
      </c>
      <c r="G2869" s="161">
        <v>1167.2</v>
      </c>
    </row>
    <row r="2870" spans="1:7" s="190" customFormat="1" ht="38.25">
      <c r="A2870" s="160" t="s">
        <v>5499</v>
      </c>
      <c r="B2870" s="300"/>
      <c r="C2870" s="160" t="s">
        <v>5500</v>
      </c>
      <c r="D2870" s="638" t="s">
        <v>0</v>
      </c>
      <c r="E2870" s="301">
        <v>717.32</v>
      </c>
      <c r="F2870" s="161">
        <v>188.8</v>
      </c>
      <c r="G2870" s="161">
        <v>906.12</v>
      </c>
    </row>
    <row r="2871" spans="1:7" s="190" customFormat="1" ht="38.25">
      <c r="A2871" s="160" t="s">
        <v>5501</v>
      </c>
      <c r="B2871" s="300"/>
      <c r="C2871" s="160" t="s">
        <v>5502</v>
      </c>
      <c r="D2871" s="638" t="s">
        <v>0</v>
      </c>
      <c r="E2871" s="301">
        <v>10289.290000000001</v>
      </c>
      <c r="F2871" s="161">
        <v>188.8</v>
      </c>
      <c r="G2871" s="161">
        <v>10478.09</v>
      </c>
    </row>
    <row r="2872" spans="1:7" s="190" customFormat="1" ht="38.25">
      <c r="A2872" s="160" t="s">
        <v>5503</v>
      </c>
      <c r="B2872" s="300"/>
      <c r="C2872" s="160" t="s">
        <v>5504</v>
      </c>
      <c r="D2872" s="638" t="s">
        <v>0</v>
      </c>
      <c r="E2872" s="301">
        <v>7339.12</v>
      </c>
      <c r="F2872" s="161">
        <v>188.8</v>
      </c>
      <c r="G2872" s="161">
        <v>7527.92</v>
      </c>
    </row>
    <row r="2873" spans="1:7" s="190" customFormat="1" ht="38.25">
      <c r="A2873" s="160" t="s">
        <v>5505</v>
      </c>
      <c r="B2873" s="300"/>
      <c r="C2873" s="160" t="s">
        <v>5506</v>
      </c>
      <c r="D2873" s="638" t="s">
        <v>0</v>
      </c>
      <c r="E2873" s="301">
        <v>930.16</v>
      </c>
      <c r="F2873" s="161">
        <v>188.8</v>
      </c>
      <c r="G2873" s="161">
        <v>1118.96</v>
      </c>
    </row>
    <row r="2874" spans="1:7" s="190" customFormat="1" ht="38.25">
      <c r="A2874" s="160" t="s">
        <v>5507</v>
      </c>
      <c r="B2874" s="300"/>
      <c r="C2874" s="160" t="s">
        <v>5508</v>
      </c>
      <c r="D2874" s="638" t="s">
        <v>0</v>
      </c>
      <c r="E2874" s="301">
        <v>17653.09</v>
      </c>
      <c r="F2874" s="161">
        <v>188.8</v>
      </c>
      <c r="G2874" s="161">
        <v>17841.89</v>
      </c>
    </row>
    <row r="2875" spans="1:7" s="190" customFormat="1" ht="38.25">
      <c r="A2875" s="160" t="s">
        <v>5509</v>
      </c>
      <c r="B2875" s="300"/>
      <c r="C2875" s="160" t="s">
        <v>5510</v>
      </c>
      <c r="D2875" s="638" t="s">
        <v>0</v>
      </c>
      <c r="E2875" s="301">
        <v>18603.86</v>
      </c>
      <c r="F2875" s="161">
        <v>188.8</v>
      </c>
      <c r="G2875" s="161">
        <v>18792.66</v>
      </c>
    </row>
    <row r="2876" spans="1:7" s="190" customFormat="1" ht="38.25">
      <c r="A2876" s="160" t="s">
        <v>5511</v>
      </c>
      <c r="B2876" s="300"/>
      <c r="C2876" s="160" t="s">
        <v>7987</v>
      </c>
      <c r="D2876" s="638" t="s">
        <v>0</v>
      </c>
      <c r="E2876" s="301">
        <v>1229.3599999999999</v>
      </c>
      <c r="F2876" s="161">
        <v>188.8</v>
      </c>
      <c r="G2876" s="161">
        <v>1418.16</v>
      </c>
    </row>
    <row r="2877" spans="1:7" s="190" customFormat="1" ht="38.25">
      <c r="A2877" s="160" t="s">
        <v>5512</v>
      </c>
      <c r="B2877" s="300"/>
      <c r="C2877" s="160" t="s">
        <v>7988</v>
      </c>
      <c r="D2877" s="638" t="s">
        <v>0</v>
      </c>
      <c r="E2877" s="301">
        <v>1918.49</v>
      </c>
      <c r="F2877" s="161">
        <v>188.8</v>
      </c>
      <c r="G2877" s="161">
        <v>2107.29</v>
      </c>
    </row>
    <row r="2878" spans="1:7" s="190" customFormat="1" ht="15.95" customHeight="1">
      <c r="A2878" s="185" t="s">
        <v>5513</v>
      </c>
      <c r="B2878" s="186" t="s">
        <v>1796</v>
      </c>
      <c r="C2878" s="187"/>
      <c r="D2878" s="191"/>
      <c r="E2878" s="192"/>
      <c r="F2878" s="192"/>
      <c r="G2878" s="193"/>
    </row>
    <row r="2879" spans="1:7" s="190" customFormat="1" ht="38.25">
      <c r="A2879" s="160" t="s">
        <v>5514</v>
      </c>
      <c r="B2879" s="300"/>
      <c r="C2879" s="160" t="s">
        <v>1797</v>
      </c>
      <c r="D2879" s="638" t="s">
        <v>0</v>
      </c>
      <c r="E2879" s="301">
        <v>5329.77</v>
      </c>
      <c r="F2879" s="161">
        <v>402.6</v>
      </c>
      <c r="G2879" s="161">
        <v>5732.37</v>
      </c>
    </row>
    <row r="2880" spans="1:7" s="190" customFormat="1" ht="38.25">
      <c r="A2880" s="160" t="s">
        <v>5515</v>
      </c>
      <c r="B2880" s="300"/>
      <c r="C2880" s="160" t="s">
        <v>1798</v>
      </c>
      <c r="D2880" s="638" t="s">
        <v>0</v>
      </c>
      <c r="E2880" s="301">
        <v>5887.35</v>
      </c>
      <c r="F2880" s="161">
        <v>402.6</v>
      </c>
      <c r="G2880" s="161">
        <v>6289.95</v>
      </c>
    </row>
    <row r="2881" spans="1:7" s="190" customFormat="1" ht="38.25">
      <c r="A2881" s="160" t="s">
        <v>5516</v>
      </c>
      <c r="B2881" s="300"/>
      <c r="C2881" s="160" t="s">
        <v>1799</v>
      </c>
      <c r="D2881" s="638" t="s">
        <v>0</v>
      </c>
      <c r="E2881" s="301">
        <v>13465.7</v>
      </c>
      <c r="F2881" s="161">
        <v>402.6</v>
      </c>
      <c r="G2881" s="161">
        <v>13868.3</v>
      </c>
    </row>
    <row r="2882" spans="1:7" s="190" customFormat="1" ht="38.25">
      <c r="A2882" s="160" t="s">
        <v>5517</v>
      </c>
      <c r="B2882" s="300"/>
      <c r="C2882" s="160" t="s">
        <v>1800</v>
      </c>
      <c r="D2882" s="638" t="s">
        <v>0</v>
      </c>
      <c r="E2882" s="301">
        <v>5637.25</v>
      </c>
      <c r="F2882" s="161">
        <v>402.6</v>
      </c>
      <c r="G2882" s="161">
        <v>6039.85</v>
      </c>
    </row>
    <row r="2883" spans="1:7" s="190" customFormat="1" ht="38.25">
      <c r="A2883" s="160" t="s">
        <v>5518</v>
      </c>
      <c r="B2883" s="300"/>
      <c r="C2883" s="160" t="s">
        <v>1801</v>
      </c>
      <c r="D2883" s="638" t="s">
        <v>0</v>
      </c>
      <c r="E2883" s="301">
        <v>6657.31</v>
      </c>
      <c r="F2883" s="161">
        <v>402.6</v>
      </c>
      <c r="G2883" s="161">
        <v>7059.91</v>
      </c>
    </row>
    <row r="2884" spans="1:7" s="190" customFormat="1" ht="38.25">
      <c r="A2884" s="160" t="s">
        <v>5519</v>
      </c>
      <c r="B2884" s="300"/>
      <c r="C2884" s="160" t="s">
        <v>1802</v>
      </c>
      <c r="D2884" s="638" t="s">
        <v>0</v>
      </c>
      <c r="E2884" s="301">
        <v>11762.49</v>
      </c>
      <c r="F2884" s="161">
        <v>402.6</v>
      </c>
      <c r="G2884" s="161">
        <v>12165.09</v>
      </c>
    </row>
    <row r="2885" spans="1:7" s="190" customFormat="1" ht="51">
      <c r="A2885" s="160" t="s">
        <v>5520</v>
      </c>
      <c r="B2885" s="300"/>
      <c r="C2885" s="160" t="s">
        <v>1803</v>
      </c>
      <c r="D2885" s="638" t="s">
        <v>0</v>
      </c>
      <c r="E2885" s="301">
        <v>3943.47</v>
      </c>
      <c r="F2885" s="161">
        <v>268.39999999999998</v>
      </c>
      <c r="G2885" s="161">
        <v>4211.87</v>
      </c>
    </row>
    <row r="2886" spans="1:7" ht="51">
      <c r="A2886" s="160" t="s">
        <v>5521</v>
      </c>
      <c r="B2886" s="300"/>
      <c r="C2886" s="160" t="s">
        <v>1804</v>
      </c>
      <c r="D2886" s="638" t="s">
        <v>0</v>
      </c>
      <c r="E2886" s="301">
        <v>5357.76</v>
      </c>
      <c r="F2886" s="161">
        <v>268.39999999999998</v>
      </c>
      <c r="G2886" s="161">
        <v>5626.16</v>
      </c>
    </row>
    <row r="2887" spans="1:7" s="190" customFormat="1" ht="38.25">
      <c r="A2887" s="160" t="s">
        <v>5522</v>
      </c>
      <c r="B2887" s="300"/>
      <c r="C2887" s="160" t="s">
        <v>1805</v>
      </c>
      <c r="D2887" s="638" t="s">
        <v>0</v>
      </c>
      <c r="E2887" s="301">
        <v>1578.11</v>
      </c>
      <c r="F2887" s="161">
        <v>268.39999999999998</v>
      </c>
      <c r="G2887" s="161">
        <v>1846.51</v>
      </c>
    </row>
    <row r="2888" spans="1:7" s="190" customFormat="1" ht="38.25">
      <c r="A2888" s="160" t="s">
        <v>5523</v>
      </c>
      <c r="B2888" s="300"/>
      <c r="C2888" s="160" t="s">
        <v>1806</v>
      </c>
      <c r="D2888" s="638" t="s">
        <v>0</v>
      </c>
      <c r="E2888" s="301">
        <v>1844.9</v>
      </c>
      <c r="F2888" s="161">
        <v>268.39999999999998</v>
      </c>
      <c r="G2888" s="161">
        <v>2113.3000000000002</v>
      </c>
    </row>
    <row r="2889" spans="1:7" s="190" customFormat="1" ht="38.25">
      <c r="A2889" s="160" t="s">
        <v>5524</v>
      </c>
      <c r="B2889" s="300"/>
      <c r="C2889" s="160" t="s">
        <v>1807</v>
      </c>
      <c r="D2889" s="638" t="s">
        <v>0</v>
      </c>
      <c r="E2889" s="301">
        <v>4210.01</v>
      </c>
      <c r="F2889" s="161">
        <v>268.39999999999998</v>
      </c>
      <c r="G2889" s="161">
        <v>4478.41</v>
      </c>
    </row>
    <row r="2890" spans="1:7" s="190" customFormat="1" ht="38.25">
      <c r="A2890" s="160" t="s">
        <v>5525</v>
      </c>
      <c r="B2890" s="300"/>
      <c r="C2890" s="160" t="s">
        <v>1808</v>
      </c>
      <c r="D2890" s="638" t="s">
        <v>0</v>
      </c>
      <c r="E2890" s="301">
        <v>2678.36</v>
      </c>
      <c r="F2890" s="161">
        <v>268.39999999999998</v>
      </c>
      <c r="G2890" s="161">
        <v>2946.76</v>
      </c>
    </row>
    <row r="2891" spans="1:7" s="190" customFormat="1" ht="38.25">
      <c r="A2891" s="160" t="s">
        <v>5526</v>
      </c>
      <c r="B2891" s="300"/>
      <c r="C2891" s="160" t="s">
        <v>1809</v>
      </c>
      <c r="D2891" s="638" t="s">
        <v>0</v>
      </c>
      <c r="E2891" s="301">
        <v>10041.52</v>
      </c>
      <c r="F2891" s="161">
        <v>268.39999999999998</v>
      </c>
      <c r="G2891" s="161">
        <v>10309.92</v>
      </c>
    </row>
    <row r="2892" spans="1:7" s="190" customFormat="1" ht="38.25">
      <c r="A2892" s="160" t="s">
        <v>5527</v>
      </c>
      <c r="B2892" s="300"/>
      <c r="C2892" s="160" t="s">
        <v>1810</v>
      </c>
      <c r="D2892" s="638" t="s">
        <v>0</v>
      </c>
      <c r="E2892" s="301">
        <v>17868.72</v>
      </c>
      <c r="F2892" s="161">
        <v>268.39999999999998</v>
      </c>
      <c r="G2892" s="161">
        <v>18137.12</v>
      </c>
    </row>
    <row r="2893" spans="1:7" s="190" customFormat="1" ht="51">
      <c r="A2893" s="160" t="s">
        <v>5528</v>
      </c>
      <c r="B2893" s="300"/>
      <c r="C2893" s="160" t="s">
        <v>1811</v>
      </c>
      <c r="D2893" s="638" t="s">
        <v>0</v>
      </c>
      <c r="E2893" s="301">
        <v>4470.55</v>
      </c>
      <c r="F2893" s="161">
        <v>268.39999999999998</v>
      </c>
      <c r="G2893" s="161">
        <v>4738.95</v>
      </c>
    </row>
    <row r="2894" spans="1:7" s="190" customFormat="1" ht="38.25">
      <c r="A2894" s="160" t="s">
        <v>5529</v>
      </c>
      <c r="B2894" s="300"/>
      <c r="C2894" s="160" t="s">
        <v>1812</v>
      </c>
      <c r="D2894" s="638" t="s">
        <v>0</v>
      </c>
      <c r="E2894" s="301">
        <v>18096.5</v>
      </c>
      <c r="F2894" s="161">
        <v>268.39999999999998</v>
      </c>
      <c r="G2894" s="161">
        <v>18364.900000000001</v>
      </c>
    </row>
    <row r="2895" spans="1:7" s="190" customFormat="1" ht="15.95" customHeight="1">
      <c r="A2895" s="185" t="s">
        <v>5530</v>
      </c>
      <c r="B2895" s="186" t="s">
        <v>5531</v>
      </c>
      <c r="C2895" s="187"/>
      <c r="D2895" s="191"/>
      <c r="E2895" s="192"/>
      <c r="F2895" s="192"/>
      <c r="G2895" s="193"/>
    </row>
    <row r="2896" spans="1:7" s="190" customFormat="1" ht="25.5">
      <c r="A2896" s="160" t="s">
        <v>5532</v>
      </c>
      <c r="B2896" s="300"/>
      <c r="C2896" s="160" t="s">
        <v>5533</v>
      </c>
      <c r="D2896" s="638" t="s">
        <v>0</v>
      </c>
      <c r="E2896" s="301">
        <v>2484.88</v>
      </c>
      <c r="F2896" s="161">
        <v>94.4</v>
      </c>
      <c r="G2896" s="161">
        <v>2579.2800000000002</v>
      </c>
    </row>
    <row r="2897" spans="1:7" s="190" customFormat="1" ht="15.95" customHeight="1">
      <c r="A2897" s="185" t="s">
        <v>5534</v>
      </c>
      <c r="B2897" s="186" t="s">
        <v>5535</v>
      </c>
      <c r="C2897" s="187"/>
      <c r="D2897" s="191"/>
      <c r="E2897" s="192"/>
      <c r="F2897" s="192"/>
      <c r="G2897" s="193"/>
    </row>
    <row r="2898" spans="1:7" s="190" customFormat="1" ht="38.25">
      <c r="A2898" s="160" t="s">
        <v>5536</v>
      </c>
      <c r="B2898" s="300"/>
      <c r="C2898" s="160" t="s">
        <v>1813</v>
      </c>
      <c r="D2898" s="638" t="s">
        <v>0</v>
      </c>
      <c r="E2898" s="301">
        <v>18.899999999999999</v>
      </c>
      <c r="F2898" s="161">
        <v>9.07</v>
      </c>
      <c r="G2898" s="161">
        <v>27.97</v>
      </c>
    </row>
    <row r="2899" spans="1:7" s="190" customFormat="1" ht="25.5">
      <c r="A2899" s="160" t="s">
        <v>5537</v>
      </c>
      <c r="B2899" s="300"/>
      <c r="C2899" s="160" t="s">
        <v>1814</v>
      </c>
      <c r="D2899" s="638" t="s">
        <v>0</v>
      </c>
      <c r="E2899" s="301">
        <v>670.93</v>
      </c>
      <c r="F2899" s="161">
        <v>33.549999999999997</v>
      </c>
      <c r="G2899" s="161">
        <v>704.48</v>
      </c>
    </row>
    <row r="2900" spans="1:7" s="190" customFormat="1">
      <c r="A2900" s="160" t="s">
        <v>5538</v>
      </c>
      <c r="B2900" s="300"/>
      <c r="C2900" s="160" t="s">
        <v>1815</v>
      </c>
      <c r="D2900" s="638" t="s">
        <v>0</v>
      </c>
      <c r="E2900" s="301">
        <v>154.1</v>
      </c>
      <c r="F2900" s="161">
        <v>16.79</v>
      </c>
      <c r="G2900" s="161">
        <v>170.89</v>
      </c>
    </row>
    <row r="2901" spans="1:7" s="190" customFormat="1">
      <c r="A2901" s="160" t="s">
        <v>5539</v>
      </c>
      <c r="B2901" s="300"/>
      <c r="C2901" s="160" t="s">
        <v>1816</v>
      </c>
      <c r="D2901" s="638" t="s">
        <v>0</v>
      </c>
      <c r="E2901" s="301">
        <v>488.34</v>
      </c>
      <c r="F2901" s="161">
        <v>16.79</v>
      </c>
      <c r="G2901" s="161">
        <v>505.13</v>
      </c>
    </row>
    <row r="2902" spans="1:7" s="190" customFormat="1" ht="15.95" customHeight="1">
      <c r="A2902" s="179" t="s">
        <v>5540</v>
      </c>
      <c r="B2902" s="180" t="s">
        <v>5541</v>
      </c>
      <c r="C2902" s="181"/>
      <c r="D2902" s="182"/>
      <c r="E2902" s="183"/>
      <c r="F2902" s="183"/>
      <c r="G2902" s="184"/>
    </row>
    <row r="2903" spans="1:7" s="190" customFormat="1" ht="15.95" customHeight="1">
      <c r="A2903" s="185" t="s">
        <v>5542</v>
      </c>
      <c r="B2903" s="186" t="s">
        <v>1817</v>
      </c>
      <c r="C2903" s="187"/>
      <c r="D2903" s="191"/>
      <c r="E2903" s="192"/>
      <c r="F2903" s="192"/>
      <c r="G2903" s="193"/>
    </row>
    <row r="2904" spans="1:7" s="190" customFormat="1">
      <c r="A2904" s="160" t="s">
        <v>5543</v>
      </c>
      <c r="B2904" s="300"/>
      <c r="C2904" s="160" t="s">
        <v>1818</v>
      </c>
      <c r="D2904" s="638" t="s">
        <v>0</v>
      </c>
      <c r="E2904" s="301">
        <v>350.04</v>
      </c>
      <c r="F2904" s="161">
        <v>40.380000000000003</v>
      </c>
      <c r="G2904" s="161">
        <v>390.42</v>
      </c>
    </row>
    <row r="2905" spans="1:7" s="190" customFormat="1">
      <c r="A2905" s="160" t="s">
        <v>5544</v>
      </c>
      <c r="B2905" s="300"/>
      <c r="C2905" s="160" t="s">
        <v>1819</v>
      </c>
      <c r="D2905" s="638" t="s">
        <v>0</v>
      </c>
      <c r="E2905" s="301">
        <v>152.4</v>
      </c>
      <c r="F2905" s="161">
        <v>40.380000000000003</v>
      </c>
      <c r="G2905" s="161">
        <v>192.78</v>
      </c>
    </row>
    <row r="2906" spans="1:7" s="190" customFormat="1" ht="25.5">
      <c r="A2906" s="160" t="s">
        <v>5545</v>
      </c>
      <c r="B2906" s="300"/>
      <c r="C2906" s="160" t="s">
        <v>1820</v>
      </c>
      <c r="D2906" s="638" t="s">
        <v>0</v>
      </c>
      <c r="E2906" s="301">
        <v>313.23</v>
      </c>
      <c r="F2906" s="161">
        <v>40.380000000000003</v>
      </c>
      <c r="G2906" s="161">
        <v>353.61</v>
      </c>
    </row>
    <row r="2907" spans="1:7" s="190" customFormat="1">
      <c r="A2907" s="160" t="s">
        <v>5546</v>
      </c>
      <c r="B2907" s="300"/>
      <c r="C2907" s="160" t="s">
        <v>1821</v>
      </c>
      <c r="D2907" s="638" t="s">
        <v>0</v>
      </c>
      <c r="E2907" s="301">
        <v>60.41</v>
      </c>
      <c r="F2907" s="161">
        <v>47.2</v>
      </c>
      <c r="G2907" s="161">
        <v>107.61</v>
      </c>
    </row>
    <row r="2908" spans="1:7" s="190" customFormat="1">
      <c r="A2908" s="160" t="s">
        <v>5547</v>
      </c>
      <c r="B2908" s="300"/>
      <c r="C2908" s="160" t="s">
        <v>1822</v>
      </c>
      <c r="D2908" s="638" t="s">
        <v>0</v>
      </c>
      <c r="E2908" s="301">
        <v>182.07</v>
      </c>
      <c r="F2908" s="161">
        <v>47.2</v>
      </c>
      <c r="G2908" s="161">
        <v>229.27</v>
      </c>
    </row>
    <row r="2909" spans="1:7" s="190" customFormat="1" ht="25.5">
      <c r="A2909" s="160" t="s">
        <v>5548</v>
      </c>
      <c r="B2909" s="300"/>
      <c r="C2909" s="160" t="s">
        <v>1823</v>
      </c>
      <c r="D2909" s="638" t="s">
        <v>0</v>
      </c>
      <c r="E2909" s="301">
        <v>415.77</v>
      </c>
      <c r="F2909" s="161">
        <v>47.2</v>
      </c>
      <c r="G2909" s="161">
        <v>462.97</v>
      </c>
    </row>
    <row r="2910" spans="1:7" s="190" customFormat="1">
      <c r="A2910" s="160" t="s">
        <v>5549</v>
      </c>
      <c r="B2910" s="300"/>
      <c r="C2910" s="160" t="s">
        <v>1824</v>
      </c>
      <c r="D2910" s="638" t="s">
        <v>0</v>
      </c>
      <c r="E2910" s="301">
        <v>25.09</v>
      </c>
      <c r="F2910" s="161">
        <v>16.79</v>
      </c>
      <c r="G2910" s="161">
        <v>41.88</v>
      </c>
    </row>
    <row r="2911" spans="1:7" s="190" customFormat="1">
      <c r="A2911" s="160" t="s">
        <v>5550</v>
      </c>
      <c r="B2911" s="300"/>
      <c r="C2911" s="160" t="s">
        <v>1825</v>
      </c>
      <c r="D2911" s="638" t="s">
        <v>0</v>
      </c>
      <c r="E2911" s="301">
        <v>377.33</v>
      </c>
      <c r="F2911" s="161">
        <v>47.2</v>
      </c>
      <c r="G2911" s="161">
        <v>424.53</v>
      </c>
    </row>
    <row r="2912" spans="1:7" s="190" customFormat="1">
      <c r="A2912" s="160" t="s">
        <v>5551</v>
      </c>
      <c r="B2912" s="300"/>
      <c r="C2912" s="160" t="s">
        <v>1826</v>
      </c>
      <c r="D2912" s="638" t="s">
        <v>0</v>
      </c>
      <c r="E2912" s="301">
        <v>318.3</v>
      </c>
      <c r="F2912" s="161">
        <v>47.2</v>
      </c>
      <c r="G2912" s="161">
        <v>365.5</v>
      </c>
    </row>
    <row r="2913" spans="1:7">
      <c r="A2913" s="160" t="s">
        <v>5552</v>
      </c>
      <c r="B2913" s="300"/>
      <c r="C2913" s="160" t="s">
        <v>1827</v>
      </c>
      <c r="D2913" s="638" t="s">
        <v>0</v>
      </c>
      <c r="E2913" s="301">
        <v>69.72</v>
      </c>
      <c r="F2913" s="161">
        <v>16.79</v>
      </c>
      <c r="G2913" s="161">
        <v>86.51</v>
      </c>
    </row>
    <row r="2914" spans="1:7" s="190" customFormat="1">
      <c r="A2914" s="160" t="s">
        <v>5553</v>
      </c>
      <c r="B2914" s="300"/>
      <c r="C2914" s="160" t="s">
        <v>1828</v>
      </c>
      <c r="D2914" s="638" t="s">
        <v>0</v>
      </c>
      <c r="E2914" s="301">
        <v>424.67</v>
      </c>
      <c r="F2914" s="161">
        <v>100.65</v>
      </c>
      <c r="G2914" s="161">
        <v>525.32000000000005</v>
      </c>
    </row>
    <row r="2915" spans="1:7" s="190" customFormat="1">
      <c r="A2915" s="160" t="s">
        <v>5554</v>
      </c>
      <c r="B2915" s="300"/>
      <c r="C2915" s="160" t="s">
        <v>1829</v>
      </c>
      <c r="D2915" s="638" t="s">
        <v>0</v>
      </c>
      <c r="E2915" s="301">
        <v>365.29</v>
      </c>
      <c r="F2915" s="161">
        <v>100.65</v>
      </c>
      <c r="G2915" s="161">
        <v>465.94</v>
      </c>
    </row>
    <row r="2916" spans="1:7" s="190" customFormat="1" ht="25.5">
      <c r="A2916" s="160" t="s">
        <v>5555</v>
      </c>
      <c r="B2916" s="300"/>
      <c r="C2916" s="160" t="s">
        <v>1830</v>
      </c>
      <c r="D2916" s="638" t="s">
        <v>0</v>
      </c>
      <c r="E2916" s="301">
        <v>144.13999999999999</v>
      </c>
      <c r="F2916" s="161">
        <v>33.549999999999997</v>
      </c>
      <c r="G2916" s="161">
        <v>177.69</v>
      </c>
    </row>
    <row r="2917" spans="1:7" s="190" customFormat="1" ht="25.5">
      <c r="A2917" s="160" t="s">
        <v>5556</v>
      </c>
      <c r="B2917" s="300"/>
      <c r="C2917" s="160" t="s">
        <v>1831</v>
      </c>
      <c r="D2917" s="638" t="s">
        <v>0</v>
      </c>
      <c r="E2917" s="301">
        <v>131.5</v>
      </c>
      <c r="F2917" s="161">
        <v>16.79</v>
      </c>
      <c r="G2917" s="161">
        <v>148.29</v>
      </c>
    </row>
    <row r="2918" spans="1:7" s="190" customFormat="1" ht="25.5">
      <c r="A2918" s="160" t="s">
        <v>5557</v>
      </c>
      <c r="B2918" s="300"/>
      <c r="C2918" s="160" t="s">
        <v>1832</v>
      </c>
      <c r="D2918" s="638" t="s">
        <v>0</v>
      </c>
      <c r="E2918" s="301">
        <v>41.8</v>
      </c>
      <c r="F2918" s="161">
        <v>11.07</v>
      </c>
      <c r="G2918" s="161">
        <v>52.87</v>
      </c>
    </row>
    <row r="2919" spans="1:7" s="190" customFormat="1">
      <c r="A2919" s="160" t="s">
        <v>5558</v>
      </c>
      <c r="B2919" s="300"/>
      <c r="C2919" s="160" t="s">
        <v>1833</v>
      </c>
      <c r="D2919" s="638" t="s">
        <v>0</v>
      </c>
      <c r="E2919" s="301">
        <v>334.67</v>
      </c>
      <c r="F2919" s="161">
        <v>100.65</v>
      </c>
      <c r="G2919" s="161">
        <v>435.32</v>
      </c>
    </row>
    <row r="2920" spans="1:7" s="190" customFormat="1" ht="25.5">
      <c r="A2920" s="160" t="s">
        <v>5559</v>
      </c>
      <c r="B2920" s="300"/>
      <c r="C2920" s="160" t="s">
        <v>1834</v>
      </c>
      <c r="D2920" s="638" t="s">
        <v>3</v>
      </c>
      <c r="E2920" s="301">
        <v>438.43</v>
      </c>
      <c r="F2920" s="161">
        <v>40.380000000000003</v>
      </c>
      <c r="G2920" s="161">
        <v>478.81</v>
      </c>
    </row>
    <row r="2921" spans="1:7" s="190" customFormat="1">
      <c r="A2921" s="160" t="s">
        <v>5560</v>
      </c>
      <c r="B2921" s="300"/>
      <c r="C2921" s="160" t="s">
        <v>1835</v>
      </c>
      <c r="D2921" s="638" t="s">
        <v>0</v>
      </c>
      <c r="E2921" s="301">
        <v>76.7</v>
      </c>
      <c r="F2921" s="161">
        <v>16.79</v>
      </c>
      <c r="G2921" s="161">
        <v>93.49</v>
      </c>
    </row>
    <row r="2922" spans="1:7" s="190" customFormat="1" ht="15.95" customHeight="1">
      <c r="A2922" s="185" t="s">
        <v>5561</v>
      </c>
      <c r="B2922" s="186" t="s">
        <v>1836</v>
      </c>
      <c r="C2922" s="187"/>
      <c r="D2922" s="191"/>
      <c r="E2922" s="192"/>
      <c r="F2922" s="192"/>
      <c r="G2922" s="193"/>
    </row>
    <row r="2923" spans="1:7" s="190" customFormat="1" ht="25.5">
      <c r="A2923" s="160" t="s">
        <v>7989</v>
      </c>
      <c r="B2923" s="300"/>
      <c r="C2923" s="160" t="s">
        <v>7990</v>
      </c>
      <c r="D2923" s="638" t="s">
        <v>2</v>
      </c>
      <c r="E2923" s="301">
        <v>337.07</v>
      </c>
      <c r="F2923" s="161">
        <v>55.45</v>
      </c>
      <c r="G2923" s="161">
        <v>392.52</v>
      </c>
    </row>
    <row r="2924" spans="1:7" s="190" customFormat="1" ht="25.5">
      <c r="A2924" s="160" t="s">
        <v>5562</v>
      </c>
      <c r="B2924" s="300"/>
      <c r="C2924" s="160" t="s">
        <v>1837</v>
      </c>
      <c r="D2924" s="638" t="s">
        <v>2</v>
      </c>
      <c r="E2924" s="301">
        <v>1059.3800000000001</v>
      </c>
      <c r="F2924" s="161">
        <v>60.5</v>
      </c>
      <c r="G2924" s="161">
        <v>1119.8800000000001</v>
      </c>
    </row>
    <row r="2925" spans="1:7" s="190" customFormat="1" ht="25.5">
      <c r="A2925" s="160" t="s">
        <v>5563</v>
      </c>
      <c r="B2925" s="300"/>
      <c r="C2925" s="160" t="s">
        <v>1838</v>
      </c>
      <c r="D2925" s="638" t="s">
        <v>2</v>
      </c>
      <c r="E2925" s="301">
        <v>837.41</v>
      </c>
      <c r="F2925" s="161">
        <v>122.57</v>
      </c>
      <c r="G2925" s="161">
        <v>959.98</v>
      </c>
    </row>
    <row r="2926" spans="1:7" s="190" customFormat="1" ht="25.5">
      <c r="A2926" s="160" t="s">
        <v>7991</v>
      </c>
      <c r="B2926" s="300"/>
      <c r="C2926" s="160" t="s">
        <v>7992</v>
      </c>
      <c r="D2926" s="638" t="s">
        <v>2</v>
      </c>
      <c r="E2926" s="301">
        <v>1747.06</v>
      </c>
      <c r="F2926" s="161">
        <v>0</v>
      </c>
      <c r="G2926" s="161">
        <v>1747.06</v>
      </c>
    </row>
    <row r="2927" spans="1:7" s="190" customFormat="1" ht="15.95" customHeight="1">
      <c r="A2927" s="185" t="s">
        <v>5564</v>
      </c>
      <c r="B2927" s="186" t="s">
        <v>1839</v>
      </c>
      <c r="C2927" s="187"/>
      <c r="D2927" s="191"/>
      <c r="E2927" s="192"/>
      <c r="F2927" s="192"/>
      <c r="G2927" s="193"/>
    </row>
    <row r="2928" spans="1:7" s="190" customFormat="1" ht="25.5">
      <c r="A2928" s="160" t="s">
        <v>5565</v>
      </c>
      <c r="B2928" s="300"/>
      <c r="C2928" s="160" t="s">
        <v>5566</v>
      </c>
      <c r="D2928" s="638" t="s">
        <v>0</v>
      </c>
      <c r="E2928" s="301">
        <v>181.33</v>
      </c>
      <c r="F2928" s="161">
        <v>4.1500000000000004</v>
      </c>
      <c r="G2928" s="161">
        <v>185.48</v>
      </c>
    </row>
    <row r="2929" spans="1:7" s="190" customFormat="1">
      <c r="A2929" s="160" t="s">
        <v>5567</v>
      </c>
      <c r="B2929" s="300"/>
      <c r="C2929" s="160" t="s">
        <v>1840</v>
      </c>
      <c r="D2929" s="638" t="s">
        <v>0</v>
      </c>
      <c r="E2929" s="301">
        <v>22.53</v>
      </c>
      <c r="F2929" s="161">
        <v>9.98</v>
      </c>
      <c r="G2929" s="161">
        <v>32.51</v>
      </c>
    </row>
    <row r="2930" spans="1:7" s="190" customFormat="1" ht="25.5">
      <c r="A2930" s="160" t="s">
        <v>5568</v>
      </c>
      <c r="B2930" s="300"/>
      <c r="C2930" s="160" t="s">
        <v>1841</v>
      </c>
      <c r="D2930" s="638" t="s">
        <v>0</v>
      </c>
      <c r="E2930" s="301">
        <v>42.27</v>
      </c>
      <c r="F2930" s="161">
        <v>4.1500000000000004</v>
      </c>
      <c r="G2930" s="161">
        <v>46.42</v>
      </c>
    </row>
    <row r="2931" spans="1:7" s="190" customFormat="1">
      <c r="A2931" s="160" t="s">
        <v>5569</v>
      </c>
      <c r="B2931" s="300"/>
      <c r="C2931" s="160" t="s">
        <v>1842</v>
      </c>
      <c r="D2931" s="638" t="s">
        <v>0</v>
      </c>
      <c r="E2931" s="301">
        <v>29.75</v>
      </c>
      <c r="F2931" s="161">
        <v>9.98</v>
      </c>
      <c r="G2931" s="161">
        <v>39.729999999999997</v>
      </c>
    </row>
    <row r="2932" spans="1:7" s="190" customFormat="1" ht="25.5">
      <c r="A2932" s="160" t="s">
        <v>5570</v>
      </c>
      <c r="B2932" s="300"/>
      <c r="C2932" s="160" t="s">
        <v>5571</v>
      </c>
      <c r="D2932" s="638" t="s">
        <v>0</v>
      </c>
      <c r="E2932" s="301">
        <v>50.66</v>
      </c>
      <c r="F2932" s="161">
        <v>4.1500000000000004</v>
      </c>
      <c r="G2932" s="161">
        <v>54.81</v>
      </c>
    </row>
    <row r="2933" spans="1:7" s="190" customFormat="1">
      <c r="A2933" s="160" t="s">
        <v>5572</v>
      </c>
      <c r="B2933" s="300"/>
      <c r="C2933" s="160" t="s">
        <v>1843</v>
      </c>
      <c r="D2933" s="638" t="s">
        <v>0</v>
      </c>
      <c r="E2933" s="301">
        <v>29.99</v>
      </c>
      <c r="F2933" s="161">
        <v>9.98</v>
      </c>
      <c r="G2933" s="161">
        <v>39.97</v>
      </c>
    </row>
    <row r="2934" spans="1:7" s="190" customFormat="1">
      <c r="A2934" s="160" t="s">
        <v>5573</v>
      </c>
      <c r="B2934" s="300"/>
      <c r="C2934" s="160" t="s">
        <v>1844</v>
      </c>
      <c r="D2934" s="638" t="s">
        <v>0</v>
      </c>
      <c r="E2934" s="301">
        <v>37.07</v>
      </c>
      <c r="F2934" s="161">
        <v>4.1500000000000004</v>
      </c>
      <c r="G2934" s="161">
        <v>41.22</v>
      </c>
    </row>
    <row r="2935" spans="1:7" s="190" customFormat="1">
      <c r="A2935" s="160" t="s">
        <v>5574</v>
      </c>
      <c r="B2935" s="300"/>
      <c r="C2935" s="160" t="s">
        <v>1845</v>
      </c>
      <c r="D2935" s="638" t="s">
        <v>0</v>
      </c>
      <c r="E2935" s="301">
        <v>24.32</v>
      </c>
      <c r="F2935" s="161">
        <v>4.1500000000000004</v>
      </c>
      <c r="G2935" s="161">
        <v>28.47</v>
      </c>
    </row>
    <row r="2936" spans="1:7" s="190" customFormat="1">
      <c r="A2936" s="160" t="s">
        <v>5575</v>
      </c>
      <c r="B2936" s="300"/>
      <c r="C2936" s="160" t="s">
        <v>1846</v>
      </c>
      <c r="D2936" s="638" t="s">
        <v>0</v>
      </c>
      <c r="E2936" s="301">
        <v>37.590000000000003</v>
      </c>
      <c r="F2936" s="161">
        <v>4.1500000000000004</v>
      </c>
      <c r="G2936" s="161">
        <v>41.74</v>
      </c>
    </row>
    <row r="2937" spans="1:7" s="190" customFormat="1">
      <c r="A2937" s="160" t="s">
        <v>5576</v>
      </c>
      <c r="B2937" s="300"/>
      <c r="C2937" s="160" t="s">
        <v>1847</v>
      </c>
      <c r="D2937" s="638" t="s">
        <v>0</v>
      </c>
      <c r="E2937" s="301">
        <v>46.01</v>
      </c>
      <c r="F2937" s="161">
        <v>16.79</v>
      </c>
      <c r="G2937" s="161">
        <v>62.8</v>
      </c>
    </row>
    <row r="2938" spans="1:7" s="190" customFormat="1">
      <c r="A2938" s="160" t="s">
        <v>5577</v>
      </c>
      <c r="B2938" s="300"/>
      <c r="C2938" s="160" t="s">
        <v>7993</v>
      </c>
      <c r="D2938" s="638" t="s">
        <v>0</v>
      </c>
      <c r="E2938" s="301">
        <v>72.25</v>
      </c>
      <c r="F2938" s="161">
        <v>30.25</v>
      </c>
      <c r="G2938" s="161">
        <v>102.5</v>
      </c>
    </row>
    <row r="2939" spans="1:7" s="190" customFormat="1">
      <c r="A2939" s="160" t="s">
        <v>5578</v>
      </c>
      <c r="B2939" s="300"/>
      <c r="C2939" s="160" t="s">
        <v>1848</v>
      </c>
      <c r="D2939" s="638" t="s">
        <v>0</v>
      </c>
      <c r="E2939" s="301">
        <v>208.18</v>
      </c>
      <c r="F2939" s="161">
        <v>12.8</v>
      </c>
      <c r="G2939" s="161">
        <v>220.98</v>
      </c>
    </row>
    <row r="2940" spans="1:7" s="190" customFormat="1" ht="51">
      <c r="A2940" s="160" t="s">
        <v>5579</v>
      </c>
      <c r="B2940" s="300"/>
      <c r="C2940" s="160" t="s">
        <v>1849</v>
      </c>
      <c r="D2940" s="638" t="s">
        <v>0</v>
      </c>
      <c r="E2940" s="301">
        <v>615.88</v>
      </c>
      <c r="F2940" s="161">
        <v>12.8</v>
      </c>
      <c r="G2940" s="161">
        <v>628.67999999999995</v>
      </c>
    </row>
    <row r="2941" spans="1:7" s="190" customFormat="1">
      <c r="A2941" s="160" t="s">
        <v>5580</v>
      </c>
      <c r="B2941" s="300"/>
      <c r="C2941" s="160" t="s">
        <v>1850</v>
      </c>
      <c r="D2941" s="638" t="s">
        <v>0</v>
      </c>
      <c r="E2941" s="301">
        <v>323.93</v>
      </c>
      <c r="F2941" s="161">
        <v>16.79</v>
      </c>
      <c r="G2941" s="161">
        <v>340.72</v>
      </c>
    </row>
    <row r="2942" spans="1:7" s="190" customFormat="1" ht="25.5">
      <c r="A2942" s="160" t="s">
        <v>5581</v>
      </c>
      <c r="B2942" s="300"/>
      <c r="C2942" s="160" t="s">
        <v>1851</v>
      </c>
      <c r="D2942" s="638" t="s">
        <v>0</v>
      </c>
      <c r="E2942" s="301">
        <v>22.91</v>
      </c>
      <c r="F2942" s="161">
        <v>11.81</v>
      </c>
      <c r="G2942" s="161">
        <v>34.72</v>
      </c>
    </row>
    <row r="2943" spans="1:7" s="190" customFormat="1" ht="25.5">
      <c r="A2943" s="160" t="s">
        <v>5582</v>
      </c>
      <c r="B2943" s="300"/>
      <c r="C2943" s="160" t="s">
        <v>1852</v>
      </c>
      <c r="D2943" s="638" t="s">
        <v>0</v>
      </c>
      <c r="E2943" s="301">
        <v>23.45</v>
      </c>
      <c r="F2943" s="161">
        <v>11.81</v>
      </c>
      <c r="G2943" s="161">
        <v>35.26</v>
      </c>
    </row>
    <row r="2944" spans="1:7" s="190" customFormat="1" ht="25.5">
      <c r="A2944" s="160" t="s">
        <v>5583</v>
      </c>
      <c r="B2944" s="300"/>
      <c r="C2944" s="160" t="s">
        <v>1853</v>
      </c>
      <c r="D2944" s="638" t="s">
        <v>0</v>
      </c>
      <c r="E2944" s="301">
        <v>27.09</v>
      </c>
      <c r="F2944" s="161">
        <v>11.81</v>
      </c>
      <c r="G2944" s="161">
        <v>38.9</v>
      </c>
    </row>
    <row r="2945" spans="1:7" s="190" customFormat="1" ht="25.5">
      <c r="A2945" s="160" t="s">
        <v>5584</v>
      </c>
      <c r="B2945" s="300"/>
      <c r="C2945" s="160" t="s">
        <v>1854</v>
      </c>
      <c r="D2945" s="638" t="s">
        <v>0</v>
      </c>
      <c r="E2945" s="301">
        <v>16.940000000000001</v>
      </c>
      <c r="F2945" s="161">
        <v>11.81</v>
      </c>
      <c r="G2945" s="161">
        <v>28.75</v>
      </c>
    </row>
    <row r="2946" spans="1:7" s="190" customFormat="1" ht="25.5">
      <c r="A2946" s="160" t="s">
        <v>5585</v>
      </c>
      <c r="B2946" s="300"/>
      <c r="C2946" s="160" t="s">
        <v>1855</v>
      </c>
      <c r="D2946" s="638" t="s">
        <v>0</v>
      </c>
      <c r="E2946" s="301">
        <v>20.05</v>
      </c>
      <c r="F2946" s="161">
        <v>11.81</v>
      </c>
      <c r="G2946" s="161">
        <v>31.86</v>
      </c>
    </row>
    <row r="2947" spans="1:7" s="190" customFormat="1" ht="25.5">
      <c r="A2947" s="160" t="s">
        <v>5586</v>
      </c>
      <c r="B2947" s="300"/>
      <c r="C2947" s="160" t="s">
        <v>1856</v>
      </c>
      <c r="D2947" s="638" t="s">
        <v>0</v>
      </c>
      <c r="E2947" s="301">
        <v>23.29</v>
      </c>
      <c r="F2947" s="161">
        <v>11.81</v>
      </c>
      <c r="G2947" s="161">
        <v>35.1</v>
      </c>
    </row>
    <row r="2948" spans="1:7" s="190" customFormat="1" ht="25.5">
      <c r="A2948" s="160" t="s">
        <v>5587</v>
      </c>
      <c r="B2948" s="300"/>
      <c r="C2948" s="160" t="s">
        <v>1857</v>
      </c>
      <c r="D2948" s="638" t="s">
        <v>0</v>
      </c>
      <c r="E2948" s="301">
        <v>40.39</v>
      </c>
      <c r="F2948" s="161">
        <v>11.81</v>
      </c>
      <c r="G2948" s="161">
        <v>52.2</v>
      </c>
    </row>
    <row r="2949" spans="1:7" s="190" customFormat="1" ht="25.5">
      <c r="A2949" s="160" t="s">
        <v>5588</v>
      </c>
      <c r="B2949" s="300"/>
      <c r="C2949" s="160" t="s">
        <v>1858</v>
      </c>
      <c r="D2949" s="638" t="s">
        <v>0</v>
      </c>
      <c r="E2949" s="301">
        <v>61.27</v>
      </c>
      <c r="F2949" s="161">
        <v>11.81</v>
      </c>
      <c r="G2949" s="161">
        <v>73.08</v>
      </c>
    </row>
    <row r="2950" spans="1:7" s="190" customFormat="1" ht="38.25">
      <c r="A2950" s="160" t="s">
        <v>5589</v>
      </c>
      <c r="B2950" s="300"/>
      <c r="C2950" s="160" t="s">
        <v>1859</v>
      </c>
      <c r="D2950" s="638" t="s">
        <v>0</v>
      </c>
      <c r="E2950" s="301">
        <v>156.84</v>
      </c>
      <c r="F2950" s="161">
        <v>12.8</v>
      </c>
      <c r="G2950" s="161">
        <v>169.64</v>
      </c>
    </row>
    <row r="2951" spans="1:7" s="190" customFormat="1" ht="25.5">
      <c r="A2951" s="160" t="s">
        <v>5590</v>
      </c>
      <c r="B2951" s="300"/>
      <c r="C2951" s="160" t="s">
        <v>1860</v>
      </c>
      <c r="D2951" s="638" t="s">
        <v>0</v>
      </c>
      <c r="E2951" s="301">
        <v>451.43</v>
      </c>
      <c r="F2951" s="161">
        <v>46.97</v>
      </c>
      <c r="G2951" s="161">
        <v>498.4</v>
      </c>
    </row>
    <row r="2952" spans="1:7" s="190" customFormat="1">
      <c r="A2952" s="160" t="s">
        <v>5591</v>
      </c>
      <c r="B2952" s="300"/>
      <c r="C2952" s="160" t="s">
        <v>1861</v>
      </c>
      <c r="D2952" s="638" t="s">
        <v>0</v>
      </c>
      <c r="E2952" s="301">
        <v>288.55</v>
      </c>
      <c r="F2952" s="161">
        <v>26.9</v>
      </c>
      <c r="G2952" s="161">
        <v>315.45</v>
      </c>
    </row>
    <row r="2953" spans="1:7" s="190" customFormat="1" ht="25.5">
      <c r="A2953" s="160" t="s">
        <v>5592</v>
      </c>
      <c r="B2953" s="300"/>
      <c r="C2953" s="160" t="s">
        <v>1862</v>
      </c>
      <c r="D2953" s="638" t="s">
        <v>0</v>
      </c>
      <c r="E2953" s="301">
        <v>121.54</v>
      </c>
      <c r="F2953" s="161">
        <v>12.8</v>
      </c>
      <c r="G2953" s="161">
        <v>134.34</v>
      </c>
    </row>
    <row r="2954" spans="1:7" s="190" customFormat="1" ht="25.5">
      <c r="A2954" s="160" t="s">
        <v>5593</v>
      </c>
      <c r="B2954" s="300"/>
      <c r="C2954" s="160" t="s">
        <v>7994</v>
      </c>
      <c r="D2954" s="638" t="s">
        <v>0</v>
      </c>
      <c r="E2954" s="301">
        <v>40.24</v>
      </c>
      <c r="F2954" s="161">
        <v>11.81</v>
      </c>
      <c r="G2954" s="161">
        <v>52.05</v>
      </c>
    </row>
    <row r="2955" spans="1:7" s="190" customFormat="1" ht="38.25">
      <c r="A2955" s="160" t="s">
        <v>5594</v>
      </c>
      <c r="B2955" s="300"/>
      <c r="C2955" s="160" t="s">
        <v>1863</v>
      </c>
      <c r="D2955" s="638" t="s">
        <v>0</v>
      </c>
      <c r="E2955" s="301">
        <v>296.33999999999997</v>
      </c>
      <c r="F2955" s="161">
        <v>11.81</v>
      </c>
      <c r="G2955" s="161">
        <v>308.14999999999998</v>
      </c>
    </row>
    <row r="2956" spans="1:7" s="190" customFormat="1" ht="25.5">
      <c r="A2956" s="160" t="s">
        <v>5595</v>
      </c>
      <c r="B2956" s="300"/>
      <c r="C2956" s="160" t="s">
        <v>1864</v>
      </c>
      <c r="D2956" s="638" t="s">
        <v>3</v>
      </c>
      <c r="E2956" s="301">
        <v>545.75</v>
      </c>
      <c r="F2956" s="161">
        <v>47.04</v>
      </c>
      <c r="G2956" s="161">
        <v>592.79</v>
      </c>
    </row>
    <row r="2957" spans="1:7" s="190" customFormat="1" ht="25.5">
      <c r="A2957" s="160" t="s">
        <v>5596</v>
      </c>
      <c r="B2957" s="300"/>
      <c r="C2957" s="160" t="s">
        <v>1865</v>
      </c>
      <c r="D2957" s="638" t="s">
        <v>0</v>
      </c>
      <c r="E2957" s="301">
        <v>2.46</v>
      </c>
      <c r="F2957" s="161">
        <v>11.81</v>
      </c>
      <c r="G2957" s="161">
        <v>14.27</v>
      </c>
    </row>
    <row r="2958" spans="1:7" s="190" customFormat="1" ht="25.5">
      <c r="A2958" s="160" t="s">
        <v>5597</v>
      </c>
      <c r="B2958" s="300"/>
      <c r="C2958" s="160" t="s">
        <v>1866</v>
      </c>
      <c r="D2958" s="638" t="s">
        <v>0</v>
      </c>
      <c r="E2958" s="301">
        <v>2.64</v>
      </c>
      <c r="F2958" s="161">
        <v>11.81</v>
      </c>
      <c r="G2958" s="161">
        <v>14.45</v>
      </c>
    </row>
    <row r="2959" spans="1:7" s="190" customFormat="1" ht="51">
      <c r="A2959" s="160" t="s">
        <v>5598</v>
      </c>
      <c r="B2959" s="300"/>
      <c r="C2959" s="160" t="s">
        <v>1867</v>
      </c>
      <c r="D2959" s="638" t="s">
        <v>0</v>
      </c>
      <c r="E2959" s="301">
        <v>440.17</v>
      </c>
      <c r="F2959" s="161">
        <v>12.8</v>
      </c>
      <c r="G2959" s="161">
        <v>452.97</v>
      </c>
    </row>
    <row r="2960" spans="1:7" s="190" customFormat="1" ht="25.5">
      <c r="A2960" s="160" t="s">
        <v>7288</v>
      </c>
      <c r="B2960" s="300"/>
      <c r="C2960" s="160" t="s">
        <v>7289</v>
      </c>
      <c r="D2960" s="638" t="s">
        <v>0</v>
      </c>
      <c r="E2960" s="301">
        <v>1065.3499999999999</v>
      </c>
      <c r="F2960" s="161">
        <v>46.97</v>
      </c>
      <c r="G2960" s="161">
        <v>1112.32</v>
      </c>
    </row>
    <row r="2961" spans="1:7" s="190" customFormat="1">
      <c r="A2961" s="160" t="s">
        <v>5599</v>
      </c>
      <c r="B2961" s="300"/>
      <c r="C2961" s="160" t="s">
        <v>1868</v>
      </c>
      <c r="D2961" s="638" t="s">
        <v>0</v>
      </c>
      <c r="E2961" s="301">
        <v>778.73</v>
      </c>
      <c r="F2961" s="161">
        <v>4.1500000000000004</v>
      </c>
      <c r="G2961" s="161">
        <v>782.88</v>
      </c>
    </row>
    <row r="2962" spans="1:7" s="190" customFormat="1">
      <c r="A2962" s="160" t="s">
        <v>5600</v>
      </c>
      <c r="B2962" s="300"/>
      <c r="C2962" s="160" t="s">
        <v>1869</v>
      </c>
      <c r="D2962" s="638" t="s">
        <v>0</v>
      </c>
      <c r="E2962" s="301">
        <v>272.7</v>
      </c>
      <c r="F2962" s="161">
        <v>16.79</v>
      </c>
      <c r="G2962" s="161">
        <v>289.49</v>
      </c>
    </row>
    <row r="2963" spans="1:7" s="190" customFormat="1">
      <c r="A2963" s="160" t="s">
        <v>7290</v>
      </c>
      <c r="B2963" s="300"/>
      <c r="C2963" s="160" t="s">
        <v>7291</v>
      </c>
      <c r="D2963" s="638" t="s">
        <v>0</v>
      </c>
      <c r="E2963" s="301">
        <v>35.07</v>
      </c>
      <c r="F2963" s="161">
        <v>19.899999999999999</v>
      </c>
      <c r="G2963" s="161">
        <v>54.97</v>
      </c>
    </row>
    <row r="2964" spans="1:7" s="190" customFormat="1" ht="38.25">
      <c r="A2964" s="160" t="s">
        <v>5601</v>
      </c>
      <c r="B2964" s="300"/>
      <c r="C2964" s="160" t="s">
        <v>1870</v>
      </c>
      <c r="D2964" s="638" t="s">
        <v>0</v>
      </c>
      <c r="E2964" s="301">
        <v>303.61</v>
      </c>
      <c r="F2964" s="161">
        <v>16.79</v>
      </c>
      <c r="G2964" s="161">
        <v>320.39999999999998</v>
      </c>
    </row>
    <row r="2965" spans="1:7" s="190" customFormat="1" ht="25.5">
      <c r="A2965" s="160" t="s">
        <v>5602</v>
      </c>
      <c r="B2965" s="300"/>
      <c r="C2965" s="160" t="s">
        <v>1871</v>
      </c>
      <c r="D2965" s="638" t="s">
        <v>0</v>
      </c>
      <c r="E2965" s="301">
        <v>338.29</v>
      </c>
      <c r="F2965" s="161">
        <v>16.79</v>
      </c>
      <c r="G2965" s="161">
        <v>355.08</v>
      </c>
    </row>
    <row r="2966" spans="1:7" s="190" customFormat="1" ht="15.95" customHeight="1">
      <c r="A2966" s="185" t="s">
        <v>5603</v>
      </c>
      <c r="B2966" s="186" t="s">
        <v>1872</v>
      </c>
      <c r="C2966" s="187"/>
      <c r="D2966" s="191"/>
      <c r="E2966" s="192"/>
      <c r="F2966" s="192"/>
      <c r="G2966" s="193"/>
    </row>
    <row r="2967" spans="1:7" s="190" customFormat="1">
      <c r="A2967" s="160" t="s">
        <v>5604</v>
      </c>
      <c r="B2967" s="300"/>
      <c r="C2967" s="160" t="s">
        <v>1873</v>
      </c>
      <c r="D2967" s="638" t="s">
        <v>2</v>
      </c>
      <c r="E2967" s="301">
        <v>344.66</v>
      </c>
      <c r="F2967" s="161">
        <v>19.66</v>
      </c>
      <c r="G2967" s="161">
        <v>364.32</v>
      </c>
    </row>
    <row r="2968" spans="1:7" s="190" customFormat="1">
      <c r="A2968" s="160" t="s">
        <v>5605</v>
      </c>
      <c r="B2968" s="300"/>
      <c r="C2968" s="160" t="s">
        <v>1874</v>
      </c>
      <c r="D2968" s="638" t="s">
        <v>2</v>
      </c>
      <c r="E2968" s="301">
        <v>151.1</v>
      </c>
      <c r="F2968" s="161">
        <v>60.5</v>
      </c>
      <c r="G2968" s="161">
        <v>211.6</v>
      </c>
    </row>
    <row r="2969" spans="1:7" s="190" customFormat="1">
      <c r="A2969" s="160" t="s">
        <v>5606</v>
      </c>
      <c r="B2969" s="300"/>
      <c r="C2969" s="160" t="s">
        <v>1875</v>
      </c>
      <c r="D2969" s="638" t="s">
        <v>2</v>
      </c>
      <c r="E2969" s="301">
        <v>599.30999999999995</v>
      </c>
      <c r="F2969" s="161">
        <v>19.66</v>
      </c>
      <c r="G2969" s="161">
        <v>618.97</v>
      </c>
    </row>
    <row r="2970" spans="1:7" s="190" customFormat="1" ht="15.95" customHeight="1">
      <c r="A2970" s="185" t="s">
        <v>5607</v>
      </c>
      <c r="B2970" s="186" t="s">
        <v>1876</v>
      </c>
      <c r="C2970" s="187"/>
      <c r="D2970" s="191"/>
      <c r="E2970" s="192"/>
      <c r="F2970" s="192"/>
      <c r="G2970" s="193"/>
    </row>
    <row r="2971" spans="1:7" s="190" customFormat="1">
      <c r="A2971" s="160" t="s">
        <v>5608</v>
      </c>
      <c r="B2971" s="300"/>
      <c r="C2971" s="160" t="s">
        <v>1877</v>
      </c>
      <c r="D2971" s="638" t="s">
        <v>34</v>
      </c>
      <c r="E2971" s="301">
        <v>832.3</v>
      </c>
      <c r="F2971" s="161">
        <v>47.2</v>
      </c>
      <c r="G2971" s="161">
        <v>879.5</v>
      </c>
    </row>
    <row r="2972" spans="1:7" s="190" customFormat="1">
      <c r="A2972" s="160" t="s">
        <v>5609</v>
      </c>
      <c r="B2972" s="300"/>
      <c r="C2972" s="160" t="s">
        <v>1878</v>
      </c>
      <c r="D2972" s="638" t="s">
        <v>34</v>
      </c>
      <c r="E2972" s="301">
        <v>544.41999999999996</v>
      </c>
      <c r="F2972" s="161">
        <v>47.2</v>
      </c>
      <c r="G2972" s="161">
        <v>591.62</v>
      </c>
    </row>
    <row r="2973" spans="1:7" s="190" customFormat="1">
      <c r="A2973" s="160" t="s">
        <v>5610</v>
      </c>
      <c r="B2973" s="300"/>
      <c r="C2973" s="160" t="s">
        <v>1879</v>
      </c>
      <c r="D2973" s="638" t="s">
        <v>0</v>
      </c>
      <c r="E2973" s="301">
        <v>670.22</v>
      </c>
      <c r="F2973" s="161">
        <v>100.65</v>
      </c>
      <c r="G2973" s="161">
        <v>770.87</v>
      </c>
    </row>
    <row r="2974" spans="1:7" s="190" customFormat="1" ht="25.5">
      <c r="A2974" s="160" t="s">
        <v>5611</v>
      </c>
      <c r="B2974" s="300"/>
      <c r="C2974" s="160" t="s">
        <v>1880</v>
      </c>
      <c r="D2974" s="638" t="s">
        <v>0</v>
      </c>
      <c r="E2974" s="301">
        <v>132.72</v>
      </c>
      <c r="F2974" s="161">
        <v>16.79</v>
      </c>
      <c r="G2974" s="161">
        <v>149.51</v>
      </c>
    </row>
    <row r="2975" spans="1:7" s="190" customFormat="1" ht="25.5">
      <c r="A2975" s="160" t="s">
        <v>5612</v>
      </c>
      <c r="B2975" s="300"/>
      <c r="C2975" s="160" t="s">
        <v>1881</v>
      </c>
      <c r="D2975" s="638" t="s">
        <v>0</v>
      </c>
      <c r="E2975" s="301">
        <v>148.05000000000001</v>
      </c>
      <c r="F2975" s="161">
        <v>16.79</v>
      </c>
      <c r="G2975" s="161">
        <v>164.84</v>
      </c>
    </row>
    <row r="2976" spans="1:7" s="190" customFormat="1" ht="25.5">
      <c r="A2976" s="160" t="s">
        <v>5613</v>
      </c>
      <c r="B2976" s="300"/>
      <c r="C2976" s="160" t="s">
        <v>1882</v>
      </c>
      <c r="D2976" s="638" t="s">
        <v>0</v>
      </c>
      <c r="E2976" s="301">
        <v>159.81</v>
      </c>
      <c r="F2976" s="161">
        <v>16.79</v>
      </c>
      <c r="G2976" s="161">
        <v>176.6</v>
      </c>
    </row>
    <row r="2977" spans="1:7" s="190" customFormat="1" ht="25.5">
      <c r="A2977" s="160" t="s">
        <v>5614</v>
      </c>
      <c r="B2977" s="300"/>
      <c r="C2977" s="160" t="s">
        <v>1883</v>
      </c>
      <c r="D2977" s="638" t="s">
        <v>0</v>
      </c>
      <c r="E2977" s="301">
        <v>194.44</v>
      </c>
      <c r="F2977" s="161">
        <v>16.79</v>
      </c>
      <c r="G2977" s="161">
        <v>211.23</v>
      </c>
    </row>
    <row r="2978" spans="1:7" s="190" customFormat="1" ht="25.5">
      <c r="A2978" s="160" t="s">
        <v>5615</v>
      </c>
      <c r="B2978" s="300"/>
      <c r="C2978" s="160" t="s">
        <v>1884</v>
      </c>
      <c r="D2978" s="638" t="s">
        <v>0</v>
      </c>
      <c r="E2978" s="301">
        <v>568</v>
      </c>
      <c r="F2978" s="161">
        <v>16.79</v>
      </c>
      <c r="G2978" s="161">
        <v>584.79</v>
      </c>
    </row>
    <row r="2979" spans="1:7" s="190" customFormat="1" ht="25.5">
      <c r="A2979" s="160" t="s">
        <v>5616</v>
      </c>
      <c r="B2979" s="300"/>
      <c r="C2979" s="160" t="s">
        <v>1885</v>
      </c>
      <c r="D2979" s="638" t="s">
        <v>0</v>
      </c>
      <c r="E2979" s="301">
        <v>293.04000000000002</v>
      </c>
      <c r="F2979" s="161">
        <v>16.79</v>
      </c>
      <c r="G2979" s="161">
        <v>309.83</v>
      </c>
    </row>
    <row r="2980" spans="1:7" s="190" customFormat="1" ht="25.5">
      <c r="A2980" s="160" t="s">
        <v>7292</v>
      </c>
      <c r="B2980" s="300"/>
      <c r="C2980" s="160" t="s">
        <v>7293</v>
      </c>
      <c r="D2980" s="638" t="s">
        <v>0</v>
      </c>
      <c r="E2980" s="301">
        <v>386</v>
      </c>
      <c r="F2980" s="161">
        <v>16.79</v>
      </c>
      <c r="G2980" s="161">
        <v>402.79</v>
      </c>
    </row>
    <row r="2981" spans="1:7" s="190" customFormat="1" ht="25.5">
      <c r="A2981" s="160" t="s">
        <v>5617</v>
      </c>
      <c r="B2981" s="300"/>
      <c r="C2981" s="160" t="s">
        <v>1886</v>
      </c>
      <c r="D2981" s="638" t="s">
        <v>0</v>
      </c>
      <c r="E2981" s="301">
        <v>466.13</v>
      </c>
      <c r="F2981" s="161">
        <v>16.79</v>
      </c>
      <c r="G2981" s="161">
        <v>482.92</v>
      </c>
    </row>
    <row r="2982" spans="1:7" s="190" customFormat="1" ht="25.5">
      <c r="A2982" s="160" t="s">
        <v>5618</v>
      </c>
      <c r="B2982" s="300"/>
      <c r="C2982" s="160" t="s">
        <v>1887</v>
      </c>
      <c r="D2982" s="638" t="s">
        <v>0</v>
      </c>
      <c r="E2982" s="301">
        <v>595.71</v>
      </c>
      <c r="F2982" s="161">
        <v>16.79</v>
      </c>
      <c r="G2982" s="161">
        <v>612.5</v>
      </c>
    </row>
    <row r="2983" spans="1:7" s="190" customFormat="1" ht="25.5">
      <c r="A2983" s="160" t="s">
        <v>5619</v>
      </c>
      <c r="B2983" s="300"/>
      <c r="C2983" s="160" t="s">
        <v>1888</v>
      </c>
      <c r="D2983" s="638" t="s">
        <v>0</v>
      </c>
      <c r="E2983" s="301">
        <v>758.05</v>
      </c>
      <c r="F2983" s="161">
        <v>16.79</v>
      </c>
      <c r="G2983" s="161">
        <v>774.84</v>
      </c>
    </row>
    <row r="2984" spans="1:7" s="190" customFormat="1" ht="25.5">
      <c r="A2984" s="160" t="s">
        <v>5620</v>
      </c>
      <c r="B2984" s="300"/>
      <c r="C2984" s="160" t="s">
        <v>1889</v>
      </c>
      <c r="D2984" s="638" t="s">
        <v>0</v>
      </c>
      <c r="E2984" s="301">
        <v>711.46</v>
      </c>
      <c r="F2984" s="161">
        <v>16.79</v>
      </c>
      <c r="G2984" s="161">
        <v>728.25</v>
      </c>
    </row>
    <row r="2985" spans="1:7" s="190" customFormat="1" ht="25.5">
      <c r="A2985" s="160" t="s">
        <v>5621</v>
      </c>
      <c r="B2985" s="300"/>
      <c r="C2985" s="160" t="s">
        <v>1890</v>
      </c>
      <c r="D2985" s="638" t="s">
        <v>0</v>
      </c>
      <c r="E2985" s="301">
        <v>1099.4000000000001</v>
      </c>
      <c r="F2985" s="161">
        <v>16.79</v>
      </c>
      <c r="G2985" s="161">
        <v>1116.19</v>
      </c>
    </row>
    <row r="2986" spans="1:7" s="190" customFormat="1" ht="25.5">
      <c r="A2986" s="160" t="s">
        <v>5622</v>
      </c>
      <c r="B2986" s="300"/>
      <c r="C2986" s="160" t="s">
        <v>1891</v>
      </c>
      <c r="D2986" s="638" t="s">
        <v>0</v>
      </c>
      <c r="E2986" s="301">
        <v>2786.02</v>
      </c>
      <c r="F2986" s="161">
        <v>16.79</v>
      </c>
      <c r="G2986" s="161">
        <v>2802.81</v>
      </c>
    </row>
    <row r="2987" spans="1:7" s="190" customFormat="1" ht="25.5">
      <c r="A2987" s="160" t="s">
        <v>5623</v>
      </c>
      <c r="B2987" s="300"/>
      <c r="C2987" s="160" t="s">
        <v>1892</v>
      </c>
      <c r="D2987" s="638" t="s">
        <v>0</v>
      </c>
      <c r="E2987" s="301">
        <v>1283.4100000000001</v>
      </c>
      <c r="F2987" s="161">
        <v>16.79</v>
      </c>
      <c r="G2987" s="161">
        <v>1300.2</v>
      </c>
    </row>
    <row r="2988" spans="1:7" s="190" customFormat="1" ht="25.5">
      <c r="A2988" s="160" t="s">
        <v>5624</v>
      </c>
      <c r="B2988" s="300"/>
      <c r="C2988" s="160" t="s">
        <v>1893</v>
      </c>
      <c r="D2988" s="638" t="s">
        <v>0</v>
      </c>
      <c r="E2988" s="301">
        <v>395.55</v>
      </c>
      <c r="F2988" s="161">
        <v>16.79</v>
      </c>
      <c r="G2988" s="161">
        <v>412.34</v>
      </c>
    </row>
    <row r="2989" spans="1:7" s="190" customFormat="1" ht="25.5">
      <c r="A2989" s="160" t="s">
        <v>5625</v>
      </c>
      <c r="B2989" s="300"/>
      <c r="C2989" s="160" t="s">
        <v>1894</v>
      </c>
      <c r="D2989" s="638" t="s">
        <v>0</v>
      </c>
      <c r="E2989" s="301">
        <v>416.14</v>
      </c>
      <c r="F2989" s="161">
        <v>16.79</v>
      </c>
      <c r="G2989" s="161">
        <v>432.93</v>
      </c>
    </row>
    <row r="2990" spans="1:7" s="190" customFormat="1" ht="25.5">
      <c r="A2990" s="160" t="s">
        <v>5626</v>
      </c>
      <c r="B2990" s="300"/>
      <c r="C2990" s="160" t="s">
        <v>1895</v>
      </c>
      <c r="D2990" s="638" t="s">
        <v>0</v>
      </c>
      <c r="E2990" s="301">
        <v>720.77</v>
      </c>
      <c r="F2990" s="161">
        <v>16.79</v>
      </c>
      <c r="G2990" s="161">
        <v>737.56</v>
      </c>
    </row>
    <row r="2991" spans="1:7" s="190" customFormat="1" ht="15.95" customHeight="1">
      <c r="A2991" s="185" t="s">
        <v>5627</v>
      </c>
      <c r="B2991" s="186" t="s">
        <v>5628</v>
      </c>
      <c r="C2991" s="187"/>
      <c r="D2991" s="191"/>
      <c r="E2991" s="192"/>
      <c r="F2991" s="192"/>
      <c r="G2991" s="193"/>
    </row>
    <row r="2992" spans="1:7" s="190" customFormat="1">
      <c r="A2992" s="160" t="s">
        <v>5629</v>
      </c>
      <c r="B2992" s="300"/>
      <c r="C2992" s="160" t="s">
        <v>1896</v>
      </c>
      <c r="D2992" s="638" t="s">
        <v>0</v>
      </c>
      <c r="E2992" s="301">
        <v>8.75</v>
      </c>
      <c r="F2992" s="161">
        <v>13.42</v>
      </c>
      <c r="G2992" s="161">
        <v>22.17</v>
      </c>
    </row>
    <row r="2993" spans="1:7" s="190" customFormat="1">
      <c r="A2993" s="160" t="s">
        <v>5630</v>
      </c>
      <c r="B2993" s="300"/>
      <c r="C2993" s="160" t="s">
        <v>1897</v>
      </c>
      <c r="D2993" s="638" t="s">
        <v>0</v>
      </c>
      <c r="E2993" s="301">
        <v>0.05</v>
      </c>
      <c r="F2993" s="161">
        <v>16.79</v>
      </c>
      <c r="G2993" s="161">
        <v>16.84</v>
      </c>
    </row>
    <row r="2994" spans="1:7" s="190" customFormat="1">
      <c r="A2994" s="160" t="s">
        <v>5631</v>
      </c>
      <c r="B2994" s="300"/>
      <c r="C2994" s="160" t="s">
        <v>1898</v>
      </c>
      <c r="D2994" s="638" t="s">
        <v>0</v>
      </c>
      <c r="E2994" s="301">
        <v>0.05</v>
      </c>
      <c r="F2994" s="161">
        <v>16.79</v>
      </c>
      <c r="G2994" s="161">
        <v>16.84</v>
      </c>
    </row>
    <row r="2995" spans="1:7" s="190" customFormat="1" ht="25.5">
      <c r="A2995" s="160" t="s">
        <v>5632</v>
      </c>
      <c r="B2995" s="300"/>
      <c r="C2995" s="160" t="s">
        <v>1899</v>
      </c>
      <c r="D2995" s="638" t="s">
        <v>0</v>
      </c>
      <c r="E2995" s="301">
        <v>0.66</v>
      </c>
      <c r="F2995" s="161">
        <v>47.2</v>
      </c>
      <c r="G2995" s="161">
        <v>47.86</v>
      </c>
    </row>
    <row r="2996" spans="1:7" s="190" customFormat="1" ht="25.5">
      <c r="A2996" s="160" t="s">
        <v>5633</v>
      </c>
      <c r="B2996" s="300"/>
      <c r="C2996" s="160" t="s">
        <v>1900</v>
      </c>
      <c r="D2996" s="638" t="s">
        <v>0</v>
      </c>
      <c r="E2996" s="301">
        <v>0</v>
      </c>
      <c r="F2996" s="161">
        <v>83.89</v>
      </c>
      <c r="G2996" s="161">
        <v>83.89</v>
      </c>
    </row>
    <row r="2997" spans="1:7" s="190" customFormat="1">
      <c r="A2997" s="160" t="s">
        <v>5634</v>
      </c>
      <c r="B2997" s="300"/>
      <c r="C2997" s="160" t="s">
        <v>1901</v>
      </c>
      <c r="D2997" s="638" t="s">
        <v>0</v>
      </c>
      <c r="E2997" s="301">
        <v>25.92</v>
      </c>
      <c r="F2997" s="161">
        <v>4.09</v>
      </c>
      <c r="G2997" s="161">
        <v>30.01</v>
      </c>
    </row>
    <row r="2998" spans="1:7" s="190" customFormat="1">
      <c r="A2998" s="160" t="s">
        <v>5635</v>
      </c>
      <c r="B2998" s="300"/>
      <c r="C2998" s="160" t="s">
        <v>1902</v>
      </c>
      <c r="D2998" s="638" t="s">
        <v>0</v>
      </c>
      <c r="E2998" s="301">
        <v>4.6900000000000004</v>
      </c>
      <c r="F2998" s="161">
        <v>4.09</v>
      </c>
      <c r="G2998" s="161">
        <v>8.7799999999999994</v>
      </c>
    </row>
    <row r="2999" spans="1:7" s="190" customFormat="1">
      <c r="A2999" s="160" t="s">
        <v>5636</v>
      </c>
      <c r="B2999" s="300"/>
      <c r="C2999" s="160" t="s">
        <v>1903</v>
      </c>
      <c r="D2999" s="638" t="s">
        <v>0</v>
      </c>
      <c r="E2999" s="301">
        <v>85.3</v>
      </c>
      <c r="F2999" s="161">
        <v>2.3199999999999998</v>
      </c>
      <c r="G2999" s="161">
        <v>87.62</v>
      </c>
    </row>
    <row r="3000" spans="1:7" s="190" customFormat="1" ht="25.5">
      <c r="A3000" s="160" t="s">
        <v>5637</v>
      </c>
      <c r="B3000" s="300"/>
      <c r="C3000" s="160" t="s">
        <v>5638</v>
      </c>
      <c r="D3000" s="638" t="s">
        <v>0</v>
      </c>
      <c r="E3000" s="301">
        <v>25.61</v>
      </c>
      <c r="F3000" s="161">
        <v>1.37</v>
      </c>
      <c r="G3000" s="161">
        <v>26.98</v>
      </c>
    </row>
    <row r="3001" spans="1:7" s="190" customFormat="1">
      <c r="A3001" s="160" t="s">
        <v>5639</v>
      </c>
      <c r="B3001" s="300"/>
      <c r="C3001" s="160" t="s">
        <v>1904</v>
      </c>
      <c r="D3001" s="638" t="s">
        <v>0</v>
      </c>
      <c r="E3001" s="301">
        <v>50.02</v>
      </c>
      <c r="F3001" s="161">
        <v>4.09</v>
      </c>
      <c r="G3001" s="161">
        <v>54.11</v>
      </c>
    </row>
    <row r="3002" spans="1:7" s="190" customFormat="1">
      <c r="A3002" s="160" t="s">
        <v>5640</v>
      </c>
      <c r="B3002" s="300"/>
      <c r="C3002" s="160" t="s">
        <v>1905</v>
      </c>
      <c r="D3002" s="638" t="s">
        <v>0</v>
      </c>
      <c r="E3002" s="301">
        <v>34.729999999999997</v>
      </c>
      <c r="F3002" s="161">
        <v>2.3199999999999998</v>
      </c>
      <c r="G3002" s="161">
        <v>37.049999999999997</v>
      </c>
    </row>
    <row r="3003" spans="1:7" s="190" customFormat="1">
      <c r="A3003" s="160" t="s">
        <v>5641</v>
      </c>
      <c r="B3003" s="300"/>
      <c r="C3003" s="160" t="s">
        <v>1906</v>
      </c>
      <c r="D3003" s="638" t="s">
        <v>0</v>
      </c>
      <c r="E3003" s="301">
        <v>39</v>
      </c>
      <c r="F3003" s="161">
        <v>2.3199999999999998</v>
      </c>
      <c r="G3003" s="161">
        <v>41.32</v>
      </c>
    </row>
    <row r="3004" spans="1:7" s="190" customFormat="1">
      <c r="A3004" s="160" t="s">
        <v>5642</v>
      </c>
      <c r="B3004" s="300"/>
      <c r="C3004" s="160" t="s">
        <v>1907</v>
      </c>
      <c r="D3004" s="638" t="s">
        <v>0</v>
      </c>
      <c r="E3004" s="301">
        <v>45.37</v>
      </c>
      <c r="F3004" s="161">
        <v>30.19</v>
      </c>
      <c r="G3004" s="161">
        <v>75.56</v>
      </c>
    </row>
    <row r="3005" spans="1:7" s="190" customFormat="1">
      <c r="A3005" s="160" t="s">
        <v>5643</v>
      </c>
      <c r="B3005" s="300"/>
      <c r="C3005" s="160" t="s">
        <v>1908</v>
      </c>
      <c r="D3005" s="638" t="s">
        <v>0</v>
      </c>
      <c r="E3005" s="301">
        <v>108.67</v>
      </c>
      <c r="F3005" s="161">
        <v>16.79</v>
      </c>
      <c r="G3005" s="161">
        <v>125.46</v>
      </c>
    </row>
    <row r="3006" spans="1:7" s="190" customFormat="1">
      <c r="A3006" s="160" t="s">
        <v>5644</v>
      </c>
      <c r="B3006" s="300"/>
      <c r="C3006" s="160" t="s">
        <v>1909</v>
      </c>
      <c r="D3006" s="638" t="s">
        <v>0</v>
      </c>
      <c r="E3006" s="301">
        <v>127.01</v>
      </c>
      <c r="F3006" s="161">
        <v>16.79</v>
      </c>
      <c r="G3006" s="161">
        <v>143.80000000000001</v>
      </c>
    </row>
    <row r="3007" spans="1:7" s="190" customFormat="1">
      <c r="A3007" s="160" t="s">
        <v>5645</v>
      </c>
      <c r="B3007" s="300"/>
      <c r="C3007" s="160" t="s">
        <v>1910</v>
      </c>
      <c r="D3007" s="638" t="s">
        <v>0</v>
      </c>
      <c r="E3007" s="301">
        <v>33.4</v>
      </c>
      <c r="F3007" s="161">
        <v>4.09</v>
      </c>
      <c r="G3007" s="161">
        <v>37.49</v>
      </c>
    </row>
    <row r="3008" spans="1:7" s="190" customFormat="1">
      <c r="A3008" s="160" t="s">
        <v>5646</v>
      </c>
      <c r="B3008" s="300"/>
      <c r="C3008" s="160" t="s">
        <v>1911</v>
      </c>
      <c r="D3008" s="638" t="s">
        <v>0</v>
      </c>
      <c r="E3008" s="301">
        <v>14.85</v>
      </c>
      <c r="F3008" s="161">
        <v>13.42</v>
      </c>
      <c r="G3008" s="161">
        <v>28.27</v>
      </c>
    </row>
    <row r="3009" spans="1:7" s="190" customFormat="1">
      <c r="A3009" s="160" t="s">
        <v>5647</v>
      </c>
      <c r="B3009" s="300"/>
      <c r="C3009" s="160" t="s">
        <v>1912</v>
      </c>
      <c r="D3009" s="638" t="s">
        <v>0</v>
      </c>
      <c r="E3009" s="301">
        <v>18.64</v>
      </c>
      <c r="F3009" s="161">
        <v>13.42</v>
      </c>
      <c r="G3009" s="161">
        <v>32.06</v>
      </c>
    </row>
    <row r="3010" spans="1:7" s="190" customFormat="1">
      <c r="A3010" s="160" t="s">
        <v>5648</v>
      </c>
      <c r="B3010" s="300"/>
      <c r="C3010" s="160" t="s">
        <v>1913</v>
      </c>
      <c r="D3010" s="638" t="s">
        <v>0</v>
      </c>
      <c r="E3010" s="301">
        <v>27.66</v>
      </c>
      <c r="F3010" s="161">
        <v>2.0499999999999998</v>
      </c>
      <c r="G3010" s="161">
        <v>29.71</v>
      </c>
    </row>
    <row r="3011" spans="1:7" s="190" customFormat="1">
      <c r="A3011" s="160" t="s">
        <v>5649</v>
      </c>
      <c r="B3011" s="300"/>
      <c r="C3011" s="160" t="s">
        <v>1914</v>
      </c>
      <c r="D3011" s="638" t="s">
        <v>0</v>
      </c>
      <c r="E3011" s="301">
        <v>4.2699999999999996</v>
      </c>
      <c r="F3011" s="161">
        <v>5.71</v>
      </c>
      <c r="G3011" s="161">
        <v>9.98</v>
      </c>
    </row>
    <row r="3012" spans="1:7" s="190" customFormat="1">
      <c r="A3012" s="160" t="s">
        <v>5650</v>
      </c>
      <c r="B3012" s="300"/>
      <c r="C3012" s="160" t="s">
        <v>1915</v>
      </c>
      <c r="D3012" s="638" t="s">
        <v>0</v>
      </c>
      <c r="E3012" s="301">
        <v>284.79000000000002</v>
      </c>
      <c r="F3012" s="161">
        <v>23.61</v>
      </c>
      <c r="G3012" s="161">
        <v>308.39999999999998</v>
      </c>
    </row>
    <row r="3013" spans="1:7" s="190" customFormat="1">
      <c r="A3013" s="160" t="s">
        <v>5651</v>
      </c>
      <c r="B3013" s="300"/>
      <c r="C3013" s="160" t="s">
        <v>1916</v>
      </c>
      <c r="D3013" s="638" t="s">
        <v>0</v>
      </c>
      <c r="E3013" s="301">
        <v>3.28</v>
      </c>
      <c r="F3013" s="161">
        <v>1.37</v>
      </c>
      <c r="G3013" s="161">
        <v>4.6500000000000004</v>
      </c>
    </row>
    <row r="3014" spans="1:7" s="190" customFormat="1">
      <c r="A3014" s="160" t="s">
        <v>5652</v>
      </c>
      <c r="B3014" s="300"/>
      <c r="C3014" s="160" t="s">
        <v>1917</v>
      </c>
      <c r="D3014" s="638" t="s">
        <v>0</v>
      </c>
      <c r="E3014" s="301">
        <v>38.36</v>
      </c>
      <c r="F3014" s="161">
        <v>1.37</v>
      </c>
      <c r="G3014" s="161">
        <v>39.729999999999997</v>
      </c>
    </row>
    <row r="3015" spans="1:7" s="190" customFormat="1">
      <c r="A3015" s="160" t="s">
        <v>5653</v>
      </c>
      <c r="B3015" s="300"/>
      <c r="C3015" s="160" t="s">
        <v>1918</v>
      </c>
      <c r="D3015" s="638" t="s">
        <v>0</v>
      </c>
      <c r="E3015" s="301">
        <v>69.819999999999993</v>
      </c>
      <c r="F3015" s="161">
        <v>6.71</v>
      </c>
      <c r="G3015" s="161">
        <v>76.53</v>
      </c>
    </row>
    <row r="3016" spans="1:7" s="190" customFormat="1">
      <c r="A3016" s="160" t="s">
        <v>5654</v>
      </c>
      <c r="B3016" s="300"/>
      <c r="C3016" s="160" t="s">
        <v>1919</v>
      </c>
      <c r="D3016" s="638" t="s">
        <v>0</v>
      </c>
      <c r="E3016" s="301">
        <v>29.63</v>
      </c>
      <c r="F3016" s="161">
        <v>6.71</v>
      </c>
      <c r="G3016" s="161">
        <v>36.340000000000003</v>
      </c>
    </row>
    <row r="3017" spans="1:7" s="190" customFormat="1" ht="15.95" customHeight="1">
      <c r="A3017" s="179" t="s">
        <v>5655</v>
      </c>
      <c r="B3017" s="180" t="s">
        <v>5656</v>
      </c>
      <c r="C3017" s="181"/>
      <c r="D3017" s="182"/>
      <c r="E3017" s="183"/>
      <c r="F3017" s="183"/>
      <c r="G3017" s="184"/>
    </row>
    <row r="3018" spans="1:7" s="190" customFormat="1" ht="15.95" customHeight="1">
      <c r="A3018" s="185" t="s">
        <v>5657</v>
      </c>
      <c r="B3018" s="186" t="s">
        <v>1920</v>
      </c>
      <c r="C3018" s="187"/>
      <c r="D3018" s="191"/>
      <c r="E3018" s="192"/>
      <c r="F3018" s="192"/>
      <c r="G3018" s="193"/>
    </row>
    <row r="3019" spans="1:7" s="190" customFormat="1" ht="25.5">
      <c r="A3019" s="160" t="s">
        <v>5658</v>
      </c>
      <c r="B3019" s="300"/>
      <c r="C3019" s="160" t="s">
        <v>1921</v>
      </c>
      <c r="D3019" s="638" t="s">
        <v>0</v>
      </c>
      <c r="E3019" s="301">
        <v>554.80999999999995</v>
      </c>
      <c r="F3019" s="161">
        <v>408.39</v>
      </c>
      <c r="G3019" s="161">
        <v>963.2</v>
      </c>
    </row>
    <row r="3020" spans="1:7" s="190" customFormat="1" ht="25.5">
      <c r="A3020" s="160" t="s">
        <v>5659</v>
      </c>
      <c r="B3020" s="300"/>
      <c r="C3020" s="160" t="s">
        <v>1923</v>
      </c>
      <c r="D3020" s="638" t="s">
        <v>0</v>
      </c>
      <c r="E3020" s="301">
        <v>582.86</v>
      </c>
      <c r="F3020" s="161">
        <v>408.39</v>
      </c>
      <c r="G3020" s="161">
        <v>991.25</v>
      </c>
    </row>
    <row r="3021" spans="1:7" s="190" customFormat="1" ht="25.5">
      <c r="A3021" s="160" t="s">
        <v>5660</v>
      </c>
      <c r="B3021" s="300"/>
      <c r="C3021" s="160" t="s">
        <v>1925</v>
      </c>
      <c r="D3021" s="638" t="s">
        <v>0</v>
      </c>
      <c r="E3021" s="301">
        <v>1678.97</v>
      </c>
      <c r="F3021" s="161">
        <v>715.99</v>
      </c>
      <c r="G3021" s="161">
        <v>2394.96</v>
      </c>
    </row>
    <row r="3022" spans="1:7" s="190" customFormat="1" ht="25.5">
      <c r="A3022" s="160" t="s">
        <v>6959</v>
      </c>
      <c r="B3022" s="300"/>
      <c r="C3022" s="160" t="s">
        <v>1924</v>
      </c>
      <c r="D3022" s="638" t="s">
        <v>0</v>
      </c>
      <c r="E3022" s="301">
        <v>1761.04</v>
      </c>
      <c r="F3022" s="161">
        <v>715.99</v>
      </c>
      <c r="G3022" s="161">
        <v>2477.0300000000002</v>
      </c>
    </row>
    <row r="3023" spans="1:7" s="190" customFormat="1" ht="25.5">
      <c r="A3023" s="160" t="s">
        <v>5661</v>
      </c>
      <c r="B3023" s="300"/>
      <c r="C3023" s="160" t="s">
        <v>1926</v>
      </c>
      <c r="D3023" s="638" t="s">
        <v>0</v>
      </c>
      <c r="E3023" s="301">
        <v>1957.24</v>
      </c>
      <c r="F3023" s="161">
        <v>715.99</v>
      </c>
      <c r="G3023" s="161">
        <v>2673.23</v>
      </c>
    </row>
    <row r="3024" spans="1:7" s="190" customFormat="1" ht="25.5">
      <c r="A3024" s="160" t="s">
        <v>5662</v>
      </c>
      <c r="B3024" s="300"/>
      <c r="C3024" s="160" t="s">
        <v>1922</v>
      </c>
      <c r="D3024" s="638" t="s">
        <v>0</v>
      </c>
      <c r="E3024" s="301">
        <v>2137.2800000000002</v>
      </c>
      <c r="F3024" s="161">
        <v>715.99</v>
      </c>
      <c r="G3024" s="161">
        <v>2853.27</v>
      </c>
    </row>
    <row r="3025" spans="1:7" s="190" customFormat="1" ht="15.95" customHeight="1">
      <c r="A3025" s="185" t="s">
        <v>5663</v>
      </c>
      <c r="B3025" s="186" t="s">
        <v>1927</v>
      </c>
      <c r="C3025" s="187"/>
      <c r="D3025" s="191"/>
      <c r="E3025" s="192"/>
      <c r="F3025" s="192"/>
      <c r="G3025" s="193"/>
    </row>
    <row r="3026" spans="1:7" s="190" customFormat="1" ht="25.5">
      <c r="A3026" s="160" t="s">
        <v>5664</v>
      </c>
      <c r="B3026" s="300"/>
      <c r="C3026" s="160" t="s">
        <v>1928</v>
      </c>
      <c r="D3026" s="638" t="s">
        <v>0</v>
      </c>
      <c r="E3026" s="301">
        <v>1282.79</v>
      </c>
      <c r="F3026" s="161">
        <v>517.74</v>
      </c>
      <c r="G3026" s="161">
        <v>1800.53</v>
      </c>
    </row>
    <row r="3027" spans="1:7" s="190" customFormat="1" ht="25.5">
      <c r="A3027" s="160" t="s">
        <v>5665</v>
      </c>
      <c r="B3027" s="300"/>
      <c r="C3027" s="160" t="s">
        <v>5666</v>
      </c>
      <c r="D3027" s="638" t="s">
        <v>0</v>
      </c>
      <c r="E3027" s="301">
        <v>3198.14</v>
      </c>
      <c r="F3027" s="161">
        <v>1113.52</v>
      </c>
      <c r="G3027" s="161">
        <v>4311.66</v>
      </c>
    </row>
    <row r="3028" spans="1:7" s="190" customFormat="1" ht="25.5">
      <c r="A3028" s="160" t="s">
        <v>5667</v>
      </c>
      <c r="B3028" s="300"/>
      <c r="C3028" s="160" t="s">
        <v>5668</v>
      </c>
      <c r="D3028" s="638" t="s">
        <v>0</v>
      </c>
      <c r="E3028" s="301">
        <v>5442.84</v>
      </c>
      <c r="F3028" s="161">
        <v>1467.99</v>
      </c>
      <c r="G3028" s="161">
        <v>6910.83</v>
      </c>
    </row>
    <row r="3029" spans="1:7" s="190" customFormat="1" ht="25.5">
      <c r="A3029" s="160" t="s">
        <v>5669</v>
      </c>
      <c r="B3029" s="300"/>
      <c r="C3029" s="160" t="s">
        <v>5670</v>
      </c>
      <c r="D3029" s="638" t="s">
        <v>0</v>
      </c>
      <c r="E3029" s="301">
        <v>7676.18</v>
      </c>
      <c r="F3029" s="161">
        <v>1780.02</v>
      </c>
      <c r="G3029" s="161">
        <v>9456.2000000000007</v>
      </c>
    </row>
    <row r="3030" spans="1:7" s="190" customFormat="1">
      <c r="A3030" s="160" t="s">
        <v>5671</v>
      </c>
      <c r="B3030" s="300"/>
      <c r="C3030" s="160" t="s">
        <v>1929</v>
      </c>
      <c r="D3030" s="638" t="s">
        <v>0</v>
      </c>
      <c r="E3030" s="301">
        <v>394.74</v>
      </c>
      <c r="F3030" s="161">
        <v>353.15</v>
      </c>
      <c r="G3030" s="161">
        <v>747.89</v>
      </c>
    </row>
    <row r="3031" spans="1:7" s="190" customFormat="1" ht="15.95" customHeight="1">
      <c r="A3031" s="185" t="s">
        <v>5672</v>
      </c>
      <c r="B3031" s="186" t="s">
        <v>1930</v>
      </c>
      <c r="C3031" s="187"/>
      <c r="D3031" s="191"/>
      <c r="E3031" s="192"/>
      <c r="F3031" s="192"/>
      <c r="G3031" s="193"/>
    </row>
    <row r="3032" spans="1:7" s="190" customFormat="1" ht="25.5">
      <c r="A3032" s="160" t="s">
        <v>5673</v>
      </c>
      <c r="B3032" s="300"/>
      <c r="C3032" s="160" t="s">
        <v>1931</v>
      </c>
      <c r="D3032" s="638" t="s">
        <v>0</v>
      </c>
      <c r="E3032" s="301">
        <v>2225.5700000000002</v>
      </c>
      <c r="F3032" s="161">
        <v>25.16</v>
      </c>
      <c r="G3032" s="161">
        <v>2250.73</v>
      </c>
    </row>
    <row r="3033" spans="1:7" s="190" customFormat="1" ht="25.5">
      <c r="A3033" s="160" t="s">
        <v>5674</v>
      </c>
      <c r="B3033" s="300"/>
      <c r="C3033" s="160" t="s">
        <v>1932</v>
      </c>
      <c r="D3033" s="638" t="s">
        <v>0</v>
      </c>
      <c r="E3033" s="301">
        <v>3209.91</v>
      </c>
      <c r="F3033" s="161">
        <v>25.16</v>
      </c>
      <c r="G3033" s="161">
        <v>3235.07</v>
      </c>
    </row>
    <row r="3034" spans="1:7" s="190" customFormat="1">
      <c r="A3034" s="160" t="s">
        <v>5675</v>
      </c>
      <c r="B3034" s="300"/>
      <c r="C3034" s="160" t="s">
        <v>1933</v>
      </c>
      <c r="D3034" s="638" t="s">
        <v>0</v>
      </c>
      <c r="E3034" s="301">
        <v>436.1</v>
      </c>
      <c r="F3034" s="161">
        <v>40.26</v>
      </c>
      <c r="G3034" s="161">
        <v>476.36</v>
      </c>
    </row>
    <row r="3035" spans="1:7" s="190" customFormat="1" ht="25.5">
      <c r="A3035" s="160" t="s">
        <v>5676</v>
      </c>
      <c r="B3035" s="300"/>
      <c r="C3035" s="160" t="s">
        <v>1934</v>
      </c>
      <c r="D3035" s="638" t="s">
        <v>0</v>
      </c>
      <c r="E3035" s="301">
        <v>714.23</v>
      </c>
      <c r="F3035" s="161">
        <v>40.26</v>
      </c>
      <c r="G3035" s="161">
        <v>754.49</v>
      </c>
    </row>
    <row r="3036" spans="1:7" s="190" customFormat="1">
      <c r="A3036" s="160" t="s">
        <v>5677</v>
      </c>
      <c r="B3036" s="300"/>
      <c r="C3036" s="160" t="s">
        <v>1935</v>
      </c>
      <c r="D3036" s="638" t="s">
        <v>0</v>
      </c>
      <c r="E3036" s="301">
        <v>1407.77</v>
      </c>
      <c r="F3036" s="161">
        <v>25.16</v>
      </c>
      <c r="G3036" s="161">
        <v>1432.93</v>
      </c>
    </row>
    <row r="3037" spans="1:7" s="190" customFormat="1" ht="15.95" customHeight="1">
      <c r="A3037" s="185" t="s">
        <v>5678</v>
      </c>
      <c r="B3037" s="186" t="s">
        <v>5679</v>
      </c>
      <c r="C3037" s="187"/>
      <c r="D3037" s="191"/>
      <c r="E3037" s="192"/>
      <c r="F3037" s="192"/>
      <c r="G3037" s="193"/>
    </row>
    <row r="3038" spans="1:7" s="190" customFormat="1">
      <c r="A3038" s="160" t="s">
        <v>5680</v>
      </c>
      <c r="B3038" s="300"/>
      <c r="C3038" s="160" t="s">
        <v>5681</v>
      </c>
      <c r="D3038" s="638" t="s">
        <v>0</v>
      </c>
      <c r="E3038" s="301">
        <v>735.2</v>
      </c>
      <c r="F3038" s="161">
        <v>0</v>
      </c>
      <c r="G3038" s="161">
        <v>735.2</v>
      </c>
    </row>
    <row r="3039" spans="1:7" s="190" customFormat="1" ht="15.95" customHeight="1">
      <c r="A3039" s="179" t="s">
        <v>5682</v>
      </c>
      <c r="B3039" s="180" t="s">
        <v>6960</v>
      </c>
      <c r="C3039" s="181"/>
      <c r="D3039" s="182"/>
      <c r="E3039" s="183"/>
      <c r="F3039" s="183"/>
      <c r="G3039" s="184"/>
    </row>
    <row r="3040" spans="1:7" s="190" customFormat="1" ht="15.95" customHeight="1">
      <c r="A3040" s="185" t="s">
        <v>5683</v>
      </c>
      <c r="B3040" s="186" t="s">
        <v>7294</v>
      </c>
      <c r="C3040" s="187"/>
      <c r="D3040" s="191"/>
      <c r="E3040" s="192"/>
      <c r="F3040" s="192"/>
      <c r="G3040" s="193"/>
    </row>
    <row r="3041" spans="1:7" s="190" customFormat="1" ht="25.5">
      <c r="A3041" s="160" t="s">
        <v>5684</v>
      </c>
      <c r="B3041" s="300"/>
      <c r="C3041" s="160" t="s">
        <v>1936</v>
      </c>
      <c r="D3041" s="638" t="s">
        <v>34</v>
      </c>
      <c r="E3041" s="301">
        <v>3.44</v>
      </c>
      <c r="F3041" s="161">
        <v>16.79</v>
      </c>
      <c r="G3041" s="161">
        <v>20.23</v>
      </c>
    </row>
    <row r="3042" spans="1:7" s="190" customFormat="1" ht="25.5">
      <c r="A3042" s="160" t="s">
        <v>5685</v>
      </c>
      <c r="B3042" s="300"/>
      <c r="C3042" s="160" t="s">
        <v>1937</v>
      </c>
      <c r="D3042" s="638" t="s">
        <v>34</v>
      </c>
      <c r="E3042" s="301">
        <v>4.1500000000000004</v>
      </c>
      <c r="F3042" s="161">
        <v>16.79</v>
      </c>
      <c r="G3042" s="161">
        <v>20.94</v>
      </c>
    </row>
    <row r="3043" spans="1:7" s="190" customFormat="1" ht="25.5">
      <c r="A3043" s="160" t="s">
        <v>5686</v>
      </c>
      <c r="B3043" s="300"/>
      <c r="C3043" s="160" t="s">
        <v>1938</v>
      </c>
      <c r="D3043" s="638" t="s">
        <v>34</v>
      </c>
      <c r="E3043" s="301">
        <v>9.93</v>
      </c>
      <c r="F3043" s="161">
        <v>16.79</v>
      </c>
      <c r="G3043" s="161">
        <v>26.72</v>
      </c>
    </row>
    <row r="3044" spans="1:7" s="190" customFormat="1" ht="25.5">
      <c r="A3044" s="160" t="s">
        <v>5687</v>
      </c>
      <c r="B3044" s="300"/>
      <c r="C3044" s="160" t="s">
        <v>1939</v>
      </c>
      <c r="D3044" s="638" t="s">
        <v>34</v>
      </c>
      <c r="E3044" s="301">
        <v>13.32</v>
      </c>
      <c r="F3044" s="161">
        <v>16.79</v>
      </c>
      <c r="G3044" s="161">
        <v>30.11</v>
      </c>
    </row>
    <row r="3045" spans="1:7" s="190" customFormat="1" ht="25.5">
      <c r="A3045" s="160" t="s">
        <v>5688</v>
      </c>
      <c r="B3045" s="300"/>
      <c r="C3045" s="160" t="s">
        <v>1940</v>
      </c>
      <c r="D3045" s="638" t="s">
        <v>34</v>
      </c>
      <c r="E3045" s="301">
        <v>14.1</v>
      </c>
      <c r="F3045" s="161">
        <v>20.13</v>
      </c>
      <c r="G3045" s="161">
        <v>34.229999999999997</v>
      </c>
    </row>
    <row r="3046" spans="1:7" s="190" customFormat="1" ht="25.5">
      <c r="A3046" s="160" t="s">
        <v>5689</v>
      </c>
      <c r="B3046" s="300"/>
      <c r="C3046" s="160" t="s">
        <v>1941</v>
      </c>
      <c r="D3046" s="638" t="s">
        <v>34</v>
      </c>
      <c r="E3046" s="301">
        <v>24.95</v>
      </c>
      <c r="F3046" s="161">
        <v>23.49</v>
      </c>
      <c r="G3046" s="161">
        <v>48.44</v>
      </c>
    </row>
    <row r="3047" spans="1:7" s="190" customFormat="1" ht="25.5">
      <c r="A3047" s="160" t="s">
        <v>5690</v>
      </c>
      <c r="B3047" s="300"/>
      <c r="C3047" s="160" t="s">
        <v>1942</v>
      </c>
      <c r="D3047" s="638" t="s">
        <v>34</v>
      </c>
      <c r="E3047" s="301">
        <v>35.130000000000003</v>
      </c>
      <c r="F3047" s="161">
        <v>30.19</v>
      </c>
      <c r="G3047" s="161">
        <v>65.319999999999993</v>
      </c>
    </row>
    <row r="3048" spans="1:7" s="190" customFormat="1" ht="25.5">
      <c r="A3048" s="160" t="s">
        <v>5691</v>
      </c>
      <c r="B3048" s="300"/>
      <c r="C3048" s="160" t="s">
        <v>1943</v>
      </c>
      <c r="D3048" s="638" t="s">
        <v>34</v>
      </c>
      <c r="E3048" s="301">
        <v>42.85</v>
      </c>
      <c r="F3048" s="161">
        <v>33.549999999999997</v>
      </c>
      <c r="G3048" s="161">
        <v>76.400000000000006</v>
      </c>
    </row>
    <row r="3049" spans="1:7" s="190" customFormat="1" ht="25.5">
      <c r="A3049" s="160" t="s">
        <v>5692</v>
      </c>
      <c r="B3049" s="300"/>
      <c r="C3049" s="160" t="s">
        <v>1944</v>
      </c>
      <c r="D3049" s="638" t="s">
        <v>34</v>
      </c>
      <c r="E3049" s="301">
        <v>80.72</v>
      </c>
      <c r="F3049" s="161">
        <v>36.909999999999997</v>
      </c>
      <c r="G3049" s="161">
        <v>117.63</v>
      </c>
    </row>
    <row r="3050" spans="1:7" s="190" customFormat="1" ht="15.95" customHeight="1">
      <c r="A3050" s="185" t="s">
        <v>5693</v>
      </c>
      <c r="B3050" s="186" t="s">
        <v>7295</v>
      </c>
      <c r="C3050" s="187"/>
      <c r="D3050" s="191"/>
      <c r="E3050" s="192"/>
      <c r="F3050" s="192"/>
      <c r="G3050" s="193"/>
    </row>
    <row r="3051" spans="1:7" s="190" customFormat="1" ht="38.25">
      <c r="A3051" s="160" t="s">
        <v>5694</v>
      </c>
      <c r="B3051" s="300"/>
      <c r="C3051" s="160" t="s">
        <v>1945</v>
      </c>
      <c r="D3051" s="638" t="s">
        <v>34</v>
      </c>
      <c r="E3051" s="301">
        <v>6.91</v>
      </c>
      <c r="F3051" s="161">
        <v>16.79</v>
      </c>
      <c r="G3051" s="161">
        <v>23.7</v>
      </c>
    </row>
    <row r="3052" spans="1:7" s="190" customFormat="1" ht="38.25">
      <c r="A3052" s="160" t="s">
        <v>5695</v>
      </c>
      <c r="B3052" s="300"/>
      <c r="C3052" s="160" t="s">
        <v>1946</v>
      </c>
      <c r="D3052" s="638" t="s">
        <v>34</v>
      </c>
      <c r="E3052" s="301">
        <v>9.91</v>
      </c>
      <c r="F3052" s="161">
        <v>20.13</v>
      </c>
      <c r="G3052" s="161">
        <v>30.04</v>
      </c>
    </row>
    <row r="3053" spans="1:7" s="190" customFormat="1" ht="38.25">
      <c r="A3053" s="160" t="s">
        <v>5696</v>
      </c>
      <c r="B3053" s="300"/>
      <c r="C3053" s="160" t="s">
        <v>1947</v>
      </c>
      <c r="D3053" s="638" t="s">
        <v>34</v>
      </c>
      <c r="E3053" s="301">
        <v>16.5</v>
      </c>
      <c r="F3053" s="161">
        <v>30.19</v>
      </c>
      <c r="G3053" s="161">
        <v>46.69</v>
      </c>
    </row>
    <row r="3054" spans="1:7" s="190" customFormat="1" ht="38.25">
      <c r="A3054" s="160" t="s">
        <v>5697</v>
      </c>
      <c r="B3054" s="300"/>
      <c r="C3054" s="160" t="s">
        <v>1948</v>
      </c>
      <c r="D3054" s="638" t="s">
        <v>34</v>
      </c>
      <c r="E3054" s="301">
        <v>14.69</v>
      </c>
      <c r="F3054" s="161">
        <v>36.909999999999997</v>
      </c>
      <c r="G3054" s="161">
        <v>51.6</v>
      </c>
    </row>
    <row r="3055" spans="1:7" s="190" customFormat="1" ht="15.95" customHeight="1">
      <c r="A3055" s="185" t="s">
        <v>5698</v>
      </c>
      <c r="B3055" s="186" t="s">
        <v>7296</v>
      </c>
      <c r="C3055" s="187"/>
      <c r="D3055" s="191"/>
      <c r="E3055" s="192"/>
      <c r="F3055" s="192"/>
      <c r="G3055" s="193"/>
    </row>
    <row r="3056" spans="1:7" s="190" customFormat="1" ht="38.25">
      <c r="A3056" s="160" t="s">
        <v>5699</v>
      </c>
      <c r="B3056" s="300"/>
      <c r="C3056" s="160" t="s">
        <v>1953</v>
      </c>
      <c r="D3056" s="638" t="s">
        <v>34</v>
      </c>
      <c r="E3056" s="301">
        <v>15.46</v>
      </c>
      <c r="F3056" s="161">
        <v>20.13</v>
      </c>
      <c r="G3056" s="161">
        <v>35.590000000000003</v>
      </c>
    </row>
    <row r="3057" spans="1:7" s="190" customFormat="1" ht="38.25">
      <c r="A3057" s="160" t="s">
        <v>5700</v>
      </c>
      <c r="B3057" s="300"/>
      <c r="C3057" s="160" t="s">
        <v>1949</v>
      </c>
      <c r="D3057" s="638" t="s">
        <v>34</v>
      </c>
      <c r="E3057" s="301">
        <v>20.99</v>
      </c>
      <c r="F3057" s="161">
        <v>30.19</v>
      </c>
      <c r="G3057" s="161">
        <v>51.18</v>
      </c>
    </row>
    <row r="3058" spans="1:7" s="190" customFormat="1" ht="38.25">
      <c r="A3058" s="160" t="s">
        <v>5701</v>
      </c>
      <c r="B3058" s="300"/>
      <c r="C3058" s="160" t="s">
        <v>1950</v>
      </c>
      <c r="D3058" s="638" t="s">
        <v>34</v>
      </c>
      <c r="E3058" s="301">
        <v>30.64</v>
      </c>
      <c r="F3058" s="161">
        <v>36.909999999999997</v>
      </c>
      <c r="G3058" s="161">
        <v>67.55</v>
      </c>
    </row>
    <row r="3059" spans="1:7" s="190" customFormat="1" ht="38.25">
      <c r="A3059" s="160" t="s">
        <v>5702</v>
      </c>
      <c r="B3059" s="300"/>
      <c r="C3059" s="160" t="s">
        <v>1951</v>
      </c>
      <c r="D3059" s="638" t="s">
        <v>34</v>
      </c>
      <c r="E3059" s="301">
        <v>65.790000000000006</v>
      </c>
      <c r="F3059" s="161">
        <v>36.909999999999997</v>
      </c>
      <c r="G3059" s="161">
        <v>102.7</v>
      </c>
    </row>
    <row r="3060" spans="1:7" s="190" customFormat="1" ht="38.25">
      <c r="A3060" s="160" t="s">
        <v>5703</v>
      </c>
      <c r="B3060" s="300"/>
      <c r="C3060" s="160" t="s">
        <v>1952</v>
      </c>
      <c r="D3060" s="638" t="s">
        <v>34</v>
      </c>
      <c r="E3060" s="301">
        <v>12.67</v>
      </c>
      <c r="F3060" s="161">
        <v>16.79</v>
      </c>
      <c r="G3060" s="161">
        <v>29.46</v>
      </c>
    </row>
    <row r="3061" spans="1:7" s="190" customFormat="1" ht="15.95" customHeight="1">
      <c r="A3061" s="185" t="s">
        <v>5704</v>
      </c>
      <c r="B3061" s="186" t="s">
        <v>7297</v>
      </c>
      <c r="C3061" s="187"/>
      <c r="D3061" s="191"/>
      <c r="E3061" s="192"/>
      <c r="F3061" s="192"/>
      <c r="G3061" s="193"/>
    </row>
    <row r="3062" spans="1:7" s="190" customFormat="1" ht="25.5">
      <c r="A3062" s="160" t="s">
        <v>5705</v>
      </c>
      <c r="B3062" s="300"/>
      <c r="C3062" s="160" t="s">
        <v>1954</v>
      </c>
      <c r="D3062" s="638" t="s">
        <v>34</v>
      </c>
      <c r="E3062" s="301">
        <v>13.01</v>
      </c>
      <c r="F3062" s="161">
        <v>11.81</v>
      </c>
      <c r="G3062" s="161">
        <v>24.82</v>
      </c>
    </row>
    <row r="3063" spans="1:7" s="190" customFormat="1" ht="25.5">
      <c r="A3063" s="160" t="s">
        <v>5706</v>
      </c>
      <c r="B3063" s="300"/>
      <c r="C3063" s="160" t="s">
        <v>1955</v>
      </c>
      <c r="D3063" s="638" t="s">
        <v>34</v>
      </c>
      <c r="E3063" s="301">
        <v>24.85</v>
      </c>
      <c r="F3063" s="161">
        <v>11.81</v>
      </c>
      <c r="G3063" s="161">
        <v>36.659999999999997</v>
      </c>
    </row>
    <row r="3064" spans="1:7" s="190" customFormat="1" ht="25.5">
      <c r="A3064" s="160" t="s">
        <v>5707</v>
      </c>
      <c r="B3064" s="300"/>
      <c r="C3064" s="160" t="s">
        <v>1956</v>
      </c>
      <c r="D3064" s="638" t="s">
        <v>34</v>
      </c>
      <c r="E3064" s="301">
        <v>43.82</v>
      </c>
      <c r="F3064" s="161">
        <v>11.81</v>
      </c>
      <c r="G3064" s="161">
        <v>55.63</v>
      </c>
    </row>
    <row r="3065" spans="1:7" s="190" customFormat="1" ht="25.5">
      <c r="A3065" s="160" t="s">
        <v>5708</v>
      </c>
      <c r="B3065" s="300"/>
      <c r="C3065" s="160" t="s">
        <v>1957</v>
      </c>
      <c r="D3065" s="638" t="s">
        <v>34</v>
      </c>
      <c r="E3065" s="301">
        <v>49.36</v>
      </c>
      <c r="F3065" s="161">
        <v>11.81</v>
      </c>
      <c r="G3065" s="161">
        <v>61.17</v>
      </c>
    </row>
    <row r="3066" spans="1:7" s="190" customFormat="1" ht="25.5">
      <c r="A3066" s="160" t="s">
        <v>5709</v>
      </c>
      <c r="B3066" s="300"/>
      <c r="C3066" s="160" t="s">
        <v>1958</v>
      </c>
      <c r="D3066" s="638" t="s">
        <v>34</v>
      </c>
      <c r="E3066" s="301">
        <v>120.31</v>
      </c>
      <c r="F3066" s="161">
        <v>11.81</v>
      </c>
      <c r="G3066" s="161">
        <v>132.12</v>
      </c>
    </row>
    <row r="3067" spans="1:7" s="190" customFormat="1" ht="25.5">
      <c r="A3067" s="160" t="s">
        <v>5710</v>
      </c>
      <c r="B3067" s="300"/>
      <c r="C3067" s="160" t="s">
        <v>1959</v>
      </c>
      <c r="D3067" s="638" t="s">
        <v>34</v>
      </c>
      <c r="E3067" s="301">
        <v>187.32</v>
      </c>
      <c r="F3067" s="161">
        <v>23.61</v>
      </c>
      <c r="G3067" s="161">
        <v>210.93</v>
      </c>
    </row>
    <row r="3068" spans="1:7" s="190" customFormat="1" ht="25.5">
      <c r="A3068" s="160" t="s">
        <v>5711</v>
      </c>
      <c r="B3068" s="300"/>
      <c r="C3068" s="160" t="s">
        <v>1960</v>
      </c>
      <c r="D3068" s="638" t="s">
        <v>34</v>
      </c>
      <c r="E3068" s="301">
        <v>263.75</v>
      </c>
      <c r="F3068" s="161">
        <v>23.61</v>
      </c>
      <c r="G3068" s="161">
        <v>287.36</v>
      </c>
    </row>
    <row r="3069" spans="1:7" s="190" customFormat="1" ht="25.5">
      <c r="A3069" s="160" t="s">
        <v>5712</v>
      </c>
      <c r="B3069" s="300"/>
      <c r="C3069" s="160" t="s">
        <v>1961</v>
      </c>
      <c r="D3069" s="638" t="s">
        <v>34</v>
      </c>
      <c r="E3069" s="301">
        <v>399</v>
      </c>
      <c r="F3069" s="161">
        <v>23.61</v>
      </c>
      <c r="G3069" s="161">
        <v>422.61</v>
      </c>
    </row>
    <row r="3070" spans="1:7" s="190" customFormat="1" ht="15.95" customHeight="1">
      <c r="A3070" s="185" t="s">
        <v>5713</v>
      </c>
      <c r="B3070" s="186" t="s">
        <v>7298</v>
      </c>
      <c r="C3070" s="187"/>
      <c r="D3070" s="191"/>
      <c r="E3070" s="192"/>
      <c r="F3070" s="192"/>
      <c r="G3070" s="193"/>
    </row>
    <row r="3071" spans="1:7" s="190" customFormat="1" ht="25.5">
      <c r="A3071" s="160" t="s">
        <v>5714</v>
      </c>
      <c r="B3071" s="300"/>
      <c r="C3071" s="160" t="s">
        <v>6961</v>
      </c>
      <c r="D3071" s="638" t="s">
        <v>34</v>
      </c>
      <c r="E3071" s="301">
        <v>14.9</v>
      </c>
      <c r="F3071" s="161">
        <v>11.81</v>
      </c>
      <c r="G3071" s="161">
        <v>26.71</v>
      </c>
    </row>
    <row r="3072" spans="1:7" s="190" customFormat="1" ht="25.5">
      <c r="A3072" s="160" t="s">
        <v>5715</v>
      </c>
      <c r="B3072" s="300"/>
      <c r="C3072" s="160" t="s">
        <v>6962</v>
      </c>
      <c r="D3072" s="638" t="s">
        <v>34</v>
      </c>
      <c r="E3072" s="301">
        <v>31.95</v>
      </c>
      <c r="F3072" s="161">
        <v>11.81</v>
      </c>
      <c r="G3072" s="161">
        <v>43.76</v>
      </c>
    </row>
    <row r="3073" spans="1:7" s="190" customFormat="1" ht="25.5">
      <c r="A3073" s="160" t="s">
        <v>5716</v>
      </c>
      <c r="B3073" s="300"/>
      <c r="C3073" s="160" t="s">
        <v>6963</v>
      </c>
      <c r="D3073" s="638" t="s">
        <v>34</v>
      </c>
      <c r="E3073" s="301">
        <v>51.18</v>
      </c>
      <c r="F3073" s="161">
        <v>23.61</v>
      </c>
      <c r="G3073" s="161">
        <v>74.790000000000006</v>
      </c>
    </row>
    <row r="3074" spans="1:7" s="190" customFormat="1" ht="25.5">
      <c r="A3074" s="160" t="s">
        <v>5717</v>
      </c>
      <c r="B3074" s="300"/>
      <c r="C3074" s="160" t="s">
        <v>6964</v>
      </c>
      <c r="D3074" s="638" t="s">
        <v>34</v>
      </c>
      <c r="E3074" s="301">
        <v>83.29</v>
      </c>
      <c r="F3074" s="161">
        <v>23.61</v>
      </c>
      <c r="G3074" s="161">
        <v>106.9</v>
      </c>
    </row>
    <row r="3075" spans="1:7" s="190" customFormat="1" ht="25.5">
      <c r="A3075" s="160" t="s">
        <v>5718</v>
      </c>
      <c r="B3075" s="300"/>
      <c r="C3075" s="160" t="s">
        <v>6965</v>
      </c>
      <c r="D3075" s="638" t="s">
        <v>34</v>
      </c>
      <c r="E3075" s="301">
        <v>137.24</v>
      </c>
      <c r="F3075" s="161">
        <v>23.61</v>
      </c>
      <c r="G3075" s="161">
        <v>160.85</v>
      </c>
    </row>
    <row r="3076" spans="1:7" s="190" customFormat="1" ht="25.5">
      <c r="A3076" s="160" t="s">
        <v>5719</v>
      </c>
      <c r="B3076" s="300"/>
      <c r="C3076" s="160" t="s">
        <v>6966</v>
      </c>
      <c r="D3076" s="638" t="s">
        <v>34</v>
      </c>
      <c r="E3076" s="301">
        <v>240.48</v>
      </c>
      <c r="F3076" s="161">
        <v>23.61</v>
      </c>
      <c r="G3076" s="161">
        <v>264.08999999999997</v>
      </c>
    </row>
    <row r="3077" spans="1:7" s="190" customFormat="1" ht="15.95" customHeight="1">
      <c r="A3077" s="185" t="s">
        <v>5720</v>
      </c>
      <c r="B3077" s="186" t="s">
        <v>7299</v>
      </c>
      <c r="C3077" s="187"/>
      <c r="D3077" s="191"/>
      <c r="E3077" s="192"/>
      <c r="F3077" s="192"/>
      <c r="G3077" s="193"/>
    </row>
    <row r="3078" spans="1:7" s="190" customFormat="1">
      <c r="A3078" s="160" t="s">
        <v>5721</v>
      </c>
      <c r="B3078" s="300"/>
      <c r="C3078" s="160" t="s">
        <v>7300</v>
      </c>
      <c r="D3078" s="638" t="s">
        <v>34</v>
      </c>
      <c r="E3078" s="301">
        <v>20.010000000000002</v>
      </c>
      <c r="F3078" s="161">
        <v>33.549999999999997</v>
      </c>
      <c r="G3078" s="161">
        <v>53.56</v>
      </c>
    </row>
    <row r="3079" spans="1:7" s="190" customFormat="1">
      <c r="A3079" s="160" t="s">
        <v>5722</v>
      </c>
      <c r="B3079" s="300"/>
      <c r="C3079" s="160" t="s">
        <v>7301</v>
      </c>
      <c r="D3079" s="638" t="s">
        <v>34</v>
      </c>
      <c r="E3079" s="301">
        <v>26.55</v>
      </c>
      <c r="F3079" s="161">
        <v>36.909999999999997</v>
      </c>
      <c r="G3079" s="161">
        <v>63.46</v>
      </c>
    </row>
    <row r="3080" spans="1:7" s="190" customFormat="1">
      <c r="A3080" s="160" t="s">
        <v>5723</v>
      </c>
      <c r="B3080" s="300"/>
      <c r="C3080" s="160" t="s">
        <v>7302</v>
      </c>
      <c r="D3080" s="638" t="s">
        <v>34</v>
      </c>
      <c r="E3080" s="301">
        <v>36.49</v>
      </c>
      <c r="F3080" s="161">
        <v>43.61</v>
      </c>
      <c r="G3080" s="161">
        <v>80.099999999999994</v>
      </c>
    </row>
    <row r="3081" spans="1:7" s="190" customFormat="1" ht="25.5">
      <c r="A3081" s="160" t="s">
        <v>5724</v>
      </c>
      <c r="B3081" s="300"/>
      <c r="C3081" s="160" t="s">
        <v>7303</v>
      </c>
      <c r="D3081" s="638" t="s">
        <v>34</v>
      </c>
      <c r="E3081" s="301">
        <v>47.12</v>
      </c>
      <c r="F3081" s="161">
        <v>46.97</v>
      </c>
      <c r="G3081" s="161">
        <v>94.09</v>
      </c>
    </row>
    <row r="3082" spans="1:7" s="190" customFormat="1" ht="25.5">
      <c r="A3082" s="160" t="s">
        <v>5725</v>
      </c>
      <c r="B3082" s="300"/>
      <c r="C3082" s="160" t="s">
        <v>7304</v>
      </c>
      <c r="D3082" s="638" t="s">
        <v>34</v>
      </c>
      <c r="E3082" s="301">
        <v>50.89</v>
      </c>
      <c r="F3082" s="161">
        <v>53.68</v>
      </c>
      <c r="G3082" s="161">
        <v>104.57</v>
      </c>
    </row>
    <row r="3083" spans="1:7" s="190" customFormat="1">
      <c r="A3083" s="160" t="s">
        <v>5726</v>
      </c>
      <c r="B3083" s="300"/>
      <c r="C3083" s="160" t="s">
        <v>7305</v>
      </c>
      <c r="D3083" s="638" t="s">
        <v>34</v>
      </c>
      <c r="E3083" s="301">
        <v>70.349999999999994</v>
      </c>
      <c r="F3083" s="161">
        <v>60.39</v>
      </c>
      <c r="G3083" s="161">
        <v>130.74</v>
      </c>
    </row>
    <row r="3084" spans="1:7" s="190" customFormat="1" ht="25.5">
      <c r="A3084" s="160" t="s">
        <v>5727</v>
      </c>
      <c r="B3084" s="300"/>
      <c r="C3084" s="160" t="s">
        <v>7306</v>
      </c>
      <c r="D3084" s="638" t="s">
        <v>34</v>
      </c>
      <c r="E3084" s="301">
        <v>91</v>
      </c>
      <c r="F3084" s="161">
        <v>67.099999999999994</v>
      </c>
      <c r="G3084" s="161">
        <v>158.1</v>
      </c>
    </row>
    <row r="3085" spans="1:7" s="190" customFormat="1">
      <c r="A3085" s="160" t="s">
        <v>5728</v>
      </c>
      <c r="B3085" s="300"/>
      <c r="C3085" s="160" t="s">
        <v>7307</v>
      </c>
      <c r="D3085" s="638" t="s">
        <v>34</v>
      </c>
      <c r="E3085" s="301">
        <v>104.25</v>
      </c>
      <c r="F3085" s="161">
        <v>75.489999999999995</v>
      </c>
      <c r="G3085" s="161">
        <v>179.74</v>
      </c>
    </row>
    <row r="3086" spans="1:7" s="190" customFormat="1">
      <c r="A3086" s="160" t="s">
        <v>5729</v>
      </c>
      <c r="B3086" s="300"/>
      <c r="C3086" s="160" t="s">
        <v>7308</v>
      </c>
      <c r="D3086" s="638" t="s">
        <v>34</v>
      </c>
      <c r="E3086" s="301">
        <v>151.54</v>
      </c>
      <c r="F3086" s="161">
        <v>83.89</v>
      </c>
      <c r="G3086" s="161">
        <v>235.43</v>
      </c>
    </row>
    <row r="3087" spans="1:7" s="190" customFormat="1">
      <c r="A3087" s="160" t="s">
        <v>5730</v>
      </c>
      <c r="B3087" s="300"/>
      <c r="C3087" s="160" t="s">
        <v>7309</v>
      </c>
      <c r="D3087" s="638" t="s">
        <v>34</v>
      </c>
      <c r="E3087" s="301">
        <v>226.71</v>
      </c>
      <c r="F3087" s="161">
        <v>92.26</v>
      </c>
      <c r="G3087" s="161">
        <v>318.97000000000003</v>
      </c>
    </row>
    <row r="3088" spans="1:7" s="190" customFormat="1" ht="15.95" customHeight="1">
      <c r="A3088" s="185" t="s">
        <v>5731</v>
      </c>
      <c r="B3088" s="186" t="s">
        <v>7310</v>
      </c>
      <c r="C3088" s="187"/>
      <c r="D3088" s="191"/>
      <c r="E3088" s="192"/>
      <c r="F3088" s="192"/>
      <c r="G3088" s="193"/>
    </row>
    <row r="3089" spans="1:7" s="190" customFormat="1" ht="25.5">
      <c r="A3089" s="160" t="s">
        <v>5732</v>
      </c>
      <c r="B3089" s="300"/>
      <c r="C3089" s="160" t="s">
        <v>7311</v>
      </c>
      <c r="D3089" s="638" t="s">
        <v>34</v>
      </c>
      <c r="E3089" s="301">
        <v>35.61</v>
      </c>
      <c r="F3089" s="161">
        <v>33.549999999999997</v>
      </c>
      <c r="G3089" s="161">
        <v>69.16</v>
      </c>
    </row>
    <row r="3090" spans="1:7" s="190" customFormat="1" ht="25.5">
      <c r="A3090" s="160" t="s">
        <v>5733</v>
      </c>
      <c r="B3090" s="300"/>
      <c r="C3090" s="160" t="s">
        <v>7312</v>
      </c>
      <c r="D3090" s="638" t="s">
        <v>34</v>
      </c>
      <c r="E3090" s="301">
        <v>45.59</v>
      </c>
      <c r="F3090" s="161">
        <v>36.909999999999997</v>
      </c>
      <c r="G3090" s="161">
        <v>82.5</v>
      </c>
    </row>
    <row r="3091" spans="1:7" s="190" customFormat="1" ht="25.5">
      <c r="A3091" s="160" t="s">
        <v>5734</v>
      </c>
      <c r="B3091" s="300"/>
      <c r="C3091" s="160" t="s">
        <v>7313</v>
      </c>
      <c r="D3091" s="638" t="s">
        <v>34</v>
      </c>
      <c r="E3091" s="301">
        <v>51.26</v>
      </c>
      <c r="F3091" s="161">
        <v>43.61</v>
      </c>
      <c r="G3091" s="161">
        <v>94.87</v>
      </c>
    </row>
    <row r="3092" spans="1:7" s="190" customFormat="1" ht="25.5">
      <c r="A3092" s="160" t="s">
        <v>5735</v>
      </c>
      <c r="B3092" s="300"/>
      <c r="C3092" s="160" t="s">
        <v>7314</v>
      </c>
      <c r="D3092" s="638" t="s">
        <v>34</v>
      </c>
      <c r="E3092" s="301">
        <v>63.82</v>
      </c>
      <c r="F3092" s="161">
        <v>46.97</v>
      </c>
      <c r="G3092" s="161">
        <v>110.79</v>
      </c>
    </row>
    <row r="3093" spans="1:7" s="190" customFormat="1" ht="25.5">
      <c r="A3093" s="160" t="s">
        <v>5736</v>
      </c>
      <c r="B3093" s="300"/>
      <c r="C3093" s="160" t="s">
        <v>7315</v>
      </c>
      <c r="D3093" s="638" t="s">
        <v>34</v>
      </c>
      <c r="E3093" s="301">
        <v>76.61</v>
      </c>
      <c r="F3093" s="161">
        <v>53.68</v>
      </c>
      <c r="G3093" s="161">
        <v>130.29</v>
      </c>
    </row>
    <row r="3094" spans="1:7" s="190" customFormat="1" ht="25.5">
      <c r="A3094" s="160" t="s">
        <v>5737</v>
      </c>
      <c r="B3094" s="300"/>
      <c r="C3094" s="160" t="s">
        <v>7316</v>
      </c>
      <c r="D3094" s="638" t="s">
        <v>34</v>
      </c>
      <c r="E3094" s="301">
        <v>86.43</v>
      </c>
      <c r="F3094" s="161">
        <v>60.39</v>
      </c>
      <c r="G3094" s="161">
        <v>146.82</v>
      </c>
    </row>
    <row r="3095" spans="1:7" s="190" customFormat="1" ht="25.5">
      <c r="A3095" s="160" t="s">
        <v>5738</v>
      </c>
      <c r="B3095" s="300"/>
      <c r="C3095" s="160" t="s">
        <v>7317</v>
      </c>
      <c r="D3095" s="638" t="s">
        <v>34</v>
      </c>
      <c r="E3095" s="301">
        <v>139.49</v>
      </c>
      <c r="F3095" s="161">
        <v>67.099999999999994</v>
      </c>
      <c r="G3095" s="161">
        <v>206.59</v>
      </c>
    </row>
    <row r="3096" spans="1:7" s="190" customFormat="1" ht="25.5">
      <c r="A3096" s="160" t="s">
        <v>5739</v>
      </c>
      <c r="B3096" s="300"/>
      <c r="C3096" s="160" t="s">
        <v>7318</v>
      </c>
      <c r="D3096" s="638" t="s">
        <v>34</v>
      </c>
      <c r="E3096" s="301">
        <v>171.7</v>
      </c>
      <c r="F3096" s="161">
        <v>75.489999999999995</v>
      </c>
      <c r="G3096" s="161">
        <v>247.19</v>
      </c>
    </row>
    <row r="3097" spans="1:7" s="190" customFormat="1" ht="25.5">
      <c r="A3097" s="160" t="s">
        <v>5740</v>
      </c>
      <c r="B3097" s="300"/>
      <c r="C3097" s="160" t="s">
        <v>7319</v>
      </c>
      <c r="D3097" s="638" t="s">
        <v>34</v>
      </c>
      <c r="E3097" s="301">
        <v>244.56</v>
      </c>
      <c r="F3097" s="161">
        <v>83.89</v>
      </c>
      <c r="G3097" s="161">
        <v>328.45</v>
      </c>
    </row>
    <row r="3098" spans="1:7" s="190" customFormat="1" ht="25.5">
      <c r="A3098" s="160" t="s">
        <v>5741</v>
      </c>
      <c r="B3098" s="300"/>
      <c r="C3098" s="160" t="s">
        <v>7320</v>
      </c>
      <c r="D3098" s="638" t="s">
        <v>34</v>
      </c>
      <c r="E3098" s="301">
        <v>406.11</v>
      </c>
      <c r="F3098" s="161">
        <v>92.26</v>
      </c>
      <c r="G3098" s="161">
        <v>498.37</v>
      </c>
    </row>
    <row r="3099" spans="1:7" s="190" customFormat="1" ht="15.95" customHeight="1">
      <c r="A3099" s="185" t="s">
        <v>5742</v>
      </c>
      <c r="B3099" s="186" t="s">
        <v>1962</v>
      </c>
      <c r="C3099" s="187"/>
      <c r="D3099" s="191"/>
      <c r="E3099" s="192"/>
      <c r="F3099" s="192"/>
      <c r="G3099" s="193"/>
    </row>
    <row r="3100" spans="1:7" s="190" customFormat="1" ht="25.5">
      <c r="A3100" s="160" t="s">
        <v>5743</v>
      </c>
      <c r="B3100" s="300"/>
      <c r="C3100" s="160" t="s">
        <v>1963</v>
      </c>
      <c r="D3100" s="638" t="s">
        <v>0</v>
      </c>
      <c r="E3100" s="301">
        <v>51.06</v>
      </c>
      <c r="F3100" s="161">
        <v>10.06</v>
      </c>
      <c r="G3100" s="161">
        <v>61.12</v>
      </c>
    </row>
    <row r="3101" spans="1:7" s="190" customFormat="1" ht="25.5">
      <c r="A3101" s="160" t="s">
        <v>5744</v>
      </c>
      <c r="B3101" s="300"/>
      <c r="C3101" s="160" t="s">
        <v>1964</v>
      </c>
      <c r="D3101" s="638" t="s">
        <v>0</v>
      </c>
      <c r="E3101" s="301">
        <v>66.47</v>
      </c>
      <c r="F3101" s="161">
        <v>10.06</v>
      </c>
      <c r="G3101" s="161">
        <v>76.53</v>
      </c>
    </row>
    <row r="3102" spans="1:7" s="190" customFormat="1" ht="25.5">
      <c r="A3102" s="160" t="s">
        <v>5745</v>
      </c>
      <c r="B3102" s="300"/>
      <c r="C3102" s="160" t="s">
        <v>1965</v>
      </c>
      <c r="D3102" s="638" t="s">
        <v>0</v>
      </c>
      <c r="E3102" s="301">
        <v>81.88</v>
      </c>
      <c r="F3102" s="161">
        <v>13.42</v>
      </c>
      <c r="G3102" s="161">
        <v>95.3</v>
      </c>
    </row>
    <row r="3103" spans="1:7" s="190" customFormat="1" ht="25.5">
      <c r="A3103" s="160" t="s">
        <v>5746</v>
      </c>
      <c r="B3103" s="300"/>
      <c r="C3103" s="160" t="s">
        <v>1966</v>
      </c>
      <c r="D3103" s="638" t="s">
        <v>0</v>
      </c>
      <c r="E3103" s="301">
        <v>135.77000000000001</v>
      </c>
      <c r="F3103" s="161">
        <v>13.42</v>
      </c>
      <c r="G3103" s="161">
        <v>149.19</v>
      </c>
    </row>
    <row r="3104" spans="1:7" s="190" customFormat="1" ht="25.5">
      <c r="A3104" s="160" t="s">
        <v>5747</v>
      </c>
      <c r="B3104" s="300"/>
      <c r="C3104" s="160" t="s">
        <v>1967</v>
      </c>
      <c r="D3104" s="638" t="s">
        <v>0</v>
      </c>
      <c r="E3104" s="301">
        <v>71.959999999999994</v>
      </c>
      <c r="F3104" s="161">
        <v>10.06</v>
      </c>
      <c r="G3104" s="161">
        <v>82.02</v>
      </c>
    </row>
    <row r="3105" spans="1:7" s="190" customFormat="1" ht="25.5">
      <c r="A3105" s="160" t="s">
        <v>5748</v>
      </c>
      <c r="B3105" s="300"/>
      <c r="C3105" s="160" t="s">
        <v>1968</v>
      </c>
      <c r="D3105" s="638" t="s">
        <v>0</v>
      </c>
      <c r="E3105" s="301">
        <v>93.41</v>
      </c>
      <c r="F3105" s="161">
        <v>10.06</v>
      </c>
      <c r="G3105" s="161">
        <v>103.47</v>
      </c>
    </row>
    <row r="3106" spans="1:7" s="190" customFormat="1" ht="25.5">
      <c r="A3106" s="160" t="s">
        <v>5749</v>
      </c>
      <c r="B3106" s="300"/>
      <c r="C3106" s="160" t="s">
        <v>1969</v>
      </c>
      <c r="D3106" s="638" t="s">
        <v>0</v>
      </c>
      <c r="E3106" s="301">
        <v>115.98</v>
      </c>
      <c r="F3106" s="161">
        <v>13.42</v>
      </c>
      <c r="G3106" s="161">
        <v>129.4</v>
      </c>
    </row>
    <row r="3107" spans="1:7" s="190" customFormat="1" ht="25.5">
      <c r="A3107" s="160" t="s">
        <v>5750</v>
      </c>
      <c r="B3107" s="300"/>
      <c r="C3107" s="160" t="s">
        <v>1970</v>
      </c>
      <c r="D3107" s="638" t="s">
        <v>0</v>
      </c>
      <c r="E3107" s="301">
        <v>197.92</v>
      </c>
      <c r="F3107" s="161">
        <v>13.42</v>
      </c>
      <c r="G3107" s="161">
        <v>211.34</v>
      </c>
    </row>
    <row r="3108" spans="1:7" s="190" customFormat="1" ht="25.5">
      <c r="A3108" s="160" t="s">
        <v>5751</v>
      </c>
      <c r="B3108" s="300"/>
      <c r="C3108" s="160" t="s">
        <v>1971</v>
      </c>
      <c r="D3108" s="638" t="s">
        <v>0</v>
      </c>
      <c r="E3108" s="301">
        <v>43.98</v>
      </c>
      <c r="F3108" s="161">
        <v>10.06</v>
      </c>
      <c r="G3108" s="161">
        <v>54.04</v>
      </c>
    </row>
    <row r="3109" spans="1:7" s="190" customFormat="1" ht="25.5">
      <c r="A3109" s="160" t="s">
        <v>5752</v>
      </c>
      <c r="B3109" s="300"/>
      <c r="C3109" s="160" t="s">
        <v>1972</v>
      </c>
      <c r="D3109" s="638" t="s">
        <v>0</v>
      </c>
      <c r="E3109" s="301">
        <v>54.29</v>
      </c>
      <c r="F3109" s="161">
        <v>10.06</v>
      </c>
      <c r="G3109" s="161">
        <v>64.349999999999994</v>
      </c>
    </row>
    <row r="3110" spans="1:7" s="190" customFormat="1" ht="25.5">
      <c r="A3110" s="160" t="s">
        <v>5753</v>
      </c>
      <c r="B3110" s="300"/>
      <c r="C3110" s="160" t="s">
        <v>1973</v>
      </c>
      <c r="D3110" s="638" t="s">
        <v>0</v>
      </c>
      <c r="E3110" s="301">
        <v>57.35</v>
      </c>
      <c r="F3110" s="161">
        <v>13.42</v>
      </c>
      <c r="G3110" s="161">
        <v>70.77</v>
      </c>
    </row>
    <row r="3111" spans="1:7" s="190" customFormat="1" ht="25.5">
      <c r="A3111" s="160" t="s">
        <v>5754</v>
      </c>
      <c r="B3111" s="300"/>
      <c r="C3111" s="160" t="s">
        <v>1974</v>
      </c>
      <c r="D3111" s="638" t="s">
        <v>0</v>
      </c>
      <c r="E3111" s="301">
        <v>87.17</v>
      </c>
      <c r="F3111" s="161">
        <v>13.42</v>
      </c>
      <c r="G3111" s="161">
        <v>100.59</v>
      </c>
    </row>
    <row r="3112" spans="1:7" s="190" customFormat="1" ht="25.5">
      <c r="A3112" s="160" t="s">
        <v>5755</v>
      </c>
      <c r="B3112" s="300"/>
      <c r="C3112" s="160" t="s">
        <v>1975</v>
      </c>
      <c r="D3112" s="638" t="s">
        <v>0</v>
      </c>
      <c r="E3112" s="301">
        <v>32.6</v>
      </c>
      <c r="F3112" s="161">
        <v>10.06</v>
      </c>
      <c r="G3112" s="161">
        <v>42.66</v>
      </c>
    </row>
    <row r="3113" spans="1:7" s="190" customFormat="1" ht="25.5">
      <c r="A3113" s="160" t="s">
        <v>5756</v>
      </c>
      <c r="B3113" s="300"/>
      <c r="C3113" s="160" t="s">
        <v>1976</v>
      </c>
      <c r="D3113" s="638" t="s">
        <v>0</v>
      </c>
      <c r="E3113" s="301">
        <v>39.97</v>
      </c>
      <c r="F3113" s="161">
        <v>13.42</v>
      </c>
      <c r="G3113" s="161">
        <v>53.39</v>
      </c>
    </row>
    <row r="3114" spans="1:7" s="190" customFormat="1" ht="25.5">
      <c r="A3114" s="160" t="s">
        <v>5757</v>
      </c>
      <c r="B3114" s="300"/>
      <c r="C3114" s="160" t="s">
        <v>1977</v>
      </c>
      <c r="D3114" s="638" t="s">
        <v>0</v>
      </c>
      <c r="E3114" s="301">
        <v>82.07</v>
      </c>
      <c r="F3114" s="161">
        <v>10.06</v>
      </c>
      <c r="G3114" s="161">
        <v>92.13</v>
      </c>
    </row>
    <row r="3115" spans="1:7" s="190" customFormat="1" ht="25.5">
      <c r="A3115" s="160" t="s">
        <v>5758</v>
      </c>
      <c r="B3115" s="300"/>
      <c r="C3115" s="160" t="s">
        <v>1978</v>
      </c>
      <c r="D3115" s="638" t="s">
        <v>0</v>
      </c>
      <c r="E3115" s="301">
        <v>99.4</v>
      </c>
      <c r="F3115" s="161">
        <v>13.42</v>
      </c>
      <c r="G3115" s="161">
        <v>112.82</v>
      </c>
    </row>
    <row r="3116" spans="1:7" s="190" customFormat="1" ht="25.5">
      <c r="A3116" s="160" t="s">
        <v>5759</v>
      </c>
      <c r="B3116" s="300"/>
      <c r="C3116" s="160" t="s">
        <v>1979</v>
      </c>
      <c r="D3116" s="638" t="s">
        <v>0</v>
      </c>
      <c r="E3116" s="301">
        <v>121.76</v>
      </c>
      <c r="F3116" s="161">
        <v>13.42</v>
      </c>
      <c r="G3116" s="161">
        <v>135.18</v>
      </c>
    </row>
    <row r="3117" spans="1:7" s="190" customFormat="1" ht="25.5">
      <c r="A3117" s="160" t="s">
        <v>5760</v>
      </c>
      <c r="B3117" s="300"/>
      <c r="C3117" s="160" t="s">
        <v>1980</v>
      </c>
      <c r="D3117" s="638" t="s">
        <v>0</v>
      </c>
      <c r="E3117" s="301">
        <v>119.45</v>
      </c>
      <c r="F3117" s="161">
        <v>13.42</v>
      </c>
      <c r="G3117" s="161">
        <v>132.87</v>
      </c>
    </row>
    <row r="3118" spans="1:7" s="190" customFormat="1" ht="25.5">
      <c r="A3118" s="160" t="s">
        <v>5761</v>
      </c>
      <c r="B3118" s="300"/>
      <c r="C3118" s="160" t="s">
        <v>1981</v>
      </c>
      <c r="D3118" s="638" t="s">
        <v>0</v>
      </c>
      <c r="E3118" s="301">
        <v>130.63</v>
      </c>
      <c r="F3118" s="161">
        <v>13.42</v>
      </c>
      <c r="G3118" s="161">
        <v>144.05000000000001</v>
      </c>
    </row>
    <row r="3119" spans="1:7" s="190" customFormat="1" ht="25.5">
      <c r="A3119" s="160" t="s">
        <v>5762</v>
      </c>
      <c r="B3119" s="300"/>
      <c r="C3119" s="160" t="s">
        <v>1982</v>
      </c>
      <c r="D3119" s="638" t="s">
        <v>0</v>
      </c>
      <c r="E3119" s="301">
        <v>157.08000000000001</v>
      </c>
      <c r="F3119" s="161">
        <v>13.42</v>
      </c>
      <c r="G3119" s="161">
        <v>170.5</v>
      </c>
    </row>
    <row r="3120" spans="1:7" s="190" customFormat="1" ht="25.5">
      <c r="A3120" s="160" t="s">
        <v>5763</v>
      </c>
      <c r="B3120" s="300"/>
      <c r="C3120" s="160" t="s">
        <v>1983</v>
      </c>
      <c r="D3120" s="638" t="s">
        <v>0</v>
      </c>
      <c r="E3120" s="301">
        <v>185.41</v>
      </c>
      <c r="F3120" s="161">
        <v>16.79</v>
      </c>
      <c r="G3120" s="161">
        <v>202.2</v>
      </c>
    </row>
    <row r="3121" spans="1:7" s="190" customFormat="1" ht="25.5">
      <c r="A3121" s="160" t="s">
        <v>5764</v>
      </c>
      <c r="B3121" s="300"/>
      <c r="C3121" s="160" t="s">
        <v>1984</v>
      </c>
      <c r="D3121" s="638" t="s">
        <v>0</v>
      </c>
      <c r="E3121" s="301">
        <v>199.24</v>
      </c>
      <c r="F3121" s="161">
        <v>13.42</v>
      </c>
      <c r="G3121" s="161">
        <v>212.66</v>
      </c>
    </row>
    <row r="3122" spans="1:7" s="190" customFormat="1" ht="25.5">
      <c r="A3122" s="160" t="s">
        <v>5765</v>
      </c>
      <c r="B3122" s="300"/>
      <c r="C3122" s="160" t="s">
        <v>1985</v>
      </c>
      <c r="D3122" s="638" t="s">
        <v>0</v>
      </c>
      <c r="E3122" s="301">
        <v>69.239999999999995</v>
      </c>
      <c r="F3122" s="161">
        <v>10.06</v>
      </c>
      <c r="G3122" s="161">
        <v>79.3</v>
      </c>
    </row>
    <row r="3123" spans="1:7" s="190" customFormat="1" ht="25.5">
      <c r="A3123" s="160" t="s">
        <v>5766</v>
      </c>
      <c r="B3123" s="300"/>
      <c r="C3123" s="160" t="s">
        <v>1986</v>
      </c>
      <c r="D3123" s="638" t="s">
        <v>0</v>
      </c>
      <c r="E3123" s="301">
        <v>78.05</v>
      </c>
      <c r="F3123" s="161">
        <v>13.42</v>
      </c>
      <c r="G3123" s="161">
        <v>91.47</v>
      </c>
    </row>
    <row r="3124" spans="1:7" s="190" customFormat="1" ht="25.5">
      <c r="A3124" s="160" t="s">
        <v>5767</v>
      </c>
      <c r="B3124" s="300"/>
      <c r="C3124" s="160" t="s">
        <v>1987</v>
      </c>
      <c r="D3124" s="638" t="s">
        <v>0</v>
      </c>
      <c r="E3124" s="301">
        <v>96.4</v>
      </c>
      <c r="F3124" s="161">
        <v>13.42</v>
      </c>
      <c r="G3124" s="161">
        <v>109.82</v>
      </c>
    </row>
    <row r="3125" spans="1:7" s="190" customFormat="1" ht="25.5">
      <c r="A3125" s="160" t="s">
        <v>5768</v>
      </c>
      <c r="B3125" s="300"/>
      <c r="C3125" s="160" t="s">
        <v>1988</v>
      </c>
      <c r="D3125" s="638" t="s">
        <v>0</v>
      </c>
      <c r="E3125" s="301">
        <v>89.4</v>
      </c>
      <c r="F3125" s="161">
        <v>13.42</v>
      </c>
      <c r="G3125" s="161">
        <v>102.82</v>
      </c>
    </row>
    <row r="3126" spans="1:7" s="190" customFormat="1" ht="25.5">
      <c r="A3126" s="160" t="s">
        <v>5769</v>
      </c>
      <c r="B3126" s="300"/>
      <c r="C3126" s="160" t="s">
        <v>1989</v>
      </c>
      <c r="D3126" s="638" t="s">
        <v>0</v>
      </c>
      <c r="E3126" s="301">
        <v>96.67</v>
      </c>
      <c r="F3126" s="161">
        <v>13.42</v>
      </c>
      <c r="G3126" s="161">
        <v>110.09</v>
      </c>
    </row>
    <row r="3127" spans="1:7" s="190" customFormat="1" ht="25.5">
      <c r="A3127" s="160" t="s">
        <v>5770</v>
      </c>
      <c r="B3127" s="300"/>
      <c r="C3127" s="160" t="s">
        <v>1990</v>
      </c>
      <c r="D3127" s="638" t="s">
        <v>0</v>
      </c>
      <c r="E3127" s="301">
        <v>132.38999999999999</v>
      </c>
      <c r="F3127" s="161">
        <v>13.42</v>
      </c>
      <c r="G3127" s="161">
        <v>145.81</v>
      </c>
    </row>
    <row r="3128" spans="1:7" s="190" customFormat="1" ht="25.5">
      <c r="A3128" s="160" t="s">
        <v>5771</v>
      </c>
      <c r="B3128" s="300"/>
      <c r="C3128" s="160" t="s">
        <v>1991</v>
      </c>
      <c r="D3128" s="638" t="s">
        <v>0</v>
      </c>
      <c r="E3128" s="301">
        <v>31.42</v>
      </c>
      <c r="F3128" s="161">
        <v>13.42</v>
      </c>
      <c r="G3128" s="161">
        <v>44.84</v>
      </c>
    </row>
    <row r="3129" spans="1:7" s="190" customFormat="1" ht="25.5">
      <c r="A3129" s="160" t="s">
        <v>5772</v>
      </c>
      <c r="B3129" s="300"/>
      <c r="C3129" s="160" t="s">
        <v>1992</v>
      </c>
      <c r="D3129" s="638" t="s">
        <v>0</v>
      </c>
      <c r="E3129" s="301">
        <v>35.299999999999997</v>
      </c>
      <c r="F3129" s="161">
        <v>13.42</v>
      </c>
      <c r="G3129" s="161">
        <v>48.72</v>
      </c>
    </row>
    <row r="3130" spans="1:7" s="190" customFormat="1" ht="25.5">
      <c r="A3130" s="160" t="s">
        <v>5773</v>
      </c>
      <c r="B3130" s="300"/>
      <c r="C3130" s="160" t="s">
        <v>1993</v>
      </c>
      <c r="D3130" s="638" t="s">
        <v>0</v>
      </c>
      <c r="E3130" s="301">
        <v>87.23</v>
      </c>
      <c r="F3130" s="161">
        <v>16.79</v>
      </c>
      <c r="G3130" s="161">
        <v>104.02</v>
      </c>
    </row>
    <row r="3131" spans="1:7" s="190" customFormat="1" ht="15.95" customHeight="1">
      <c r="A3131" s="185" t="s">
        <v>5774</v>
      </c>
      <c r="B3131" s="186" t="s">
        <v>7321</v>
      </c>
      <c r="C3131" s="187"/>
      <c r="D3131" s="191"/>
      <c r="E3131" s="192"/>
      <c r="F3131" s="192"/>
      <c r="G3131" s="193"/>
    </row>
    <row r="3132" spans="1:7" s="190" customFormat="1" ht="25.5">
      <c r="A3132" s="160" t="s">
        <v>5775</v>
      </c>
      <c r="B3132" s="300"/>
      <c r="C3132" s="160" t="s">
        <v>1994</v>
      </c>
      <c r="D3132" s="638" t="s">
        <v>34</v>
      </c>
      <c r="E3132" s="301">
        <v>39.270000000000003</v>
      </c>
      <c r="F3132" s="161">
        <v>11.07</v>
      </c>
      <c r="G3132" s="161">
        <v>50.34</v>
      </c>
    </row>
    <row r="3133" spans="1:7" s="190" customFormat="1" ht="25.5">
      <c r="A3133" s="160" t="s">
        <v>5776</v>
      </c>
      <c r="B3133" s="300"/>
      <c r="C3133" s="160" t="s">
        <v>1995</v>
      </c>
      <c r="D3133" s="638" t="s">
        <v>34</v>
      </c>
      <c r="E3133" s="301">
        <v>56.46</v>
      </c>
      <c r="F3133" s="161">
        <v>12.08</v>
      </c>
      <c r="G3133" s="161">
        <v>68.540000000000006</v>
      </c>
    </row>
    <row r="3134" spans="1:7" s="190" customFormat="1" ht="25.5">
      <c r="A3134" s="160" t="s">
        <v>5777</v>
      </c>
      <c r="B3134" s="300"/>
      <c r="C3134" s="160" t="s">
        <v>1996</v>
      </c>
      <c r="D3134" s="638" t="s">
        <v>34</v>
      </c>
      <c r="E3134" s="301">
        <v>71.94</v>
      </c>
      <c r="F3134" s="161">
        <v>15.1</v>
      </c>
      <c r="G3134" s="161">
        <v>87.04</v>
      </c>
    </row>
    <row r="3135" spans="1:7" s="190" customFormat="1" ht="25.5">
      <c r="A3135" s="160" t="s">
        <v>5778</v>
      </c>
      <c r="B3135" s="300"/>
      <c r="C3135" s="160" t="s">
        <v>1997</v>
      </c>
      <c r="D3135" s="638" t="s">
        <v>34</v>
      </c>
      <c r="E3135" s="301">
        <v>123.06</v>
      </c>
      <c r="F3135" s="161">
        <v>17.11</v>
      </c>
      <c r="G3135" s="161">
        <v>140.16999999999999</v>
      </c>
    </row>
    <row r="3136" spans="1:7" s="190" customFormat="1" ht="25.5">
      <c r="A3136" s="160" t="s">
        <v>5779</v>
      </c>
      <c r="B3136" s="300"/>
      <c r="C3136" s="160" t="s">
        <v>1998</v>
      </c>
      <c r="D3136" s="638" t="s">
        <v>34</v>
      </c>
      <c r="E3136" s="301">
        <v>141</v>
      </c>
      <c r="F3136" s="161">
        <v>17.11</v>
      </c>
      <c r="G3136" s="161">
        <v>158.11000000000001</v>
      </c>
    </row>
    <row r="3137" spans="1:7" s="190" customFormat="1" ht="25.5">
      <c r="A3137" s="160" t="s">
        <v>5780</v>
      </c>
      <c r="B3137" s="300"/>
      <c r="C3137" s="160" t="s">
        <v>1999</v>
      </c>
      <c r="D3137" s="638" t="s">
        <v>34</v>
      </c>
      <c r="E3137" s="301">
        <v>165.84</v>
      </c>
      <c r="F3137" s="161">
        <v>23.15</v>
      </c>
      <c r="G3137" s="161">
        <v>188.99</v>
      </c>
    </row>
    <row r="3138" spans="1:7" s="190" customFormat="1" ht="25.5">
      <c r="A3138" s="160" t="s">
        <v>5781</v>
      </c>
      <c r="B3138" s="300"/>
      <c r="C3138" s="160" t="s">
        <v>2000</v>
      </c>
      <c r="D3138" s="638" t="s">
        <v>34</v>
      </c>
      <c r="E3138" s="301">
        <v>246.69</v>
      </c>
      <c r="F3138" s="161">
        <v>27.16</v>
      </c>
      <c r="G3138" s="161">
        <v>273.85000000000002</v>
      </c>
    </row>
    <row r="3139" spans="1:7" s="190" customFormat="1" ht="25.5">
      <c r="A3139" s="160" t="s">
        <v>5782</v>
      </c>
      <c r="B3139" s="300"/>
      <c r="C3139" s="160" t="s">
        <v>2001</v>
      </c>
      <c r="D3139" s="638" t="s">
        <v>34</v>
      </c>
      <c r="E3139" s="301">
        <v>312.70999999999998</v>
      </c>
      <c r="F3139" s="161">
        <v>29.2</v>
      </c>
      <c r="G3139" s="161">
        <v>341.91</v>
      </c>
    </row>
    <row r="3140" spans="1:7" s="190" customFormat="1" ht="25.5">
      <c r="A3140" s="160" t="s">
        <v>5783</v>
      </c>
      <c r="B3140" s="300"/>
      <c r="C3140" s="160" t="s">
        <v>2002</v>
      </c>
      <c r="D3140" s="638" t="s">
        <v>34</v>
      </c>
      <c r="E3140" s="301">
        <v>426.82</v>
      </c>
      <c r="F3140" s="161">
        <v>33.21</v>
      </c>
      <c r="G3140" s="161">
        <v>460.03</v>
      </c>
    </row>
    <row r="3141" spans="1:7" s="190" customFormat="1" ht="25.5">
      <c r="A3141" s="160" t="s">
        <v>5784</v>
      </c>
      <c r="B3141" s="300"/>
      <c r="C3141" s="160" t="s">
        <v>2003</v>
      </c>
      <c r="D3141" s="638" t="s">
        <v>34</v>
      </c>
      <c r="E3141" s="301">
        <v>39.03</v>
      </c>
      <c r="F3141" s="161">
        <v>12.08</v>
      </c>
      <c r="G3141" s="161">
        <v>51.11</v>
      </c>
    </row>
    <row r="3142" spans="1:7" s="190" customFormat="1" ht="25.5">
      <c r="A3142" s="160" t="s">
        <v>5785</v>
      </c>
      <c r="B3142" s="300"/>
      <c r="C3142" s="160" t="s">
        <v>2004</v>
      </c>
      <c r="D3142" s="638" t="s">
        <v>34</v>
      </c>
      <c r="E3142" s="301">
        <v>47.86</v>
      </c>
      <c r="F3142" s="161">
        <v>15.1</v>
      </c>
      <c r="G3142" s="161">
        <v>62.96</v>
      </c>
    </row>
    <row r="3143" spans="1:7" s="190" customFormat="1" ht="25.5">
      <c r="A3143" s="160" t="s">
        <v>5786</v>
      </c>
      <c r="B3143" s="300"/>
      <c r="C3143" s="160" t="s">
        <v>2005</v>
      </c>
      <c r="D3143" s="638" t="s">
        <v>34</v>
      </c>
      <c r="E3143" s="301">
        <v>86.47</v>
      </c>
      <c r="F3143" s="161">
        <v>17.11</v>
      </c>
      <c r="G3143" s="161">
        <v>103.58</v>
      </c>
    </row>
    <row r="3144" spans="1:7" s="190" customFormat="1" ht="25.5">
      <c r="A3144" s="160" t="s">
        <v>5787</v>
      </c>
      <c r="B3144" s="300"/>
      <c r="C3144" s="160" t="s">
        <v>2006</v>
      </c>
      <c r="D3144" s="638" t="s">
        <v>34</v>
      </c>
      <c r="E3144" s="301">
        <v>85.86</v>
      </c>
      <c r="F3144" s="161">
        <v>17.11</v>
      </c>
      <c r="G3144" s="161">
        <v>102.97</v>
      </c>
    </row>
    <row r="3145" spans="1:7" s="190" customFormat="1" ht="25.5">
      <c r="A3145" s="160" t="s">
        <v>5788</v>
      </c>
      <c r="B3145" s="300"/>
      <c r="C3145" s="160" t="s">
        <v>2007</v>
      </c>
      <c r="D3145" s="638" t="s">
        <v>34</v>
      </c>
      <c r="E3145" s="301">
        <v>142.02000000000001</v>
      </c>
      <c r="F3145" s="161">
        <v>23.15</v>
      </c>
      <c r="G3145" s="161">
        <v>165.17</v>
      </c>
    </row>
    <row r="3146" spans="1:7" s="190" customFormat="1" ht="25.5">
      <c r="A3146" s="160" t="s">
        <v>5789</v>
      </c>
      <c r="B3146" s="300"/>
      <c r="C3146" s="160" t="s">
        <v>2008</v>
      </c>
      <c r="D3146" s="638" t="s">
        <v>34</v>
      </c>
      <c r="E3146" s="301">
        <v>172.98</v>
      </c>
      <c r="F3146" s="161">
        <v>27.16</v>
      </c>
      <c r="G3146" s="161">
        <v>200.14</v>
      </c>
    </row>
    <row r="3147" spans="1:7" s="190" customFormat="1" ht="15.95" customHeight="1">
      <c r="A3147" s="185" t="s">
        <v>5790</v>
      </c>
      <c r="B3147" s="186" t="s">
        <v>2009</v>
      </c>
      <c r="C3147" s="187"/>
      <c r="D3147" s="191"/>
      <c r="E3147" s="192"/>
      <c r="F3147" s="192"/>
      <c r="G3147" s="193"/>
    </row>
    <row r="3148" spans="1:7" s="190" customFormat="1">
      <c r="A3148" s="160" t="s">
        <v>5791</v>
      </c>
      <c r="B3148" s="300"/>
      <c r="C3148" s="160" t="s">
        <v>2010</v>
      </c>
      <c r="D3148" s="638" t="s">
        <v>34</v>
      </c>
      <c r="E3148" s="301">
        <v>35.85</v>
      </c>
      <c r="F3148" s="161">
        <v>22.19</v>
      </c>
      <c r="G3148" s="161">
        <v>58.04</v>
      </c>
    </row>
    <row r="3149" spans="1:7" s="190" customFormat="1">
      <c r="A3149" s="160" t="s">
        <v>5792</v>
      </c>
      <c r="B3149" s="300"/>
      <c r="C3149" s="160" t="s">
        <v>2011</v>
      </c>
      <c r="D3149" s="638" t="s">
        <v>34</v>
      </c>
      <c r="E3149" s="301">
        <v>46.03</v>
      </c>
      <c r="F3149" s="161">
        <v>25.75</v>
      </c>
      <c r="G3149" s="161">
        <v>71.78</v>
      </c>
    </row>
    <row r="3150" spans="1:7" s="190" customFormat="1">
      <c r="A3150" s="160" t="s">
        <v>5793</v>
      </c>
      <c r="B3150" s="300"/>
      <c r="C3150" s="160" t="s">
        <v>2012</v>
      </c>
      <c r="D3150" s="638" t="s">
        <v>34</v>
      </c>
      <c r="E3150" s="301">
        <v>39.6</v>
      </c>
      <c r="F3150" s="161">
        <v>22.19</v>
      </c>
      <c r="G3150" s="161">
        <v>61.79</v>
      </c>
    </row>
    <row r="3151" spans="1:7" s="190" customFormat="1">
      <c r="A3151" s="160" t="s">
        <v>5794</v>
      </c>
      <c r="B3151" s="300"/>
      <c r="C3151" s="160" t="s">
        <v>2013</v>
      </c>
      <c r="D3151" s="638" t="s">
        <v>34</v>
      </c>
      <c r="E3151" s="301">
        <v>49.49</v>
      </c>
      <c r="F3151" s="161">
        <v>25.75</v>
      </c>
      <c r="G3151" s="161">
        <v>75.239999999999995</v>
      </c>
    </row>
    <row r="3152" spans="1:7" s="190" customFormat="1">
      <c r="A3152" s="160" t="s">
        <v>5795</v>
      </c>
      <c r="B3152" s="300"/>
      <c r="C3152" s="160" t="s">
        <v>2014</v>
      </c>
      <c r="D3152" s="638" t="s">
        <v>34</v>
      </c>
      <c r="E3152" s="301">
        <v>70.489999999999995</v>
      </c>
      <c r="F3152" s="161">
        <v>31.8</v>
      </c>
      <c r="G3152" s="161">
        <v>102.29</v>
      </c>
    </row>
    <row r="3153" spans="1:7" s="190" customFormat="1">
      <c r="A3153" s="160" t="s">
        <v>5796</v>
      </c>
      <c r="B3153" s="300"/>
      <c r="C3153" s="160" t="s">
        <v>2015</v>
      </c>
      <c r="D3153" s="638" t="s">
        <v>34</v>
      </c>
      <c r="E3153" s="301">
        <v>105.73</v>
      </c>
      <c r="F3153" s="161">
        <v>36.19</v>
      </c>
      <c r="G3153" s="161">
        <v>141.91999999999999</v>
      </c>
    </row>
    <row r="3154" spans="1:7" s="190" customFormat="1">
      <c r="A3154" s="160" t="s">
        <v>5797</v>
      </c>
      <c r="B3154" s="300"/>
      <c r="C3154" s="160" t="s">
        <v>2016</v>
      </c>
      <c r="D3154" s="638" t="s">
        <v>34</v>
      </c>
      <c r="E3154" s="301">
        <v>183.86</v>
      </c>
      <c r="F3154" s="161">
        <v>46.63</v>
      </c>
      <c r="G3154" s="161">
        <v>230.49</v>
      </c>
    </row>
    <row r="3155" spans="1:7" s="190" customFormat="1">
      <c r="A3155" s="160" t="s">
        <v>5798</v>
      </c>
      <c r="B3155" s="300"/>
      <c r="C3155" s="160" t="s">
        <v>2017</v>
      </c>
      <c r="D3155" s="638" t="s">
        <v>34</v>
      </c>
      <c r="E3155" s="301">
        <v>272.27999999999997</v>
      </c>
      <c r="F3155" s="161">
        <v>58.73</v>
      </c>
      <c r="G3155" s="161">
        <v>331.01</v>
      </c>
    </row>
    <row r="3156" spans="1:7" s="190" customFormat="1">
      <c r="A3156" s="160" t="s">
        <v>5799</v>
      </c>
      <c r="B3156" s="300"/>
      <c r="C3156" s="160" t="s">
        <v>2018</v>
      </c>
      <c r="D3156" s="638" t="s">
        <v>34</v>
      </c>
      <c r="E3156" s="301">
        <v>397.35</v>
      </c>
      <c r="F3156" s="161">
        <v>87.8</v>
      </c>
      <c r="G3156" s="161">
        <v>485.15</v>
      </c>
    </row>
    <row r="3157" spans="1:7" s="190" customFormat="1">
      <c r="A3157" s="160" t="s">
        <v>5800</v>
      </c>
      <c r="B3157" s="300"/>
      <c r="C3157" s="160" t="s">
        <v>2019</v>
      </c>
      <c r="D3157" s="638" t="s">
        <v>34</v>
      </c>
      <c r="E3157" s="301">
        <v>101.88</v>
      </c>
      <c r="F3157" s="161">
        <v>36.19</v>
      </c>
      <c r="G3157" s="161">
        <v>138.07</v>
      </c>
    </row>
    <row r="3158" spans="1:7" s="190" customFormat="1">
      <c r="A3158" s="160" t="s">
        <v>5801</v>
      </c>
      <c r="B3158" s="300"/>
      <c r="C3158" s="160" t="s">
        <v>2020</v>
      </c>
      <c r="D3158" s="638" t="s">
        <v>34</v>
      </c>
      <c r="E3158" s="301">
        <v>196.63</v>
      </c>
      <c r="F3158" s="161">
        <v>46.63</v>
      </c>
      <c r="G3158" s="161">
        <v>243.26</v>
      </c>
    </row>
    <row r="3159" spans="1:7" s="190" customFormat="1">
      <c r="A3159" s="160" t="s">
        <v>5802</v>
      </c>
      <c r="B3159" s="300"/>
      <c r="C3159" s="160" t="s">
        <v>2021</v>
      </c>
      <c r="D3159" s="638" t="s">
        <v>34</v>
      </c>
      <c r="E3159" s="301">
        <v>285.60000000000002</v>
      </c>
      <c r="F3159" s="161">
        <v>58.73</v>
      </c>
      <c r="G3159" s="161">
        <v>344.33</v>
      </c>
    </row>
    <row r="3160" spans="1:7" s="190" customFormat="1">
      <c r="A3160" s="160" t="s">
        <v>5803</v>
      </c>
      <c r="B3160" s="300"/>
      <c r="C3160" s="160" t="s">
        <v>2022</v>
      </c>
      <c r="D3160" s="638" t="s">
        <v>34</v>
      </c>
      <c r="E3160" s="301">
        <v>148.41999999999999</v>
      </c>
      <c r="F3160" s="161">
        <v>36.19</v>
      </c>
      <c r="G3160" s="161">
        <v>184.61</v>
      </c>
    </row>
    <row r="3161" spans="1:7" s="190" customFormat="1">
      <c r="A3161" s="160" t="s">
        <v>5804</v>
      </c>
      <c r="B3161" s="300"/>
      <c r="C3161" s="160" t="s">
        <v>2023</v>
      </c>
      <c r="D3161" s="638" t="s">
        <v>34</v>
      </c>
      <c r="E3161" s="301">
        <v>261.54000000000002</v>
      </c>
      <c r="F3161" s="161">
        <v>46.63</v>
      </c>
      <c r="G3161" s="161">
        <v>308.17</v>
      </c>
    </row>
    <row r="3162" spans="1:7" s="190" customFormat="1">
      <c r="A3162" s="160" t="s">
        <v>5805</v>
      </c>
      <c r="B3162" s="300"/>
      <c r="C3162" s="160" t="s">
        <v>2024</v>
      </c>
      <c r="D3162" s="638" t="s">
        <v>34</v>
      </c>
      <c r="E3162" s="301">
        <v>381.68</v>
      </c>
      <c r="F3162" s="161">
        <v>58.73</v>
      </c>
      <c r="G3162" s="161">
        <v>440.41</v>
      </c>
    </row>
    <row r="3163" spans="1:7" s="190" customFormat="1">
      <c r="A3163" s="160" t="s">
        <v>5806</v>
      </c>
      <c r="B3163" s="300"/>
      <c r="C3163" s="160" t="s">
        <v>2025</v>
      </c>
      <c r="D3163" s="638" t="s">
        <v>34</v>
      </c>
      <c r="E3163" s="301">
        <v>22.64</v>
      </c>
      <c r="F3163" s="161">
        <v>21.49</v>
      </c>
      <c r="G3163" s="161">
        <v>44.13</v>
      </c>
    </row>
    <row r="3164" spans="1:7" s="190" customFormat="1">
      <c r="A3164" s="160" t="s">
        <v>5807</v>
      </c>
      <c r="B3164" s="300"/>
      <c r="C3164" s="160" t="s">
        <v>2026</v>
      </c>
      <c r="D3164" s="638" t="s">
        <v>34</v>
      </c>
      <c r="E3164" s="301">
        <v>27.53</v>
      </c>
      <c r="F3164" s="161">
        <v>27.39</v>
      </c>
      <c r="G3164" s="161">
        <v>54.92</v>
      </c>
    </row>
    <row r="3165" spans="1:7" s="190" customFormat="1">
      <c r="A3165" s="160" t="s">
        <v>5808</v>
      </c>
      <c r="B3165" s="300"/>
      <c r="C3165" s="160" t="s">
        <v>2027</v>
      </c>
      <c r="D3165" s="638" t="s">
        <v>34</v>
      </c>
      <c r="E3165" s="301">
        <v>48.68</v>
      </c>
      <c r="F3165" s="161">
        <v>46.3</v>
      </c>
      <c r="G3165" s="161">
        <v>94.98</v>
      </c>
    </row>
    <row r="3166" spans="1:7" s="190" customFormat="1">
      <c r="A3166" s="160" t="s">
        <v>5809</v>
      </c>
      <c r="B3166" s="300"/>
      <c r="C3166" s="160" t="s">
        <v>2028</v>
      </c>
      <c r="D3166" s="638" t="s">
        <v>34</v>
      </c>
      <c r="E3166" s="301">
        <v>642.02</v>
      </c>
      <c r="F3166" s="161">
        <v>131.69999999999999</v>
      </c>
      <c r="G3166" s="161">
        <v>773.72</v>
      </c>
    </row>
    <row r="3167" spans="1:7" s="190" customFormat="1">
      <c r="A3167" s="160" t="s">
        <v>5810</v>
      </c>
      <c r="B3167" s="300"/>
      <c r="C3167" s="160" t="s">
        <v>2029</v>
      </c>
      <c r="D3167" s="638" t="s">
        <v>34</v>
      </c>
      <c r="E3167" s="301">
        <v>66.17</v>
      </c>
      <c r="F3167" s="161">
        <v>25.75</v>
      </c>
      <c r="G3167" s="161">
        <v>91.92</v>
      </c>
    </row>
    <row r="3168" spans="1:7" s="190" customFormat="1">
      <c r="A3168" s="160" t="s">
        <v>5811</v>
      </c>
      <c r="B3168" s="300"/>
      <c r="C3168" s="160" t="s">
        <v>2030</v>
      </c>
      <c r="D3168" s="638" t="s">
        <v>34</v>
      </c>
      <c r="E3168" s="301">
        <v>60.19</v>
      </c>
      <c r="F3168" s="161">
        <v>25.75</v>
      </c>
      <c r="G3168" s="161">
        <v>85.94</v>
      </c>
    </row>
    <row r="3169" spans="1:7" s="190" customFormat="1">
      <c r="A3169" s="160" t="s">
        <v>5812</v>
      </c>
      <c r="B3169" s="300"/>
      <c r="C3169" s="160" t="s">
        <v>2031</v>
      </c>
      <c r="D3169" s="638" t="s">
        <v>34</v>
      </c>
      <c r="E3169" s="301">
        <v>89.91</v>
      </c>
      <c r="F3169" s="161">
        <v>25.75</v>
      </c>
      <c r="G3169" s="161">
        <v>115.66</v>
      </c>
    </row>
    <row r="3170" spans="1:7" s="190" customFormat="1">
      <c r="A3170" s="160" t="s">
        <v>5813</v>
      </c>
      <c r="B3170" s="300"/>
      <c r="C3170" s="160" t="s">
        <v>2032</v>
      </c>
      <c r="D3170" s="638" t="s">
        <v>34</v>
      </c>
      <c r="E3170" s="301">
        <v>148.02000000000001</v>
      </c>
      <c r="F3170" s="161">
        <v>40.58</v>
      </c>
      <c r="G3170" s="161">
        <v>188.6</v>
      </c>
    </row>
    <row r="3171" spans="1:7" s="190" customFormat="1">
      <c r="A3171" s="160" t="s">
        <v>5814</v>
      </c>
      <c r="B3171" s="300"/>
      <c r="C3171" s="160" t="s">
        <v>2033</v>
      </c>
      <c r="D3171" s="638" t="s">
        <v>34</v>
      </c>
      <c r="E3171" s="301">
        <v>79.84</v>
      </c>
      <c r="F3171" s="161">
        <v>31.8</v>
      </c>
      <c r="G3171" s="161">
        <v>111.64</v>
      </c>
    </row>
    <row r="3172" spans="1:7" s="190" customFormat="1">
      <c r="A3172" s="160" t="s">
        <v>5815</v>
      </c>
      <c r="B3172" s="300"/>
      <c r="C3172" s="160" t="s">
        <v>2034</v>
      </c>
      <c r="D3172" s="638" t="s">
        <v>34</v>
      </c>
      <c r="E3172" s="301">
        <v>248.42</v>
      </c>
      <c r="F3172" s="161">
        <v>52.68</v>
      </c>
      <c r="G3172" s="161">
        <v>301.10000000000002</v>
      </c>
    </row>
    <row r="3173" spans="1:7" s="190" customFormat="1">
      <c r="A3173" s="160" t="s">
        <v>5816</v>
      </c>
      <c r="B3173" s="300"/>
      <c r="C3173" s="160" t="s">
        <v>2035</v>
      </c>
      <c r="D3173" s="638" t="s">
        <v>34</v>
      </c>
      <c r="E3173" s="301">
        <v>57.45</v>
      </c>
      <c r="F3173" s="161">
        <v>22.19</v>
      </c>
      <c r="G3173" s="161">
        <v>79.64</v>
      </c>
    </row>
    <row r="3174" spans="1:7" s="190" customFormat="1">
      <c r="A3174" s="160" t="s">
        <v>5817</v>
      </c>
      <c r="B3174" s="300"/>
      <c r="C3174" s="160" t="s">
        <v>2036</v>
      </c>
      <c r="D3174" s="638" t="s">
        <v>34</v>
      </c>
      <c r="E3174" s="301">
        <v>56.62</v>
      </c>
      <c r="F3174" s="161">
        <v>22.19</v>
      </c>
      <c r="G3174" s="161">
        <v>78.81</v>
      </c>
    </row>
    <row r="3175" spans="1:7" s="190" customFormat="1">
      <c r="A3175" s="160" t="s">
        <v>5818</v>
      </c>
      <c r="B3175" s="300"/>
      <c r="C3175" s="160" t="s">
        <v>2037</v>
      </c>
      <c r="D3175" s="638" t="s">
        <v>34</v>
      </c>
      <c r="E3175" s="301">
        <v>13.91</v>
      </c>
      <c r="F3175" s="161">
        <v>7.83</v>
      </c>
      <c r="G3175" s="161">
        <v>21.74</v>
      </c>
    </row>
    <row r="3176" spans="1:7" s="190" customFormat="1" ht="15.95" customHeight="1">
      <c r="A3176" s="185" t="s">
        <v>5819</v>
      </c>
      <c r="B3176" s="186" t="s">
        <v>7322</v>
      </c>
      <c r="C3176" s="187"/>
      <c r="D3176" s="191"/>
      <c r="E3176" s="192"/>
      <c r="F3176" s="192"/>
      <c r="G3176" s="193"/>
    </row>
    <row r="3177" spans="1:7" s="190" customFormat="1" ht="38.25">
      <c r="A3177" s="160" t="s">
        <v>5820</v>
      </c>
      <c r="B3177" s="300"/>
      <c r="C3177" s="160" t="s">
        <v>2041</v>
      </c>
      <c r="D3177" s="638" t="s">
        <v>34</v>
      </c>
      <c r="E3177" s="301">
        <v>8.74</v>
      </c>
      <c r="F3177" s="161">
        <v>1.1299999999999999</v>
      </c>
      <c r="G3177" s="161">
        <v>9.8699999999999992</v>
      </c>
    </row>
    <row r="3178" spans="1:7" s="190" customFormat="1" ht="38.25">
      <c r="A3178" s="160" t="s">
        <v>5821</v>
      </c>
      <c r="B3178" s="300"/>
      <c r="C3178" s="160" t="s">
        <v>2038</v>
      </c>
      <c r="D3178" s="638" t="s">
        <v>34</v>
      </c>
      <c r="E3178" s="301">
        <v>11.1</v>
      </c>
      <c r="F3178" s="161">
        <v>1.1299999999999999</v>
      </c>
      <c r="G3178" s="161">
        <v>12.23</v>
      </c>
    </row>
    <row r="3179" spans="1:7" s="190" customFormat="1" ht="38.25">
      <c r="A3179" s="160" t="s">
        <v>5822</v>
      </c>
      <c r="B3179" s="300"/>
      <c r="C3179" s="160" t="s">
        <v>2039</v>
      </c>
      <c r="D3179" s="638" t="s">
        <v>34</v>
      </c>
      <c r="E3179" s="301">
        <v>13.83</v>
      </c>
      <c r="F3179" s="161">
        <v>1.1299999999999999</v>
      </c>
      <c r="G3179" s="161">
        <v>14.96</v>
      </c>
    </row>
    <row r="3180" spans="1:7" s="190" customFormat="1" ht="38.25">
      <c r="A3180" s="160" t="s">
        <v>5823</v>
      </c>
      <c r="B3180" s="300"/>
      <c r="C3180" s="160" t="s">
        <v>2042</v>
      </c>
      <c r="D3180" s="638" t="s">
        <v>34</v>
      </c>
      <c r="E3180" s="301">
        <v>34.119999999999997</v>
      </c>
      <c r="F3180" s="161">
        <v>1.1299999999999999</v>
      </c>
      <c r="G3180" s="161">
        <v>35.25</v>
      </c>
    </row>
    <row r="3181" spans="1:7" s="190" customFormat="1" ht="38.25">
      <c r="A3181" s="160" t="s">
        <v>5824</v>
      </c>
      <c r="B3181" s="300"/>
      <c r="C3181" s="160" t="s">
        <v>2040</v>
      </c>
      <c r="D3181" s="638" t="s">
        <v>34</v>
      </c>
      <c r="E3181" s="301">
        <v>53.99</v>
      </c>
      <c r="F3181" s="161">
        <v>1.1299999999999999</v>
      </c>
      <c r="G3181" s="161">
        <v>55.12</v>
      </c>
    </row>
    <row r="3182" spans="1:7" s="190" customFormat="1" ht="25.5">
      <c r="A3182" s="160" t="s">
        <v>7995</v>
      </c>
      <c r="B3182" s="300"/>
      <c r="C3182" s="160" t="s">
        <v>8193</v>
      </c>
      <c r="D3182" s="638" t="s">
        <v>34</v>
      </c>
      <c r="E3182" s="301">
        <v>75.27</v>
      </c>
      <c r="F3182" s="161">
        <v>1.67</v>
      </c>
      <c r="G3182" s="161">
        <v>76.94</v>
      </c>
    </row>
    <row r="3183" spans="1:7" s="190" customFormat="1" ht="25.5">
      <c r="A3183" s="160" t="s">
        <v>7996</v>
      </c>
      <c r="B3183" s="300"/>
      <c r="C3183" s="160" t="s">
        <v>8194</v>
      </c>
      <c r="D3183" s="638" t="s">
        <v>34</v>
      </c>
      <c r="E3183" s="301">
        <v>104.96</v>
      </c>
      <c r="F3183" s="161">
        <v>1.67</v>
      </c>
      <c r="G3183" s="161">
        <v>106.63</v>
      </c>
    </row>
    <row r="3184" spans="1:7" s="190" customFormat="1" ht="25.5">
      <c r="A3184" s="160" t="s">
        <v>7997</v>
      </c>
      <c r="B3184" s="300"/>
      <c r="C3184" s="160" t="s">
        <v>8195</v>
      </c>
      <c r="D3184" s="638" t="s">
        <v>34</v>
      </c>
      <c r="E3184" s="301">
        <v>155.57</v>
      </c>
      <c r="F3184" s="161">
        <v>1.67</v>
      </c>
      <c r="G3184" s="161">
        <v>157.24</v>
      </c>
    </row>
    <row r="3185" spans="1:7" s="190" customFormat="1" ht="25.5">
      <c r="A3185" s="160" t="s">
        <v>7998</v>
      </c>
      <c r="B3185" s="300"/>
      <c r="C3185" s="160" t="s">
        <v>8196</v>
      </c>
      <c r="D3185" s="638" t="s">
        <v>34</v>
      </c>
      <c r="E3185" s="301">
        <v>255.09</v>
      </c>
      <c r="F3185" s="161">
        <v>1.67</v>
      </c>
      <c r="G3185" s="161">
        <v>256.76</v>
      </c>
    </row>
    <row r="3186" spans="1:7" s="190" customFormat="1" ht="25.5">
      <c r="A3186" s="160" t="s">
        <v>7999</v>
      </c>
      <c r="B3186" s="300"/>
      <c r="C3186" s="160" t="s">
        <v>8197</v>
      </c>
      <c r="D3186" s="638" t="s">
        <v>34</v>
      </c>
      <c r="E3186" s="301">
        <v>352.71</v>
      </c>
      <c r="F3186" s="161">
        <v>1.67</v>
      </c>
      <c r="G3186" s="161">
        <v>354.38</v>
      </c>
    </row>
    <row r="3187" spans="1:7" s="190" customFormat="1" ht="25.5">
      <c r="A3187" s="160" t="s">
        <v>8000</v>
      </c>
      <c r="B3187" s="300"/>
      <c r="C3187" s="160" t="s">
        <v>8198</v>
      </c>
      <c r="D3187" s="638" t="s">
        <v>34</v>
      </c>
      <c r="E3187" s="301">
        <v>559.29</v>
      </c>
      <c r="F3187" s="161">
        <v>1.67</v>
      </c>
      <c r="G3187" s="161">
        <v>560.96</v>
      </c>
    </row>
    <row r="3188" spans="1:7" s="190" customFormat="1" ht="25.5">
      <c r="A3188" s="160" t="s">
        <v>8001</v>
      </c>
      <c r="B3188" s="300"/>
      <c r="C3188" s="160" t="s">
        <v>8199</v>
      </c>
      <c r="D3188" s="638" t="s">
        <v>34</v>
      </c>
      <c r="E3188" s="301">
        <v>854.85</v>
      </c>
      <c r="F3188" s="161">
        <v>1.67</v>
      </c>
      <c r="G3188" s="161">
        <v>856.52</v>
      </c>
    </row>
    <row r="3189" spans="1:7" s="190" customFormat="1" ht="25.5">
      <c r="A3189" s="160" t="s">
        <v>8002</v>
      </c>
      <c r="B3189" s="300"/>
      <c r="C3189" s="160" t="s">
        <v>8200</v>
      </c>
      <c r="D3189" s="638" t="s">
        <v>34</v>
      </c>
      <c r="E3189" s="301">
        <v>1114.5999999999999</v>
      </c>
      <c r="F3189" s="161">
        <v>1.67</v>
      </c>
      <c r="G3189" s="161">
        <v>1116.27</v>
      </c>
    </row>
    <row r="3190" spans="1:7" s="190" customFormat="1" ht="15.95" customHeight="1">
      <c r="A3190" s="185" t="s">
        <v>5825</v>
      </c>
      <c r="B3190" s="186" t="s">
        <v>7323</v>
      </c>
      <c r="C3190" s="187"/>
      <c r="D3190" s="191"/>
      <c r="E3190" s="192"/>
      <c r="F3190" s="192"/>
      <c r="G3190" s="193"/>
    </row>
    <row r="3191" spans="1:7" s="190" customFormat="1" ht="25.5">
      <c r="A3191" s="160" t="s">
        <v>5826</v>
      </c>
      <c r="B3191" s="300"/>
      <c r="C3191" s="160" t="s">
        <v>2043</v>
      </c>
      <c r="D3191" s="638" t="s">
        <v>34</v>
      </c>
      <c r="E3191" s="301">
        <v>343.22</v>
      </c>
      <c r="F3191" s="161">
        <v>23.61</v>
      </c>
      <c r="G3191" s="161">
        <v>366.83</v>
      </c>
    </row>
    <row r="3192" spans="1:7" s="190" customFormat="1" ht="25.5">
      <c r="A3192" s="160" t="s">
        <v>5827</v>
      </c>
      <c r="B3192" s="300"/>
      <c r="C3192" s="160" t="s">
        <v>2044</v>
      </c>
      <c r="D3192" s="638" t="s">
        <v>34</v>
      </c>
      <c r="E3192" s="301">
        <v>406.62</v>
      </c>
      <c r="F3192" s="161">
        <v>23.61</v>
      </c>
      <c r="G3192" s="161">
        <v>430.23</v>
      </c>
    </row>
    <row r="3193" spans="1:7" s="190" customFormat="1" ht="25.5">
      <c r="A3193" s="160" t="s">
        <v>5828</v>
      </c>
      <c r="B3193" s="300"/>
      <c r="C3193" s="160" t="s">
        <v>2045</v>
      </c>
      <c r="D3193" s="638" t="s">
        <v>34</v>
      </c>
      <c r="E3193" s="301">
        <v>518.77</v>
      </c>
      <c r="F3193" s="161">
        <v>23.61</v>
      </c>
      <c r="G3193" s="161">
        <v>542.38</v>
      </c>
    </row>
    <row r="3194" spans="1:7" s="195" customFormat="1" ht="25.5">
      <c r="A3194" s="160" t="s">
        <v>5829</v>
      </c>
      <c r="B3194" s="300"/>
      <c r="C3194" s="160" t="s">
        <v>2046</v>
      </c>
      <c r="D3194" s="638" t="s">
        <v>34</v>
      </c>
      <c r="E3194" s="301">
        <v>771.88</v>
      </c>
      <c r="F3194" s="161">
        <v>23.61</v>
      </c>
      <c r="G3194" s="161">
        <v>795.49</v>
      </c>
    </row>
    <row r="3195" spans="1:7" s="190" customFormat="1" ht="25.5">
      <c r="A3195" s="160" t="s">
        <v>5830</v>
      </c>
      <c r="B3195" s="300"/>
      <c r="C3195" s="160" t="s">
        <v>2047</v>
      </c>
      <c r="D3195" s="638" t="s">
        <v>34</v>
      </c>
      <c r="E3195" s="301">
        <v>581.21</v>
      </c>
      <c r="F3195" s="161">
        <v>23.61</v>
      </c>
      <c r="G3195" s="161">
        <v>604.82000000000005</v>
      </c>
    </row>
    <row r="3196" spans="1:7" s="190" customFormat="1" ht="25.5">
      <c r="A3196" s="160" t="s">
        <v>5831</v>
      </c>
      <c r="B3196" s="300"/>
      <c r="C3196" s="160" t="s">
        <v>2048</v>
      </c>
      <c r="D3196" s="638" t="s">
        <v>34</v>
      </c>
      <c r="E3196" s="301">
        <v>311.11</v>
      </c>
      <c r="F3196" s="161">
        <v>23.61</v>
      </c>
      <c r="G3196" s="161">
        <v>334.72</v>
      </c>
    </row>
    <row r="3197" spans="1:7" s="190" customFormat="1" ht="25.5">
      <c r="A3197" s="160" t="s">
        <v>5832</v>
      </c>
      <c r="B3197" s="300"/>
      <c r="C3197" s="160" t="s">
        <v>2049</v>
      </c>
      <c r="D3197" s="638" t="s">
        <v>34</v>
      </c>
      <c r="E3197" s="301">
        <v>300.44</v>
      </c>
      <c r="F3197" s="161">
        <v>23.61</v>
      </c>
      <c r="G3197" s="161">
        <v>324.05</v>
      </c>
    </row>
    <row r="3198" spans="1:7" s="195" customFormat="1" ht="25.5">
      <c r="A3198" s="160" t="s">
        <v>5833</v>
      </c>
      <c r="B3198" s="300"/>
      <c r="C3198" s="160" t="s">
        <v>5834</v>
      </c>
      <c r="D3198" s="638" t="s">
        <v>34</v>
      </c>
      <c r="E3198" s="301">
        <v>328.01</v>
      </c>
      <c r="F3198" s="161">
        <v>23.61</v>
      </c>
      <c r="G3198" s="161">
        <v>351.62</v>
      </c>
    </row>
    <row r="3199" spans="1:7" s="190" customFormat="1" ht="25.5">
      <c r="A3199" s="160" t="s">
        <v>5835</v>
      </c>
      <c r="B3199" s="300"/>
      <c r="C3199" s="160" t="s">
        <v>2050</v>
      </c>
      <c r="D3199" s="638" t="s">
        <v>34</v>
      </c>
      <c r="E3199" s="301">
        <v>403.2</v>
      </c>
      <c r="F3199" s="161">
        <v>23.61</v>
      </c>
      <c r="G3199" s="161">
        <v>426.81</v>
      </c>
    </row>
    <row r="3200" spans="1:7" s="190" customFormat="1" ht="25.5">
      <c r="A3200" s="160" t="s">
        <v>5836</v>
      </c>
      <c r="B3200" s="300"/>
      <c r="C3200" s="160" t="s">
        <v>2051</v>
      </c>
      <c r="D3200" s="638" t="s">
        <v>34</v>
      </c>
      <c r="E3200" s="301">
        <v>550.95000000000005</v>
      </c>
      <c r="F3200" s="161">
        <v>23.61</v>
      </c>
      <c r="G3200" s="161">
        <v>574.55999999999995</v>
      </c>
    </row>
    <row r="3201" spans="1:7" s="190" customFormat="1" ht="25.5">
      <c r="A3201" s="160" t="s">
        <v>5837</v>
      </c>
      <c r="B3201" s="300"/>
      <c r="C3201" s="160" t="s">
        <v>2052</v>
      </c>
      <c r="D3201" s="638" t="s">
        <v>34</v>
      </c>
      <c r="E3201" s="301">
        <v>662.96</v>
      </c>
      <c r="F3201" s="161">
        <v>23.61</v>
      </c>
      <c r="G3201" s="161">
        <v>686.57</v>
      </c>
    </row>
    <row r="3202" spans="1:7" s="190" customFormat="1" ht="25.5">
      <c r="A3202" s="160" t="s">
        <v>5838</v>
      </c>
      <c r="B3202" s="300"/>
      <c r="C3202" s="160" t="s">
        <v>2053</v>
      </c>
      <c r="D3202" s="638" t="s">
        <v>34</v>
      </c>
      <c r="E3202" s="301">
        <v>885.51</v>
      </c>
      <c r="F3202" s="161">
        <v>23.61</v>
      </c>
      <c r="G3202" s="161">
        <v>909.12</v>
      </c>
    </row>
    <row r="3203" spans="1:7" s="190" customFormat="1" ht="15.95" customHeight="1">
      <c r="A3203" s="185" t="s">
        <v>5839</v>
      </c>
      <c r="B3203" s="186" t="s">
        <v>7324</v>
      </c>
      <c r="C3203" s="187"/>
      <c r="D3203" s="191"/>
      <c r="E3203" s="192"/>
      <c r="F3203" s="192"/>
      <c r="G3203" s="193"/>
    </row>
    <row r="3204" spans="1:7" s="190" customFormat="1" ht="25.5">
      <c r="A3204" s="160" t="s">
        <v>5840</v>
      </c>
      <c r="B3204" s="300"/>
      <c r="C3204" s="160" t="s">
        <v>5841</v>
      </c>
      <c r="D3204" s="638" t="s">
        <v>34</v>
      </c>
      <c r="E3204" s="301">
        <v>105.13</v>
      </c>
      <c r="F3204" s="161">
        <v>14.16</v>
      </c>
      <c r="G3204" s="161">
        <v>119.29</v>
      </c>
    </row>
    <row r="3205" spans="1:7" s="190" customFormat="1" ht="25.5">
      <c r="A3205" s="160" t="s">
        <v>5842</v>
      </c>
      <c r="B3205" s="300"/>
      <c r="C3205" s="160" t="s">
        <v>5843</v>
      </c>
      <c r="D3205" s="638" t="s">
        <v>34</v>
      </c>
      <c r="E3205" s="301">
        <v>156.26</v>
      </c>
      <c r="F3205" s="161">
        <v>18.88</v>
      </c>
      <c r="G3205" s="161">
        <v>175.14</v>
      </c>
    </row>
    <row r="3206" spans="1:7" s="190" customFormat="1" ht="25.5">
      <c r="A3206" s="160" t="s">
        <v>5844</v>
      </c>
      <c r="B3206" s="300"/>
      <c r="C3206" s="160" t="s">
        <v>5845</v>
      </c>
      <c r="D3206" s="638" t="s">
        <v>34</v>
      </c>
      <c r="E3206" s="301">
        <v>183.1</v>
      </c>
      <c r="F3206" s="161">
        <v>18.88</v>
      </c>
      <c r="G3206" s="161">
        <v>201.98</v>
      </c>
    </row>
    <row r="3207" spans="1:7" s="190" customFormat="1" ht="15.95" customHeight="1">
      <c r="A3207" s="185" t="s">
        <v>5846</v>
      </c>
      <c r="B3207" s="186" t="s">
        <v>7325</v>
      </c>
      <c r="C3207" s="187"/>
      <c r="D3207" s="191"/>
      <c r="E3207" s="192"/>
      <c r="F3207" s="192"/>
      <c r="G3207" s="193"/>
    </row>
    <row r="3208" spans="1:7" s="190" customFormat="1" ht="25.5">
      <c r="A3208" s="160" t="s">
        <v>5847</v>
      </c>
      <c r="B3208" s="300"/>
      <c r="C3208" s="160" t="s">
        <v>2054</v>
      </c>
      <c r="D3208" s="638" t="s">
        <v>34</v>
      </c>
      <c r="E3208" s="301">
        <v>446.28</v>
      </c>
      <c r="F3208" s="161">
        <v>26.96</v>
      </c>
      <c r="G3208" s="161">
        <v>473.24</v>
      </c>
    </row>
    <row r="3209" spans="1:7" s="190" customFormat="1" ht="25.5">
      <c r="A3209" s="160" t="s">
        <v>5848</v>
      </c>
      <c r="B3209" s="300"/>
      <c r="C3209" s="160" t="s">
        <v>2055</v>
      </c>
      <c r="D3209" s="638" t="s">
        <v>34</v>
      </c>
      <c r="E3209" s="301">
        <v>495.95</v>
      </c>
      <c r="F3209" s="161">
        <v>26.96</v>
      </c>
      <c r="G3209" s="161">
        <v>522.91</v>
      </c>
    </row>
    <row r="3210" spans="1:7" s="190" customFormat="1" ht="25.5">
      <c r="A3210" s="160" t="s">
        <v>5849</v>
      </c>
      <c r="B3210" s="300"/>
      <c r="C3210" s="160" t="s">
        <v>2056</v>
      </c>
      <c r="D3210" s="638" t="s">
        <v>34</v>
      </c>
      <c r="E3210" s="301">
        <v>698.66</v>
      </c>
      <c r="F3210" s="161">
        <v>26.96</v>
      </c>
      <c r="G3210" s="161">
        <v>725.62</v>
      </c>
    </row>
    <row r="3211" spans="1:7" s="190" customFormat="1" ht="25.5">
      <c r="A3211" s="160" t="s">
        <v>5850</v>
      </c>
      <c r="B3211" s="300"/>
      <c r="C3211" s="160" t="s">
        <v>2057</v>
      </c>
      <c r="D3211" s="638" t="s">
        <v>34</v>
      </c>
      <c r="E3211" s="301">
        <v>867.5</v>
      </c>
      <c r="F3211" s="161">
        <v>26.96</v>
      </c>
      <c r="G3211" s="161">
        <v>894.46</v>
      </c>
    </row>
    <row r="3212" spans="1:7" s="190" customFormat="1" ht="25.5">
      <c r="A3212" s="160" t="s">
        <v>5851</v>
      </c>
      <c r="B3212" s="300"/>
      <c r="C3212" s="160" t="s">
        <v>2058</v>
      </c>
      <c r="D3212" s="638" t="s">
        <v>34</v>
      </c>
      <c r="E3212" s="301">
        <v>1035.02</v>
      </c>
      <c r="F3212" s="161">
        <v>28.96</v>
      </c>
      <c r="G3212" s="161">
        <v>1063.98</v>
      </c>
    </row>
    <row r="3213" spans="1:7" s="190" customFormat="1" ht="25.5">
      <c r="A3213" s="160" t="s">
        <v>5852</v>
      </c>
      <c r="B3213" s="300"/>
      <c r="C3213" s="160" t="s">
        <v>2059</v>
      </c>
      <c r="D3213" s="638" t="s">
        <v>34</v>
      </c>
      <c r="E3213" s="301">
        <v>1229.8</v>
      </c>
      <c r="F3213" s="161">
        <v>28.96</v>
      </c>
      <c r="G3213" s="161">
        <v>1258.76</v>
      </c>
    </row>
    <row r="3214" spans="1:7" s="190" customFormat="1" ht="25.5">
      <c r="A3214" s="160" t="s">
        <v>5853</v>
      </c>
      <c r="B3214" s="300"/>
      <c r="C3214" s="160" t="s">
        <v>2083</v>
      </c>
      <c r="D3214" s="638" t="s">
        <v>0</v>
      </c>
      <c r="E3214" s="301">
        <v>80.069999999999993</v>
      </c>
      <c r="F3214" s="161">
        <v>14.76</v>
      </c>
      <c r="G3214" s="161">
        <v>94.83</v>
      </c>
    </row>
    <row r="3215" spans="1:7" s="190" customFormat="1" ht="25.5">
      <c r="A3215" s="160" t="s">
        <v>5854</v>
      </c>
      <c r="B3215" s="300"/>
      <c r="C3215" s="160" t="s">
        <v>2060</v>
      </c>
      <c r="D3215" s="638" t="s">
        <v>0</v>
      </c>
      <c r="E3215" s="301">
        <v>94.65</v>
      </c>
      <c r="F3215" s="161">
        <v>14.76</v>
      </c>
      <c r="G3215" s="161">
        <v>109.41</v>
      </c>
    </row>
    <row r="3216" spans="1:7" s="190" customFormat="1" ht="25.5">
      <c r="A3216" s="160" t="s">
        <v>5855</v>
      </c>
      <c r="B3216" s="300"/>
      <c r="C3216" s="160" t="s">
        <v>2061</v>
      </c>
      <c r="D3216" s="638" t="s">
        <v>0</v>
      </c>
      <c r="E3216" s="301">
        <v>133.59</v>
      </c>
      <c r="F3216" s="161">
        <v>16.100000000000001</v>
      </c>
      <c r="G3216" s="161">
        <v>149.69</v>
      </c>
    </row>
    <row r="3217" spans="1:7" s="190" customFormat="1" ht="25.5">
      <c r="A3217" s="160" t="s">
        <v>5856</v>
      </c>
      <c r="B3217" s="300"/>
      <c r="C3217" s="160" t="s">
        <v>2062</v>
      </c>
      <c r="D3217" s="638" t="s">
        <v>0</v>
      </c>
      <c r="E3217" s="301">
        <v>187.17</v>
      </c>
      <c r="F3217" s="161">
        <v>17.45</v>
      </c>
      <c r="G3217" s="161">
        <v>204.62</v>
      </c>
    </row>
    <row r="3218" spans="1:7" s="190" customFormat="1" ht="25.5">
      <c r="A3218" s="160" t="s">
        <v>5857</v>
      </c>
      <c r="B3218" s="300"/>
      <c r="C3218" s="160" t="s">
        <v>2063</v>
      </c>
      <c r="D3218" s="638" t="s">
        <v>0</v>
      </c>
      <c r="E3218" s="301">
        <v>223.18</v>
      </c>
      <c r="F3218" s="161">
        <v>18.79</v>
      </c>
      <c r="G3218" s="161">
        <v>241.97</v>
      </c>
    </row>
    <row r="3219" spans="1:7" s="190" customFormat="1" ht="25.5">
      <c r="A3219" s="160" t="s">
        <v>5858</v>
      </c>
      <c r="B3219" s="300"/>
      <c r="C3219" s="160" t="s">
        <v>2064</v>
      </c>
      <c r="D3219" s="638" t="s">
        <v>0</v>
      </c>
      <c r="E3219" s="301">
        <v>287.45</v>
      </c>
      <c r="F3219" s="161">
        <v>20.13</v>
      </c>
      <c r="G3219" s="161">
        <v>307.58</v>
      </c>
    </row>
    <row r="3220" spans="1:7" s="190" customFormat="1" ht="25.5">
      <c r="A3220" s="160" t="s">
        <v>5859</v>
      </c>
      <c r="B3220" s="300"/>
      <c r="C3220" s="160" t="s">
        <v>2065</v>
      </c>
      <c r="D3220" s="638" t="s">
        <v>0</v>
      </c>
      <c r="E3220" s="301">
        <v>365.79</v>
      </c>
      <c r="F3220" s="161">
        <v>21.47</v>
      </c>
      <c r="G3220" s="161">
        <v>387.26</v>
      </c>
    </row>
    <row r="3221" spans="1:7" s="190" customFormat="1" ht="25.5">
      <c r="A3221" s="160" t="s">
        <v>5860</v>
      </c>
      <c r="B3221" s="300"/>
      <c r="C3221" s="160" t="s">
        <v>5861</v>
      </c>
      <c r="D3221" s="638" t="s">
        <v>0</v>
      </c>
      <c r="E3221" s="301">
        <v>208.23</v>
      </c>
      <c r="F3221" s="161">
        <v>18.79</v>
      </c>
      <c r="G3221" s="161">
        <v>227.02</v>
      </c>
    </row>
    <row r="3222" spans="1:7" s="190" customFormat="1" ht="25.5">
      <c r="A3222" s="160" t="s">
        <v>5862</v>
      </c>
      <c r="B3222" s="300"/>
      <c r="C3222" s="160" t="s">
        <v>2066</v>
      </c>
      <c r="D3222" s="638" t="s">
        <v>0</v>
      </c>
      <c r="E3222" s="301">
        <v>228.03</v>
      </c>
      <c r="F3222" s="161">
        <v>14.76</v>
      </c>
      <c r="G3222" s="161">
        <v>242.79</v>
      </c>
    </row>
    <row r="3223" spans="1:7" s="190" customFormat="1" ht="25.5">
      <c r="A3223" s="160" t="s">
        <v>5863</v>
      </c>
      <c r="B3223" s="300"/>
      <c r="C3223" s="160" t="s">
        <v>2067</v>
      </c>
      <c r="D3223" s="638" t="s">
        <v>0</v>
      </c>
      <c r="E3223" s="301">
        <v>259.12</v>
      </c>
      <c r="F3223" s="161">
        <v>18.79</v>
      </c>
      <c r="G3223" s="161">
        <v>277.91000000000003</v>
      </c>
    </row>
    <row r="3224" spans="1:7" s="190" customFormat="1" ht="25.5">
      <c r="A3224" s="160" t="s">
        <v>5864</v>
      </c>
      <c r="B3224" s="300"/>
      <c r="C3224" s="160" t="s">
        <v>2068</v>
      </c>
      <c r="D3224" s="638" t="s">
        <v>0</v>
      </c>
      <c r="E3224" s="301">
        <v>435.05</v>
      </c>
      <c r="F3224" s="161">
        <v>21.47</v>
      </c>
      <c r="G3224" s="161">
        <v>456.52</v>
      </c>
    </row>
    <row r="3225" spans="1:7" s="190" customFormat="1" ht="25.5">
      <c r="A3225" s="160" t="s">
        <v>5865</v>
      </c>
      <c r="B3225" s="300"/>
      <c r="C3225" s="160" t="s">
        <v>2069</v>
      </c>
      <c r="D3225" s="638" t="s">
        <v>0</v>
      </c>
      <c r="E3225" s="301">
        <v>334.7</v>
      </c>
      <c r="F3225" s="161">
        <v>16.100000000000001</v>
      </c>
      <c r="G3225" s="161">
        <v>350.8</v>
      </c>
    </row>
    <row r="3226" spans="1:7" s="190" customFormat="1" ht="38.25">
      <c r="A3226" s="160" t="s">
        <v>5866</v>
      </c>
      <c r="B3226" s="300"/>
      <c r="C3226" s="160" t="s">
        <v>2070</v>
      </c>
      <c r="D3226" s="638" t="s">
        <v>0</v>
      </c>
      <c r="E3226" s="301">
        <v>422.94</v>
      </c>
      <c r="F3226" s="161">
        <v>18.79</v>
      </c>
      <c r="G3226" s="161">
        <v>441.73</v>
      </c>
    </row>
    <row r="3227" spans="1:7" s="190" customFormat="1" ht="38.25">
      <c r="A3227" s="160" t="s">
        <v>5867</v>
      </c>
      <c r="B3227" s="300"/>
      <c r="C3227" s="160" t="s">
        <v>2071</v>
      </c>
      <c r="D3227" s="638" t="s">
        <v>0</v>
      </c>
      <c r="E3227" s="301">
        <v>653.86</v>
      </c>
      <c r="F3227" s="161">
        <v>21.47</v>
      </c>
      <c r="G3227" s="161">
        <v>675.33</v>
      </c>
    </row>
    <row r="3228" spans="1:7" s="190" customFormat="1" ht="25.5">
      <c r="A3228" s="160" t="s">
        <v>5868</v>
      </c>
      <c r="B3228" s="300"/>
      <c r="C3228" s="160" t="s">
        <v>2072</v>
      </c>
      <c r="D3228" s="638" t="s">
        <v>0</v>
      </c>
      <c r="E3228" s="301">
        <v>87.97</v>
      </c>
      <c r="F3228" s="161">
        <v>14.76</v>
      </c>
      <c r="G3228" s="161">
        <v>102.73</v>
      </c>
    </row>
    <row r="3229" spans="1:7" s="190" customFormat="1" ht="25.5">
      <c r="A3229" s="160" t="s">
        <v>5869</v>
      </c>
      <c r="B3229" s="300"/>
      <c r="C3229" s="160" t="s">
        <v>2073</v>
      </c>
      <c r="D3229" s="638" t="s">
        <v>0</v>
      </c>
      <c r="E3229" s="301">
        <v>114.23</v>
      </c>
      <c r="F3229" s="161">
        <v>16.100000000000001</v>
      </c>
      <c r="G3229" s="161">
        <v>130.33000000000001</v>
      </c>
    </row>
    <row r="3230" spans="1:7" s="190" customFormat="1" ht="15.95" customHeight="1">
      <c r="A3230" s="185" t="s">
        <v>5870</v>
      </c>
      <c r="B3230" s="186" t="s">
        <v>7326</v>
      </c>
      <c r="C3230" s="187"/>
      <c r="D3230" s="191"/>
      <c r="E3230" s="192"/>
      <c r="F3230" s="192"/>
      <c r="G3230" s="193"/>
    </row>
    <row r="3231" spans="1:7" s="190" customFormat="1" ht="25.5">
      <c r="A3231" s="160" t="s">
        <v>5871</v>
      </c>
      <c r="B3231" s="300"/>
      <c r="C3231" s="160" t="s">
        <v>2075</v>
      </c>
      <c r="D3231" s="638" t="s">
        <v>0</v>
      </c>
      <c r="E3231" s="301">
        <v>274.23</v>
      </c>
      <c r="F3231" s="161">
        <v>18.79</v>
      </c>
      <c r="G3231" s="161">
        <v>293.02</v>
      </c>
    </row>
    <row r="3232" spans="1:7" s="190" customFormat="1" ht="38.25">
      <c r="A3232" s="160" t="s">
        <v>5872</v>
      </c>
      <c r="B3232" s="300"/>
      <c r="C3232" s="160" t="s">
        <v>2076</v>
      </c>
      <c r="D3232" s="638" t="s">
        <v>0</v>
      </c>
      <c r="E3232" s="301">
        <v>387.91</v>
      </c>
      <c r="F3232" s="161">
        <v>21.47</v>
      </c>
      <c r="G3232" s="161">
        <v>409.38</v>
      </c>
    </row>
    <row r="3233" spans="1:7" s="190" customFormat="1" ht="38.25">
      <c r="A3233" s="160" t="s">
        <v>5873</v>
      </c>
      <c r="B3233" s="300"/>
      <c r="C3233" s="160" t="s">
        <v>2077</v>
      </c>
      <c r="D3233" s="638" t="s">
        <v>0</v>
      </c>
      <c r="E3233" s="301">
        <v>505.57</v>
      </c>
      <c r="F3233" s="161">
        <v>24.15</v>
      </c>
      <c r="G3233" s="161">
        <v>529.72</v>
      </c>
    </row>
    <row r="3234" spans="1:7" s="190" customFormat="1" ht="38.25">
      <c r="A3234" s="160" t="s">
        <v>5874</v>
      </c>
      <c r="B3234" s="300"/>
      <c r="C3234" s="160" t="s">
        <v>2078</v>
      </c>
      <c r="D3234" s="638" t="s">
        <v>0</v>
      </c>
      <c r="E3234" s="301">
        <v>885.84</v>
      </c>
      <c r="F3234" s="161">
        <v>26.84</v>
      </c>
      <c r="G3234" s="161">
        <v>912.68</v>
      </c>
    </row>
    <row r="3235" spans="1:7" s="190" customFormat="1" ht="25.5">
      <c r="A3235" s="160" t="s">
        <v>5875</v>
      </c>
      <c r="B3235" s="300"/>
      <c r="C3235" s="160" t="s">
        <v>2074</v>
      </c>
      <c r="D3235" s="638" t="s">
        <v>0</v>
      </c>
      <c r="E3235" s="301">
        <v>193.75</v>
      </c>
      <c r="F3235" s="161">
        <v>18.79</v>
      </c>
      <c r="G3235" s="161">
        <v>212.54</v>
      </c>
    </row>
    <row r="3236" spans="1:7" s="190" customFormat="1" ht="25.5">
      <c r="A3236" s="160" t="s">
        <v>5876</v>
      </c>
      <c r="B3236" s="300"/>
      <c r="C3236" s="160" t="s">
        <v>2079</v>
      </c>
      <c r="D3236" s="638" t="s">
        <v>0</v>
      </c>
      <c r="E3236" s="301">
        <v>236.08</v>
      </c>
      <c r="F3236" s="161">
        <v>18.79</v>
      </c>
      <c r="G3236" s="161">
        <v>254.87</v>
      </c>
    </row>
    <row r="3237" spans="1:7" s="190" customFormat="1" ht="38.25">
      <c r="A3237" s="160" t="s">
        <v>5877</v>
      </c>
      <c r="B3237" s="300"/>
      <c r="C3237" s="160" t="s">
        <v>2080</v>
      </c>
      <c r="D3237" s="638" t="s">
        <v>0</v>
      </c>
      <c r="E3237" s="301">
        <v>391.45</v>
      </c>
      <c r="F3237" s="161">
        <v>21.47</v>
      </c>
      <c r="G3237" s="161">
        <v>412.92</v>
      </c>
    </row>
    <row r="3238" spans="1:7" s="190" customFormat="1" ht="38.25">
      <c r="A3238" s="160" t="s">
        <v>5878</v>
      </c>
      <c r="B3238" s="300"/>
      <c r="C3238" s="160" t="s">
        <v>2081</v>
      </c>
      <c r="D3238" s="638" t="s">
        <v>0</v>
      </c>
      <c r="E3238" s="301">
        <v>539.91</v>
      </c>
      <c r="F3238" s="161">
        <v>24.15</v>
      </c>
      <c r="G3238" s="161">
        <v>564.05999999999995</v>
      </c>
    </row>
    <row r="3239" spans="1:7" s="190" customFormat="1" ht="38.25">
      <c r="A3239" s="160" t="s">
        <v>5879</v>
      </c>
      <c r="B3239" s="300"/>
      <c r="C3239" s="160" t="s">
        <v>2082</v>
      </c>
      <c r="D3239" s="638" t="s">
        <v>0</v>
      </c>
      <c r="E3239" s="301">
        <v>777.6</v>
      </c>
      <c r="F3239" s="161">
        <v>26.84</v>
      </c>
      <c r="G3239" s="161">
        <v>804.44</v>
      </c>
    </row>
    <row r="3240" spans="1:7" s="190" customFormat="1" ht="15.95" customHeight="1">
      <c r="A3240" s="185" t="s">
        <v>5880</v>
      </c>
      <c r="B3240" s="186" t="s">
        <v>5881</v>
      </c>
      <c r="C3240" s="187"/>
      <c r="D3240" s="191"/>
      <c r="E3240" s="192"/>
      <c r="F3240" s="192"/>
      <c r="G3240" s="193"/>
    </row>
    <row r="3241" spans="1:7" s="190" customFormat="1" ht="25.5">
      <c r="A3241" s="160" t="s">
        <v>5882</v>
      </c>
      <c r="B3241" s="300"/>
      <c r="C3241" s="160" t="s">
        <v>2084</v>
      </c>
      <c r="D3241" s="638" t="s">
        <v>34</v>
      </c>
      <c r="E3241" s="301">
        <v>1.1200000000000001</v>
      </c>
      <c r="F3241" s="161">
        <v>46.3</v>
      </c>
      <c r="G3241" s="161">
        <v>47.42</v>
      </c>
    </row>
    <row r="3242" spans="1:7" s="190" customFormat="1" ht="25.5">
      <c r="A3242" s="160" t="s">
        <v>5883</v>
      </c>
      <c r="B3242" s="300"/>
      <c r="C3242" s="160" t="s">
        <v>2085</v>
      </c>
      <c r="D3242" s="638" t="s">
        <v>34</v>
      </c>
      <c r="E3242" s="301">
        <v>48.3</v>
      </c>
      <c r="F3242" s="161">
        <v>26.93</v>
      </c>
      <c r="G3242" s="161">
        <v>75.23</v>
      </c>
    </row>
    <row r="3243" spans="1:7" s="190" customFormat="1" ht="15.95" customHeight="1">
      <c r="A3243" s="185" t="s">
        <v>5884</v>
      </c>
      <c r="B3243" s="186" t="s">
        <v>7327</v>
      </c>
      <c r="C3243" s="187"/>
      <c r="D3243" s="191"/>
      <c r="E3243" s="192"/>
      <c r="F3243" s="192"/>
      <c r="G3243" s="193"/>
    </row>
    <row r="3244" spans="1:7" s="190" customFormat="1" ht="25.5">
      <c r="A3244" s="160" t="s">
        <v>5885</v>
      </c>
      <c r="B3244" s="300"/>
      <c r="C3244" s="160" t="s">
        <v>2088</v>
      </c>
      <c r="D3244" s="638" t="s">
        <v>34</v>
      </c>
      <c r="E3244" s="301">
        <v>35.32</v>
      </c>
      <c r="F3244" s="161">
        <v>46.97</v>
      </c>
      <c r="G3244" s="161">
        <v>82.29</v>
      </c>
    </row>
    <row r="3245" spans="1:7" s="190" customFormat="1" ht="25.5">
      <c r="A3245" s="160" t="s">
        <v>5886</v>
      </c>
      <c r="B3245" s="300"/>
      <c r="C3245" s="160" t="s">
        <v>2095</v>
      </c>
      <c r="D3245" s="638" t="s">
        <v>34</v>
      </c>
      <c r="E3245" s="301">
        <v>42.49</v>
      </c>
      <c r="F3245" s="161">
        <v>53.68</v>
      </c>
      <c r="G3245" s="161">
        <v>96.17</v>
      </c>
    </row>
    <row r="3246" spans="1:7" s="190" customFormat="1" ht="25.5">
      <c r="A3246" s="160" t="s">
        <v>5887</v>
      </c>
      <c r="B3246" s="300"/>
      <c r="C3246" s="160" t="s">
        <v>2087</v>
      </c>
      <c r="D3246" s="638" t="s">
        <v>34</v>
      </c>
      <c r="E3246" s="301">
        <v>46.53</v>
      </c>
      <c r="F3246" s="161">
        <v>53.68</v>
      </c>
      <c r="G3246" s="161">
        <v>100.21</v>
      </c>
    </row>
    <row r="3247" spans="1:7" s="190" customFormat="1" ht="25.5">
      <c r="A3247" s="160" t="s">
        <v>5888</v>
      </c>
      <c r="B3247" s="300"/>
      <c r="C3247" s="160" t="s">
        <v>2086</v>
      </c>
      <c r="D3247" s="638" t="s">
        <v>34</v>
      </c>
      <c r="E3247" s="301">
        <v>58.43</v>
      </c>
      <c r="F3247" s="161">
        <v>60.39</v>
      </c>
      <c r="G3247" s="161">
        <v>118.82</v>
      </c>
    </row>
    <row r="3248" spans="1:7" s="190" customFormat="1" ht="25.5">
      <c r="A3248" s="160" t="s">
        <v>5889</v>
      </c>
      <c r="B3248" s="300"/>
      <c r="C3248" s="160" t="s">
        <v>2090</v>
      </c>
      <c r="D3248" s="638" t="s">
        <v>34</v>
      </c>
      <c r="E3248" s="301">
        <v>100.1</v>
      </c>
      <c r="F3248" s="161">
        <v>67.099999999999994</v>
      </c>
      <c r="G3248" s="161">
        <v>167.2</v>
      </c>
    </row>
    <row r="3249" spans="1:7" s="190" customFormat="1" ht="25.5">
      <c r="A3249" s="160" t="s">
        <v>5890</v>
      </c>
      <c r="B3249" s="300"/>
      <c r="C3249" s="160" t="s">
        <v>2089</v>
      </c>
      <c r="D3249" s="638" t="s">
        <v>34</v>
      </c>
      <c r="E3249" s="301">
        <v>114.1</v>
      </c>
      <c r="F3249" s="161">
        <v>75.489999999999995</v>
      </c>
      <c r="G3249" s="161">
        <v>189.59</v>
      </c>
    </row>
    <row r="3250" spans="1:7" s="190" customFormat="1" ht="25.5">
      <c r="A3250" s="160" t="s">
        <v>5891</v>
      </c>
      <c r="B3250" s="300"/>
      <c r="C3250" s="160" t="s">
        <v>2096</v>
      </c>
      <c r="D3250" s="638" t="s">
        <v>34</v>
      </c>
      <c r="E3250" s="301">
        <v>170.85</v>
      </c>
      <c r="F3250" s="161">
        <v>80.52</v>
      </c>
      <c r="G3250" s="161">
        <v>251.37</v>
      </c>
    </row>
    <row r="3251" spans="1:7" s="190" customFormat="1" ht="25.5">
      <c r="A3251" s="160" t="s">
        <v>5892</v>
      </c>
      <c r="B3251" s="300"/>
      <c r="C3251" s="160" t="s">
        <v>2091</v>
      </c>
      <c r="D3251" s="638" t="s">
        <v>34</v>
      </c>
      <c r="E3251" s="301">
        <v>158.31</v>
      </c>
      <c r="F3251" s="161">
        <v>83.89</v>
      </c>
      <c r="G3251" s="161">
        <v>242.2</v>
      </c>
    </row>
    <row r="3252" spans="1:7" s="190" customFormat="1" ht="25.5">
      <c r="A3252" s="160" t="s">
        <v>5893</v>
      </c>
      <c r="B3252" s="300"/>
      <c r="C3252" s="160" t="s">
        <v>2092</v>
      </c>
      <c r="D3252" s="638" t="s">
        <v>34</v>
      </c>
      <c r="E3252" s="301">
        <v>216.78</v>
      </c>
      <c r="F3252" s="161">
        <v>88.91</v>
      </c>
      <c r="G3252" s="161">
        <v>305.69</v>
      </c>
    </row>
    <row r="3253" spans="1:7" s="190" customFormat="1" ht="25.5">
      <c r="A3253" s="160" t="s">
        <v>5894</v>
      </c>
      <c r="B3253" s="300"/>
      <c r="C3253" s="160" t="s">
        <v>2093</v>
      </c>
      <c r="D3253" s="638" t="s">
        <v>34</v>
      </c>
      <c r="E3253" s="301">
        <v>292.18</v>
      </c>
      <c r="F3253" s="161">
        <v>92.26</v>
      </c>
      <c r="G3253" s="161">
        <v>384.44</v>
      </c>
    </row>
    <row r="3254" spans="1:7" s="190" customFormat="1" ht="25.5">
      <c r="A3254" s="160" t="s">
        <v>5895</v>
      </c>
      <c r="B3254" s="300"/>
      <c r="C3254" s="160" t="s">
        <v>2094</v>
      </c>
      <c r="D3254" s="638" t="s">
        <v>34</v>
      </c>
      <c r="E3254" s="301">
        <v>452.1</v>
      </c>
      <c r="F3254" s="161">
        <v>100.65</v>
      </c>
      <c r="G3254" s="161">
        <v>552.75</v>
      </c>
    </row>
    <row r="3255" spans="1:7" s="190" customFormat="1" ht="25.5">
      <c r="A3255" s="160" t="s">
        <v>5896</v>
      </c>
      <c r="B3255" s="300"/>
      <c r="C3255" s="160" t="s">
        <v>2097</v>
      </c>
      <c r="D3255" s="638" t="s">
        <v>34</v>
      </c>
      <c r="E3255" s="301">
        <v>465.45</v>
      </c>
      <c r="F3255" s="161">
        <v>110.71</v>
      </c>
      <c r="G3255" s="161">
        <v>576.16</v>
      </c>
    </row>
    <row r="3256" spans="1:7" s="190" customFormat="1" ht="25.5">
      <c r="A3256" s="160" t="s">
        <v>5897</v>
      </c>
      <c r="B3256" s="300"/>
      <c r="C3256" s="160" t="s">
        <v>2098</v>
      </c>
      <c r="D3256" s="638" t="s">
        <v>34</v>
      </c>
      <c r="E3256" s="301">
        <v>627.02</v>
      </c>
      <c r="F3256" s="161">
        <v>117.44</v>
      </c>
      <c r="G3256" s="161">
        <v>744.46</v>
      </c>
    </row>
    <row r="3257" spans="1:7" s="190" customFormat="1" ht="15.95" customHeight="1">
      <c r="A3257" s="185" t="s">
        <v>5898</v>
      </c>
      <c r="B3257" s="186" t="s">
        <v>2099</v>
      </c>
      <c r="C3257" s="187"/>
      <c r="D3257" s="191"/>
      <c r="E3257" s="192"/>
      <c r="F3257" s="192"/>
      <c r="G3257" s="193"/>
    </row>
    <row r="3258" spans="1:7" s="190" customFormat="1">
      <c r="A3258" s="160" t="s">
        <v>5899</v>
      </c>
      <c r="B3258" s="300"/>
      <c r="C3258" s="160" t="s">
        <v>2100</v>
      </c>
      <c r="D3258" s="638" t="s">
        <v>34</v>
      </c>
      <c r="E3258" s="301">
        <v>92</v>
      </c>
      <c r="F3258" s="161">
        <v>10.92</v>
      </c>
      <c r="G3258" s="161">
        <v>102.92</v>
      </c>
    </row>
    <row r="3259" spans="1:7" s="190" customFormat="1">
      <c r="A3259" s="160" t="s">
        <v>5900</v>
      </c>
      <c r="B3259" s="300"/>
      <c r="C3259" s="160" t="s">
        <v>2101</v>
      </c>
      <c r="D3259" s="638" t="s">
        <v>34</v>
      </c>
      <c r="E3259" s="301">
        <v>114.23</v>
      </c>
      <c r="F3259" s="161">
        <v>16.38</v>
      </c>
      <c r="G3259" s="161">
        <v>130.61000000000001</v>
      </c>
    </row>
    <row r="3260" spans="1:7" s="190" customFormat="1">
      <c r="A3260" s="160" t="s">
        <v>5901</v>
      </c>
      <c r="B3260" s="300"/>
      <c r="C3260" s="160" t="s">
        <v>2102</v>
      </c>
      <c r="D3260" s="638" t="s">
        <v>34</v>
      </c>
      <c r="E3260" s="301">
        <v>150.91</v>
      </c>
      <c r="F3260" s="161">
        <v>19.11</v>
      </c>
      <c r="G3260" s="161">
        <v>170.02</v>
      </c>
    </row>
    <row r="3261" spans="1:7" s="190" customFormat="1">
      <c r="A3261" s="160" t="s">
        <v>5902</v>
      </c>
      <c r="B3261" s="300"/>
      <c r="C3261" s="160" t="s">
        <v>2103</v>
      </c>
      <c r="D3261" s="638" t="s">
        <v>34</v>
      </c>
      <c r="E3261" s="301">
        <v>204.27</v>
      </c>
      <c r="F3261" s="161">
        <v>21.84</v>
      </c>
      <c r="G3261" s="161">
        <v>226.11</v>
      </c>
    </row>
    <row r="3262" spans="1:7" s="190" customFormat="1">
      <c r="A3262" s="160" t="s">
        <v>5903</v>
      </c>
      <c r="B3262" s="300"/>
      <c r="C3262" s="160" t="s">
        <v>2104</v>
      </c>
      <c r="D3262" s="638" t="s">
        <v>34</v>
      </c>
      <c r="E3262" s="301">
        <v>256.42</v>
      </c>
      <c r="F3262" s="161">
        <v>27.3</v>
      </c>
      <c r="G3262" s="161">
        <v>283.72000000000003</v>
      </c>
    </row>
    <row r="3263" spans="1:7" s="190" customFormat="1">
      <c r="A3263" s="160" t="s">
        <v>5904</v>
      </c>
      <c r="B3263" s="300"/>
      <c r="C3263" s="160" t="s">
        <v>2105</v>
      </c>
      <c r="D3263" s="638" t="s">
        <v>34</v>
      </c>
      <c r="E3263" s="301">
        <v>325.33</v>
      </c>
      <c r="F3263" s="161">
        <v>32.76</v>
      </c>
      <c r="G3263" s="161">
        <v>358.09</v>
      </c>
    </row>
    <row r="3264" spans="1:7" s="190" customFormat="1">
      <c r="A3264" s="160" t="s">
        <v>5905</v>
      </c>
      <c r="B3264" s="300"/>
      <c r="C3264" s="160" t="s">
        <v>2106</v>
      </c>
      <c r="D3264" s="638" t="s">
        <v>34</v>
      </c>
      <c r="E3264" s="301">
        <v>373.51</v>
      </c>
      <c r="F3264" s="161">
        <v>40.950000000000003</v>
      </c>
      <c r="G3264" s="161">
        <v>414.46</v>
      </c>
    </row>
    <row r="3265" spans="1:7" s="190" customFormat="1">
      <c r="A3265" s="160" t="s">
        <v>5906</v>
      </c>
      <c r="B3265" s="300"/>
      <c r="C3265" s="160" t="s">
        <v>2107</v>
      </c>
      <c r="D3265" s="638" t="s">
        <v>34</v>
      </c>
      <c r="E3265" s="301">
        <v>540.85</v>
      </c>
      <c r="F3265" s="161">
        <v>81.900000000000006</v>
      </c>
      <c r="G3265" s="161">
        <v>622.75</v>
      </c>
    </row>
    <row r="3266" spans="1:7" s="190" customFormat="1" ht="15.95" customHeight="1">
      <c r="A3266" s="185" t="s">
        <v>5907</v>
      </c>
      <c r="B3266" s="186" t="s">
        <v>7328</v>
      </c>
      <c r="C3266" s="187"/>
      <c r="D3266" s="191"/>
      <c r="E3266" s="192"/>
      <c r="F3266" s="192"/>
      <c r="G3266" s="193"/>
    </row>
    <row r="3267" spans="1:7" s="190" customFormat="1" ht="25.5">
      <c r="A3267" s="160" t="s">
        <v>5908</v>
      </c>
      <c r="B3267" s="300"/>
      <c r="C3267" s="160" t="s">
        <v>2108</v>
      </c>
      <c r="D3267" s="638" t="s">
        <v>34</v>
      </c>
      <c r="E3267" s="301">
        <v>86.78</v>
      </c>
      <c r="F3267" s="161">
        <v>16.79</v>
      </c>
      <c r="G3267" s="161">
        <v>103.57</v>
      </c>
    </row>
    <row r="3268" spans="1:7" s="190" customFormat="1" ht="25.5">
      <c r="A3268" s="160" t="s">
        <v>5909</v>
      </c>
      <c r="B3268" s="300"/>
      <c r="C3268" s="160" t="s">
        <v>2109</v>
      </c>
      <c r="D3268" s="638" t="s">
        <v>34</v>
      </c>
      <c r="E3268" s="301">
        <v>110.98</v>
      </c>
      <c r="F3268" s="161">
        <v>16.79</v>
      </c>
      <c r="G3268" s="161">
        <v>127.77</v>
      </c>
    </row>
    <row r="3269" spans="1:7" s="190" customFormat="1" ht="25.5">
      <c r="A3269" s="160" t="s">
        <v>5910</v>
      </c>
      <c r="B3269" s="300"/>
      <c r="C3269" s="160" t="s">
        <v>2110</v>
      </c>
      <c r="D3269" s="638" t="s">
        <v>34</v>
      </c>
      <c r="E3269" s="301">
        <v>126.48</v>
      </c>
      <c r="F3269" s="161">
        <v>23.61</v>
      </c>
      <c r="G3269" s="161">
        <v>150.09</v>
      </c>
    </row>
    <row r="3270" spans="1:7" s="190" customFormat="1" ht="25.5">
      <c r="A3270" s="160" t="s">
        <v>5911</v>
      </c>
      <c r="B3270" s="300"/>
      <c r="C3270" s="160" t="s">
        <v>2111</v>
      </c>
      <c r="D3270" s="638" t="s">
        <v>34</v>
      </c>
      <c r="E3270" s="301">
        <v>198.96</v>
      </c>
      <c r="F3270" s="161">
        <v>23.61</v>
      </c>
      <c r="G3270" s="161">
        <v>222.57</v>
      </c>
    </row>
    <row r="3271" spans="1:7" s="190" customFormat="1" ht="25.5">
      <c r="A3271" s="160" t="s">
        <v>5912</v>
      </c>
      <c r="B3271" s="300"/>
      <c r="C3271" s="160" t="s">
        <v>2112</v>
      </c>
      <c r="D3271" s="638" t="s">
        <v>34</v>
      </c>
      <c r="E3271" s="301">
        <v>374.9</v>
      </c>
      <c r="F3271" s="161">
        <v>23.61</v>
      </c>
      <c r="G3271" s="161">
        <v>398.51</v>
      </c>
    </row>
    <row r="3272" spans="1:7" s="190" customFormat="1" ht="25.5">
      <c r="A3272" s="160" t="s">
        <v>5913</v>
      </c>
      <c r="B3272" s="300"/>
      <c r="C3272" s="160" t="s">
        <v>8003</v>
      </c>
      <c r="D3272" s="638" t="s">
        <v>0</v>
      </c>
      <c r="E3272" s="301">
        <v>34.74</v>
      </c>
      <c r="F3272" s="161">
        <v>13.42</v>
      </c>
      <c r="G3272" s="161">
        <v>48.16</v>
      </c>
    </row>
    <row r="3273" spans="1:7" s="190" customFormat="1" ht="25.5">
      <c r="A3273" s="160" t="s">
        <v>5914</v>
      </c>
      <c r="B3273" s="300"/>
      <c r="C3273" s="160" t="s">
        <v>8004</v>
      </c>
      <c r="D3273" s="638" t="s">
        <v>0</v>
      </c>
      <c r="E3273" s="301">
        <v>39.26</v>
      </c>
      <c r="F3273" s="161">
        <v>13.42</v>
      </c>
      <c r="G3273" s="161">
        <v>52.68</v>
      </c>
    </row>
    <row r="3274" spans="1:7" s="190" customFormat="1" ht="25.5">
      <c r="A3274" s="160" t="s">
        <v>5915</v>
      </c>
      <c r="B3274" s="300"/>
      <c r="C3274" s="160" t="s">
        <v>8005</v>
      </c>
      <c r="D3274" s="638" t="s">
        <v>0</v>
      </c>
      <c r="E3274" s="301">
        <v>40.6</v>
      </c>
      <c r="F3274" s="161">
        <v>16.79</v>
      </c>
      <c r="G3274" s="161">
        <v>57.39</v>
      </c>
    </row>
    <row r="3275" spans="1:7" s="190" customFormat="1" ht="25.5">
      <c r="A3275" s="160" t="s">
        <v>5916</v>
      </c>
      <c r="B3275" s="300"/>
      <c r="C3275" s="160" t="s">
        <v>8006</v>
      </c>
      <c r="D3275" s="638" t="s">
        <v>0</v>
      </c>
      <c r="E3275" s="301">
        <v>77.77</v>
      </c>
      <c r="F3275" s="161">
        <v>16.79</v>
      </c>
      <c r="G3275" s="161">
        <v>94.56</v>
      </c>
    </row>
    <row r="3276" spans="1:7" s="190" customFormat="1" ht="25.5">
      <c r="A3276" s="160" t="s">
        <v>5917</v>
      </c>
      <c r="B3276" s="300"/>
      <c r="C3276" s="160" t="s">
        <v>8007</v>
      </c>
      <c r="D3276" s="638" t="s">
        <v>0</v>
      </c>
      <c r="E3276" s="301">
        <v>118.46</v>
      </c>
      <c r="F3276" s="161">
        <v>16.79</v>
      </c>
      <c r="G3276" s="161">
        <v>135.25</v>
      </c>
    </row>
    <row r="3277" spans="1:7" s="190" customFormat="1" ht="25.5">
      <c r="A3277" s="160" t="s">
        <v>5918</v>
      </c>
      <c r="B3277" s="300"/>
      <c r="C3277" s="160" t="s">
        <v>2113</v>
      </c>
      <c r="D3277" s="638" t="s">
        <v>3</v>
      </c>
      <c r="E3277" s="301">
        <v>828.49</v>
      </c>
      <c r="F3277" s="161">
        <v>13.42</v>
      </c>
      <c r="G3277" s="161">
        <v>841.91</v>
      </c>
    </row>
    <row r="3278" spans="1:7" s="190" customFormat="1" ht="25.5">
      <c r="A3278" s="160" t="s">
        <v>5919</v>
      </c>
      <c r="B3278" s="300"/>
      <c r="C3278" s="160" t="s">
        <v>2114</v>
      </c>
      <c r="D3278" s="638" t="s">
        <v>3</v>
      </c>
      <c r="E3278" s="301">
        <v>830.3</v>
      </c>
      <c r="F3278" s="161">
        <v>13.42</v>
      </c>
      <c r="G3278" s="161">
        <v>843.72</v>
      </c>
    </row>
    <row r="3279" spans="1:7" s="190" customFormat="1" ht="25.5">
      <c r="A3279" s="160" t="s">
        <v>5920</v>
      </c>
      <c r="B3279" s="300"/>
      <c r="C3279" s="160" t="s">
        <v>2115</v>
      </c>
      <c r="D3279" s="638" t="s">
        <v>3</v>
      </c>
      <c r="E3279" s="301">
        <v>824.27</v>
      </c>
      <c r="F3279" s="161">
        <v>16.79</v>
      </c>
      <c r="G3279" s="161">
        <v>841.06</v>
      </c>
    </row>
    <row r="3280" spans="1:7" s="190" customFormat="1" ht="25.5">
      <c r="A3280" s="160" t="s">
        <v>5921</v>
      </c>
      <c r="B3280" s="300"/>
      <c r="C3280" s="160" t="s">
        <v>2118</v>
      </c>
      <c r="D3280" s="638" t="s">
        <v>3</v>
      </c>
      <c r="E3280" s="301">
        <v>1168.74</v>
      </c>
      <c r="F3280" s="161">
        <v>16.79</v>
      </c>
      <c r="G3280" s="161">
        <v>1185.53</v>
      </c>
    </row>
    <row r="3281" spans="1:7" s="190" customFormat="1" ht="25.5">
      <c r="A3281" s="160" t="s">
        <v>5922</v>
      </c>
      <c r="B3281" s="300"/>
      <c r="C3281" s="160" t="s">
        <v>2116</v>
      </c>
      <c r="D3281" s="638" t="s">
        <v>3</v>
      </c>
      <c r="E3281" s="301">
        <v>1290.75</v>
      </c>
      <c r="F3281" s="161">
        <v>16.79</v>
      </c>
      <c r="G3281" s="161">
        <v>1307.54</v>
      </c>
    </row>
    <row r="3282" spans="1:7" s="190" customFormat="1" ht="25.5">
      <c r="A3282" s="160" t="s">
        <v>5923</v>
      </c>
      <c r="B3282" s="300"/>
      <c r="C3282" s="160" t="s">
        <v>2117</v>
      </c>
      <c r="D3282" s="638" t="s">
        <v>3</v>
      </c>
      <c r="E3282" s="301">
        <v>1810.09</v>
      </c>
      <c r="F3282" s="161">
        <v>16.79</v>
      </c>
      <c r="G3282" s="161">
        <v>1826.88</v>
      </c>
    </row>
    <row r="3283" spans="1:7" s="190" customFormat="1" ht="25.5">
      <c r="A3283" s="160" t="s">
        <v>5924</v>
      </c>
      <c r="B3283" s="300"/>
      <c r="C3283" s="160" t="s">
        <v>2119</v>
      </c>
      <c r="D3283" s="638" t="s">
        <v>34</v>
      </c>
      <c r="E3283" s="301">
        <v>248.76</v>
      </c>
      <c r="F3283" s="161">
        <v>23.61</v>
      </c>
      <c r="G3283" s="161">
        <v>272.37</v>
      </c>
    </row>
    <row r="3284" spans="1:7" s="190" customFormat="1" ht="25.5">
      <c r="A3284" s="160" t="s">
        <v>5925</v>
      </c>
      <c r="B3284" s="300"/>
      <c r="C3284" s="160" t="s">
        <v>2120</v>
      </c>
      <c r="D3284" s="638" t="s">
        <v>34</v>
      </c>
      <c r="E3284" s="301">
        <v>526.49</v>
      </c>
      <c r="F3284" s="161">
        <v>23.61</v>
      </c>
      <c r="G3284" s="161">
        <v>550.1</v>
      </c>
    </row>
    <row r="3285" spans="1:7" s="190" customFormat="1" ht="25.5">
      <c r="A3285" s="160" t="s">
        <v>5926</v>
      </c>
      <c r="B3285" s="300"/>
      <c r="C3285" s="160" t="s">
        <v>2121</v>
      </c>
      <c r="D3285" s="638" t="s">
        <v>0</v>
      </c>
      <c r="E3285" s="301">
        <v>94.24</v>
      </c>
      <c r="F3285" s="161">
        <v>13.42</v>
      </c>
      <c r="G3285" s="161">
        <v>107.66</v>
      </c>
    </row>
    <row r="3286" spans="1:7" s="190" customFormat="1" ht="25.5">
      <c r="A3286" s="160" t="s">
        <v>5927</v>
      </c>
      <c r="B3286" s="300"/>
      <c r="C3286" s="160" t="s">
        <v>2122</v>
      </c>
      <c r="D3286" s="638" t="s">
        <v>0</v>
      </c>
      <c r="E3286" s="301">
        <v>127.64</v>
      </c>
      <c r="F3286" s="161">
        <v>13.42</v>
      </c>
      <c r="G3286" s="161">
        <v>141.06</v>
      </c>
    </row>
    <row r="3287" spans="1:7" s="190" customFormat="1" ht="25.5">
      <c r="A3287" s="160" t="s">
        <v>5928</v>
      </c>
      <c r="B3287" s="300"/>
      <c r="C3287" s="160" t="s">
        <v>2123</v>
      </c>
      <c r="D3287" s="638" t="s">
        <v>0</v>
      </c>
      <c r="E3287" s="301">
        <v>135.02000000000001</v>
      </c>
      <c r="F3287" s="161">
        <v>16.79</v>
      </c>
      <c r="G3287" s="161">
        <v>151.81</v>
      </c>
    </row>
    <row r="3288" spans="1:7" s="190" customFormat="1" ht="25.5">
      <c r="A3288" s="160" t="s">
        <v>5929</v>
      </c>
      <c r="B3288" s="300"/>
      <c r="C3288" s="160" t="s">
        <v>2126</v>
      </c>
      <c r="D3288" s="638" t="s">
        <v>0</v>
      </c>
      <c r="E3288" s="301">
        <v>222.7</v>
      </c>
      <c r="F3288" s="161">
        <v>16.79</v>
      </c>
      <c r="G3288" s="161">
        <v>239.49</v>
      </c>
    </row>
    <row r="3289" spans="1:7" s="190" customFormat="1" ht="25.5">
      <c r="A3289" s="160" t="s">
        <v>5930</v>
      </c>
      <c r="B3289" s="300"/>
      <c r="C3289" s="160" t="s">
        <v>2124</v>
      </c>
      <c r="D3289" s="638" t="s">
        <v>0</v>
      </c>
      <c r="E3289" s="301">
        <v>245.38</v>
      </c>
      <c r="F3289" s="161">
        <v>16.79</v>
      </c>
      <c r="G3289" s="161">
        <v>262.17</v>
      </c>
    </row>
    <row r="3290" spans="1:7" s="190" customFormat="1" ht="25.5">
      <c r="A3290" s="160" t="s">
        <v>5931</v>
      </c>
      <c r="B3290" s="300"/>
      <c r="C3290" s="160" t="s">
        <v>2125</v>
      </c>
      <c r="D3290" s="638" t="s">
        <v>0</v>
      </c>
      <c r="E3290" s="301">
        <v>540.42999999999995</v>
      </c>
      <c r="F3290" s="161">
        <v>16.79</v>
      </c>
      <c r="G3290" s="161">
        <v>557.22</v>
      </c>
    </row>
    <row r="3291" spans="1:7" s="190" customFormat="1" ht="25.5">
      <c r="A3291" s="160" t="s">
        <v>5932</v>
      </c>
      <c r="B3291" s="300"/>
      <c r="C3291" s="160" t="s">
        <v>2127</v>
      </c>
      <c r="D3291" s="638" t="s">
        <v>0</v>
      </c>
      <c r="E3291" s="301">
        <v>121.36</v>
      </c>
      <c r="F3291" s="161">
        <v>13.42</v>
      </c>
      <c r="G3291" s="161">
        <v>134.78</v>
      </c>
    </row>
    <row r="3292" spans="1:7" s="190" customFormat="1" ht="25.5">
      <c r="A3292" s="160" t="s">
        <v>5933</v>
      </c>
      <c r="B3292" s="300"/>
      <c r="C3292" s="160" t="s">
        <v>2128</v>
      </c>
      <c r="D3292" s="638" t="s">
        <v>0</v>
      </c>
      <c r="E3292" s="301">
        <v>124.74</v>
      </c>
      <c r="F3292" s="161">
        <v>13.42</v>
      </c>
      <c r="G3292" s="161">
        <v>138.16</v>
      </c>
    </row>
    <row r="3293" spans="1:7" s="190" customFormat="1" ht="25.5">
      <c r="A3293" s="160" t="s">
        <v>5934</v>
      </c>
      <c r="B3293" s="300"/>
      <c r="C3293" s="160" t="s">
        <v>2129</v>
      </c>
      <c r="D3293" s="638" t="s">
        <v>0</v>
      </c>
      <c r="E3293" s="301">
        <v>134.30000000000001</v>
      </c>
      <c r="F3293" s="161">
        <v>16.79</v>
      </c>
      <c r="G3293" s="161">
        <v>151.09</v>
      </c>
    </row>
    <row r="3294" spans="1:7" s="190" customFormat="1" ht="25.5">
      <c r="A3294" s="160" t="s">
        <v>5935</v>
      </c>
      <c r="B3294" s="300"/>
      <c r="C3294" s="160" t="s">
        <v>2130</v>
      </c>
      <c r="D3294" s="638" t="s">
        <v>0</v>
      </c>
      <c r="E3294" s="301">
        <v>362.79</v>
      </c>
      <c r="F3294" s="161">
        <v>16.79</v>
      </c>
      <c r="G3294" s="161">
        <v>379.58</v>
      </c>
    </row>
    <row r="3295" spans="1:7" s="190" customFormat="1" ht="25.5">
      <c r="A3295" s="160" t="s">
        <v>5936</v>
      </c>
      <c r="B3295" s="300"/>
      <c r="C3295" s="160" t="s">
        <v>2131</v>
      </c>
      <c r="D3295" s="638" t="s">
        <v>0</v>
      </c>
      <c r="E3295" s="301">
        <v>533.54</v>
      </c>
      <c r="F3295" s="161">
        <v>16.79</v>
      </c>
      <c r="G3295" s="161">
        <v>550.33000000000004</v>
      </c>
    </row>
    <row r="3296" spans="1:7" s="190" customFormat="1" ht="25.5">
      <c r="A3296" s="160" t="s">
        <v>5937</v>
      </c>
      <c r="B3296" s="300"/>
      <c r="C3296" s="160" t="s">
        <v>2132</v>
      </c>
      <c r="D3296" s="638" t="s">
        <v>0</v>
      </c>
      <c r="E3296" s="301">
        <v>171.7</v>
      </c>
      <c r="F3296" s="161">
        <v>13.42</v>
      </c>
      <c r="G3296" s="161">
        <v>185.12</v>
      </c>
    </row>
    <row r="3297" spans="1:7" s="190" customFormat="1" ht="25.5">
      <c r="A3297" s="160" t="s">
        <v>5938</v>
      </c>
      <c r="B3297" s="300"/>
      <c r="C3297" s="160" t="s">
        <v>2134</v>
      </c>
      <c r="D3297" s="638" t="s">
        <v>0</v>
      </c>
      <c r="E3297" s="301">
        <v>200.09</v>
      </c>
      <c r="F3297" s="161">
        <v>13.42</v>
      </c>
      <c r="G3297" s="161">
        <v>213.51</v>
      </c>
    </row>
    <row r="3298" spans="1:7" s="190" customFormat="1" ht="25.5">
      <c r="A3298" s="160" t="s">
        <v>5939</v>
      </c>
      <c r="B3298" s="300"/>
      <c r="C3298" s="160" t="s">
        <v>2133</v>
      </c>
      <c r="D3298" s="638" t="s">
        <v>0</v>
      </c>
      <c r="E3298" s="301">
        <v>211.48</v>
      </c>
      <c r="F3298" s="161">
        <v>13.42</v>
      </c>
      <c r="G3298" s="161">
        <v>224.9</v>
      </c>
    </row>
    <row r="3299" spans="1:7" s="190" customFormat="1" ht="25.5">
      <c r="A3299" s="160" t="s">
        <v>5940</v>
      </c>
      <c r="B3299" s="300"/>
      <c r="C3299" s="160" t="s">
        <v>2135</v>
      </c>
      <c r="D3299" s="638" t="s">
        <v>0</v>
      </c>
      <c r="E3299" s="301">
        <v>246.41</v>
      </c>
      <c r="F3299" s="161">
        <v>16.79</v>
      </c>
      <c r="G3299" s="161">
        <v>263.2</v>
      </c>
    </row>
    <row r="3300" spans="1:7" s="190" customFormat="1" ht="25.5">
      <c r="A3300" s="160" t="s">
        <v>5941</v>
      </c>
      <c r="B3300" s="300"/>
      <c r="C3300" s="160" t="s">
        <v>2136</v>
      </c>
      <c r="D3300" s="638" t="s">
        <v>0</v>
      </c>
      <c r="E3300" s="301">
        <v>267.27</v>
      </c>
      <c r="F3300" s="161">
        <v>16.79</v>
      </c>
      <c r="G3300" s="161">
        <v>284.06</v>
      </c>
    </row>
    <row r="3301" spans="1:7" s="190" customFormat="1" ht="25.5">
      <c r="A3301" s="160" t="s">
        <v>5942</v>
      </c>
      <c r="B3301" s="300"/>
      <c r="C3301" s="160" t="s">
        <v>2137</v>
      </c>
      <c r="D3301" s="638" t="s">
        <v>0</v>
      </c>
      <c r="E3301" s="301">
        <v>575.96</v>
      </c>
      <c r="F3301" s="161">
        <v>16.79</v>
      </c>
      <c r="G3301" s="161">
        <v>592.75</v>
      </c>
    </row>
    <row r="3302" spans="1:7" s="190" customFormat="1" ht="25.5">
      <c r="A3302" s="160" t="s">
        <v>5943</v>
      </c>
      <c r="B3302" s="300"/>
      <c r="C3302" s="160" t="s">
        <v>8008</v>
      </c>
      <c r="D3302" s="638" t="s">
        <v>0</v>
      </c>
      <c r="E3302" s="301">
        <v>65.97</v>
      </c>
      <c r="F3302" s="161">
        <v>16.79</v>
      </c>
      <c r="G3302" s="161">
        <v>82.76</v>
      </c>
    </row>
    <row r="3303" spans="1:7" s="190" customFormat="1" ht="25.5">
      <c r="A3303" s="160" t="s">
        <v>5944</v>
      </c>
      <c r="B3303" s="300"/>
      <c r="C3303" s="160" t="s">
        <v>8009</v>
      </c>
      <c r="D3303" s="638" t="s">
        <v>0</v>
      </c>
      <c r="E3303" s="301">
        <v>365.21</v>
      </c>
      <c r="F3303" s="161">
        <v>16.79</v>
      </c>
      <c r="G3303" s="161">
        <v>382</v>
      </c>
    </row>
    <row r="3304" spans="1:7" s="190" customFormat="1" ht="25.5">
      <c r="A3304" s="160" t="s">
        <v>5945</v>
      </c>
      <c r="B3304" s="300"/>
      <c r="C3304" s="160" t="s">
        <v>2138</v>
      </c>
      <c r="D3304" s="638" t="s">
        <v>0</v>
      </c>
      <c r="E3304" s="301">
        <v>124.84</v>
      </c>
      <c r="F3304" s="161">
        <v>13.42</v>
      </c>
      <c r="G3304" s="161">
        <v>138.26</v>
      </c>
    </row>
    <row r="3305" spans="1:7" s="190" customFormat="1" ht="25.5">
      <c r="A3305" s="160" t="s">
        <v>5946</v>
      </c>
      <c r="B3305" s="300"/>
      <c r="C3305" s="160" t="s">
        <v>2139</v>
      </c>
      <c r="D3305" s="638" t="s">
        <v>0</v>
      </c>
      <c r="E3305" s="301">
        <v>156.54</v>
      </c>
      <c r="F3305" s="161">
        <v>16.79</v>
      </c>
      <c r="G3305" s="161">
        <v>173.33</v>
      </c>
    </row>
    <row r="3306" spans="1:7" s="190" customFormat="1" ht="25.5">
      <c r="A3306" s="160" t="s">
        <v>5947</v>
      </c>
      <c r="B3306" s="300"/>
      <c r="C3306" s="160" t="s">
        <v>2143</v>
      </c>
      <c r="D3306" s="638" t="s">
        <v>0</v>
      </c>
      <c r="E3306" s="301">
        <v>185.34</v>
      </c>
      <c r="F3306" s="161">
        <v>16.79</v>
      </c>
      <c r="G3306" s="161">
        <v>202.13</v>
      </c>
    </row>
    <row r="3307" spans="1:7" s="190" customFormat="1" ht="25.5">
      <c r="A3307" s="160" t="s">
        <v>5948</v>
      </c>
      <c r="B3307" s="300"/>
      <c r="C3307" s="160" t="s">
        <v>2144</v>
      </c>
      <c r="D3307" s="638" t="s">
        <v>0</v>
      </c>
      <c r="E3307" s="301">
        <v>164.31</v>
      </c>
      <c r="F3307" s="161">
        <v>16.79</v>
      </c>
      <c r="G3307" s="161">
        <v>181.1</v>
      </c>
    </row>
    <row r="3308" spans="1:7" s="190" customFormat="1" ht="25.5">
      <c r="A3308" s="160" t="s">
        <v>5949</v>
      </c>
      <c r="B3308" s="300"/>
      <c r="C3308" s="160" t="s">
        <v>2141</v>
      </c>
      <c r="D3308" s="638" t="s">
        <v>0</v>
      </c>
      <c r="E3308" s="301">
        <v>309.45999999999998</v>
      </c>
      <c r="F3308" s="161">
        <v>16.79</v>
      </c>
      <c r="G3308" s="161">
        <v>326.25</v>
      </c>
    </row>
    <row r="3309" spans="1:7" s="190" customFormat="1" ht="25.5">
      <c r="A3309" s="160" t="s">
        <v>5950</v>
      </c>
      <c r="B3309" s="300"/>
      <c r="C3309" s="160" t="s">
        <v>2140</v>
      </c>
      <c r="D3309" s="638" t="s">
        <v>0</v>
      </c>
      <c r="E3309" s="301">
        <v>332.1</v>
      </c>
      <c r="F3309" s="161">
        <v>16.79</v>
      </c>
      <c r="G3309" s="161">
        <v>348.89</v>
      </c>
    </row>
    <row r="3310" spans="1:7" s="190" customFormat="1" ht="25.5">
      <c r="A3310" s="160" t="s">
        <v>5951</v>
      </c>
      <c r="B3310" s="300"/>
      <c r="C3310" s="160" t="s">
        <v>2145</v>
      </c>
      <c r="D3310" s="638" t="s">
        <v>0</v>
      </c>
      <c r="E3310" s="301">
        <v>408.45</v>
      </c>
      <c r="F3310" s="161">
        <v>16.79</v>
      </c>
      <c r="G3310" s="161">
        <v>425.24</v>
      </c>
    </row>
    <row r="3311" spans="1:7" s="190" customFormat="1" ht="25.5">
      <c r="A3311" s="160" t="s">
        <v>5952</v>
      </c>
      <c r="B3311" s="300"/>
      <c r="C3311" s="160" t="s">
        <v>2142</v>
      </c>
      <c r="D3311" s="638" t="s">
        <v>0</v>
      </c>
      <c r="E3311" s="301">
        <v>438.3</v>
      </c>
      <c r="F3311" s="161">
        <v>16.79</v>
      </c>
      <c r="G3311" s="161">
        <v>455.09</v>
      </c>
    </row>
    <row r="3312" spans="1:7" s="190" customFormat="1" ht="25.5">
      <c r="A3312" s="160" t="s">
        <v>5953</v>
      </c>
      <c r="B3312" s="300"/>
      <c r="C3312" s="160" t="s">
        <v>2146</v>
      </c>
      <c r="D3312" s="638" t="s">
        <v>0</v>
      </c>
      <c r="E3312" s="301">
        <v>926.16</v>
      </c>
      <c r="F3312" s="161">
        <v>16.79</v>
      </c>
      <c r="G3312" s="161">
        <v>942.95</v>
      </c>
    </row>
    <row r="3313" spans="1:7" s="190" customFormat="1" ht="25.5">
      <c r="A3313" s="160" t="s">
        <v>5954</v>
      </c>
      <c r="B3313" s="300"/>
      <c r="C3313" s="160" t="s">
        <v>2147</v>
      </c>
      <c r="D3313" s="638" t="s">
        <v>0</v>
      </c>
      <c r="E3313" s="301">
        <v>420.56</v>
      </c>
      <c r="F3313" s="161">
        <v>13.42</v>
      </c>
      <c r="G3313" s="161">
        <v>433.98</v>
      </c>
    </row>
    <row r="3314" spans="1:7" s="190" customFormat="1" ht="25.5">
      <c r="A3314" s="160" t="s">
        <v>5955</v>
      </c>
      <c r="B3314" s="300"/>
      <c r="C3314" s="160" t="s">
        <v>6967</v>
      </c>
      <c r="D3314" s="638" t="s">
        <v>0</v>
      </c>
      <c r="E3314" s="301">
        <v>526.89</v>
      </c>
      <c r="F3314" s="161">
        <v>16.79</v>
      </c>
      <c r="G3314" s="161">
        <v>543.67999999999995</v>
      </c>
    </row>
    <row r="3315" spans="1:7" s="190" customFormat="1" ht="25.5">
      <c r="A3315" s="160" t="s">
        <v>5956</v>
      </c>
      <c r="B3315" s="300"/>
      <c r="C3315" s="160" t="s">
        <v>2148</v>
      </c>
      <c r="D3315" s="638" t="s">
        <v>0</v>
      </c>
      <c r="E3315" s="301">
        <v>904.55</v>
      </c>
      <c r="F3315" s="161">
        <v>16.79</v>
      </c>
      <c r="G3315" s="161">
        <v>921.34</v>
      </c>
    </row>
    <row r="3316" spans="1:7" s="190" customFormat="1" ht="25.5">
      <c r="A3316" s="160" t="s">
        <v>5957</v>
      </c>
      <c r="B3316" s="300"/>
      <c r="C3316" s="160" t="s">
        <v>2149</v>
      </c>
      <c r="D3316" s="638" t="s">
        <v>0</v>
      </c>
      <c r="E3316" s="301">
        <v>1117.05</v>
      </c>
      <c r="F3316" s="161">
        <v>16.79</v>
      </c>
      <c r="G3316" s="161">
        <v>1133.8399999999999</v>
      </c>
    </row>
    <row r="3317" spans="1:7" s="190" customFormat="1" ht="25.5">
      <c r="A3317" s="160" t="s">
        <v>5958</v>
      </c>
      <c r="B3317" s="300"/>
      <c r="C3317" s="160" t="s">
        <v>2150</v>
      </c>
      <c r="D3317" s="638" t="s">
        <v>0</v>
      </c>
      <c r="E3317" s="301">
        <v>2089.9499999999998</v>
      </c>
      <c r="F3317" s="161">
        <v>16.79</v>
      </c>
      <c r="G3317" s="161">
        <v>2106.7399999999998</v>
      </c>
    </row>
    <row r="3318" spans="1:7" ht="51">
      <c r="A3318" s="160" t="s">
        <v>5959</v>
      </c>
      <c r="B3318" s="300"/>
      <c r="C3318" s="160" t="s">
        <v>2151</v>
      </c>
      <c r="D3318" s="638" t="s">
        <v>0</v>
      </c>
      <c r="E3318" s="301">
        <v>305.57</v>
      </c>
      <c r="F3318" s="161">
        <v>13.42</v>
      </c>
      <c r="G3318" s="161">
        <v>318.99</v>
      </c>
    </row>
    <row r="3319" spans="1:7" s="190" customFormat="1" ht="51">
      <c r="A3319" s="160" t="s">
        <v>5960</v>
      </c>
      <c r="B3319" s="300"/>
      <c r="C3319" s="160" t="s">
        <v>2152</v>
      </c>
      <c r="D3319" s="638" t="s">
        <v>0</v>
      </c>
      <c r="E3319" s="301">
        <v>341.81</v>
      </c>
      <c r="F3319" s="161">
        <v>13.42</v>
      </c>
      <c r="G3319" s="161">
        <v>355.23</v>
      </c>
    </row>
    <row r="3320" spans="1:7" s="190" customFormat="1" ht="51">
      <c r="A3320" s="160" t="s">
        <v>5961</v>
      </c>
      <c r="B3320" s="300"/>
      <c r="C3320" s="160" t="s">
        <v>2153</v>
      </c>
      <c r="D3320" s="638" t="s">
        <v>0</v>
      </c>
      <c r="E3320" s="301">
        <v>423</v>
      </c>
      <c r="F3320" s="161">
        <v>16.79</v>
      </c>
      <c r="G3320" s="161">
        <v>439.79</v>
      </c>
    </row>
    <row r="3321" spans="1:7" s="190" customFormat="1" ht="51">
      <c r="A3321" s="160" t="s">
        <v>5962</v>
      </c>
      <c r="B3321" s="300"/>
      <c r="C3321" s="160" t="s">
        <v>2154</v>
      </c>
      <c r="D3321" s="638" t="s">
        <v>0</v>
      </c>
      <c r="E3321" s="301">
        <v>654.16999999999996</v>
      </c>
      <c r="F3321" s="161">
        <v>16.79</v>
      </c>
      <c r="G3321" s="161">
        <v>670.96</v>
      </c>
    </row>
    <row r="3322" spans="1:7" s="190" customFormat="1" ht="25.5">
      <c r="A3322" s="160" t="s">
        <v>5963</v>
      </c>
      <c r="B3322" s="300"/>
      <c r="C3322" s="160" t="s">
        <v>2155</v>
      </c>
      <c r="D3322" s="638" t="s">
        <v>0</v>
      </c>
      <c r="E3322" s="301">
        <v>228.05</v>
      </c>
      <c r="F3322" s="161">
        <v>16.79</v>
      </c>
      <c r="G3322" s="161">
        <v>244.84</v>
      </c>
    </row>
    <row r="3323" spans="1:7" s="190" customFormat="1" ht="25.5">
      <c r="A3323" s="160" t="s">
        <v>8201</v>
      </c>
      <c r="B3323" s="300"/>
      <c r="C3323" s="160" t="s">
        <v>8202</v>
      </c>
      <c r="D3323" s="638" t="s">
        <v>0</v>
      </c>
      <c r="E3323" s="301">
        <v>493.18</v>
      </c>
      <c r="F3323" s="161">
        <v>16.79</v>
      </c>
      <c r="G3323" s="161">
        <v>509.97</v>
      </c>
    </row>
    <row r="3324" spans="1:7" s="190" customFormat="1" ht="25.5">
      <c r="A3324" s="160" t="s">
        <v>5964</v>
      </c>
      <c r="B3324" s="300"/>
      <c r="C3324" s="160" t="s">
        <v>2156</v>
      </c>
      <c r="D3324" s="638" t="s">
        <v>0</v>
      </c>
      <c r="E3324" s="301">
        <v>430.94</v>
      </c>
      <c r="F3324" s="161">
        <v>16.79</v>
      </c>
      <c r="G3324" s="161">
        <v>447.73</v>
      </c>
    </row>
    <row r="3325" spans="1:7" s="190" customFormat="1" ht="25.5">
      <c r="A3325" s="160" t="s">
        <v>5965</v>
      </c>
      <c r="B3325" s="300"/>
      <c r="C3325" s="160" t="s">
        <v>2157</v>
      </c>
      <c r="D3325" s="638" t="s">
        <v>0</v>
      </c>
      <c r="E3325" s="301">
        <v>643.29999999999995</v>
      </c>
      <c r="F3325" s="161">
        <v>16.79</v>
      </c>
      <c r="G3325" s="161">
        <v>660.09</v>
      </c>
    </row>
    <row r="3326" spans="1:7" s="190" customFormat="1" ht="25.5">
      <c r="A3326" s="160" t="s">
        <v>5966</v>
      </c>
      <c r="B3326" s="300"/>
      <c r="C3326" s="160" t="s">
        <v>2158</v>
      </c>
      <c r="D3326" s="638" t="s">
        <v>0</v>
      </c>
      <c r="E3326" s="301">
        <v>1366.05</v>
      </c>
      <c r="F3326" s="161">
        <v>16.79</v>
      </c>
      <c r="G3326" s="161">
        <v>1382.84</v>
      </c>
    </row>
    <row r="3327" spans="1:7" s="190" customFormat="1" ht="25.5">
      <c r="A3327" s="160" t="s">
        <v>5967</v>
      </c>
      <c r="B3327" s="300"/>
      <c r="C3327" s="160" t="s">
        <v>2159</v>
      </c>
      <c r="D3327" s="638" t="s">
        <v>0</v>
      </c>
      <c r="E3327" s="301">
        <v>2405.2600000000002</v>
      </c>
      <c r="F3327" s="161">
        <v>16.79</v>
      </c>
      <c r="G3327" s="161">
        <v>2422.0500000000002</v>
      </c>
    </row>
    <row r="3328" spans="1:7" s="190" customFormat="1" ht="15.95" customHeight="1">
      <c r="A3328" s="185" t="s">
        <v>5968</v>
      </c>
      <c r="B3328" s="186" t="s">
        <v>7329</v>
      </c>
      <c r="C3328" s="187"/>
      <c r="D3328" s="191"/>
      <c r="E3328" s="192"/>
      <c r="F3328" s="192"/>
      <c r="G3328" s="193"/>
    </row>
    <row r="3329" spans="1:7" s="190" customFormat="1" ht="25.5">
      <c r="A3329" s="160" t="s">
        <v>5969</v>
      </c>
      <c r="B3329" s="300"/>
      <c r="C3329" s="160" t="s">
        <v>5970</v>
      </c>
      <c r="D3329" s="638" t="s">
        <v>34</v>
      </c>
      <c r="E3329" s="301">
        <v>4.74</v>
      </c>
      <c r="F3329" s="161">
        <v>5.54</v>
      </c>
      <c r="G3329" s="161">
        <v>10.28</v>
      </c>
    </row>
    <row r="3330" spans="1:7" s="190" customFormat="1" ht="25.5">
      <c r="A3330" s="160" t="s">
        <v>5971</v>
      </c>
      <c r="B3330" s="300"/>
      <c r="C3330" s="160" t="s">
        <v>5972</v>
      </c>
      <c r="D3330" s="638" t="s">
        <v>34</v>
      </c>
      <c r="E3330" s="301">
        <v>6.64</v>
      </c>
      <c r="F3330" s="161">
        <v>5.54</v>
      </c>
      <c r="G3330" s="161">
        <v>12.18</v>
      </c>
    </row>
    <row r="3331" spans="1:7" s="190" customFormat="1" ht="25.5">
      <c r="A3331" s="160" t="s">
        <v>5973</v>
      </c>
      <c r="B3331" s="300"/>
      <c r="C3331" s="160" t="s">
        <v>5974</v>
      </c>
      <c r="D3331" s="638" t="s">
        <v>34</v>
      </c>
      <c r="E3331" s="301">
        <v>8.94</v>
      </c>
      <c r="F3331" s="161">
        <v>5.54</v>
      </c>
      <c r="G3331" s="161">
        <v>14.48</v>
      </c>
    </row>
    <row r="3332" spans="1:7" s="190" customFormat="1" ht="25.5">
      <c r="A3332" s="160" t="s">
        <v>5975</v>
      </c>
      <c r="B3332" s="300"/>
      <c r="C3332" s="160" t="s">
        <v>5976</v>
      </c>
      <c r="D3332" s="638" t="s">
        <v>34</v>
      </c>
      <c r="E3332" s="301">
        <v>10.56</v>
      </c>
      <c r="F3332" s="161">
        <v>8.39</v>
      </c>
      <c r="G3332" s="161">
        <v>18.95</v>
      </c>
    </row>
    <row r="3333" spans="1:7" s="190" customFormat="1" ht="25.5">
      <c r="A3333" s="160" t="s">
        <v>5977</v>
      </c>
      <c r="B3333" s="300"/>
      <c r="C3333" s="160" t="s">
        <v>5978</v>
      </c>
      <c r="D3333" s="638" t="s">
        <v>34</v>
      </c>
      <c r="E3333" s="301">
        <v>14.33</v>
      </c>
      <c r="F3333" s="161">
        <v>8.39</v>
      </c>
      <c r="G3333" s="161">
        <v>22.72</v>
      </c>
    </row>
    <row r="3334" spans="1:7" s="190" customFormat="1" ht="25.5">
      <c r="A3334" s="160" t="s">
        <v>5979</v>
      </c>
      <c r="B3334" s="300"/>
      <c r="C3334" s="160" t="s">
        <v>5980</v>
      </c>
      <c r="D3334" s="638" t="s">
        <v>34</v>
      </c>
      <c r="E3334" s="301">
        <v>18.510000000000002</v>
      </c>
      <c r="F3334" s="161">
        <v>8.39</v>
      </c>
      <c r="G3334" s="161">
        <v>26.9</v>
      </c>
    </row>
    <row r="3335" spans="1:7" s="190" customFormat="1" ht="25.5">
      <c r="A3335" s="160" t="s">
        <v>5981</v>
      </c>
      <c r="B3335" s="300"/>
      <c r="C3335" s="160" t="s">
        <v>5982</v>
      </c>
      <c r="D3335" s="638" t="s">
        <v>34</v>
      </c>
      <c r="E3335" s="301">
        <v>21.62</v>
      </c>
      <c r="F3335" s="161">
        <v>8.39</v>
      </c>
      <c r="G3335" s="161">
        <v>30.01</v>
      </c>
    </row>
    <row r="3336" spans="1:7" s="190" customFormat="1" ht="15.95" customHeight="1">
      <c r="A3336" s="185" t="s">
        <v>5983</v>
      </c>
      <c r="B3336" s="186" t="s">
        <v>7330</v>
      </c>
      <c r="C3336" s="187"/>
      <c r="D3336" s="191"/>
      <c r="E3336" s="192"/>
      <c r="F3336" s="192"/>
      <c r="G3336" s="193"/>
    </row>
    <row r="3337" spans="1:7" s="190" customFormat="1" ht="25.5">
      <c r="A3337" s="160" t="s">
        <v>5984</v>
      </c>
      <c r="B3337" s="300"/>
      <c r="C3337" s="160" t="s">
        <v>5985</v>
      </c>
      <c r="D3337" s="638" t="s">
        <v>34</v>
      </c>
      <c r="E3337" s="301">
        <v>27.2</v>
      </c>
      <c r="F3337" s="161">
        <v>12.08</v>
      </c>
      <c r="G3337" s="161">
        <v>39.28</v>
      </c>
    </row>
    <row r="3338" spans="1:7" s="190" customFormat="1" ht="25.5">
      <c r="A3338" s="160" t="s">
        <v>5986</v>
      </c>
      <c r="B3338" s="300"/>
      <c r="C3338" s="160" t="s">
        <v>5987</v>
      </c>
      <c r="D3338" s="638" t="s">
        <v>34</v>
      </c>
      <c r="E3338" s="301">
        <v>36.5</v>
      </c>
      <c r="F3338" s="161">
        <v>12.08</v>
      </c>
      <c r="G3338" s="161">
        <v>48.58</v>
      </c>
    </row>
    <row r="3339" spans="1:7" s="190" customFormat="1" ht="25.5">
      <c r="A3339" s="160" t="s">
        <v>5988</v>
      </c>
      <c r="B3339" s="300"/>
      <c r="C3339" s="160" t="s">
        <v>5989</v>
      </c>
      <c r="D3339" s="638" t="s">
        <v>34</v>
      </c>
      <c r="E3339" s="301">
        <v>48.15</v>
      </c>
      <c r="F3339" s="161">
        <v>12.08</v>
      </c>
      <c r="G3339" s="161">
        <v>60.23</v>
      </c>
    </row>
    <row r="3340" spans="1:7" s="190" customFormat="1" ht="25.5">
      <c r="A3340" s="160" t="s">
        <v>5990</v>
      </c>
      <c r="B3340" s="300"/>
      <c r="C3340" s="160" t="s">
        <v>5991</v>
      </c>
      <c r="D3340" s="638" t="s">
        <v>34</v>
      </c>
      <c r="E3340" s="301">
        <v>55.19</v>
      </c>
      <c r="F3340" s="161">
        <v>12.08</v>
      </c>
      <c r="G3340" s="161">
        <v>67.27</v>
      </c>
    </row>
    <row r="3341" spans="1:7" s="190" customFormat="1" ht="25.5">
      <c r="A3341" s="160" t="s">
        <v>5992</v>
      </c>
      <c r="B3341" s="300"/>
      <c r="C3341" s="160" t="s">
        <v>5993</v>
      </c>
      <c r="D3341" s="638" t="s">
        <v>34</v>
      </c>
      <c r="E3341" s="301">
        <v>69.239999999999995</v>
      </c>
      <c r="F3341" s="161">
        <v>12.08</v>
      </c>
      <c r="G3341" s="161">
        <v>81.319999999999993</v>
      </c>
    </row>
    <row r="3342" spans="1:7" s="190" customFormat="1" ht="25.5">
      <c r="A3342" s="160" t="s">
        <v>5994</v>
      </c>
      <c r="B3342" s="300"/>
      <c r="C3342" s="160" t="s">
        <v>5995</v>
      </c>
      <c r="D3342" s="638" t="s">
        <v>34</v>
      </c>
      <c r="E3342" s="301">
        <v>79.739999999999995</v>
      </c>
      <c r="F3342" s="161">
        <v>12.08</v>
      </c>
      <c r="G3342" s="161">
        <v>91.82</v>
      </c>
    </row>
    <row r="3343" spans="1:7" s="190" customFormat="1" ht="25.5">
      <c r="A3343" s="160" t="s">
        <v>5996</v>
      </c>
      <c r="B3343" s="300"/>
      <c r="C3343" s="160" t="s">
        <v>5997</v>
      </c>
      <c r="D3343" s="638" t="s">
        <v>34</v>
      </c>
      <c r="E3343" s="301">
        <v>90.16</v>
      </c>
      <c r="F3343" s="161">
        <v>12.08</v>
      </c>
      <c r="G3343" s="161">
        <v>102.24</v>
      </c>
    </row>
    <row r="3344" spans="1:7" s="190" customFormat="1" ht="25.5">
      <c r="A3344" s="160" t="s">
        <v>5998</v>
      </c>
      <c r="B3344" s="300"/>
      <c r="C3344" s="160" t="s">
        <v>5999</v>
      </c>
      <c r="D3344" s="638" t="s">
        <v>34</v>
      </c>
      <c r="E3344" s="301">
        <v>97.55</v>
      </c>
      <c r="F3344" s="161">
        <v>12.08</v>
      </c>
      <c r="G3344" s="161">
        <v>109.63</v>
      </c>
    </row>
    <row r="3345" spans="1:7" s="190" customFormat="1" ht="25.5">
      <c r="A3345" s="160" t="s">
        <v>6000</v>
      </c>
      <c r="B3345" s="300"/>
      <c r="C3345" s="160" t="s">
        <v>6001</v>
      </c>
      <c r="D3345" s="638" t="s">
        <v>34</v>
      </c>
      <c r="E3345" s="301">
        <v>111.89</v>
      </c>
      <c r="F3345" s="161">
        <v>12.08</v>
      </c>
      <c r="G3345" s="161">
        <v>123.97</v>
      </c>
    </row>
    <row r="3346" spans="1:7" s="190" customFormat="1" ht="25.5">
      <c r="A3346" s="160" t="s">
        <v>6002</v>
      </c>
      <c r="B3346" s="300"/>
      <c r="C3346" s="160" t="s">
        <v>6003</v>
      </c>
      <c r="D3346" s="638" t="s">
        <v>34</v>
      </c>
      <c r="E3346" s="301">
        <v>122.35</v>
      </c>
      <c r="F3346" s="161">
        <v>12.08</v>
      </c>
      <c r="G3346" s="161">
        <v>134.43</v>
      </c>
    </row>
    <row r="3347" spans="1:7" s="190" customFormat="1" ht="25.5">
      <c r="A3347" s="160" t="s">
        <v>6004</v>
      </c>
      <c r="B3347" s="300"/>
      <c r="C3347" s="160" t="s">
        <v>6005</v>
      </c>
      <c r="D3347" s="638" t="s">
        <v>34</v>
      </c>
      <c r="E3347" s="301">
        <v>133.5</v>
      </c>
      <c r="F3347" s="161">
        <v>12.08</v>
      </c>
      <c r="G3347" s="161">
        <v>145.58000000000001</v>
      </c>
    </row>
    <row r="3348" spans="1:7" s="190" customFormat="1" ht="15.95" customHeight="1">
      <c r="A3348" s="185" t="s">
        <v>7331</v>
      </c>
      <c r="B3348" s="186" t="s">
        <v>7332</v>
      </c>
      <c r="C3348" s="187"/>
      <c r="D3348" s="191"/>
      <c r="E3348" s="192"/>
      <c r="F3348" s="192"/>
      <c r="G3348" s="193"/>
    </row>
    <row r="3349" spans="1:7" s="190" customFormat="1" ht="51">
      <c r="A3349" s="160" t="s">
        <v>7333</v>
      </c>
      <c r="B3349" s="300"/>
      <c r="C3349" s="160" t="s">
        <v>7334</v>
      </c>
      <c r="D3349" s="638" t="s">
        <v>34</v>
      </c>
      <c r="E3349" s="301">
        <v>27.34</v>
      </c>
      <c r="F3349" s="161">
        <v>11.81</v>
      </c>
      <c r="G3349" s="161">
        <v>39.15</v>
      </c>
    </row>
    <row r="3350" spans="1:7" s="190" customFormat="1" ht="51">
      <c r="A3350" s="160" t="s">
        <v>7335</v>
      </c>
      <c r="B3350" s="300"/>
      <c r="C3350" s="160" t="s">
        <v>7336</v>
      </c>
      <c r="D3350" s="638" t="s">
        <v>34</v>
      </c>
      <c r="E3350" s="301">
        <v>33.18</v>
      </c>
      <c r="F3350" s="161">
        <v>11.81</v>
      </c>
      <c r="G3350" s="161">
        <v>44.99</v>
      </c>
    </row>
    <row r="3351" spans="1:7" s="190" customFormat="1" ht="51">
      <c r="A3351" s="160" t="s">
        <v>7337</v>
      </c>
      <c r="B3351" s="300"/>
      <c r="C3351" s="160" t="s">
        <v>7338</v>
      </c>
      <c r="D3351" s="638" t="s">
        <v>34</v>
      </c>
      <c r="E3351" s="301">
        <v>35.28</v>
      </c>
      <c r="F3351" s="161">
        <v>11.81</v>
      </c>
      <c r="G3351" s="161">
        <v>47.09</v>
      </c>
    </row>
    <row r="3352" spans="1:7" s="190" customFormat="1" ht="51">
      <c r="A3352" s="160" t="s">
        <v>7339</v>
      </c>
      <c r="B3352" s="300"/>
      <c r="C3352" s="160" t="s">
        <v>7340</v>
      </c>
      <c r="D3352" s="638" t="s">
        <v>34</v>
      </c>
      <c r="E3352" s="301">
        <v>76.92</v>
      </c>
      <c r="F3352" s="161">
        <v>17.7</v>
      </c>
      <c r="G3352" s="161">
        <v>94.62</v>
      </c>
    </row>
    <row r="3353" spans="1:7" s="190" customFormat="1" ht="25.5">
      <c r="A3353" s="160" t="s">
        <v>7341</v>
      </c>
      <c r="B3353" s="300"/>
      <c r="C3353" s="160" t="s">
        <v>7342</v>
      </c>
      <c r="D3353" s="638" t="s">
        <v>0</v>
      </c>
      <c r="E3353" s="301">
        <v>9.35</v>
      </c>
      <c r="F3353" s="161">
        <v>7.72</v>
      </c>
      <c r="G3353" s="161">
        <v>17.07</v>
      </c>
    </row>
    <row r="3354" spans="1:7" s="190" customFormat="1" ht="25.5">
      <c r="A3354" s="160" t="s">
        <v>7343</v>
      </c>
      <c r="B3354" s="300"/>
      <c r="C3354" s="160" t="s">
        <v>7344</v>
      </c>
      <c r="D3354" s="638" t="s">
        <v>0</v>
      </c>
      <c r="E3354" s="301">
        <v>11.42</v>
      </c>
      <c r="F3354" s="161">
        <v>7.72</v>
      </c>
      <c r="G3354" s="161">
        <v>19.14</v>
      </c>
    </row>
    <row r="3355" spans="1:7" s="190" customFormat="1" ht="25.5">
      <c r="A3355" s="160" t="s">
        <v>7345</v>
      </c>
      <c r="B3355" s="300"/>
      <c r="C3355" s="160" t="s">
        <v>7346</v>
      </c>
      <c r="D3355" s="638" t="s">
        <v>0</v>
      </c>
      <c r="E3355" s="301">
        <v>12.87</v>
      </c>
      <c r="F3355" s="161">
        <v>11.74</v>
      </c>
      <c r="G3355" s="161">
        <v>24.61</v>
      </c>
    </row>
    <row r="3356" spans="1:7" s="190" customFormat="1" ht="25.5">
      <c r="A3356" s="160" t="s">
        <v>7347</v>
      </c>
      <c r="B3356" s="300"/>
      <c r="C3356" s="160" t="s">
        <v>7348</v>
      </c>
      <c r="D3356" s="638" t="s">
        <v>0</v>
      </c>
      <c r="E3356" s="301">
        <v>26.01</v>
      </c>
      <c r="F3356" s="161">
        <v>13.42</v>
      </c>
      <c r="G3356" s="161">
        <v>39.43</v>
      </c>
    </row>
    <row r="3357" spans="1:7" s="190" customFormat="1" ht="25.5">
      <c r="A3357" s="160" t="s">
        <v>7349</v>
      </c>
      <c r="B3357" s="300"/>
      <c r="C3357" s="160" t="s">
        <v>7350</v>
      </c>
      <c r="D3357" s="638" t="s">
        <v>0</v>
      </c>
      <c r="E3357" s="301">
        <v>8.7899999999999991</v>
      </c>
      <c r="F3357" s="161">
        <v>7.72</v>
      </c>
      <c r="G3357" s="161">
        <v>16.510000000000002</v>
      </c>
    </row>
    <row r="3358" spans="1:7" s="190" customFormat="1" ht="25.5">
      <c r="A3358" s="160" t="s">
        <v>7351</v>
      </c>
      <c r="B3358" s="300"/>
      <c r="C3358" s="160" t="s">
        <v>7352</v>
      </c>
      <c r="D3358" s="638" t="s">
        <v>0</v>
      </c>
      <c r="E3358" s="301">
        <v>11.97</v>
      </c>
      <c r="F3358" s="161">
        <v>7.72</v>
      </c>
      <c r="G3358" s="161">
        <v>19.690000000000001</v>
      </c>
    </row>
    <row r="3359" spans="1:7" s="190" customFormat="1" ht="25.5">
      <c r="A3359" s="160" t="s">
        <v>7353</v>
      </c>
      <c r="B3359" s="300"/>
      <c r="C3359" s="160" t="s">
        <v>7354</v>
      </c>
      <c r="D3359" s="638" t="s">
        <v>0</v>
      </c>
      <c r="E3359" s="301">
        <v>14.4</v>
      </c>
      <c r="F3359" s="161">
        <v>11.74</v>
      </c>
      <c r="G3359" s="161">
        <v>26.14</v>
      </c>
    </row>
    <row r="3360" spans="1:7" s="190" customFormat="1" ht="38.25">
      <c r="A3360" s="160" t="s">
        <v>7355</v>
      </c>
      <c r="B3360" s="300"/>
      <c r="C3360" s="160" t="s">
        <v>7356</v>
      </c>
      <c r="D3360" s="638" t="s">
        <v>0</v>
      </c>
      <c r="E3360" s="301">
        <v>32.380000000000003</v>
      </c>
      <c r="F3360" s="161">
        <v>13.42</v>
      </c>
      <c r="G3360" s="161">
        <v>45.8</v>
      </c>
    </row>
    <row r="3361" spans="1:7" s="190" customFormat="1" ht="25.5">
      <c r="A3361" s="160" t="s">
        <v>7357</v>
      </c>
      <c r="B3361" s="300"/>
      <c r="C3361" s="160" t="s">
        <v>7358</v>
      </c>
      <c r="D3361" s="638" t="s">
        <v>0</v>
      </c>
      <c r="E3361" s="301">
        <v>10.27</v>
      </c>
      <c r="F3361" s="161">
        <v>7.72</v>
      </c>
      <c r="G3361" s="161">
        <v>17.989999999999998</v>
      </c>
    </row>
    <row r="3362" spans="1:7" s="190" customFormat="1" ht="25.5">
      <c r="A3362" s="160" t="s">
        <v>7359</v>
      </c>
      <c r="B3362" s="300"/>
      <c r="C3362" s="160" t="s">
        <v>7360</v>
      </c>
      <c r="D3362" s="638" t="s">
        <v>0</v>
      </c>
      <c r="E3362" s="301">
        <v>11.86</v>
      </c>
      <c r="F3362" s="161">
        <v>7.72</v>
      </c>
      <c r="G3362" s="161">
        <v>19.579999999999998</v>
      </c>
    </row>
    <row r="3363" spans="1:7" s="190" customFormat="1" ht="25.5">
      <c r="A3363" s="160" t="s">
        <v>7361</v>
      </c>
      <c r="B3363" s="300"/>
      <c r="C3363" s="160" t="s">
        <v>7362</v>
      </c>
      <c r="D3363" s="638" t="s">
        <v>0</v>
      </c>
      <c r="E3363" s="301">
        <v>14.8</v>
      </c>
      <c r="F3363" s="161">
        <v>11.74</v>
      </c>
      <c r="G3363" s="161">
        <v>26.54</v>
      </c>
    </row>
    <row r="3364" spans="1:7" s="190" customFormat="1" ht="25.5">
      <c r="A3364" s="160" t="s">
        <v>7363</v>
      </c>
      <c r="B3364" s="300"/>
      <c r="C3364" s="160" t="s">
        <v>7364</v>
      </c>
      <c r="D3364" s="638" t="s">
        <v>0</v>
      </c>
      <c r="E3364" s="301">
        <v>25.75</v>
      </c>
      <c r="F3364" s="161">
        <v>13.42</v>
      </c>
      <c r="G3364" s="161">
        <v>39.17</v>
      </c>
    </row>
    <row r="3365" spans="1:7" s="190" customFormat="1" ht="38.25">
      <c r="A3365" s="160" t="s">
        <v>7365</v>
      </c>
      <c r="B3365" s="300"/>
      <c r="C3365" s="160" t="s">
        <v>7366</v>
      </c>
      <c r="D3365" s="638" t="s">
        <v>0</v>
      </c>
      <c r="E3365" s="301">
        <v>7.77</v>
      </c>
      <c r="F3365" s="161">
        <v>7.72</v>
      </c>
      <c r="G3365" s="161">
        <v>15.49</v>
      </c>
    </row>
    <row r="3366" spans="1:7" s="190" customFormat="1" ht="38.25">
      <c r="A3366" s="160" t="s">
        <v>7367</v>
      </c>
      <c r="B3366" s="300"/>
      <c r="C3366" s="160" t="s">
        <v>7368</v>
      </c>
      <c r="D3366" s="638" t="s">
        <v>0</v>
      </c>
      <c r="E3366" s="301">
        <v>11.78</v>
      </c>
      <c r="F3366" s="161">
        <v>11.74</v>
      </c>
      <c r="G3366" s="161">
        <v>23.52</v>
      </c>
    </row>
    <row r="3367" spans="1:7" s="190" customFormat="1" ht="38.25">
      <c r="A3367" s="160" t="s">
        <v>7369</v>
      </c>
      <c r="B3367" s="300"/>
      <c r="C3367" s="160" t="s">
        <v>7370</v>
      </c>
      <c r="D3367" s="638" t="s">
        <v>0</v>
      </c>
      <c r="E3367" s="301">
        <v>20.84</v>
      </c>
      <c r="F3367" s="161">
        <v>13.42</v>
      </c>
      <c r="G3367" s="161">
        <v>34.26</v>
      </c>
    </row>
    <row r="3368" spans="1:7" s="190" customFormat="1" ht="38.25">
      <c r="A3368" s="160" t="s">
        <v>7371</v>
      </c>
      <c r="B3368" s="300"/>
      <c r="C3368" s="160" t="s">
        <v>7372</v>
      </c>
      <c r="D3368" s="638" t="s">
        <v>0</v>
      </c>
      <c r="E3368" s="301">
        <v>23.98</v>
      </c>
      <c r="F3368" s="161">
        <v>7.72</v>
      </c>
      <c r="G3368" s="161">
        <v>31.7</v>
      </c>
    </row>
    <row r="3369" spans="1:7" s="190" customFormat="1" ht="38.25">
      <c r="A3369" s="160" t="s">
        <v>7373</v>
      </c>
      <c r="B3369" s="300"/>
      <c r="C3369" s="160" t="s">
        <v>7374</v>
      </c>
      <c r="D3369" s="638" t="s">
        <v>0</v>
      </c>
      <c r="E3369" s="301">
        <v>31.39</v>
      </c>
      <c r="F3369" s="161">
        <v>11.74</v>
      </c>
      <c r="G3369" s="161">
        <v>43.13</v>
      </c>
    </row>
    <row r="3370" spans="1:7" s="190" customFormat="1" ht="38.25">
      <c r="A3370" s="160" t="s">
        <v>7375</v>
      </c>
      <c r="B3370" s="300"/>
      <c r="C3370" s="160" t="s">
        <v>7376</v>
      </c>
      <c r="D3370" s="638" t="s">
        <v>0</v>
      </c>
      <c r="E3370" s="301">
        <v>48.63</v>
      </c>
      <c r="F3370" s="161">
        <v>13.42</v>
      </c>
      <c r="G3370" s="161">
        <v>62.05</v>
      </c>
    </row>
    <row r="3371" spans="1:7" s="190" customFormat="1" ht="38.25">
      <c r="A3371" s="160" t="s">
        <v>7377</v>
      </c>
      <c r="B3371" s="300"/>
      <c r="C3371" s="160" t="s">
        <v>7378</v>
      </c>
      <c r="D3371" s="638" t="s">
        <v>0</v>
      </c>
      <c r="E3371" s="301">
        <v>43.54</v>
      </c>
      <c r="F3371" s="161">
        <v>13.42</v>
      </c>
      <c r="G3371" s="161">
        <v>56.96</v>
      </c>
    </row>
    <row r="3372" spans="1:7" s="190" customFormat="1" ht="25.5">
      <c r="A3372" s="160" t="s">
        <v>7379</v>
      </c>
      <c r="B3372" s="300"/>
      <c r="C3372" s="160" t="s">
        <v>8010</v>
      </c>
      <c r="D3372" s="638" t="s">
        <v>0</v>
      </c>
      <c r="E3372" s="301">
        <v>129.79</v>
      </c>
      <c r="F3372" s="161">
        <v>11.74</v>
      </c>
      <c r="G3372" s="161">
        <v>141.53</v>
      </c>
    </row>
    <row r="3373" spans="1:7" s="190" customFormat="1" ht="38.25">
      <c r="A3373" s="160" t="s">
        <v>7380</v>
      </c>
      <c r="B3373" s="300"/>
      <c r="C3373" s="160" t="s">
        <v>7381</v>
      </c>
      <c r="D3373" s="638" t="s">
        <v>0</v>
      </c>
      <c r="E3373" s="301">
        <v>22.94</v>
      </c>
      <c r="F3373" s="161">
        <v>7.72</v>
      </c>
      <c r="G3373" s="161">
        <v>30.66</v>
      </c>
    </row>
    <row r="3374" spans="1:7" s="190" customFormat="1" ht="38.25">
      <c r="A3374" s="160" t="s">
        <v>7382</v>
      </c>
      <c r="B3374" s="300"/>
      <c r="C3374" s="160" t="s">
        <v>7383</v>
      </c>
      <c r="D3374" s="638" t="s">
        <v>0</v>
      </c>
      <c r="E3374" s="301">
        <v>23.91</v>
      </c>
      <c r="F3374" s="161">
        <v>11.74</v>
      </c>
      <c r="G3374" s="161">
        <v>35.65</v>
      </c>
    </row>
    <row r="3375" spans="1:7" s="190" customFormat="1" ht="38.25">
      <c r="A3375" s="160" t="s">
        <v>7384</v>
      </c>
      <c r="B3375" s="300"/>
      <c r="C3375" s="160" t="s">
        <v>7385</v>
      </c>
      <c r="D3375" s="638" t="s">
        <v>0</v>
      </c>
      <c r="E3375" s="301">
        <v>49.44</v>
      </c>
      <c r="F3375" s="161">
        <v>13.42</v>
      </c>
      <c r="G3375" s="161">
        <v>62.86</v>
      </c>
    </row>
    <row r="3376" spans="1:7" s="190" customFormat="1" ht="38.25">
      <c r="A3376" s="160" t="s">
        <v>7386</v>
      </c>
      <c r="B3376" s="300"/>
      <c r="C3376" s="160" t="s">
        <v>7387</v>
      </c>
      <c r="D3376" s="638" t="s">
        <v>0</v>
      </c>
      <c r="E3376" s="301">
        <v>22.43</v>
      </c>
      <c r="F3376" s="161">
        <v>11.74</v>
      </c>
      <c r="G3376" s="161">
        <v>34.17</v>
      </c>
    </row>
    <row r="3377" spans="1:7" s="190" customFormat="1" ht="38.25">
      <c r="A3377" s="160" t="s">
        <v>7388</v>
      </c>
      <c r="B3377" s="300"/>
      <c r="C3377" s="160" t="s">
        <v>7389</v>
      </c>
      <c r="D3377" s="638" t="s">
        <v>0</v>
      </c>
      <c r="E3377" s="301">
        <v>53.83</v>
      </c>
      <c r="F3377" s="161">
        <v>13.42</v>
      </c>
      <c r="G3377" s="161">
        <v>67.25</v>
      </c>
    </row>
    <row r="3378" spans="1:7" s="190" customFormat="1" ht="38.25">
      <c r="A3378" s="160" t="s">
        <v>7390</v>
      </c>
      <c r="B3378" s="300"/>
      <c r="C3378" s="160" t="s">
        <v>7391</v>
      </c>
      <c r="D3378" s="638" t="s">
        <v>0</v>
      </c>
      <c r="E3378" s="301">
        <v>43.89</v>
      </c>
      <c r="F3378" s="161">
        <v>13.42</v>
      </c>
      <c r="G3378" s="161">
        <v>57.31</v>
      </c>
    </row>
    <row r="3379" spans="1:7" s="190" customFormat="1" ht="25.5">
      <c r="A3379" s="160" t="s">
        <v>7392</v>
      </c>
      <c r="B3379" s="300"/>
      <c r="C3379" s="160" t="s">
        <v>7393</v>
      </c>
      <c r="D3379" s="638" t="s">
        <v>0</v>
      </c>
      <c r="E3379" s="301">
        <v>45.25</v>
      </c>
      <c r="F3379" s="161">
        <v>13.42</v>
      </c>
      <c r="G3379" s="161">
        <v>58.67</v>
      </c>
    </row>
    <row r="3380" spans="1:7" s="190" customFormat="1" ht="38.25">
      <c r="A3380" s="160" t="s">
        <v>7394</v>
      </c>
      <c r="B3380" s="300"/>
      <c r="C3380" s="160" t="s">
        <v>8011</v>
      </c>
      <c r="D3380" s="638" t="s">
        <v>0</v>
      </c>
      <c r="E3380" s="301">
        <v>84.77</v>
      </c>
      <c r="F3380" s="161">
        <v>11.74</v>
      </c>
      <c r="G3380" s="161">
        <v>96.51</v>
      </c>
    </row>
    <row r="3381" spans="1:7" s="190" customFormat="1" ht="38.25">
      <c r="A3381" s="160" t="s">
        <v>7395</v>
      </c>
      <c r="B3381" s="300"/>
      <c r="C3381" s="160" t="s">
        <v>8012</v>
      </c>
      <c r="D3381" s="638" t="s">
        <v>0</v>
      </c>
      <c r="E3381" s="301">
        <v>42.4</v>
      </c>
      <c r="F3381" s="161">
        <v>13.42</v>
      </c>
      <c r="G3381" s="161">
        <v>55.82</v>
      </c>
    </row>
    <row r="3382" spans="1:7" s="190" customFormat="1" ht="25.5">
      <c r="A3382" s="160" t="s">
        <v>7396</v>
      </c>
      <c r="B3382" s="300"/>
      <c r="C3382" s="160" t="s">
        <v>8013</v>
      </c>
      <c r="D3382" s="638" t="s">
        <v>0</v>
      </c>
      <c r="E3382" s="301">
        <v>71.19</v>
      </c>
      <c r="F3382" s="161">
        <v>7.72</v>
      </c>
      <c r="G3382" s="161">
        <v>78.91</v>
      </c>
    </row>
    <row r="3383" spans="1:7" s="190" customFormat="1" ht="25.5">
      <c r="A3383" s="160" t="s">
        <v>7397</v>
      </c>
      <c r="B3383" s="300"/>
      <c r="C3383" s="160" t="s">
        <v>8014</v>
      </c>
      <c r="D3383" s="638" t="s">
        <v>0</v>
      </c>
      <c r="E3383" s="301">
        <v>8.8800000000000008</v>
      </c>
      <c r="F3383" s="161">
        <v>7.72</v>
      </c>
      <c r="G3383" s="161">
        <v>16.600000000000001</v>
      </c>
    </row>
    <row r="3384" spans="1:7" s="190" customFormat="1" ht="25.5">
      <c r="A3384" s="160" t="s">
        <v>7398</v>
      </c>
      <c r="B3384" s="300"/>
      <c r="C3384" s="160" t="s">
        <v>8015</v>
      </c>
      <c r="D3384" s="638" t="s">
        <v>0</v>
      </c>
      <c r="E3384" s="301">
        <v>21.6</v>
      </c>
      <c r="F3384" s="161">
        <v>7.72</v>
      </c>
      <c r="G3384" s="161">
        <v>29.32</v>
      </c>
    </row>
    <row r="3385" spans="1:7" s="190" customFormat="1" ht="25.5">
      <c r="A3385" s="160" t="s">
        <v>7399</v>
      </c>
      <c r="B3385" s="300"/>
      <c r="C3385" s="160" t="s">
        <v>7400</v>
      </c>
      <c r="D3385" s="638" t="s">
        <v>0</v>
      </c>
      <c r="E3385" s="301">
        <v>20.72</v>
      </c>
      <c r="F3385" s="161">
        <v>11.74</v>
      </c>
      <c r="G3385" s="161">
        <v>32.46</v>
      </c>
    </row>
    <row r="3386" spans="1:7" s="190" customFormat="1" ht="25.5">
      <c r="A3386" s="160" t="s">
        <v>7401</v>
      </c>
      <c r="B3386" s="300"/>
      <c r="C3386" s="160" t="s">
        <v>8016</v>
      </c>
      <c r="D3386" s="638" t="s">
        <v>3</v>
      </c>
      <c r="E3386" s="301">
        <v>77.44</v>
      </c>
      <c r="F3386" s="161">
        <v>3.36</v>
      </c>
      <c r="G3386" s="161">
        <v>80.8</v>
      </c>
    </row>
    <row r="3387" spans="1:7" s="190" customFormat="1" ht="15.95" customHeight="1">
      <c r="A3387" s="179" t="s">
        <v>6006</v>
      </c>
      <c r="B3387" s="180" t="s">
        <v>6007</v>
      </c>
      <c r="C3387" s="181"/>
      <c r="D3387" s="182"/>
      <c r="E3387" s="183"/>
      <c r="F3387" s="183"/>
      <c r="G3387" s="184"/>
    </row>
    <row r="3388" spans="1:7" s="190" customFormat="1" ht="15.95" customHeight="1">
      <c r="A3388" s="185" t="s">
        <v>6008</v>
      </c>
      <c r="B3388" s="186" t="s">
        <v>2160</v>
      </c>
      <c r="C3388" s="187"/>
      <c r="D3388" s="191"/>
      <c r="E3388" s="192"/>
      <c r="F3388" s="192"/>
      <c r="G3388" s="193"/>
    </row>
    <row r="3389" spans="1:7" s="190" customFormat="1" ht="25.5">
      <c r="A3389" s="160" t="s">
        <v>6009</v>
      </c>
      <c r="B3389" s="300"/>
      <c r="C3389" s="160" t="s">
        <v>2161</v>
      </c>
      <c r="D3389" s="638" t="s">
        <v>0</v>
      </c>
      <c r="E3389" s="301">
        <v>25.46</v>
      </c>
      <c r="F3389" s="161">
        <v>15.1</v>
      </c>
      <c r="G3389" s="161">
        <v>40.56</v>
      </c>
    </row>
    <row r="3390" spans="1:7" s="190" customFormat="1" ht="25.5">
      <c r="A3390" s="160" t="s">
        <v>6010</v>
      </c>
      <c r="B3390" s="300"/>
      <c r="C3390" s="160" t="s">
        <v>2162</v>
      </c>
      <c r="D3390" s="638" t="s">
        <v>0</v>
      </c>
      <c r="E3390" s="301">
        <v>31.87</v>
      </c>
      <c r="F3390" s="161">
        <v>20.13</v>
      </c>
      <c r="G3390" s="161">
        <v>52</v>
      </c>
    </row>
    <row r="3391" spans="1:7" s="190" customFormat="1" ht="25.5">
      <c r="A3391" s="160" t="s">
        <v>6011</v>
      </c>
      <c r="B3391" s="300"/>
      <c r="C3391" s="160" t="s">
        <v>2163</v>
      </c>
      <c r="D3391" s="638" t="s">
        <v>0</v>
      </c>
      <c r="E3391" s="301">
        <v>42.52</v>
      </c>
      <c r="F3391" s="161">
        <v>25.16</v>
      </c>
      <c r="G3391" s="161">
        <v>67.680000000000007</v>
      </c>
    </row>
    <row r="3392" spans="1:7" s="190" customFormat="1" ht="25.5">
      <c r="A3392" s="160" t="s">
        <v>6012</v>
      </c>
      <c r="B3392" s="300"/>
      <c r="C3392" s="160" t="s">
        <v>2164</v>
      </c>
      <c r="D3392" s="638" t="s">
        <v>0</v>
      </c>
      <c r="E3392" s="301">
        <v>55.01</v>
      </c>
      <c r="F3392" s="161">
        <v>30.19</v>
      </c>
      <c r="G3392" s="161">
        <v>85.2</v>
      </c>
    </row>
    <row r="3393" spans="1:7" s="190" customFormat="1" ht="25.5">
      <c r="A3393" s="160" t="s">
        <v>6013</v>
      </c>
      <c r="B3393" s="300"/>
      <c r="C3393" s="160" t="s">
        <v>2165</v>
      </c>
      <c r="D3393" s="638" t="s">
        <v>0</v>
      </c>
      <c r="E3393" s="301">
        <v>66.66</v>
      </c>
      <c r="F3393" s="161">
        <v>33.549999999999997</v>
      </c>
      <c r="G3393" s="161">
        <v>100.21</v>
      </c>
    </row>
    <row r="3394" spans="1:7" s="190" customFormat="1" ht="25.5">
      <c r="A3394" s="160" t="s">
        <v>6014</v>
      </c>
      <c r="B3394" s="300"/>
      <c r="C3394" s="160" t="s">
        <v>2166</v>
      </c>
      <c r="D3394" s="638" t="s">
        <v>0</v>
      </c>
      <c r="E3394" s="301">
        <v>93.37</v>
      </c>
      <c r="F3394" s="161">
        <v>41.94</v>
      </c>
      <c r="G3394" s="161">
        <v>135.31</v>
      </c>
    </row>
    <row r="3395" spans="1:7" s="190" customFormat="1" ht="25.5">
      <c r="A3395" s="160" t="s">
        <v>6015</v>
      </c>
      <c r="B3395" s="300"/>
      <c r="C3395" s="160" t="s">
        <v>2167</v>
      </c>
      <c r="D3395" s="638" t="s">
        <v>0</v>
      </c>
      <c r="E3395" s="301">
        <v>230.81</v>
      </c>
      <c r="F3395" s="161">
        <v>50.34</v>
      </c>
      <c r="G3395" s="161">
        <v>281.14999999999998</v>
      </c>
    </row>
    <row r="3396" spans="1:7" s="190" customFormat="1" ht="25.5">
      <c r="A3396" s="160" t="s">
        <v>6016</v>
      </c>
      <c r="B3396" s="300"/>
      <c r="C3396" s="160" t="s">
        <v>2168</v>
      </c>
      <c r="D3396" s="638" t="s">
        <v>0</v>
      </c>
      <c r="E3396" s="301">
        <v>350.41</v>
      </c>
      <c r="F3396" s="161">
        <v>67.099999999999994</v>
      </c>
      <c r="G3396" s="161">
        <v>417.51</v>
      </c>
    </row>
    <row r="3397" spans="1:7" s="190" customFormat="1" ht="25.5">
      <c r="A3397" s="160" t="s">
        <v>6017</v>
      </c>
      <c r="B3397" s="300"/>
      <c r="C3397" s="160" t="s">
        <v>2169</v>
      </c>
      <c r="D3397" s="638" t="s">
        <v>0</v>
      </c>
      <c r="E3397" s="301">
        <v>594.80999999999995</v>
      </c>
      <c r="F3397" s="161">
        <v>100.65</v>
      </c>
      <c r="G3397" s="161">
        <v>695.46</v>
      </c>
    </row>
    <row r="3398" spans="1:7" s="190" customFormat="1" ht="25.5">
      <c r="A3398" s="160" t="s">
        <v>6018</v>
      </c>
      <c r="B3398" s="300"/>
      <c r="C3398" s="160" t="s">
        <v>2170</v>
      </c>
      <c r="D3398" s="638" t="s">
        <v>0</v>
      </c>
      <c r="E3398" s="301">
        <v>40.229999999999997</v>
      </c>
      <c r="F3398" s="161">
        <v>20.13</v>
      </c>
      <c r="G3398" s="161">
        <v>60.36</v>
      </c>
    </row>
    <row r="3399" spans="1:7" s="190" customFormat="1" ht="38.25">
      <c r="A3399" s="160" t="s">
        <v>6019</v>
      </c>
      <c r="B3399" s="300"/>
      <c r="C3399" s="160" t="s">
        <v>8017</v>
      </c>
      <c r="D3399" s="638" t="s">
        <v>0</v>
      </c>
      <c r="E3399" s="301">
        <v>14.03</v>
      </c>
      <c r="F3399" s="161">
        <v>15.1</v>
      </c>
      <c r="G3399" s="161">
        <v>29.13</v>
      </c>
    </row>
    <row r="3400" spans="1:7" s="190" customFormat="1" ht="38.25">
      <c r="A3400" s="160" t="s">
        <v>6020</v>
      </c>
      <c r="B3400" s="300"/>
      <c r="C3400" s="160" t="s">
        <v>8018</v>
      </c>
      <c r="D3400" s="638" t="s">
        <v>0</v>
      </c>
      <c r="E3400" s="301">
        <v>30.68</v>
      </c>
      <c r="F3400" s="161">
        <v>15.1</v>
      </c>
      <c r="G3400" s="161">
        <v>45.78</v>
      </c>
    </row>
    <row r="3401" spans="1:7" s="190" customFormat="1" ht="38.25">
      <c r="A3401" s="160" t="s">
        <v>6021</v>
      </c>
      <c r="B3401" s="300"/>
      <c r="C3401" s="160" t="s">
        <v>8019</v>
      </c>
      <c r="D3401" s="638" t="s">
        <v>0</v>
      </c>
      <c r="E3401" s="301">
        <v>29.12</v>
      </c>
      <c r="F3401" s="161">
        <v>15.1</v>
      </c>
      <c r="G3401" s="161">
        <v>44.22</v>
      </c>
    </row>
    <row r="3402" spans="1:7" s="190" customFormat="1" ht="38.25">
      <c r="A3402" s="160" t="s">
        <v>8203</v>
      </c>
      <c r="B3402" s="300"/>
      <c r="C3402" s="160" t="s">
        <v>8204</v>
      </c>
      <c r="D3402" s="638" t="s">
        <v>0</v>
      </c>
      <c r="E3402" s="301">
        <v>65.900000000000006</v>
      </c>
      <c r="F3402" s="161">
        <v>16.79</v>
      </c>
      <c r="G3402" s="161">
        <v>82.69</v>
      </c>
    </row>
    <row r="3403" spans="1:7" s="190" customFormat="1" ht="38.25">
      <c r="A3403" s="160" t="s">
        <v>6022</v>
      </c>
      <c r="B3403" s="300"/>
      <c r="C3403" s="160" t="s">
        <v>8020</v>
      </c>
      <c r="D3403" s="638" t="s">
        <v>0</v>
      </c>
      <c r="E3403" s="301">
        <v>108.59</v>
      </c>
      <c r="F3403" s="161">
        <v>15.1</v>
      </c>
      <c r="G3403" s="161">
        <v>123.69</v>
      </c>
    </row>
    <row r="3404" spans="1:7" s="190" customFormat="1" ht="38.25">
      <c r="A3404" s="160" t="s">
        <v>6023</v>
      </c>
      <c r="B3404" s="300"/>
      <c r="C3404" s="160" t="s">
        <v>8021</v>
      </c>
      <c r="D3404" s="638" t="s">
        <v>0</v>
      </c>
      <c r="E3404" s="301">
        <v>734.25</v>
      </c>
      <c r="F3404" s="161">
        <v>33.549999999999997</v>
      </c>
      <c r="G3404" s="161">
        <v>767.8</v>
      </c>
    </row>
    <row r="3405" spans="1:7" s="190" customFormat="1" ht="15.95" customHeight="1">
      <c r="A3405" s="185" t="s">
        <v>6024</v>
      </c>
      <c r="B3405" s="186" t="s">
        <v>6025</v>
      </c>
      <c r="C3405" s="187"/>
      <c r="D3405" s="191"/>
      <c r="E3405" s="192"/>
      <c r="F3405" s="192"/>
      <c r="G3405" s="193"/>
    </row>
    <row r="3406" spans="1:7" s="190" customFormat="1" ht="25.5">
      <c r="A3406" s="160" t="s">
        <v>6026</v>
      </c>
      <c r="B3406" s="300"/>
      <c r="C3406" s="160" t="s">
        <v>2171</v>
      </c>
      <c r="D3406" s="638" t="s">
        <v>0</v>
      </c>
      <c r="E3406" s="301">
        <v>56.79</v>
      </c>
      <c r="F3406" s="161">
        <v>15.1</v>
      </c>
      <c r="G3406" s="161">
        <v>71.89</v>
      </c>
    </row>
    <row r="3407" spans="1:7" s="190" customFormat="1" ht="25.5">
      <c r="A3407" s="160" t="s">
        <v>6027</v>
      </c>
      <c r="B3407" s="300"/>
      <c r="C3407" s="160" t="s">
        <v>2172</v>
      </c>
      <c r="D3407" s="638" t="s">
        <v>0</v>
      </c>
      <c r="E3407" s="301">
        <v>64</v>
      </c>
      <c r="F3407" s="161">
        <v>15.1</v>
      </c>
      <c r="G3407" s="161">
        <v>79.099999999999994</v>
      </c>
    </row>
    <row r="3408" spans="1:7" s="190" customFormat="1" ht="25.5">
      <c r="A3408" s="160" t="s">
        <v>6028</v>
      </c>
      <c r="B3408" s="300"/>
      <c r="C3408" s="160" t="s">
        <v>2173</v>
      </c>
      <c r="D3408" s="638" t="s">
        <v>0</v>
      </c>
      <c r="E3408" s="301">
        <v>70.02</v>
      </c>
      <c r="F3408" s="161">
        <v>15.1</v>
      </c>
      <c r="G3408" s="161">
        <v>85.12</v>
      </c>
    </row>
    <row r="3409" spans="1:7" s="190" customFormat="1" ht="25.5">
      <c r="A3409" s="160" t="s">
        <v>6029</v>
      </c>
      <c r="B3409" s="300"/>
      <c r="C3409" s="160" t="s">
        <v>2174</v>
      </c>
      <c r="D3409" s="638" t="s">
        <v>0</v>
      </c>
      <c r="E3409" s="301">
        <v>95.22</v>
      </c>
      <c r="F3409" s="161">
        <v>15.1</v>
      </c>
      <c r="G3409" s="161">
        <v>110.32</v>
      </c>
    </row>
    <row r="3410" spans="1:7" s="190" customFormat="1" ht="25.5">
      <c r="A3410" s="160" t="s">
        <v>6030</v>
      </c>
      <c r="B3410" s="300"/>
      <c r="C3410" s="160" t="s">
        <v>2175</v>
      </c>
      <c r="D3410" s="638" t="s">
        <v>0</v>
      </c>
      <c r="E3410" s="301">
        <v>96.64</v>
      </c>
      <c r="F3410" s="161">
        <v>15.1</v>
      </c>
      <c r="G3410" s="161">
        <v>111.74</v>
      </c>
    </row>
    <row r="3411" spans="1:7" s="190" customFormat="1" ht="25.5">
      <c r="A3411" s="160" t="s">
        <v>6031</v>
      </c>
      <c r="B3411" s="300"/>
      <c r="C3411" s="160" t="s">
        <v>2176</v>
      </c>
      <c r="D3411" s="638" t="s">
        <v>0</v>
      </c>
      <c r="E3411" s="301">
        <v>53.45</v>
      </c>
      <c r="F3411" s="161">
        <v>15.1</v>
      </c>
      <c r="G3411" s="161">
        <v>68.55</v>
      </c>
    </row>
    <row r="3412" spans="1:7" s="190" customFormat="1" ht="25.5">
      <c r="A3412" s="160" t="s">
        <v>6032</v>
      </c>
      <c r="B3412" s="300"/>
      <c r="C3412" s="160" t="s">
        <v>2177</v>
      </c>
      <c r="D3412" s="638" t="s">
        <v>0</v>
      </c>
      <c r="E3412" s="301">
        <v>69.959999999999994</v>
      </c>
      <c r="F3412" s="161">
        <v>15.1</v>
      </c>
      <c r="G3412" s="161">
        <v>85.06</v>
      </c>
    </row>
    <row r="3413" spans="1:7" s="190" customFormat="1" ht="38.25">
      <c r="A3413" s="160" t="s">
        <v>6033</v>
      </c>
      <c r="B3413" s="300"/>
      <c r="C3413" s="160" t="s">
        <v>2178</v>
      </c>
      <c r="D3413" s="638" t="s">
        <v>0</v>
      </c>
      <c r="E3413" s="301">
        <v>37.78</v>
      </c>
      <c r="F3413" s="161">
        <v>15.1</v>
      </c>
      <c r="G3413" s="161">
        <v>52.88</v>
      </c>
    </row>
    <row r="3414" spans="1:7" s="190" customFormat="1" ht="38.25">
      <c r="A3414" s="160" t="s">
        <v>6034</v>
      </c>
      <c r="B3414" s="300"/>
      <c r="C3414" s="160" t="s">
        <v>2179</v>
      </c>
      <c r="D3414" s="638" t="s">
        <v>0</v>
      </c>
      <c r="E3414" s="301">
        <v>53.53</v>
      </c>
      <c r="F3414" s="161">
        <v>15.1</v>
      </c>
      <c r="G3414" s="161">
        <v>68.63</v>
      </c>
    </row>
    <row r="3415" spans="1:7" s="190" customFormat="1" ht="15.95" customHeight="1">
      <c r="A3415" s="185" t="s">
        <v>6035</v>
      </c>
      <c r="B3415" s="186" t="s">
        <v>2180</v>
      </c>
      <c r="C3415" s="187"/>
      <c r="D3415" s="191"/>
      <c r="E3415" s="192"/>
      <c r="F3415" s="192"/>
      <c r="G3415" s="193"/>
    </row>
    <row r="3416" spans="1:7" s="190" customFormat="1" ht="38.25">
      <c r="A3416" s="160" t="s">
        <v>6036</v>
      </c>
      <c r="B3416" s="300"/>
      <c r="C3416" s="160" t="s">
        <v>2181</v>
      </c>
      <c r="D3416" s="638" t="s">
        <v>0</v>
      </c>
      <c r="E3416" s="301">
        <v>224.71</v>
      </c>
      <c r="F3416" s="161">
        <v>50.34</v>
      </c>
      <c r="G3416" s="161">
        <v>275.05</v>
      </c>
    </row>
    <row r="3417" spans="1:7" s="190" customFormat="1" ht="25.5">
      <c r="A3417" s="160" t="s">
        <v>6037</v>
      </c>
      <c r="B3417" s="300"/>
      <c r="C3417" s="160" t="s">
        <v>2182</v>
      </c>
      <c r="D3417" s="638" t="s">
        <v>0</v>
      </c>
      <c r="E3417" s="301">
        <v>192.49</v>
      </c>
      <c r="F3417" s="161">
        <v>50.34</v>
      </c>
      <c r="G3417" s="161">
        <v>242.83</v>
      </c>
    </row>
    <row r="3418" spans="1:7" s="190" customFormat="1" ht="25.5">
      <c r="A3418" s="160" t="s">
        <v>6038</v>
      </c>
      <c r="B3418" s="300"/>
      <c r="C3418" s="160" t="s">
        <v>2183</v>
      </c>
      <c r="D3418" s="638" t="s">
        <v>0</v>
      </c>
      <c r="E3418" s="301">
        <v>205.98</v>
      </c>
      <c r="F3418" s="161">
        <v>50.34</v>
      </c>
      <c r="G3418" s="161">
        <v>256.32</v>
      </c>
    </row>
    <row r="3419" spans="1:7" s="190" customFormat="1" ht="25.5">
      <c r="A3419" s="160" t="s">
        <v>6039</v>
      </c>
      <c r="B3419" s="300"/>
      <c r="C3419" s="160" t="s">
        <v>2184</v>
      </c>
      <c r="D3419" s="638" t="s">
        <v>0</v>
      </c>
      <c r="E3419" s="301">
        <v>275.85000000000002</v>
      </c>
      <c r="F3419" s="161">
        <v>50.34</v>
      </c>
      <c r="G3419" s="161">
        <v>326.19</v>
      </c>
    </row>
    <row r="3420" spans="1:7" s="190" customFormat="1" ht="25.5">
      <c r="A3420" s="160" t="s">
        <v>6040</v>
      </c>
      <c r="B3420" s="300"/>
      <c r="C3420" s="160" t="s">
        <v>2185</v>
      </c>
      <c r="D3420" s="638" t="s">
        <v>0</v>
      </c>
      <c r="E3420" s="301">
        <v>763.51</v>
      </c>
      <c r="F3420" s="161">
        <v>50.34</v>
      </c>
      <c r="G3420" s="161">
        <v>813.85</v>
      </c>
    </row>
    <row r="3421" spans="1:7" s="190" customFormat="1">
      <c r="A3421" s="160" t="s">
        <v>6041</v>
      </c>
      <c r="B3421" s="300"/>
      <c r="C3421" s="160" t="s">
        <v>2186</v>
      </c>
      <c r="D3421" s="638" t="s">
        <v>0</v>
      </c>
      <c r="E3421" s="301">
        <v>308.31</v>
      </c>
      <c r="F3421" s="161">
        <v>20.13</v>
      </c>
      <c r="G3421" s="161">
        <v>328.44</v>
      </c>
    </row>
    <row r="3422" spans="1:7" s="190" customFormat="1" ht="25.5">
      <c r="A3422" s="160" t="s">
        <v>6042</v>
      </c>
      <c r="B3422" s="300"/>
      <c r="C3422" s="160" t="s">
        <v>2187</v>
      </c>
      <c r="D3422" s="638" t="s">
        <v>0</v>
      </c>
      <c r="E3422" s="301">
        <v>221.6</v>
      </c>
      <c r="F3422" s="161">
        <v>20.13</v>
      </c>
      <c r="G3422" s="161">
        <v>241.73</v>
      </c>
    </row>
    <row r="3423" spans="1:7" s="190" customFormat="1" ht="25.5">
      <c r="A3423" s="160" t="s">
        <v>6043</v>
      </c>
      <c r="B3423" s="300"/>
      <c r="C3423" s="160" t="s">
        <v>2188</v>
      </c>
      <c r="D3423" s="638" t="s">
        <v>0</v>
      </c>
      <c r="E3423" s="301">
        <v>479.15</v>
      </c>
      <c r="F3423" s="161">
        <v>50.34</v>
      </c>
      <c r="G3423" s="161">
        <v>529.49</v>
      </c>
    </row>
    <row r="3424" spans="1:7" s="190" customFormat="1" ht="25.5">
      <c r="A3424" s="160" t="s">
        <v>6044</v>
      </c>
      <c r="B3424" s="300"/>
      <c r="C3424" s="160" t="s">
        <v>2189</v>
      </c>
      <c r="D3424" s="638" t="s">
        <v>0</v>
      </c>
      <c r="E3424" s="301">
        <v>264.26</v>
      </c>
      <c r="F3424" s="161">
        <v>15.1</v>
      </c>
      <c r="G3424" s="161">
        <v>279.36</v>
      </c>
    </row>
    <row r="3425" spans="1:7" s="190" customFormat="1" ht="38.25">
      <c r="A3425" s="160" t="s">
        <v>6045</v>
      </c>
      <c r="B3425" s="300"/>
      <c r="C3425" s="160" t="s">
        <v>2190</v>
      </c>
      <c r="D3425" s="638" t="s">
        <v>0</v>
      </c>
      <c r="E3425" s="301">
        <v>228.89</v>
      </c>
      <c r="F3425" s="161">
        <v>50.34</v>
      </c>
      <c r="G3425" s="161">
        <v>279.23</v>
      </c>
    </row>
    <row r="3426" spans="1:7" s="190" customFormat="1" ht="15.95" customHeight="1">
      <c r="A3426" s="185" t="s">
        <v>6046</v>
      </c>
      <c r="B3426" s="186" t="s">
        <v>2191</v>
      </c>
      <c r="C3426" s="187"/>
      <c r="D3426" s="191"/>
      <c r="E3426" s="192"/>
      <c r="F3426" s="192"/>
      <c r="G3426" s="193"/>
    </row>
    <row r="3427" spans="1:7" s="190" customFormat="1" ht="25.5">
      <c r="A3427" s="160" t="s">
        <v>6047</v>
      </c>
      <c r="B3427" s="300"/>
      <c r="C3427" s="160" t="s">
        <v>2192</v>
      </c>
      <c r="D3427" s="638" t="s">
        <v>0</v>
      </c>
      <c r="E3427" s="301">
        <v>63.91</v>
      </c>
      <c r="F3427" s="161">
        <v>15.1</v>
      </c>
      <c r="G3427" s="161">
        <v>79.010000000000005</v>
      </c>
    </row>
    <row r="3428" spans="1:7" s="190" customFormat="1" ht="25.5">
      <c r="A3428" s="160" t="s">
        <v>6048</v>
      </c>
      <c r="B3428" s="300"/>
      <c r="C3428" s="160" t="s">
        <v>2193</v>
      </c>
      <c r="D3428" s="638" t="s">
        <v>0</v>
      </c>
      <c r="E3428" s="301">
        <v>79.42</v>
      </c>
      <c r="F3428" s="161">
        <v>15.1</v>
      </c>
      <c r="G3428" s="161">
        <v>94.52</v>
      </c>
    </row>
    <row r="3429" spans="1:7" s="190" customFormat="1" ht="25.5">
      <c r="A3429" s="160" t="s">
        <v>6049</v>
      </c>
      <c r="B3429" s="300"/>
      <c r="C3429" s="160" t="s">
        <v>2194</v>
      </c>
      <c r="D3429" s="638" t="s">
        <v>0</v>
      </c>
      <c r="E3429" s="301">
        <v>113.34</v>
      </c>
      <c r="F3429" s="161">
        <v>15.1</v>
      </c>
      <c r="G3429" s="161">
        <v>128.44</v>
      </c>
    </row>
    <row r="3430" spans="1:7" s="190" customFormat="1" ht="25.5">
      <c r="A3430" s="160" t="s">
        <v>6050</v>
      </c>
      <c r="B3430" s="300"/>
      <c r="C3430" s="160" t="s">
        <v>2195</v>
      </c>
      <c r="D3430" s="638" t="s">
        <v>0</v>
      </c>
      <c r="E3430" s="301">
        <v>128.66999999999999</v>
      </c>
      <c r="F3430" s="161">
        <v>15.1</v>
      </c>
      <c r="G3430" s="161">
        <v>143.77000000000001</v>
      </c>
    </row>
    <row r="3431" spans="1:7" s="190" customFormat="1" ht="25.5">
      <c r="A3431" s="160" t="s">
        <v>6051</v>
      </c>
      <c r="B3431" s="300"/>
      <c r="C3431" s="160" t="s">
        <v>2196</v>
      </c>
      <c r="D3431" s="638" t="s">
        <v>0</v>
      </c>
      <c r="E3431" s="301">
        <v>176.89</v>
      </c>
      <c r="F3431" s="161">
        <v>15.1</v>
      </c>
      <c r="G3431" s="161">
        <v>191.99</v>
      </c>
    </row>
    <row r="3432" spans="1:7" s="190" customFormat="1" ht="25.5">
      <c r="A3432" s="160" t="s">
        <v>6052</v>
      </c>
      <c r="B3432" s="300"/>
      <c r="C3432" s="160" t="s">
        <v>2197</v>
      </c>
      <c r="D3432" s="638" t="s">
        <v>0</v>
      </c>
      <c r="E3432" s="301">
        <v>304.04000000000002</v>
      </c>
      <c r="F3432" s="161">
        <v>15.1</v>
      </c>
      <c r="G3432" s="161">
        <v>319.14</v>
      </c>
    </row>
    <row r="3433" spans="1:7" s="190" customFormat="1" ht="25.5">
      <c r="A3433" s="160" t="s">
        <v>6053</v>
      </c>
      <c r="B3433" s="300"/>
      <c r="C3433" s="160" t="s">
        <v>2198</v>
      </c>
      <c r="D3433" s="638" t="s">
        <v>0</v>
      </c>
      <c r="E3433" s="301">
        <v>367.63</v>
      </c>
      <c r="F3433" s="161">
        <v>15.1</v>
      </c>
      <c r="G3433" s="161">
        <v>382.73</v>
      </c>
    </row>
    <row r="3434" spans="1:7" s="190" customFormat="1" ht="25.5">
      <c r="A3434" s="160" t="s">
        <v>6054</v>
      </c>
      <c r="B3434" s="300"/>
      <c r="C3434" s="160" t="s">
        <v>2199</v>
      </c>
      <c r="D3434" s="638" t="s">
        <v>0</v>
      </c>
      <c r="E3434" s="301">
        <v>633.85</v>
      </c>
      <c r="F3434" s="161">
        <v>20.13</v>
      </c>
      <c r="G3434" s="161">
        <v>653.98</v>
      </c>
    </row>
    <row r="3435" spans="1:7" s="190" customFormat="1">
      <c r="A3435" s="160" t="s">
        <v>6055</v>
      </c>
      <c r="B3435" s="300"/>
      <c r="C3435" s="160" t="s">
        <v>2200</v>
      </c>
      <c r="D3435" s="638" t="s">
        <v>0</v>
      </c>
      <c r="E3435" s="301">
        <v>51.52</v>
      </c>
      <c r="F3435" s="161">
        <v>15.1</v>
      </c>
      <c r="G3435" s="161">
        <v>66.62</v>
      </c>
    </row>
    <row r="3436" spans="1:7" s="190" customFormat="1" ht="25.5">
      <c r="A3436" s="160" t="s">
        <v>6056</v>
      </c>
      <c r="B3436" s="300"/>
      <c r="C3436" s="160" t="s">
        <v>2201</v>
      </c>
      <c r="D3436" s="638" t="s">
        <v>0</v>
      </c>
      <c r="E3436" s="301">
        <v>71.34</v>
      </c>
      <c r="F3436" s="161">
        <v>15.1</v>
      </c>
      <c r="G3436" s="161">
        <v>86.44</v>
      </c>
    </row>
    <row r="3437" spans="1:7" s="190" customFormat="1" ht="25.5">
      <c r="A3437" s="160" t="s">
        <v>6057</v>
      </c>
      <c r="B3437" s="300"/>
      <c r="C3437" s="160" t="s">
        <v>2202</v>
      </c>
      <c r="D3437" s="638" t="s">
        <v>0</v>
      </c>
      <c r="E3437" s="301">
        <v>88.35</v>
      </c>
      <c r="F3437" s="161">
        <v>15.1</v>
      </c>
      <c r="G3437" s="161">
        <v>103.45</v>
      </c>
    </row>
    <row r="3438" spans="1:7" s="190" customFormat="1">
      <c r="A3438" s="160" t="s">
        <v>6058</v>
      </c>
      <c r="B3438" s="300"/>
      <c r="C3438" s="160" t="s">
        <v>2203</v>
      </c>
      <c r="D3438" s="638" t="s">
        <v>0</v>
      </c>
      <c r="E3438" s="301">
        <v>129.63</v>
      </c>
      <c r="F3438" s="161">
        <v>15.1</v>
      </c>
      <c r="G3438" s="161">
        <v>144.72999999999999</v>
      </c>
    </row>
    <row r="3439" spans="1:7" s="190" customFormat="1" ht="25.5">
      <c r="A3439" s="160" t="s">
        <v>6059</v>
      </c>
      <c r="B3439" s="300"/>
      <c r="C3439" s="160" t="s">
        <v>2204</v>
      </c>
      <c r="D3439" s="638" t="s">
        <v>0</v>
      </c>
      <c r="E3439" s="301">
        <v>211.01</v>
      </c>
      <c r="F3439" s="161">
        <v>15.1</v>
      </c>
      <c r="G3439" s="161">
        <v>226.11</v>
      </c>
    </row>
    <row r="3440" spans="1:7" s="190" customFormat="1">
      <c r="A3440" s="160" t="s">
        <v>6060</v>
      </c>
      <c r="B3440" s="300"/>
      <c r="C3440" s="160" t="s">
        <v>2205</v>
      </c>
      <c r="D3440" s="638" t="s">
        <v>0</v>
      </c>
      <c r="E3440" s="301">
        <v>308.48</v>
      </c>
      <c r="F3440" s="161">
        <v>15.1</v>
      </c>
      <c r="G3440" s="161">
        <v>323.58</v>
      </c>
    </row>
    <row r="3441" spans="1:7" s="190" customFormat="1">
      <c r="A3441" s="160" t="s">
        <v>6061</v>
      </c>
      <c r="B3441" s="300"/>
      <c r="C3441" s="160" t="s">
        <v>2206</v>
      </c>
      <c r="D3441" s="638" t="s">
        <v>0</v>
      </c>
      <c r="E3441" s="301">
        <v>522.34</v>
      </c>
      <c r="F3441" s="161">
        <v>20.13</v>
      </c>
      <c r="G3441" s="161">
        <v>542.47</v>
      </c>
    </row>
    <row r="3442" spans="1:7" s="190" customFormat="1" ht="25.5">
      <c r="A3442" s="160" t="s">
        <v>6062</v>
      </c>
      <c r="B3442" s="300"/>
      <c r="C3442" s="160" t="s">
        <v>2207</v>
      </c>
      <c r="D3442" s="638" t="s">
        <v>0</v>
      </c>
      <c r="E3442" s="301">
        <v>50.42</v>
      </c>
      <c r="F3442" s="161">
        <v>15.1</v>
      </c>
      <c r="G3442" s="161">
        <v>65.52</v>
      </c>
    </row>
    <row r="3443" spans="1:7" s="190" customFormat="1" ht="25.5">
      <c r="A3443" s="160" t="s">
        <v>6063</v>
      </c>
      <c r="B3443" s="300"/>
      <c r="C3443" s="160" t="s">
        <v>2208</v>
      </c>
      <c r="D3443" s="638" t="s">
        <v>0</v>
      </c>
      <c r="E3443" s="301">
        <v>72.12</v>
      </c>
      <c r="F3443" s="161">
        <v>15.1</v>
      </c>
      <c r="G3443" s="161">
        <v>87.22</v>
      </c>
    </row>
    <row r="3444" spans="1:7" s="190" customFormat="1" ht="25.5">
      <c r="A3444" s="160" t="s">
        <v>6064</v>
      </c>
      <c r="B3444" s="300"/>
      <c r="C3444" s="160" t="s">
        <v>2209</v>
      </c>
      <c r="D3444" s="638" t="s">
        <v>0</v>
      </c>
      <c r="E3444" s="301">
        <v>86.38</v>
      </c>
      <c r="F3444" s="161">
        <v>15.1</v>
      </c>
      <c r="G3444" s="161">
        <v>101.48</v>
      </c>
    </row>
    <row r="3445" spans="1:7" s="190" customFormat="1" ht="25.5">
      <c r="A3445" s="160" t="s">
        <v>6065</v>
      </c>
      <c r="B3445" s="300"/>
      <c r="C3445" s="160" t="s">
        <v>2210</v>
      </c>
      <c r="D3445" s="638" t="s">
        <v>0</v>
      </c>
      <c r="E3445" s="301">
        <v>121.24</v>
      </c>
      <c r="F3445" s="161">
        <v>15.1</v>
      </c>
      <c r="G3445" s="161">
        <v>136.34</v>
      </c>
    </row>
    <row r="3446" spans="1:7" s="190" customFormat="1" ht="25.5">
      <c r="A3446" s="160" t="s">
        <v>6066</v>
      </c>
      <c r="B3446" s="300"/>
      <c r="C3446" s="160" t="s">
        <v>2211</v>
      </c>
      <c r="D3446" s="638" t="s">
        <v>0</v>
      </c>
      <c r="E3446" s="301">
        <v>195.15</v>
      </c>
      <c r="F3446" s="161">
        <v>15.1</v>
      </c>
      <c r="G3446" s="161">
        <v>210.25</v>
      </c>
    </row>
    <row r="3447" spans="1:7" s="190" customFormat="1" ht="51">
      <c r="A3447" s="160" t="s">
        <v>8205</v>
      </c>
      <c r="B3447" s="300"/>
      <c r="C3447" s="160" t="s">
        <v>8206</v>
      </c>
      <c r="D3447" s="638" t="s">
        <v>0</v>
      </c>
      <c r="E3447" s="301">
        <v>41.79</v>
      </c>
      <c r="F3447" s="161">
        <v>10.06</v>
      </c>
      <c r="G3447" s="161">
        <v>51.85</v>
      </c>
    </row>
    <row r="3448" spans="1:7" s="190" customFormat="1" ht="51">
      <c r="A3448" s="160" t="s">
        <v>6067</v>
      </c>
      <c r="B3448" s="300"/>
      <c r="C3448" s="160" t="s">
        <v>8207</v>
      </c>
      <c r="D3448" s="638" t="s">
        <v>0</v>
      </c>
      <c r="E3448" s="301">
        <v>3743.41</v>
      </c>
      <c r="F3448" s="161">
        <v>25.16</v>
      </c>
      <c r="G3448" s="161">
        <v>3768.57</v>
      </c>
    </row>
    <row r="3449" spans="1:7" s="190" customFormat="1" ht="51">
      <c r="A3449" s="160" t="s">
        <v>6068</v>
      </c>
      <c r="B3449" s="300"/>
      <c r="C3449" s="160" t="s">
        <v>8208</v>
      </c>
      <c r="D3449" s="638" t="s">
        <v>0</v>
      </c>
      <c r="E3449" s="301">
        <v>104.57</v>
      </c>
      <c r="F3449" s="161">
        <v>15.1</v>
      </c>
      <c r="G3449" s="161">
        <v>119.67</v>
      </c>
    </row>
    <row r="3450" spans="1:7" s="190" customFormat="1" ht="38.25">
      <c r="A3450" s="160" t="s">
        <v>6069</v>
      </c>
      <c r="B3450" s="300"/>
      <c r="C3450" s="160" t="s">
        <v>2212</v>
      </c>
      <c r="D3450" s="638" t="s">
        <v>0</v>
      </c>
      <c r="E3450" s="301">
        <v>286.54000000000002</v>
      </c>
      <c r="F3450" s="161">
        <v>15.1</v>
      </c>
      <c r="G3450" s="161">
        <v>301.64</v>
      </c>
    </row>
    <row r="3451" spans="1:7" s="190" customFormat="1" ht="25.5">
      <c r="A3451" s="160" t="s">
        <v>6070</v>
      </c>
      <c r="B3451" s="300"/>
      <c r="C3451" s="160" t="s">
        <v>2213</v>
      </c>
      <c r="D3451" s="638" t="s">
        <v>0</v>
      </c>
      <c r="E3451" s="301">
        <v>289.48</v>
      </c>
      <c r="F3451" s="161">
        <v>15.1</v>
      </c>
      <c r="G3451" s="161">
        <v>304.58</v>
      </c>
    </row>
    <row r="3452" spans="1:7" s="190" customFormat="1" ht="25.5">
      <c r="A3452" s="160" t="s">
        <v>6071</v>
      </c>
      <c r="B3452" s="300"/>
      <c r="C3452" s="160" t="s">
        <v>2214</v>
      </c>
      <c r="D3452" s="638" t="s">
        <v>0</v>
      </c>
      <c r="E3452" s="301">
        <v>549.58000000000004</v>
      </c>
      <c r="F3452" s="161">
        <v>20.13</v>
      </c>
      <c r="G3452" s="161">
        <v>569.71</v>
      </c>
    </row>
    <row r="3453" spans="1:7" s="190" customFormat="1" ht="25.5">
      <c r="A3453" s="160" t="s">
        <v>6072</v>
      </c>
      <c r="B3453" s="300"/>
      <c r="C3453" s="160" t="s">
        <v>2215</v>
      </c>
      <c r="D3453" s="638" t="s">
        <v>0</v>
      </c>
      <c r="E3453" s="301">
        <v>216.64</v>
      </c>
      <c r="F3453" s="161">
        <v>15.1</v>
      </c>
      <c r="G3453" s="161">
        <v>231.74</v>
      </c>
    </row>
    <row r="3454" spans="1:7" s="190" customFormat="1" ht="51">
      <c r="A3454" s="160" t="s">
        <v>6073</v>
      </c>
      <c r="B3454" s="300"/>
      <c r="C3454" s="160" t="s">
        <v>2216</v>
      </c>
      <c r="D3454" s="638" t="s">
        <v>0</v>
      </c>
      <c r="E3454" s="301">
        <v>81.459999999999994</v>
      </c>
      <c r="F3454" s="161">
        <v>8.39</v>
      </c>
      <c r="G3454" s="161">
        <v>89.85</v>
      </c>
    </row>
    <row r="3455" spans="1:7" s="190" customFormat="1" ht="51">
      <c r="A3455" s="160" t="s">
        <v>6074</v>
      </c>
      <c r="B3455" s="300"/>
      <c r="C3455" s="160" t="s">
        <v>2225</v>
      </c>
      <c r="D3455" s="638" t="s">
        <v>0</v>
      </c>
      <c r="E3455" s="301">
        <v>3169.11</v>
      </c>
      <c r="F3455" s="161">
        <v>20.13</v>
      </c>
      <c r="G3455" s="161">
        <v>3189.24</v>
      </c>
    </row>
    <row r="3456" spans="1:7" s="190" customFormat="1" ht="51">
      <c r="A3456" s="160" t="s">
        <v>6075</v>
      </c>
      <c r="B3456" s="300"/>
      <c r="C3456" s="160" t="s">
        <v>2217</v>
      </c>
      <c r="D3456" s="638" t="s">
        <v>0</v>
      </c>
      <c r="E3456" s="301">
        <v>1140.8900000000001</v>
      </c>
      <c r="F3456" s="161">
        <v>20.13</v>
      </c>
      <c r="G3456" s="161">
        <v>1161.02</v>
      </c>
    </row>
    <row r="3457" spans="1:7" s="190" customFormat="1" ht="51">
      <c r="A3457" s="160" t="s">
        <v>6076</v>
      </c>
      <c r="B3457" s="300"/>
      <c r="C3457" s="160" t="s">
        <v>2218</v>
      </c>
      <c r="D3457" s="638" t="s">
        <v>0</v>
      </c>
      <c r="E3457" s="301">
        <v>231.88</v>
      </c>
      <c r="F3457" s="161">
        <v>15.1</v>
      </c>
      <c r="G3457" s="161">
        <v>246.98</v>
      </c>
    </row>
    <row r="3458" spans="1:7" s="190" customFormat="1" ht="38.25">
      <c r="A3458" s="160" t="s">
        <v>6077</v>
      </c>
      <c r="B3458" s="300"/>
      <c r="C3458" s="160" t="s">
        <v>2220</v>
      </c>
      <c r="D3458" s="638" t="s">
        <v>0</v>
      </c>
      <c r="E3458" s="301">
        <v>102.07</v>
      </c>
      <c r="F3458" s="161">
        <v>15.1</v>
      </c>
      <c r="G3458" s="161">
        <v>117.17</v>
      </c>
    </row>
    <row r="3459" spans="1:7" s="190" customFormat="1" ht="38.25">
      <c r="A3459" s="160" t="s">
        <v>6078</v>
      </c>
      <c r="B3459" s="300"/>
      <c r="C3459" s="160" t="s">
        <v>2221</v>
      </c>
      <c r="D3459" s="638" t="s">
        <v>0</v>
      </c>
      <c r="E3459" s="301">
        <v>152.91</v>
      </c>
      <c r="F3459" s="161">
        <v>15.1</v>
      </c>
      <c r="G3459" s="161">
        <v>168.01</v>
      </c>
    </row>
    <row r="3460" spans="1:7" s="190" customFormat="1" ht="38.25">
      <c r="A3460" s="160" t="s">
        <v>6079</v>
      </c>
      <c r="B3460" s="300"/>
      <c r="C3460" s="160" t="s">
        <v>2222</v>
      </c>
      <c r="D3460" s="638" t="s">
        <v>0</v>
      </c>
      <c r="E3460" s="301">
        <v>300.67</v>
      </c>
      <c r="F3460" s="161">
        <v>15.1</v>
      </c>
      <c r="G3460" s="161">
        <v>315.77</v>
      </c>
    </row>
    <row r="3461" spans="1:7" s="190" customFormat="1" ht="38.25">
      <c r="A3461" s="160" t="s">
        <v>6080</v>
      </c>
      <c r="B3461" s="300"/>
      <c r="C3461" s="160" t="s">
        <v>2223</v>
      </c>
      <c r="D3461" s="638" t="s">
        <v>0</v>
      </c>
      <c r="E3461" s="301">
        <v>386.89</v>
      </c>
      <c r="F3461" s="161">
        <v>15.1</v>
      </c>
      <c r="G3461" s="161">
        <v>401.99</v>
      </c>
    </row>
    <row r="3462" spans="1:7" s="190" customFormat="1" ht="38.25">
      <c r="A3462" s="160" t="s">
        <v>6081</v>
      </c>
      <c r="B3462" s="300"/>
      <c r="C3462" s="160" t="s">
        <v>6082</v>
      </c>
      <c r="D3462" s="638" t="s">
        <v>0</v>
      </c>
      <c r="E3462" s="301">
        <v>650.44000000000005</v>
      </c>
      <c r="F3462" s="161">
        <v>15.1</v>
      </c>
      <c r="G3462" s="161">
        <v>665.54</v>
      </c>
    </row>
    <row r="3463" spans="1:7" s="190" customFormat="1" ht="38.25">
      <c r="A3463" s="160" t="s">
        <v>6083</v>
      </c>
      <c r="B3463" s="300"/>
      <c r="C3463" s="160" t="s">
        <v>2224</v>
      </c>
      <c r="D3463" s="638" t="s">
        <v>0</v>
      </c>
      <c r="E3463" s="301">
        <v>1216.6600000000001</v>
      </c>
      <c r="F3463" s="161">
        <v>20.13</v>
      </c>
      <c r="G3463" s="161">
        <v>1236.79</v>
      </c>
    </row>
    <row r="3464" spans="1:7" s="190" customFormat="1" ht="38.25">
      <c r="A3464" s="160" t="s">
        <v>8209</v>
      </c>
      <c r="B3464" s="300"/>
      <c r="C3464" s="160" t="s">
        <v>2219</v>
      </c>
      <c r="D3464" s="638" t="s">
        <v>0</v>
      </c>
      <c r="E3464" s="301">
        <v>3752.94</v>
      </c>
      <c r="F3464" s="161">
        <v>20.13</v>
      </c>
      <c r="G3464" s="161">
        <v>3773.07</v>
      </c>
    </row>
    <row r="3465" spans="1:7" s="190" customFormat="1" ht="51">
      <c r="A3465" s="160" t="s">
        <v>8210</v>
      </c>
      <c r="B3465" s="300"/>
      <c r="C3465" s="160" t="s">
        <v>8211</v>
      </c>
      <c r="D3465" s="638" t="s">
        <v>0</v>
      </c>
      <c r="E3465" s="301">
        <v>40.71</v>
      </c>
      <c r="F3465" s="161">
        <v>10.06</v>
      </c>
      <c r="G3465" s="161">
        <v>50.77</v>
      </c>
    </row>
    <row r="3466" spans="1:7" s="190" customFormat="1" ht="51">
      <c r="A3466" s="160" t="s">
        <v>6084</v>
      </c>
      <c r="B3466" s="300"/>
      <c r="C3466" s="160" t="s">
        <v>8212</v>
      </c>
      <c r="D3466" s="638" t="s">
        <v>0</v>
      </c>
      <c r="E3466" s="301">
        <v>48.02</v>
      </c>
      <c r="F3466" s="161">
        <v>15.1</v>
      </c>
      <c r="G3466" s="161">
        <v>63.12</v>
      </c>
    </row>
    <row r="3467" spans="1:7" s="190" customFormat="1" ht="51">
      <c r="A3467" s="160" t="s">
        <v>8213</v>
      </c>
      <c r="B3467" s="300"/>
      <c r="C3467" s="160" t="s">
        <v>8214</v>
      </c>
      <c r="D3467" s="638" t="s">
        <v>0</v>
      </c>
      <c r="E3467" s="301">
        <v>73.67</v>
      </c>
      <c r="F3467" s="161">
        <v>13.42</v>
      </c>
      <c r="G3467" s="161">
        <v>87.09</v>
      </c>
    </row>
    <row r="3468" spans="1:7" s="190" customFormat="1" ht="51">
      <c r="A3468" s="160" t="s">
        <v>6085</v>
      </c>
      <c r="B3468" s="300"/>
      <c r="C3468" s="160" t="s">
        <v>8215</v>
      </c>
      <c r="D3468" s="638" t="s">
        <v>0</v>
      </c>
      <c r="E3468" s="301">
        <v>67.45</v>
      </c>
      <c r="F3468" s="161">
        <v>15.1</v>
      </c>
      <c r="G3468" s="161">
        <v>82.55</v>
      </c>
    </row>
    <row r="3469" spans="1:7" s="190" customFormat="1" ht="51">
      <c r="A3469" s="160" t="s">
        <v>6086</v>
      </c>
      <c r="B3469" s="300"/>
      <c r="C3469" s="160" t="s">
        <v>8216</v>
      </c>
      <c r="D3469" s="638" t="s">
        <v>0</v>
      </c>
      <c r="E3469" s="301">
        <v>275.75</v>
      </c>
      <c r="F3469" s="161">
        <v>15.1</v>
      </c>
      <c r="G3469" s="161">
        <v>290.85000000000002</v>
      </c>
    </row>
    <row r="3470" spans="1:7" s="190" customFormat="1" ht="51">
      <c r="A3470" s="160" t="s">
        <v>6087</v>
      </c>
      <c r="B3470" s="300"/>
      <c r="C3470" s="160" t="s">
        <v>8217</v>
      </c>
      <c r="D3470" s="638" t="s">
        <v>0</v>
      </c>
      <c r="E3470" s="301">
        <v>387.76</v>
      </c>
      <c r="F3470" s="161">
        <v>15.1</v>
      </c>
      <c r="G3470" s="161">
        <v>402.86</v>
      </c>
    </row>
    <row r="3471" spans="1:7" s="190" customFormat="1" ht="51">
      <c r="A3471" s="160" t="s">
        <v>6088</v>
      </c>
      <c r="B3471" s="300"/>
      <c r="C3471" s="160" t="s">
        <v>6089</v>
      </c>
      <c r="D3471" s="638" t="s">
        <v>0</v>
      </c>
      <c r="E3471" s="301">
        <v>2426.06</v>
      </c>
      <c r="F3471" s="161">
        <v>67.099999999999994</v>
      </c>
      <c r="G3471" s="161">
        <v>2493.16</v>
      </c>
    </row>
    <row r="3472" spans="1:7" s="190" customFormat="1" ht="51">
      <c r="A3472" s="160" t="s">
        <v>6090</v>
      </c>
      <c r="B3472" s="300"/>
      <c r="C3472" s="160" t="s">
        <v>6091</v>
      </c>
      <c r="D3472" s="638" t="s">
        <v>0</v>
      </c>
      <c r="E3472" s="301">
        <v>4315.2700000000004</v>
      </c>
      <c r="F3472" s="161">
        <v>67.099999999999994</v>
      </c>
      <c r="G3472" s="161">
        <v>4382.37</v>
      </c>
    </row>
    <row r="3473" spans="1:7" s="190" customFormat="1" ht="25.5">
      <c r="A3473" s="160" t="s">
        <v>6092</v>
      </c>
      <c r="B3473" s="300"/>
      <c r="C3473" s="160" t="s">
        <v>2226</v>
      </c>
      <c r="D3473" s="638" t="s">
        <v>0</v>
      </c>
      <c r="E3473" s="301">
        <v>286.33</v>
      </c>
      <c r="F3473" s="161">
        <v>33.549999999999997</v>
      </c>
      <c r="G3473" s="161">
        <v>319.88</v>
      </c>
    </row>
    <row r="3474" spans="1:7" s="190" customFormat="1" ht="15.95" customHeight="1">
      <c r="A3474" s="185" t="s">
        <v>6093</v>
      </c>
      <c r="B3474" s="186" t="s">
        <v>2227</v>
      </c>
      <c r="C3474" s="187"/>
      <c r="D3474" s="191"/>
      <c r="E3474" s="192"/>
      <c r="F3474" s="192"/>
      <c r="G3474" s="193"/>
    </row>
    <row r="3475" spans="1:7" s="190" customFormat="1" ht="38.25">
      <c r="A3475" s="160" t="s">
        <v>6094</v>
      </c>
      <c r="B3475" s="300"/>
      <c r="C3475" s="160" t="s">
        <v>2228</v>
      </c>
      <c r="D3475" s="638" t="s">
        <v>0</v>
      </c>
      <c r="E3475" s="301">
        <v>758.98</v>
      </c>
      <c r="F3475" s="161">
        <v>41.94</v>
      </c>
      <c r="G3475" s="161">
        <v>800.92</v>
      </c>
    </row>
    <row r="3476" spans="1:7" s="190" customFormat="1" ht="25.5">
      <c r="A3476" s="160" t="s">
        <v>6095</v>
      </c>
      <c r="B3476" s="300"/>
      <c r="C3476" s="160" t="s">
        <v>2229</v>
      </c>
      <c r="D3476" s="638" t="s">
        <v>0</v>
      </c>
      <c r="E3476" s="301">
        <v>1044.6099999999999</v>
      </c>
      <c r="F3476" s="161">
        <v>117.44</v>
      </c>
      <c r="G3476" s="161">
        <v>1162.05</v>
      </c>
    </row>
    <row r="3477" spans="1:7" s="190" customFormat="1" ht="25.5">
      <c r="A3477" s="160" t="s">
        <v>6096</v>
      </c>
      <c r="B3477" s="300"/>
      <c r="C3477" s="160" t="s">
        <v>6097</v>
      </c>
      <c r="D3477" s="638" t="s">
        <v>0</v>
      </c>
      <c r="E3477" s="301">
        <v>1538.53</v>
      </c>
      <c r="F3477" s="161">
        <v>117.44</v>
      </c>
      <c r="G3477" s="161">
        <v>1655.97</v>
      </c>
    </row>
    <row r="3478" spans="1:7" s="190" customFormat="1" ht="25.5">
      <c r="A3478" s="160" t="s">
        <v>6098</v>
      </c>
      <c r="B3478" s="300"/>
      <c r="C3478" s="160" t="s">
        <v>2230</v>
      </c>
      <c r="D3478" s="638" t="s">
        <v>0</v>
      </c>
      <c r="E3478" s="301">
        <v>746.64</v>
      </c>
      <c r="F3478" s="161">
        <v>117.44</v>
      </c>
      <c r="G3478" s="161">
        <v>864.08</v>
      </c>
    </row>
    <row r="3479" spans="1:7" s="190" customFormat="1" ht="25.5">
      <c r="A3479" s="160" t="s">
        <v>6099</v>
      </c>
      <c r="B3479" s="300"/>
      <c r="C3479" s="160" t="s">
        <v>6100</v>
      </c>
      <c r="D3479" s="638" t="s">
        <v>0</v>
      </c>
      <c r="E3479" s="301">
        <v>1756.62</v>
      </c>
      <c r="F3479" s="161">
        <v>117.44</v>
      </c>
      <c r="G3479" s="161">
        <v>1874.06</v>
      </c>
    </row>
    <row r="3480" spans="1:7" s="190" customFormat="1" ht="25.5">
      <c r="A3480" s="160" t="s">
        <v>6101</v>
      </c>
      <c r="B3480" s="300"/>
      <c r="C3480" s="160" t="s">
        <v>2231</v>
      </c>
      <c r="D3480" s="638" t="s">
        <v>0</v>
      </c>
      <c r="E3480" s="301">
        <v>1097.6500000000001</v>
      </c>
      <c r="F3480" s="161">
        <v>67.099999999999994</v>
      </c>
      <c r="G3480" s="161">
        <v>1164.75</v>
      </c>
    </row>
    <row r="3481" spans="1:7" s="190" customFormat="1" ht="25.5">
      <c r="A3481" s="160" t="s">
        <v>6102</v>
      </c>
      <c r="B3481" s="300"/>
      <c r="C3481" s="160" t="s">
        <v>2232</v>
      </c>
      <c r="D3481" s="638" t="s">
        <v>0</v>
      </c>
      <c r="E3481" s="301">
        <v>1993.35</v>
      </c>
      <c r="F3481" s="161">
        <v>67.099999999999994</v>
      </c>
      <c r="G3481" s="161">
        <v>2060.4499999999998</v>
      </c>
    </row>
    <row r="3482" spans="1:7" s="190" customFormat="1" ht="25.5">
      <c r="A3482" s="160" t="s">
        <v>6103</v>
      </c>
      <c r="B3482" s="300"/>
      <c r="C3482" s="160" t="s">
        <v>2233</v>
      </c>
      <c r="D3482" s="638" t="s">
        <v>0</v>
      </c>
      <c r="E3482" s="301">
        <v>526.29999999999995</v>
      </c>
      <c r="F3482" s="161">
        <v>67.099999999999994</v>
      </c>
      <c r="G3482" s="161">
        <v>593.4</v>
      </c>
    </row>
    <row r="3483" spans="1:7" s="190" customFormat="1" ht="25.5">
      <c r="A3483" s="160" t="s">
        <v>6104</v>
      </c>
      <c r="B3483" s="300"/>
      <c r="C3483" s="160" t="s">
        <v>2234</v>
      </c>
      <c r="D3483" s="638" t="s">
        <v>0</v>
      </c>
      <c r="E3483" s="301">
        <v>477.02</v>
      </c>
      <c r="F3483" s="161">
        <v>67.099999999999994</v>
      </c>
      <c r="G3483" s="161">
        <v>544.12</v>
      </c>
    </row>
    <row r="3484" spans="1:7" s="190" customFormat="1" ht="38.25">
      <c r="A3484" s="160" t="s">
        <v>6105</v>
      </c>
      <c r="B3484" s="300"/>
      <c r="C3484" s="160" t="s">
        <v>2235</v>
      </c>
      <c r="D3484" s="638" t="s">
        <v>0</v>
      </c>
      <c r="E3484" s="301">
        <v>5648.64</v>
      </c>
      <c r="F3484" s="161">
        <v>41.94</v>
      </c>
      <c r="G3484" s="161">
        <v>5690.58</v>
      </c>
    </row>
    <row r="3485" spans="1:7" s="190" customFormat="1" ht="38.25">
      <c r="A3485" s="160" t="s">
        <v>6106</v>
      </c>
      <c r="B3485" s="300"/>
      <c r="C3485" s="160" t="s">
        <v>2236</v>
      </c>
      <c r="D3485" s="638" t="s">
        <v>0</v>
      </c>
      <c r="E3485" s="301">
        <v>2127.52</v>
      </c>
      <c r="F3485" s="161">
        <v>20.13</v>
      </c>
      <c r="G3485" s="161">
        <v>2147.65</v>
      </c>
    </row>
    <row r="3486" spans="1:7" s="190" customFormat="1" ht="25.5">
      <c r="A3486" s="160" t="s">
        <v>6107</v>
      </c>
      <c r="B3486" s="300"/>
      <c r="C3486" s="160" t="s">
        <v>2237</v>
      </c>
      <c r="D3486" s="638" t="s">
        <v>0</v>
      </c>
      <c r="E3486" s="301">
        <v>697.74</v>
      </c>
      <c r="F3486" s="161">
        <v>67.099999999999994</v>
      </c>
      <c r="G3486" s="161">
        <v>764.84</v>
      </c>
    </row>
    <row r="3487" spans="1:7" s="190" customFormat="1" ht="25.5">
      <c r="A3487" s="160" t="s">
        <v>6108</v>
      </c>
      <c r="B3487" s="300"/>
      <c r="C3487" s="160" t="s">
        <v>2238</v>
      </c>
      <c r="D3487" s="638" t="s">
        <v>0</v>
      </c>
      <c r="E3487" s="301">
        <v>622.98</v>
      </c>
      <c r="F3487" s="161">
        <v>25.16</v>
      </c>
      <c r="G3487" s="161">
        <v>648.14</v>
      </c>
    </row>
    <row r="3488" spans="1:7" s="190" customFormat="1" ht="38.25">
      <c r="A3488" s="160" t="s">
        <v>6109</v>
      </c>
      <c r="B3488" s="300"/>
      <c r="C3488" s="160" t="s">
        <v>2239</v>
      </c>
      <c r="D3488" s="638" t="s">
        <v>0</v>
      </c>
      <c r="E3488" s="301">
        <v>6437.96</v>
      </c>
      <c r="F3488" s="161">
        <v>100.65</v>
      </c>
      <c r="G3488" s="161">
        <v>6538.61</v>
      </c>
    </row>
    <row r="3489" spans="1:7" s="190" customFormat="1" ht="38.25">
      <c r="A3489" s="160" t="s">
        <v>6110</v>
      </c>
      <c r="B3489" s="300"/>
      <c r="C3489" s="160" t="s">
        <v>2240</v>
      </c>
      <c r="D3489" s="638" t="s">
        <v>0</v>
      </c>
      <c r="E3489" s="301">
        <v>1256.6400000000001</v>
      </c>
      <c r="F3489" s="161">
        <v>67.099999999999994</v>
      </c>
      <c r="G3489" s="161">
        <v>1323.74</v>
      </c>
    </row>
    <row r="3490" spans="1:7" s="190" customFormat="1" ht="38.25">
      <c r="A3490" s="160" t="s">
        <v>6111</v>
      </c>
      <c r="B3490" s="300"/>
      <c r="C3490" s="160" t="s">
        <v>2241</v>
      </c>
      <c r="D3490" s="638" t="s">
        <v>0</v>
      </c>
      <c r="E3490" s="301">
        <v>1751.75</v>
      </c>
      <c r="F3490" s="161">
        <v>67.099999999999994</v>
      </c>
      <c r="G3490" s="161">
        <v>1818.85</v>
      </c>
    </row>
    <row r="3491" spans="1:7" s="190" customFormat="1" ht="25.5">
      <c r="A3491" s="160" t="s">
        <v>6112</v>
      </c>
      <c r="B3491" s="300"/>
      <c r="C3491" s="160" t="s">
        <v>2242</v>
      </c>
      <c r="D3491" s="638" t="s">
        <v>0</v>
      </c>
      <c r="E3491" s="301">
        <v>952.69</v>
      </c>
      <c r="F3491" s="161">
        <v>67.099999999999994</v>
      </c>
      <c r="G3491" s="161">
        <v>1019.79</v>
      </c>
    </row>
    <row r="3492" spans="1:7" s="190" customFormat="1" ht="15.95" customHeight="1">
      <c r="A3492" s="185" t="s">
        <v>6113</v>
      </c>
      <c r="B3492" s="186" t="s">
        <v>2243</v>
      </c>
      <c r="C3492" s="187"/>
      <c r="D3492" s="191"/>
      <c r="E3492" s="192"/>
      <c r="F3492" s="192"/>
      <c r="G3492" s="193"/>
    </row>
    <row r="3493" spans="1:7" s="190" customFormat="1" ht="51">
      <c r="A3493" s="160" t="s">
        <v>6114</v>
      </c>
      <c r="B3493" s="300"/>
      <c r="C3493" s="160" t="s">
        <v>7402</v>
      </c>
      <c r="D3493" s="638" t="s">
        <v>0</v>
      </c>
      <c r="E3493" s="301">
        <v>61.18</v>
      </c>
      <c r="F3493" s="161">
        <v>15.1</v>
      </c>
      <c r="G3493" s="161">
        <v>76.28</v>
      </c>
    </row>
    <row r="3494" spans="1:7" s="190" customFormat="1" ht="51">
      <c r="A3494" s="160" t="s">
        <v>6115</v>
      </c>
      <c r="B3494" s="300"/>
      <c r="C3494" s="160" t="s">
        <v>7403</v>
      </c>
      <c r="D3494" s="638" t="s">
        <v>0</v>
      </c>
      <c r="E3494" s="301">
        <v>74.62</v>
      </c>
      <c r="F3494" s="161">
        <v>20.13</v>
      </c>
      <c r="G3494" s="161">
        <v>94.75</v>
      </c>
    </row>
    <row r="3495" spans="1:7" s="190" customFormat="1" ht="51">
      <c r="A3495" s="160" t="s">
        <v>6116</v>
      </c>
      <c r="B3495" s="300"/>
      <c r="C3495" s="160" t="s">
        <v>7404</v>
      </c>
      <c r="D3495" s="638" t="s">
        <v>0</v>
      </c>
      <c r="E3495" s="301">
        <v>104.49</v>
      </c>
      <c r="F3495" s="161">
        <v>25.16</v>
      </c>
      <c r="G3495" s="161">
        <v>129.65</v>
      </c>
    </row>
    <row r="3496" spans="1:7" s="190" customFormat="1" ht="51">
      <c r="A3496" s="160" t="s">
        <v>8218</v>
      </c>
      <c r="B3496" s="300"/>
      <c r="C3496" s="160" t="s">
        <v>8219</v>
      </c>
      <c r="D3496" s="638" t="s">
        <v>0</v>
      </c>
      <c r="E3496" s="301">
        <v>122.96</v>
      </c>
      <c r="F3496" s="161">
        <v>26.84</v>
      </c>
      <c r="G3496" s="161">
        <v>149.80000000000001</v>
      </c>
    </row>
    <row r="3497" spans="1:7" s="190" customFormat="1" ht="38.25">
      <c r="A3497" s="160" t="s">
        <v>6117</v>
      </c>
      <c r="B3497" s="300"/>
      <c r="C3497" s="160" t="s">
        <v>7405</v>
      </c>
      <c r="D3497" s="638" t="s">
        <v>0</v>
      </c>
      <c r="E3497" s="301">
        <v>295.10000000000002</v>
      </c>
      <c r="F3497" s="161">
        <v>41.94</v>
      </c>
      <c r="G3497" s="161">
        <v>337.04</v>
      </c>
    </row>
    <row r="3498" spans="1:7" s="190" customFormat="1" ht="15.95" customHeight="1">
      <c r="A3498" s="185" t="s">
        <v>6118</v>
      </c>
      <c r="B3498" s="186" t="s">
        <v>2244</v>
      </c>
      <c r="C3498" s="187"/>
      <c r="D3498" s="191"/>
      <c r="E3498" s="192"/>
      <c r="F3498" s="192"/>
      <c r="G3498" s="193"/>
    </row>
    <row r="3499" spans="1:7" s="190" customFormat="1" ht="38.25">
      <c r="A3499" s="160" t="s">
        <v>6119</v>
      </c>
      <c r="B3499" s="300"/>
      <c r="C3499" s="160" t="s">
        <v>2245</v>
      </c>
      <c r="D3499" s="638" t="s">
        <v>0</v>
      </c>
      <c r="E3499" s="301">
        <v>246.46</v>
      </c>
      <c r="F3499" s="161">
        <v>20.13</v>
      </c>
      <c r="G3499" s="161">
        <v>266.58999999999997</v>
      </c>
    </row>
    <row r="3500" spans="1:7" s="190" customFormat="1" ht="38.25">
      <c r="A3500" s="160" t="s">
        <v>6120</v>
      </c>
      <c r="B3500" s="300"/>
      <c r="C3500" s="160" t="s">
        <v>2246</v>
      </c>
      <c r="D3500" s="638" t="s">
        <v>0</v>
      </c>
      <c r="E3500" s="301">
        <v>305.35000000000002</v>
      </c>
      <c r="F3500" s="161">
        <v>25.16</v>
      </c>
      <c r="G3500" s="161">
        <v>330.51</v>
      </c>
    </row>
    <row r="3501" spans="1:7" s="190" customFormat="1" ht="38.25">
      <c r="A3501" s="160" t="s">
        <v>6121</v>
      </c>
      <c r="B3501" s="300"/>
      <c r="C3501" s="160" t="s">
        <v>2247</v>
      </c>
      <c r="D3501" s="638" t="s">
        <v>0</v>
      </c>
      <c r="E3501" s="301">
        <v>598.30999999999995</v>
      </c>
      <c r="F3501" s="161">
        <v>33.549999999999997</v>
      </c>
      <c r="G3501" s="161">
        <v>631.86</v>
      </c>
    </row>
    <row r="3502" spans="1:7" s="190" customFormat="1" ht="38.25">
      <c r="A3502" s="160" t="s">
        <v>6122</v>
      </c>
      <c r="B3502" s="300"/>
      <c r="C3502" s="160" t="s">
        <v>2248</v>
      </c>
      <c r="D3502" s="638" t="s">
        <v>0</v>
      </c>
      <c r="E3502" s="301">
        <v>800.64</v>
      </c>
      <c r="F3502" s="161">
        <v>41.94</v>
      </c>
      <c r="G3502" s="161">
        <v>842.58</v>
      </c>
    </row>
    <row r="3503" spans="1:7" s="190" customFormat="1" ht="15.95" customHeight="1">
      <c r="A3503" s="185" t="s">
        <v>6123</v>
      </c>
      <c r="B3503" s="186" t="s">
        <v>2249</v>
      </c>
      <c r="C3503" s="187"/>
      <c r="D3503" s="191"/>
      <c r="E3503" s="192"/>
      <c r="F3503" s="192"/>
      <c r="G3503" s="193"/>
    </row>
    <row r="3504" spans="1:7" s="190" customFormat="1" ht="38.25">
      <c r="A3504" s="160" t="s">
        <v>6124</v>
      </c>
      <c r="B3504" s="300"/>
      <c r="C3504" s="160" t="s">
        <v>7406</v>
      </c>
      <c r="D3504" s="638" t="s">
        <v>0</v>
      </c>
      <c r="E3504" s="301">
        <v>398.88</v>
      </c>
      <c r="F3504" s="161">
        <v>15.1</v>
      </c>
      <c r="G3504" s="161">
        <v>413.98</v>
      </c>
    </row>
    <row r="3505" spans="1:7" s="190" customFormat="1" ht="15.95" customHeight="1">
      <c r="A3505" s="185" t="s">
        <v>6125</v>
      </c>
      <c r="B3505" s="186" t="s">
        <v>7407</v>
      </c>
      <c r="C3505" s="187"/>
      <c r="D3505" s="191"/>
      <c r="E3505" s="192"/>
      <c r="F3505" s="192"/>
      <c r="G3505" s="193"/>
    </row>
    <row r="3506" spans="1:7" s="190" customFormat="1" ht="38.25">
      <c r="A3506" s="160" t="s">
        <v>6126</v>
      </c>
      <c r="B3506" s="300"/>
      <c r="C3506" s="160" t="s">
        <v>8022</v>
      </c>
      <c r="D3506" s="638" t="s">
        <v>0</v>
      </c>
      <c r="E3506" s="301">
        <v>375</v>
      </c>
      <c r="F3506" s="161">
        <v>70.239999999999995</v>
      </c>
      <c r="G3506" s="161">
        <v>445.24</v>
      </c>
    </row>
    <row r="3507" spans="1:7" s="190" customFormat="1" ht="25.5">
      <c r="A3507" s="160" t="s">
        <v>6127</v>
      </c>
      <c r="B3507" s="300"/>
      <c r="C3507" s="160" t="s">
        <v>2250</v>
      </c>
      <c r="D3507" s="638" t="s">
        <v>0</v>
      </c>
      <c r="E3507" s="301">
        <v>137.13</v>
      </c>
      <c r="F3507" s="161">
        <v>6.71</v>
      </c>
      <c r="G3507" s="161">
        <v>143.84</v>
      </c>
    </row>
    <row r="3508" spans="1:7" s="190" customFormat="1" ht="25.5">
      <c r="A3508" s="160" t="s">
        <v>6128</v>
      </c>
      <c r="B3508" s="300"/>
      <c r="C3508" s="160" t="s">
        <v>2251</v>
      </c>
      <c r="D3508" s="638" t="s">
        <v>0</v>
      </c>
      <c r="E3508" s="301">
        <v>114.96</v>
      </c>
      <c r="F3508" s="161">
        <v>16.79</v>
      </c>
      <c r="G3508" s="161">
        <v>131.75</v>
      </c>
    </row>
    <row r="3509" spans="1:7" s="190" customFormat="1" ht="51">
      <c r="A3509" s="160" t="s">
        <v>6129</v>
      </c>
      <c r="B3509" s="300"/>
      <c r="C3509" s="160" t="s">
        <v>8023</v>
      </c>
      <c r="D3509" s="638" t="s">
        <v>0</v>
      </c>
      <c r="E3509" s="301">
        <v>7402.55</v>
      </c>
      <c r="F3509" s="161">
        <v>70.239999999999995</v>
      </c>
      <c r="G3509" s="161">
        <v>7472.79</v>
      </c>
    </row>
    <row r="3510" spans="1:7" s="190" customFormat="1" ht="15.95" customHeight="1">
      <c r="A3510" s="185" t="s">
        <v>6130</v>
      </c>
      <c r="B3510" s="186" t="s">
        <v>2252</v>
      </c>
      <c r="C3510" s="187"/>
      <c r="D3510" s="191"/>
      <c r="E3510" s="192"/>
      <c r="F3510" s="192"/>
      <c r="G3510" s="193"/>
    </row>
    <row r="3511" spans="1:7" s="190" customFormat="1" ht="25.5">
      <c r="A3511" s="160" t="s">
        <v>6131</v>
      </c>
      <c r="B3511" s="300"/>
      <c r="C3511" s="160" t="s">
        <v>2253</v>
      </c>
      <c r="D3511" s="638" t="s">
        <v>0</v>
      </c>
      <c r="E3511" s="301">
        <v>1837.96</v>
      </c>
      <c r="F3511" s="161">
        <v>116.15</v>
      </c>
      <c r="G3511" s="161">
        <v>1954.11</v>
      </c>
    </row>
    <row r="3512" spans="1:7" s="190" customFormat="1" ht="25.5">
      <c r="A3512" s="160" t="s">
        <v>6132</v>
      </c>
      <c r="B3512" s="300"/>
      <c r="C3512" s="160" t="s">
        <v>2254</v>
      </c>
      <c r="D3512" s="638" t="s">
        <v>0</v>
      </c>
      <c r="E3512" s="301">
        <v>663.25</v>
      </c>
      <c r="F3512" s="161">
        <v>116.15</v>
      </c>
      <c r="G3512" s="161">
        <v>779.4</v>
      </c>
    </row>
    <row r="3513" spans="1:7" s="190" customFormat="1" ht="25.5">
      <c r="A3513" s="160" t="s">
        <v>6133</v>
      </c>
      <c r="B3513" s="300"/>
      <c r="C3513" s="160" t="s">
        <v>2255</v>
      </c>
      <c r="D3513" s="638" t="s">
        <v>0</v>
      </c>
      <c r="E3513" s="301">
        <v>695.56</v>
      </c>
      <c r="F3513" s="161">
        <v>41.94</v>
      </c>
      <c r="G3513" s="161">
        <v>737.5</v>
      </c>
    </row>
    <row r="3514" spans="1:7" s="190" customFormat="1" ht="38.25">
      <c r="A3514" s="160" t="s">
        <v>6134</v>
      </c>
      <c r="B3514" s="300"/>
      <c r="C3514" s="160" t="s">
        <v>2256</v>
      </c>
      <c r="D3514" s="638" t="s">
        <v>0</v>
      </c>
      <c r="E3514" s="301">
        <v>921.82</v>
      </c>
      <c r="F3514" s="161">
        <v>75.489999999999995</v>
      </c>
      <c r="G3514" s="161">
        <v>997.31</v>
      </c>
    </row>
    <row r="3515" spans="1:7" s="190" customFormat="1" ht="38.25">
      <c r="A3515" s="160" t="s">
        <v>6135</v>
      </c>
      <c r="B3515" s="300"/>
      <c r="C3515" s="160" t="s">
        <v>2257</v>
      </c>
      <c r="D3515" s="638" t="s">
        <v>0</v>
      </c>
      <c r="E3515" s="301">
        <v>1334.21</v>
      </c>
      <c r="F3515" s="161">
        <v>75.489999999999995</v>
      </c>
      <c r="G3515" s="161">
        <v>1409.7</v>
      </c>
    </row>
    <row r="3516" spans="1:7" s="190" customFormat="1" ht="25.5">
      <c r="A3516" s="160" t="s">
        <v>6136</v>
      </c>
      <c r="B3516" s="300"/>
      <c r="C3516" s="160" t="s">
        <v>2258</v>
      </c>
      <c r="D3516" s="638" t="s">
        <v>0</v>
      </c>
      <c r="E3516" s="301">
        <v>4367.7700000000004</v>
      </c>
      <c r="F3516" s="161">
        <v>116.15</v>
      </c>
      <c r="G3516" s="161">
        <v>4483.92</v>
      </c>
    </row>
    <row r="3517" spans="1:7" s="190" customFormat="1" ht="25.5">
      <c r="A3517" s="160" t="s">
        <v>6137</v>
      </c>
      <c r="B3517" s="300"/>
      <c r="C3517" s="160" t="s">
        <v>2259</v>
      </c>
      <c r="D3517" s="638" t="s">
        <v>0</v>
      </c>
      <c r="E3517" s="301">
        <v>690.85</v>
      </c>
      <c r="F3517" s="161">
        <v>116.15</v>
      </c>
      <c r="G3517" s="161">
        <v>807</v>
      </c>
    </row>
    <row r="3518" spans="1:7" s="190" customFormat="1" ht="25.5">
      <c r="A3518" s="160" t="s">
        <v>6138</v>
      </c>
      <c r="B3518" s="300"/>
      <c r="C3518" s="160" t="s">
        <v>2260</v>
      </c>
      <c r="D3518" s="638" t="s">
        <v>0</v>
      </c>
      <c r="E3518" s="301">
        <v>1191.8699999999999</v>
      </c>
      <c r="F3518" s="161">
        <v>116.15</v>
      </c>
      <c r="G3518" s="161">
        <v>1308.02</v>
      </c>
    </row>
    <row r="3519" spans="1:7" s="190" customFormat="1" ht="25.5">
      <c r="A3519" s="160" t="s">
        <v>6139</v>
      </c>
      <c r="B3519" s="300"/>
      <c r="C3519" s="160" t="s">
        <v>2261</v>
      </c>
      <c r="D3519" s="638" t="s">
        <v>0</v>
      </c>
      <c r="E3519" s="301">
        <v>658.55</v>
      </c>
      <c r="F3519" s="161">
        <v>10.06</v>
      </c>
      <c r="G3519" s="161">
        <v>668.61</v>
      </c>
    </row>
    <row r="3520" spans="1:7" s="190" customFormat="1" ht="25.5">
      <c r="A3520" s="160" t="s">
        <v>6140</v>
      </c>
      <c r="B3520" s="300"/>
      <c r="C3520" s="160" t="s">
        <v>2262</v>
      </c>
      <c r="D3520" s="638" t="s">
        <v>0</v>
      </c>
      <c r="E3520" s="301">
        <v>1771.6</v>
      </c>
      <c r="F3520" s="161">
        <v>14.76</v>
      </c>
      <c r="G3520" s="161">
        <v>1786.36</v>
      </c>
    </row>
    <row r="3521" spans="1:7" s="190" customFormat="1" ht="15.95" customHeight="1">
      <c r="A3521" s="185" t="s">
        <v>6141</v>
      </c>
      <c r="B3521" s="186" t="s">
        <v>2263</v>
      </c>
      <c r="C3521" s="187"/>
      <c r="D3521" s="191"/>
      <c r="E3521" s="192"/>
      <c r="F3521" s="192"/>
      <c r="G3521" s="193"/>
    </row>
    <row r="3522" spans="1:7" s="190" customFormat="1" ht="25.5">
      <c r="A3522" s="160" t="s">
        <v>6142</v>
      </c>
      <c r="B3522" s="300"/>
      <c r="C3522" s="160" t="s">
        <v>2264</v>
      </c>
      <c r="D3522" s="638" t="s">
        <v>0</v>
      </c>
      <c r="E3522" s="301">
        <v>6.55</v>
      </c>
      <c r="F3522" s="161">
        <v>15.1</v>
      </c>
      <c r="G3522" s="161">
        <v>21.65</v>
      </c>
    </row>
    <row r="3523" spans="1:7" s="190" customFormat="1" ht="38.25">
      <c r="A3523" s="160" t="s">
        <v>6143</v>
      </c>
      <c r="B3523" s="300"/>
      <c r="C3523" s="160" t="s">
        <v>2265</v>
      </c>
      <c r="D3523" s="638" t="s">
        <v>0</v>
      </c>
      <c r="E3523" s="301">
        <v>29.99</v>
      </c>
      <c r="F3523" s="161">
        <v>15.1</v>
      </c>
      <c r="G3523" s="161">
        <v>45.09</v>
      </c>
    </row>
    <row r="3524" spans="1:7" s="190" customFormat="1" ht="15.95" customHeight="1">
      <c r="A3524" s="185" t="s">
        <v>6144</v>
      </c>
      <c r="B3524" s="186" t="s">
        <v>6145</v>
      </c>
      <c r="C3524" s="187"/>
      <c r="D3524" s="191"/>
      <c r="E3524" s="192"/>
      <c r="F3524" s="192"/>
      <c r="G3524" s="193"/>
    </row>
    <row r="3525" spans="1:7" s="190" customFormat="1">
      <c r="A3525" s="160" t="s">
        <v>6146</v>
      </c>
      <c r="B3525" s="300"/>
      <c r="C3525" s="160" t="s">
        <v>7408</v>
      </c>
      <c r="D3525" s="638" t="s">
        <v>0</v>
      </c>
      <c r="E3525" s="301">
        <v>71.64</v>
      </c>
      <c r="F3525" s="161">
        <v>5.03</v>
      </c>
      <c r="G3525" s="161">
        <v>76.67</v>
      </c>
    </row>
    <row r="3526" spans="1:7" s="190" customFormat="1" ht="25.5">
      <c r="A3526" s="160" t="s">
        <v>6147</v>
      </c>
      <c r="B3526" s="300"/>
      <c r="C3526" s="160" t="s">
        <v>2266</v>
      </c>
      <c r="D3526" s="638" t="s">
        <v>0</v>
      </c>
      <c r="E3526" s="301">
        <v>251.1</v>
      </c>
      <c r="F3526" s="161">
        <v>41.94</v>
      </c>
      <c r="G3526" s="161">
        <v>293.04000000000002</v>
      </c>
    </row>
    <row r="3527" spans="1:7" s="190" customFormat="1" ht="38.25">
      <c r="A3527" s="160" t="s">
        <v>6148</v>
      </c>
      <c r="B3527" s="300"/>
      <c r="C3527" s="160" t="s">
        <v>6149</v>
      </c>
      <c r="D3527" s="638" t="s">
        <v>0</v>
      </c>
      <c r="E3527" s="301">
        <v>451.64</v>
      </c>
      <c r="F3527" s="161">
        <v>41.94</v>
      </c>
      <c r="G3527" s="161">
        <v>493.58</v>
      </c>
    </row>
    <row r="3528" spans="1:7" s="190" customFormat="1" ht="25.5">
      <c r="A3528" s="160" t="s">
        <v>6150</v>
      </c>
      <c r="B3528" s="300"/>
      <c r="C3528" s="160" t="s">
        <v>2267</v>
      </c>
      <c r="D3528" s="638" t="s">
        <v>0</v>
      </c>
      <c r="E3528" s="301">
        <v>28.02</v>
      </c>
      <c r="F3528" s="161">
        <v>7.07</v>
      </c>
      <c r="G3528" s="161">
        <v>35.090000000000003</v>
      </c>
    </row>
    <row r="3529" spans="1:7" s="190" customFormat="1" ht="25.5">
      <c r="A3529" s="160" t="s">
        <v>6151</v>
      </c>
      <c r="B3529" s="300"/>
      <c r="C3529" s="160" t="s">
        <v>7409</v>
      </c>
      <c r="D3529" s="638" t="s">
        <v>0</v>
      </c>
      <c r="E3529" s="301">
        <v>571.25</v>
      </c>
      <c r="F3529" s="161">
        <v>23.61</v>
      </c>
      <c r="G3529" s="161">
        <v>594.86</v>
      </c>
    </row>
    <row r="3530" spans="1:7" s="190" customFormat="1" ht="25.5">
      <c r="A3530" s="160" t="s">
        <v>6152</v>
      </c>
      <c r="B3530" s="300"/>
      <c r="C3530" s="160" t="s">
        <v>7410</v>
      </c>
      <c r="D3530" s="638" t="s">
        <v>0</v>
      </c>
      <c r="E3530" s="301">
        <v>260.89</v>
      </c>
      <c r="F3530" s="161">
        <v>23.61</v>
      </c>
      <c r="G3530" s="161">
        <v>284.5</v>
      </c>
    </row>
    <row r="3531" spans="1:7" s="190" customFormat="1" ht="25.5">
      <c r="A3531" s="160" t="s">
        <v>6153</v>
      </c>
      <c r="B3531" s="300"/>
      <c r="C3531" s="160" t="s">
        <v>7411</v>
      </c>
      <c r="D3531" s="638" t="s">
        <v>0</v>
      </c>
      <c r="E3531" s="301">
        <v>65.19</v>
      </c>
      <c r="F3531" s="161">
        <v>16.79</v>
      </c>
      <c r="G3531" s="161">
        <v>81.98</v>
      </c>
    </row>
    <row r="3532" spans="1:7" s="190" customFormat="1" ht="25.5">
      <c r="A3532" s="160" t="s">
        <v>8024</v>
      </c>
      <c r="B3532" s="300"/>
      <c r="C3532" s="160" t="s">
        <v>8025</v>
      </c>
      <c r="D3532" s="638" t="s">
        <v>0</v>
      </c>
      <c r="E3532" s="301">
        <v>2636.4</v>
      </c>
      <c r="F3532" s="161">
        <v>100.65</v>
      </c>
      <c r="G3532" s="161">
        <v>2737.05</v>
      </c>
    </row>
    <row r="3533" spans="1:7" s="190" customFormat="1" ht="25.5">
      <c r="A3533" s="160" t="s">
        <v>6154</v>
      </c>
      <c r="B3533" s="300"/>
      <c r="C3533" s="160" t="s">
        <v>6155</v>
      </c>
      <c r="D3533" s="638" t="s">
        <v>0</v>
      </c>
      <c r="E3533" s="301">
        <v>111.42</v>
      </c>
      <c r="F3533" s="161">
        <v>13.42</v>
      </c>
      <c r="G3533" s="161">
        <v>124.84</v>
      </c>
    </row>
    <row r="3534" spans="1:7" s="190" customFormat="1" ht="38.25">
      <c r="A3534" s="160" t="s">
        <v>6156</v>
      </c>
      <c r="B3534" s="300"/>
      <c r="C3534" s="160" t="s">
        <v>8026</v>
      </c>
      <c r="D3534" s="638" t="s">
        <v>0</v>
      </c>
      <c r="E3534" s="301">
        <v>316.63</v>
      </c>
      <c r="F3534" s="161">
        <v>39.799999999999997</v>
      </c>
      <c r="G3534" s="161">
        <v>356.43</v>
      </c>
    </row>
    <row r="3535" spans="1:7" s="190" customFormat="1" ht="25.5">
      <c r="A3535" s="160" t="s">
        <v>6157</v>
      </c>
      <c r="B3535" s="300"/>
      <c r="C3535" s="160" t="s">
        <v>2268</v>
      </c>
      <c r="D3535" s="638" t="s">
        <v>0</v>
      </c>
      <c r="E3535" s="301">
        <v>166.95</v>
      </c>
      <c r="F3535" s="161">
        <v>41.94</v>
      </c>
      <c r="G3535" s="161">
        <v>208.89</v>
      </c>
    </row>
    <row r="3536" spans="1:7" s="190" customFormat="1" ht="25.5">
      <c r="A3536" s="160" t="s">
        <v>6158</v>
      </c>
      <c r="B3536" s="300"/>
      <c r="C3536" s="160" t="s">
        <v>2269</v>
      </c>
      <c r="D3536" s="638" t="s">
        <v>0</v>
      </c>
      <c r="E3536" s="301">
        <v>207.21</v>
      </c>
      <c r="F3536" s="161">
        <v>41.94</v>
      </c>
      <c r="G3536" s="161">
        <v>249.15</v>
      </c>
    </row>
    <row r="3537" spans="1:7" s="190" customFormat="1" ht="15.95" customHeight="1">
      <c r="A3537" s="179" t="s">
        <v>6159</v>
      </c>
      <c r="B3537" s="180" t="s">
        <v>6160</v>
      </c>
      <c r="C3537" s="181"/>
      <c r="D3537" s="182"/>
      <c r="E3537" s="183"/>
      <c r="F3537" s="183"/>
      <c r="G3537" s="184"/>
    </row>
    <row r="3538" spans="1:7" s="190" customFormat="1" ht="15.95" customHeight="1">
      <c r="A3538" s="185" t="s">
        <v>6161</v>
      </c>
      <c r="B3538" s="186" t="s">
        <v>2270</v>
      </c>
      <c r="C3538" s="187"/>
      <c r="D3538" s="191"/>
      <c r="E3538" s="192"/>
      <c r="F3538" s="192"/>
      <c r="G3538" s="193"/>
    </row>
    <row r="3539" spans="1:7" s="190" customFormat="1" ht="25.5">
      <c r="A3539" s="160" t="s">
        <v>6162</v>
      </c>
      <c r="B3539" s="300"/>
      <c r="C3539" s="160" t="s">
        <v>2271</v>
      </c>
      <c r="D3539" s="638" t="s">
        <v>0</v>
      </c>
      <c r="E3539" s="301">
        <v>5585.58</v>
      </c>
      <c r="F3539" s="161">
        <v>74.5</v>
      </c>
      <c r="G3539" s="161">
        <v>5660.08</v>
      </c>
    </row>
    <row r="3540" spans="1:7" s="190" customFormat="1" ht="25.5">
      <c r="A3540" s="160" t="s">
        <v>6163</v>
      </c>
      <c r="B3540" s="300"/>
      <c r="C3540" s="160" t="s">
        <v>2272</v>
      </c>
      <c r="D3540" s="638" t="s">
        <v>0</v>
      </c>
      <c r="E3540" s="301">
        <v>7702.61</v>
      </c>
      <c r="F3540" s="161">
        <v>101.8</v>
      </c>
      <c r="G3540" s="161">
        <v>7804.41</v>
      </c>
    </row>
    <row r="3541" spans="1:7" s="190" customFormat="1" ht="25.5">
      <c r="A3541" s="160" t="s">
        <v>8220</v>
      </c>
      <c r="B3541" s="300"/>
      <c r="C3541" s="160" t="s">
        <v>8221</v>
      </c>
      <c r="D3541" s="638" t="s">
        <v>0</v>
      </c>
      <c r="E3541" s="301">
        <v>939.1</v>
      </c>
      <c r="F3541" s="161">
        <v>40.380000000000003</v>
      </c>
      <c r="G3541" s="161">
        <v>979.48</v>
      </c>
    </row>
    <row r="3542" spans="1:7" s="190" customFormat="1" ht="25.5">
      <c r="A3542" s="160" t="s">
        <v>8222</v>
      </c>
      <c r="B3542" s="300"/>
      <c r="C3542" s="160" t="s">
        <v>8223</v>
      </c>
      <c r="D3542" s="638" t="s">
        <v>0</v>
      </c>
      <c r="E3542" s="301">
        <v>1342.44</v>
      </c>
      <c r="F3542" s="161">
        <v>40.380000000000003</v>
      </c>
      <c r="G3542" s="161">
        <v>1382.82</v>
      </c>
    </row>
    <row r="3543" spans="1:7" s="190" customFormat="1" ht="25.5">
      <c r="A3543" s="160" t="s">
        <v>8027</v>
      </c>
      <c r="B3543" s="300"/>
      <c r="C3543" s="160" t="s">
        <v>8028</v>
      </c>
      <c r="D3543" s="638" t="s">
        <v>0</v>
      </c>
      <c r="E3543" s="301">
        <v>2143.67</v>
      </c>
      <c r="F3543" s="161">
        <v>47.2</v>
      </c>
      <c r="G3543" s="161">
        <v>2190.87</v>
      </c>
    </row>
    <row r="3544" spans="1:7" s="190" customFormat="1" ht="25.5">
      <c r="A3544" s="160" t="s">
        <v>8224</v>
      </c>
      <c r="B3544" s="300"/>
      <c r="C3544" s="160" t="s">
        <v>8225</v>
      </c>
      <c r="D3544" s="638" t="s">
        <v>0</v>
      </c>
      <c r="E3544" s="301">
        <v>3957.87</v>
      </c>
      <c r="F3544" s="161">
        <v>60.85</v>
      </c>
      <c r="G3544" s="161">
        <v>4018.72</v>
      </c>
    </row>
    <row r="3545" spans="1:7" s="190" customFormat="1" ht="51">
      <c r="A3545" s="160" t="s">
        <v>6164</v>
      </c>
      <c r="B3545" s="300"/>
      <c r="C3545" s="160" t="s">
        <v>2273</v>
      </c>
      <c r="D3545" s="638" t="s">
        <v>0</v>
      </c>
      <c r="E3545" s="301">
        <v>5906.36</v>
      </c>
      <c r="F3545" s="161">
        <v>54.03</v>
      </c>
      <c r="G3545" s="161">
        <v>5960.39</v>
      </c>
    </row>
    <row r="3546" spans="1:7" s="190" customFormat="1" ht="51">
      <c r="A3546" s="160" t="s">
        <v>6165</v>
      </c>
      <c r="B3546" s="300"/>
      <c r="C3546" s="160" t="s">
        <v>2274</v>
      </c>
      <c r="D3546" s="638" t="s">
        <v>0</v>
      </c>
      <c r="E3546" s="301">
        <v>9867.4500000000007</v>
      </c>
      <c r="F3546" s="161">
        <v>74.5</v>
      </c>
      <c r="G3546" s="161">
        <v>9941.9500000000007</v>
      </c>
    </row>
    <row r="3547" spans="1:7" s="190" customFormat="1" ht="25.5">
      <c r="A3547" s="160" t="s">
        <v>6166</v>
      </c>
      <c r="B3547" s="300"/>
      <c r="C3547" s="160" t="s">
        <v>8029</v>
      </c>
      <c r="D3547" s="638" t="s">
        <v>0</v>
      </c>
      <c r="E3547" s="301">
        <v>734.15</v>
      </c>
      <c r="F3547" s="161">
        <v>47.2</v>
      </c>
      <c r="G3547" s="161">
        <v>781.35</v>
      </c>
    </row>
    <row r="3548" spans="1:7" s="190" customFormat="1" ht="25.5">
      <c r="A3548" s="160" t="s">
        <v>7623</v>
      </c>
      <c r="B3548" s="300"/>
      <c r="C3548" s="160" t="s">
        <v>8030</v>
      </c>
      <c r="D3548" s="638" t="s">
        <v>0</v>
      </c>
      <c r="E3548" s="301">
        <v>400.62</v>
      </c>
      <c r="F3548" s="161">
        <v>47.2</v>
      </c>
      <c r="G3548" s="161">
        <v>447.82</v>
      </c>
    </row>
    <row r="3549" spans="1:7" s="190" customFormat="1" ht="15.95" customHeight="1">
      <c r="A3549" s="185" t="s">
        <v>6167</v>
      </c>
      <c r="B3549" s="186" t="s">
        <v>2275</v>
      </c>
      <c r="C3549" s="187"/>
      <c r="D3549" s="191"/>
      <c r="E3549" s="192"/>
      <c r="F3549" s="192"/>
      <c r="G3549" s="193"/>
    </row>
    <row r="3550" spans="1:7" s="190" customFormat="1" ht="25.5">
      <c r="A3550" s="160" t="s">
        <v>6168</v>
      </c>
      <c r="B3550" s="300"/>
      <c r="C3550" s="160" t="s">
        <v>2276</v>
      </c>
      <c r="D3550" s="638" t="s">
        <v>3</v>
      </c>
      <c r="E3550" s="301">
        <v>2158.5100000000002</v>
      </c>
      <c r="F3550" s="161">
        <v>47.2</v>
      </c>
      <c r="G3550" s="161">
        <v>2205.71</v>
      </c>
    </row>
    <row r="3551" spans="1:7" s="190" customFormat="1" ht="25.5">
      <c r="A3551" s="160" t="s">
        <v>6968</v>
      </c>
      <c r="B3551" s="300"/>
      <c r="C3551" s="160" t="s">
        <v>2279</v>
      </c>
      <c r="D3551" s="638" t="s">
        <v>3</v>
      </c>
      <c r="E3551" s="301">
        <v>3712.48</v>
      </c>
      <c r="F3551" s="161">
        <v>47.2</v>
      </c>
      <c r="G3551" s="161">
        <v>3759.68</v>
      </c>
    </row>
    <row r="3552" spans="1:7" s="190" customFormat="1" ht="25.5">
      <c r="A3552" s="160" t="s">
        <v>6169</v>
      </c>
      <c r="B3552" s="300"/>
      <c r="C3552" s="160" t="s">
        <v>2278</v>
      </c>
      <c r="D3552" s="638" t="s">
        <v>3</v>
      </c>
      <c r="E3552" s="301">
        <v>5756.43</v>
      </c>
      <c r="F3552" s="161">
        <v>47.2</v>
      </c>
      <c r="G3552" s="161">
        <v>5803.63</v>
      </c>
    </row>
    <row r="3553" spans="1:7" s="190" customFormat="1" ht="25.5">
      <c r="A3553" s="160" t="s">
        <v>6969</v>
      </c>
      <c r="B3553" s="300"/>
      <c r="C3553" s="160" t="s">
        <v>2277</v>
      </c>
      <c r="D3553" s="638" t="s">
        <v>3</v>
      </c>
      <c r="E3553" s="301">
        <v>9601.74</v>
      </c>
      <c r="F3553" s="161">
        <v>47.2</v>
      </c>
      <c r="G3553" s="161">
        <v>9648.94</v>
      </c>
    </row>
    <row r="3554" spans="1:7" s="190" customFormat="1" ht="15.95" customHeight="1">
      <c r="A3554" s="185" t="s">
        <v>6170</v>
      </c>
      <c r="B3554" s="186" t="s">
        <v>2280</v>
      </c>
      <c r="C3554" s="187"/>
      <c r="D3554" s="191"/>
      <c r="E3554" s="192"/>
      <c r="F3554" s="192"/>
      <c r="G3554" s="193"/>
    </row>
    <row r="3555" spans="1:7" s="190" customFormat="1" ht="51">
      <c r="A3555" s="160" t="s">
        <v>7624</v>
      </c>
      <c r="B3555" s="300"/>
      <c r="C3555" s="160" t="s">
        <v>7412</v>
      </c>
      <c r="D3555" s="638" t="s">
        <v>34</v>
      </c>
      <c r="E3555" s="301">
        <v>19688.28</v>
      </c>
      <c r="F3555" s="161">
        <v>2622.27</v>
      </c>
      <c r="G3555" s="161">
        <v>22310.55</v>
      </c>
    </row>
    <row r="3556" spans="1:7" s="190" customFormat="1" ht="51">
      <c r="A3556" s="160" t="s">
        <v>7625</v>
      </c>
      <c r="B3556" s="300"/>
      <c r="C3556" s="160" t="s">
        <v>7413</v>
      </c>
      <c r="D3556" s="638" t="s">
        <v>34</v>
      </c>
      <c r="E3556" s="301">
        <v>27551.42</v>
      </c>
      <c r="F3556" s="161">
        <v>4425.3999999999996</v>
      </c>
      <c r="G3556" s="161">
        <v>31976.82</v>
      </c>
    </row>
    <row r="3557" spans="1:7" s="190" customFormat="1" ht="15.95" customHeight="1">
      <c r="A3557" s="185" t="s">
        <v>6171</v>
      </c>
      <c r="B3557" s="186" t="s">
        <v>7414</v>
      </c>
      <c r="C3557" s="187"/>
      <c r="D3557" s="191"/>
      <c r="E3557" s="192"/>
      <c r="F3557" s="192"/>
      <c r="G3557" s="193"/>
    </row>
    <row r="3558" spans="1:7" s="190" customFormat="1">
      <c r="A3558" s="160" t="s">
        <v>6172</v>
      </c>
      <c r="B3558" s="300"/>
      <c r="C3558" s="160" t="s">
        <v>6173</v>
      </c>
      <c r="D3558" s="638" t="s">
        <v>0</v>
      </c>
      <c r="E3558" s="301">
        <v>57.63</v>
      </c>
      <c r="F3558" s="161">
        <v>10.06</v>
      </c>
      <c r="G3558" s="161">
        <v>67.69</v>
      </c>
    </row>
    <row r="3559" spans="1:7">
      <c r="A3559" s="160" t="s">
        <v>6174</v>
      </c>
      <c r="B3559" s="300"/>
      <c r="C3559" s="160" t="s">
        <v>6175</v>
      </c>
      <c r="D3559" s="638" t="s">
        <v>0</v>
      </c>
      <c r="E3559" s="301">
        <v>74.19</v>
      </c>
      <c r="F3559" s="161">
        <v>13.42</v>
      </c>
      <c r="G3559" s="161">
        <v>87.61</v>
      </c>
    </row>
    <row r="3560" spans="1:7" s="190" customFormat="1">
      <c r="A3560" s="160" t="s">
        <v>6176</v>
      </c>
      <c r="B3560" s="300"/>
      <c r="C3560" s="160" t="s">
        <v>6177</v>
      </c>
      <c r="D3560" s="638" t="s">
        <v>0</v>
      </c>
      <c r="E3560" s="301">
        <v>130.38</v>
      </c>
      <c r="F3560" s="161">
        <v>15.1</v>
      </c>
      <c r="G3560" s="161">
        <v>145.47999999999999</v>
      </c>
    </row>
    <row r="3561" spans="1:7" s="190" customFormat="1">
      <c r="A3561" s="160" t="s">
        <v>6178</v>
      </c>
      <c r="B3561" s="300"/>
      <c r="C3561" s="160" t="s">
        <v>6179</v>
      </c>
      <c r="D3561" s="638" t="s">
        <v>0</v>
      </c>
      <c r="E3561" s="301">
        <v>139</v>
      </c>
      <c r="F3561" s="161">
        <v>15.1</v>
      </c>
      <c r="G3561" s="161">
        <v>154.1</v>
      </c>
    </row>
    <row r="3562" spans="1:7" s="190" customFormat="1">
      <c r="A3562" s="160" t="s">
        <v>6180</v>
      </c>
      <c r="B3562" s="300"/>
      <c r="C3562" s="160" t="s">
        <v>6181</v>
      </c>
      <c r="D3562" s="638" t="s">
        <v>0</v>
      </c>
      <c r="E3562" s="301">
        <v>170.96</v>
      </c>
      <c r="F3562" s="161">
        <v>20.13</v>
      </c>
      <c r="G3562" s="161">
        <v>191.09</v>
      </c>
    </row>
    <row r="3563" spans="1:7" s="190" customFormat="1">
      <c r="A3563" s="160" t="s">
        <v>6182</v>
      </c>
      <c r="B3563" s="300"/>
      <c r="C3563" s="160" t="s">
        <v>6183</v>
      </c>
      <c r="D3563" s="638" t="s">
        <v>0</v>
      </c>
      <c r="E3563" s="301">
        <v>712.38</v>
      </c>
      <c r="F3563" s="161">
        <v>15.1</v>
      </c>
      <c r="G3563" s="161">
        <v>727.48</v>
      </c>
    </row>
    <row r="3564" spans="1:7" s="190" customFormat="1" ht="25.5">
      <c r="A3564" s="160" t="s">
        <v>6184</v>
      </c>
      <c r="B3564" s="300"/>
      <c r="C3564" s="160" t="s">
        <v>6185</v>
      </c>
      <c r="D3564" s="638" t="s">
        <v>0</v>
      </c>
      <c r="E3564" s="301">
        <v>1415.62</v>
      </c>
      <c r="F3564" s="161">
        <v>67.099999999999994</v>
      </c>
      <c r="G3564" s="161">
        <v>1482.72</v>
      </c>
    </row>
    <row r="3565" spans="1:7" s="190" customFormat="1" ht="15.95" customHeight="1">
      <c r="A3565" s="185" t="s">
        <v>6186</v>
      </c>
      <c r="B3565" s="186" t="s">
        <v>6187</v>
      </c>
      <c r="C3565" s="187"/>
      <c r="D3565" s="191"/>
      <c r="E3565" s="192"/>
      <c r="F3565" s="192"/>
      <c r="G3565" s="193"/>
    </row>
    <row r="3566" spans="1:7" s="190" customFormat="1">
      <c r="A3566" s="160" t="s">
        <v>6188</v>
      </c>
      <c r="B3566" s="300"/>
      <c r="C3566" s="160" t="s">
        <v>2281</v>
      </c>
      <c r="D3566" s="638" t="s">
        <v>0</v>
      </c>
      <c r="E3566" s="301">
        <v>0</v>
      </c>
      <c r="F3566" s="161">
        <v>40.950000000000003</v>
      </c>
      <c r="G3566" s="161">
        <v>40.950000000000003</v>
      </c>
    </row>
    <row r="3567" spans="1:7" s="190" customFormat="1" ht="25.5">
      <c r="A3567" s="160" t="s">
        <v>6189</v>
      </c>
      <c r="B3567" s="300"/>
      <c r="C3567" s="160" t="s">
        <v>2282</v>
      </c>
      <c r="D3567" s="638" t="s">
        <v>0</v>
      </c>
      <c r="E3567" s="301">
        <v>0</v>
      </c>
      <c r="F3567" s="161">
        <v>109.2</v>
      </c>
      <c r="G3567" s="161">
        <v>109.2</v>
      </c>
    </row>
    <row r="3568" spans="1:7" s="190" customFormat="1" ht="25.5">
      <c r="A3568" s="160" t="s">
        <v>6190</v>
      </c>
      <c r="B3568" s="300"/>
      <c r="C3568" s="160" t="s">
        <v>2283</v>
      </c>
      <c r="D3568" s="638" t="s">
        <v>0</v>
      </c>
      <c r="E3568" s="301">
        <v>0</v>
      </c>
      <c r="F3568" s="161">
        <v>245.7</v>
      </c>
      <c r="G3568" s="161">
        <v>245.7</v>
      </c>
    </row>
    <row r="3569" spans="1:7" s="190" customFormat="1" ht="15.95" customHeight="1">
      <c r="A3569" s="179" t="s">
        <v>6191</v>
      </c>
      <c r="B3569" s="180" t="s">
        <v>6192</v>
      </c>
      <c r="C3569" s="181"/>
      <c r="D3569" s="182"/>
      <c r="E3569" s="183"/>
      <c r="F3569" s="183"/>
      <c r="G3569" s="184"/>
    </row>
    <row r="3570" spans="1:7" s="190" customFormat="1" ht="15.95" customHeight="1">
      <c r="A3570" s="185" t="s">
        <v>6193</v>
      </c>
      <c r="B3570" s="186" t="s">
        <v>2284</v>
      </c>
      <c r="C3570" s="187"/>
      <c r="D3570" s="191"/>
      <c r="E3570" s="192"/>
      <c r="F3570" s="192"/>
      <c r="G3570" s="193"/>
    </row>
    <row r="3571" spans="1:7" s="190" customFormat="1" ht="25.5">
      <c r="A3571" s="160" t="s">
        <v>6194</v>
      </c>
      <c r="B3571" s="300"/>
      <c r="C3571" s="160" t="s">
        <v>2290</v>
      </c>
      <c r="D3571" s="638" t="s">
        <v>0</v>
      </c>
      <c r="E3571" s="301">
        <v>21.05</v>
      </c>
      <c r="F3571" s="161">
        <v>33.549999999999997</v>
      </c>
      <c r="G3571" s="161">
        <v>54.6</v>
      </c>
    </row>
    <row r="3572" spans="1:7" s="190" customFormat="1" ht="25.5">
      <c r="A3572" s="160" t="s">
        <v>6195</v>
      </c>
      <c r="B3572" s="300"/>
      <c r="C3572" s="160" t="s">
        <v>2285</v>
      </c>
      <c r="D3572" s="638" t="s">
        <v>0</v>
      </c>
      <c r="E3572" s="301">
        <v>28.5</v>
      </c>
      <c r="F3572" s="161">
        <v>33.549999999999997</v>
      </c>
      <c r="G3572" s="161">
        <v>62.05</v>
      </c>
    </row>
    <row r="3573" spans="1:7" s="190" customFormat="1" ht="25.5">
      <c r="A3573" s="160" t="s">
        <v>6196</v>
      </c>
      <c r="B3573" s="300"/>
      <c r="C3573" s="160" t="s">
        <v>2286</v>
      </c>
      <c r="D3573" s="638" t="s">
        <v>0</v>
      </c>
      <c r="E3573" s="301">
        <v>35.89</v>
      </c>
      <c r="F3573" s="161">
        <v>33.549999999999997</v>
      </c>
      <c r="G3573" s="161">
        <v>69.44</v>
      </c>
    </row>
    <row r="3574" spans="1:7" s="190" customFormat="1" ht="25.5">
      <c r="A3574" s="160" t="s">
        <v>6197</v>
      </c>
      <c r="B3574" s="300"/>
      <c r="C3574" s="160" t="s">
        <v>2287</v>
      </c>
      <c r="D3574" s="638" t="s">
        <v>0</v>
      </c>
      <c r="E3574" s="301">
        <v>37.229999999999997</v>
      </c>
      <c r="F3574" s="161">
        <v>33.549999999999997</v>
      </c>
      <c r="G3574" s="161">
        <v>70.78</v>
      </c>
    </row>
    <row r="3575" spans="1:7" s="190" customFormat="1" ht="25.5">
      <c r="A3575" s="160" t="s">
        <v>6198</v>
      </c>
      <c r="B3575" s="300"/>
      <c r="C3575" s="160" t="s">
        <v>2288</v>
      </c>
      <c r="D3575" s="638" t="s">
        <v>0</v>
      </c>
      <c r="E3575" s="301">
        <v>43.63</v>
      </c>
      <c r="F3575" s="161">
        <v>33.549999999999997</v>
      </c>
      <c r="G3575" s="161">
        <v>77.180000000000007</v>
      </c>
    </row>
    <row r="3576" spans="1:7" s="190" customFormat="1" ht="25.5">
      <c r="A3576" s="160" t="s">
        <v>6199</v>
      </c>
      <c r="B3576" s="300"/>
      <c r="C3576" s="160" t="s">
        <v>2289</v>
      </c>
      <c r="D3576" s="638" t="s">
        <v>0</v>
      </c>
      <c r="E3576" s="301">
        <v>57.69</v>
      </c>
      <c r="F3576" s="161">
        <v>33.549999999999997</v>
      </c>
      <c r="G3576" s="161">
        <v>91.24</v>
      </c>
    </row>
    <row r="3577" spans="1:7" s="190" customFormat="1" ht="15.95" customHeight="1">
      <c r="A3577" s="185" t="s">
        <v>6200</v>
      </c>
      <c r="B3577" s="186" t="s">
        <v>2291</v>
      </c>
      <c r="C3577" s="187"/>
      <c r="D3577" s="191"/>
      <c r="E3577" s="192"/>
      <c r="F3577" s="192"/>
      <c r="G3577" s="193"/>
    </row>
    <row r="3578" spans="1:7" s="190" customFormat="1" ht="25.5">
      <c r="A3578" s="160" t="s">
        <v>6201</v>
      </c>
      <c r="B3578" s="300"/>
      <c r="C3578" s="160" t="s">
        <v>8031</v>
      </c>
      <c r="D3578" s="638" t="s">
        <v>0</v>
      </c>
      <c r="E3578" s="301">
        <v>65.069999999999993</v>
      </c>
      <c r="F3578" s="161">
        <v>151.72999999999999</v>
      </c>
      <c r="G3578" s="161">
        <v>216.8</v>
      </c>
    </row>
    <row r="3579" spans="1:7" s="190" customFormat="1" ht="25.5">
      <c r="A3579" s="160" t="s">
        <v>6970</v>
      </c>
      <c r="B3579" s="300"/>
      <c r="C3579" s="160" t="s">
        <v>6971</v>
      </c>
      <c r="D3579" s="638" t="s">
        <v>0</v>
      </c>
      <c r="E3579" s="301">
        <v>303.14</v>
      </c>
      <c r="F3579" s="161">
        <v>33.549999999999997</v>
      </c>
      <c r="G3579" s="161">
        <v>336.69</v>
      </c>
    </row>
    <row r="3580" spans="1:7" s="190" customFormat="1" ht="15.95" customHeight="1">
      <c r="A3580" s="185" t="s">
        <v>6202</v>
      </c>
      <c r="B3580" s="186" t="s">
        <v>7415</v>
      </c>
      <c r="C3580" s="187"/>
      <c r="D3580" s="191"/>
      <c r="E3580" s="192"/>
      <c r="F3580" s="192"/>
      <c r="G3580" s="193"/>
    </row>
    <row r="3581" spans="1:7" s="190" customFormat="1" ht="25.5">
      <c r="A3581" s="160" t="s">
        <v>6203</v>
      </c>
      <c r="B3581" s="300"/>
      <c r="C3581" s="160" t="s">
        <v>2292</v>
      </c>
      <c r="D3581" s="638" t="s">
        <v>0</v>
      </c>
      <c r="E3581" s="301">
        <v>18.149999999999999</v>
      </c>
      <c r="F3581" s="161">
        <v>33.549999999999997</v>
      </c>
      <c r="G3581" s="161">
        <v>51.7</v>
      </c>
    </row>
    <row r="3582" spans="1:7" s="190" customFormat="1" ht="15.95" customHeight="1">
      <c r="A3582" s="185" t="s">
        <v>6204</v>
      </c>
      <c r="B3582" s="186" t="s">
        <v>7416</v>
      </c>
      <c r="C3582" s="187"/>
      <c r="D3582" s="191"/>
      <c r="E3582" s="192"/>
      <c r="F3582" s="192"/>
      <c r="G3582" s="193"/>
    </row>
    <row r="3583" spans="1:7" s="190" customFormat="1" ht="25.5">
      <c r="A3583" s="160" t="s">
        <v>6205</v>
      </c>
      <c r="B3583" s="300"/>
      <c r="C3583" s="160" t="s">
        <v>2293</v>
      </c>
      <c r="D3583" s="638" t="s">
        <v>0</v>
      </c>
      <c r="E3583" s="301">
        <v>67.709999999999994</v>
      </c>
      <c r="F3583" s="161">
        <v>40.26</v>
      </c>
      <c r="G3583" s="161">
        <v>107.97</v>
      </c>
    </row>
    <row r="3584" spans="1:7" s="190" customFormat="1" ht="25.5">
      <c r="A3584" s="160" t="s">
        <v>6206</v>
      </c>
      <c r="B3584" s="300"/>
      <c r="C3584" s="160" t="s">
        <v>2294</v>
      </c>
      <c r="D3584" s="638" t="s">
        <v>0</v>
      </c>
      <c r="E3584" s="301">
        <v>247.37</v>
      </c>
      <c r="F3584" s="161">
        <v>50.34</v>
      </c>
      <c r="G3584" s="161">
        <v>297.70999999999998</v>
      </c>
    </row>
    <row r="3585" spans="1:7" s="190" customFormat="1" ht="15.95" customHeight="1">
      <c r="A3585" s="185" t="s">
        <v>6207</v>
      </c>
      <c r="B3585" s="186" t="s">
        <v>2295</v>
      </c>
      <c r="C3585" s="187"/>
      <c r="D3585" s="191"/>
      <c r="E3585" s="192"/>
      <c r="F3585" s="192"/>
      <c r="G3585" s="193"/>
    </row>
    <row r="3586" spans="1:7" s="190" customFormat="1">
      <c r="A3586" s="160" t="s">
        <v>6208</v>
      </c>
      <c r="B3586" s="300"/>
      <c r="C3586" s="160" t="s">
        <v>7417</v>
      </c>
      <c r="D3586" s="638" t="s">
        <v>0</v>
      </c>
      <c r="E3586" s="301">
        <v>7.56</v>
      </c>
      <c r="F3586" s="161">
        <v>2.0099999999999998</v>
      </c>
      <c r="G3586" s="161">
        <v>9.57</v>
      </c>
    </row>
    <row r="3587" spans="1:7" s="190" customFormat="1" ht="25.5">
      <c r="A3587" s="160" t="s">
        <v>6209</v>
      </c>
      <c r="B3587" s="300"/>
      <c r="C3587" s="160" t="s">
        <v>2296</v>
      </c>
      <c r="D3587" s="638" t="s">
        <v>2</v>
      </c>
      <c r="E3587" s="301">
        <v>770.76</v>
      </c>
      <c r="F3587" s="161">
        <v>21.96</v>
      </c>
      <c r="G3587" s="161">
        <v>792.72</v>
      </c>
    </row>
    <row r="3588" spans="1:7" s="190" customFormat="1">
      <c r="A3588" s="160" t="s">
        <v>6210</v>
      </c>
      <c r="B3588" s="300"/>
      <c r="C3588" s="160" t="s">
        <v>7418</v>
      </c>
      <c r="D3588" s="638" t="s">
        <v>0</v>
      </c>
      <c r="E3588" s="301">
        <v>5.07</v>
      </c>
      <c r="F3588" s="161">
        <v>2.0099999999999998</v>
      </c>
      <c r="G3588" s="161">
        <v>7.08</v>
      </c>
    </row>
    <row r="3589" spans="1:7" s="190" customFormat="1" ht="25.5">
      <c r="A3589" s="160" t="s">
        <v>8032</v>
      </c>
      <c r="B3589" s="300"/>
      <c r="C3589" s="160" t="s">
        <v>8033</v>
      </c>
      <c r="D3589" s="638" t="s">
        <v>0</v>
      </c>
      <c r="E3589" s="301">
        <v>310.29000000000002</v>
      </c>
      <c r="F3589" s="161">
        <v>17.559999999999999</v>
      </c>
      <c r="G3589" s="161">
        <v>327.85</v>
      </c>
    </row>
    <row r="3590" spans="1:7" s="190" customFormat="1">
      <c r="A3590" s="160" t="s">
        <v>6211</v>
      </c>
      <c r="B3590" s="300"/>
      <c r="C3590" s="160" t="s">
        <v>7419</v>
      </c>
      <c r="D3590" s="638" t="s">
        <v>0</v>
      </c>
      <c r="E3590" s="301">
        <v>18.170000000000002</v>
      </c>
      <c r="F3590" s="161">
        <v>2.0099999999999998</v>
      </c>
      <c r="G3590" s="161">
        <v>20.18</v>
      </c>
    </row>
    <row r="3591" spans="1:7" s="190" customFormat="1">
      <c r="A3591" s="160" t="s">
        <v>6212</v>
      </c>
      <c r="B3591" s="300"/>
      <c r="C3591" s="160" t="s">
        <v>7420</v>
      </c>
      <c r="D3591" s="638" t="s">
        <v>0</v>
      </c>
      <c r="E3591" s="301">
        <v>4.1100000000000003</v>
      </c>
      <c r="F3591" s="161">
        <v>2.0099999999999998</v>
      </c>
      <c r="G3591" s="161">
        <v>6.12</v>
      </c>
    </row>
    <row r="3592" spans="1:7" s="190" customFormat="1" ht="25.5">
      <c r="A3592" s="160" t="s">
        <v>6213</v>
      </c>
      <c r="B3592" s="300"/>
      <c r="C3592" s="160" t="s">
        <v>2297</v>
      </c>
      <c r="D3592" s="638" t="s">
        <v>2</v>
      </c>
      <c r="E3592" s="301">
        <v>804.16</v>
      </c>
      <c r="F3592" s="161">
        <v>21.96</v>
      </c>
      <c r="G3592" s="161">
        <v>826.12</v>
      </c>
    </row>
    <row r="3593" spans="1:7" s="190" customFormat="1" ht="25.5">
      <c r="A3593" s="160" t="s">
        <v>6214</v>
      </c>
      <c r="B3593" s="300"/>
      <c r="C3593" s="160" t="s">
        <v>2298</v>
      </c>
      <c r="D3593" s="638" t="s">
        <v>2</v>
      </c>
      <c r="E3593" s="301">
        <v>782.35</v>
      </c>
      <c r="F3593" s="161">
        <v>21.96</v>
      </c>
      <c r="G3593" s="161">
        <v>804.31</v>
      </c>
    </row>
    <row r="3594" spans="1:7" s="190" customFormat="1" ht="25.5">
      <c r="A3594" s="160" t="s">
        <v>6215</v>
      </c>
      <c r="B3594" s="300"/>
      <c r="C3594" s="160" t="s">
        <v>2299</v>
      </c>
      <c r="D3594" s="638" t="s">
        <v>0</v>
      </c>
      <c r="E3594" s="301">
        <v>50.61</v>
      </c>
      <c r="F3594" s="161">
        <v>10.98</v>
      </c>
      <c r="G3594" s="161">
        <v>61.59</v>
      </c>
    </row>
    <row r="3595" spans="1:7" s="190" customFormat="1" ht="38.25">
      <c r="A3595" s="160" t="s">
        <v>6216</v>
      </c>
      <c r="B3595" s="300"/>
      <c r="C3595" s="160" t="s">
        <v>7421</v>
      </c>
      <c r="D3595" s="638" t="s">
        <v>0</v>
      </c>
      <c r="E3595" s="301">
        <v>3088.53</v>
      </c>
      <c r="F3595" s="161">
        <v>40.26</v>
      </c>
      <c r="G3595" s="161">
        <v>3128.79</v>
      </c>
    </row>
    <row r="3596" spans="1:7" s="190" customFormat="1" ht="38.25">
      <c r="A3596" s="160" t="s">
        <v>6217</v>
      </c>
      <c r="B3596" s="300"/>
      <c r="C3596" s="160" t="s">
        <v>7422</v>
      </c>
      <c r="D3596" s="638" t="s">
        <v>0</v>
      </c>
      <c r="E3596" s="301">
        <v>4069.62</v>
      </c>
      <c r="F3596" s="161">
        <v>40.26</v>
      </c>
      <c r="G3596" s="161">
        <v>4109.88</v>
      </c>
    </row>
    <row r="3597" spans="1:7" s="190" customFormat="1" ht="25.5">
      <c r="A3597" s="160" t="s">
        <v>6218</v>
      </c>
      <c r="B3597" s="300"/>
      <c r="C3597" s="160" t="s">
        <v>7423</v>
      </c>
      <c r="D3597" s="638" t="s">
        <v>0</v>
      </c>
      <c r="E3597" s="301">
        <v>252.87</v>
      </c>
      <c r="F3597" s="161">
        <v>45.39</v>
      </c>
      <c r="G3597" s="161">
        <v>298.26</v>
      </c>
    </row>
    <row r="3598" spans="1:7" s="190" customFormat="1" ht="25.5">
      <c r="A3598" s="160" t="s">
        <v>6219</v>
      </c>
      <c r="B3598" s="300"/>
      <c r="C3598" s="160" t="s">
        <v>7424</v>
      </c>
      <c r="D3598" s="638" t="s">
        <v>0</v>
      </c>
      <c r="E3598" s="301">
        <v>256.25</v>
      </c>
      <c r="F3598" s="161">
        <v>45.39</v>
      </c>
      <c r="G3598" s="161">
        <v>301.64</v>
      </c>
    </row>
    <row r="3599" spans="1:7" s="190" customFormat="1" ht="25.5">
      <c r="A3599" s="160" t="s">
        <v>6220</v>
      </c>
      <c r="B3599" s="300"/>
      <c r="C3599" s="160" t="s">
        <v>7425</v>
      </c>
      <c r="D3599" s="638" t="s">
        <v>0</v>
      </c>
      <c r="E3599" s="301">
        <v>282.58</v>
      </c>
      <c r="F3599" s="161">
        <v>45.39</v>
      </c>
      <c r="G3599" s="161">
        <v>327.97</v>
      </c>
    </row>
    <row r="3600" spans="1:7" s="190" customFormat="1" ht="25.5">
      <c r="A3600" s="160" t="s">
        <v>6221</v>
      </c>
      <c r="B3600" s="300"/>
      <c r="C3600" s="160" t="s">
        <v>7426</v>
      </c>
      <c r="D3600" s="638" t="s">
        <v>0</v>
      </c>
      <c r="E3600" s="301">
        <v>82.54</v>
      </c>
      <c r="F3600" s="161">
        <v>45.39</v>
      </c>
      <c r="G3600" s="161">
        <v>127.93</v>
      </c>
    </row>
    <row r="3601" spans="1:7" s="190" customFormat="1" ht="25.5">
      <c r="A3601" s="160" t="s">
        <v>6222</v>
      </c>
      <c r="B3601" s="300"/>
      <c r="C3601" s="160" t="s">
        <v>7427</v>
      </c>
      <c r="D3601" s="638" t="s">
        <v>0</v>
      </c>
      <c r="E3601" s="301">
        <v>131.65</v>
      </c>
      <c r="F3601" s="161">
        <v>45.39</v>
      </c>
      <c r="G3601" s="161">
        <v>177.04</v>
      </c>
    </row>
    <row r="3602" spans="1:7" s="190" customFormat="1" ht="25.5">
      <c r="A3602" s="160" t="s">
        <v>6223</v>
      </c>
      <c r="B3602" s="300"/>
      <c r="C3602" s="160" t="s">
        <v>7428</v>
      </c>
      <c r="D3602" s="638" t="s">
        <v>0</v>
      </c>
      <c r="E3602" s="301">
        <v>185.69</v>
      </c>
      <c r="F3602" s="161">
        <v>45.39</v>
      </c>
      <c r="G3602" s="161">
        <v>231.08</v>
      </c>
    </row>
    <row r="3603" spans="1:7" s="190" customFormat="1" ht="25.5">
      <c r="A3603" s="160" t="s">
        <v>6224</v>
      </c>
      <c r="B3603" s="300"/>
      <c r="C3603" s="160" t="s">
        <v>7429</v>
      </c>
      <c r="D3603" s="638" t="s">
        <v>0</v>
      </c>
      <c r="E3603" s="301">
        <v>254.67</v>
      </c>
      <c r="F3603" s="161">
        <v>45.39</v>
      </c>
      <c r="G3603" s="161">
        <v>300.06</v>
      </c>
    </row>
    <row r="3604" spans="1:7" s="190" customFormat="1" ht="38.25">
      <c r="A3604" s="160" t="s">
        <v>6225</v>
      </c>
      <c r="B3604" s="300"/>
      <c r="C3604" s="160" t="s">
        <v>2300</v>
      </c>
      <c r="D3604" s="638" t="s">
        <v>0</v>
      </c>
      <c r="E3604" s="301">
        <v>174.93</v>
      </c>
      <c r="F3604" s="161">
        <v>45.39</v>
      </c>
      <c r="G3604" s="161">
        <v>220.32</v>
      </c>
    </row>
    <row r="3605" spans="1:7" s="190" customFormat="1" ht="25.5">
      <c r="A3605" s="160" t="s">
        <v>6226</v>
      </c>
      <c r="B3605" s="300"/>
      <c r="C3605" s="160" t="s">
        <v>7430</v>
      </c>
      <c r="D3605" s="638" t="s">
        <v>34</v>
      </c>
      <c r="E3605" s="301">
        <v>717.25</v>
      </c>
      <c r="F3605" s="161">
        <v>14.21</v>
      </c>
      <c r="G3605" s="161">
        <v>731.46</v>
      </c>
    </row>
    <row r="3606" spans="1:7" s="190" customFormat="1" ht="25.5">
      <c r="A3606" s="160" t="s">
        <v>6227</v>
      </c>
      <c r="B3606" s="300"/>
      <c r="C3606" s="160" t="s">
        <v>7431</v>
      </c>
      <c r="D3606" s="638" t="s">
        <v>34</v>
      </c>
      <c r="E3606" s="301">
        <v>877.68</v>
      </c>
      <c r="F3606" s="161">
        <v>18.760000000000002</v>
      </c>
      <c r="G3606" s="161">
        <v>896.44</v>
      </c>
    </row>
    <row r="3607" spans="1:7" s="190" customFormat="1" ht="15.95" customHeight="1">
      <c r="A3607" s="185" t="s">
        <v>6228</v>
      </c>
      <c r="B3607" s="186" t="s">
        <v>7432</v>
      </c>
      <c r="C3607" s="187"/>
      <c r="D3607" s="191"/>
      <c r="E3607" s="192"/>
      <c r="F3607" s="192"/>
      <c r="G3607" s="193"/>
    </row>
    <row r="3608" spans="1:7" s="190" customFormat="1" ht="25.5">
      <c r="A3608" s="160" t="s">
        <v>6229</v>
      </c>
      <c r="B3608" s="300"/>
      <c r="C3608" s="160" t="s">
        <v>8034</v>
      </c>
      <c r="D3608" s="638" t="s">
        <v>0</v>
      </c>
      <c r="E3608" s="301">
        <v>294.72000000000003</v>
      </c>
      <c r="F3608" s="161">
        <v>33.549999999999997</v>
      </c>
      <c r="G3608" s="161">
        <v>328.27</v>
      </c>
    </row>
    <row r="3609" spans="1:7" s="190" customFormat="1" ht="15.95" customHeight="1">
      <c r="A3609" s="185" t="s">
        <v>6230</v>
      </c>
      <c r="B3609" s="186" t="s">
        <v>2301</v>
      </c>
      <c r="C3609" s="187"/>
      <c r="D3609" s="191"/>
      <c r="E3609" s="192"/>
      <c r="F3609" s="192"/>
      <c r="G3609" s="193"/>
    </row>
    <row r="3610" spans="1:7" s="190" customFormat="1" ht="25.5">
      <c r="A3610" s="160" t="s">
        <v>6231</v>
      </c>
      <c r="B3610" s="300"/>
      <c r="C3610" s="160" t="s">
        <v>7433</v>
      </c>
      <c r="D3610" s="638" t="s">
        <v>34</v>
      </c>
      <c r="E3610" s="301">
        <v>186.35</v>
      </c>
      <c r="F3610" s="161">
        <v>7.56</v>
      </c>
      <c r="G3610" s="161">
        <v>193.91</v>
      </c>
    </row>
    <row r="3611" spans="1:7" s="190" customFormat="1" ht="25.5">
      <c r="A3611" s="160" t="s">
        <v>6232</v>
      </c>
      <c r="B3611" s="300"/>
      <c r="C3611" s="160" t="s">
        <v>8035</v>
      </c>
      <c r="D3611" s="638" t="s">
        <v>34</v>
      </c>
      <c r="E3611" s="301">
        <v>187.69</v>
      </c>
      <c r="F3611" s="161">
        <v>7.56</v>
      </c>
      <c r="G3611" s="161">
        <v>195.25</v>
      </c>
    </row>
    <row r="3612" spans="1:7" s="190" customFormat="1" ht="25.5">
      <c r="A3612" s="160" t="s">
        <v>7626</v>
      </c>
      <c r="B3612" s="300"/>
      <c r="C3612" s="160" t="s">
        <v>8036</v>
      </c>
      <c r="D3612" s="638" t="s">
        <v>34</v>
      </c>
      <c r="E3612" s="301">
        <v>199.16</v>
      </c>
      <c r="F3612" s="161">
        <v>7.56</v>
      </c>
      <c r="G3612" s="161">
        <v>206.72</v>
      </c>
    </row>
    <row r="3613" spans="1:7" s="190" customFormat="1" ht="15.95" customHeight="1">
      <c r="A3613" s="185" t="s">
        <v>6233</v>
      </c>
      <c r="B3613" s="186" t="s">
        <v>7434</v>
      </c>
      <c r="C3613" s="187"/>
      <c r="D3613" s="191"/>
      <c r="E3613" s="192"/>
      <c r="F3613" s="192"/>
      <c r="G3613" s="193"/>
    </row>
    <row r="3614" spans="1:7" s="190" customFormat="1" ht="25.5">
      <c r="A3614" s="160" t="s">
        <v>6234</v>
      </c>
      <c r="B3614" s="300"/>
      <c r="C3614" s="160" t="s">
        <v>6972</v>
      </c>
      <c r="D3614" s="638" t="s">
        <v>0</v>
      </c>
      <c r="E3614" s="301">
        <v>1043.19</v>
      </c>
      <c r="F3614" s="161">
        <v>1083.53</v>
      </c>
      <c r="G3614" s="161">
        <v>2126.7199999999998</v>
      </c>
    </row>
    <row r="3615" spans="1:7" s="190" customFormat="1" ht="25.5">
      <c r="A3615" s="160" t="s">
        <v>6235</v>
      </c>
      <c r="B3615" s="300"/>
      <c r="C3615" s="160" t="s">
        <v>6973</v>
      </c>
      <c r="D3615" s="638" t="s">
        <v>0</v>
      </c>
      <c r="E3615" s="301">
        <v>1769.07</v>
      </c>
      <c r="F3615" s="161">
        <v>1683.98</v>
      </c>
      <c r="G3615" s="161">
        <v>3453.05</v>
      </c>
    </row>
    <row r="3616" spans="1:7" s="190" customFormat="1" ht="25.5">
      <c r="A3616" s="160" t="s">
        <v>6236</v>
      </c>
      <c r="B3616" s="300"/>
      <c r="C3616" s="160" t="s">
        <v>6974</v>
      </c>
      <c r="D3616" s="638" t="s">
        <v>0</v>
      </c>
      <c r="E3616" s="301">
        <v>2463.11</v>
      </c>
      <c r="F3616" s="161">
        <v>2280.13</v>
      </c>
      <c r="G3616" s="161">
        <v>4743.24</v>
      </c>
    </row>
    <row r="3617" spans="1:7" s="190" customFormat="1">
      <c r="A3617" s="160" t="s">
        <v>6975</v>
      </c>
      <c r="B3617" s="300"/>
      <c r="C3617" s="160" t="s">
        <v>6976</v>
      </c>
      <c r="D3617" s="638" t="s">
        <v>0</v>
      </c>
      <c r="E3617" s="301">
        <v>843.63</v>
      </c>
      <c r="F3617" s="161">
        <v>1069.0899999999999</v>
      </c>
      <c r="G3617" s="161">
        <v>1912.72</v>
      </c>
    </row>
    <row r="3618" spans="1:7" s="190" customFormat="1" ht="25.5">
      <c r="A3618" s="160" t="s">
        <v>6237</v>
      </c>
      <c r="B3618" s="300"/>
      <c r="C3618" s="160" t="s">
        <v>2302</v>
      </c>
      <c r="D3618" s="638" t="s">
        <v>0</v>
      </c>
      <c r="E3618" s="301">
        <v>2032.59</v>
      </c>
      <c r="F3618" s="161">
        <v>1833.03</v>
      </c>
      <c r="G3618" s="161">
        <v>3865.62</v>
      </c>
    </row>
    <row r="3619" spans="1:7" s="190" customFormat="1" ht="25.5">
      <c r="A3619" s="160" t="s">
        <v>6238</v>
      </c>
      <c r="B3619" s="300"/>
      <c r="C3619" s="160" t="s">
        <v>7435</v>
      </c>
      <c r="D3619" s="638" t="s">
        <v>34</v>
      </c>
      <c r="E3619" s="301">
        <v>177.54</v>
      </c>
      <c r="F3619" s="161">
        <v>266.29000000000002</v>
      </c>
      <c r="G3619" s="161">
        <v>443.83</v>
      </c>
    </row>
    <row r="3620" spans="1:7" s="190" customFormat="1">
      <c r="A3620" s="160" t="s">
        <v>6239</v>
      </c>
      <c r="B3620" s="300"/>
      <c r="C3620" s="160" t="s">
        <v>42</v>
      </c>
      <c r="D3620" s="638" t="s">
        <v>0</v>
      </c>
      <c r="E3620" s="301">
        <v>1259.81</v>
      </c>
      <c r="F3620" s="161">
        <v>1697.83</v>
      </c>
      <c r="G3620" s="161">
        <v>2957.64</v>
      </c>
    </row>
    <row r="3621" spans="1:7" s="190" customFormat="1" ht="15.95" customHeight="1">
      <c r="A3621" s="185" t="s">
        <v>6240</v>
      </c>
      <c r="B3621" s="186" t="s">
        <v>7436</v>
      </c>
      <c r="C3621" s="187"/>
      <c r="D3621" s="191"/>
      <c r="E3621" s="192"/>
      <c r="F3621" s="192"/>
      <c r="G3621" s="193"/>
    </row>
    <row r="3622" spans="1:7" s="190" customFormat="1" ht="38.25">
      <c r="A3622" s="160" t="s">
        <v>6241</v>
      </c>
      <c r="B3622" s="300"/>
      <c r="C3622" s="160" t="s">
        <v>2303</v>
      </c>
      <c r="D3622" s="638" t="s">
        <v>0</v>
      </c>
      <c r="E3622" s="301">
        <v>2144.4899999999998</v>
      </c>
      <c r="F3622" s="161">
        <v>2131.2800000000002</v>
      </c>
      <c r="G3622" s="161">
        <v>4275.7700000000004</v>
      </c>
    </row>
    <row r="3623" spans="1:7" s="190" customFormat="1" ht="38.25">
      <c r="A3623" s="160" t="s">
        <v>6242</v>
      </c>
      <c r="B3623" s="300"/>
      <c r="C3623" s="160" t="s">
        <v>2304</v>
      </c>
      <c r="D3623" s="638" t="s">
        <v>0</v>
      </c>
      <c r="E3623" s="301">
        <v>3506.43</v>
      </c>
      <c r="F3623" s="161">
        <v>3464.17</v>
      </c>
      <c r="G3623" s="161">
        <v>6970.6</v>
      </c>
    </row>
    <row r="3624" spans="1:7" s="190" customFormat="1" ht="38.25">
      <c r="A3624" s="160" t="s">
        <v>6243</v>
      </c>
      <c r="B3624" s="300"/>
      <c r="C3624" s="160" t="s">
        <v>2305</v>
      </c>
      <c r="D3624" s="638" t="s">
        <v>0</v>
      </c>
      <c r="E3624" s="301">
        <v>4992.66</v>
      </c>
      <c r="F3624" s="161">
        <v>4574.78</v>
      </c>
      <c r="G3624" s="161">
        <v>9567.44</v>
      </c>
    </row>
    <row r="3625" spans="1:7" s="190" customFormat="1" ht="38.25">
      <c r="A3625" s="160" t="s">
        <v>6244</v>
      </c>
      <c r="B3625" s="300"/>
      <c r="C3625" s="160" t="s">
        <v>2306</v>
      </c>
      <c r="D3625" s="638" t="s">
        <v>0</v>
      </c>
      <c r="E3625" s="301">
        <v>7477.25</v>
      </c>
      <c r="F3625" s="161">
        <v>5702.39</v>
      </c>
      <c r="G3625" s="161">
        <v>13179.64</v>
      </c>
    </row>
    <row r="3626" spans="1:7" s="190" customFormat="1" ht="15.95" customHeight="1">
      <c r="A3626" s="185" t="s">
        <v>6245</v>
      </c>
      <c r="B3626" s="186" t="s">
        <v>2307</v>
      </c>
      <c r="C3626" s="187"/>
      <c r="D3626" s="191"/>
      <c r="E3626" s="192"/>
      <c r="F3626" s="192"/>
      <c r="G3626" s="193"/>
    </row>
    <row r="3627" spans="1:7" s="190" customFormat="1" ht="38.25">
      <c r="A3627" s="160" t="s">
        <v>6246</v>
      </c>
      <c r="B3627" s="300"/>
      <c r="C3627" s="160" t="s">
        <v>2308</v>
      </c>
      <c r="D3627" s="638" t="s">
        <v>0</v>
      </c>
      <c r="E3627" s="301">
        <v>1513.99</v>
      </c>
      <c r="F3627" s="161">
        <v>1066.48</v>
      </c>
      <c r="G3627" s="161">
        <v>2580.4699999999998</v>
      </c>
    </row>
    <row r="3628" spans="1:7" s="190" customFormat="1" ht="38.25">
      <c r="A3628" s="160" t="s">
        <v>6247</v>
      </c>
      <c r="B3628" s="300"/>
      <c r="C3628" s="160" t="s">
        <v>2309</v>
      </c>
      <c r="D3628" s="638" t="s">
        <v>0</v>
      </c>
      <c r="E3628" s="301">
        <v>4254.8</v>
      </c>
      <c r="F3628" s="161">
        <v>1592.9</v>
      </c>
      <c r="G3628" s="161">
        <v>5847.7</v>
      </c>
    </row>
    <row r="3629" spans="1:7" ht="38.25">
      <c r="A3629" s="160" t="s">
        <v>6248</v>
      </c>
      <c r="B3629" s="300"/>
      <c r="C3629" s="160" t="s">
        <v>2310</v>
      </c>
      <c r="D3629" s="638" t="s">
        <v>0</v>
      </c>
      <c r="E3629" s="301">
        <v>6317.03</v>
      </c>
      <c r="F3629" s="161">
        <v>3185.81</v>
      </c>
      <c r="G3629" s="161">
        <v>9502.84</v>
      </c>
    </row>
    <row r="3630" spans="1:7" s="190" customFormat="1">
      <c r="A3630" s="160" t="s">
        <v>8037</v>
      </c>
      <c r="B3630" s="300"/>
      <c r="C3630" s="160" t="s">
        <v>8038</v>
      </c>
      <c r="D3630" s="638" t="s">
        <v>34</v>
      </c>
      <c r="E3630" s="301">
        <v>864.78</v>
      </c>
      <c r="F3630" s="161">
        <v>530.20000000000005</v>
      </c>
      <c r="G3630" s="161">
        <v>1394.98</v>
      </c>
    </row>
    <row r="3631" spans="1:7" s="190" customFormat="1" ht="25.5">
      <c r="A3631" s="160" t="s">
        <v>8039</v>
      </c>
      <c r="B3631" s="300"/>
      <c r="C3631" s="160" t="s">
        <v>8040</v>
      </c>
      <c r="D3631" s="638" t="s">
        <v>0</v>
      </c>
      <c r="E3631" s="301">
        <v>462.9</v>
      </c>
      <c r="F3631" s="161">
        <v>30.25</v>
      </c>
      <c r="G3631" s="161">
        <v>493.15</v>
      </c>
    </row>
    <row r="3632" spans="1:7" s="190" customFormat="1" ht="15.95" customHeight="1">
      <c r="A3632" s="185" t="s">
        <v>6249</v>
      </c>
      <c r="B3632" s="186" t="s">
        <v>2311</v>
      </c>
      <c r="C3632" s="187"/>
      <c r="D3632" s="191"/>
      <c r="E3632" s="192"/>
      <c r="F3632" s="192"/>
      <c r="G3632" s="193"/>
    </row>
    <row r="3633" spans="1:7" s="190" customFormat="1" ht="25.5">
      <c r="A3633" s="160" t="s">
        <v>6250</v>
      </c>
      <c r="B3633" s="300"/>
      <c r="C3633" s="160" t="s">
        <v>2312</v>
      </c>
      <c r="D3633" s="638" t="s">
        <v>34</v>
      </c>
      <c r="E3633" s="301">
        <v>262.93</v>
      </c>
      <c r="F3633" s="161">
        <v>21.96</v>
      </c>
      <c r="G3633" s="161">
        <v>284.89</v>
      </c>
    </row>
    <row r="3634" spans="1:7" s="190" customFormat="1" ht="25.5">
      <c r="A3634" s="160" t="s">
        <v>6251</v>
      </c>
      <c r="B3634" s="300"/>
      <c r="C3634" s="160" t="s">
        <v>2313</v>
      </c>
      <c r="D3634" s="638" t="s">
        <v>34</v>
      </c>
      <c r="E3634" s="301">
        <v>335.76</v>
      </c>
      <c r="F3634" s="161">
        <v>32.93</v>
      </c>
      <c r="G3634" s="161">
        <v>368.69</v>
      </c>
    </row>
    <row r="3635" spans="1:7" s="190" customFormat="1" ht="25.5">
      <c r="A3635" s="160" t="s">
        <v>6252</v>
      </c>
      <c r="B3635" s="300"/>
      <c r="C3635" s="160" t="s">
        <v>2314</v>
      </c>
      <c r="D3635" s="638" t="s">
        <v>34</v>
      </c>
      <c r="E3635" s="301">
        <v>394.1</v>
      </c>
      <c r="F3635" s="161">
        <v>43.9</v>
      </c>
      <c r="G3635" s="161">
        <v>438</v>
      </c>
    </row>
    <row r="3636" spans="1:7" s="190" customFormat="1" ht="25.5">
      <c r="A3636" s="160" t="s">
        <v>6253</v>
      </c>
      <c r="B3636" s="300"/>
      <c r="C3636" s="160" t="s">
        <v>2315</v>
      </c>
      <c r="D3636" s="638" t="s">
        <v>34</v>
      </c>
      <c r="E3636" s="301">
        <v>569.23</v>
      </c>
      <c r="F3636" s="161">
        <v>54.88</v>
      </c>
      <c r="G3636" s="161">
        <v>624.11</v>
      </c>
    </row>
    <row r="3637" spans="1:7" s="190" customFormat="1" ht="25.5">
      <c r="A3637" s="160" t="s">
        <v>6254</v>
      </c>
      <c r="B3637" s="300"/>
      <c r="C3637" s="160" t="s">
        <v>2316</v>
      </c>
      <c r="D3637" s="638" t="s">
        <v>34</v>
      </c>
      <c r="E3637" s="301">
        <v>852.21</v>
      </c>
      <c r="F3637" s="161">
        <v>65.86</v>
      </c>
      <c r="G3637" s="161">
        <v>918.07</v>
      </c>
    </row>
    <row r="3638" spans="1:7" s="190" customFormat="1" ht="25.5">
      <c r="A3638" s="160" t="s">
        <v>6255</v>
      </c>
      <c r="B3638" s="300"/>
      <c r="C3638" s="160" t="s">
        <v>2317</v>
      </c>
      <c r="D3638" s="638" t="s">
        <v>34</v>
      </c>
      <c r="E3638" s="301">
        <v>1577.8</v>
      </c>
      <c r="F3638" s="161">
        <v>109.76</v>
      </c>
      <c r="G3638" s="161">
        <v>1687.56</v>
      </c>
    </row>
    <row r="3639" spans="1:7" s="190" customFormat="1" ht="15.95" customHeight="1">
      <c r="A3639" s="185" t="s">
        <v>6256</v>
      </c>
      <c r="B3639" s="186" t="s">
        <v>6257</v>
      </c>
      <c r="C3639" s="187"/>
      <c r="D3639" s="191"/>
      <c r="E3639" s="192"/>
      <c r="F3639" s="192"/>
      <c r="G3639" s="193"/>
    </row>
    <row r="3640" spans="1:7" s="190" customFormat="1">
      <c r="A3640" s="160" t="s">
        <v>6258</v>
      </c>
      <c r="B3640" s="300"/>
      <c r="C3640" s="160" t="s">
        <v>6259</v>
      </c>
      <c r="D3640" s="638" t="s">
        <v>0</v>
      </c>
      <c r="E3640" s="301">
        <v>515.14</v>
      </c>
      <c r="F3640" s="161">
        <v>13.42</v>
      </c>
      <c r="G3640" s="161">
        <v>528.55999999999995</v>
      </c>
    </row>
    <row r="3641" spans="1:7" s="190" customFormat="1" ht="25.5">
      <c r="A3641" s="160" t="s">
        <v>6260</v>
      </c>
      <c r="B3641" s="300"/>
      <c r="C3641" s="160" t="s">
        <v>6261</v>
      </c>
      <c r="D3641" s="638" t="s">
        <v>0</v>
      </c>
      <c r="E3641" s="301">
        <v>215.71</v>
      </c>
      <c r="F3641" s="161">
        <v>16.79</v>
      </c>
      <c r="G3641" s="161">
        <v>232.5</v>
      </c>
    </row>
    <row r="3642" spans="1:7" s="190" customFormat="1" ht="15.95" customHeight="1">
      <c r="A3642" s="179" t="s">
        <v>6262</v>
      </c>
      <c r="B3642" s="180" t="s">
        <v>6263</v>
      </c>
      <c r="C3642" s="181"/>
      <c r="D3642" s="182"/>
      <c r="E3642" s="183"/>
      <c r="F3642" s="183"/>
      <c r="G3642" s="184"/>
    </row>
    <row r="3643" spans="1:7" s="190" customFormat="1" ht="15.95" customHeight="1">
      <c r="A3643" s="185" t="s">
        <v>6264</v>
      </c>
      <c r="B3643" s="186" t="s">
        <v>2318</v>
      </c>
      <c r="C3643" s="187"/>
      <c r="D3643" s="191"/>
      <c r="E3643" s="192"/>
      <c r="F3643" s="192"/>
      <c r="G3643" s="193"/>
    </row>
    <row r="3644" spans="1:7" s="190" customFormat="1" ht="25.5">
      <c r="A3644" s="160" t="s">
        <v>6265</v>
      </c>
      <c r="B3644" s="300"/>
      <c r="C3644" s="160" t="s">
        <v>2319</v>
      </c>
      <c r="D3644" s="638" t="s">
        <v>0</v>
      </c>
      <c r="E3644" s="301">
        <v>584.53</v>
      </c>
      <c r="F3644" s="161">
        <v>117.44</v>
      </c>
      <c r="G3644" s="161">
        <v>701.97</v>
      </c>
    </row>
    <row r="3645" spans="1:7" s="190" customFormat="1" ht="25.5">
      <c r="A3645" s="160" t="s">
        <v>6266</v>
      </c>
      <c r="B3645" s="300"/>
      <c r="C3645" s="160" t="s">
        <v>2320</v>
      </c>
      <c r="D3645" s="638" t="s">
        <v>0</v>
      </c>
      <c r="E3645" s="301">
        <v>204.96</v>
      </c>
      <c r="F3645" s="161">
        <v>117.44</v>
      </c>
      <c r="G3645" s="161">
        <v>322.39999999999998</v>
      </c>
    </row>
    <row r="3646" spans="1:7" s="190" customFormat="1" ht="25.5">
      <c r="A3646" s="160" t="s">
        <v>6267</v>
      </c>
      <c r="B3646" s="300"/>
      <c r="C3646" s="160" t="s">
        <v>2321</v>
      </c>
      <c r="D3646" s="638" t="s">
        <v>34</v>
      </c>
      <c r="E3646" s="301">
        <v>14.71</v>
      </c>
      <c r="F3646" s="161">
        <v>3.36</v>
      </c>
      <c r="G3646" s="161">
        <v>18.07</v>
      </c>
    </row>
    <row r="3647" spans="1:7" s="190" customFormat="1" ht="25.5">
      <c r="A3647" s="160" t="s">
        <v>6268</v>
      </c>
      <c r="B3647" s="300"/>
      <c r="C3647" s="160" t="s">
        <v>2322</v>
      </c>
      <c r="D3647" s="638" t="s">
        <v>0</v>
      </c>
      <c r="E3647" s="301">
        <v>66.08</v>
      </c>
      <c r="F3647" s="161">
        <v>10.06</v>
      </c>
      <c r="G3647" s="161">
        <v>76.14</v>
      </c>
    </row>
    <row r="3648" spans="1:7" s="190" customFormat="1" ht="25.5">
      <c r="A3648" s="160" t="s">
        <v>6269</v>
      </c>
      <c r="B3648" s="300"/>
      <c r="C3648" s="160" t="s">
        <v>2323</v>
      </c>
      <c r="D3648" s="638" t="s">
        <v>34</v>
      </c>
      <c r="E3648" s="301">
        <v>21.24</v>
      </c>
      <c r="F3648" s="161">
        <v>3.36</v>
      </c>
      <c r="G3648" s="161">
        <v>24.6</v>
      </c>
    </row>
    <row r="3649" spans="1:7" s="190" customFormat="1" ht="25.5">
      <c r="A3649" s="160" t="s">
        <v>6270</v>
      </c>
      <c r="B3649" s="300"/>
      <c r="C3649" s="160" t="s">
        <v>7437</v>
      </c>
      <c r="D3649" s="638" t="s">
        <v>0</v>
      </c>
      <c r="E3649" s="301">
        <v>143.43</v>
      </c>
      <c r="F3649" s="161">
        <v>3.36</v>
      </c>
      <c r="G3649" s="161">
        <v>146.79</v>
      </c>
    </row>
    <row r="3650" spans="1:7" s="190" customFormat="1" ht="51">
      <c r="A3650" s="160" t="s">
        <v>6271</v>
      </c>
      <c r="B3650" s="300"/>
      <c r="C3650" s="160" t="s">
        <v>2324</v>
      </c>
      <c r="D3650" s="638" t="s">
        <v>0</v>
      </c>
      <c r="E3650" s="301">
        <v>2897.25</v>
      </c>
      <c r="F3650" s="161">
        <v>183.69</v>
      </c>
      <c r="G3650" s="161">
        <v>3080.94</v>
      </c>
    </row>
    <row r="3651" spans="1:7" s="190" customFormat="1" ht="25.5">
      <c r="A3651" s="160" t="s">
        <v>6272</v>
      </c>
      <c r="B3651" s="300"/>
      <c r="C3651" s="160" t="s">
        <v>2325</v>
      </c>
      <c r="D3651" s="638" t="s">
        <v>0</v>
      </c>
      <c r="E3651" s="301">
        <v>34.56</v>
      </c>
      <c r="F3651" s="161">
        <v>3.36</v>
      </c>
      <c r="G3651" s="161">
        <v>37.92</v>
      </c>
    </row>
    <row r="3652" spans="1:7" s="190" customFormat="1" ht="25.5">
      <c r="A3652" s="160" t="s">
        <v>6273</v>
      </c>
      <c r="B3652" s="300"/>
      <c r="C3652" s="160" t="s">
        <v>2326</v>
      </c>
      <c r="D3652" s="638" t="s">
        <v>0</v>
      </c>
      <c r="E3652" s="301">
        <v>46.28</v>
      </c>
      <c r="F3652" s="161">
        <v>3.36</v>
      </c>
      <c r="G3652" s="161">
        <v>49.64</v>
      </c>
    </row>
    <row r="3653" spans="1:7" s="190" customFormat="1" ht="25.5">
      <c r="A3653" s="160" t="s">
        <v>6274</v>
      </c>
      <c r="B3653" s="300"/>
      <c r="C3653" s="160" t="s">
        <v>2327</v>
      </c>
      <c r="D3653" s="638" t="s">
        <v>0</v>
      </c>
      <c r="E3653" s="301">
        <v>1177.75</v>
      </c>
      <c r="F3653" s="161">
        <v>43.06</v>
      </c>
      <c r="G3653" s="161">
        <v>1220.81</v>
      </c>
    </row>
    <row r="3654" spans="1:7" s="190" customFormat="1" ht="25.5">
      <c r="A3654" s="160" t="s">
        <v>6275</v>
      </c>
      <c r="B3654" s="300"/>
      <c r="C3654" s="160" t="s">
        <v>2328</v>
      </c>
      <c r="D3654" s="638" t="s">
        <v>0</v>
      </c>
      <c r="E3654" s="301">
        <v>57.26</v>
      </c>
      <c r="F3654" s="161">
        <v>3.36</v>
      </c>
      <c r="G3654" s="161">
        <v>60.62</v>
      </c>
    </row>
    <row r="3655" spans="1:7" s="190" customFormat="1" ht="25.5">
      <c r="A3655" s="160" t="s">
        <v>6276</v>
      </c>
      <c r="B3655" s="300"/>
      <c r="C3655" s="160" t="s">
        <v>2329</v>
      </c>
      <c r="D3655" s="638" t="s">
        <v>0</v>
      </c>
      <c r="E3655" s="301">
        <v>39.5</v>
      </c>
      <c r="F3655" s="161">
        <v>3.36</v>
      </c>
      <c r="G3655" s="161">
        <v>42.86</v>
      </c>
    </row>
    <row r="3656" spans="1:7" s="190" customFormat="1">
      <c r="A3656" s="160" t="s">
        <v>6277</v>
      </c>
      <c r="B3656" s="300"/>
      <c r="C3656" s="160" t="s">
        <v>2330</v>
      </c>
      <c r="D3656" s="638" t="s">
        <v>0</v>
      </c>
      <c r="E3656" s="301">
        <v>13.24</v>
      </c>
      <c r="F3656" s="161">
        <v>0.45</v>
      </c>
      <c r="G3656" s="161">
        <v>13.69</v>
      </c>
    </row>
    <row r="3657" spans="1:7" s="190" customFormat="1" ht="25.5">
      <c r="A3657" s="160" t="s">
        <v>6278</v>
      </c>
      <c r="B3657" s="300"/>
      <c r="C3657" s="160" t="s">
        <v>2331</v>
      </c>
      <c r="D3657" s="638" t="s">
        <v>0</v>
      </c>
      <c r="E3657" s="301">
        <v>158.46</v>
      </c>
      <c r="F3657" s="161">
        <v>3.36</v>
      </c>
      <c r="G3657" s="161">
        <v>161.82</v>
      </c>
    </row>
    <row r="3658" spans="1:7" s="190" customFormat="1" ht="25.5">
      <c r="A3658" s="160" t="s">
        <v>6279</v>
      </c>
      <c r="B3658" s="300"/>
      <c r="C3658" s="160" t="s">
        <v>2332</v>
      </c>
      <c r="D3658" s="638" t="s">
        <v>0</v>
      </c>
      <c r="E3658" s="301">
        <v>1238.98</v>
      </c>
      <c r="F3658" s="161">
        <v>174.46</v>
      </c>
      <c r="G3658" s="161">
        <v>1413.44</v>
      </c>
    </row>
    <row r="3659" spans="1:7" s="190" customFormat="1" ht="25.5">
      <c r="A3659" s="160" t="s">
        <v>6280</v>
      </c>
      <c r="B3659" s="300"/>
      <c r="C3659" s="160" t="s">
        <v>2333</v>
      </c>
      <c r="D3659" s="638" t="s">
        <v>0</v>
      </c>
      <c r="E3659" s="301">
        <v>1457.17</v>
      </c>
      <c r="F3659" s="161">
        <v>174.46</v>
      </c>
      <c r="G3659" s="161">
        <v>1631.63</v>
      </c>
    </row>
    <row r="3660" spans="1:7" s="190" customFormat="1" ht="25.5">
      <c r="A3660" s="160" t="s">
        <v>6281</v>
      </c>
      <c r="B3660" s="300"/>
      <c r="C3660" s="160" t="s">
        <v>2334</v>
      </c>
      <c r="D3660" s="638" t="s">
        <v>0</v>
      </c>
      <c r="E3660" s="301">
        <v>1625.42</v>
      </c>
      <c r="F3660" s="161">
        <v>529.66999999999996</v>
      </c>
      <c r="G3660" s="161">
        <v>2155.09</v>
      </c>
    </row>
    <row r="3661" spans="1:7" s="190" customFormat="1" ht="15.95" customHeight="1">
      <c r="A3661" s="185" t="s">
        <v>6282</v>
      </c>
      <c r="B3661" s="186" t="s">
        <v>7438</v>
      </c>
      <c r="C3661" s="187"/>
      <c r="D3661" s="191"/>
      <c r="E3661" s="192"/>
      <c r="F3661" s="192"/>
      <c r="G3661" s="193"/>
    </row>
    <row r="3662" spans="1:7" s="190" customFormat="1" ht="25.5">
      <c r="A3662" s="160" t="s">
        <v>6283</v>
      </c>
      <c r="B3662" s="300"/>
      <c r="C3662" s="160" t="s">
        <v>2335</v>
      </c>
      <c r="D3662" s="638" t="s">
        <v>0</v>
      </c>
      <c r="E3662" s="301">
        <v>21.95</v>
      </c>
      <c r="F3662" s="161">
        <v>11.81</v>
      </c>
      <c r="G3662" s="161">
        <v>33.76</v>
      </c>
    </row>
    <row r="3663" spans="1:7" s="190" customFormat="1">
      <c r="A3663" s="160" t="s">
        <v>6284</v>
      </c>
      <c r="B3663" s="300"/>
      <c r="C3663" s="160" t="s">
        <v>2336</v>
      </c>
      <c r="D3663" s="638" t="s">
        <v>0</v>
      </c>
      <c r="E3663" s="301">
        <v>541.75</v>
      </c>
      <c r="F3663" s="161">
        <v>16.79</v>
      </c>
      <c r="G3663" s="161">
        <v>558.54</v>
      </c>
    </row>
    <row r="3664" spans="1:7" s="190" customFormat="1" ht="25.5">
      <c r="A3664" s="160" t="s">
        <v>6285</v>
      </c>
      <c r="B3664" s="300"/>
      <c r="C3664" s="160" t="s">
        <v>8041</v>
      </c>
      <c r="D3664" s="638" t="s">
        <v>0</v>
      </c>
      <c r="E3664" s="301">
        <v>20.94</v>
      </c>
      <c r="F3664" s="161">
        <v>11.81</v>
      </c>
      <c r="G3664" s="161">
        <v>32.75</v>
      </c>
    </row>
    <row r="3665" spans="1:7" s="190" customFormat="1" ht="38.25">
      <c r="A3665" s="160" t="s">
        <v>6286</v>
      </c>
      <c r="B3665" s="300"/>
      <c r="C3665" s="160" t="s">
        <v>7627</v>
      </c>
      <c r="D3665" s="638" t="s">
        <v>0</v>
      </c>
      <c r="E3665" s="301">
        <v>6068.44</v>
      </c>
      <c r="F3665" s="161">
        <v>100.65</v>
      </c>
      <c r="G3665" s="161">
        <v>6169.09</v>
      </c>
    </row>
    <row r="3666" spans="1:7" s="190" customFormat="1" ht="15.95" customHeight="1">
      <c r="A3666" s="185" t="s">
        <v>6287</v>
      </c>
      <c r="B3666" s="186" t="s">
        <v>2337</v>
      </c>
      <c r="C3666" s="187"/>
      <c r="D3666" s="191"/>
      <c r="E3666" s="192"/>
      <c r="F3666" s="192"/>
      <c r="G3666" s="193"/>
    </row>
    <row r="3667" spans="1:7" s="190" customFormat="1" ht="25.5">
      <c r="A3667" s="160" t="s">
        <v>6977</v>
      </c>
      <c r="B3667" s="300"/>
      <c r="C3667" s="160" t="s">
        <v>6978</v>
      </c>
      <c r="D3667" s="638" t="s">
        <v>0</v>
      </c>
      <c r="E3667" s="301">
        <v>444</v>
      </c>
      <c r="F3667" s="161">
        <v>33.549999999999997</v>
      </c>
      <c r="G3667" s="161">
        <v>477.55</v>
      </c>
    </row>
    <row r="3668" spans="1:7" s="190" customFormat="1" ht="25.5">
      <c r="A3668" s="160" t="s">
        <v>6979</v>
      </c>
      <c r="B3668" s="300"/>
      <c r="C3668" s="160" t="s">
        <v>8042</v>
      </c>
      <c r="D3668" s="638" t="s">
        <v>0</v>
      </c>
      <c r="E3668" s="301">
        <v>118.87</v>
      </c>
      <c r="F3668" s="161">
        <v>26.84</v>
      </c>
      <c r="G3668" s="161">
        <v>145.71</v>
      </c>
    </row>
    <row r="3669" spans="1:7" s="190" customFormat="1" ht="25.5">
      <c r="A3669" s="160" t="s">
        <v>6288</v>
      </c>
      <c r="B3669" s="300"/>
      <c r="C3669" s="160" t="s">
        <v>2338</v>
      </c>
      <c r="D3669" s="638" t="s">
        <v>0</v>
      </c>
      <c r="E3669" s="301">
        <v>15085.3</v>
      </c>
      <c r="F3669" s="161">
        <v>10.69</v>
      </c>
      <c r="G3669" s="161">
        <v>15095.99</v>
      </c>
    </row>
    <row r="3670" spans="1:7" s="190" customFormat="1" ht="38.25">
      <c r="A3670" s="160" t="s">
        <v>6289</v>
      </c>
      <c r="B3670" s="300"/>
      <c r="C3670" s="160" t="s">
        <v>2339</v>
      </c>
      <c r="D3670" s="638" t="s">
        <v>0</v>
      </c>
      <c r="E3670" s="301">
        <v>199.12</v>
      </c>
      <c r="F3670" s="161">
        <v>16.79</v>
      </c>
      <c r="G3670" s="161">
        <v>215.91</v>
      </c>
    </row>
    <row r="3671" spans="1:7" s="190" customFormat="1" ht="38.25">
      <c r="A3671" s="160" t="s">
        <v>6290</v>
      </c>
      <c r="B3671" s="300"/>
      <c r="C3671" s="160" t="s">
        <v>2340</v>
      </c>
      <c r="D3671" s="638" t="s">
        <v>0</v>
      </c>
      <c r="E3671" s="301">
        <v>75.099999999999994</v>
      </c>
      <c r="F3671" s="161">
        <v>16.79</v>
      </c>
      <c r="G3671" s="161">
        <v>91.89</v>
      </c>
    </row>
    <row r="3672" spans="1:7" s="190" customFormat="1" ht="38.25">
      <c r="A3672" s="160" t="s">
        <v>6291</v>
      </c>
      <c r="B3672" s="300"/>
      <c r="C3672" s="160" t="s">
        <v>2341</v>
      </c>
      <c r="D3672" s="638" t="s">
        <v>0</v>
      </c>
      <c r="E3672" s="301">
        <v>186.4</v>
      </c>
      <c r="F3672" s="161">
        <v>10.06</v>
      </c>
      <c r="G3672" s="161">
        <v>196.46</v>
      </c>
    </row>
    <row r="3673" spans="1:7" s="190" customFormat="1" ht="25.5">
      <c r="A3673" s="160" t="s">
        <v>6292</v>
      </c>
      <c r="B3673" s="300"/>
      <c r="C3673" s="160" t="s">
        <v>2342</v>
      </c>
      <c r="D3673" s="638" t="s">
        <v>0</v>
      </c>
      <c r="E3673" s="301">
        <v>54.1</v>
      </c>
      <c r="F3673" s="161">
        <v>10.06</v>
      </c>
      <c r="G3673" s="161">
        <v>64.16</v>
      </c>
    </row>
    <row r="3674" spans="1:7" s="190" customFormat="1" ht="25.5">
      <c r="A3674" s="160" t="s">
        <v>6293</v>
      </c>
      <c r="B3674" s="300"/>
      <c r="C3674" s="160" t="s">
        <v>2343</v>
      </c>
      <c r="D3674" s="638" t="s">
        <v>0</v>
      </c>
      <c r="E3674" s="301">
        <v>129.5</v>
      </c>
      <c r="F3674" s="161">
        <v>10.06</v>
      </c>
      <c r="G3674" s="161">
        <v>139.56</v>
      </c>
    </row>
    <row r="3675" spans="1:7" s="190" customFormat="1" ht="25.5">
      <c r="A3675" s="160" t="s">
        <v>6980</v>
      </c>
      <c r="B3675" s="300"/>
      <c r="C3675" s="160" t="s">
        <v>6981</v>
      </c>
      <c r="D3675" s="638" t="s">
        <v>0</v>
      </c>
      <c r="E3675" s="301">
        <v>447.1</v>
      </c>
      <c r="F3675" s="161">
        <v>10.06</v>
      </c>
      <c r="G3675" s="161">
        <v>457.16</v>
      </c>
    </row>
    <row r="3676" spans="1:7" s="190" customFormat="1">
      <c r="A3676" s="160" t="s">
        <v>6294</v>
      </c>
      <c r="B3676" s="300"/>
      <c r="C3676" s="160" t="s">
        <v>2344</v>
      </c>
      <c r="D3676" s="638" t="s">
        <v>0</v>
      </c>
      <c r="E3676" s="301">
        <v>215.41</v>
      </c>
      <c r="F3676" s="161">
        <v>10.06</v>
      </c>
      <c r="G3676" s="161">
        <v>225.47</v>
      </c>
    </row>
    <row r="3677" spans="1:7" s="190" customFormat="1" ht="38.25">
      <c r="A3677" s="160" t="s">
        <v>6295</v>
      </c>
      <c r="B3677" s="300"/>
      <c r="C3677" s="160" t="s">
        <v>2345</v>
      </c>
      <c r="D3677" s="638" t="s">
        <v>0</v>
      </c>
      <c r="E3677" s="301">
        <v>111.46</v>
      </c>
      <c r="F3677" s="161">
        <v>16.79</v>
      </c>
      <c r="G3677" s="161">
        <v>128.25</v>
      </c>
    </row>
    <row r="3678" spans="1:7" s="190" customFormat="1" ht="25.5">
      <c r="A3678" s="160" t="s">
        <v>6296</v>
      </c>
      <c r="B3678" s="300"/>
      <c r="C3678" s="160" t="s">
        <v>2346</v>
      </c>
      <c r="D3678" s="638" t="s">
        <v>0</v>
      </c>
      <c r="E3678" s="301">
        <v>575.87</v>
      </c>
      <c r="F3678" s="161">
        <v>10.69</v>
      </c>
      <c r="G3678" s="161">
        <v>586.55999999999995</v>
      </c>
    </row>
    <row r="3679" spans="1:7" s="190" customFormat="1" ht="38.25">
      <c r="A3679" s="160" t="s">
        <v>6297</v>
      </c>
      <c r="B3679" s="300"/>
      <c r="C3679" s="160" t="s">
        <v>2347</v>
      </c>
      <c r="D3679" s="638" t="s">
        <v>0</v>
      </c>
      <c r="E3679" s="301">
        <v>212.4</v>
      </c>
      <c r="F3679" s="161">
        <v>10.69</v>
      </c>
      <c r="G3679" s="161">
        <v>223.09</v>
      </c>
    </row>
    <row r="3680" spans="1:7" s="190" customFormat="1" ht="38.25">
      <c r="A3680" s="160" t="s">
        <v>6298</v>
      </c>
      <c r="B3680" s="300"/>
      <c r="C3680" s="160" t="s">
        <v>2348</v>
      </c>
      <c r="D3680" s="638" t="s">
        <v>0</v>
      </c>
      <c r="E3680" s="301">
        <v>628.33000000000004</v>
      </c>
      <c r="F3680" s="161">
        <v>10.69</v>
      </c>
      <c r="G3680" s="161">
        <v>639.02</v>
      </c>
    </row>
    <row r="3681" spans="1:7" s="190" customFormat="1">
      <c r="A3681" s="160" t="s">
        <v>6299</v>
      </c>
      <c r="B3681" s="300"/>
      <c r="C3681" s="160" t="s">
        <v>2349</v>
      </c>
      <c r="D3681" s="638" t="s">
        <v>0</v>
      </c>
      <c r="E3681" s="301">
        <v>46.66</v>
      </c>
      <c r="F3681" s="161">
        <v>10.06</v>
      </c>
      <c r="G3681" s="161">
        <v>56.72</v>
      </c>
    </row>
    <row r="3682" spans="1:7" s="190" customFormat="1" ht="51">
      <c r="A3682" s="160" t="s">
        <v>8043</v>
      </c>
      <c r="B3682" s="300"/>
      <c r="C3682" s="160" t="s">
        <v>8226</v>
      </c>
      <c r="D3682" s="638" t="s">
        <v>0</v>
      </c>
      <c r="E3682" s="301">
        <v>261.45</v>
      </c>
      <c r="F3682" s="161">
        <v>10.69</v>
      </c>
      <c r="G3682" s="161">
        <v>272.14</v>
      </c>
    </row>
    <row r="3683" spans="1:7" s="190" customFormat="1">
      <c r="A3683" s="160" t="s">
        <v>6300</v>
      </c>
      <c r="B3683" s="300"/>
      <c r="C3683" s="160" t="s">
        <v>2350</v>
      </c>
      <c r="D3683" s="638" t="s">
        <v>0</v>
      </c>
      <c r="E3683" s="301">
        <v>91.85</v>
      </c>
      <c r="F3683" s="161">
        <v>36.909999999999997</v>
      </c>
      <c r="G3683" s="161">
        <v>128.76</v>
      </c>
    </row>
    <row r="3684" spans="1:7" s="190" customFormat="1" ht="25.5">
      <c r="A3684" s="160" t="s">
        <v>6301</v>
      </c>
      <c r="B3684" s="300"/>
      <c r="C3684" s="160" t="s">
        <v>6302</v>
      </c>
      <c r="D3684" s="638" t="s">
        <v>0</v>
      </c>
      <c r="E3684" s="301">
        <v>148</v>
      </c>
      <c r="F3684" s="161">
        <v>33.549999999999997</v>
      </c>
      <c r="G3684" s="161">
        <v>181.55</v>
      </c>
    </row>
    <row r="3685" spans="1:7" s="190" customFormat="1" ht="25.5">
      <c r="A3685" s="160" t="s">
        <v>6303</v>
      </c>
      <c r="B3685" s="300"/>
      <c r="C3685" s="160" t="s">
        <v>2351</v>
      </c>
      <c r="D3685" s="638" t="s">
        <v>0</v>
      </c>
      <c r="E3685" s="301">
        <v>1041.8499999999999</v>
      </c>
      <c r="F3685" s="161">
        <v>10.06</v>
      </c>
      <c r="G3685" s="161">
        <v>1051.9100000000001</v>
      </c>
    </row>
    <row r="3686" spans="1:7" s="190" customFormat="1">
      <c r="A3686" s="160" t="s">
        <v>6304</v>
      </c>
      <c r="B3686" s="300"/>
      <c r="C3686" s="160" t="s">
        <v>2352</v>
      </c>
      <c r="D3686" s="638" t="s">
        <v>0</v>
      </c>
      <c r="E3686" s="301">
        <v>125.44</v>
      </c>
      <c r="F3686" s="161">
        <v>10.06</v>
      </c>
      <c r="G3686" s="161">
        <v>135.5</v>
      </c>
    </row>
    <row r="3687" spans="1:7" s="190" customFormat="1" ht="25.5">
      <c r="A3687" s="160" t="s">
        <v>6305</v>
      </c>
      <c r="B3687" s="300"/>
      <c r="C3687" s="160" t="s">
        <v>8044</v>
      </c>
      <c r="D3687" s="638" t="s">
        <v>0</v>
      </c>
      <c r="E3687" s="301">
        <v>390.02</v>
      </c>
      <c r="F3687" s="161">
        <v>16.79</v>
      </c>
      <c r="G3687" s="161">
        <v>406.81</v>
      </c>
    </row>
    <row r="3688" spans="1:7" s="190" customFormat="1">
      <c r="A3688" s="160" t="s">
        <v>6306</v>
      </c>
      <c r="B3688" s="300"/>
      <c r="C3688" s="160" t="s">
        <v>6307</v>
      </c>
      <c r="D3688" s="638" t="s">
        <v>0</v>
      </c>
      <c r="E3688" s="301">
        <v>348.33</v>
      </c>
      <c r="F3688" s="161">
        <v>10.06</v>
      </c>
      <c r="G3688" s="161">
        <v>358.39</v>
      </c>
    </row>
    <row r="3689" spans="1:7" s="190" customFormat="1">
      <c r="A3689" s="160" t="s">
        <v>8045</v>
      </c>
      <c r="B3689" s="300"/>
      <c r="C3689" s="160" t="s">
        <v>8046</v>
      </c>
      <c r="D3689" s="638" t="s">
        <v>0</v>
      </c>
      <c r="E3689" s="301">
        <v>226.69</v>
      </c>
      <c r="F3689" s="161">
        <v>8.39</v>
      </c>
      <c r="G3689" s="161">
        <v>235.08</v>
      </c>
    </row>
    <row r="3690" spans="1:7" s="190" customFormat="1">
      <c r="A3690" s="160" t="s">
        <v>8047</v>
      </c>
      <c r="B3690" s="300"/>
      <c r="C3690" s="160" t="s">
        <v>8048</v>
      </c>
      <c r="D3690" s="638" t="s">
        <v>0</v>
      </c>
      <c r="E3690" s="301">
        <v>238.35</v>
      </c>
      <c r="F3690" s="161">
        <v>8.39</v>
      </c>
      <c r="G3690" s="161">
        <v>246.74</v>
      </c>
    </row>
    <row r="3691" spans="1:7" s="190" customFormat="1" ht="15.95" customHeight="1">
      <c r="A3691" s="185" t="s">
        <v>6308</v>
      </c>
      <c r="B3691" s="186" t="s">
        <v>2353</v>
      </c>
      <c r="C3691" s="187"/>
      <c r="D3691" s="191"/>
      <c r="E3691" s="192"/>
      <c r="F3691" s="192"/>
      <c r="G3691" s="193"/>
    </row>
    <row r="3692" spans="1:7" s="190" customFormat="1" ht="25.5">
      <c r="A3692" s="160" t="s">
        <v>6309</v>
      </c>
      <c r="B3692" s="300"/>
      <c r="C3692" s="160" t="s">
        <v>2354</v>
      </c>
      <c r="D3692" s="638" t="s">
        <v>0</v>
      </c>
      <c r="E3692" s="301">
        <v>712.64</v>
      </c>
      <c r="F3692" s="161">
        <v>13.93</v>
      </c>
      <c r="G3692" s="161">
        <v>726.57</v>
      </c>
    </row>
    <row r="3693" spans="1:7" s="190" customFormat="1" ht="25.5">
      <c r="A3693" s="160" t="s">
        <v>6310</v>
      </c>
      <c r="B3693" s="300"/>
      <c r="C3693" s="160" t="s">
        <v>2356</v>
      </c>
      <c r="D3693" s="638" t="s">
        <v>0</v>
      </c>
      <c r="E3693" s="301">
        <v>3278.95</v>
      </c>
      <c r="F3693" s="161">
        <v>13.93</v>
      </c>
      <c r="G3693" s="161">
        <v>3292.88</v>
      </c>
    </row>
    <row r="3694" spans="1:7" s="190" customFormat="1" ht="25.5">
      <c r="A3694" s="160" t="s">
        <v>6311</v>
      </c>
      <c r="B3694" s="300"/>
      <c r="C3694" s="160" t="s">
        <v>2355</v>
      </c>
      <c r="D3694" s="638" t="s">
        <v>0</v>
      </c>
      <c r="E3694" s="301">
        <v>103.5</v>
      </c>
      <c r="F3694" s="161">
        <v>13.93</v>
      </c>
      <c r="G3694" s="161">
        <v>117.43</v>
      </c>
    </row>
    <row r="3695" spans="1:7" s="190" customFormat="1" ht="25.5">
      <c r="A3695" s="160" t="s">
        <v>6312</v>
      </c>
      <c r="B3695" s="300"/>
      <c r="C3695" s="160" t="s">
        <v>2357</v>
      </c>
      <c r="D3695" s="638" t="s">
        <v>0</v>
      </c>
      <c r="E3695" s="301">
        <v>140.26</v>
      </c>
      <c r="F3695" s="161">
        <v>13.93</v>
      </c>
      <c r="G3695" s="161">
        <v>154.19</v>
      </c>
    </row>
    <row r="3696" spans="1:7" s="190" customFormat="1" ht="25.5">
      <c r="A3696" s="160" t="s">
        <v>7628</v>
      </c>
      <c r="B3696" s="300"/>
      <c r="C3696" s="160" t="s">
        <v>7629</v>
      </c>
      <c r="D3696" s="638" t="s">
        <v>0</v>
      </c>
      <c r="E3696" s="301">
        <v>167.15</v>
      </c>
      <c r="F3696" s="161">
        <v>13.93</v>
      </c>
      <c r="G3696" s="161">
        <v>181.08</v>
      </c>
    </row>
    <row r="3697" spans="1:7" s="190" customFormat="1" ht="25.5">
      <c r="A3697" s="160" t="s">
        <v>8049</v>
      </c>
      <c r="B3697" s="300"/>
      <c r="C3697" s="160" t="s">
        <v>8050</v>
      </c>
      <c r="D3697" s="638" t="s">
        <v>0</v>
      </c>
      <c r="E3697" s="301">
        <v>721.93</v>
      </c>
      <c r="F3697" s="161">
        <v>0</v>
      </c>
      <c r="G3697" s="161">
        <v>721.93</v>
      </c>
    </row>
    <row r="3698" spans="1:7" s="190" customFormat="1" ht="25.5">
      <c r="A3698" s="160" t="s">
        <v>6313</v>
      </c>
      <c r="B3698" s="300"/>
      <c r="C3698" s="160" t="s">
        <v>2358</v>
      </c>
      <c r="D3698" s="638" t="s">
        <v>0</v>
      </c>
      <c r="E3698" s="301">
        <v>101.28</v>
      </c>
      <c r="F3698" s="161">
        <v>13.93</v>
      </c>
      <c r="G3698" s="161">
        <v>115.21</v>
      </c>
    </row>
    <row r="3699" spans="1:7" s="190" customFormat="1" ht="25.5">
      <c r="A3699" s="160" t="s">
        <v>6314</v>
      </c>
      <c r="B3699" s="300"/>
      <c r="C3699" s="160" t="s">
        <v>2359</v>
      </c>
      <c r="D3699" s="638" t="s">
        <v>0</v>
      </c>
      <c r="E3699" s="301">
        <v>133.46</v>
      </c>
      <c r="F3699" s="161">
        <v>13.93</v>
      </c>
      <c r="G3699" s="161">
        <v>147.38999999999999</v>
      </c>
    </row>
    <row r="3700" spans="1:7" s="190" customFormat="1" ht="25.5">
      <c r="A3700" s="160" t="s">
        <v>6315</v>
      </c>
      <c r="B3700" s="300"/>
      <c r="C3700" s="160" t="s">
        <v>2360</v>
      </c>
      <c r="D3700" s="638" t="s">
        <v>0</v>
      </c>
      <c r="E3700" s="301">
        <v>147.33000000000001</v>
      </c>
      <c r="F3700" s="161">
        <v>13.93</v>
      </c>
      <c r="G3700" s="161">
        <v>161.26</v>
      </c>
    </row>
    <row r="3701" spans="1:7" s="190" customFormat="1" ht="25.5">
      <c r="A3701" s="160" t="s">
        <v>6316</v>
      </c>
      <c r="B3701" s="300"/>
      <c r="C3701" s="160" t="s">
        <v>6317</v>
      </c>
      <c r="D3701" s="638" t="s">
        <v>0</v>
      </c>
      <c r="E3701" s="301">
        <v>350.96</v>
      </c>
      <c r="F3701" s="161">
        <v>13.93</v>
      </c>
      <c r="G3701" s="161">
        <v>364.89</v>
      </c>
    </row>
    <row r="3702" spans="1:7" s="190" customFormat="1">
      <c r="A3702" s="160" t="s">
        <v>6318</v>
      </c>
      <c r="B3702" s="300"/>
      <c r="C3702" s="160" t="s">
        <v>2361</v>
      </c>
      <c r="D3702" s="638" t="s">
        <v>0</v>
      </c>
      <c r="E3702" s="301">
        <v>133.28</v>
      </c>
      <c r="F3702" s="161">
        <v>1.37</v>
      </c>
      <c r="G3702" s="161">
        <v>134.65</v>
      </c>
    </row>
    <row r="3703" spans="1:7" s="190" customFormat="1" ht="25.5">
      <c r="A3703" s="160" t="s">
        <v>6319</v>
      </c>
      <c r="B3703" s="300"/>
      <c r="C3703" s="160" t="s">
        <v>6320</v>
      </c>
      <c r="D3703" s="638" t="s">
        <v>0</v>
      </c>
      <c r="E3703" s="301">
        <v>248.48</v>
      </c>
      <c r="F3703" s="161">
        <v>1.37</v>
      </c>
      <c r="G3703" s="161">
        <v>249.85</v>
      </c>
    </row>
    <row r="3704" spans="1:7" s="190" customFormat="1" ht="15.95" customHeight="1">
      <c r="A3704" s="185" t="s">
        <v>6321</v>
      </c>
      <c r="B3704" s="186" t="s">
        <v>6322</v>
      </c>
      <c r="C3704" s="187"/>
      <c r="D3704" s="191"/>
      <c r="E3704" s="192"/>
      <c r="F3704" s="192"/>
      <c r="G3704" s="193"/>
    </row>
    <row r="3705" spans="1:7" s="190" customFormat="1">
      <c r="A3705" s="160" t="s">
        <v>6323</v>
      </c>
      <c r="B3705" s="300"/>
      <c r="C3705" s="160" t="s">
        <v>2362</v>
      </c>
      <c r="D3705" s="638" t="s">
        <v>306</v>
      </c>
      <c r="E3705" s="301">
        <v>2.73</v>
      </c>
      <c r="F3705" s="161">
        <v>0</v>
      </c>
      <c r="G3705" s="161">
        <v>2.73</v>
      </c>
    </row>
    <row r="3706" spans="1:7" s="190" customFormat="1">
      <c r="A3706" s="160" t="s">
        <v>6324</v>
      </c>
      <c r="B3706" s="300"/>
      <c r="C3706" s="160" t="s">
        <v>2363</v>
      </c>
      <c r="D3706" s="638" t="s">
        <v>35</v>
      </c>
      <c r="E3706" s="301">
        <v>9.83</v>
      </c>
      <c r="F3706" s="161">
        <v>0</v>
      </c>
      <c r="G3706" s="161">
        <v>9.83</v>
      </c>
    </row>
    <row r="3707" spans="1:7" s="190" customFormat="1">
      <c r="A3707" s="160" t="s">
        <v>6325</v>
      </c>
      <c r="B3707" s="300"/>
      <c r="C3707" s="160" t="s">
        <v>2364</v>
      </c>
      <c r="D3707" s="638" t="s">
        <v>35</v>
      </c>
      <c r="E3707" s="301">
        <v>9.06</v>
      </c>
      <c r="F3707" s="161">
        <v>0</v>
      </c>
      <c r="G3707" s="161">
        <v>9.06</v>
      </c>
    </row>
    <row r="3708" spans="1:7" s="190" customFormat="1" ht="38.25">
      <c r="A3708" s="160" t="s">
        <v>6326</v>
      </c>
      <c r="B3708" s="300"/>
      <c r="C3708" s="160" t="s">
        <v>2365</v>
      </c>
      <c r="D3708" s="638" t="s">
        <v>0</v>
      </c>
      <c r="E3708" s="301">
        <v>37.31</v>
      </c>
      <c r="F3708" s="161">
        <v>0</v>
      </c>
      <c r="G3708" s="161">
        <v>37.31</v>
      </c>
    </row>
    <row r="3709" spans="1:7" s="190" customFormat="1" ht="38.25">
      <c r="A3709" s="160" t="s">
        <v>6327</v>
      </c>
      <c r="B3709" s="300"/>
      <c r="C3709" s="160" t="s">
        <v>2366</v>
      </c>
      <c r="D3709" s="638" t="s">
        <v>0</v>
      </c>
      <c r="E3709" s="301">
        <v>18.61</v>
      </c>
      <c r="F3709" s="161">
        <v>0</v>
      </c>
      <c r="G3709" s="161">
        <v>18.61</v>
      </c>
    </row>
    <row r="3710" spans="1:7" s="190" customFormat="1">
      <c r="A3710" s="160" t="s">
        <v>6328</v>
      </c>
      <c r="B3710" s="300"/>
      <c r="C3710" s="160" t="s">
        <v>2367</v>
      </c>
      <c r="D3710" s="638" t="s">
        <v>0</v>
      </c>
      <c r="E3710" s="301">
        <v>0.05</v>
      </c>
      <c r="F3710" s="161">
        <v>11.81</v>
      </c>
      <c r="G3710" s="161">
        <v>11.86</v>
      </c>
    </row>
    <row r="3711" spans="1:7" s="190" customFormat="1" ht="15.95" customHeight="1">
      <c r="A3711" s="179" t="s">
        <v>6329</v>
      </c>
      <c r="B3711" s="180" t="s">
        <v>6330</v>
      </c>
      <c r="C3711" s="181"/>
      <c r="D3711" s="182"/>
      <c r="E3711" s="183"/>
      <c r="F3711" s="183"/>
      <c r="G3711" s="184"/>
    </row>
    <row r="3712" spans="1:7" s="190" customFormat="1" ht="15.95" customHeight="1">
      <c r="A3712" s="185" t="s">
        <v>6331</v>
      </c>
      <c r="B3712" s="186" t="s">
        <v>2368</v>
      </c>
      <c r="C3712" s="187"/>
      <c r="D3712" s="191"/>
      <c r="E3712" s="192"/>
      <c r="F3712" s="192"/>
      <c r="G3712" s="193"/>
    </row>
    <row r="3713" spans="1:7" s="190" customFormat="1" ht="25.5">
      <c r="A3713" s="160" t="s">
        <v>6332</v>
      </c>
      <c r="B3713" s="300"/>
      <c r="C3713" s="160" t="s">
        <v>39</v>
      </c>
      <c r="D3713" s="638" t="s">
        <v>2</v>
      </c>
      <c r="E3713" s="301">
        <v>1.9</v>
      </c>
      <c r="F3713" s="161">
        <v>0.11</v>
      </c>
      <c r="G3713" s="161">
        <v>2.0099999999999998</v>
      </c>
    </row>
    <row r="3714" spans="1:7" s="190" customFormat="1" ht="38.25">
      <c r="A3714" s="160" t="s">
        <v>6333</v>
      </c>
      <c r="B3714" s="300"/>
      <c r="C3714" s="160" t="s">
        <v>8051</v>
      </c>
      <c r="D3714" s="638" t="s">
        <v>2</v>
      </c>
      <c r="E3714" s="301">
        <v>16.22</v>
      </c>
      <c r="F3714" s="161">
        <v>0.22</v>
      </c>
      <c r="G3714" s="161">
        <v>16.440000000000001</v>
      </c>
    </row>
    <row r="3715" spans="1:7" s="190" customFormat="1" ht="25.5">
      <c r="A3715" s="160" t="s">
        <v>6334</v>
      </c>
      <c r="B3715" s="300"/>
      <c r="C3715" s="160" t="s">
        <v>2369</v>
      </c>
      <c r="D3715" s="638" t="s">
        <v>4</v>
      </c>
      <c r="E3715" s="301">
        <v>11.66</v>
      </c>
      <c r="F3715" s="161">
        <v>0.44</v>
      </c>
      <c r="G3715" s="161">
        <v>12.1</v>
      </c>
    </row>
    <row r="3716" spans="1:7" s="190" customFormat="1">
      <c r="A3716" s="160" t="s">
        <v>6335</v>
      </c>
      <c r="B3716" s="300"/>
      <c r="C3716" s="160" t="s">
        <v>2370</v>
      </c>
      <c r="D3716" s="638" t="s">
        <v>4</v>
      </c>
      <c r="E3716" s="301">
        <v>167.16</v>
      </c>
      <c r="F3716" s="161">
        <v>20.48</v>
      </c>
      <c r="G3716" s="161">
        <v>187.64</v>
      </c>
    </row>
    <row r="3717" spans="1:7" s="190" customFormat="1">
      <c r="A3717" s="160" t="s">
        <v>6336</v>
      </c>
      <c r="B3717" s="300"/>
      <c r="C3717" s="160" t="s">
        <v>2371</v>
      </c>
      <c r="D3717" s="638" t="s">
        <v>4</v>
      </c>
      <c r="E3717" s="301">
        <v>120.37</v>
      </c>
      <c r="F3717" s="161">
        <v>13.65</v>
      </c>
      <c r="G3717" s="161">
        <v>134.02000000000001</v>
      </c>
    </row>
    <row r="3718" spans="1:7" s="190" customFormat="1">
      <c r="A3718" s="160" t="s">
        <v>6337</v>
      </c>
      <c r="B3718" s="300"/>
      <c r="C3718" s="160" t="s">
        <v>2372</v>
      </c>
      <c r="D3718" s="638" t="s">
        <v>4</v>
      </c>
      <c r="E3718" s="301">
        <v>111.7</v>
      </c>
      <c r="F3718" s="161">
        <v>2.1</v>
      </c>
      <c r="G3718" s="161">
        <v>113.8</v>
      </c>
    </row>
    <row r="3719" spans="1:7" s="190" customFormat="1">
      <c r="A3719" s="160" t="s">
        <v>6338</v>
      </c>
      <c r="B3719" s="300"/>
      <c r="C3719" s="160" t="s">
        <v>2373</v>
      </c>
      <c r="D3719" s="638" t="s">
        <v>4</v>
      </c>
      <c r="E3719" s="301">
        <v>604.26</v>
      </c>
      <c r="F3719" s="161">
        <v>10.24</v>
      </c>
      <c r="G3719" s="161">
        <v>614.5</v>
      </c>
    </row>
    <row r="3720" spans="1:7" s="190" customFormat="1" ht="25.5">
      <c r="A3720" s="160" t="s">
        <v>6339</v>
      </c>
      <c r="B3720" s="300"/>
      <c r="C3720" s="160" t="s">
        <v>6340</v>
      </c>
      <c r="D3720" s="638" t="s">
        <v>4</v>
      </c>
      <c r="E3720" s="301">
        <v>191.89</v>
      </c>
      <c r="F3720" s="161">
        <v>0</v>
      </c>
      <c r="G3720" s="161">
        <v>191.89</v>
      </c>
    </row>
    <row r="3721" spans="1:7" s="190" customFormat="1" ht="25.5">
      <c r="A3721" s="160" t="s">
        <v>6341</v>
      </c>
      <c r="B3721" s="300"/>
      <c r="C3721" s="160" t="s">
        <v>2374</v>
      </c>
      <c r="D3721" s="638" t="s">
        <v>2</v>
      </c>
      <c r="E3721" s="301">
        <v>13.48</v>
      </c>
      <c r="F3721" s="161">
        <v>0.3</v>
      </c>
      <c r="G3721" s="161">
        <v>13.78</v>
      </c>
    </row>
    <row r="3722" spans="1:7" s="190" customFormat="1">
      <c r="A3722" s="160" t="s">
        <v>6342</v>
      </c>
      <c r="B3722" s="300"/>
      <c r="C3722" s="160" t="s">
        <v>2375</v>
      </c>
      <c r="D3722" s="638" t="s">
        <v>2</v>
      </c>
      <c r="E3722" s="301">
        <v>0</v>
      </c>
      <c r="F3722" s="161">
        <v>0.55000000000000004</v>
      </c>
      <c r="G3722" s="161">
        <v>0.55000000000000004</v>
      </c>
    </row>
    <row r="3723" spans="1:7" s="190" customFormat="1" ht="15.95" customHeight="1">
      <c r="A3723" s="185" t="s">
        <v>6343</v>
      </c>
      <c r="B3723" s="186" t="s">
        <v>2376</v>
      </c>
      <c r="C3723" s="187"/>
      <c r="D3723" s="191"/>
      <c r="E3723" s="192"/>
      <c r="F3723" s="192"/>
      <c r="G3723" s="193"/>
    </row>
    <row r="3724" spans="1:7" s="190" customFormat="1" ht="25.5">
      <c r="A3724" s="160" t="s">
        <v>6344</v>
      </c>
      <c r="B3724" s="300"/>
      <c r="C3724" s="160" t="s">
        <v>2377</v>
      </c>
      <c r="D3724" s="638" t="s">
        <v>4</v>
      </c>
      <c r="E3724" s="301">
        <v>65.34</v>
      </c>
      <c r="F3724" s="161">
        <v>8.73</v>
      </c>
      <c r="G3724" s="161">
        <v>74.069999999999993</v>
      </c>
    </row>
    <row r="3725" spans="1:7" s="190" customFormat="1" ht="15.95" customHeight="1">
      <c r="A3725" s="185" t="s">
        <v>6345</v>
      </c>
      <c r="B3725" s="186" t="s">
        <v>2378</v>
      </c>
      <c r="C3725" s="187"/>
      <c r="D3725" s="191"/>
      <c r="E3725" s="192"/>
      <c r="F3725" s="192"/>
      <c r="G3725" s="193"/>
    </row>
    <row r="3726" spans="1:7" s="190" customFormat="1">
      <c r="A3726" s="160" t="s">
        <v>6346</v>
      </c>
      <c r="B3726" s="300"/>
      <c r="C3726" s="160" t="s">
        <v>8052</v>
      </c>
      <c r="D3726" s="638" t="s">
        <v>4</v>
      </c>
      <c r="E3726" s="301">
        <v>862.8</v>
      </c>
      <c r="F3726" s="161">
        <v>11.37</v>
      </c>
      <c r="G3726" s="161">
        <v>874.17</v>
      </c>
    </row>
    <row r="3727" spans="1:7" s="190" customFormat="1" ht="25.5">
      <c r="A3727" s="160" t="s">
        <v>6347</v>
      </c>
      <c r="B3727" s="300"/>
      <c r="C3727" s="160" t="s">
        <v>6348</v>
      </c>
      <c r="D3727" s="638" t="s">
        <v>4</v>
      </c>
      <c r="E3727" s="301">
        <v>935.01</v>
      </c>
      <c r="F3727" s="161">
        <v>11.37</v>
      </c>
      <c r="G3727" s="161">
        <v>946.38</v>
      </c>
    </row>
    <row r="3728" spans="1:7" s="190" customFormat="1" ht="25.5">
      <c r="A3728" s="160" t="s">
        <v>6349</v>
      </c>
      <c r="B3728" s="300"/>
      <c r="C3728" s="160" t="s">
        <v>6350</v>
      </c>
      <c r="D3728" s="638" t="s">
        <v>4</v>
      </c>
      <c r="E3728" s="301">
        <v>862.64</v>
      </c>
      <c r="F3728" s="161">
        <v>11.37</v>
      </c>
      <c r="G3728" s="161">
        <v>874.01</v>
      </c>
    </row>
    <row r="3729" spans="1:7" s="190" customFormat="1">
      <c r="A3729" s="160" t="s">
        <v>6351</v>
      </c>
      <c r="B3729" s="300"/>
      <c r="C3729" s="160" t="s">
        <v>2379</v>
      </c>
      <c r="D3729" s="638" t="s">
        <v>2</v>
      </c>
      <c r="E3729" s="301">
        <v>4.67</v>
      </c>
      <c r="F3729" s="161">
        <v>0.06</v>
      </c>
      <c r="G3729" s="161">
        <v>4.7300000000000004</v>
      </c>
    </row>
    <row r="3730" spans="1:7" s="190" customFormat="1">
      <c r="A3730" s="160" t="s">
        <v>6352</v>
      </c>
      <c r="B3730" s="300"/>
      <c r="C3730" s="160" t="s">
        <v>2380</v>
      </c>
      <c r="D3730" s="638" t="s">
        <v>2</v>
      </c>
      <c r="E3730" s="301">
        <v>11.35</v>
      </c>
      <c r="F3730" s="161">
        <v>0.08</v>
      </c>
      <c r="G3730" s="161">
        <v>11.43</v>
      </c>
    </row>
    <row r="3731" spans="1:7" s="190" customFormat="1">
      <c r="A3731" s="160" t="s">
        <v>6353</v>
      </c>
      <c r="B3731" s="300"/>
      <c r="C3731" s="160" t="s">
        <v>2381</v>
      </c>
      <c r="D3731" s="638" t="s">
        <v>4</v>
      </c>
      <c r="E3731" s="301">
        <v>978.75</v>
      </c>
      <c r="F3731" s="161">
        <v>11.37</v>
      </c>
      <c r="G3731" s="161">
        <v>990.12</v>
      </c>
    </row>
    <row r="3732" spans="1:7" s="190" customFormat="1">
      <c r="A3732" s="160" t="s">
        <v>6354</v>
      </c>
      <c r="B3732" s="300"/>
      <c r="C3732" s="160" t="s">
        <v>2382</v>
      </c>
      <c r="D3732" s="638" t="s">
        <v>4</v>
      </c>
      <c r="E3732" s="301">
        <v>968.99</v>
      </c>
      <c r="F3732" s="161">
        <v>27.3</v>
      </c>
      <c r="G3732" s="161">
        <v>996.29</v>
      </c>
    </row>
    <row r="3733" spans="1:7" s="190" customFormat="1" ht="15.95" customHeight="1">
      <c r="A3733" s="185" t="s">
        <v>6355</v>
      </c>
      <c r="B3733" s="186" t="s">
        <v>2383</v>
      </c>
      <c r="C3733" s="187"/>
      <c r="D3733" s="191"/>
      <c r="E3733" s="192"/>
      <c r="F3733" s="192"/>
      <c r="G3733" s="193"/>
    </row>
    <row r="3734" spans="1:7" s="190" customFormat="1">
      <c r="A3734" s="160" t="s">
        <v>6356</v>
      </c>
      <c r="B3734" s="300"/>
      <c r="C3734" s="160" t="s">
        <v>2384</v>
      </c>
      <c r="D3734" s="638" t="s">
        <v>2</v>
      </c>
      <c r="E3734" s="301">
        <v>165.14</v>
      </c>
      <c r="F3734" s="161">
        <v>17.46</v>
      </c>
      <c r="G3734" s="161">
        <v>182.6</v>
      </c>
    </row>
    <row r="3735" spans="1:7" s="190" customFormat="1">
      <c r="A3735" s="160" t="s">
        <v>6357</v>
      </c>
      <c r="B3735" s="300"/>
      <c r="C3735" s="160" t="s">
        <v>2385</v>
      </c>
      <c r="D3735" s="638" t="s">
        <v>2</v>
      </c>
      <c r="E3735" s="301">
        <v>8.15</v>
      </c>
      <c r="F3735" s="161">
        <v>1.37</v>
      </c>
      <c r="G3735" s="161">
        <v>9.52</v>
      </c>
    </row>
    <row r="3736" spans="1:7" s="190" customFormat="1" ht="25.5">
      <c r="A3736" s="160" t="s">
        <v>6358</v>
      </c>
      <c r="B3736" s="300"/>
      <c r="C3736" s="160" t="s">
        <v>2386</v>
      </c>
      <c r="D3736" s="638" t="s">
        <v>2</v>
      </c>
      <c r="E3736" s="301">
        <v>6.44</v>
      </c>
      <c r="F3736" s="161">
        <v>4.2300000000000004</v>
      </c>
      <c r="G3736" s="161">
        <v>10.67</v>
      </c>
    </row>
    <row r="3737" spans="1:7" s="190" customFormat="1" ht="25.5">
      <c r="A3737" s="160" t="s">
        <v>6359</v>
      </c>
      <c r="B3737" s="300"/>
      <c r="C3737" s="160" t="s">
        <v>2387</v>
      </c>
      <c r="D3737" s="638" t="s">
        <v>2</v>
      </c>
      <c r="E3737" s="301">
        <v>29.49</v>
      </c>
      <c r="F3737" s="161">
        <v>3.41</v>
      </c>
      <c r="G3737" s="161">
        <v>32.9</v>
      </c>
    </row>
    <row r="3738" spans="1:7" s="190" customFormat="1" ht="51">
      <c r="A3738" s="160" t="s">
        <v>6360</v>
      </c>
      <c r="B3738" s="300"/>
      <c r="C3738" s="160" t="s">
        <v>8053</v>
      </c>
      <c r="D3738" s="638" t="s">
        <v>2</v>
      </c>
      <c r="E3738" s="301">
        <v>43.9</v>
      </c>
      <c r="F3738" s="161">
        <v>13.17</v>
      </c>
      <c r="G3738" s="161">
        <v>57.07</v>
      </c>
    </row>
    <row r="3739" spans="1:7" s="190" customFormat="1" ht="51">
      <c r="A3739" s="160" t="s">
        <v>8054</v>
      </c>
      <c r="B3739" s="300"/>
      <c r="C3739" s="160" t="s">
        <v>8055</v>
      </c>
      <c r="D3739" s="638" t="s">
        <v>2</v>
      </c>
      <c r="E3739" s="301">
        <v>44.4</v>
      </c>
      <c r="F3739" s="161">
        <v>13.17</v>
      </c>
      <c r="G3739" s="161">
        <v>57.57</v>
      </c>
    </row>
    <row r="3740" spans="1:7" s="190" customFormat="1" ht="38.25">
      <c r="A3740" s="160" t="s">
        <v>6361</v>
      </c>
      <c r="B3740" s="300"/>
      <c r="C3740" s="160" t="s">
        <v>2388</v>
      </c>
      <c r="D3740" s="638" t="s">
        <v>2</v>
      </c>
      <c r="E3740" s="301">
        <v>52.03</v>
      </c>
      <c r="F3740" s="161">
        <v>17.559999999999999</v>
      </c>
      <c r="G3740" s="161">
        <v>69.59</v>
      </c>
    </row>
    <row r="3741" spans="1:7" s="190" customFormat="1" ht="25.5">
      <c r="A3741" s="160" t="s">
        <v>6362</v>
      </c>
      <c r="B3741" s="300"/>
      <c r="C3741" s="160" t="s">
        <v>2389</v>
      </c>
      <c r="D3741" s="638" t="s">
        <v>2</v>
      </c>
      <c r="E3741" s="301">
        <v>57.6</v>
      </c>
      <c r="F3741" s="161">
        <v>6.46</v>
      </c>
      <c r="G3741" s="161">
        <v>64.06</v>
      </c>
    </row>
    <row r="3742" spans="1:7" s="190" customFormat="1" ht="25.5">
      <c r="A3742" s="160" t="s">
        <v>7439</v>
      </c>
      <c r="B3742" s="300"/>
      <c r="C3742" s="160" t="s">
        <v>7440</v>
      </c>
      <c r="D3742" s="638" t="s">
        <v>2</v>
      </c>
      <c r="E3742" s="301">
        <v>76.900000000000006</v>
      </c>
      <c r="F3742" s="161">
        <v>13.66</v>
      </c>
      <c r="G3742" s="161">
        <v>90.56</v>
      </c>
    </row>
    <row r="3743" spans="1:7" s="190" customFormat="1" ht="15.95" customHeight="1">
      <c r="A3743" s="185" t="s">
        <v>8227</v>
      </c>
      <c r="B3743" s="186" t="s">
        <v>8228</v>
      </c>
      <c r="C3743" s="187"/>
      <c r="D3743" s="191"/>
      <c r="E3743" s="192"/>
      <c r="F3743" s="192"/>
      <c r="G3743" s="193"/>
    </row>
    <row r="3744" spans="1:7" s="190" customFormat="1" ht="25.5">
      <c r="A3744" s="160" t="s">
        <v>8229</v>
      </c>
      <c r="B3744" s="300"/>
      <c r="C3744" s="160" t="s">
        <v>8230</v>
      </c>
      <c r="D3744" s="638" t="s">
        <v>2</v>
      </c>
      <c r="E3744" s="301">
        <v>106.96</v>
      </c>
      <c r="F3744" s="161">
        <v>11.59</v>
      </c>
      <c r="G3744" s="161">
        <v>118.55</v>
      </c>
    </row>
    <row r="3745" spans="1:7" s="190" customFormat="1">
      <c r="A3745" s="160" t="s">
        <v>8231</v>
      </c>
      <c r="B3745" s="300"/>
      <c r="C3745" s="160" t="s">
        <v>8232</v>
      </c>
      <c r="D3745" s="638" t="s">
        <v>2</v>
      </c>
      <c r="E3745" s="301">
        <v>157.47999999999999</v>
      </c>
      <c r="F3745" s="161">
        <v>24.23</v>
      </c>
      <c r="G3745" s="161">
        <v>181.71</v>
      </c>
    </row>
    <row r="3746" spans="1:7" s="190" customFormat="1">
      <c r="A3746" s="160" t="s">
        <v>8233</v>
      </c>
      <c r="B3746" s="300"/>
      <c r="C3746" s="160" t="s">
        <v>8234</v>
      </c>
      <c r="D3746" s="638" t="s">
        <v>2</v>
      </c>
      <c r="E3746" s="301">
        <v>284.8</v>
      </c>
      <c r="F3746" s="161">
        <v>58.69</v>
      </c>
      <c r="G3746" s="161">
        <v>343.49</v>
      </c>
    </row>
    <row r="3747" spans="1:7" s="190" customFormat="1" ht="15.95" customHeight="1">
      <c r="A3747" s="185" t="s">
        <v>6363</v>
      </c>
      <c r="B3747" s="186" t="s">
        <v>2390</v>
      </c>
      <c r="C3747" s="187"/>
      <c r="D3747" s="191"/>
      <c r="E3747" s="192"/>
      <c r="F3747" s="192"/>
      <c r="G3747" s="193"/>
    </row>
    <row r="3748" spans="1:7" s="190" customFormat="1" ht="25.5">
      <c r="A3748" s="160" t="s">
        <v>6364</v>
      </c>
      <c r="B3748" s="300"/>
      <c r="C3748" s="160" t="s">
        <v>2391</v>
      </c>
      <c r="D3748" s="638" t="s">
        <v>34</v>
      </c>
      <c r="E3748" s="301">
        <v>31.18</v>
      </c>
      <c r="F3748" s="161">
        <v>8.24</v>
      </c>
      <c r="G3748" s="161">
        <v>39.42</v>
      </c>
    </row>
    <row r="3749" spans="1:7" s="190" customFormat="1" ht="25.5">
      <c r="A3749" s="160" t="s">
        <v>6365</v>
      </c>
      <c r="B3749" s="300"/>
      <c r="C3749" s="160" t="s">
        <v>2392</v>
      </c>
      <c r="D3749" s="638" t="s">
        <v>34</v>
      </c>
      <c r="E3749" s="301">
        <v>29.2</v>
      </c>
      <c r="F3749" s="161">
        <v>8.24</v>
      </c>
      <c r="G3749" s="161">
        <v>37.44</v>
      </c>
    </row>
    <row r="3750" spans="1:7" s="190" customFormat="1" ht="25.5">
      <c r="A3750" s="160" t="s">
        <v>6366</v>
      </c>
      <c r="B3750" s="300"/>
      <c r="C3750" s="160" t="s">
        <v>2393</v>
      </c>
      <c r="D3750" s="638" t="s">
        <v>4</v>
      </c>
      <c r="E3750" s="301">
        <v>306.3</v>
      </c>
      <c r="F3750" s="161">
        <v>29.66</v>
      </c>
      <c r="G3750" s="161">
        <v>335.96</v>
      </c>
    </row>
    <row r="3751" spans="1:7" s="190" customFormat="1" ht="25.5">
      <c r="A3751" s="160" t="s">
        <v>6367</v>
      </c>
      <c r="B3751" s="300"/>
      <c r="C3751" s="160" t="s">
        <v>2394</v>
      </c>
      <c r="D3751" s="638" t="s">
        <v>4</v>
      </c>
      <c r="E3751" s="301">
        <v>316.37</v>
      </c>
      <c r="F3751" s="161">
        <v>29.66</v>
      </c>
      <c r="G3751" s="161">
        <v>346.03</v>
      </c>
    </row>
    <row r="3752" spans="1:7" s="190" customFormat="1">
      <c r="A3752" s="160" t="s">
        <v>6368</v>
      </c>
      <c r="B3752" s="300"/>
      <c r="C3752" s="160" t="s">
        <v>2395</v>
      </c>
      <c r="D3752" s="638" t="s">
        <v>4</v>
      </c>
      <c r="E3752" s="301">
        <v>891.18</v>
      </c>
      <c r="F3752" s="161">
        <v>0</v>
      </c>
      <c r="G3752" s="161">
        <v>891.18</v>
      </c>
    </row>
    <row r="3753" spans="1:7" s="190" customFormat="1" ht="25.5">
      <c r="A3753" s="160" t="s">
        <v>6369</v>
      </c>
      <c r="B3753" s="300"/>
      <c r="C3753" s="160" t="s">
        <v>2396</v>
      </c>
      <c r="D3753" s="638" t="s">
        <v>4</v>
      </c>
      <c r="E3753" s="301">
        <v>408.09</v>
      </c>
      <c r="F3753" s="161">
        <v>60.5</v>
      </c>
      <c r="G3753" s="161">
        <v>468.59</v>
      </c>
    </row>
    <row r="3754" spans="1:7" s="190" customFormat="1" ht="25.5">
      <c r="A3754" s="160" t="s">
        <v>6370</v>
      </c>
      <c r="B3754" s="300"/>
      <c r="C3754" s="160" t="s">
        <v>2397</v>
      </c>
      <c r="D3754" s="638" t="s">
        <v>4</v>
      </c>
      <c r="E3754" s="301">
        <v>418.16</v>
      </c>
      <c r="F3754" s="161">
        <v>60.5</v>
      </c>
      <c r="G3754" s="161">
        <v>478.66</v>
      </c>
    </row>
    <row r="3755" spans="1:7" s="190" customFormat="1" ht="15.95" customHeight="1">
      <c r="A3755" s="185" t="s">
        <v>6371</v>
      </c>
      <c r="B3755" s="186" t="s">
        <v>6372</v>
      </c>
      <c r="C3755" s="187"/>
      <c r="D3755" s="191"/>
      <c r="E3755" s="192"/>
      <c r="F3755" s="192"/>
      <c r="G3755" s="193"/>
    </row>
    <row r="3756" spans="1:7" s="190" customFormat="1">
      <c r="A3756" s="160" t="s">
        <v>6373</v>
      </c>
      <c r="B3756" s="300"/>
      <c r="C3756" s="160" t="s">
        <v>2398</v>
      </c>
      <c r="D3756" s="638" t="s">
        <v>2</v>
      </c>
      <c r="E3756" s="301">
        <v>157.78</v>
      </c>
      <c r="F3756" s="161">
        <v>0</v>
      </c>
      <c r="G3756" s="161">
        <v>157.78</v>
      </c>
    </row>
    <row r="3757" spans="1:7" s="190" customFormat="1" ht="38.25">
      <c r="A3757" s="160" t="s">
        <v>6374</v>
      </c>
      <c r="B3757" s="300"/>
      <c r="C3757" s="160" t="s">
        <v>2399</v>
      </c>
      <c r="D3757" s="638" t="s">
        <v>2</v>
      </c>
      <c r="E3757" s="301">
        <v>56.2</v>
      </c>
      <c r="F3757" s="161">
        <v>7.71</v>
      </c>
      <c r="G3757" s="161">
        <v>63.91</v>
      </c>
    </row>
    <row r="3758" spans="1:7" s="190" customFormat="1" ht="38.25">
      <c r="A3758" s="160" t="s">
        <v>6375</v>
      </c>
      <c r="B3758" s="300"/>
      <c r="C3758" s="160" t="s">
        <v>2400</v>
      </c>
      <c r="D3758" s="638" t="s">
        <v>2</v>
      </c>
      <c r="E3758" s="301">
        <v>56.13</v>
      </c>
      <c r="F3758" s="161">
        <v>7.71</v>
      </c>
      <c r="G3758" s="161">
        <v>63.84</v>
      </c>
    </row>
    <row r="3759" spans="1:7" s="190" customFormat="1" ht="38.25">
      <c r="A3759" s="160" t="s">
        <v>6376</v>
      </c>
      <c r="B3759" s="300"/>
      <c r="C3759" s="160" t="s">
        <v>2401</v>
      </c>
      <c r="D3759" s="638" t="s">
        <v>2</v>
      </c>
      <c r="E3759" s="301">
        <v>2.58</v>
      </c>
      <c r="F3759" s="161">
        <v>6.88</v>
      </c>
      <c r="G3759" s="161">
        <v>9.4600000000000009</v>
      </c>
    </row>
    <row r="3760" spans="1:7" s="190" customFormat="1" ht="38.25">
      <c r="A3760" s="160" t="s">
        <v>7441</v>
      </c>
      <c r="B3760" s="300"/>
      <c r="C3760" s="160" t="s">
        <v>7442</v>
      </c>
      <c r="D3760" s="638" t="s">
        <v>2</v>
      </c>
      <c r="E3760" s="301">
        <v>1.19</v>
      </c>
      <c r="F3760" s="161">
        <v>6.88</v>
      </c>
      <c r="G3760" s="161">
        <v>8.07</v>
      </c>
    </row>
    <row r="3761" spans="1:7" s="190" customFormat="1" ht="38.25">
      <c r="A3761" s="160" t="s">
        <v>6377</v>
      </c>
      <c r="B3761" s="300"/>
      <c r="C3761" s="160" t="s">
        <v>6378</v>
      </c>
      <c r="D3761" s="638" t="s">
        <v>2</v>
      </c>
      <c r="E3761" s="301">
        <v>69.87</v>
      </c>
      <c r="F3761" s="161">
        <v>19.52</v>
      </c>
      <c r="G3761" s="161">
        <v>89.39</v>
      </c>
    </row>
    <row r="3762" spans="1:7" s="190" customFormat="1" ht="15.95" customHeight="1">
      <c r="A3762" s="185" t="s">
        <v>6379</v>
      </c>
      <c r="B3762" s="186" t="s">
        <v>6380</v>
      </c>
      <c r="C3762" s="187"/>
      <c r="D3762" s="191"/>
      <c r="E3762" s="192"/>
      <c r="F3762" s="192"/>
      <c r="G3762" s="193"/>
    </row>
    <row r="3763" spans="1:7" s="190" customFormat="1">
      <c r="A3763" s="160" t="s">
        <v>6381</v>
      </c>
      <c r="B3763" s="300"/>
      <c r="C3763" s="160" t="s">
        <v>2402</v>
      </c>
      <c r="D3763" s="638" t="s">
        <v>34</v>
      </c>
      <c r="E3763" s="301">
        <v>37.590000000000003</v>
      </c>
      <c r="F3763" s="161">
        <v>9.42</v>
      </c>
      <c r="G3763" s="161">
        <v>47.01</v>
      </c>
    </row>
    <row r="3764" spans="1:7" s="190" customFormat="1" ht="25.5">
      <c r="A3764" s="160" t="s">
        <v>6382</v>
      </c>
      <c r="B3764" s="300"/>
      <c r="C3764" s="160" t="s">
        <v>2403</v>
      </c>
      <c r="D3764" s="638" t="s">
        <v>34</v>
      </c>
      <c r="E3764" s="301">
        <v>6.18</v>
      </c>
      <c r="F3764" s="161">
        <v>8.24</v>
      </c>
      <c r="G3764" s="161">
        <v>14.42</v>
      </c>
    </row>
    <row r="3765" spans="1:7" s="190" customFormat="1" ht="25.5">
      <c r="A3765" s="160" t="s">
        <v>6383</v>
      </c>
      <c r="B3765" s="300"/>
      <c r="C3765" s="160" t="s">
        <v>2404</v>
      </c>
      <c r="D3765" s="638" t="s">
        <v>2</v>
      </c>
      <c r="E3765" s="301">
        <v>9.7100000000000009</v>
      </c>
      <c r="F3765" s="161">
        <v>17.46</v>
      </c>
      <c r="G3765" s="161">
        <v>27.17</v>
      </c>
    </row>
    <row r="3766" spans="1:7" s="190" customFormat="1" ht="38.25">
      <c r="A3766" s="160" t="s">
        <v>6384</v>
      </c>
      <c r="B3766" s="300"/>
      <c r="C3766" s="160" t="s">
        <v>2405</v>
      </c>
      <c r="D3766" s="638" t="s">
        <v>2</v>
      </c>
      <c r="E3766" s="301">
        <v>6.26</v>
      </c>
      <c r="F3766" s="161">
        <v>10.78</v>
      </c>
      <c r="G3766" s="161">
        <v>17.04</v>
      </c>
    </row>
    <row r="3767" spans="1:7" s="190" customFormat="1" ht="38.25">
      <c r="A3767" s="160" t="s">
        <v>6385</v>
      </c>
      <c r="B3767" s="300"/>
      <c r="C3767" s="160" t="s">
        <v>2406</v>
      </c>
      <c r="D3767" s="638" t="s">
        <v>2</v>
      </c>
      <c r="E3767" s="301">
        <v>6.33</v>
      </c>
      <c r="F3767" s="161">
        <v>12.49</v>
      </c>
      <c r="G3767" s="161">
        <v>18.82</v>
      </c>
    </row>
    <row r="3768" spans="1:7" s="190" customFormat="1" ht="38.25">
      <c r="A3768" s="160" t="s">
        <v>6386</v>
      </c>
      <c r="B3768" s="300"/>
      <c r="C3768" s="160" t="s">
        <v>2407</v>
      </c>
      <c r="D3768" s="638" t="s">
        <v>2</v>
      </c>
      <c r="E3768" s="301">
        <v>6.45</v>
      </c>
      <c r="F3768" s="161">
        <v>15</v>
      </c>
      <c r="G3768" s="161">
        <v>21.45</v>
      </c>
    </row>
    <row r="3769" spans="1:7" s="190" customFormat="1" ht="15.95" customHeight="1">
      <c r="A3769" s="179" t="s">
        <v>6387</v>
      </c>
      <c r="B3769" s="180" t="s">
        <v>6388</v>
      </c>
      <c r="C3769" s="181"/>
      <c r="D3769" s="182"/>
      <c r="E3769" s="183"/>
      <c r="F3769" s="183"/>
      <c r="G3769" s="184"/>
    </row>
    <row r="3770" spans="1:7" s="190" customFormat="1" ht="15.95" customHeight="1">
      <c r="A3770" s="185" t="s">
        <v>6389</v>
      </c>
      <c r="B3770" s="186" t="s">
        <v>2408</v>
      </c>
      <c r="C3770" s="187"/>
      <c r="D3770" s="191"/>
      <c r="E3770" s="192"/>
      <c r="F3770" s="192"/>
      <c r="G3770" s="193"/>
    </row>
    <row r="3771" spans="1:7" s="190" customFormat="1">
      <c r="A3771" s="160" t="s">
        <v>6390</v>
      </c>
      <c r="B3771" s="300"/>
      <c r="C3771" s="160" t="s">
        <v>40</v>
      </c>
      <c r="D3771" s="638" t="s">
        <v>2</v>
      </c>
      <c r="E3771" s="301">
        <v>0</v>
      </c>
      <c r="F3771" s="161">
        <v>9.56</v>
      </c>
      <c r="G3771" s="161">
        <v>9.56</v>
      </c>
    </row>
    <row r="3772" spans="1:7">
      <c r="A3772" s="160" t="s">
        <v>6391</v>
      </c>
      <c r="B3772" s="300"/>
      <c r="C3772" s="160" t="s">
        <v>48</v>
      </c>
      <c r="D3772" s="638" t="s">
        <v>2</v>
      </c>
      <c r="E3772" s="301">
        <v>1.8</v>
      </c>
      <c r="F3772" s="161">
        <v>3.97</v>
      </c>
      <c r="G3772" s="161">
        <v>5.77</v>
      </c>
    </row>
    <row r="3773" spans="1:7" ht="25.5">
      <c r="A3773" s="160" t="s">
        <v>6392</v>
      </c>
      <c r="B3773" s="300"/>
      <c r="C3773" s="160" t="s">
        <v>2409</v>
      </c>
      <c r="D3773" s="638" t="s">
        <v>2</v>
      </c>
      <c r="E3773" s="301">
        <v>0.54</v>
      </c>
      <c r="F3773" s="161">
        <v>2.73</v>
      </c>
      <c r="G3773" s="161">
        <v>3.27</v>
      </c>
    </row>
    <row r="3774" spans="1:7" s="190" customFormat="1" ht="25.5">
      <c r="A3774" s="160" t="s">
        <v>6393</v>
      </c>
      <c r="B3774" s="300"/>
      <c r="C3774" s="160" t="s">
        <v>2410</v>
      </c>
      <c r="D3774" s="638" t="s">
        <v>0</v>
      </c>
      <c r="E3774" s="301">
        <v>0</v>
      </c>
      <c r="F3774" s="161">
        <v>10.92</v>
      </c>
      <c r="G3774" s="161">
        <v>10.92</v>
      </c>
    </row>
    <row r="3775" spans="1:7" s="190" customFormat="1">
      <c r="A3775" s="160" t="s">
        <v>6394</v>
      </c>
      <c r="B3775" s="300"/>
      <c r="C3775" s="160" t="s">
        <v>2411</v>
      </c>
      <c r="D3775" s="638" t="s">
        <v>2</v>
      </c>
      <c r="E3775" s="301">
        <v>0</v>
      </c>
      <c r="F3775" s="161">
        <v>10.24</v>
      </c>
      <c r="G3775" s="161">
        <v>10.24</v>
      </c>
    </row>
    <row r="3776" spans="1:7" s="190" customFormat="1" ht="38.25">
      <c r="A3776" s="160" t="s">
        <v>6395</v>
      </c>
      <c r="B3776" s="300"/>
      <c r="C3776" s="160" t="s">
        <v>2412</v>
      </c>
      <c r="D3776" s="638" t="s">
        <v>2</v>
      </c>
      <c r="E3776" s="301">
        <v>4.6399999999999997</v>
      </c>
      <c r="F3776" s="161">
        <v>3.97</v>
      </c>
      <c r="G3776" s="161">
        <v>8.61</v>
      </c>
    </row>
    <row r="3777" spans="1:7" s="190" customFormat="1">
      <c r="A3777" s="160" t="s">
        <v>6396</v>
      </c>
      <c r="B3777" s="300"/>
      <c r="C3777" s="160" t="s">
        <v>2413</v>
      </c>
      <c r="D3777" s="638" t="s">
        <v>2</v>
      </c>
      <c r="E3777" s="301">
        <v>5.19</v>
      </c>
      <c r="F3777" s="161">
        <v>0</v>
      </c>
      <c r="G3777" s="161">
        <v>5.19</v>
      </c>
    </row>
    <row r="3778" spans="1:7" s="190" customFormat="1" ht="15.95" customHeight="1">
      <c r="A3778" s="185" t="s">
        <v>6397</v>
      </c>
      <c r="B3778" s="186" t="s">
        <v>2414</v>
      </c>
      <c r="C3778" s="187"/>
      <c r="D3778" s="191"/>
      <c r="E3778" s="192"/>
      <c r="F3778" s="192"/>
      <c r="G3778" s="193"/>
    </row>
    <row r="3779" spans="1:7" s="190" customFormat="1">
      <c r="A3779" s="160" t="s">
        <v>6398</v>
      </c>
      <c r="B3779" s="300"/>
      <c r="C3779" s="160" t="s">
        <v>2415</v>
      </c>
      <c r="D3779" s="638" t="s">
        <v>0</v>
      </c>
      <c r="E3779" s="301">
        <v>0</v>
      </c>
      <c r="F3779" s="161">
        <v>4.09</v>
      </c>
      <c r="G3779" s="161">
        <v>4.09</v>
      </c>
    </row>
    <row r="3780" spans="1:7" s="190" customFormat="1" ht="25.5">
      <c r="A3780" s="160" t="s">
        <v>8235</v>
      </c>
      <c r="B3780" s="300"/>
      <c r="C3780" s="160" t="s">
        <v>8236</v>
      </c>
      <c r="D3780" s="638" t="s">
        <v>0</v>
      </c>
      <c r="E3780" s="301">
        <v>14.64</v>
      </c>
      <c r="F3780" s="161">
        <v>13.65</v>
      </c>
      <c r="G3780" s="161">
        <v>28.29</v>
      </c>
    </row>
    <row r="3781" spans="1:7" s="190" customFormat="1">
      <c r="A3781" s="160" t="s">
        <v>6399</v>
      </c>
      <c r="B3781" s="300"/>
      <c r="C3781" s="160" t="s">
        <v>2416</v>
      </c>
      <c r="D3781" s="638" t="s">
        <v>4</v>
      </c>
      <c r="E3781" s="301">
        <v>146.86000000000001</v>
      </c>
      <c r="F3781" s="161">
        <v>0</v>
      </c>
      <c r="G3781" s="161">
        <v>146.86000000000001</v>
      </c>
    </row>
    <row r="3782" spans="1:7" s="190" customFormat="1">
      <c r="A3782" s="160" t="s">
        <v>6400</v>
      </c>
      <c r="B3782" s="300"/>
      <c r="C3782" s="160" t="s">
        <v>2417</v>
      </c>
      <c r="D3782" s="638" t="s">
        <v>0</v>
      </c>
      <c r="E3782" s="301">
        <v>0</v>
      </c>
      <c r="F3782" s="161">
        <v>15.14</v>
      </c>
      <c r="G3782" s="161">
        <v>15.14</v>
      </c>
    </row>
    <row r="3783" spans="1:7" s="190" customFormat="1" ht="25.5">
      <c r="A3783" s="160" t="s">
        <v>6401</v>
      </c>
      <c r="B3783" s="300"/>
      <c r="C3783" s="160" t="s">
        <v>2418</v>
      </c>
      <c r="D3783" s="638" t="s">
        <v>34</v>
      </c>
      <c r="E3783" s="301">
        <v>0</v>
      </c>
      <c r="F3783" s="161">
        <v>7.56</v>
      </c>
      <c r="G3783" s="161">
        <v>7.56</v>
      </c>
    </row>
    <row r="3784" spans="1:7" s="190" customFormat="1" ht="25.5">
      <c r="A3784" s="160" t="s">
        <v>6402</v>
      </c>
      <c r="B3784" s="300"/>
      <c r="C3784" s="160" t="s">
        <v>2419</v>
      </c>
      <c r="D3784" s="638" t="s">
        <v>34</v>
      </c>
      <c r="E3784" s="301">
        <v>0</v>
      </c>
      <c r="F3784" s="161">
        <v>8.07</v>
      </c>
      <c r="G3784" s="161">
        <v>8.07</v>
      </c>
    </row>
    <row r="3785" spans="1:7" s="190" customFormat="1" ht="15.95" customHeight="1">
      <c r="A3785" s="185" t="s">
        <v>6403</v>
      </c>
      <c r="B3785" s="186" t="s">
        <v>2420</v>
      </c>
      <c r="C3785" s="187"/>
      <c r="D3785" s="191"/>
      <c r="E3785" s="192"/>
      <c r="F3785" s="192"/>
      <c r="G3785" s="193"/>
    </row>
    <row r="3786" spans="1:7" s="190" customFormat="1">
      <c r="A3786" s="160" t="s">
        <v>6404</v>
      </c>
      <c r="B3786" s="300"/>
      <c r="C3786" s="160" t="s">
        <v>2421</v>
      </c>
      <c r="D3786" s="638" t="s">
        <v>8</v>
      </c>
      <c r="E3786" s="301">
        <v>50.47</v>
      </c>
      <c r="F3786" s="161">
        <v>0</v>
      </c>
      <c r="G3786" s="161">
        <v>50.47</v>
      </c>
    </row>
    <row r="3787" spans="1:7" s="190" customFormat="1" ht="15.95" customHeight="1">
      <c r="A3787" s="185" t="s">
        <v>8237</v>
      </c>
      <c r="B3787" s="186" t="s">
        <v>8238</v>
      </c>
      <c r="C3787" s="187"/>
      <c r="D3787" s="191"/>
      <c r="E3787" s="192"/>
      <c r="F3787" s="192"/>
      <c r="G3787" s="193"/>
    </row>
    <row r="3788" spans="1:7" s="190" customFormat="1">
      <c r="A3788" s="160" t="s">
        <v>8239</v>
      </c>
      <c r="B3788" s="300"/>
      <c r="C3788" s="160" t="s">
        <v>8240</v>
      </c>
      <c r="D3788" s="638" t="s">
        <v>2</v>
      </c>
      <c r="E3788" s="301">
        <v>48.48</v>
      </c>
      <c r="F3788" s="161">
        <v>0</v>
      </c>
      <c r="G3788" s="161">
        <v>48.48</v>
      </c>
    </row>
    <row r="3789" spans="1:7" s="190" customFormat="1" ht="15.95" customHeight="1">
      <c r="A3789" s="179" t="s">
        <v>6405</v>
      </c>
      <c r="B3789" s="180" t="s">
        <v>6406</v>
      </c>
      <c r="C3789" s="181"/>
      <c r="D3789" s="182"/>
      <c r="E3789" s="183"/>
      <c r="F3789" s="183"/>
      <c r="G3789" s="184"/>
    </row>
    <row r="3790" spans="1:7" s="190" customFormat="1" ht="15.95" customHeight="1">
      <c r="A3790" s="185" t="s">
        <v>6407</v>
      </c>
      <c r="B3790" s="186" t="s">
        <v>2422</v>
      </c>
      <c r="C3790" s="187"/>
      <c r="D3790" s="191"/>
      <c r="E3790" s="192"/>
      <c r="F3790" s="192"/>
      <c r="G3790" s="193"/>
    </row>
    <row r="3791" spans="1:7" s="190" customFormat="1" ht="38.25">
      <c r="A3791" s="160" t="s">
        <v>6408</v>
      </c>
      <c r="B3791" s="300"/>
      <c r="C3791" s="160" t="s">
        <v>6409</v>
      </c>
      <c r="D3791" s="638" t="s">
        <v>3</v>
      </c>
      <c r="E3791" s="301">
        <v>68870</v>
      </c>
      <c r="F3791" s="161">
        <v>0</v>
      </c>
      <c r="G3791" s="161">
        <v>68870</v>
      </c>
    </row>
    <row r="3792" spans="1:7" s="190" customFormat="1" ht="38.25">
      <c r="A3792" s="160" t="s">
        <v>6410</v>
      </c>
      <c r="B3792" s="300"/>
      <c r="C3792" s="160" t="s">
        <v>6411</v>
      </c>
      <c r="D3792" s="638" t="s">
        <v>3</v>
      </c>
      <c r="E3792" s="301">
        <v>73720</v>
      </c>
      <c r="F3792" s="161">
        <v>0</v>
      </c>
      <c r="G3792" s="161">
        <v>73720</v>
      </c>
    </row>
    <row r="3793" spans="1:7" s="190" customFormat="1" ht="38.25">
      <c r="A3793" s="160" t="s">
        <v>6412</v>
      </c>
      <c r="B3793" s="300"/>
      <c r="C3793" s="160" t="s">
        <v>6413</v>
      </c>
      <c r="D3793" s="638" t="s">
        <v>3</v>
      </c>
      <c r="E3793" s="301">
        <v>80995</v>
      </c>
      <c r="F3793" s="161">
        <v>0</v>
      </c>
      <c r="G3793" s="161">
        <v>80995</v>
      </c>
    </row>
    <row r="3794" spans="1:7" s="190" customFormat="1" ht="38.25">
      <c r="A3794" s="160" t="s">
        <v>6414</v>
      </c>
      <c r="B3794" s="300"/>
      <c r="C3794" s="160" t="s">
        <v>2423</v>
      </c>
      <c r="D3794" s="638" t="s">
        <v>3</v>
      </c>
      <c r="E3794" s="301">
        <v>85360</v>
      </c>
      <c r="F3794" s="161">
        <v>0</v>
      </c>
      <c r="G3794" s="161">
        <v>85360</v>
      </c>
    </row>
    <row r="3795" spans="1:7" s="190" customFormat="1" ht="38.25">
      <c r="A3795" s="160" t="s">
        <v>6415</v>
      </c>
      <c r="B3795" s="300"/>
      <c r="C3795" s="160" t="s">
        <v>2424</v>
      </c>
      <c r="D3795" s="638" t="s">
        <v>3</v>
      </c>
      <c r="E3795" s="301">
        <v>79055</v>
      </c>
      <c r="F3795" s="161">
        <v>0</v>
      </c>
      <c r="G3795" s="161">
        <v>79055</v>
      </c>
    </row>
    <row r="3796" spans="1:7" s="190" customFormat="1" ht="25.5">
      <c r="A3796" s="160" t="s">
        <v>6416</v>
      </c>
      <c r="B3796" s="300"/>
      <c r="C3796" s="160" t="s">
        <v>2425</v>
      </c>
      <c r="D3796" s="638" t="s">
        <v>2</v>
      </c>
      <c r="E3796" s="301">
        <v>540.87</v>
      </c>
      <c r="F3796" s="161">
        <v>0</v>
      </c>
      <c r="G3796" s="161">
        <v>540.87</v>
      </c>
    </row>
    <row r="3797" spans="1:7" s="190" customFormat="1" ht="15.95" customHeight="1">
      <c r="A3797" s="185" t="s">
        <v>6417</v>
      </c>
      <c r="B3797" s="186" t="s">
        <v>6418</v>
      </c>
      <c r="C3797" s="187"/>
      <c r="D3797" s="191"/>
      <c r="E3797" s="192"/>
      <c r="F3797" s="192"/>
      <c r="G3797" s="193"/>
    </row>
    <row r="3798" spans="1:7" s="190" customFormat="1" ht="38.25">
      <c r="A3798" s="160" t="s">
        <v>6419</v>
      </c>
      <c r="B3798" s="300"/>
      <c r="C3798" s="160" t="s">
        <v>8056</v>
      </c>
      <c r="D3798" s="638" t="s">
        <v>0</v>
      </c>
      <c r="E3798" s="301">
        <v>289855.02</v>
      </c>
      <c r="F3798" s="161">
        <v>20859.849999999999</v>
      </c>
      <c r="G3798" s="161">
        <v>310714.87</v>
      </c>
    </row>
    <row r="3799" spans="1:7" s="190" customFormat="1" ht="38.25">
      <c r="A3799" s="160" t="s">
        <v>7443</v>
      </c>
      <c r="B3799" s="300"/>
      <c r="C3799" s="160" t="s">
        <v>8057</v>
      </c>
      <c r="D3799" s="638" t="s">
        <v>0</v>
      </c>
      <c r="E3799" s="301">
        <v>300694.21000000002</v>
      </c>
      <c r="F3799" s="161">
        <v>22220.68</v>
      </c>
      <c r="G3799" s="161">
        <v>322914.89</v>
      </c>
    </row>
    <row r="3800" spans="1:7" s="190" customFormat="1" ht="38.25">
      <c r="A3800" s="160" t="s">
        <v>6420</v>
      </c>
      <c r="B3800" s="300"/>
      <c r="C3800" s="160" t="s">
        <v>8058</v>
      </c>
      <c r="D3800" s="638" t="s">
        <v>0</v>
      </c>
      <c r="E3800" s="301">
        <v>470003.95</v>
      </c>
      <c r="F3800" s="161">
        <v>20202.55</v>
      </c>
      <c r="G3800" s="161">
        <v>490206.5</v>
      </c>
    </row>
    <row r="3801" spans="1:7" s="190" customFormat="1" ht="38.25">
      <c r="A3801" s="160" t="s">
        <v>8059</v>
      </c>
      <c r="B3801" s="300"/>
      <c r="C3801" s="160" t="s">
        <v>8060</v>
      </c>
      <c r="D3801" s="638" t="s">
        <v>0</v>
      </c>
      <c r="E3801" s="301">
        <v>194369.15</v>
      </c>
      <c r="F3801" s="161">
        <v>16687.88</v>
      </c>
      <c r="G3801" s="161">
        <v>211057.03</v>
      </c>
    </row>
    <row r="3802" spans="1:7" s="190" customFormat="1" ht="38.25">
      <c r="A3802" s="160" t="s">
        <v>8241</v>
      </c>
      <c r="B3802" s="300"/>
      <c r="C3802" s="160" t="s">
        <v>8242</v>
      </c>
      <c r="D3802" s="638" t="s">
        <v>0</v>
      </c>
      <c r="E3802" s="301">
        <v>60830.69</v>
      </c>
      <c r="F3802" s="161">
        <v>10429.94</v>
      </c>
      <c r="G3802" s="161">
        <v>71260.63</v>
      </c>
    </row>
    <row r="3803" spans="1:7" s="190" customFormat="1" ht="38.25">
      <c r="A3803" s="160" t="s">
        <v>6421</v>
      </c>
      <c r="B3803" s="300"/>
      <c r="C3803" s="160" t="s">
        <v>8061</v>
      </c>
      <c r="D3803" s="638" t="s">
        <v>0</v>
      </c>
      <c r="E3803" s="301">
        <v>14639.09</v>
      </c>
      <c r="F3803" s="161">
        <v>2468.3000000000002</v>
      </c>
      <c r="G3803" s="161">
        <v>17107.39</v>
      </c>
    </row>
    <row r="3804" spans="1:7" s="190" customFormat="1" ht="38.25">
      <c r="A3804" s="160" t="s">
        <v>6422</v>
      </c>
      <c r="B3804" s="300"/>
      <c r="C3804" s="160" t="s">
        <v>8062</v>
      </c>
      <c r="D3804" s="638" t="s">
        <v>0</v>
      </c>
      <c r="E3804" s="301">
        <v>40354.1</v>
      </c>
      <c r="F3804" s="161">
        <v>5392.6</v>
      </c>
      <c r="G3804" s="161">
        <v>45746.7</v>
      </c>
    </row>
    <row r="3805" spans="1:7" s="190" customFormat="1" ht="38.25">
      <c r="A3805" s="160" t="s">
        <v>6423</v>
      </c>
      <c r="B3805" s="300"/>
      <c r="C3805" s="160" t="s">
        <v>8063</v>
      </c>
      <c r="D3805" s="638" t="s">
        <v>0</v>
      </c>
      <c r="E3805" s="301">
        <v>36789.97</v>
      </c>
      <c r="F3805" s="161">
        <v>6579.85</v>
      </c>
      <c r="G3805" s="161">
        <v>43369.82</v>
      </c>
    </row>
    <row r="3806" spans="1:7" s="190" customFormat="1" ht="51">
      <c r="A3806" s="160" t="s">
        <v>6424</v>
      </c>
      <c r="B3806" s="300"/>
      <c r="C3806" s="160" t="s">
        <v>8064</v>
      </c>
      <c r="D3806" s="638" t="s">
        <v>0</v>
      </c>
      <c r="E3806" s="301">
        <v>3153.77</v>
      </c>
      <c r="F3806" s="161">
        <v>416.64</v>
      </c>
      <c r="G3806" s="161">
        <v>3570.41</v>
      </c>
    </row>
    <row r="3807" spans="1:7" s="190" customFormat="1" ht="51">
      <c r="A3807" s="160" t="s">
        <v>6425</v>
      </c>
      <c r="B3807" s="300"/>
      <c r="C3807" s="160" t="s">
        <v>8065</v>
      </c>
      <c r="D3807" s="638" t="s">
        <v>0</v>
      </c>
      <c r="E3807" s="301">
        <v>3602.88</v>
      </c>
      <c r="F3807" s="161">
        <v>520.79999999999995</v>
      </c>
      <c r="G3807" s="161">
        <v>4123.68</v>
      </c>
    </row>
    <row r="3808" spans="1:7" s="190" customFormat="1" ht="51">
      <c r="A3808" s="160" t="s">
        <v>6426</v>
      </c>
      <c r="B3808" s="300"/>
      <c r="C3808" s="160" t="s">
        <v>8066</v>
      </c>
      <c r="D3808" s="638" t="s">
        <v>0</v>
      </c>
      <c r="E3808" s="301">
        <v>4237.63</v>
      </c>
      <c r="F3808" s="161">
        <v>624.96</v>
      </c>
      <c r="G3808" s="161">
        <v>4862.59</v>
      </c>
    </row>
    <row r="3809" spans="1:7" s="190" customFormat="1" ht="51">
      <c r="A3809" s="160" t="s">
        <v>6427</v>
      </c>
      <c r="B3809" s="300"/>
      <c r="C3809" s="160" t="s">
        <v>8067</v>
      </c>
      <c r="D3809" s="638" t="s">
        <v>0</v>
      </c>
      <c r="E3809" s="301">
        <v>4444.41</v>
      </c>
      <c r="F3809" s="161">
        <v>677.04</v>
      </c>
      <c r="G3809" s="161">
        <v>5121.45</v>
      </c>
    </row>
    <row r="3810" spans="1:7" s="190" customFormat="1" ht="38.25">
      <c r="A3810" s="160" t="s">
        <v>6428</v>
      </c>
      <c r="B3810" s="300"/>
      <c r="C3810" s="160" t="s">
        <v>8068</v>
      </c>
      <c r="D3810" s="638" t="s">
        <v>0</v>
      </c>
      <c r="E3810" s="301">
        <v>3017.05</v>
      </c>
      <c r="F3810" s="161">
        <v>326.13</v>
      </c>
      <c r="G3810" s="161">
        <v>3343.18</v>
      </c>
    </row>
    <row r="3811" spans="1:7" s="190" customFormat="1" ht="38.25">
      <c r="A3811" s="160" t="s">
        <v>6429</v>
      </c>
      <c r="B3811" s="300"/>
      <c r="C3811" s="160" t="s">
        <v>8069</v>
      </c>
      <c r="D3811" s="638" t="s">
        <v>0</v>
      </c>
      <c r="E3811" s="301">
        <v>3433.41</v>
      </c>
      <c r="F3811" s="161">
        <v>326.13</v>
      </c>
      <c r="G3811" s="161">
        <v>3759.54</v>
      </c>
    </row>
    <row r="3812" spans="1:7" s="190" customFormat="1" ht="38.25">
      <c r="A3812" s="160" t="s">
        <v>6430</v>
      </c>
      <c r="B3812" s="300"/>
      <c r="C3812" s="160" t="s">
        <v>8070</v>
      </c>
      <c r="D3812" s="638" t="s">
        <v>0</v>
      </c>
      <c r="E3812" s="301">
        <v>3909.56</v>
      </c>
      <c r="F3812" s="161">
        <v>326.13</v>
      </c>
      <c r="G3812" s="161">
        <v>4235.6899999999996</v>
      </c>
    </row>
    <row r="3813" spans="1:7" s="190" customFormat="1" ht="25.5">
      <c r="A3813" s="160" t="s">
        <v>6431</v>
      </c>
      <c r="B3813" s="300"/>
      <c r="C3813" s="160" t="s">
        <v>8071</v>
      </c>
      <c r="D3813" s="638" t="s">
        <v>34</v>
      </c>
      <c r="E3813" s="301">
        <v>6.82</v>
      </c>
      <c r="F3813" s="161">
        <v>9.0500000000000007</v>
      </c>
      <c r="G3813" s="161">
        <v>15.87</v>
      </c>
    </row>
    <row r="3814" spans="1:7" s="190" customFormat="1" ht="25.5">
      <c r="A3814" s="160" t="s">
        <v>6432</v>
      </c>
      <c r="B3814" s="300"/>
      <c r="C3814" s="160" t="s">
        <v>8072</v>
      </c>
      <c r="D3814" s="638" t="s">
        <v>34</v>
      </c>
      <c r="E3814" s="301">
        <v>10</v>
      </c>
      <c r="F3814" s="161">
        <v>9.0500000000000007</v>
      </c>
      <c r="G3814" s="161">
        <v>19.05</v>
      </c>
    </row>
    <row r="3815" spans="1:7" s="190" customFormat="1" ht="25.5">
      <c r="A3815" s="160" t="s">
        <v>6433</v>
      </c>
      <c r="B3815" s="300"/>
      <c r="C3815" s="160" t="s">
        <v>8073</v>
      </c>
      <c r="D3815" s="638" t="s">
        <v>34</v>
      </c>
      <c r="E3815" s="301">
        <v>11.88</v>
      </c>
      <c r="F3815" s="161">
        <v>9.0500000000000007</v>
      </c>
      <c r="G3815" s="161">
        <v>20.93</v>
      </c>
    </row>
    <row r="3816" spans="1:7" s="190" customFormat="1" ht="25.5">
      <c r="A3816" s="160" t="s">
        <v>8074</v>
      </c>
      <c r="B3816" s="300"/>
      <c r="C3816" s="160" t="s">
        <v>8075</v>
      </c>
      <c r="D3816" s="638" t="s">
        <v>2</v>
      </c>
      <c r="E3816" s="301">
        <v>110.58</v>
      </c>
      <c r="F3816" s="161">
        <v>65.099999999999994</v>
      </c>
      <c r="G3816" s="161">
        <v>175.68</v>
      </c>
    </row>
    <row r="3817" spans="1:7" s="190" customFormat="1" ht="25.5">
      <c r="A3817" s="160" t="s">
        <v>6434</v>
      </c>
      <c r="B3817" s="300"/>
      <c r="C3817" s="160" t="s">
        <v>6435</v>
      </c>
      <c r="D3817" s="638" t="s">
        <v>2</v>
      </c>
      <c r="E3817" s="301">
        <v>3205.88</v>
      </c>
      <c r="F3817" s="161">
        <v>0</v>
      </c>
      <c r="G3817" s="161">
        <v>3205.88</v>
      </c>
    </row>
    <row r="3818" spans="1:7" s="190" customFormat="1" ht="25.5">
      <c r="A3818" s="160" t="s">
        <v>7444</v>
      </c>
      <c r="B3818" s="300"/>
      <c r="C3818" s="160" t="s">
        <v>7445</v>
      </c>
      <c r="D3818" s="638" t="s">
        <v>2</v>
      </c>
      <c r="E3818" s="301">
        <v>1009.26</v>
      </c>
      <c r="F3818" s="161">
        <v>84.55</v>
      </c>
      <c r="G3818" s="161">
        <v>1093.81</v>
      </c>
    </row>
    <row r="3819" spans="1:7" s="190" customFormat="1" ht="25.5">
      <c r="A3819" s="160" t="s">
        <v>7446</v>
      </c>
      <c r="B3819" s="300"/>
      <c r="C3819" s="160" t="s">
        <v>7447</v>
      </c>
      <c r="D3819" s="638" t="s">
        <v>2</v>
      </c>
      <c r="E3819" s="301">
        <v>864.69</v>
      </c>
      <c r="F3819" s="161">
        <v>65.33</v>
      </c>
      <c r="G3819" s="161">
        <v>930.02</v>
      </c>
    </row>
    <row r="3820" spans="1:7" s="190" customFormat="1" ht="25.5">
      <c r="A3820" s="160" t="s">
        <v>7448</v>
      </c>
      <c r="B3820" s="300"/>
      <c r="C3820" s="160" t="s">
        <v>7449</v>
      </c>
      <c r="D3820" s="638" t="s">
        <v>2</v>
      </c>
      <c r="E3820" s="301">
        <v>683.75</v>
      </c>
      <c r="F3820" s="161">
        <v>57.66</v>
      </c>
      <c r="G3820" s="161">
        <v>741.41</v>
      </c>
    </row>
    <row r="3821" spans="1:7" s="190" customFormat="1">
      <c r="A3821" s="160" t="s">
        <v>6436</v>
      </c>
      <c r="B3821" s="300"/>
      <c r="C3821" s="160" t="s">
        <v>6437</v>
      </c>
      <c r="D3821" s="638" t="s">
        <v>0</v>
      </c>
      <c r="E3821" s="301">
        <v>0</v>
      </c>
      <c r="F3821" s="161">
        <v>246.48</v>
      </c>
      <c r="G3821" s="161">
        <v>246.48</v>
      </c>
    </row>
    <row r="3822" spans="1:7" s="190" customFormat="1" ht="25.5">
      <c r="A3822" s="160" t="s">
        <v>6438</v>
      </c>
      <c r="B3822" s="300"/>
      <c r="C3822" s="160" t="s">
        <v>6439</v>
      </c>
      <c r="D3822" s="638" t="s">
        <v>0</v>
      </c>
      <c r="E3822" s="301">
        <v>980.95</v>
      </c>
      <c r="F3822" s="161">
        <v>100.65</v>
      </c>
      <c r="G3822" s="161">
        <v>1081.5999999999999</v>
      </c>
    </row>
    <row r="3823" spans="1:7" s="190" customFormat="1" ht="25.5">
      <c r="A3823" s="160" t="s">
        <v>6440</v>
      </c>
      <c r="B3823" s="300"/>
      <c r="C3823" s="160" t="s">
        <v>6441</v>
      </c>
      <c r="D3823" s="638" t="s">
        <v>0</v>
      </c>
      <c r="E3823" s="301">
        <v>4478.05</v>
      </c>
      <c r="F3823" s="161">
        <v>1041.5999999999999</v>
      </c>
      <c r="G3823" s="161">
        <v>5519.65</v>
      </c>
    </row>
    <row r="3824" spans="1:7" s="190" customFormat="1">
      <c r="A3824" s="160" t="s">
        <v>6442</v>
      </c>
      <c r="B3824" s="300"/>
      <c r="C3824" s="160" t="s">
        <v>6443</v>
      </c>
      <c r="D3824" s="638" t="s">
        <v>0</v>
      </c>
      <c r="E3824" s="301">
        <v>138.56</v>
      </c>
      <c r="F3824" s="161">
        <v>30.74</v>
      </c>
      <c r="G3824" s="161">
        <v>169.3</v>
      </c>
    </row>
    <row r="3825" spans="1:7" s="190" customFormat="1" ht="25.5">
      <c r="A3825" s="160" t="s">
        <v>6444</v>
      </c>
      <c r="B3825" s="300"/>
      <c r="C3825" s="160" t="s">
        <v>6445</v>
      </c>
      <c r="D3825" s="638" t="s">
        <v>0</v>
      </c>
      <c r="E3825" s="301">
        <v>705.56</v>
      </c>
      <c r="F3825" s="161">
        <v>88.39</v>
      </c>
      <c r="G3825" s="161">
        <v>793.95</v>
      </c>
    </row>
    <row r="3826" spans="1:7" s="190" customFormat="1" ht="25.5">
      <c r="A3826" s="160" t="s">
        <v>7450</v>
      </c>
      <c r="B3826" s="300"/>
      <c r="C3826" s="160" t="s">
        <v>7451</v>
      </c>
      <c r="D3826" s="638" t="s">
        <v>2</v>
      </c>
      <c r="E3826" s="301">
        <v>2179.1</v>
      </c>
      <c r="F3826" s="161">
        <v>134.52000000000001</v>
      </c>
      <c r="G3826" s="161">
        <v>2313.62</v>
      </c>
    </row>
    <row r="3827" spans="1:7" s="190" customFormat="1" ht="25.5">
      <c r="A3827" s="160" t="s">
        <v>7452</v>
      </c>
      <c r="B3827" s="300"/>
      <c r="C3827" s="160" t="s">
        <v>7453</v>
      </c>
      <c r="D3827" s="638" t="s">
        <v>34</v>
      </c>
      <c r="E3827" s="301">
        <v>2301.2399999999998</v>
      </c>
      <c r="F3827" s="161">
        <v>33.549999999999997</v>
      </c>
      <c r="G3827" s="161">
        <v>2334.79</v>
      </c>
    </row>
    <row r="3828" spans="1:7" s="190" customFormat="1">
      <c r="A3828" s="160" t="s">
        <v>7454</v>
      </c>
      <c r="B3828" s="300"/>
      <c r="C3828" s="160" t="s">
        <v>8076</v>
      </c>
      <c r="D3828" s="638" t="s">
        <v>0</v>
      </c>
      <c r="E3828" s="301">
        <v>64.540000000000006</v>
      </c>
      <c r="F3828" s="161">
        <v>30.74</v>
      </c>
      <c r="G3828" s="161">
        <v>95.28</v>
      </c>
    </row>
    <row r="3829" spans="1:7" s="190" customFormat="1">
      <c r="A3829" s="160" t="s">
        <v>7455</v>
      </c>
      <c r="B3829" s="300"/>
      <c r="C3829" s="160" t="s">
        <v>7456</v>
      </c>
      <c r="D3829" s="638" t="s">
        <v>0</v>
      </c>
      <c r="E3829" s="301">
        <v>88.59</v>
      </c>
      <c r="F3829" s="161">
        <v>30.74</v>
      </c>
      <c r="G3829" s="161">
        <v>119.33</v>
      </c>
    </row>
    <row r="3830" spans="1:7" s="190" customFormat="1" ht="25.5">
      <c r="A3830" s="160" t="s">
        <v>6446</v>
      </c>
      <c r="B3830" s="300"/>
      <c r="C3830" s="160" t="s">
        <v>6447</v>
      </c>
      <c r="D3830" s="638" t="s">
        <v>0</v>
      </c>
      <c r="E3830" s="301">
        <v>231.7</v>
      </c>
      <c r="F3830" s="161">
        <v>30.74</v>
      </c>
      <c r="G3830" s="161">
        <v>262.44</v>
      </c>
    </row>
    <row r="3831" spans="1:7" s="190" customFormat="1" ht="25.5">
      <c r="A3831" s="160" t="s">
        <v>6448</v>
      </c>
      <c r="B3831" s="300"/>
      <c r="C3831" s="160" t="s">
        <v>6449</v>
      </c>
      <c r="D3831" s="638" t="s">
        <v>0</v>
      </c>
      <c r="E3831" s="301">
        <v>181.45</v>
      </c>
      <c r="F3831" s="161">
        <v>30.74</v>
      </c>
      <c r="G3831" s="161">
        <v>212.19</v>
      </c>
    </row>
    <row r="3832" spans="1:7" s="190" customFormat="1" ht="38.25">
      <c r="A3832" s="160" t="s">
        <v>8077</v>
      </c>
      <c r="B3832" s="300"/>
      <c r="C3832" s="160" t="s">
        <v>8078</v>
      </c>
      <c r="D3832" s="638" t="s">
        <v>2</v>
      </c>
      <c r="E3832" s="301">
        <v>1517.58</v>
      </c>
      <c r="F3832" s="161">
        <v>188.3</v>
      </c>
      <c r="G3832" s="161">
        <v>1705.88</v>
      </c>
    </row>
    <row r="3833" spans="1:7" s="190" customFormat="1" ht="38.25">
      <c r="A3833" s="160" t="s">
        <v>8079</v>
      </c>
      <c r="B3833" s="300"/>
      <c r="C3833" s="160" t="s">
        <v>8080</v>
      </c>
      <c r="D3833" s="638" t="s">
        <v>2</v>
      </c>
      <c r="E3833" s="301">
        <v>931.58</v>
      </c>
      <c r="F3833" s="161">
        <v>76.86</v>
      </c>
      <c r="G3833" s="161">
        <v>1008.44</v>
      </c>
    </row>
    <row r="3834" spans="1:7" s="190" customFormat="1" ht="38.25">
      <c r="A3834" s="160" t="s">
        <v>8081</v>
      </c>
      <c r="B3834" s="300"/>
      <c r="C3834" s="160" t="s">
        <v>8082</v>
      </c>
      <c r="D3834" s="638" t="s">
        <v>2</v>
      </c>
      <c r="E3834" s="301">
        <v>756.32</v>
      </c>
      <c r="F3834" s="161">
        <v>38.43</v>
      </c>
      <c r="G3834" s="161">
        <v>794.75</v>
      </c>
    </row>
    <row r="3835" spans="1:7" s="190" customFormat="1">
      <c r="A3835" s="160" t="s">
        <v>7457</v>
      </c>
      <c r="B3835" s="300"/>
      <c r="C3835" s="160" t="s">
        <v>7458</v>
      </c>
      <c r="D3835" s="638" t="s">
        <v>2</v>
      </c>
      <c r="E3835" s="301">
        <v>928.3</v>
      </c>
      <c r="F3835" s="161">
        <v>84.55</v>
      </c>
      <c r="G3835" s="161">
        <v>1012.85</v>
      </c>
    </row>
    <row r="3836" spans="1:7" s="190" customFormat="1">
      <c r="A3836" s="160" t="s">
        <v>7459</v>
      </c>
      <c r="B3836" s="300"/>
      <c r="C3836" s="160" t="s">
        <v>7460</v>
      </c>
      <c r="D3836" s="638" t="s">
        <v>2</v>
      </c>
      <c r="E3836" s="301">
        <v>1186.4000000000001</v>
      </c>
      <c r="F3836" s="161">
        <v>111.44</v>
      </c>
      <c r="G3836" s="161">
        <v>1297.8399999999999</v>
      </c>
    </row>
    <row r="3837" spans="1:7" s="190" customFormat="1">
      <c r="A3837" s="160" t="s">
        <v>7461</v>
      </c>
      <c r="B3837" s="300"/>
      <c r="C3837" s="160" t="s">
        <v>7462</v>
      </c>
      <c r="D3837" s="638" t="s">
        <v>2</v>
      </c>
      <c r="E3837" s="301">
        <v>1897.98</v>
      </c>
      <c r="F3837" s="161">
        <v>184.46</v>
      </c>
      <c r="G3837" s="161">
        <v>2082.44</v>
      </c>
    </row>
    <row r="3838" spans="1:7" s="190" customFormat="1" ht="25.5">
      <c r="A3838" s="160" t="s">
        <v>7463</v>
      </c>
      <c r="B3838" s="300"/>
      <c r="C3838" s="160" t="s">
        <v>7464</v>
      </c>
      <c r="D3838" s="638" t="s">
        <v>2</v>
      </c>
      <c r="E3838" s="301">
        <v>1322.51</v>
      </c>
      <c r="F3838" s="161">
        <v>138.34</v>
      </c>
      <c r="G3838" s="161">
        <v>1460.85</v>
      </c>
    </row>
    <row r="3839" spans="1:7" s="190" customFormat="1" ht="25.5">
      <c r="A3839" s="160" t="s">
        <v>7465</v>
      </c>
      <c r="B3839" s="300"/>
      <c r="C3839" s="160" t="s">
        <v>7466</v>
      </c>
      <c r="D3839" s="638" t="s">
        <v>2</v>
      </c>
      <c r="E3839" s="301">
        <v>987.53</v>
      </c>
      <c r="F3839" s="161">
        <v>96.09</v>
      </c>
      <c r="G3839" s="161">
        <v>1083.6199999999999</v>
      </c>
    </row>
    <row r="3840" spans="1:7" s="190" customFormat="1" ht="25.5">
      <c r="A3840" s="160" t="s">
        <v>7467</v>
      </c>
      <c r="B3840" s="300"/>
      <c r="C3840" s="160" t="s">
        <v>7468</v>
      </c>
      <c r="D3840" s="638" t="s">
        <v>2</v>
      </c>
      <c r="E3840" s="301">
        <v>821.64</v>
      </c>
      <c r="F3840" s="161">
        <v>76.86</v>
      </c>
      <c r="G3840" s="161">
        <v>898.5</v>
      </c>
    </row>
    <row r="3841" spans="1:7" s="190" customFormat="1" ht="25.5">
      <c r="A3841" s="160" t="s">
        <v>7469</v>
      </c>
      <c r="B3841" s="300"/>
      <c r="C3841" s="160" t="s">
        <v>7470</v>
      </c>
      <c r="D3841" s="638" t="s">
        <v>2</v>
      </c>
      <c r="E3841" s="301">
        <v>721.55</v>
      </c>
      <c r="F3841" s="161">
        <v>65.33</v>
      </c>
      <c r="G3841" s="161">
        <v>786.88</v>
      </c>
    </row>
    <row r="3842" spans="1:7" s="190" customFormat="1" ht="25.5">
      <c r="A3842" s="160" t="s">
        <v>7471</v>
      </c>
      <c r="B3842" s="300"/>
      <c r="C3842" s="160" t="s">
        <v>7472</v>
      </c>
      <c r="D3842" s="638" t="s">
        <v>2</v>
      </c>
      <c r="E3842" s="301">
        <v>649.19000000000005</v>
      </c>
      <c r="F3842" s="161">
        <v>57.66</v>
      </c>
      <c r="G3842" s="161">
        <v>706.85</v>
      </c>
    </row>
    <row r="3843" spans="1:7" s="190" customFormat="1">
      <c r="A3843" s="160" t="s">
        <v>7473</v>
      </c>
      <c r="B3843" s="300"/>
      <c r="C3843" s="160" t="s">
        <v>7474</v>
      </c>
      <c r="D3843" s="638" t="s">
        <v>2</v>
      </c>
      <c r="E3843" s="301">
        <v>1225.1199999999999</v>
      </c>
      <c r="F3843" s="161">
        <v>76.86</v>
      </c>
      <c r="G3843" s="161">
        <v>1301.98</v>
      </c>
    </row>
    <row r="3844" spans="1:7" s="190" customFormat="1">
      <c r="A3844" s="160" t="s">
        <v>7475</v>
      </c>
      <c r="B3844" s="300"/>
      <c r="C3844" s="160" t="s">
        <v>7476</v>
      </c>
      <c r="D3844" s="638" t="s">
        <v>2</v>
      </c>
      <c r="E3844" s="301">
        <v>657.24</v>
      </c>
      <c r="F3844" s="161">
        <v>46.12</v>
      </c>
      <c r="G3844" s="161">
        <v>703.36</v>
      </c>
    </row>
    <row r="3845" spans="1:7" s="190" customFormat="1">
      <c r="A3845" s="160" t="s">
        <v>7477</v>
      </c>
      <c r="B3845" s="300"/>
      <c r="C3845" s="160" t="s">
        <v>8083</v>
      </c>
      <c r="D3845" s="638" t="s">
        <v>0</v>
      </c>
      <c r="E3845" s="301">
        <v>110.16</v>
      </c>
      <c r="F3845" s="161">
        <v>34.58</v>
      </c>
      <c r="G3845" s="161">
        <v>144.74</v>
      </c>
    </row>
    <row r="3846" spans="1:7" s="190" customFormat="1">
      <c r="A3846" s="160" t="s">
        <v>7478</v>
      </c>
      <c r="B3846" s="300"/>
      <c r="C3846" s="160" t="s">
        <v>8084</v>
      </c>
      <c r="D3846" s="638" t="s">
        <v>0</v>
      </c>
      <c r="E3846" s="301">
        <v>176.58</v>
      </c>
      <c r="F3846" s="161">
        <v>46.12</v>
      </c>
      <c r="G3846" s="161">
        <v>222.7</v>
      </c>
    </row>
    <row r="3847" spans="1:7" s="190" customFormat="1" ht="15.95" customHeight="1">
      <c r="A3847" s="185" t="s">
        <v>6450</v>
      </c>
      <c r="B3847" s="186" t="s">
        <v>2426</v>
      </c>
      <c r="C3847" s="187"/>
      <c r="D3847" s="191"/>
      <c r="E3847" s="192"/>
      <c r="F3847" s="192"/>
      <c r="G3847" s="193"/>
    </row>
    <row r="3848" spans="1:7" s="190" customFormat="1" ht="38.25">
      <c r="A3848" s="160" t="s">
        <v>6451</v>
      </c>
      <c r="B3848" s="300"/>
      <c r="C3848" s="160" t="s">
        <v>6452</v>
      </c>
      <c r="D3848" s="638" t="s">
        <v>0</v>
      </c>
      <c r="E3848" s="301">
        <v>4327.66</v>
      </c>
      <c r="F3848" s="161">
        <v>1562.4</v>
      </c>
      <c r="G3848" s="161">
        <v>5890.06</v>
      </c>
    </row>
    <row r="3849" spans="1:7" s="190" customFormat="1" ht="38.25">
      <c r="A3849" s="160" t="s">
        <v>6453</v>
      </c>
      <c r="B3849" s="300"/>
      <c r="C3849" s="160" t="s">
        <v>6454</v>
      </c>
      <c r="D3849" s="638" t="s">
        <v>0</v>
      </c>
      <c r="E3849" s="301">
        <v>14099.32</v>
      </c>
      <c r="F3849" s="161">
        <v>3645.6</v>
      </c>
      <c r="G3849" s="161">
        <v>17744.919999999998</v>
      </c>
    </row>
    <row r="3850" spans="1:7" s="190" customFormat="1" ht="38.25">
      <c r="A3850" s="160" t="s">
        <v>6455</v>
      </c>
      <c r="B3850" s="300"/>
      <c r="C3850" s="160" t="s">
        <v>6456</v>
      </c>
      <c r="D3850" s="638" t="s">
        <v>0</v>
      </c>
      <c r="E3850" s="301">
        <v>5919.9</v>
      </c>
      <c r="F3850" s="161">
        <v>201.3</v>
      </c>
      <c r="G3850" s="161">
        <v>6121.2</v>
      </c>
    </row>
    <row r="3851" spans="1:7" s="190" customFormat="1" ht="38.25">
      <c r="A3851" s="160" t="s">
        <v>6457</v>
      </c>
      <c r="B3851" s="300"/>
      <c r="C3851" s="160" t="s">
        <v>6458</v>
      </c>
      <c r="D3851" s="638" t="s">
        <v>0</v>
      </c>
      <c r="E3851" s="301">
        <v>3472.74</v>
      </c>
      <c r="F3851" s="161">
        <v>201.3</v>
      </c>
      <c r="G3851" s="161">
        <v>3674.04</v>
      </c>
    </row>
    <row r="3852" spans="1:7" s="190" customFormat="1" ht="38.25">
      <c r="A3852" s="160" t="s">
        <v>6459</v>
      </c>
      <c r="B3852" s="300"/>
      <c r="C3852" s="160" t="s">
        <v>6460</v>
      </c>
      <c r="D3852" s="638" t="s">
        <v>0</v>
      </c>
      <c r="E3852" s="301">
        <v>3154.4</v>
      </c>
      <c r="F3852" s="161">
        <v>201.3</v>
      </c>
      <c r="G3852" s="161">
        <v>3355.7</v>
      </c>
    </row>
    <row r="3853" spans="1:7" s="190" customFormat="1" ht="38.25">
      <c r="A3853" s="160" t="s">
        <v>6461</v>
      </c>
      <c r="B3853" s="300"/>
      <c r="C3853" s="160" t="s">
        <v>6462</v>
      </c>
      <c r="D3853" s="638" t="s">
        <v>0</v>
      </c>
      <c r="E3853" s="301">
        <v>9192.58</v>
      </c>
      <c r="F3853" s="161">
        <v>472</v>
      </c>
      <c r="G3853" s="161">
        <v>9664.58</v>
      </c>
    </row>
    <row r="3854" spans="1:7" s="190" customFormat="1" ht="15.95" customHeight="1">
      <c r="A3854" s="185" t="s">
        <v>7479</v>
      </c>
      <c r="B3854" s="186" t="s">
        <v>7480</v>
      </c>
      <c r="C3854" s="187"/>
      <c r="D3854" s="191"/>
      <c r="E3854" s="192"/>
      <c r="F3854" s="192"/>
      <c r="G3854" s="193"/>
    </row>
    <row r="3855" spans="1:7" s="190" customFormat="1" ht="25.5">
      <c r="A3855" s="160" t="s">
        <v>7481</v>
      </c>
      <c r="B3855" s="300"/>
      <c r="C3855" s="160" t="s">
        <v>7482</v>
      </c>
      <c r="D3855" s="638" t="s">
        <v>0</v>
      </c>
      <c r="E3855" s="301">
        <v>137.11000000000001</v>
      </c>
      <c r="F3855" s="161">
        <v>1.67</v>
      </c>
      <c r="G3855" s="161">
        <v>138.78</v>
      </c>
    </row>
    <row r="3856" spans="1:7" s="190" customFormat="1" ht="25.5">
      <c r="A3856" s="160" t="s">
        <v>7483</v>
      </c>
      <c r="B3856" s="300"/>
      <c r="C3856" s="160" t="s">
        <v>7484</v>
      </c>
      <c r="D3856" s="638" t="s">
        <v>0</v>
      </c>
      <c r="E3856" s="301">
        <v>7.98</v>
      </c>
      <c r="F3856" s="161">
        <v>10.06</v>
      </c>
      <c r="G3856" s="161">
        <v>18.04</v>
      </c>
    </row>
    <row r="3857" spans="1:7" s="190" customFormat="1" ht="25.5">
      <c r="A3857" s="160" t="s">
        <v>7485</v>
      </c>
      <c r="B3857" s="300"/>
      <c r="C3857" s="160" t="s">
        <v>7486</v>
      </c>
      <c r="D3857" s="638" t="s">
        <v>0</v>
      </c>
      <c r="E3857" s="301">
        <v>174.14</v>
      </c>
      <c r="F3857" s="161">
        <v>1.67</v>
      </c>
      <c r="G3857" s="161">
        <v>175.81</v>
      </c>
    </row>
    <row r="3858" spans="1:7" s="190" customFormat="1" ht="38.25">
      <c r="A3858" s="160" t="s">
        <v>7487</v>
      </c>
      <c r="B3858" s="300"/>
      <c r="C3858" s="160" t="s">
        <v>7488</v>
      </c>
      <c r="D3858" s="638" t="s">
        <v>0</v>
      </c>
      <c r="E3858" s="301">
        <v>1338.1</v>
      </c>
      <c r="F3858" s="161">
        <v>10.28</v>
      </c>
      <c r="G3858" s="161">
        <v>1348.38</v>
      </c>
    </row>
    <row r="3859" spans="1:7" s="190" customFormat="1" ht="25.5">
      <c r="A3859" s="160" t="s">
        <v>7489</v>
      </c>
      <c r="B3859" s="300"/>
      <c r="C3859" s="160" t="s">
        <v>8085</v>
      </c>
      <c r="D3859" s="638" t="s">
        <v>0</v>
      </c>
      <c r="E3859" s="301">
        <v>1214.1099999999999</v>
      </c>
      <c r="F3859" s="161">
        <v>15.41</v>
      </c>
      <c r="G3859" s="161">
        <v>1229.52</v>
      </c>
    </row>
    <row r="3860" spans="1:7" s="190" customFormat="1" ht="25.5">
      <c r="A3860" s="160" t="s">
        <v>7490</v>
      </c>
      <c r="B3860" s="300"/>
      <c r="C3860" s="160" t="s">
        <v>7491</v>
      </c>
      <c r="D3860" s="638" t="s">
        <v>0</v>
      </c>
      <c r="E3860" s="301">
        <v>573.72</v>
      </c>
      <c r="F3860" s="161">
        <v>12</v>
      </c>
      <c r="G3860" s="161">
        <v>585.72</v>
      </c>
    </row>
    <row r="3861" spans="1:7" s="190" customFormat="1" ht="25.5">
      <c r="A3861" s="160" t="s">
        <v>7492</v>
      </c>
      <c r="B3861" s="300"/>
      <c r="C3861" s="160" t="s">
        <v>7493</v>
      </c>
      <c r="D3861" s="638" t="s">
        <v>0</v>
      </c>
      <c r="E3861" s="301">
        <v>1604.78</v>
      </c>
      <c r="F3861" s="161">
        <v>15.41</v>
      </c>
      <c r="G3861" s="161">
        <v>1620.19</v>
      </c>
    </row>
    <row r="3862" spans="1:7" s="190" customFormat="1" ht="25.5">
      <c r="A3862" s="160" t="s">
        <v>7494</v>
      </c>
      <c r="B3862" s="300"/>
      <c r="C3862" s="160" t="s">
        <v>7495</v>
      </c>
      <c r="D3862" s="638" t="s">
        <v>0</v>
      </c>
      <c r="E3862" s="301">
        <v>218.63</v>
      </c>
      <c r="F3862" s="161">
        <v>15.41</v>
      </c>
      <c r="G3862" s="161">
        <v>234.04</v>
      </c>
    </row>
    <row r="3863" spans="1:7" s="190" customFormat="1" ht="25.5">
      <c r="A3863" s="160" t="s">
        <v>7496</v>
      </c>
      <c r="B3863" s="300"/>
      <c r="C3863" s="160" t="s">
        <v>7497</v>
      </c>
      <c r="D3863" s="638" t="s">
        <v>0</v>
      </c>
      <c r="E3863" s="301">
        <v>1164.51</v>
      </c>
      <c r="F3863" s="161">
        <v>15.41</v>
      </c>
      <c r="G3863" s="161">
        <v>1179.92</v>
      </c>
    </row>
    <row r="3864" spans="1:7" s="190" customFormat="1" ht="25.5">
      <c r="A3864" s="160" t="s">
        <v>7498</v>
      </c>
      <c r="B3864" s="300"/>
      <c r="C3864" s="160" t="s">
        <v>7499</v>
      </c>
      <c r="D3864" s="638" t="s">
        <v>0</v>
      </c>
      <c r="E3864" s="301">
        <v>728.58</v>
      </c>
      <c r="F3864" s="161">
        <v>10.28</v>
      </c>
      <c r="G3864" s="161">
        <v>738.86</v>
      </c>
    </row>
    <row r="3865" spans="1:7" s="190" customFormat="1">
      <c r="A3865" s="160" t="s">
        <v>7500</v>
      </c>
      <c r="B3865" s="300"/>
      <c r="C3865" s="160" t="s">
        <v>7630</v>
      </c>
      <c r="D3865" s="638" t="s">
        <v>0</v>
      </c>
      <c r="E3865" s="301">
        <v>1551.46</v>
      </c>
      <c r="F3865" s="161">
        <v>12</v>
      </c>
      <c r="G3865" s="161">
        <v>1563.46</v>
      </c>
    </row>
    <row r="3866" spans="1:7" s="190" customFormat="1" ht="25.5">
      <c r="A3866" s="160" t="s">
        <v>7501</v>
      </c>
      <c r="B3866" s="300"/>
      <c r="C3866" s="160" t="s">
        <v>7502</v>
      </c>
      <c r="D3866" s="638" t="s">
        <v>0</v>
      </c>
      <c r="E3866" s="301">
        <v>73.97</v>
      </c>
      <c r="F3866" s="161">
        <v>5.03</v>
      </c>
      <c r="G3866" s="161">
        <v>79</v>
      </c>
    </row>
    <row r="3867" spans="1:7" s="190" customFormat="1">
      <c r="A3867" s="160" t="s">
        <v>7503</v>
      </c>
      <c r="B3867" s="300"/>
      <c r="C3867" s="160" t="s">
        <v>7504</v>
      </c>
      <c r="D3867" s="638" t="s">
        <v>0</v>
      </c>
      <c r="E3867" s="301">
        <v>201.6</v>
      </c>
      <c r="F3867" s="161">
        <v>50.9</v>
      </c>
      <c r="G3867" s="161">
        <v>252.5</v>
      </c>
    </row>
    <row r="3868" spans="1:7" s="190" customFormat="1">
      <c r="A3868" s="160" t="s">
        <v>7505</v>
      </c>
      <c r="B3868" s="300"/>
      <c r="C3868" s="160" t="s">
        <v>7506</v>
      </c>
      <c r="D3868" s="638" t="s">
        <v>0</v>
      </c>
      <c r="E3868" s="301">
        <v>1026.75</v>
      </c>
      <c r="F3868" s="161">
        <v>34.78</v>
      </c>
      <c r="G3868" s="161">
        <v>1061.53</v>
      </c>
    </row>
    <row r="3869" spans="1:7" s="190" customFormat="1">
      <c r="A3869" s="160" t="s">
        <v>7507</v>
      </c>
      <c r="B3869" s="300"/>
      <c r="C3869" s="160" t="s">
        <v>7508</v>
      </c>
      <c r="D3869" s="638" t="s">
        <v>0</v>
      </c>
      <c r="E3869" s="301">
        <v>282.93</v>
      </c>
      <c r="F3869" s="161">
        <v>25.16</v>
      </c>
      <c r="G3869" s="161">
        <v>308.08999999999997</v>
      </c>
    </row>
    <row r="3870" spans="1:7" s="190" customFormat="1">
      <c r="A3870" s="160" t="s">
        <v>7509</v>
      </c>
      <c r="B3870" s="300"/>
      <c r="C3870" s="160" t="s">
        <v>7510</v>
      </c>
      <c r="D3870" s="638" t="s">
        <v>0</v>
      </c>
      <c r="E3870" s="301">
        <v>142.31</v>
      </c>
      <c r="F3870" s="161">
        <v>50.9</v>
      </c>
      <c r="G3870" s="161">
        <v>193.21</v>
      </c>
    </row>
    <row r="3871" spans="1:7" s="190" customFormat="1" ht="38.25">
      <c r="A3871" s="160" t="s">
        <v>8086</v>
      </c>
      <c r="B3871" s="300"/>
      <c r="C3871" s="160" t="s">
        <v>8087</v>
      </c>
      <c r="D3871" s="638" t="s">
        <v>0</v>
      </c>
      <c r="E3871" s="301">
        <v>701.67</v>
      </c>
      <c r="F3871" s="161">
        <v>70.239999999999995</v>
      </c>
      <c r="G3871" s="161">
        <v>771.91</v>
      </c>
    </row>
    <row r="3872" spans="1:7" s="190" customFormat="1" ht="25.5">
      <c r="A3872" s="160" t="s">
        <v>7511</v>
      </c>
      <c r="B3872" s="300"/>
      <c r="C3872" s="160" t="s">
        <v>8088</v>
      </c>
      <c r="D3872" s="638" t="s">
        <v>0</v>
      </c>
      <c r="E3872" s="301">
        <v>57.53</v>
      </c>
      <c r="F3872" s="161">
        <v>55.41</v>
      </c>
      <c r="G3872" s="161">
        <v>112.94</v>
      </c>
    </row>
    <row r="3873" spans="1:7" s="190" customFormat="1" ht="25.5">
      <c r="A3873" s="160" t="s">
        <v>7512</v>
      </c>
      <c r="B3873" s="300"/>
      <c r="C3873" s="160" t="s">
        <v>7513</v>
      </c>
      <c r="D3873" s="638" t="s">
        <v>0</v>
      </c>
      <c r="E3873" s="301">
        <v>800.03</v>
      </c>
      <c r="F3873" s="161">
        <v>50.9</v>
      </c>
      <c r="G3873" s="161">
        <v>850.93</v>
      </c>
    </row>
    <row r="3874" spans="1:7" s="190" customFormat="1" ht="25.5">
      <c r="A3874" s="160" t="s">
        <v>7514</v>
      </c>
      <c r="B3874" s="300"/>
      <c r="C3874" s="160" t="s">
        <v>7515</v>
      </c>
      <c r="D3874" s="638" t="s">
        <v>0</v>
      </c>
      <c r="E3874" s="301">
        <v>663.62</v>
      </c>
      <c r="F3874" s="161">
        <v>50.9</v>
      </c>
      <c r="G3874" s="161">
        <v>714.52</v>
      </c>
    </row>
    <row r="3875" spans="1:7" s="190" customFormat="1" ht="38.25">
      <c r="A3875" s="160" t="s">
        <v>7516</v>
      </c>
      <c r="B3875" s="300"/>
      <c r="C3875" s="160" t="s">
        <v>7517</v>
      </c>
      <c r="D3875" s="638" t="s">
        <v>0</v>
      </c>
      <c r="E3875" s="301">
        <v>1035.1600000000001</v>
      </c>
      <c r="F3875" s="161">
        <v>50.9</v>
      </c>
      <c r="G3875" s="161">
        <v>1086.06</v>
      </c>
    </row>
    <row r="3876" spans="1:7" s="190" customFormat="1" ht="25.5">
      <c r="A3876" s="160" t="s">
        <v>7518</v>
      </c>
      <c r="B3876" s="300"/>
      <c r="C3876" s="160" t="s">
        <v>7519</v>
      </c>
      <c r="D3876" s="638" t="s">
        <v>0</v>
      </c>
      <c r="E3876" s="301">
        <v>3238.43</v>
      </c>
      <c r="F3876" s="161">
        <v>234.79</v>
      </c>
      <c r="G3876" s="161">
        <v>3473.22</v>
      </c>
    </row>
    <row r="3877" spans="1:7" s="190" customFormat="1" ht="25.5">
      <c r="A3877" s="160" t="s">
        <v>7520</v>
      </c>
      <c r="B3877" s="300"/>
      <c r="C3877" s="160" t="s">
        <v>7521</v>
      </c>
      <c r="D3877" s="638" t="s">
        <v>0</v>
      </c>
      <c r="E3877" s="301">
        <v>2603.15</v>
      </c>
      <c r="F3877" s="161">
        <v>137.30000000000001</v>
      </c>
      <c r="G3877" s="161">
        <v>2740.45</v>
      </c>
    </row>
    <row r="3878" spans="1:7" s="190" customFormat="1" ht="25.5">
      <c r="A3878" s="160" t="s">
        <v>7522</v>
      </c>
      <c r="B3878" s="300"/>
      <c r="C3878" s="160" t="s">
        <v>7523</v>
      </c>
      <c r="D3878" s="638" t="s">
        <v>0</v>
      </c>
      <c r="E3878" s="301">
        <v>3857.53</v>
      </c>
      <c r="F3878" s="161">
        <v>137.30000000000001</v>
      </c>
      <c r="G3878" s="161">
        <v>3994.83</v>
      </c>
    </row>
    <row r="3879" spans="1:7" s="190" customFormat="1" ht="25.5">
      <c r="A3879" s="160" t="s">
        <v>7524</v>
      </c>
      <c r="B3879" s="300"/>
      <c r="C3879" s="160" t="s">
        <v>7525</v>
      </c>
      <c r="D3879" s="638" t="s">
        <v>0</v>
      </c>
      <c r="E3879" s="301">
        <v>663.52</v>
      </c>
      <c r="F3879" s="161">
        <v>158.75</v>
      </c>
      <c r="G3879" s="161">
        <v>822.27</v>
      </c>
    </row>
    <row r="3880" spans="1:7" s="190" customFormat="1" ht="15.95" customHeight="1">
      <c r="A3880" s="185" t="s">
        <v>6463</v>
      </c>
      <c r="B3880" s="186" t="s">
        <v>6464</v>
      </c>
      <c r="C3880" s="187"/>
      <c r="D3880" s="191"/>
      <c r="E3880" s="192"/>
      <c r="F3880" s="192"/>
      <c r="G3880" s="193"/>
    </row>
    <row r="3881" spans="1:7" s="190" customFormat="1" ht="25.5">
      <c r="A3881" s="160" t="s">
        <v>6465</v>
      </c>
      <c r="B3881" s="300"/>
      <c r="C3881" s="160" t="s">
        <v>6466</v>
      </c>
      <c r="D3881" s="638" t="s">
        <v>3</v>
      </c>
      <c r="E3881" s="301">
        <v>604.04</v>
      </c>
      <c r="F3881" s="161">
        <v>8.82</v>
      </c>
      <c r="G3881" s="161">
        <v>612.86</v>
      </c>
    </row>
    <row r="3882" spans="1:7" s="190" customFormat="1" ht="25.5">
      <c r="A3882" s="160" t="s">
        <v>6982</v>
      </c>
      <c r="B3882" s="300"/>
      <c r="C3882" s="160" t="s">
        <v>6983</v>
      </c>
      <c r="D3882" s="638" t="s">
        <v>3</v>
      </c>
      <c r="E3882" s="301">
        <v>783.81</v>
      </c>
      <c r="F3882" s="161">
        <v>8.82</v>
      </c>
      <c r="G3882" s="161">
        <v>792.63</v>
      </c>
    </row>
    <row r="3883" spans="1:7" s="190" customFormat="1" ht="25.5">
      <c r="A3883" s="160" t="s">
        <v>6467</v>
      </c>
      <c r="B3883" s="300"/>
      <c r="C3883" s="160" t="s">
        <v>2427</v>
      </c>
      <c r="D3883" s="638" t="s">
        <v>3</v>
      </c>
      <c r="E3883" s="301">
        <v>768.05</v>
      </c>
      <c r="F3883" s="161">
        <v>356.37</v>
      </c>
      <c r="G3883" s="161">
        <v>1124.42</v>
      </c>
    </row>
    <row r="3884" spans="1:7" s="190" customFormat="1" ht="25.5">
      <c r="A3884" s="160" t="s">
        <v>6468</v>
      </c>
      <c r="B3884" s="300"/>
      <c r="C3884" s="160" t="s">
        <v>2428</v>
      </c>
      <c r="D3884" s="638" t="s">
        <v>3</v>
      </c>
      <c r="E3884" s="301">
        <v>888.33</v>
      </c>
      <c r="F3884" s="161">
        <v>379.96</v>
      </c>
      <c r="G3884" s="161">
        <v>1268.29</v>
      </c>
    </row>
    <row r="3885" spans="1:7" s="190" customFormat="1" ht="25.5">
      <c r="A3885" s="160" t="s">
        <v>6469</v>
      </c>
      <c r="B3885" s="300"/>
      <c r="C3885" s="160" t="s">
        <v>2429</v>
      </c>
      <c r="D3885" s="638" t="s">
        <v>3</v>
      </c>
      <c r="E3885" s="301">
        <v>1071.73</v>
      </c>
      <c r="F3885" s="161">
        <v>427.16</v>
      </c>
      <c r="G3885" s="161">
        <v>1498.89</v>
      </c>
    </row>
    <row r="3886" spans="1:7" s="190" customFormat="1" ht="25.5">
      <c r="A3886" s="160" t="s">
        <v>6470</v>
      </c>
      <c r="B3886" s="300"/>
      <c r="C3886" s="160" t="s">
        <v>2430</v>
      </c>
      <c r="D3886" s="638" t="s">
        <v>3</v>
      </c>
      <c r="E3886" s="301">
        <v>1355.97</v>
      </c>
      <c r="F3886" s="161">
        <v>450.77</v>
      </c>
      <c r="G3886" s="161">
        <v>1806.74</v>
      </c>
    </row>
    <row r="3887" spans="1:7" s="190" customFormat="1">
      <c r="A3887" s="160" t="s">
        <v>6471</v>
      </c>
      <c r="B3887" s="300"/>
      <c r="C3887" s="160" t="s">
        <v>2431</v>
      </c>
      <c r="D3887" s="638" t="s">
        <v>35</v>
      </c>
      <c r="E3887" s="301">
        <v>13.7</v>
      </c>
      <c r="F3887" s="161">
        <v>19.5</v>
      </c>
      <c r="G3887" s="161">
        <v>33.200000000000003</v>
      </c>
    </row>
    <row r="3888" spans="1:7" s="190" customFormat="1" ht="15.95" customHeight="1">
      <c r="A3888" s="179" t="s">
        <v>6472</v>
      </c>
      <c r="B3888" s="180" t="s">
        <v>7526</v>
      </c>
      <c r="C3888" s="181"/>
      <c r="D3888" s="182"/>
      <c r="E3888" s="183"/>
      <c r="F3888" s="183"/>
      <c r="G3888" s="184"/>
    </row>
    <row r="3889" spans="1:7" s="190" customFormat="1" ht="15.95" customHeight="1">
      <c r="A3889" s="185" t="s">
        <v>6473</v>
      </c>
      <c r="B3889" s="186" t="s">
        <v>2432</v>
      </c>
      <c r="C3889" s="187"/>
      <c r="D3889" s="191"/>
      <c r="E3889" s="192"/>
      <c r="F3889" s="192"/>
      <c r="G3889" s="193"/>
    </row>
    <row r="3890" spans="1:7" s="190" customFormat="1" ht="25.5">
      <c r="A3890" s="160" t="s">
        <v>6474</v>
      </c>
      <c r="B3890" s="300"/>
      <c r="C3890" s="160" t="s">
        <v>2433</v>
      </c>
      <c r="D3890" s="638" t="s">
        <v>0</v>
      </c>
      <c r="E3890" s="301">
        <v>3339.72</v>
      </c>
      <c r="F3890" s="161">
        <v>16.79</v>
      </c>
      <c r="G3890" s="161">
        <v>3356.51</v>
      </c>
    </row>
    <row r="3891" spans="1:7" s="190" customFormat="1">
      <c r="A3891" s="160" t="s">
        <v>6475</v>
      </c>
      <c r="B3891" s="300"/>
      <c r="C3891" s="160" t="s">
        <v>2434</v>
      </c>
      <c r="D3891" s="638" t="s">
        <v>34</v>
      </c>
      <c r="E3891" s="301">
        <v>1284.46</v>
      </c>
      <c r="F3891" s="161">
        <v>0</v>
      </c>
      <c r="G3891" s="161">
        <v>1284.46</v>
      </c>
    </row>
    <row r="3892" spans="1:7" s="190" customFormat="1" ht="25.5">
      <c r="A3892" s="160" t="s">
        <v>6476</v>
      </c>
      <c r="B3892" s="300"/>
      <c r="C3892" s="160" t="s">
        <v>2435</v>
      </c>
      <c r="D3892" s="638" t="s">
        <v>34</v>
      </c>
      <c r="E3892" s="301">
        <v>1419.13</v>
      </c>
      <c r="F3892" s="161">
        <v>0</v>
      </c>
      <c r="G3892" s="161">
        <v>1419.13</v>
      </c>
    </row>
    <row r="3893" spans="1:7" s="190" customFormat="1" ht="15.95" customHeight="1">
      <c r="A3893" s="185" t="s">
        <v>6477</v>
      </c>
      <c r="B3893" s="186" t="s">
        <v>6478</v>
      </c>
      <c r="C3893" s="187"/>
      <c r="D3893" s="191"/>
      <c r="E3893" s="192"/>
      <c r="F3893" s="192"/>
      <c r="G3893" s="193"/>
    </row>
    <row r="3894" spans="1:7" s="190" customFormat="1" ht="25.5">
      <c r="A3894" s="160" t="s">
        <v>6479</v>
      </c>
      <c r="B3894" s="300"/>
      <c r="C3894" s="160" t="s">
        <v>2436</v>
      </c>
      <c r="D3894" s="638" t="s">
        <v>2</v>
      </c>
      <c r="E3894" s="301">
        <v>6875.15</v>
      </c>
      <c r="F3894" s="161">
        <v>0</v>
      </c>
      <c r="G3894" s="161">
        <v>6875.15</v>
      </c>
    </row>
    <row r="3895" spans="1:7" s="190" customFormat="1" ht="25.5">
      <c r="A3895" s="160" t="s">
        <v>6480</v>
      </c>
      <c r="B3895" s="300"/>
      <c r="C3895" s="160" t="s">
        <v>2437</v>
      </c>
      <c r="D3895" s="638" t="s">
        <v>2</v>
      </c>
      <c r="E3895" s="301">
        <v>6798.79</v>
      </c>
      <c r="F3895" s="161">
        <v>0</v>
      </c>
      <c r="G3895" s="161">
        <v>6798.79</v>
      </c>
    </row>
    <row r="3896" spans="1:7" s="190" customFormat="1" ht="25.5">
      <c r="A3896" s="160" t="s">
        <v>6481</v>
      </c>
      <c r="B3896" s="300"/>
      <c r="C3896" s="160" t="s">
        <v>2438</v>
      </c>
      <c r="D3896" s="638" t="s">
        <v>2</v>
      </c>
      <c r="E3896" s="301">
        <v>3723.45</v>
      </c>
      <c r="F3896" s="161">
        <v>0</v>
      </c>
      <c r="G3896" s="161">
        <v>3723.45</v>
      </c>
    </row>
    <row r="3897" spans="1:7" s="190" customFormat="1" ht="15.95" customHeight="1">
      <c r="A3897" s="179" t="s">
        <v>6482</v>
      </c>
      <c r="B3897" s="180" t="s">
        <v>7527</v>
      </c>
      <c r="C3897" s="181"/>
      <c r="D3897" s="182"/>
      <c r="E3897" s="183"/>
      <c r="F3897" s="183"/>
      <c r="G3897" s="184"/>
    </row>
    <row r="3898" spans="1:7" s="190" customFormat="1" ht="15.95" customHeight="1">
      <c r="A3898" s="185" t="s">
        <v>6483</v>
      </c>
      <c r="B3898" s="186" t="s">
        <v>2439</v>
      </c>
      <c r="C3898" s="187"/>
      <c r="D3898" s="191"/>
      <c r="E3898" s="192"/>
      <c r="F3898" s="192"/>
      <c r="G3898" s="193"/>
    </row>
    <row r="3899" spans="1:7" s="190" customFormat="1">
      <c r="A3899" s="160" t="s">
        <v>6484</v>
      </c>
      <c r="B3899" s="300"/>
      <c r="C3899" s="160" t="s">
        <v>2440</v>
      </c>
      <c r="D3899" s="638" t="s">
        <v>2</v>
      </c>
      <c r="E3899" s="301">
        <v>1547.05</v>
      </c>
      <c r="F3899" s="161">
        <v>0</v>
      </c>
      <c r="G3899" s="161">
        <v>1547.05</v>
      </c>
    </row>
    <row r="3900" spans="1:7" s="190" customFormat="1" ht="15.95" customHeight="1">
      <c r="A3900" s="185" t="s">
        <v>6485</v>
      </c>
      <c r="B3900" s="186" t="s">
        <v>2441</v>
      </c>
      <c r="C3900" s="187"/>
      <c r="D3900" s="191"/>
      <c r="E3900" s="192"/>
      <c r="F3900" s="192"/>
      <c r="G3900" s="193"/>
    </row>
    <row r="3901" spans="1:7" s="190" customFormat="1">
      <c r="A3901" s="160" t="s">
        <v>6486</v>
      </c>
      <c r="B3901" s="300"/>
      <c r="C3901" s="160" t="s">
        <v>2442</v>
      </c>
      <c r="D3901" s="638" t="s">
        <v>2</v>
      </c>
      <c r="E3901" s="301">
        <v>2139.9</v>
      </c>
      <c r="F3901" s="161">
        <v>0</v>
      </c>
      <c r="G3901" s="161">
        <v>2139.9</v>
      </c>
    </row>
    <row r="3902" spans="1:7" s="190" customFormat="1" ht="15.95" customHeight="1">
      <c r="A3902" s="179" t="s">
        <v>6487</v>
      </c>
      <c r="B3902" s="180" t="s">
        <v>6488</v>
      </c>
      <c r="C3902" s="181"/>
      <c r="D3902" s="182"/>
      <c r="E3902" s="183"/>
      <c r="F3902" s="183"/>
      <c r="G3902" s="184"/>
    </row>
    <row r="3903" spans="1:7" s="190" customFormat="1" ht="15.95" customHeight="1">
      <c r="A3903" s="185" t="s">
        <v>6489</v>
      </c>
      <c r="B3903" s="186" t="s">
        <v>2443</v>
      </c>
      <c r="C3903" s="187"/>
      <c r="D3903" s="191"/>
      <c r="E3903" s="192"/>
      <c r="F3903" s="192"/>
      <c r="G3903" s="193"/>
    </row>
    <row r="3904" spans="1:7" s="190" customFormat="1" ht="25.5">
      <c r="A3904" s="160" t="s">
        <v>6490</v>
      </c>
      <c r="B3904" s="300"/>
      <c r="C3904" s="160" t="s">
        <v>2444</v>
      </c>
      <c r="D3904" s="638" t="s">
        <v>0</v>
      </c>
      <c r="E3904" s="301">
        <v>954.83</v>
      </c>
      <c r="F3904" s="161">
        <v>10.06</v>
      </c>
      <c r="G3904" s="161">
        <v>964.89</v>
      </c>
    </row>
    <row r="3905" spans="1:7" s="190" customFormat="1" ht="25.5">
      <c r="A3905" s="160" t="s">
        <v>6491</v>
      </c>
      <c r="B3905" s="300"/>
      <c r="C3905" s="160" t="s">
        <v>2445</v>
      </c>
      <c r="D3905" s="638" t="s">
        <v>0</v>
      </c>
      <c r="E3905" s="301">
        <v>7494.13</v>
      </c>
      <c r="F3905" s="161">
        <v>0</v>
      </c>
      <c r="G3905" s="161">
        <v>7494.13</v>
      </c>
    </row>
    <row r="3906" spans="1:7" s="190" customFormat="1">
      <c r="A3906" s="160" t="s">
        <v>6492</v>
      </c>
      <c r="B3906" s="300"/>
      <c r="C3906" s="160" t="s">
        <v>2446</v>
      </c>
      <c r="D3906" s="638" t="s">
        <v>3</v>
      </c>
      <c r="E3906" s="301">
        <v>141.51</v>
      </c>
      <c r="F3906" s="161">
        <v>33.549999999999997</v>
      </c>
      <c r="G3906" s="161">
        <v>175.06</v>
      </c>
    </row>
    <row r="3907" spans="1:7" s="190" customFormat="1" ht="25.5">
      <c r="A3907" s="160" t="s">
        <v>6493</v>
      </c>
      <c r="B3907" s="300"/>
      <c r="C3907" s="160" t="s">
        <v>6494</v>
      </c>
      <c r="D3907" s="638" t="s">
        <v>3</v>
      </c>
      <c r="E3907" s="301">
        <v>2616.67</v>
      </c>
      <c r="F3907" s="161">
        <v>0</v>
      </c>
      <c r="G3907" s="161">
        <v>2616.67</v>
      </c>
    </row>
    <row r="3908" spans="1:7" s="190" customFormat="1" ht="38.25">
      <c r="A3908" s="160" t="s">
        <v>6495</v>
      </c>
      <c r="B3908" s="300"/>
      <c r="C3908" s="160" t="s">
        <v>6496</v>
      </c>
      <c r="D3908" s="638" t="s">
        <v>3</v>
      </c>
      <c r="E3908" s="301">
        <v>3710.46</v>
      </c>
      <c r="F3908" s="161">
        <v>0</v>
      </c>
      <c r="G3908" s="161">
        <v>3710.46</v>
      </c>
    </row>
    <row r="3909" spans="1:7" s="190" customFormat="1" ht="25.5">
      <c r="A3909" s="160" t="s">
        <v>6497</v>
      </c>
      <c r="B3909" s="300"/>
      <c r="C3909" s="160" t="s">
        <v>8089</v>
      </c>
      <c r="D3909" s="638" t="s">
        <v>3</v>
      </c>
      <c r="E3909" s="301">
        <v>960.02</v>
      </c>
      <c r="F3909" s="161">
        <v>83.89</v>
      </c>
      <c r="G3909" s="161">
        <v>1043.9100000000001</v>
      </c>
    </row>
    <row r="3910" spans="1:7" s="190" customFormat="1" ht="25.5">
      <c r="A3910" s="160" t="s">
        <v>6498</v>
      </c>
      <c r="B3910" s="300"/>
      <c r="C3910" s="160" t="s">
        <v>2447</v>
      </c>
      <c r="D3910" s="638" t="s">
        <v>0</v>
      </c>
      <c r="E3910" s="301">
        <v>2113.35</v>
      </c>
      <c r="F3910" s="161">
        <v>10.06</v>
      </c>
      <c r="G3910" s="161">
        <v>2123.41</v>
      </c>
    </row>
    <row r="3911" spans="1:7" s="190" customFormat="1" ht="38.25">
      <c r="A3911" s="160" t="s">
        <v>6499</v>
      </c>
      <c r="B3911" s="300"/>
      <c r="C3911" s="160" t="s">
        <v>6500</v>
      </c>
      <c r="D3911" s="638" t="s">
        <v>3</v>
      </c>
      <c r="E3911" s="301">
        <v>2379.83</v>
      </c>
      <c r="F3911" s="161">
        <v>458.08</v>
      </c>
      <c r="G3911" s="161">
        <v>2837.91</v>
      </c>
    </row>
    <row r="3912" spans="1:7" s="190" customFormat="1" ht="15.95" customHeight="1">
      <c r="A3912" s="185" t="s">
        <v>6501</v>
      </c>
      <c r="B3912" s="186" t="s">
        <v>2448</v>
      </c>
      <c r="C3912" s="187"/>
      <c r="D3912" s="191"/>
      <c r="E3912" s="192"/>
      <c r="F3912" s="192"/>
      <c r="G3912" s="193"/>
    </row>
    <row r="3913" spans="1:7" s="190" customFormat="1" ht="38.25">
      <c r="A3913" s="160" t="s">
        <v>6502</v>
      </c>
      <c r="B3913" s="300"/>
      <c r="C3913" s="160" t="s">
        <v>8090</v>
      </c>
      <c r="D3913" s="638" t="s">
        <v>0</v>
      </c>
      <c r="E3913" s="301">
        <v>2869.7</v>
      </c>
      <c r="F3913" s="161">
        <v>746.88</v>
      </c>
      <c r="G3913" s="161">
        <v>3616.58</v>
      </c>
    </row>
    <row r="3914" spans="1:7" s="190" customFormat="1">
      <c r="A3914" s="160" t="s">
        <v>6503</v>
      </c>
      <c r="B3914" s="300"/>
      <c r="C3914" s="160" t="s">
        <v>6504</v>
      </c>
      <c r="D3914" s="638" t="s">
        <v>0</v>
      </c>
      <c r="E3914" s="301">
        <v>6080.04</v>
      </c>
      <c r="F3914" s="161">
        <v>30.25</v>
      </c>
      <c r="G3914" s="161">
        <v>6110.29</v>
      </c>
    </row>
    <row r="3915" spans="1:7" s="190" customFormat="1" ht="25.5">
      <c r="A3915" s="160" t="s">
        <v>6505</v>
      </c>
      <c r="B3915" s="300"/>
      <c r="C3915" s="160" t="s">
        <v>2449</v>
      </c>
      <c r="D3915" s="638" t="s">
        <v>0</v>
      </c>
      <c r="E3915" s="301">
        <v>590.02</v>
      </c>
      <c r="F3915" s="161">
        <v>233.4</v>
      </c>
      <c r="G3915" s="161">
        <v>823.42</v>
      </c>
    </row>
    <row r="3916" spans="1:7" s="190" customFormat="1" ht="25.5">
      <c r="A3916" s="160" t="s">
        <v>6506</v>
      </c>
      <c r="B3916" s="300"/>
      <c r="C3916" s="160" t="s">
        <v>2450</v>
      </c>
      <c r="D3916" s="638" t="s">
        <v>0</v>
      </c>
      <c r="E3916" s="301">
        <v>1070.82</v>
      </c>
      <c r="F3916" s="161">
        <v>233.4</v>
      </c>
      <c r="G3916" s="161">
        <v>1304.22</v>
      </c>
    </row>
    <row r="3917" spans="1:7" s="190" customFormat="1" ht="25.5">
      <c r="A3917" s="160" t="s">
        <v>6507</v>
      </c>
      <c r="B3917" s="300"/>
      <c r="C3917" s="160" t="s">
        <v>2451</v>
      </c>
      <c r="D3917" s="638" t="s">
        <v>0</v>
      </c>
      <c r="E3917" s="301">
        <v>840.7</v>
      </c>
      <c r="F3917" s="161">
        <v>233.4</v>
      </c>
      <c r="G3917" s="161">
        <v>1074.0999999999999</v>
      </c>
    </row>
    <row r="3918" spans="1:7" s="190" customFormat="1" ht="25.5">
      <c r="A3918" s="160" t="s">
        <v>6508</v>
      </c>
      <c r="B3918" s="300"/>
      <c r="C3918" s="160" t="s">
        <v>6509</v>
      </c>
      <c r="D3918" s="638" t="s">
        <v>0</v>
      </c>
      <c r="E3918" s="301">
        <v>1961.79</v>
      </c>
      <c r="F3918" s="161">
        <v>466.8</v>
      </c>
      <c r="G3918" s="161">
        <v>2428.59</v>
      </c>
    </row>
    <row r="3919" spans="1:7" s="190" customFormat="1" ht="25.5">
      <c r="A3919" s="160" t="s">
        <v>6510</v>
      </c>
      <c r="B3919" s="300"/>
      <c r="C3919" s="160" t="s">
        <v>6511</v>
      </c>
      <c r="D3919" s="638" t="s">
        <v>0</v>
      </c>
      <c r="E3919" s="301">
        <v>690.41</v>
      </c>
      <c r="F3919" s="161">
        <v>7.44</v>
      </c>
      <c r="G3919" s="161">
        <v>697.85</v>
      </c>
    </row>
    <row r="3920" spans="1:7" s="190" customFormat="1" ht="25.5">
      <c r="A3920" s="160" t="s">
        <v>6512</v>
      </c>
      <c r="B3920" s="300"/>
      <c r="C3920" s="160" t="s">
        <v>6513</v>
      </c>
      <c r="D3920" s="638" t="s">
        <v>0</v>
      </c>
      <c r="E3920" s="301">
        <v>9.2899999999999991</v>
      </c>
      <c r="F3920" s="161">
        <v>16.79</v>
      </c>
      <c r="G3920" s="161">
        <v>26.08</v>
      </c>
    </row>
    <row r="3921" spans="1:7" s="190" customFormat="1" ht="25.5">
      <c r="A3921" s="160" t="s">
        <v>8243</v>
      </c>
      <c r="B3921" s="300"/>
      <c r="C3921" s="160" t="s">
        <v>8244</v>
      </c>
      <c r="D3921" s="638" t="s">
        <v>0</v>
      </c>
      <c r="E3921" s="301">
        <v>803.45</v>
      </c>
      <c r="F3921" s="161">
        <v>134.19999999999999</v>
      </c>
      <c r="G3921" s="161">
        <v>937.65</v>
      </c>
    </row>
    <row r="3922" spans="1:7" s="190" customFormat="1" ht="25.5">
      <c r="A3922" s="160" t="s">
        <v>6514</v>
      </c>
      <c r="B3922" s="300"/>
      <c r="C3922" s="160" t="s">
        <v>6515</v>
      </c>
      <c r="D3922" s="638" t="s">
        <v>0</v>
      </c>
      <c r="E3922" s="301">
        <v>232.79</v>
      </c>
      <c r="F3922" s="161">
        <v>33.549999999999997</v>
      </c>
      <c r="G3922" s="161">
        <v>266.33999999999997</v>
      </c>
    </row>
    <row r="3923" spans="1:7" s="196" customFormat="1" ht="25.5">
      <c r="A3923" s="160" t="s">
        <v>6516</v>
      </c>
      <c r="B3923" s="300"/>
      <c r="C3923" s="160" t="s">
        <v>6517</v>
      </c>
      <c r="D3923" s="638" t="s">
        <v>0</v>
      </c>
      <c r="E3923" s="301">
        <v>484.96</v>
      </c>
      <c r="F3923" s="161">
        <v>10.06</v>
      </c>
      <c r="G3923" s="161">
        <v>495.02</v>
      </c>
    </row>
    <row r="3924" spans="1:7" s="190" customFormat="1" ht="25.5">
      <c r="A3924" s="160" t="s">
        <v>8091</v>
      </c>
      <c r="B3924" s="300"/>
      <c r="C3924" s="160" t="s">
        <v>8092</v>
      </c>
      <c r="D3924" s="638" t="s">
        <v>0</v>
      </c>
      <c r="E3924" s="301">
        <v>838.76</v>
      </c>
      <c r="F3924" s="161">
        <v>137.08000000000001</v>
      </c>
      <c r="G3924" s="161">
        <v>975.84</v>
      </c>
    </row>
    <row r="3925" spans="1:7" s="190" customFormat="1" ht="25.5">
      <c r="A3925" s="160" t="s">
        <v>8093</v>
      </c>
      <c r="B3925" s="300"/>
      <c r="C3925" s="160" t="s">
        <v>8094</v>
      </c>
      <c r="D3925" s="638" t="s">
        <v>0</v>
      </c>
      <c r="E3925" s="301">
        <v>3169.2</v>
      </c>
      <c r="F3925" s="161">
        <v>137.08000000000001</v>
      </c>
      <c r="G3925" s="161">
        <v>3306.28</v>
      </c>
    </row>
    <row r="3926" spans="1:7" s="190" customFormat="1" ht="25.5">
      <c r="A3926" s="160" t="s">
        <v>8095</v>
      </c>
      <c r="B3926" s="300"/>
      <c r="C3926" s="160" t="s">
        <v>8096</v>
      </c>
      <c r="D3926" s="638" t="s">
        <v>0</v>
      </c>
      <c r="E3926" s="301">
        <v>9065.11</v>
      </c>
      <c r="F3926" s="161">
        <v>137.08000000000001</v>
      </c>
      <c r="G3926" s="161">
        <v>9202.19</v>
      </c>
    </row>
    <row r="3927" spans="1:7" s="190" customFormat="1">
      <c r="A3927" s="160" t="s">
        <v>6518</v>
      </c>
      <c r="B3927" s="300"/>
      <c r="C3927" s="160" t="s">
        <v>6519</v>
      </c>
      <c r="D3927" s="638" t="s">
        <v>0</v>
      </c>
      <c r="E3927" s="301">
        <v>969.11</v>
      </c>
      <c r="F3927" s="161">
        <v>2.48</v>
      </c>
      <c r="G3927" s="161">
        <v>971.59</v>
      </c>
    </row>
    <row r="3928" spans="1:7" s="190" customFormat="1" ht="25.5">
      <c r="A3928" s="160" t="s">
        <v>6520</v>
      </c>
      <c r="B3928" s="300"/>
      <c r="C3928" s="160" t="s">
        <v>8245</v>
      </c>
      <c r="D3928" s="638" t="s">
        <v>3</v>
      </c>
      <c r="E3928" s="301">
        <v>8323.85</v>
      </c>
      <c r="F3928" s="161">
        <v>177.28</v>
      </c>
      <c r="G3928" s="161">
        <v>8501.1299999999992</v>
      </c>
    </row>
    <row r="3929" spans="1:7" s="190" customFormat="1" ht="25.5">
      <c r="A3929" s="160" t="s">
        <v>6521</v>
      </c>
      <c r="B3929" s="300"/>
      <c r="C3929" s="160" t="s">
        <v>8246</v>
      </c>
      <c r="D3929" s="638" t="s">
        <v>3</v>
      </c>
      <c r="E3929" s="301">
        <v>11703.68</v>
      </c>
      <c r="F3929" s="161">
        <v>177.28</v>
      </c>
      <c r="G3929" s="161">
        <v>11880.96</v>
      </c>
    </row>
    <row r="3930" spans="1:7" s="190" customFormat="1" ht="38.25">
      <c r="A3930" s="160" t="s">
        <v>6522</v>
      </c>
      <c r="B3930" s="300"/>
      <c r="C3930" s="160" t="s">
        <v>6523</v>
      </c>
      <c r="D3930" s="638" t="s">
        <v>0</v>
      </c>
      <c r="E3930" s="301">
        <v>1105.7</v>
      </c>
      <c r="F3930" s="161">
        <v>118.18</v>
      </c>
      <c r="G3930" s="161">
        <v>1223.8800000000001</v>
      </c>
    </row>
    <row r="3931" spans="1:7" s="190" customFormat="1" ht="51">
      <c r="A3931" s="160" t="s">
        <v>6524</v>
      </c>
      <c r="B3931" s="300"/>
      <c r="C3931" s="160" t="s">
        <v>6525</v>
      </c>
      <c r="D3931" s="638" t="s">
        <v>0</v>
      </c>
      <c r="E3931" s="301">
        <v>1397.03</v>
      </c>
      <c r="F3931" s="161">
        <v>177.28</v>
      </c>
      <c r="G3931" s="161">
        <v>1574.31</v>
      </c>
    </row>
    <row r="3932" spans="1:7" s="190" customFormat="1" ht="51">
      <c r="A3932" s="160" t="s">
        <v>6526</v>
      </c>
      <c r="B3932" s="300"/>
      <c r="C3932" s="160" t="s">
        <v>6527</v>
      </c>
      <c r="D3932" s="638" t="s">
        <v>0</v>
      </c>
      <c r="E3932" s="301">
        <v>3417.03</v>
      </c>
      <c r="F3932" s="161">
        <v>233.4</v>
      </c>
      <c r="G3932" s="161">
        <v>3650.43</v>
      </c>
    </row>
    <row r="3933" spans="1:7" s="190" customFormat="1" ht="15.95" customHeight="1">
      <c r="A3933" s="185" t="s">
        <v>6528</v>
      </c>
      <c r="B3933" s="186" t="s">
        <v>6529</v>
      </c>
      <c r="C3933" s="187"/>
      <c r="D3933" s="191"/>
      <c r="E3933" s="192"/>
      <c r="F3933" s="192"/>
      <c r="G3933" s="193"/>
    </row>
    <row r="3934" spans="1:7" s="190" customFormat="1">
      <c r="A3934" s="160" t="s">
        <v>6530</v>
      </c>
      <c r="B3934" s="300"/>
      <c r="C3934" s="160" t="s">
        <v>2452</v>
      </c>
      <c r="D3934" s="638" t="s">
        <v>0</v>
      </c>
      <c r="E3934" s="301">
        <v>14.87</v>
      </c>
      <c r="F3934" s="161">
        <v>9.33</v>
      </c>
      <c r="G3934" s="161">
        <v>24.2</v>
      </c>
    </row>
    <row r="3935" spans="1:7" s="190" customFormat="1">
      <c r="A3935" s="160" t="s">
        <v>6531</v>
      </c>
      <c r="B3935" s="300"/>
      <c r="C3935" s="160" t="s">
        <v>2453</v>
      </c>
      <c r="D3935" s="638" t="s">
        <v>0</v>
      </c>
      <c r="E3935" s="301">
        <v>24.34</v>
      </c>
      <c r="F3935" s="161">
        <v>9.33</v>
      </c>
      <c r="G3935" s="161">
        <v>33.67</v>
      </c>
    </row>
    <row r="3936" spans="1:7" s="190" customFormat="1" ht="25.5">
      <c r="A3936" s="160" t="s">
        <v>6532</v>
      </c>
      <c r="B3936" s="300"/>
      <c r="C3936" s="160" t="s">
        <v>2454</v>
      </c>
      <c r="D3936" s="638" t="s">
        <v>0</v>
      </c>
      <c r="E3936" s="301">
        <v>27.21</v>
      </c>
      <c r="F3936" s="161">
        <v>38.47</v>
      </c>
      <c r="G3936" s="161">
        <v>65.680000000000007</v>
      </c>
    </row>
    <row r="3937" spans="1:7" s="190" customFormat="1">
      <c r="A3937" s="160" t="s">
        <v>6984</v>
      </c>
      <c r="B3937" s="300"/>
      <c r="C3937" s="160" t="s">
        <v>6985</v>
      </c>
      <c r="D3937" s="638" t="s">
        <v>0</v>
      </c>
      <c r="E3937" s="301">
        <v>0</v>
      </c>
      <c r="F3937" s="161">
        <v>137.08000000000001</v>
      </c>
      <c r="G3937" s="161">
        <v>137.08000000000001</v>
      </c>
    </row>
    <row r="3938" spans="1:7" s="190" customFormat="1">
      <c r="A3938" s="160" t="s">
        <v>6986</v>
      </c>
      <c r="B3938" s="300"/>
      <c r="C3938" s="160" t="s">
        <v>6987</v>
      </c>
      <c r="D3938" s="638" t="s">
        <v>0</v>
      </c>
      <c r="E3938" s="301">
        <v>0</v>
      </c>
      <c r="F3938" s="161">
        <v>137.08000000000001</v>
      </c>
      <c r="G3938" s="161">
        <v>137.08000000000001</v>
      </c>
    </row>
    <row r="3939" spans="1:7" s="190" customFormat="1" ht="38.25">
      <c r="A3939" s="160" t="s">
        <v>6533</v>
      </c>
      <c r="B3939" s="300"/>
      <c r="C3939" s="160" t="s">
        <v>8097</v>
      </c>
      <c r="D3939" s="638" t="s">
        <v>0</v>
      </c>
      <c r="E3939" s="301">
        <v>11760.22</v>
      </c>
      <c r="F3939" s="161">
        <v>12.42</v>
      </c>
      <c r="G3939" s="161">
        <v>11772.64</v>
      </c>
    </row>
    <row r="3940" spans="1:7" s="190" customFormat="1" ht="25.5">
      <c r="A3940" s="160" t="s">
        <v>6534</v>
      </c>
      <c r="B3940" s="300"/>
      <c r="C3940" s="160" t="s">
        <v>6535</v>
      </c>
      <c r="D3940" s="638" t="s">
        <v>0</v>
      </c>
      <c r="E3940" s="301">
        <v>1668.37</v>
      </c>
      <c r="F3940" s="161">
        <v>12.42</v>
      </c>
      <c r="G3940" s="161">
        <v>1680.79</v>
      </c>
    </row>
    <row r="3941" spans="1:7" s="190" customFormat="1" ht="15.95" customHeight="1">
      <c r="A3941" s="179" t="s">
        <v>6536</v>
      </c>
      <c r="B3941" s="180" t="s">
        <v>7528</v>
      </c>
      <c r="C3941" s="181"/>
      <c r="D3941" s="182"/>
      <c r="E3941" s="183"/>
      <c r="F3941" s="183"/>
      <c r="G3941" s="184"/>
    </row>
    <row r="3942" spans="1:7" s="190" customFormat="1" ht="15.95" customHeight="1">
      <c r="A3942" s="185" t="s">
        <v>6537</v>
      </c>
      <c r="B3942" s="186" t="s">
        <v>2455</v>
      </c>
      <c r="C3942" s="187"/>
      <c r="D3942" s="191"/>
      <c r="E3942" s="192"/>
      <c r="F3942" s="192"/>
      <c r="G3942" s="193"/>
    </row>
    <row r="3943" spans="1:7" s="190" customFormat="1" ht="25.5">
      <c r="A3943" s="160" t="s">
        <v>6538</v>
      </c>
      <c r="B3943" s="300"/>
      <c r="C3943" s="160" t="s">
        <v>2456</v>
      </c>
      <c r="D3943" s="638" t="s">
        <v>0</v>
      </c>
      <c r="E3943" s="301">
        <v>1022.21</v>
      </c>
      <c r="F3943" s="161">
        <v>60.5</v>
      </c>
      <c r="G3943" s="161">
        <v>1082.71</v>
      </c>
    </row>
    <row r="3944" spans="1:7" s="190" customFormat="1" ht="25.5">
      <c r="A3944" s="160" t="s">
        <v>6539</v>
      </c>
      <c r="B3944" s="300"/>
      <c r="C3944" s="160" t="s">
        <v>2457</v>
      </c>
      <c r="D3944" s="638" t="s">
        <v>2</v>
      </c>
      <c r="E3944" s="301">
        <v>585.57000000000005</v>
      </c>
      <c r="F3944" s="161">
        <v>6.83</v>
      </c>
      <c r="G3944" s="161">
        <v>592.4</v>
      </c>
    </row>
    <row r="3945" spans="1:7" s="190" customFormat="1" ht="25.5">
      <c r="A3945" s="160" t="s">
        <v>6540</v>
      </c>
      <c r="B3945" s="300"/>
      <c r="C3945" s="160" t="s">
        <v>2458</v>
      </c>
      <c r="D3945" s="638" t="s">
        <v>2</v>
      </c>
      <c r="E3945" s="301">
        <v>1340.11</v>
      </c>
      <c r="F3945" s="161">
        <v>6.83</v>
      </c>
      <c r="G3945" s="161">
        <v>1346.94</v>
      </c>
    </row>
    <row r="3946" spans="1:7" s="190" customFormat="1" ht="25.5">
      <c r="A3946" s="160" t="s">
        <v>6541</v>
      </c>
      <c r="B3946" s="300"/>
      <c r="C3946" s="160" t="s">
        <v>2459</v>
      </c>
      <c r="D3946" s="638" t="s">
        <v>0</v>
      </c>
      <c r="E3946" s="301">
        <v>622.96</v>
      </c>
      <c r="F3946" s="161">
        <v>3.41</v>
      </c>
      <c r="G3946" s="161">
        <v>626.37</v>
      </c>
    </row>
    <row r="3947" spans="1:7" s="190" customFormat="1" ht="38.25">
      <c r="A3947" s="160" t="s">
        <v>6542</v>
      </c>
      <c r="B3947" s="300"/>
      <c r="C3947" s="160" t="s">
        <v>6543</v>
      </c>
      <c r="D3947" s="638" t="s">
        <v>0</v>
      </c>
      <c r="E3947" s="301">
        <v>17517</v>
      </c>
      <c r="F3947" s="161">
        <v>121.35</v>
      </c>
      <c r="G3947" s="161">
        <v>17638.349999999999</v>
      </c>
    </row>
    <row r="3948" spans="1:7" s="190" customFormat="1" ht="25.5">
      <c r="A3948" s="160" t="s">
        <v>6544</v>
      </c>
      <c r="B3948" s="300"/>
      <c r="C3948" s="160" t="s">
        <v>2460</v>
      </c>
      <c r="D3948" s="638" t="s">
        <v>2</v>
      </c>
      <c r="E3948" s="301">
        <v>1678.93</v>
      </c>
      <c r="F3948" s="161">
        <v>21.96</v>
      </c>
      <c r="G3948" s="161">
        <v>1700.89</v>
      </c>
    </row>
    <row r="3949" spans="1:7" s="190" customFormat="1" ht="38.25">
      <c r="A3949" s="160" t="s">
        <v>6545</v>
      </c>
      <c r="B3949" s="300"/>
      <c r="C3949" s="160" t="s">
        <v>8098</v>
      </c>
      <c r="D3949" s="638" t="s">
        <v>0</v>
      </c>
      <c r="E3949" s="301">
        <v>76510</v>
      </c>
      <c r="F3949" s="161">
        <v>0</v>
      </c>
      <c r="G3949" s="161">
        <v>76510</v>
      </c>
    </row>
    <row r="3950" spans="1:7" s="190" customFormat="1" ht="38.25">
      <c r="A3950" s="160" t="s">
        <v>6546</v>
      </c>
      <c r="B3950" s="300"/>
      <c r="C3950" s="160" t="s">
        <v>6547</v>
      </c>
      <c r="D3950" s="638" t="s">
        <v>0</v>
      </c>
      <c r="E3950" s="301">
        <v>46469.120000000003</v>
      </c>
      <c r="F3950" s="161">
        <v>196.2</v>
      </c>
      <c r="G3950" s="161">
        <v>46665.32</v>
      </c>
    </row>
    <row r="3951" spans="1:7" s="190" customFormat="1" ht="51">
      <c r="A3951" s="160" t="s">
        <v>6548</v>
      </c>
      <c r="B3951" s="300"/>
      <c r="C3951" s="160" t="s">
        <v>8099</v>
      </c>
      <c r="D3951" s="638" t="s">
        <v>3</v>
      </c>
      <c r="E3951" s="301">
        <v>308075.92</v>
      </c>
      <c r="F3951" s="161">
        <v>0</v>
      </c>
      <c r="G3951" s="161">
        <v>308075.92</v>
      </c>
    </row>
    <row r="3952" spans="1:7" ht="63.75">
      <c r="A3952" s="160" t="s">
        <v>7631</v>
      </c>
      <c r="B3952" s="300"/>
      <c r="C3952" s="160" t="s">
        <v>8100</v>
      </c>
      <c r="D3952" s="638" t="s">
        <v>3</v>
      </c>
      <c r="E3952" s="301">
        <v>4770.84</v>
      </c>
      <c r="F3952" s="161">
        <v>43036.14</v>
      </c>
      <c r="G3952" s="161">
        <v>47806.98</v>
      </c>
    </row>
    <row r="3953" spans="1:7" s="190" customFormat="1" ht="63.75">
      <c r="A3953" s="160" t="s">
        <v>7632</v>
      </c>
      <c r="B3953" s="300"/>
      <c r="C3953" s="160" t="s">
        <v>8101</v>
      </c>
      <c r="D3953" s="638" t="s">
        <v>3</v>
      </c>
      <c r="E3953" s="301">
        <v>6603.49</v>
      </c>
      <c r="F3953" s="161">
        <v>51640.04</v>
      </c>
      <c r="G3953" s="161">
        <v>58243.53</v>
      </c>
    </row>
    <row r="3954" spans="1:7" s="190" customFormat="1" ht="15.95" customHeight="1">
      <c r="A3954" s="179" t="s">
        <v>6549</v>
      </c>
      <c r="B3954" s="180" t="s">
        <v>7529</v>
      </c>
      <c r="C3954" s="181"/>
      <c r="D3954" s="182"/>
      <c r="E3954" s="183"/>
      <c r="F3954" s="183"/>
      <c r="G3954" s="184"/>
    </row>
    <row r="3955" spans="1:7" s="190" customFormat="1" ht="15.95" customHeight="1">
      <c r="A3955" s="185" t="s">
        <v>6550</v>
      </c>
      <c r="B3955" s="186" t="s">
        <v>2461</v>
      </c>
      <c r="C3955" s="187"/>
      <c r="D3955" s="191"/>
      <c r="E3955" s="192"/>
      <c r="F3955" s="192"/>
      <c r="G3955" s="193"/>
    </row>
    <row r="3956" spans="1:7" s="190" customFormat="1">
      <c r="A3956" s="160" t="s">
        <v>6551</v>
      </c>
      <c r="B3956" s="300"/>
      <c r="C3956" s="160" t="s">
        <v>2462</v>
      </c>
      <c r="D3956" s="638" t="s">
        <v>0</v>
      </c>
      <c r="E3956" s="301">
        <v>752.42</v>
      </c>
      <c r="F3956" s="161">
        <v>204.89</v>
      </c>
      <c r="G3956" s="161">
        <v>957.31</v>
      </c>
    </row>
    <row r="3957" spans="1:7" s="190" customFormat="1">
      <c r="A3957" s="160" t="s">
        <v>6552</v>
      </c>
      <c r="B3957" s="300"/>
      <c r="C3957" s="160" t="s">
        <v>2463</v>
      </c>
      <c r="D3957" s="638" t="s">
        <v>0</v>
      </c>
      <c r="E3957" s="301">
        <v>828.24</v>
      </c>
      <c r="F3957" s="161">
        <v>204.89</v>
      </c>
      <c r="G3957" s="161">
        <v>1033.1300000000001</v>
      </c>
    </row>
    <row r="3958" spans="1:7" s="190" customFormat="1" ht="25.5">
      <c r="A3958" s="160" t="s">
        <v>6553</v>
      </c>
      <c r="B3958" s="300"/>
      <c r="C3958" s="160" t="s">
        <v>2464</v>
      </c>
      <c r="D3958" s="638" t="s">
        <v>0</v>
      </c>
      <c r="E3958" s="301">
        <v>1182.1099999999999</v>
      </c>
      <c r="F3958" s="161">
        <v>204.89</v>
      </c>
      <c r="G3958" s="161">
        <v>1387</v>
      </c>
    </row>
    <row r="3959" spans="1:7" s="190" customFormat="1" ht="25.5">
      <c r="A3959" s="160" t="s">
        <v>6554</v>
      </c>
      <c r="B3959" s="300"/>
      <c r="C3959" s="160" t="s">
        <v>2465</v>
      </c>
      <c r="D3959" s="638" t="s">
        <v>0</v>
      </c>
      <c r="E3959" s="301">
        <v>1024.8499999999999</v>
      </c>
      <c r="F3959" s="161">
        <v>204.89</v>
      </c>
      <c r="G3959" s="161">
        <v>1229.74</v>
      </c>
    </row>
    <row r="3960" spans="1:7" s="190" customFormat="1" ht="25.5">
      <c r="A3960" s="160" t="s">
        <v>6555</v>
      </c>
      <c r="B3960" s="300"/>
      <c r="C3960" s="160" t="s">
        <v>2466</v>
      </c>
      <c r="D3960" s="638" t="s">
        <v>0</v>
      </c>
      <c r="E3960" s="301">
        <v>1442.34</v>
      </c>
      <c r="F3960" s="161">
        <v>204.89</v>
      </c>
      <c r="G3960" s="161">
        <v>1647.23</v>
      </c>
    </row>
    <row r="3961" spans="1:7" s="190" customFormat="1">
      <c r="A3961" s="160" t="s">
        <v>6556</v>
      </c>
      <c r="B3961" s="300"/>
      <c r="C3961" s="160" t="s">
        <v>2467</v>
      </c>
      <c r="D3961" s="638" t="s">
        <v>0</v>
      </c>
      <c r="E3961" s="301">
        <v>932.94</v>
      </c>
      <c r="F3961" s="161">
        <v>204.89</v>
      </c>
      <c r="G3961" s="161">
        <v>1137.83</v>
      </c>
    </row>
    <row r="3962" spans="1:7" s="190" customFormat="1">
      <c r="A3962" s="160" t="s">
        <v>6557</v>
      </c>
      <c r="B3962" s="300"/>
      <c r="C3962" s="160" t="s">
        <v>2468</v>
      </c>
      <c r="D3962" s="638" t="s">
        <v>0</v>
      </c>
      <c r="E3962" s="301">
        <v>1096.5999999999999</v>
      </c>
      <c r="F3962" s="161">
        <v>204.89</v>
      </c>
      <c r="G3962" s="161">
        <v>1301.49</v>
      </c>
    </row>
    <row r="3963" spans="1:7" s="190" customFormat="1" ht="25.5">
      <c r="A3963" s="160" t="s">
        <v>6558</v>
      </c>
      <c r="B3963" s="300"/>
      <c r="C3963" s="160" t="s">
        <v>2469</v>
      </c>
      <c r="D3963" s="638" t="s">
        <v>0</v>
      </c>
      <c r="E3963" s="301">
        <v>1336.39</v>
      </c>
      <c r="F3963" s="161">
        <v>204.89</v>
      </c>
      <c r="G3963" s="161">
        <v>1541.28</v>
      </c>
    </row>
    <row r="3964" spans="1:7" s="190" customFormat="1" ht="25.5">
      <c r="A3964" s="160" t="s">
        <v>6559</v>
      </c>
      <c r="B3964" s="300"/>
      <c r="C3964" s="160" t="s">
        <v>2470</v>
      </c>
      <c r="D3964" s="638" t="s">
        <v>0</v>
      </c>
      <c r="E3964" s="301">
        <v>1443.25</v>
      </c>
      <c r="F3964" s="161">
        <v>204.89</v>
      </c>
      <c r="G3964" s="161">
        <v>1648.14</v>
      </c>
    </row>
    <row r="3965" spans="1:7" s="190" customFormat="1" ht="25.5">
      <c r="A3965" s="160" t="s">
        <v>6560</v>
      </c>
      <c r="B3965" s="300"/>
      <c r="C3965" s="160" t="s">
        <v>2471</v>
      </c>
      <c r="D3965" s="638" t="s">
        <v>0</v>
      </c>
      <c r="E3965" s="301">
        <v>1748.49</v>
      </c>
      <c r="F3965" s="161">
        <v>204.89</v>
      </c>
      <c r="G3965" s="161">
        <v>1953.38</v>
      </c>
    </row>
    <row r="3966" spans="1:7" s="190" customFormat="1" ht="25.5">
      <c r="A3966" s="160" t="s">
        <v>6561</v>
      </c>
      <c r="B3966" s="300"/>
      <c r="C3966" s="160" t="s">
        <v>2472</v>
      </c>
      <c r="D3966" s="638" t="s">
        <v>0</v>
      </c>
      <c r="E3966" s="301">
        <v>1381.85</v>
      </c>
      <c r="F3966" s="161">
        <v>204.89</v>
      </c>
      <c r="G3966" s="161">
        <v>1586.74</v>
      </c>
    </row>
    <row r="3967" spans="1:7" s="190" customFormat="1" ht="25.5">
      <c r="A3967" s="160" t="s">
        <v>6562</v>
      </c>
      <c r="B3967" s="300"/>
      <c r="C3967" s="160" t="s">
        <v>2473</v>
      </c>
      <c r="D3967" s="638" t="s">
        <v>0</v>
      </c>
      <c r="E3967" s="301">
        <v>1802.25</v>
      </c>
      <c r="F3967" s="161">
        <v>204.89</v>
      </c>
      <c r="G3967" s="161">
        <v>2007.14</v>
      </c>
    </row>
    <row r="3968" spans="1:7" s="190" customFormat="1" ht="25.5">
      <c r="A3968" s="160" t="s">
        <v>6563</v>
      </c>
      <c r="B3968" s="300"/>
      <c r="C3968" s="160" t="s">
        <v>2474</v>
      </c>
      <c r="D3968" s="638" t="s">
        <v>0</v>
      </c>
      <c r="E3968" s="301">
        <v>2142.6799999999998</v>
      </c>
      <c r="F3968" s="161">
        <v>204.89</v>
      </c>
      <c r="G3968" s="161">
        <v>2347.5700000000002</v>
      </c>
    </row>
    <row r="3969" spans="1:7" s="190" customFormat="1" ht="25.5">
      <c r="A3969" s="160" t="s">
        <v>6564</v>
      </c>
      <c r="B3969" s="300"/>
      <c r="C3969" s="160" t="s">
        <v>2475</v>
      </c>
      <c r="D3969" s="638" t="s">
        <v>0</v>
      </c>
      <c r="E3969" s="301">
        <v>2961.94</v>
      </c>
      <c r="F3969" s="161">
        <v>204.89</v>
      </c>
      <c r="G3969" s="161">
        <v>3166.83</v>
      </c>
    </row>
    <row r="3970" spans="1:7" s="190" customFormat="1" ht="15.95" customHeight="1">
      <c r="A3970" s="185" t="s">
        <v>6565</v>
      </c>
      <c r="B3970" s="186" t="s">
        <v>2476</v>
      </c>
      <c r="C3970" s="187"/>
      <c r="D3970" s="191"/>
      <c r="E3970" s="192"/>
      <c r="F3970" s="192"/>
      <c r="G3970" s="193"/>
    </row>
    <row r="3971" spans="1:7" s="190" customFormat="1">
      <c r="A3971" s="160" t="s">
        <v>6566</v>
      </c>
      <c r="B3971" s="300"/>
      <c r="C3971" s="160" t="s">
        <v>2477</v>
      </c>
      <c r="D3971" s="638" t="s">
        <v>0</v>
      </c>
      <c r="E3971" s="301">
        <v>326.32</v>
      </c>
      <c r="F3971" s="161">
        <v>120.19</v>
      </c>
      <c r="G3971" s="161">
        <v>446.51</v>
      </c>
    </row>
    <row r="3972" spans="1:7" s="190" customFormat="1">
      <c r="A3972" s="160" t="s">
        <v>6567</v>
      </c>
      <c r="B3972" s="300"/>
      <c r="C3972" s="160" t="s">
        <v>2478</v>
      </c>
      <c r="D3972" s="638" t="s">
        <v>0</v>
      </c>
      <c r="E3972" s="301">
        <v>295.92</v>
      </c>
      <c r="F3972" s="161">
        <v>144.21</v>
      </c>
      <c r="G3972" s="161">
        <v>440.13</v>
      </c>
    </row>
    <row r="3973" spans="1:7" s="190" customFormat="1">
      <c r="A3973" s="160" t="s">
        <v>6568</v>
      </c>
      <c r="B3973" s="300"/>
      <c r="C3973" s="160" t="s">
        <v>2479</v>
      </c>
      <c r="D3973" s="638" t="s">
        <v>0</v>
      </c>
      <c r="E3973" s="301">
        <v>615.59</v>
      </c>
      <c r="F3973" s="161">
        <v>144.21</v>
      </c>
      <c r="G3973" s="161">
        <v>759.8</v>
      </c>
    </row>
    <row r="3974" spans="1:7" s="190" customFormat="1">
      <c r="A3974" s="160" t="s">
        <v>6569</v>
      </c>
      <c r="B3974" s="300"/>
      <c r="C3974" s="160" t="s">
        <v>2480</v>
      </c>
      <c r="D3974" s="638" t="s">
        <v>0</v>
      </c>
      <c r="E3974" s="301">
        <v>764.07</v>
      </c>
      <c r="F3974" s="161">
        <v>216.33</v>
      </c>
      <c r="G3974" s="161">
        <v>980.4</v>
      </c>
    </row>
    <row r="3975" spans="1:7" s="190" customFormat="1">
      <c r="A3975" s="160" t="s">
        <v>6570</v>
      </c>
      <c r="B3975" s="300"/>
      <c r="C3975" s="160" t="s">
        <v>2481</v>
      </c>
      <c r="D3975" s="638" t="s">
        <v>0</v>
      </c>
      <c r="E3975" s="301">
        <v>876.93</v>
      </c>
      <c r="F3975" s="161">
        <v>288.42</v>
      </c>
      <c r="G3975" s="161">
        <v>1165.3499999999999</v>
      </c>
    </row>
    <row r="3976" spans="1:7" s="190" customFormat="1">
      <c r="A3976" s="160" t="s">
        <v>6571</v>
      </c>
      <c r="B3976" s="300"/>
      <c r="C3976" s="160" t="s">
        <v>2482</v>
      </c>
      <c r="D3976" s="638" t="s">
        <v>0</v>
      </c>
      <c r="E3976" s="301">
        <v>1346.47</v>
      </c>
      <c r="F3976" s="161">
        <v>216.33</v>
      </c>
      <c r="G3976" s="161">
        <v>1562.8</v>
      </c>
    </row>
    <row r="3977" spans="1:7" s="190" customFormat="1">
      <c r="A3977" s="160" t="s">
        <v>6572</v>
      </c>
      <c r="B3977" s="300"/>
      <c r="C3977" s="160" t="s">
        <v>2483</v>
      </c>
      <c r="D3977" s="638" t="s">
        <v>0</v>
      </c>
      <c r="E3977" s="301">
        <v>692.88</v>
      </c>
      <c r="F3977" s="161">
        <v>216.33</v>
      </c>
      <c r="G3977" s="161">
        <v>909.21</v>
      </c>
    </row>
    <row r="3978" spans="1:7" s="190" customFormat="1">
      <c r="A3978" s="160" t="s">
        <v>6573</v>
      </c>
      <c r="B3978" s="300"/>
      <c r="C3978" s="160" t="s">
        <v>2484</v>
      </c>
      <c r="D3978" s="638" t="s">
        <v>0</v>
      </c>
      <c r="E3978" s="301">
        <v>1334.89</v>
      </c>
      <c r="F3978" s="161">
        <v>288.42</v>
      </c>
      <c r="G3978" s="161">
        <v>1623.31</v>
      </c>
    </row>
    <row r="3979" spans="1:7" s="190" customFormat="1">
      <c r="A3979" s="160" t="s">
        <v>6574</v>
      </c>
      <c r="B3979" s="300"/>
      <c r="C3979" s="160" t="s">
        <v>2485</v>
      </c>
      <c r="D3979" s="638" t="s">
        <v>0</v>
      </c>
      <c r="E3979" s="301">
        <v>65.19</v>
      </c>
      <c r="F3979" s="161">
        <v>96.14</v>
      </c>
      <c r="G3979" s="161">
        <v>161.33000000000001</v>
      </c>
    </row>
    <row r="3980" spans="1:7" s="190" customFormat="1">
      <c r="A3980" s="160" t="s">
        <v>6575</v>
      </c>
      <c r="B3980" s="300"/>
      <c r="C3980" s="160" t="s">
        <v>2486</v>
      </c>
      <c r="D3980" s="638" t="s">
        <v>0</v>
      </c>
      <c r="E3980" s="301">
        <v>70.56</v>
      </c>
      <c r="F3980" s="161">
        <v>96.14</v>
      </c>
      <c r="G3980" s="161">
        <v>166.7</v>
      </c>
    </row>
    <row r="3981" spans="1:7" s="190" customFormat="1">
      <c r="A3981" s="160" t="s">
        <v>6576</v>
      </c>
      <c r="B3981" s="300"/>
      <c r="C3981" s="160" t="s">
        <v>2487</v>
      </c>
      <c r="D3981" s="638" t="s">
        <v>0</v>
      </c>
      <c r="E3981" s="301">
        <v>114.48</v>
      </c>
      <c r="F3981" s="161">
        <v>120.19</v>
      </c>
      <c r="G3981" s="161">
        <v>234.67</v>
      </c>
    </row>
    <row r="3982" spans="1:7" s="190" customFormat="1">
      <c r="A3982" s="160" t="s">
        <v>6577</v>
      </c>
      <c r="B3982" s="300"/>
      <c r="C3982" s="160" t="s">
        <v>2488</v>
      </c>
      <c r="D3982" s="638" t="s">
        <v>0</v>
      </c>
      <c r="E3982" s="301">
        <v>228.96</v>
      </c>
      <c r="F3982" s="161">
        <v>144.21</v>
      </c>
      <c r="G3982" s="161">
        <v>373.17</v>
      </c>
    </row>
    <row r="3983" spans="1:7" s="190" customFormat="1" ht="15.95" customHeight="1">
      <c r="A3983" s="185" t="s">
        <v>6578</v>
      </c>
      <c r="B3983" s="186" t="s">
        <v>6579</v>
      </c>
      <c r="C3983" s="187"/>
      <c r="D3983" s="191"/>
      <c r="E3983" s="192"/>
      <c r="F3983" s="192"/>
      <c r="G3983" s="193"/>
    </row>
    <row r="3984" spans="1:7" s="190" customFormat="1">
      <c r="A3984" s="160" t="s">
        <v>6580</v>
      </c>
      <c r="B3984" s="300"/>
      <c r="C3984" s="160" t="s">
        <v>2489</v>
      </c>
      <c r="D3984" s="638" t="s">
        <v>0</v>
      </c>
      <c r="E3984" s="301">
        <v>147.72</v>
      </c>
      <c r="F3984" s="161">
        <v>161.72999999999999</v>
      </c>
      <c r="G3984" s="161">
        <v>309.45</v>
      </c>
    </row>
    <row r="3985" spans="1:7" s="190" customFormat="1" ht="38.25">
      <c r="A3985" s="160" t="s">
        <v>6581</v>
      </c>
      <c r="B3985" s="300"/>
      <c r="C3985" s="160" t="s">
        <v>2490</v>
      </c>
      <c r="D3985" s="638" t="s">
        <v>0</v>
      </c>
      <c r="E3985" s="301">
        <v>31.36</v>
      </c>
      <c r="F3985" s="161">
        <v>11.81</v>
      </c>
      <c r="G3985" s="161">
        <v>43.17</v>
      </c>
    </row>
    <row r="3986" spans="1:7" s="190" customFormat="1" ht="25.5">
      <c r="A3986" s="160" t="s">
        <v>6582</v>
      </c>
      <c r="B3986" s="300"/>
      <c r="C3986" s="160" t="s">
        <v>2491</v>
      </c>
      <c r="D3986" s="638" t="s">
        <v>0</v>
      </c>
      <c r="E3986" s="301">
        <v>362.35</v>
      </c>
      <c r="F3986" s="161">
        <v>23.61</v>
      </c>
      <c r="G3986" s="161">
        <v>385.96</v>
      </c>
    </row>
    <row r="3987" spans="1:7" s="190" customFormat="1" ht="25.5">
      <c r="A3987" s="160" t="s">
        <v>6583</v>
      </c>
      <c r="B3987" s="300"/>
      <c r="C3987" s="160" t="s">
        <v>2492</v>
      </c>
      <c r="D3987" s="638" t="s">
        <v>0</v>
      </c>
      <c r="E3987" s="301">
        <v>18.28</v>
      </c>
      <c r="F3987" s="161">
        <v>23.49</v>
      </c>
      <c r="G3987" s="161">
        <v>41.77</v>
      </c>
    </row>
    <row r="3988" spans="1:7" s="190" customFormat="1" ht="15.95" customHeight="1">
      <c r="A3988" s="179" t="s">
        <v>6584</v>
      </c>
      <c r="B3988" s="180" t="s">
        <v>7530</v>
      </c>
      <c r="C3988" s="181"/>
      <c r="D3988" s="182"/>
      <c r="E3988" s="183"/>
      <c r="F3988" s="183"/>
      <c r="G3988" s="184"/>
    </row>
    <row r="3989" spans="1:7" s="190" customFormat="1" ht="15.95" customHeight="1">
      <c r="A3989" s="185" t="s">
        <v>6585</v>
      </c>
      <c r="B3989" s="186" t="s">
        <v>2493</v>
      </c>
      <c r="C3989" s="187"/>
      <c r="D3989" s="191"/>
      <c r="E3989" s="192"/>
      <c r="F3989" s="192"/>
      <c r="G3989" s="193"/>
    </row>
    <row r="3990" spans="1:7" s="190" customFormat="1" ht="38.25">
      <c r="A3990" s="160" t="s">
        <v>6586</v>
      </c>
      <c r="B3990" s="300"/>
      <c r="C3990" s="160" t="s">
        <v>2494</v>
      </c>
      <c r="D3990" s="638" t="s">
        <v>0</v>
      </c>
      <c r="E3990" s="301">
        <v>43.2</v>
      </c>
      <c r="F3990" s="161">
        <v>0</v>
      </c>
      <c r="G3990" s="161">
        <v>43.2</v>
      </c>
    </row>
    <row r="3991" spans="1:7" s="190" customFormat="1" ht="38.25">
      <c r="A3991" s="160" t="s">
        <v>6587</v>
      </c>
      <c r="B3991" s="300"/>
      <c r="C3991" s="160" t="s">
        <v>8102</v>
      </c>
      <c r="D3991" s="638" t="s">
        <v>0</v>
      </c>
      <c r="E3991" s="301">
        <v>224.08</v>
      </c>
      <c r="F3991" s="161">
        <v>42.27</v>
      </c>
      <c r="G3991" s="161">
        <v>266.35000000000002</v>
      </c>
    </row>
    <row r="3992" spans="1:7" s="190" customFormat="1" ht="38.25">
      <c r="A3992" s="160" t="s">
        <v>6588</v>
      </c>
      <c r="B3992" s="300"/>
      <c r="C3992" s="160" t="s">
        <v>8103</v>
      </c>
      <c r="D3992" s="638" t="s">
        <v>0</v>
      </c>
      <c r="E3992" s="301">
        <v>484.3</v>
      </c>
      <c r="F3992" s="161">
        <v>89.92</v>
      </c>
      <c r="G3992" s="161">
        <v>574.22</v>
      </c>
    </row>
    <row r="3993" spans="1:7" s="190" customFormat="1" ht="38.25">
      <c r="A3993" s="160" t="s">
        <v>6589</v>
      </c>
      <c r="B3993" s="300"/>
      <c r="C3993" s="160" t="s">
        <v>2495</v>
      </c>
      <c r="D3993" s="638" t="s">
        <v>0</v>
      </c>
      <c r="E3993" s="301">
        <v>117.92</v>
      </c>
      <c r="F3993" s="161">
        <v>13.42</v>
      </c>
      <c r="G3993" s="161">
        <v>131.34</v>
      </c>
    </row>
    <row r="3994" spans="1:7" s="190" customFormat="1">
      <c r="A3994" s="160" t="s">
        <v>6590</v>
      </c>
      <c r="B3994" s="300"/>
      <c r="C3994" s="160" t="s">
        <v>2496</v>
      </c>
      <c r="D3994" s="638" t="s">
        <v>0</v>
      </c>
      <c r="E3994" s="301">
        <v>23.72</v>
      </c>
      <c r="F3994" s="161">
        <v>5.03</v>
      </c>
      <c r="G3994" s="161">
        <v>28.75</v>
      </c>
    </row>
    <row r="3995" spans="1:7" s="190" customFormat="1">
      <c r="A3995" s="160" t="s">
        <v>6591</v>
      </c>
      <c r="B3995" s="300"/>
      <c r="C3995" s="160" t="s">
        <v>2497</v>
      </c>
      <c r="D3995" s="638" t="s">
        <v>0</v>
      </c>
      <c r="E3995" s="301">
        <v>97.77</v>
      </c>
      <c r="F3995" s="161">
        <v>5.03</v>
      </c>
      <c r="G3995" s="161">
        <v>102.8</v>
      </c>
    </row>
    <row r="3996" spans="1:7" s="190" customFormat="1" ht="25.5">
      <c r="A3996" s="160" t="s">
        <v>6592</v>
      </c>
      <c r="B3996" s="300"/>
      <c r="C3996" s="160" t="s">
        <v>6593</v>
      </c>
      <c r="D3996" s="638" t="s">
        <v>3</v>
      </c>
      <c r="E3996" s="301">
        <v>4982.7</v>
      </c>
      <c r="F3996" s="161">
        <v>0</v>
      </c>
      <c r="G3996" s="161">
        <v>4982.7</v>
      </c>
    </row>
    <row r="3997" spans="1:7" s="190" customFormat="1" ht="25.5">
      <c r="A3997" s="160" t="s">
        <v>6594</v>
      </c>
      <c r="B3997" s="300"/>
      <c r="C3997" s="160" t="s">
        <v>6595</v>
      </c>
      <c r="D3997" s="638" t="s">
        <v>3</v>
      </c>
      <c r="E3997" s="301">
        <v>23505.439999999999</v>
      </c>
      <c r="F3997" s="161">
        <v>0</v>
      </c>
      <c r="G3997" s="161">
        <v>23505.439999999999</v>
      </c>
    </row>
    <row r="3998" spans="1:7" s="190" customFormat="1" ht="38.25">
      <c r="A3998" s="160" t="s">
        <v>6596</v>
      </c>
      <c r="B3998" s="300"/>
      <c r="C3998" s="160" t="s">
        <v>6597</v>
      </c>
      <c r="D3998" s="638" t="s">
        <v>3</v>
      </c>
      <c r="E3998" s="301">
        <v>52692.05</v>
      </c>
      <c r="F3998" s="161">
        <v>0</v>
      </c>
      <c r="G3998" s="161">
        <v>52692.05</v>
      </c>
    </row>
    <row r="3999" spans="1:7" s="190" customFormat="1" ht="15.95" customHeight="1">
      <c r="A3999" s="185" t="s">
        <v>6598</v>
      </c>
      <c r="B3999" s="186" t="s">
        <v>2498</v>
      </c>
      <c r="C3999" s="187"/>
      <c r="D3999" s="191"/>
      <c r="E3999" s="192"/>
      <c r="F3999" s="192"/>
      <c r="G3999" s="193"/>
    </row>
    <row r="4000" spans="1:7" s="190" customFormat="1" ht="25.5">
      <c r="A4000" s="160" t="s">
        <v>6599</v>
      </c>
      <c r="B4000" s="300"/>
      <c r="C4000" s="160" t="s">
        <v>2499</v>
      </c>
      <c r="D4000" s="638" t="s">
        <v>0</v>
      </c>
      <c r="E4000" s="301">
        <v>6467.03</v>
      </c>
      <c r="F4000" s="161">
        <v>50.34</v>
      </c>
      <c r="G4000" s="161">
        <v>6517.37</v>
      </c>
    </row>
    <row r="4001" spans="1:7" s="190" customFormat="1" ht="25.5">
      <c r="A4001" s="160" t="s">
        <v>6600</v>
      </c>
      <c r="B4001" s="300"/>
      <c r="C4001" s="160" t="s">
        <v>2500</v>
      </c>
      <c r="D4001" s="638" t="s">
        <v>0</v>
      </c>
      <c r="E4001" s="301">
        <v>9116.2099999999991</v>
      </c>
      <c r="F4001" s="161">
        <v>50.34</v>
      </c>
      <c r="G4001" s="161">
        <v>9166.5499999999993</v>
      </c>
    </row>
    <row r="4002" spans="1:7" s="190" customFormat="1" ht="25.5">
      <c r="A4002" s="160" t="s">
        <v>6601</v>
      </c>
      <c r="B4002" s="300"/>
      <c r="C4002" s="160" t="s">
        <v>2501</v>
      </c>
      <c r="D4002" s="638" t="s">
        <v>0</v>
      </c>
      <c r="E4002" s="301">
        <v>27467.66</v>
      </c>
      <c r="F4002" s="161">
        <v>50.34</v>
      </c>
      <c r="G4002" s="161">
        <v>27518</v>
      </c>
    </row>
    <row r="4003" spans="1:7" s="190" customFormat="1" ht="15.95" customHeight="1">
      <c r="A4003" s="185" t="s">
        <v>6602</v>
      </c>
      <c r="B4003" s="186" t="s">
        <v>2502</v>
      </c>
      <c r="C4003" s="187"/>
      <c r="D4003" s="191"/>
      <c r="E4003" s="192"/>
      <c r="F4003" s="192"/>
      <c r="G4003" s="193"/>
    </row>
    <row r="4004" spans="1:7" s="190" customFormat="1" ht="38.25">
      <c r="A4004" s="160" t="s">
        <v>6603</v>
      </c>
      <c r="B4004" s="300"/>
      <c r="C4004" s="160" t="s">
        <v>2503</v>
      </c>
      <c r="D4004" s="638" t="s">
        <v>0</v>
      </c>
      <c r="E4004" s="301">
        <v>29775.919999999998</v>
      </c>
      <c r="F4004" s="161">
        <v>94.4</v>
      </c>
      <c r="G4004" s="161">
        <v>29870.32</v>
      </c>
    </row>
    <row r="4005" spans="1:7" ht="38.25">
      <c r="A4005" s="160" t="s">
        <v>6604</v>
      </c>
      <c r="B4005" s="300"/>
      <c r="C4005" s="160" t="s">
        <v>2504</v>
      </c>
      <c r="D4005" s="638" t="s">
        <v>0</v>
      </c>
      <c r="E4005" s="301">
        <v>40408.230000000003</v>
      </c>
      <c r="F4005" s="161">
        <v>94.4</v>
      </c>
      <c r="G4005" s="161">
        <v>40502.629999999997</v>
      </c>
    </row>
    <row r="4006" spans="1:7" s="190" customFormat="1" ht="38.25">
      <c r="A4006" s="160" t="s">
        <v>6605</v>
      </c>
      <c r="B4006" s="300"/>
      <c r="C4006" s="160" t="s">
        <v>2505</v>
      </c>
      <c r="D4006" s="638" t="s">
        <v>0</v>
      </c>
      <c r="E4006" s="301">
        <v>38977.86</v>
      </c>
      <c r="F4006" s="161">
        <v>94.4</v>
      </c>
      <c r="G4006" s="161">
        <v>39072.26</v>
      </c>
    </row>
    <row r="4007" spans="1:7" s="190" customFormat="1" ht="25.5">
      <c r="A4007" s="160" t="s">
        <v>6606</v>
      </c>
      <c r="B4007" s="300"/>
      <c r="C4007" s="160" t="s">
        <v>2506</v>
      </c>
      <c r="D4007" s="638" t="s">
        <v>0</v>
      </c>
      <c r="E4007" s="301">
        <v>4388.07</v>
      </c>
      <c r="F4007" s="161">
        <v>67.099999999999994</v>
      </c>
      <c r="G4007" s="161">
        <v>4455.17</v>
      </c>
    </row>
    <row r="4008" spans="1:7" s="190" customFormat="1" ht="38.25">
      <c r="A4008" s="160" t="s">
        <v>6607</v>
      </c>
      <c r="B4008" s="300"/>
      <c r="C4008" s="160" t="s">
        <v>2507</v>
      </c>
      <c r="D4008" s="638" t="s">
        <v>0</v>
      </c>
      <c r="E4008" s="301">
        <v>12159.75</v>
      </c>
      <c r="F4008" s="161">
        <v>94.4</v>
      </c>
      <c r="G4008" s="161">
        <v>12254.15</v>
      </c>
    </row>
    <row r="4009" spans="1:7" s="190" customFormat="1" ht="25.5">
      <c r="A4009" s="160" t="s">
        <v>6608</v>
      </c>
      <c r="B4009" s="300"/>
      <c r="C4009" s="160" t="s">
        <v>2508</v>
      </c>
      <c r="D4009" s="638" t="s">
        <v>0</v>
      </c>
      <c r="E4009" s="301">
        <v>17019.599999999999</v>
      </c>
      <c r="F4009" s="161">
        <v>67.099999999999994</v>
      </c>
      <c r="G4009" s="161">
        <v>17086.7</v>
      </c>
    </row>
    <row r="4010" spans="1:7" s="190" customFormat="1" ht="38.25">
      <c r="A4010" s="160" t="s">
        <v>6609</v>
      </c>
      <c r="B4010" s="300"/>
      <c r="C4010" s="160" t="s">
        <v>2509</v>
      </c>
      <c r="D4010" s="638" t="s">
        <v>0</v>
      </c>
      <c r="E4010" s="301">
        <v>611.42999999999995</v>
      </c>
      <c r="F4010" s="161">
        <v>33.549999999999997</v>
      </c>
      <c r="G4010" s="161">
        <v>644.98</v>
      </c>
    </row>
    <row r="4011" spans="1:7" s="190" customFormat="1" ht="38.25">
      <c r="A4011" s="160" t="s">
        <v>6610</v>
      </c>
      <c r="B4011" s="300"/>
      <c r="C4011" s="160" t="s">
        <v>2510</v>
      </c>
      <c r="D4011" s="638" t="s">
        <v>0</v>
      </c>
      <c r="E4011" s="301">
        <v>42341.41</v>
      </c>
      <c r="F4011" s="161">
        <v>94.4</v>
      </c>
      <c r="G4011" s="161">
        <v>42435.81</v>
      </c>
    </row>
    <row r="4012" spans="1:7" s="190" customFormat="1" ht="38.25">
      <c r="A4012" s="160" t="s">
        <v>6611</v>
      </c>
      <c r="B4012" s="300"/>
      <c r="C4012" s="160" t="s">
        <v>2511</v>
      </c>
      <c r="D4012" s="638" t="s">
        <v>0</v>
      </c>
      <c r="E4012" s="301">
        <v>42682.05</v>
      </c>
      <c r="F4012" s="161">
        <v>94.4</v>
      </c>
      <c r="G4012" s="161">
        <v>42776.45</v>
      </c>
    </row>
    <row r="4013" spans="1:7" s="190" customFormat="1" ht="38.25">
      <c r="A4013" s="160" t="s">
        <v>6612</v>
      </c>
      <c r="B4013" s="300"/>
      <c r="C4013" s="160" t="s">
        <v>2512</v>
      </c>
      <c r="D4013" s="638" t="s">
        <v>0</v>
      </c>
      <c r="E4013" s="301">
        <v>99713.61</v>
      </c>
      <c r="F4013" s="161">
        <v>94.4</v>
      </c>
      <c r="G4013" s="161">
        <v>99808.01</v>
      </c>
    </row>
    <row r="4014" spans="1:7" s="190" customFormat="1" ht="38.25">
      <c r="A4014" s="160" t="s">
        <v>6613</v>
      </c>
      <c r="B4014" s="300"/>
      <c r="C4014" s="160" t="s">
        <v>2513</v>
      </c>
      <c r="D4014" s="638" t="s">
        <v>0</v>
      </c>
      <c r="E4014" s="301">
        <v>122773.02</v>
      </c>
      <c r="F4014" s="161">
        <v>94.4</v>
      </c>
      <c r="G4014" s="161">
        <v>122867.42</v>
      </c>
    </row>
    <row r="4015" spans="1:7" s="190" customFormat="1" ht="38.25">
      <c r="A4015" s="160" t="s">
        <v>6614</v>
      </c>
      <c r="B4015" s="300"/>
      <c r="C4015" s="160" t="s">
        <v>2514</v>
      </c>
      <c r="D4015" s="638" t="s">
        <v>0</v>
      </c>
      <c r="E4015" s="301">
        <v>40191.300000000003</v>
      </c>
      <c r="F4015" s="161">
        <v>94.4</v>
      </c>
      <c r="G4015" s="161">
        <v>40285.699999999997</v>
      </c>
    </row>
    <row r="4016" spans="1:7" s="190" customFormat="1" ht="38.25">
      <c r="A4016" s="160" t="s">
        <v>6615</v>
      </c>
      <c r="B4016" s="300"/>
      <c r="C4016" s="160" t="s">
        <v>2515</v>
      </c>
      <c r="D4016" s="638" t="s">
        <v>0</v>
      </c>
      <c r="E4016" s="301">
        <v>19201.75</v>
      </c>
      <c r="F4016" s="161">
        <v>94.4</v>
      </c>
      <c r="G4016" s="161">
        <v>19296.150000000001</v>
      </c>
    </row>
    <row r="4017" spans="1:7" s="190" customFormat="1" ht="38.25">
      <c r="A4017" s="160" t="s">
        <v>6616</v>
      </c>
      <c r="B4017" s="300"/>
      <c r="C4017" s="160" t="s">
        <v>2516</v>
      </c>
      <c r="D4017" s="638" t="s">
        <v>0</v>
      </c>
      <c r="E4017" s="301">
        <v>25617.34</v>
      </c>
      <c r="F4017" s="161">
        <v>94.4</v>
      </c>
      <c r="G4017" s="161">
        <v>25711.74</v>
      </c>
    </row>
    <row r="4018" spans="1:7" s="190" customFormat="1" ht="38.25">
      <c r="A4018" s="160" t="s">
        <v>6617</v>
      </c>
      <c r="B4018" s="300"/>
      <c r="C4018" s="160" t="s">
        <v>2517</v>
      </c>
      <c r="D4018" s="638" t="s">
        <v>0</v>
      </c>
      <c r="E4018" s="301">
        <v>70508.89</v>
      </c>
      <c r="F4018" s="161">
        <v>94.4</v>
      </c>
      <c r="G4018" s="161">
        <v>70603.289999999994</v>
      </c>
    </row>
    <row r="4019" spans="1:7" s="190" customFormat="1" ht="38.25">
      <c r="A4019" s="160" t="s">
        <v>6618</v>
      </c>
      <c r="B4019" s="300"/>
      <c r="C4019" s="160" t="s">
        <v>2518</v>
      </c>
      <c r="D4019" s="638" t="s">
        <v>0</v>
      </c>
      <c r="E4019" s="301">
        <v>22911.46</v>
      </c>
      <c r="F4019" s="161">
        <v>94.4</v>
      </c>
      <c r="G4019" s="161">
        <v>23005.86</v>
      </c>
    </row>
    <row r="4020" spans="1:7" s="190" customFormat="1" ht="38.25">
      <c r="A4020" s="160" t="s">
        <v>8104</v>
      </c>
      <c r="B4020" s="300"/>
      <c r="C4020" s="160" t="s">
        <v>8105</v>
      </c>
      <c r="D4020" s="638" t="s">
        <v>0</v>
      </c>
      <c r="E4020" s="301">
        <v>72154.16</v>
      </c>
      <c r="F4020" s="161">
        <v>94.4</v>
      </c>
      <c r="G4020" s="161">
        <v>72248.56</v>
      </c>
    </row>
    <row r="4021" spans="1:7" s="190" customFormat="1" ht="15.95" customHeight="1">
      <c r="A4021" s="185" t="s">
        <v>6619</v>
      </c>
      <c r="B4021" s="186" t="s">
        <v>2519</v>
      </c>
      <c r="C4021" s="187"/>
      <c r="D4021" s="191"/>
      <c r="E4021" s="192"/>
      <c r="F4021" s="192"/>
      <c r="G4021" s="193"/>
    </row>
    <row r="4022" spans="1:7" s="190" customFormat="1" ht="25.5">
      <c r="A4022" s="160" t="s">
        <v>6620</v>
      </c>
      <c r="B4022" s="300"/>
      <c r="C4022" s="160" t="s">
        <v>2520</v>
      </c>
      <c r="D4022" s="638" t="s">
        <v>0</v>
      </c>
      <c r="E4022" s="301">
        <v>482.41</v>
      </c>
      <c r="F4022" s="161">
        <v>38.47</v>
      </c>
      <c r="G4022" s="161">
        <v>520.88</v>
      </c>
    </row>
    <row r="4023" spans="1:7" s="190" customFormat="1" ht="15.95" customHeight="1">
      <c r="A4023" s="185" t="s">
        <v>6621</v>
      </c>
      <c r="B4023" s="186" t="s">
        <v>2521</v>
      </c>
      <c r="C4023" s="187"/>
      <c r="D4023" s="191"/>
      <c r="E4023" s="192"/>
      <c r="F4023" s="192"/>
      <c r="G4023" s="193"/>
    </row>
    <row r="4024" spans="1:7" s="190" customFormat="1" ht="25.5">
      <c r="A4024" s="160" t="s">
        <v>6622</v>
      </c>
      <c r="B4024" s="300"/>
      <c r="C4024" s="160" t="s">
        <v>7531</v>
      </c>
      <c r="D4024" s="638" t="s">
        <v>0</v>
      </c>
      <c r="E4024" s="301">
        <v>29.39</v>
      </c>
      <c r="F4024" s="161">
        <v>6.71</v>
      </c>
      <c r="G4024" s="161">
        <v>36.1</v>
      </c>
    </row>
    <row r="4025" spans="1:7" s="190" customFormat="1">
      <c r="A4025" s="160" t="s">
        <v>6623</v>
      </c>
      <c r="B4025" s="300"/>
      <c r="C4025" s="160" t="s">
        <v>2522</v>
      </c>
      <c r="D4025" s="638" t="s">
        <v>0</v>
      </c>
      <c r="E4025" s="301">
        <v>625.09</v>
      </c>
      <c r="F4025" s="161">
        <v>26.84</v>
      </c>
      <c r="G4025" s="161">
        <v>651.92999999999995</v>
      </c>
    </row>
    <row r="4026" spans="1:7" s="190" customFormat="1">
      <c r="A4026" s="160" t="s">
        <v>6624</v>
      </c>
      <c r="B4026" s="300"/>
      <c r="C4026" s="160" t="s">
        <v>2523</v>
      </c>
      <c r="D4026" s="638" t="s">
        <v>0</v>
      </c>
      <c r="E4026" s="301">
        <v>363.76</v>
      </c>
      <c r="F4026" s="161">
        <v>26.84</v>
      </c>
      <c r="G4026" s="161">
        <v>390.6</v>
      </c>
    </row>
    <row r="4027" spans="1:7" s="190" customFormat="1" ht="25.5">
      <c r="A4027" s="160" t="s">
        <v>6625</v>
      </c>
      <c r="B4027" s="300"/>
      <c r="C4027" s="160" t="s">
        <v>2524</v>
      </c>
      <c r="D4027" s="638" t="s">
        <v>0</v>
      </c>
      <c r="E4027" s="301">
        <v>115.65</v>
      </c>
      <c r="F4027" s="161">
        <v>6.71</v>
      </c>
      <c r="G4027" s="161">
        <v>122.36</v>
      </c>
    </row>
    <row r="4028" spans="1:7" s="190" customFormat="1" ht="25.5">
      <c r="A4028" s="160" t="s">
        <v>6626</v>
      </c>
      <c r="B4028" s="300"/>
      <c r="C4028" s="160" t="s">
        <v>2525</v>
      </c>
      <c r="D4028" s="638" t="s">
        <v>0</v>
      </c>
      <c r="E4028" s="301">
        <v>1157.17</v>
      </c>
      <c r="F4028" s="161">
        <v>2.48</v>
      </c>
      <c r="G4028" s="161">
        <v>1159.6500000000001</v>
      </c>
    </row>
    <row r="4029" spans="1:7" s="190" customFormat="1" ht="15.95" customHeight="1">
      <c r="A4029" s="185" t="s">
        <v>6627</v>
      </c>
      <c r="B4029" s="186" t="s">
        <v>2526</v>
      </c>
      <c r="C4029" s="187"/>
      <c r="D4029" s="191"/>
      <c r="E4029" s="192"/>
      <c r="F4029" s="192"/>
      <c r="G4029" s="193"/>
    </row>
    <row r="4030" spans="1:7" s="190" customFormat="1" ht="25.5">
      <c r="A4030" s="160" t="s">
        <v>6628</v>
      </c>
      <c r="B4030" s="300"/>
      <c r="C4030" s="160" t="s">
        <v>6629</v>
      </c>
      <c r="D4030" s="638" t="s">
        <v>0</v>
      </c>
      <c r="E4030" s="301">
        <v>496.22</v>
      </c>
      <c r="F4030" s="161">
        <v>15.38</v>
      </c>
      <c r="G4030" s="161">
        <v>511.6</v>
      </c>
    </row>
    <row r="4031" spans="1:7" s="190" customFormat="1" ht="25.5">
      <c r="A4031" s="160" t="s">
        <v>6630</v>
      </c>
      <c r="B4031" s="300"/>
      <c r="C4031" s="160" t="s">
        <v>2527</v>
      </c>
      <c r="D4031" s="638" t="s">
        <v>3</v>
      </c>
      <c r="E4031" s="301">
        <v>337.47</v>
      </c>
      <c r="F4031" s="161">
        <v>268.39999999999998</v>
      </c>
      <c r="G4031" s="161">
        <v>605.87</v>
      </c>
    </row>
    <row r="4032" spans="1:7" s="190" customFormat="1" ht="15.95" customHeight="1">
      <c r="A4032" s="185" t="s">
        <v>6631</v>
      </c>
      <c r="B4032" s="186" t="s">
        <v>6632</v>
      </c>
      <c r="C4032" s="187"/>
      <c r="D4032" s="191"/>
      <c r="E4032" s="192"/>
      <c r="F4032" s="192"/>
      <c r="G4032" s="193"/>
    </row>
    <row r="4033" spans="1:7" s="190" customFormat="1" ht="25.5">
      <c r="A4033" s="160" t="s">
        <v>6633</v>
      </c>
      <c r="B4033" s="300"/>
      <c r="C4033" s="160" t="s">
        <v>6634</v>
      </c>
      <c r="D4033" s="638" t="s">
        <v>34</v>
      </c>
      <c r="E4033" s="301">
        <v>0.3</v>
      </c>
      <c r="F4033" s="161">
        <v>3.36</v>
      </c>
      <c r="G4033" s="161">
        <v>3.66</v>
      </c>
    </row>
    <row r="4034" spans="1:7" s="190" customFormat="1">
      <c r="A4034" s="160" t="s">
        <v>6635</v>
      </c>
      <c r="B4034" s="300"/>
      <c r="C4034" s="160" t="s">
        <v>2528</v>
      </c>
      <c r="D4034" s="638" t="s">
        <v>0</v>
      </c>
      <c r="E4034" s="301">
        <v>4.33</v>
      </c>
      <c r="F4034" s="161">
        <v>6.71</v>
      </c>
      <c r="G4034" s="161">
        <v>11.04</v>
      </c>
    </row>
    <row r="4035" spans="1:7" s="190" customFormat="1" ht="25.5">
      <c r="A4035" s="160" t="s">
        <v>6636</v>
      </c>
      <c r="B4035" s="300"/>
      <c r="C4035" s="160" t="s">
        <v>2529</v>
      </c>
      <c r="D4035" s="638" t="s">
        <v>0</v>
      </c>
      <c r="E4035" s="301">
        <v>1.45</v>
      </c>
      <c r="F4035" s="161">
        <v>6.71</v>
      </c>
      <c r="G4035" s="161">
        <v>8.16</v>
      </c>
    </row>
    <row r="4036" spans="1:7" s="190" customFormat="1" ht="25.5">
      <c r="A4036" s="160" t="s">
        <v>6637</v>
      </c>
      <c r="B4036" s="300"/>
      <c r="C4036" s="160" t="s">
        <v>2530</v>
      </c>
      <c r="D4036" s="638" t="s">
        <v>0</v>
      </c>
      <c r="E4036" s="301">
        <v>1.65</v>
      </c>
      <c r="F4036" s="161">
        <v>6.71</v>
      </c>
      <c r="G4036" s="161">
        <v>8.36</v>
      </c>
    </row>
    <row r="4037" spans="1:7" s="190" customFormat="1">
      <c r="A4037" s="160" t="s">
        <v>6638</v>
      </c>
      <c r="B4037" s="300"/>
      <c r="C4037" s="160" t="s">
        <v>2531</v>
      </c>
      <c r="D4037" s="638" t="s">
        <v>0</v>
      </c>
      <c r="E4037" s="301">
        <v>161.88</v>
      </c>
      <c r="F4037" s="161">
        <v>7.45</v>
      </c>
      <c r="G4037" s="161">
        <v>169.33</v>
      </c>
    </row>
    <row r="4038" spans="1:7" s="190" customFormat="1">
      <c r="A4038" s="160" t="s">
        <v>6639</v>
      </c>
      <c r="B4038" s="300"/>
      <c r="C4038" s="160" t="s">
        <v>2532</v>
      </c>
      <c r="D4038" s="638" t="s">
        <v>0</v>
      </c>
      <c r="E4038" s="301">
        <v>370.82</v>
      </c>
      <c r="F4038" s="161">
        <v>7.45</v>
      </c>
      <c r="G4038" s="161">
        <v>378.27</v>
      </c>
    </row>
    <row r="4039" spans="1:7">
      <c r="A4039" s="160" t="s">
        <v>6640</v>
      </c>
      <c r="B4039" s="300"/>
      <c r="C4039" s="160" t="s">
        <v>2533</v>
      </c>
      <c r="D4039" s="638" t="s">
        <v>0</v>
      </c>
      <c r="E4039" s="301">
        <v>4.82</v>
      </c>
      <c r="F4039" s="161">
        <v>11.81</v>
      </c>
      <c r="G4039" s="161">
        <v>16.63</v>
      </c>
    </row>
    <row r="4040" spans="1:7" ht="25.5">
      <c r="A4040" s="160" t="s">
        <v>6641</v>
      </c>
      <c r="B4040" s="300"/>
      <c r="C4040" s="160" t="s">
        <v>7532</v>
      </c>
      <c r="D4040" s="638" t="s">
        <v>0</v>
      </c>
      <c r="E4040" s="301">
        <v>18.82</v>
      </c>
      <c r="F4040" s="161">
        <v>11.81</v>
      </c>
      <c r="G4040" s="161">
        <v>30.63</v>
      </c>
    </row>
    <row r="4041" spans="1:7" s="190" customFormat="1" ht="25.5">
      <c r="A4041" s="160" t="s">
        <v>6642</v>
      </c>
      <c r="B4041" s="300"/>
      <c r="C4041" s="160" t="s">
        <v>7533</v>
      </c>
      <c r="D4041" s="638" t="s">
        <v>0</v>
      </c>
      <c r="E4041" s="301">
        <v>60.36</v>
      </c>
      <c r="F4041" s="161">
        <v>1.37</v>
      </c>
      <c r="G4041" s="161">
        <v>61.73</v>
      </c>
    </row>
    <row r="4042" spans="1:7" s="190" customFormat="1" ht="25.5">
      <c r="A4042" s="160" t="s">
        <v>6643</v>
      </c>
      <c r="B4042" s="300"/>
      <c r="C4042" s="160" t="s">
        <v>2534</v>
      </c>
      <c r="D4042" s="638" t="s">
        <v>0</v>
      </c>
      <c r="E4042" s="301">
        <v>101.49</v>
      </c>
      <c r="F4042" s="161">
        <v>7.69</v>
      </c>
      <c r="G4042" s="161">
        <v>109.18</v>
      </c>
    </row>
    <row r="4043" spans="1:7" s="190" customFormat="1">
      <c r="A4043" s="160" t="s">
        <v>6644</v>
      </c>
      <c r="B4043" s="300"/>
      <c r="C4043" s="160" t="s">
        <v>7534</v>
      </c>
      <c r="D4043" s="638" t="s">
        <v>0</v>
      </c>
      <c r="E4043" s="301">
        <v>61.76</v>
      </c>
      <c r="F4043" s="161">
        <v>4.96</v>
      </c>
      <c r="G4043" s="161">
        <v>66.72</v>
      </c>
    </row>
    <row r="4044" spans="1:7" s="190" customFormat="1">
      <c r="A4044" s="160" t="s">
        <v>6645</v>
      </c>
      <c r="B4044" s="300"/>
      <c r="C4044" s="160" t="s">
        <v>7535</v>
      </c>
      <c r="D4044" s="638" t="s">
        <v>0</v>
      </c>
      <c r="E4044" s="301">
        <v>84.01</v>
      </c>
      <c r="F4044" s="161">
        <v>4.96</v>
      </c>
      <c r="G4044" s="161">
        <v>88.97</v>
      </c>
    </row>
    <row r="4045" spans="1:7" s="190" customFormat="1">
      <c r="A4045" s="160" t="s">
        <v>6646</v>
      </c>
      <c r="B4045" s="300"/>
      <c r="C4045" s="160" t="s">
        <v>7536</v>
      </c>
      <c r="D4045" s="638" t="s">
        <v>0</v>
      </c>
      <c r="E4045" s="301">
        <v>150.49</v>
      </c>
      <c r="F4045" s="161">
        <v>4.96</v>
      </c>
      <c r="G4045" s="161">
        <v>155.44999999999999</v>
      </c>
    </row>
    <row r="4046" spans="1:7" s="190" customFormat="1" ht="25.5">
      <c r="A4046" s="160" t="s">
        <v>6647</v>
      </c>
      <c r="B4046" s="300"/>
      <c r="C4046" s="160" t="s">
        <v>2535</v>
      </c>
      <c r="D4046" s="638" t="s">
        <v>0</v>
      </c>
      <c r="E4046" s="301">
        <v>60</v>
      </c>
      <c r="F4046" s="161">
        <v>1.37</v>
      </c>
      <c r="G4046" s="161">
        <v>61.37</v>
      </c>
    </row>
    <row r="4047" spans="1:7" s="190" customFormat="1" ht="25.5">
      <c r="A4047" s="160" t="s">
        <v>6648</v>
      </c>
      <c r="B4047" s="300"/>
      <c r="C4047" s="160" t="s">
        <v>2536</v>
      </c>
      <c r="D4047" s="638" t="s">
        <v>0</v>
      </c>
      <c r="E4047" s="301">
        <v>81.540000000000006</v>
      </c>
      <c r="F4047" s="161">
        <v>1.37</v>
      </c>
      <c r="G4047" s="161">
        <v>82.91</v>
      </c>
    </row>
    <row r="4048" spans="1:7" s="190" customFormat="1">
      <c r="A4048" s="160" t="s">
        <v>8106</v>
      </c>
      <c r="B4048" s="300"/>
      <c r="C4048" s="160" t="s">
        <v>8107</v>
      </c>
      <c r="D4048" s="638" t="s">
        <v>0</v>
      </c>
      <c r="E4048" s="301">
        <v>7.79</v>
      </c>
      <c r="F4048" s="161">
        <v>2.73</v>
      </c>
      <c r="G4048" s="161">
        <v>10.52</v>
      </c>
    </row>
    <row r="4049" spans="1:7" s="190" customFormat="1">
      <c r="A4049" s="160" t="s">
        <v>6649</v>
      </c>
      <c r="B4049" s="300"/>
      <c r="C4049" s="160" t="s">
        <v>8108</v>
      </c>
      <c r="D4049" s="638" t="s">
        <v>0</v>
      </c>
      <c r="E4049" s="301">
        <v>8.5299999999999994</v>
      </c>
      <c r="F4049" s="161">
        <v>2.73</v>
      </c>
      <c r="G4049" s="161">
        <v>11.26</v>
      </c>
    </row>
    <row r="4050" spans="1:7" s="190" customFormat="1" ht="25.5">
      <c r="A4050" s="160" t="s">
        <v>6650</v>
      </c>
      <c r="B4050" s="300"/>
      <c r="C4050" s="160" t="s">
        <v>2537</v>
      </c>
      <c r="D4050" s="638" t="s">
        <v>0</v>
      </c>
      <c r="E4050" s="301">
        <v>17.34</v>
      </c>
      <c r="F4050" s="161">
        <v>12.69</v>
      </c>
      <c r="G4050" s="161">
        <v>30.03</v>
      </c>
    </row>
    <row r="4051" spans="1:7" s="190" customFormat="1" ht="25.5">
      <c r="A4051" s="160" t="s">
        <v>6651</v>
      </c>
      <c r="B4051" s="300"/>
      <c r="C4051" s="160" t="s">
        <v>2538</v>
      </c>
      <c r="D4051" s="638" t="s">
        <v>0</v>
      </c>
      <c r="E4051" s="301">
        <v>6.16</v>
      </c>
      <c r="F4051" s="161">
        <v>7.69</v>
      </c>
      <c r="G4051" s="161">
        <v>13.85</v>
      </c>
    </row>
    <row r="4052" spans="1:7" s="190" customFormat="1" ht="25.5">
      <c r="A4052" s="160" t="s">
        <v>6652</v>
      </c>
      <c r="B4052" s="300"/>
      <c r="C4052" s="160" t="s">
        <v>2539</v>
      </c>
      <c r="D4052" s="638" t="s">
        <v>0</v>
      </c>
      <c r="E4052" s="301">
        <v>10.52</v>
      </c>
      <c r="F4052" s="161">
        <v>7.69</v>
      </c>
      <c r="G4052" s="161">
        <v>18.21</v>
      </c>
    </row>
    <row r="4053" spans="1:7" s="190" customFormat="1" ht="25.5">
      <c r="A4053" s="160" t="s">
        <v>6653</v>
      </c>
      <c r="B4053" s="300"/>
      <c r="C4053" s="160" t="s">
        <v>2540</v>
      </c>
      <c r="D4053" s="638" t="s">
        <v>0</v>
      </c>
      <c r="E4053" s="301">
        <v>8.7100000000000009</v>
      </c>
      <c r="F4053" s="161">
        <v>7.69</v>
      </c>
      <c r="G4053" s="161">
        <v>16.399999999999999</v>
      </c>
    </row>
    <row r="4054" spans="1:7" s="190" customFormat="1" ht="25.5">
      <c r="A4054" s="160" t="s">
        <v>6654</v>
      </c>
      <c r="B4054" s="300"/>
      <c r="C4054" s="160" t="s">
        <v>2541</v>
      </c>
      <c r="D4054" s="638" t="s">
        <v>0</v>
      </c>
      <c r="E4054" s="301">
        <v>25.12</v>
      </c>
      <c r="F4054" s="161">
        <v>13.04</v>
      </c>
      <c r="G4054" s="161">
        <v>38.159999999999997</v>
      </c>
    </row>
    <row r="4055" spans="1:7" s="190" customFormat="1">
      <c r="A4055" s="160" t="s">
        <v>6655</v>
      </c>
      <c r="B4055" s="300"/>
      <c r="C4055" s="160" t="s">
        <v>2542</v>
      </c>
      <c r="D4055" s="638" t="s">
        <v>0</v>
      </c>
      <c r="E4055" s="301">
        <v>7.82</v>
      </c>
      <c r="F4055" s="161">
        <v>6.71</v>
      </c>
      <c r="G4055" s="161">
        <v>14.53</v>
      </c>
    </row>
    <row r="4056" spans="1:7" s="190" customFormat="1" ht="25.5">
      <c r="A4056" s="160" t="s">
        <v>6656</v>
      </c>
      <c r="B4056" s="300"/>
      <c r="C4056" s="160" t="s">
        <v>7537</v>
      </c>
      <c r="D4056" s="638" t="s">
        <v>0</v>
      </c>
      <c r="E4056" s="301">
        <v>95.49</v>
      </c>
      <c r="F4056" s="161">
        <v>23.61</v>
      </c>
      <c r="G4056" s="161">
        <v>119.1</v>
      </c>
    </row>
    <row r="4057" spans="1:7" s="190" customFormat="1" ht="15.95" customHeight="1">
      <c r="A4057" s="179" t="s">
        <v>6657</v>
      </c>
      <c r="B4057" s="180" t="s">
        <v>6658</v>
      </c>
      <c r="C4057" s="181"/>
      <c r="D4057" s="182"/>
      <c r="E4057" s="183"/>
      <c r="F4057" s="183"/>
      <c r="G4057" s="184"/>
    </row>
    <row r="4058" spans="1:7" s="190" customFormat="1" ht="15.95" customHeight="1">
      <c r="A4058" s="185" t="s">
        <v>6659</v>
      </c>
      <c r="B4058" s="186" t="s">
        <v>2543</v>
      </c>
      <c r="C4058" s="187"/>
      <c r="D4058" s="191"/>
      <c r="E4058" s="192"/>
      <c r="F4058" s="192"/>
      <c r="G4058" s="193"/>
    </row>
    <row r="4059" spans="1:7" s="190" customFormat="1" ht="25.5">
      <c r="A4059" s="160" t="s">
        <v>6660</v>
      </c>
      <c r="B4059" s="300"/>
      <c r="C4059" s="160" t="s">
        <v>2544</v>
      </c>
      <c r="D4059" s="638" t="s">
        <v>2</v>
      </c>
      <c r="E4059" s="301">
        <v>5951.54</v>
      </c>
      <c r="F4059" s="161">
        <v>60.5</v>
      </c>
      <c r="G4059" s="161">
        <v>6012.04</v>
      </c>
    </row>
    <row r="4060" spans="1:7" s="190" customFormat="1" ht="25.5">
      <c r="A4060" s="160" t="s">
        <v>7633</v>
      </c>
      <c r="B4060" s="300"/>
      <c r="C4060" s="160" t="s">
        <v>7634</v>
      </c>
      <c r="D4060" s="638" t="s">
        <v>2</v>
      </c>
      <c r="E4060" s="301">
        <v>384.36</v>
      </c>
      <c r="F4060" s="161">
        <v>60.5</v>
      </c>
      <c r="G4060" s="161">
        <v>444.86</v>
      </c>
    </row>
    <row r="4061" spans="1:7" s="190" customFormat="1" ht="25.5">
      <c r="A4061" s="160" t="s">
        <v>6661</v>
      </c>
      <c r="B4061" s="300"/>
      <c r="C4061" s="160" t="s">
        <v>2545</v>
      </c>
      <c r="D4061" s="638" t="s">
        <v>2</v>
      </c>
      <c r="E4061" s="301">
        <v>733.34</v>
      </c>
      <c r="F4061" s="161">
        <v>60.5</v>
      </c>
      <c r="G4061" s="161">
        <v>793.84</v>
      </c>
    </row>
    <row r="4062" spans="1:7" s="190" customFormat="1" ht="51">
      <c r="A4062" s="160" t="s">
        <v>7538</v>
      </c>
      <c r="B4062" s="300"/>
      <c r="C4062" s="160" t="s">
        <v>7635</v>
      </c>
      <c r="D4062" s="638" t="s">
        <v>0</v>
      </c>
      <c r="E4062" s="301">
        <v>7.65</v>
      </c>
      <c r="F4062" s="161">
        <v>4.3899999999999997</v>
      </c>
      <c r="G4062" s="161">
        <v>12.04</v>
      </c>
    </row>
    <row r="4063" spans="1:7" s="190" customFormat="1" ht="51">
      <c r="A4063" s="160" t="s">
        <v>7539</v>
      </c>
      <c r="B4063" s="300"/>
      <c r="C4063" s="160" t="s">
        <v>7636</v>
      </c>
      <c r="D4063" s="638" t="s">
        <v>0</v>
      </c>
      <c r="E4063" s="301">
        <v>6.55</v>
      </c>
      <c r="F4063" s="161">
        <v>4.3899999999999997</v>
      </c>
      <c r="G4063" s="161">
        <v>10.94</v>
      </c>
    </row>
    <row r="4064" spans="1:7" s="190" customFormat="1" ht="38.25">
      <c r="A4064" s="160" t="s">
        <v>7540</v>
      </c>
      <c r="B4064" s="300"/>
      <c r="C4064" s="160" t="s">
        <v>8247</v>
      </c>
      <c r="D4064" s="638" t="s">
        <v>0</v>
      </c>
      <c r="E4064" s="301">
        <v>10.64</v>
      </c>
      <c r="F4064" s="161">
        <v>4.3899999999999997</v>
      </c>
      <c r="G4064" s="161">
        <v>15.03</v>
      </c>
    </row>
    <row r="4065" spans="1:7" ht="38.25">
      <c r="A4065" s="160" t="s">
        <v>7541</v>
      </c>
      <c r="B4065" s="300"/>
      <c r="C4065" s="160" t="s">
        <v>7542</v>
      </c>
      <c r="D4065" s="638" t="s">
        <v>0</v>
      </c>
      <c r="E4065" s="301">
        <v>7.8</v>
      </c>
      <c r="F4065" s="161">
        <v>4.3899999999999997</v>
      </c>
      <c r="G4065" s="161">
        <v>12.19</v>
      </c>
    </row>
    <row r="4066" spans="1:7" ht="25.5">
      <c r="A4066" s="160" t="s">
        <v>7543</v>
      </c>
      <c r="B4066" s="300"/>
      <c r="C4066" s="160" t="s">
        <v>7544</v>
      </c>
      <c r="D4066" s="638" t="s">
        <v>0</v>
      </c>
      <c r="E4066" s="301">
        <v>5.88</v>
      </c>
      <c r="F4066" s="161">
        <v>4.3899999999999997</v>
      </c>
      <c r="G4066" s="161">
        <v>10.27</v>
      </c>
    </row>
    <row r="4067" spans="1:7" ht="25.5">
      <c r="A4067" s="160" t="s">
        <v>7545</v>
      </c>
      <c r="B4067" s="300"/>
      <c r="C4067" s="160" t="s">
        <v>7546</v>
      </c>
      <c r="D4067" s="638" t="s">
        <v>0</v>
      </c>
      <c r="E4067" s="301">
        <v>7.68</v>
      </c>
      <c r="F4067" s="161">
        <v>4.3899999999999997</v>
      </c>
      <c r="G4067" s="161">
        <v>12.07</v>
      </c>
    </row>
    <row r="4068" spans="1:7">
      <c r="A4068" s="160" t="s">
        <v>6662</v>
      </c>
      <c r="B4068" s="300"/>
      <c r="C4068" s="160" t="s">
        <v>2546</v>
      </c>
      <c r="D4068" s="638" t="s">
        <v>0</v>
      </c>
      <c r="E4068" s="301">
        <v>166.7</v>
      </c>
      <c r="F4068" s="161">
        <v>2.4900000000000002</v>
      </c>
      <c r="G4068" s="161">
        <v>169.19</v>
      </c>
    </row>
    <row r="4069" spans="1:7" ht="15.95" customHeight="1">
      <c r="A4069" s="185" t="s">
        <v>6663</v>
      </c>
      <c r="B4069" s="186" t="s">
        <v>2547</v>
      </c>
      <c r="C4069" s="187"/>
      <c r="D4069" s="191"/>
      <c r="E4069" s="192"/>
      <c r="F4069" s="192"/>
      <c r="G4069" s="193"/>
    </row>
    <row r="4070" spans="1:7">
      <c r="A4070" s="160" t="s">
        <v>6664</v>
      </c>
      <c r="B4070" s="300"/>
      <c r="C4070" s="160" t="s">
        <v>2548</v>
      </c>
      <c r="D4070" s="638" t="s">
        <v>0</v>
      </c>
      <c r="E4070" s="301">
        <v>6.92</v>
      </c>
      <c r="F4070" s="161">
        <v>35.21</v>
      </c>
      <c r="G4070" s="161">
        <v>42.13</v>
      </c>
    </row>
    <row r="4071" spans="1:7" ht="15.95" customHeight="1">
      <c r="A4071" s="185" t="s">
        <v>6665</v>
      </c>
      <c r="B4071" s="186" t="s">
        <v>2549</v>
      </c>
      <c r="C4071" s="187"/>
      <c r="D4071" s="191"/>
      <c r="E4071" s="192"/>
      <c r="F4071" s="192"/>
      <c r="G4071" s="193"/>
    </row>
    <row r="4072" spans="1:7" ht="25.5">
      <c r="A4072" s="160" t="s">
        <v>6666</v>
      </c>
      <c r="B4072" s="300"/>
      <c r="C4072" s="160" t="s">
        <v>2550</v>
      </c>
      <c r="D4072" s="638" t="s">
        <v>2</v>
      </c>
      <c r="E4072" s="301">
        <v>24.48</v>
      </c>
      <c r="F4072" s="161">
        <v>0</v>
      </c>
      <c r="G4072" s="161">
        <v>24.48</v>
      </c>
    </row>
    <row r="4073" spans="1:7" ht="25.5">
      <c r="A4073" s="160" t="s">
        <v>8248</v>
      </c>
      <c r="B4073" s="300"/>
      <c r="C4073" s="160" t="s">
        <v>8249</v>
      </c>
      <c r="D4073" s="638" t="s">
        <v>2</v>
      </c>
      <c r="E4073" s="301">
        <v>48.16</v>
      </c>
      <c r="F4073" s="161">
        <v>0</v>
      </c>
      <c r="G4073" s="161">
        <v>48.16</v>
      </c>
    </row>
    <row r="4074" spans="1:7" ht="25.5">
      <c r="A4074" s="160" t="s">
        <v>6667</v>
      </c>
      <c r="B4074" s="300"/>
      <c r="C4074" s="160" t="s">
        <v>2551</v>
      </c>
      <c r="D4074" s="638" t="s">
        <v>2</v>
      </c>
      <c r="E4074" s="301">
        <v>36</v>
      </c>
      <c r="F4074" s="161">
        <v>0</v>
      </c>
      <c r="G4074" s="161">
        <v>36</v>
      </c>
    </row>
    <row r="4075" spans="1:7" ht="38.25">
      <c r="A4075" s="160" t="s">
        <v>8250</v>
      </c>
      <c r="B4075" s="300"/>
      <c r="C4075" s="160" t="s">
        <v>8251</v>
      </c>
      <c r="D4075" s="638" t="s">
        <v>2</v>
      </c>
      <c r="E4075" s="301">
        <v>92.62</v>
      </c>
      <c r="F4075" s="161">
        <v>0</v>
      </c>
      <c r="G4075" s="161">
        <v>92.62</v>
      </c>
    </row>
    <row r="4076" spans="1:7" ht="38.25">
      <c r="A4076" s="160" t="s">
        <v>8252</v>
      </c>
      <c r="B4076" s="300"/>
      <c r="C4076" s="160" t="s">
        <v>8253</v>
      </c>
      <c r="D4076" s="638" t="s">
        <v>2</v>
      </c>
      <c r="E4076" s="301">
        <v>105.48</v>
      </c>
      <c r="F4076" s="161">
        <v>0</v>
      </c>
      <c r="G4076" s="161">
        <v>105.48</v>
      </c>
    </row>
    <row r="4077" spans="1:7" ht="38.25">
      <c r="A4077" s="160" t="s">
        <v>8254</v>
      </c>
      <c r="B4077" s="300"/>
      <c r="C4077" s="160" t="s">
        <v>8255</v>
      </c>
      <c r="D4077" s="638" t="s">
        <v>2</v>
      </c>
      <c r="E4077" s="301">
        <v>68.599999999999994</v>
      </c>
      <c r="F4077" s="161">
        <v>0</v>
      </c>
      <c r="G4077" s="161">
        <v>68.599999999999994</v>
      </c>
    </row>
    <row r="4078" spans="1:7" ht="25.5">
      <c r="A4078" s="160" t="s">
        <v>8256</v>
      </c>
      <c r="B4078" s="300"/>
      <c r="C4078" s="160" t="s">
        <v>8257</v>
      </c>
      <c r="D4078" s="638" t="s">
        <v>2</v>
      </c>
      <c r="E4078" s="301">
        <v>166.42</v>
      </c>
      <c r="F4078" s="161">
        <v>0</v>
      </c>
      <c r="G4078" s="161">
        <v>166.42</v>
      </c>
    </row>
    <row r="4079" spans="1:7" ht="38.25">
      <c r="A4079" s="160" t="s">
        <v>8258</v>
      </c>
      <c r="B4079" s="300"/>
      <c r="C4079" s="160" t="s">
        <v>8259</v>
      </c>
      <c r="D4079" s="638" t="s">
        <v>2</v>
      </c>
      <c r="E4079" s="301">
        <v>170.5</v>
      </c>
      <c r="F4079" s="161">
        <v>0</v>
      </c>
      <c r="G4079" s="161">
        <v>170.5</v>
      </c>
    </row>
    <row r="4080" spans="1:7" ht="25.5">
      <c r="A4080" s="160" t="s">
        <v>8260</v>
      </c>
      <c r="B4080" s="300"/>
      <c r="C4080" s="160" t="s">
        <v>8261</v>
      </c>
      <c r="D4080" s="638" t="s">
        <v>2</v>
      </c>
      <c r="E4080" s="301">
        <v>176</v>
      </c>
      <c r="F4080" s="161">
        <v>0</v>
      </c>
      <c r="G4080" s="161">
        <v>176</v>
      </c>
    </row>
    <row r="4081" spans="1:7" ht="15.95" customHeight="1">
      <c r="A4081" s="185" t="s">
        <v>6668</v>
      </c>
      <c r="B4081" s="186" t="s">
        <v>2552</v>
      </c>
      <c r="C4081" s="187"/>
      <c r="D4081" s="191"/>
      <c r="E4081" s="192"/>
      <c r="F4081" s="192"/>
      <c r="G4081" s="193"/>
    </row>
    <row r="4082" spans="1:7" ht="51">
      <c r="A4082" s="160" t="s">
        <v>6669</v>
      </c>
      <c r="B4082" s="300"/>
      <c r="C4082" s="160" t="s">
        <v>6670</v>
      </c>
      <c r="D4082" s="638" t="s">
        <v>0</v>
      </c>
      <c r="E4082" s="301">
        <v>78.510000000000005</v>
      </c>
      <c r="F4082" s="161">
        <v>5.14</v>
      </c>
      <c r="G4082" s="161">
        <v>83.65</v>
      </c>
    </row>
    <row r="4083" spans="1:7" ht="38.25">
      <c r="A4083" s="160" t="s">
        <v>6671</v>
      </c>
      <c r="B4083" s="300"/>
      <c r="C4083" s="160" t="s">
        <v>6672</v>
      </c>
      <c r="D4083" s="638" t="s">
        <v>0</v>
      </c>
      <c r="E4083" s="301">
        <v>25.65</v>
      </c>
      <c r="F4083" s="161">
        <v>1.06</v>
      </c>
      <c r="G4083" s="161">
        <v>26.71</v>
      </c>
    </row>
    <row r="4084" spans="1:7" ht="25.5">
      <c r="A4084" s="160" t="s">
        <v>6673</v>
      </c>
      <c r="B4084" s="300"/>
      <c r="C4084" s="160" t="s">
        <v>2553</v>
      </c>
      <c r="D4084" s="638" t="s">
        <v>2</v>
      </c>
      <c r="E4084" s="301">
        <v>648.70000000000005</v>
      </c>
      <c r="F4084" s="161">
        <v>42.56</v>
      </c>
      <c r="G4084" s="161">
        <v>691.26</v>
      </c>
    </row>
    <row r="4085" spans="1:7" ht="25.5">
      <c r="A4085" s="160" t="s">
        <v>6674</v>
      </c>
      <c r="B4085" s="300"/>
      <c r="C4085" s="160" t="s">
        <v>2554</v>
      </c>
      <c r="D4085" s="638" t="s">
        <v>2</v>
      </c>
      <c r="E4085" s="301">
        <v>42.13</v>
      </c>
      <c r="F4085" s="161">
        <v>0</v>
      </c>
      <c r="G4085" s="161">
        <v>42.13</v>
      </c>
    </row>
    <row r="4086" spans="1:7">
      <c r="A4086" s="160" t="s">
        <v>6675</v>
      </c>
      <c r="B4086" s="300"/>
      <c r="C4086" s="160" t="s">
        <v>2555</v>
      </c>
      <c r="D4086" s="638" t="s">
        <v>35</v>
      </c>
      <c r="E4086" s="301">
        <v>15.81</v>
      </c>
      <c r="F4086" s="161">
        <v>0</v>
      </c>
      <c r="G4086" s="161">
        <v>15.81</v>
      </c>
    </row>
    <row r="4087" spans="1:7">
      <c r="A4087" s="160" t="s">
        <v>8262</v>
      </c>
      <c r="B4087" s="300"/>
      <c r="C4087" s="160" t="s">
        <v>8263</v>
      </c>
      <c r="D4087" s="638" t="s">
        <v>0</v>
      </c>
      <c r="E4087" s="301">
        <v>256.88</v>
      </c>
      <c r="F4087" s="161">
        <v>15.97</v>
      </c>
      <c r="G4087" s="161">
        <v>272.85000000000002</v>
      </c>
    </row>
    <row r="4088" spans="1:7">
      <c r="A4088" s="160" t="s">
        <v>8264</v>
      </c>
      <c r="B4088" s="300"/>
      <c r="C4088" s="160" t="s">
        <v>8265</v>
      </c>
      <c r="D4088" s="638" t="s">
        <v>0</v>
      </c>
      <c r="E4088" s="301">
        <v>2621.5</v>
      </c>
      <c r="F4088" s="161">
        <v>35.47</v>
      </c>
      <c r="G4088" s="161">
        <v>2656.97</v>
      </c>
    </row>
    <row r="4089" spans="1:7">
      <c r="A4089" s="160" t="s">
        <v>8266</v>
      </c>
      <c r="B4089" s="300"/>
      <c r="C4089" s="160" t="s">
        <v>8267</v>
      </c>
      <c r="D4089" s="638" t="s">
        <v>0</v>
      </c>
      <c r="E4089" s="301">
        <v>7.56</v>
      </c>
      <c r="F4089" s="161">
        <v>5.76</v>
      </c>
      <c r="G4089" s="161">
        <v>13.32</v>
      </c>
    </row>
    <row r="4090" spans="1:7">
      <c r="A4090" s="160" t="s">
        <v>8268</v>
      </c>
      <c r="B4090" s="300"/>
      <c r="C4090" s="160" t="s">
        <v>8269</v>
      </c>
      <c r="D4090" s="638" t="s">
        <v>0</v>
      </c>
      <c r="E4090" s="301">
        <v>7.73</v>
      </c>
      <c r="F4090" s="161">
        <v>5.76</v>
      </c>
      <c r="G4090" s="161">
        <v>13.49</v>
      </c>
    </row>
    <row r="4091" spans="1:7">
      <c r="A4091" s="160" t="s">
        <v>8270</v>
      </c>
      <c r="B4091" s="300"/>
      <c r="C4091" s="160" t="s">
        <v>8271</v>
      </c>
      <c r="D4091" s="638" t="s">
        <v>0</v>
      </c>
      <c r="E4091" s="301">
        <v>8.58</v>
      </c>
      <c r="F4091" s="161">
        <v>5.76</v>
      </c>
      <c r="G4091" s="161">
        <v>14.34</v>
      </c>
    </row>
    <row r="4092" spans="1:7">
      <c r="A4092" s="160" t="s">
        <v>8272</v>
      </c>
      <c r="B4092" s="300"/>
      <c r="C4092" s="160" t="s">
        <v>8273</v>
      </c>
      <c r="D4092" s="638" t="s">
        <v>0</v>
      </c>
      <c r="E4092" s="301">
        <v>8.99</v>
      </c>
      <c r="F4092" s="161">
        <v>5.76</v>
      </c>
      <c r="G4092" s="161">
        <v>14.75</v>
      </c>
    </row>
    <row r="4093" spans="1:7">
      <c r="A4093" s="160" t="s">
        <v>8274</v>
      </c>
      <c r="B4093" s="300"/>
      <c r="C4093" s="160" t="s">
        <v>8275</v>
      </c>
      <c r="D4093" s="638" t="s">
        <v>0</v>
      </c>
      <c r="E4093" s="301">
        <v>15.74</v>
      </c>
      <c r="F4093" s="161">
        <v>5.76</v>
      </c>
      <c r="G4093" s="161">
        <v>21.5</v>
      </c>
    </row>
    <row r="4094" spans="1:7">
      <c r="A4094" s="160" t="s">
        <v>8276</v>
      </c>
      <c r="B4094" s="300"/>
      <c r="C4094" s="160" t="s">
        <v>8277</v>
      </c>
      <c r="D4094" s="638" t="s">
        <v>0</v>
      </c>
      <c r="E4094" s="301">
        <v>24.7</v>
      </c>
      <c r="F4094" s="161">
        <v>6.44</v>
      </c>
      <c r="G4094" s="161">
        <v>31.14</v>
      </c>
    </row>
    <row r="4095" spans="1:7">
      <c r="A4095" s="160" t="s">
        <v>8278</v>
      </c>
      <c r="B4095" s="300"/>
      <c r="C4095" s="160" t="s">
        <v>8279</v>
      </c>
      <c r="D4095" s="638" t="s">
        <v>0</v>
      </c>
      <c r="E4095" s="301">
        <v>25.69</v>
      </c>
      <c r="F4095" s="161">
        <v>6.44</v>
      </c>
      <c r="G4095" s="161">
        <v>32.130000000000003</v>
      </c>
    </row>
    <row r="4096" spans="1:7">
      <c r="A4096" s="160" t="s">
        <v>8280</v>
      </c>
      <c r="B4096" s="300"/>
      <c r="C4096" s="160" t="s">
        <v>8281</v>
      </c>
      <c r="D4096" s="638" t="s">
        <v>0</v>
      </c>
      <c r="E4096" s="301">
        <v>61.03</v>
      </c>
      <c r="F4096" s="161">
        <v>7.69</v>
      </c>
      <c r="G4096" s="161">
        <v>68.72</v>
      </c>
    </row>
    <row r="4097" spans="1:7" ht="15.95" customHeight="1">
      <c r="A4097" s="179" t="s">
        <v>6676</v>
      </c>
      <c r="B4097" s="180" t="s">
        <v>6677</v>
      </c>
      <c r="C4097" s="181"/>
      <c r="D4097" s="182"/>
      <c r="E4097" s="183"/>
      <c r="F4097" s="183"/>
      <c r="G4097" s="184"/>
    </row>
    <row r="4098" spans="1:7" ht="15.95" customHeight="1">
      <c r="A4098" s="185" t="s">
        <v>6678</v>
      </c>
      <c r="B4098" s="186" t="s">
        <v>2556</v>
      </c>
      <c r="C4098" s="187"/>
      <c r="D4098" s="191"/>
      <c r="E4098" s="188"/>
      <c r="F4098" s="188"/>
      <c r="G4098" s="189"/>
    </row>
    <row r="4099" spans="1:7" ht="25.5">
      <c r="A4099" s="160" t="s">
        <v>6679</v>
      </c>
      <c r="B4099" s="300"/>
      <c r="C4099" s="160" t="s">
        <v>2557</v>
      </c>
      <c r="D4099" s="638" t="s">
        <v>0</v>
      </c>
      <c r="E4099" s="301">
        <v>402.26</v>
      </c>
      <c r="F4099" s="161">
        <v>0</v>
      </c>
      <c r="G4099" s="161">
        <v>402.26</v>
      </c>
    </row>
  </sheetData>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
    <pageSetUpPr fitToPage="1"/>
  </sheetPr>
  <dimension ref="A1:WVP11588"/>
  <sheetViews>
    <sheetView topLeftCell="B1" zoomScale="90" zoomScaleNormal="90" workbookViewId="0">
      <pane ySplit="5" topLeftCell="A439" activePane="bottomLeft" state="frozen"/>
      <selection activeCell="B1" sqref="B1"/>
      <selection pane="bottomLeft" activeCell="B441" sqref="B441:F441"/>
    </sheetView>
  </sheetViews>
  <sheetFormatPr defaultColWidth="0" defaultRowHeight="11.25"/>
  <cols>
    <col min="1" max="1" width="10.7109375" style="366" hidden="1" customWidth="1"/>
    <col min="2" max="2" width="9.7109375" style="367" customWidth="1"/>
    <col min="3" max="3" width="10.42578125" style="367" customWidth="1"/>
    <col min="4" max="4" width="78.5703125" style="368" customWidth="1"/>
    <col min="5" max="5" width="7" style="367" bestFit="1" customWidth="1"/>
    <col min="6" max="6" width="13.42578125" style="367" customWidth="1"/>
    <col min="7" max="7" width="12.85546875" style="367" customWidth="1"/>
    <col min="8" max="8" width="0.140625" style="366" customWidth="1"/>
    <col min="9" max="252" width="9.140625" style="366" hidden="1" customWidth="1"/>
    <col min="253" max="253" width="4" style="366" hidden="1" customWidth="1"/>
    <col min="254" max="254" width="7" style="366" hidden="1" customWidth="1"/>
    <col min="255" max="255" width="8.42578125" style="366" hidden="1" customWidth="1"/>
    <col min="256" max="257" width="9.85546875" style="366" hidden="1"/>
    <col min="258" max="258" width="9.7109375" style="366" customWidth="1"/>
    <col min="259" max="259" width="10.42578125" style="366" customWidth="1"/>
    <col min="260" max="260" width="78.5703125" style="366" customWidth="1"/>
    <col min="261" max="261" width="7" style="366" bestFit="1" customWidth="1"/>
    <col min="262" max="262" width="13.42578125" style="366" customWidth="1"/>
    <col min="263" max="263" width="12.85546875" style="366" customWidth="1"/>
    <col min="264" max="264" width="0.140625" style="366" customWidth="1"/>
    <col min="265" max="513" width="9.85546875" style="366" hidden="1"/>
    <col min="514" max="514" width="9.7109375" style="366" customWidth="1"/>
    <col min="515" max="515" width="10.42578125" style="366" customWidth="1"/>
    <col min="516" max="516" width="78.5703125" style="366" customWidth="1"/>
    <col min="517" max="517" width="7" style="366" bestFit="1" customWidth="1"/>
    <col min="518" max="518" width="13.42578125" style="366" customWidth="1"/>
    <col min="519" max="519" width="12.85546875" style="366" customWidth="1"/>
    <col min="520" max="520" width="0.140625" style="366" customWidth="1"/>
    <col min="521" max="769" width="9.85546875" style="366" hidden="1"/>
    <col min="770" max="770" width="9.7109375" style="366" customWidth="1"/>
    <col min="771" max="771" width="10.42578125" style="366" customWidth="1"/>
    <col min="772" max="772" width="78.5703125" style="366" customWidth="1"/>
    <col min="773" max="773" width="7" style="366" bestFit="1" customWidth="1"/>
    <col min="774" max="774" width="13.42578125" style="366" customWidth="1"/>
    <col min="775" max="775" width="12.85546875" style="366" customWidth="1"/>
    <col min="776" max="776" width="0.140625" style="366" customWidth="1"/>
    <col min="777" max="1025" width="9.85546875" style="366" hidden="1"/>
    <col min="1026" max="1026" width="9.7109375" style="366" customWidth="1"/>
    <col min="1027" max="1027" width="10.42578125" style="366" customWidth="1"/>
    <col min="1028" max="1028" width="78.5703125" style="366" customWidth="1"/>
    <col min="1029" max="1029" width="7" style="366" bestFit="1" customWidth="1"/>
    <col min="1030" max="1030" width="13.42578125" style="366" customWidth="1"/>
    <col min="1031" max="1031" width="12.85546875" style="366" customWidth="1"/>
    <col min="1032" max="1032" width="0.140625" style="366" customWidth="1"/>
    <col min="1033" max="1281" width="9.85546875" style="366" hidden="1"/>
    <col min="1282" max="1282" width="9.7109375" style="366" customWidth="1"/>
    <col min="1283" max="1283" width="10.42578125" style="366" customWidth="1"/>
    <col min="1284" max="1284" width="78.5703125" style="366" customWidth="1"/>
    <col min="1285" max="1285" width="7" style="366" bestFit="1" customWidth="1"/>
    <col min="1286" max="1286" width="13.42578125" style="366" customWidth="1"/>
    <col min="1287" max="1287" width="12.85546875" style="366" customWidth="1"/>
    <col min="1288" max="1288" width="0.140625" style="366" customWidth="1"/>
    <col min="1289" max="1537" width="9.85546875" style="366" hidden="1"/>
    <col min="1538" max="1538" width="9.7109375" style="366" customWidth="1"/>
    <col min="1539" max="1539" width="10.42578125" style="366" customWidth="1"/>
    <col min="1540" max="1540" width="78.5703125" style="366" customWidth="1"/>
    <col min="1541" max="1541" width="7" style="366" bestFit="1" customWidth="1"/>
    <col min="1542" max="1542" width="13.42578125" style="366" customWidth="1"/>
    <col min="1543" max="1543" width="12.85546875" style="366" customWidth="1"/>
    <col min="1544" max="1544" width="0.140625" style="366" customWidth="1"/>
    <col min="1545" max="1793" width="9.85546875" style="366" hidden="1"/>
    <col min="1794" max="1794" width="9.7109375" style="366" customWidth="1"/>
    <col min="1795" max="1795" width="10.42578125" style="366" customWidth="1"/>
    <col min="1796" max="1796" width="78.5703125" style="366" customWidth="1"/>
    <col min="1797" max="1797" width="7" style="366" bestFit="1" customWidth="1"/>
    <col min="1798" max="1798" width="13.42578125" style="366" customWidth="1"/>
    <col min="1799" max="1799" width="12.85546875" style="366" customWidth="1"/>
    <col min="1800" max="1800" width="0.140625" style="366" customWidth="1"/>
    <col min="1801" max="2049" width="9.85546875" style="366" hidden="1"/>
    <col min="2050" max="2050" width="9.7109375" style="366" customWidth="1"/>
    <col min="2051" max="2051" width="10.42578125" style="366" customWidth="1"/>
    <col min="2052" max="2052" width="78.5703125" style="366" customWidth="1"/>
    <col min="2053" max="2053" width="7" style="366" bestFit="1" customWidth="1"/>
    <col min="2054" max="2054" width="13.42578125" style="366" customWidth="1"/>
    <col min="2055" max="2055" width="12.85546875" style="366" customWidth="1"/>
    <col min="2056" max="2056" width="0.140625" style="366" customWidth="1"/>
    <col min="2057" max="2305" width="9.85546875" style="366" hidden="1"/>
    <col min="2306" max="2306" width="9.7109375" style="366" customWidth="1"/>
    <col min="2307" max="2307" width="10.42578125" style="366" customWidth="1"/>
    <col min="2308" max="2308" width="78.5703125" style="366" customWidth="1"/>
    <col min="2309" max="2309" width="7" style="366" bestFit="1" customWidth="1"/>
    <col min="2310" max="2310" width="13.42578125" style="366" customWidth="1"/>
    <col min="2311" max="2311" width="12.85546875" style="366" customWidth="1"/>
    <col min="2312" max="2312" width="0.140625" style="366" customWidth="1"/>
    <col min="2313" max="2561" width="9.85546875" style="366" hidden="1"/>
    <col min="2562" max="2562" width="9.7109375" style="366" customWidth="1"/>
    <col min="2563" max="2563" width="10.42578125" style="366" customWidth="1"/>
    <col min="2564" max="2564" width="78.5703125" style="366" customWidth="1"/>
    <col min="2565" max="2565" width="7" style="366" bestFit="1" customWidth="1"/>
    <col min="2566" max="2566" width="13.42578125" style="366" customWidth="1"/>
    <col min="2567" max="2567" width="12.85546875" style="366" customWidth="1"/>
    <col min="2568" max="2568" width="0.140625" style="366" customWidth="1"/>
    <col min="2569" max="2817" width="9.85546875" style="366" hidden="1"/>
    <col min="2818" max="2818" width="9.7109375" style="366" customWidth="1"/>
    <col min="2819" max="2819" width="10.42578125" style="366" customWidth="1"/>
    <col min="2820" max="2820" width="78.5703125" style="366" customWidth="1"/>
    <col min="2821" max="2821" width="7" style="366" bestFit="1" customWidth="1"/>
    <col min="2822" max="2822" width="13.42578125" style="366" customWidth="1"/>
    <col min="2823" max="2823" width="12.85546875" style="366" customWidth="1"/>
    <col min="2824" max="2824" width="0.140625" style="366" customWidth="1"/>
    <col min="2825" max="3073" width="9.85546875" style="366" hidden="1"/>
    <col min="3074" max="3074" width="9.7109375" style="366" customWidth="1"/>
    <col min="3075" max="3075" width="10.42578125" style="366" customWidth="1"/>
    <col min="3076" max="3076" width="78.5703125" style="366" customWidth="1"/>
    <col min="3077" max="3077" width="7" style="366" bestFit="1" customWidth="1"/>
    <col min="3078" max="3078" width="13.42578125" style="366" customWidth="1"/>
    <col min="3079" max="3079" width="12.85546875" style="366" customWidth="1"/>
    <col min="3080" max="3080" width="0.140625" style="366" customWidth="1"/>
    <col min="3081" max="3329" width="9.85546875" style="366" hidden="1"/>
    <col min="3330" max="3330" width="9.7109375" style="366" customWidth="1"/>
    <col min="3331" max="3331" width="10.42578125" style="366" customWidth="1"/>
    <col min="3332" max="3332" width="78.5703125" style="366" customWidth="1"/>
    <col min="3333" max="3333" width="7" style="366" bestFit="1" customWidth="1"/>
    <col min="3334" max="3334" width="13.42578125" style="366" customWidth="1"/>
    <col min="3335" max="3335" width="12.85546875" style="366" customWidth="1"/>
    <col min="3336" max="3336" width="0.140625" style="366" customWidth="1"/>
    <col min="3337" max="3585" width="9.85546875" style="366" hidden="1"/>
    <col min="3586" max="3586" width="9.7109375" style="366" customWidth="1"/>
    <col min="3587" max="3587" width="10.42578125" style="366" customWidth="1"/>
    <col min="3588" max="3588" width="78.5703125" style="366" customWidth="1"/>
    <col min="3589" max="3589" width="7" style="366" bestFit="1" customWidth="1"/>
    <col min="3590" max="3590" width="13.42578125" style="366" customWidth="1"/>
    <col min="3591" max="3591" width="12.85546875" style="366" customWidth="1"/>
    <col min="3592" max="3592" width="0.140625" style="366" customWidth="1"/>
    <col min="3593" max="3841" width="9.85546875" style="366" hidden="1"/>
    <col min="3842" max="3842" width="9.7109375" style="366" customWidth="1"/>
    <col min="3843" max="3843" width="10.42578125" style="366" customWidth="1"/>
    <col min="3844" max="3844" width="78.5703125" style="366" customWidth="1"/>
    <col min="3845" max="3845" width="7" style="366" bestFit="1" customWidth="1"/>
    <col min="3846" max="3846" width="13.42578125" style="366" customWidth="1"/>
    <col min="3847" max="3847" width="12.85546875" style="366" customWidth="1"/>
    <col min="3848" max="3848" width="0.140625" style="366" customWidth="1"/>
    <col min="3849" max="4097" width="9.85546875" style="366" hidden="1"/>
    <col min="4098" max="4098" width="9.7109375" style="366" customWidth="1"/>
    <col min="4099" max="4099" width="10.42578125" style="366" customWidth="1"/>
    <col min="4100" max="4100" width="78.5703125" style="366" customWidth="1"/>
    <col min="4101" max="4101" width="7" style="366" bestFit="1" customWidth="1"/>
    <col min="4102" max="4102" width="13.42578125" style="366" customWidth="1"/>
    <col min="4103" max="4103" width="12.85546875" style="366" customWidth="1"/>
    <col min="4104" max="4104" width="0.140625" style="366" customWidth="1"/>
    <col min="4105" max="4353" width="9.85546875" style="366" hidden="1"/>
    <col min="4354" max="4354" width="9.7109375" style="366" customWidth="1"/>
    <col min="4355" max="4355" width="10.42578125" style="366" customWidth="1"/>
    <col min="4356" max="4356" width="78.5703125" style="366" customWidth="1"/>
    <col min="4357" max="4357" width="7" style="366" bestFit="1" customWidth="1"/>
    <col min="4358" max="4358" width="13.42578125" style="366" customWidth="1"/>
    <col min="4359" max="4359" width="12.85546875" style="366" customWidth="1"/>
    <col min="4360" max="4360" width="0.140625" style="366" customWidth="1"/>
    <col min="4361" max="4609" width="9.85546875" style="366" hidden="1"/>
    <col min="4610" max="4610" width="9.7109375" style="366" customWidth="1"/>
    <col min="4611" max="4611" width="10.42578125" style="366" customWidth="1"/>
    <col min="4612" max="4612" width="78.5703125" style="366" customWidth="1"/>
    <col min="4613" max="4613" width="7" style="366" bestFit="1" customWidth="1"/>
    <col min="4614" max="4614" width="13.42578125" style="366" customWidth="1"/>
    <col min="4615" max="4615" width="12.85546875" style="366" customWidth="1"/>
    <col min="4616" max="4616" width="0.140625" style="366" customWidth="1"/>
    <col min="4617" max="4865" width="9.85546875" style="366" hidden="1"/>
    <col min="4866" max="4866" width="9.7109375" style="366" customWidth="1"/>
    <col min="4867" max="4867" width="10.42578125" style="366" customWidth="1"/>
    <col min="4868" max="4868" width="78.5703125" style="366" customWidth="1"/>
    <col min="4869" max="4869" width="7" style="366" bestFit="1" customWidth="1"/>
    <col min="4870" max="4870" width="13.42578125" style="366" customWidth="1"/>
    <col min="4871" max="4871" width="12.85546875" style="366" customWidth="1"/>
    <col min="4872" max="4872" width="0.140625" style="366" customWidth="1"/>
    <col min="4873" max="5121" width="9.85546875" style="366" hidden="1"/>
    <col min="5122" max="5122" width="9.7109375" style="366" customWidth="1"/>
    <col min="5123" max="5123" width="10.42578125" style="366" customWidth="1"/>
    <col min="5124" max="5124" width="78.5703125" style="366" customWidth="1"/>
    <col min="5125" max="5125" width="7" style="366" bestFit="1" customWidth="1"/>
    <col min="5126" max="5126" width="13.42578125" style="366" customWidth="1"/>
    <col min="5127" max="5127" width="12.85546875" style="366" customWidth="1"/>
    <col min="5128" max="5128" width="0.140625" style="366" customWidth="1"/>
    <col min="5129" max="5377" width="9.85546875" style="366" hidden="1"/>
    <col min="5378" max="5378" width="9.7109375" style="366" customWidth="1"/>
    <col min="5379" max="5379" width="10.42578125" style="366" customWidth="1"/>
    <col min="5380" max="5380" width="78.5703125" style="366" customWidth="1"/>
    <col min="5381" max="5381" width="7" style="366" bestFit="1" customWidth="1"/>
    <col min="5382" max="5382" width="13.42578125" style="366" customWidth="1"/>
    <col min="5383" max="5383" width="12.85546875" style="366" customWidth="1"/>
    <col min="5384" max="5384" width="0.140625" style="366" customWidth="1"/>
    <col min="5385" max="5633" width="9.85546875" style="366" hidden="1"/>
    <col min="5634" max="5634" width="9.7109375" style="366" customWidth="1"/>
    <col min="5635" max="5635" width="10.42578125" style="366" customWidth="1"/>
    <col min="5636" max="5636" width="78.5703125" style="366" customWidth="1"/>
    <col min="5637" max="5637" width="7" style="366" bestFit="1" customWidth="1"/>
    <col min="5638" max="5638" width="13.42578125" style="366" customWidth="1"/>
    <col min="5639" max="5639" width="12.85546875" style="366" customWidth="1"/>
    <col min="5640" max="5640" width="0.140625" style="366" customWidth="1"/>
    <col min="5641" max="5889" width="9.85546875" style="366" hidden="1"/>
    <col min="5890" max="5890" width="9.7109375" style="366" customWidth="1"/>
    <col min="5891" max="5891" width="10.42578125" style="366" customWidth="1"/>
    <col min="5892" max="5892" width="78.5703125" style="366" customWidth="1"/>
    <col min="5893" max="5893" width="7" style="366" bestFit="1" customWidth="1"/>
    <col min="5894" max="5894" width="13.42578125" style="366" customWidth="1"/>
    <col min="5895" max="5895" width="12.85546875" style="366" customWidth="1"/>
    <col min="5896" max="5896" width="0.140625" style="366" customWidth="1"/>
    <col min="5897" max="6145" width="9.85546875" style="366" hidden="1"/>
    <col min="6146" max="6146" width="9.7109375" style="366" customWidth="1"/>
    <col min="6147" max="6147" width="10.42578125" style="366" customWidth="1"/>
    <col min="6148" max="6148" width="78.5703125" style="366" customWidth="1"/>
    <col min="6149" max="6149" width="7" style="366" bestFit="1" customWidth="1"/>
    <col min="6150" max="6150" width="13.42578125" style="366" customWidth="1"/>
    <col min="6151" max="6151" width="12.85546875" style="366" customWidth="1"/>
    <col min="6152" max="6152" width="0.140625" style="366" customWidth="1"/>
    <col min="6153" max="6401" width="9.85546875" style="366" hidden="1"/>
    <col min="6402" max="6402" width="9.7109375" style="366" customWidth="1"/>
    <col min="6403" max="6403" width="10.42578125" style="366" customWidth="1"/>
    <col min="6404" max="6404" width="78.5703125" style="366" customWidth="1"/>
    <col min="6405" max="6405" width="7" style="366" bestFit="1" customWidth="1"/>
    <col min="6406" max="6406" width="13.42578125" style="366" customWidth="1"/>
    <col min="6407" max="6407" width="12.85546875" style="366" customWidth="1"/>
    <col min="6408" max="6408" width="0.140625" style="366" customWidth="1"/>
    <col min="6409" max="6657" width="9.85546875" style="366" hidden="1"/>
    <col min="6658" max="6658" width="9.7109375" style="366" customWidth="1"/>
    <col min="6659" max="6659" width="10.42578125" style="366" customWidth="1"/>
    <col min="6660" max="6660" width="78.5703125" style="366" customWidth="1"/>
    <col min="6661" max="6661" width="7" style="366" bestFit="1" customWidth="1"/>
    <col min="6662" max="6662" width="13.42578125" style="366" customWidth="1"/>
    <col min="6663" max="6663" width="12.85546875" style="366" customWidth="1"/>
    <col min="6664" max="6664" width="0.140625" style="366" customWidth="1"/>
    <col min="6665" max="6913" width="9.85546875" style="366" hidden="1"/>
    <col min="6914" max="6914" width="9.7109375" style="366" customWidth="1"/>
    <col min="6915" max="6915" width="10.42578125" style="366" customWidth="1"/>
    <col min="6916" max="6916" width="78.5703125" style="366" customWidth="1"/>
    <col min="6917" max="6917" width="7" style="366" bestFit="1" customWidth="1"/>
    <col min="6918" max="6918" width="13.42578125" style="366" customWidth="1"/>
    <col min="6919" max="6919" width="12.85546875" style="366" customWidth="1"/>
    <col min="6920" max="6920" width="0.140625" style="366" customWidth="1"/>
    <col min="6921" max="7169" width="9.85546875" style="366" hidden="1"/>
    <col min="7170" max="7170" width="9.7109375" style="366" customWidth="1"/>
    <col min="7171" max="7171" width="10.42578125" style="366" customWidth="1"/>
    <col min="7172" max="7172" width="78.5703125" style="366" customWidth="1"/>
    <col min="7173" max="7173" width="7" style="366" bestFit="1" customWidth="1"/>
    <col min="7174" max="7174" width="13.42578125" style="366" customWidth="1"/>
    <col min="7175" max="7175" width="12.85546875" style="366" customWidth="1"/>
    <col min="7176" max="7176" width="0.140625" style="366" customWidth="1"/>
    <col min="7177" max="7425" width="9.85546875" style="366" hidden="1"/>
    <col min="7426" max="7426" width="9.7109375" style="366" customWidth="1"/>
    <col min="7427" max="7427" width="10.42578125" style="366" customWidth="1"/>
    <col min="7428" max="7428" width="78.5703125" style="366" customWidth="1"/>
    <col min="7429" max="7429" width="7" style="366" bestFit="1" customWidth="1"/>
    <col min="7430" max="7430" width="13.42578125" style="366" customWidth="1"/>
    <col min="7431" max="7431" width="12.85546875" style="366" customWidth="1"/>
    <col min="7432" max="7432" width="0.140625" style="366" customWidth="1"/>
    <col min="7433" max="7681" width="9.85546875" style="366" hidden="1"/>
    <col min="7682" max="7682" width="9.7109375" style="366" customWidth="1"/>
    <col min="7683" max="7683" width="10.42578125" style="366" customWidth="1"/>
    <col min="7684" max="7684" width="78.5703125" style="366" customWidth="1"/>
    <col min="7685" max="7685" width="7" style="366" bestFit="1" customWidth="1"/>
    <col min="7686" max="7686" width="13.42578125" style="366" customWidth="1"/>
    <col min="7687" max="7687" width="12.85546875" style="366" customWidth="1"/>
    <col min="7688" max="7688" width="0.140625" style="366" customWidth="1"/>
    <col min="7689" max="7937" width="9.85546875" style="366" hidden="1"/>
    <col min="7938" max="7938" width="9.7109375" style="366" customWidth="1"/>
    <col min="7939" max="7939" width="10.42578125" style="366" customWidth="1"/>
    <col min="7940" max="7940" width="78.5703125" style="366" customWidth="1"/>
    <col min="7941" max="7941" width="7" style="366" bestFit="1" customWidth="1"/>
    <col min="7942" max="7942" width="13.42578125" style="366" customWidth="1"/>
    <col min="7943" max="7943" width="12.85546875" style="366" customWidth="1"/>
    <col min="7944" max="7944" width="0.140625" style="366" customWidth="1"/>
    <col min="7945" max="8193" width="9.85546875" style="366" hidden="1"/>
    <col min="8194" max="8194" width="9.7109375" style="366" customWidth="1"/>
    <col min="8195" max="8195" width="10.42578125" style="366" customWidth="1"/>
    <col min="8196" max="8196" width="78.5703125" style="366" customWidth="1"/>
    <col min="8197" max="8197" width="7" style="366" bestFit="1" customWidth="1"/>
    <col min="8198" max="8198" width="13.42578125" style="366" customWidth="1"/>
    <col min="8199" max="8199" width="12.85546875" style="366" customWidth="1"/>
    <col min="8200" max="8200" width="0.140625" style="366" customWidth="1"/>
    <col min="8201" max="8449" width="9.85546875" style="366" hidden="1"/>
    <col min="8450" max="8450" width="9.7109375" style="366" customWidth="1"/>
    <col min="8451" max="8451" width="10.42578125" style="366" customWidth="1"/>
    <col min="8452" max="8452" width="78.5703125" style="366" customWidth="1"/>
    <col min="8453" max="8453" width="7" style="366" bestFit="1" customWidth="1"/>
    <col min="8454" max="8454" width="13.42578125" style="366" customWidth="1"/>
    <col min="8455" max="8455" width="12.85546875" style="366" customWidth="1"/>
    <col min="8456" max="8456" width="0.140625" style="366" customWidth="1"/>
    <col min="8457" max="8705" width="9.85546875" style="366" hidden="1"/>
    <col min="8706" max="8706" width="9.7109375" style="366" customWidth="1"/>
    <col min="8707" max="8707" width="10.42578125" style="366" customWidth="1"/>
    <col min="8708" max="8708" width="78.5703125" style="366" customWidth="1"/>
    <col min="8709" max="8709" width="7" style="366" bestFit="1" customWidth="1"/>
    <col min="8710" max="8710" width="13.42578125" style="366" customWidth="1"/>
    <col min="8711" max="8711" width="12.85546875" style="366" customWidth="1"/>
    <col min="8712" max="8712" width="0.140625" style="366" customWidth="1"/>
    <col min="8713" max="8961" width="9.85546875" style="366" hidden="1"/>
    <col min="8962" max="8962" width="9.7109375" style="366" customWidth="1"/>
    <col min="8963" max="8963" width="10.42578125" style="366" customWidth="1"/>
    <col min="8964" max="8964" width="78.5703125" style="366" customWidth="1"/>
    <col min="8965" max="8965" width="7" style="366" bestFit="1" customWidth="1"/>
    <col min="8966" max="8966" width="13.42578125" style="366" customWidth="1"/>
    <col min="8967" max="8967" width="12.85546875" style="366" customWidth="1"/>
    <col min="8968" max="8968" width="0.140625" style="366" customWidth="1"/>
    <col min="8969" max="9217" width="9.85546875" style="366" hidden="1"/>
    <col min="9218" max="9218" width="9.7109375" style="366" customWidth="1"/>
    <col min="9219" max="9219" width="10.42578125" style="366" customWidth="1"/>
    <col min="9220" max="9220" width="78.5703125" style="366" customWidth="1"/>
    <col min="9221" max="9221" width="7" style="366" bestFit="1" customWidth="1"/>
    <col min="9222" max="9222" width="13.42578125" style="366" customWidth="1"/>
    <col min="9223" max="9223" width="12.85546875" style="366" customWidth="1"/>
    <col min="9224" max="9224" width="0.140625" style="366" customWidth="1"/>
    <col min="9225" max="9473" width="9.85546875" style="366" hidden="1"/>
    <col min="9474" max="9474" width="9.7109375" style="366" customWidth="1"/>
    <col min="9475" max="9475" width="10.42578125" style="366" customWidth="1"/>
    <col min="9476" max="9476" width="78.5703125" style="366" customWidth="1"/>
    <col min="9477" max="9477" width="7" style="366" bestFit="1" customWidth="1"/>
    <col min="9478" max="9478" width="13.42578125" style="366" customWidth="1"/>
    <col min="9479" max="9479" width="12.85546875" style="366" customWidth="1"/>
    <col min="9480" max="9480" width="0.140625" style="366" customWidth="1"/>
    <col min="9481" max="9729" width="9.85546875" style="366" hidden="1"/>
    <col min="9730" max="9730" width="9.7109375" style="366" customWidth="1"/>
    <col min="9731" max="9731" width="10.42578125" style="366" customWidth="1"/>
    <col min="9732" max="9732" width="78.5703125" style="366" customWidth="1"/>
    <col min="9733" max="9733" width="7" style="366" bestFit="1" customWidth="1"/>
    <col min="9734" max="9734" width="13.42578125" style="366" customWidth="1"/>
    <col min="9735" max="9735" width="12.85546875" style="366" customWidth="1"/>
    <col min="9736" max="9736" width="0.140625" style="366" customWidth="1"/>
    <col min="9737" max="9985" width="9.85546875" style="366" hidden="1"/>
    <col min="9986" max="9986" width="9.7109375" style="366" customWidth="1"/>
    <col min="9987" max="9987" width="10.42578125" style="366" customWidth="1"/>
    <col min="9988" max="9988" width="78.5703125" style="366" customWidth="1"/>
    <col min="9989" max="9989" width="7" style="366" bestFit="1" customWidth="1"/>
    <col min="9990" max="9990" width="13.42578125" style="366" customWidth="1"/>
    <col min="9991" max="9991" width="12.85546875" style="366" customWidth="1"/>
    <col min="9992" max="9992" width="0.140625" style="366" customWidth="1"/>
    <col min="9993" max="10241" width="9.85546875" style="366" hidden="1"/>
    <col min="10242" max="10242" width="9.7109375" style="366" customWidth="1"/>
    <col min="10243" max="10243" width="10.42578125" style="366" customWidth="1"/>
    <col min="10244" max="10244" width="78.5703125" style="366" customWidth="1"/>
    <col min="10245" max="10245" width="7" style="366" bestFit="1" customWidth="1"/>
    <col min="10246" max="10246" width="13.42578125" style="366" customWidth="1"/>
    <col min="10247" max="10247" width="12.85546875" style="366" customWidth="1"/>
    <col min="10248" max="10248" width="0.140625" style="366" customWidth="1"/>
    <col min="10249" max="10497" width="9.85546875" style="366" hidden="1"/>
    <col min="10498" max="10498" width="9.7109375" style="366" customWidth="1"/>
    <col min="10499" max="10499" width="10.42578125" style="366" customWidth="1"/>
    <col min="10500" max="10500" width="78.5703125" style="366" customWidth="1"/>
    <col min="10501" max="10501" width="7" style="366" bestFit="1" customWidth="1"/>
    <col min="10502" max="10502" width="13.42578125" style="366" customWidth="1"/>
    <col min="10503" max="10503" width="12.85546875" style="366" customWidth="1"/>
    <col min="10504" max="10504" width="0.140625" style="366" customWidth="1"/>
    <col min="10505" max="10753" width="9.85546875" style="366" hidden="1"/>
    <col min="10754" max="10754" width="9.7109375" style="366" customWidth="1"/>
    <col min="10755" max="10755" width="10.42578125" style="366" customWidth="1"/>
    <col min="10756" max="10756" width="78.5703125" style="366" customWidth="1"/>
    <col min="10757" max="10757" width="7" style="366" bestFit="1" customWidth="1"/>
    <col min="10758" max="10758" width="13.42578125" style="366" customWidth="1"/>
    <col min="10759" max="10759" width="12.85546875" style="366" customWidth="1"/>
    <col min="10760" max="10760" width="0.140625" style="366" customWidth="1"/>
    <col min="10761" max="11009" width="9.85546875" style="366" hidden="1"/>
    <col min="11010" max="11010" width="9.7109375" style="366" customWidth="1"/>
    <col min="11011" max="11011" width="10.42578125" style="366" customWidth="1"/>
    <col min="11012" max="11012" width="78.5703125" style="366" customWidth="1"/>
    <col min="11013" max="11013" width="7" style="366" bestFit="1" customWidth="1"/>
    <col min="11014" max="11014" width="13.42578125" style="366" customWidth="1"/>
    <col min="11015" max="11015" width="12.85546875" style="366" customWidth="1"/>
    <col min="11016" max="11016" width="0.140625" style="366" customWidth="1"/>
    <col min="11017" max="11265" width="9.85546875" style="366" hidden="1"/>
    <col min="11266" max="11266" width="9.7109375" style="366" customWidth="1"/>
    <col min="11267" max="11267" width="10.42578125" style="366" customWidth="1"/>
    <col min="11268" max="11268" width="78.5703125" style="366" customWidth="1"/>
    <col min="11269" max="11269" width="7" style="366" bestFit="1" customWidth="1"/>
    <col min="11270" max="11270" width="13.42578125" style="366" customWidth="1"/>
    <col min="11271" max="11271" width="12.85546875" style="366" customWidth="1"/>
    <col min="11272" max="11272" width="0.140625" style="366" customWidth="1"/>
    <col min="11273" max="11521" width="9.85546875" style="366" hidden="1"/>
    <col min="11522" max="11522" width="9.7109375" style="366" customWidth="1"/>
    <col min="11523" max="11523" width="10.42578125" style="366" customWidth="1"/>
    <col min="11524" max="11524" width="78.5703125" style="366" customWidth="1"/>
    <col min="11525" max="11525" width="7" style="366" bestFit="1" customWidth="1"/>
    <col min="11526" max="11526" width="13.42578125" style="366" customWidth="1"/>
    <col min="11527" max="11527" width="12.85546875" style="366" customWidth="1"/>
    <col min="11528" max="11528" width="0.140625" style="366" customWidth="1"/>
    <col min="11529" max="11777" width="9.85546875" style="366" hidden="1"/>
    <col min="11778" max="11778" width="9.7109375" style="366" customWidth="1"/>
    <col min="11779" max="11779" width="10.42578125" style="366" customWidth="1"/>
    <col min="11780" max="11780" width="78.5703125" style="366" customWidth="1"/>
    <col min="11781" max="11781" width="7" style="366" bestFit="1" customWidth="1"/>
    <col min="11782" max="11782" width="13.42578125" style="366" customWidth="1"/>
    <col min="11783" max="11783" width="12.85546875" style="366" customWidth="1"/>
    <col min="11784" max="11784" width="0.140625" style="366" customWidth="1"/>
    <col min="11785" max="12033" width="9.85546875" style="366" hidden="1"/>
    <col min="12034" max="12034" width="9.7109375" style="366" customWidth="1"/>
    <col min="12035" max="12035" width="10.42578125" style="366" customWidth="1"/>
    <col min="12036" max="12036" width="78.5703125" style="366" customWidth="1"/>
    <col min="12037" max="12037" width="7" style="366" bestFit="1" customWidth="1"/>
    <col min="12038" max="12038" width="13.42578125" style="366" customWidth="1"/>
    <col min="12039" max="12039" width="12.85546875" style="366" customWidth="1"/>
    <col min="12040" max="12040" width="0.140625" style="366" customWidth="1"/>
    <col min="12041" max="12289" width="9.85546875" style="366" hidden="1"/>
    <col min="12290" max="12290" width="9.7109375" style="366" customWidth="1"/>
    <col min="12291" max="12291" width="10.42578125" style="366" customWidth="1"/>
    <col min="12292" max="12292" width="78.5703125" style="366" customWidth="1"/>
    <col min="12293" max="12293" width="7" style="366" bestFit="1" customWidth="1"/>
    <col min="12294" max="12294" width="13.42578125" style="366" customWidth="1"/>
    <col min="12295" max="12295" width="12.85546875" style="366" customWidth="1"/>
    <col min="12296" max="12296" width="0.140625" style="366" customWidth="1"/>
    <col min="12297" max="12545" width="9.85546875" style="366" hidden="1"/>
    <col min="12546" max="12546" width="9.7109375" style="366" customWidth="1"/>
    <col min="12547" max="12547" width="10.42578125" style="366" customWidth="1"/>
    <col min="12548" max="12548" width="78.5703125" style="366" customWidth="1"/>
    <col min="12549" max="12549" width="7" style="366" bestFit="1" customWidth="1"/>
    <col min="12550" max="12550" width="13.42578125" style="366" customWidth="1"/>
    <col min="12551" max="12551" width="12.85546875" style="366" customWidth="1"/>
    <col min="12552" max="12552" width="0.140625" style="366" customWidth="1"/>
    <col min="12553" max="12801" width="9.85546875" style="366" hidden="1"/>
    <col min="12802" max="12802" width="9.7109375" style="366" customWidth="1"/>
    <col min="12803" max="12803" width="10.42578125" style="366" customWidth="1"/>
    <col min="12804" max="12804" width="78.5703125" style="366" customWidth="1"/>
    <col min="12805" max="12805" width="7" style="366" bestFit="1" customWidth="1"/>
    <col min="12806" max="12806" width="13.42578125" style="366" customWidth="1"/>
    <col min="12807" max="12807" width="12.85546875" style="366" customWidth="1"/>
    <col min="12808" max="12808" width="0.140625" style="366" customWidth="1"/>
    <col min="12809" max="13057" width="9.85546875" style="366" hidden="1"/>
    <col min="13058" max="13058" width="9.7109375" style="366" customWidth="1"/>
    <col min="13059" max="13059" width="10.42578125" style="366" customWidth="1"/>
    <col min="13060" max="13060" width="78.5703125" style="366" customWidth="1"/>
    <col min="13061" max="13061" width="7" style="366" bestFit="1" customWidth="1"/>
    <col min="13062" max="13062" width="13.42578125" style="366" customWidth="1"/>
    <col min="13063" max="13063" width="12.85546875" style="366" customWidth="1"/>
    <col min="13064" max="13064" width="0.140625" style="366" customWidth="1"/>
    <col min="13065" max="13313" width="9.85546875" style="366" hidden="1"/>
    <col min="13314" max="13314" width="9.7109375" style="366" customWidth="1"/>
    <col min="13315" max="13315" width="10.42578125" style="366" customWidth="1"/>
    <col min="13316" max="13316" width="78.5703125" style="366" customWidth="1"/>
    <col min="13317" max="13317" width="7" style="366" bestFit="1" customWidth="1"/>
    <col min="13318" max="13318" width="13.42578125" style="366" customWidth="1"/>
    <col min="13319" max="13319" width="12.85546875" style="366" customWidth="1"/>
    <col min="13320" max="13320" width="0.140625" style="366" customWidth="1"/>
    <col min="13321" max="13569" width="9.85546875" style="366" hidden="1"/>
    <col min="13570" max="13570" width="9.7109375" style="366" customWidth="1"/>
    <col min="13571" max="13571" width="10.42578125" style="366" customWidth="1"/>
    <col min="13572" max="13572" width="78.5703125" style="366" customWidth="1"/>
    <col min="13573" max="13573" width="7" style="366" bestFit="1" customWidth="1"/>
    <col min="13574" max="13574" width="13.42578125" style="366" customWidth="1"/>
    <col min="13575" max="13575" width="12.85546875" style="366" customWidth="1"/>
    <col min="13576" max="13576" width="0.140625" style="366" customWidth="1"/>
    <col min="13577" max="13825" width="9.85546875" style="366" hidden="1"/>
    <col min="13826" max="13826" width="9.7109375" style="366" customWidth="1"/>
    <col min="13827" max="13827" width="10.42578125" style="366" customWidth="1"/>
    <col min="13828" max="13828" width="78.5703125" style="366" customWidth="1"/>
    <col min="13829" max="13829" width="7" style="366" bestFit="1" customWidth="1"/>
    <col min="13830" max="13830" width="13.42578125" style="366" customWidth="1"/>
    <col min="13831" max="13831" width="12.85546875" style="366" customWidth="1"/>
    <col min="13832" max="13832" width="0.140625" style="366" customWidth="1"/>
    <col min="13833" max="14081" width="9.85546875" style="366" hidden="1"/>
    <col min="14082" max="14082" width="9.7109375" style="366" customWidth="1"/>
    <col min="14083" max="14083" width="10.42578125" style="366" customWidth="1"/>
    <col min="14084" max="14084" width="78.5703125" style="366" customWidth="1"/>
    <col min="14085" max="14085" width="7" style="366" bestFit="1" customWidth="1"/>
    <col min="14086" max="14086" width="13.42578125" style="366" customWidth="1"/>
    <col min="14087" max="14087" width="12.85546875" style="366" customWidth="1"/>
    <col min="14088" max="14088" width="0.140625" style="366" customWidth="1"/>
    <col min="14089" max="14337" width="9.85546875" style="366" hidden="1"/>
    <col min="14338" max="14338" width="9.7109375" style="366" customWidth="1"/>
    <col min="14339" max="14339" width="10.42578125" style="366" customWidth="1"/>
    <col min="14340" max="14340" width="78.5703125" style="366" customWidth="1"/>
    <col min="14341" max="14341" width="7" style="366" bestFit="1" customWidth="1"/>
    <col min="14342" max="14342" width="13.42578125" style="366" customWidth="1"/>
    <col min="14343" max="14343" width="12.85546875" style="366" customWidth="1"/>
    <col min="14344" max="14344" width="0.140625" style="366" customWidth="1"/>
    <col min="14345" max="14593" width="9.85546875" style="366" hidden="1"/>
    <col min="14594" max="14594" width="9.7109375" style="366" customWidth="1"/>
    <col min="14595" max="14595" width="10.42578125" style="366" customWidth="1"/>
    <col min="14596" max="14596" width="78.5703125" style="366" customWidth="1"/>
    <col min="14597" max="14597" width="7" style="366" bestFit="1" customWidth="1"/>
    <col min="14598" max="14598" width="13.42578125" style="366" customWidth="1"/>
    <col min="14599" max="14599" width="12.85546875" style="366" customWidth="1"/>
    <col min="14600" max="14600" width="0.140625" style="366" customWidth="1"/>
    <col min="14601" max="14849" width="9.85546875" style="366" hidden="1"/>
    <col min="14850" max="14850" width="9.7109375" style="366" customWidth="1"/>
    <col min="14851" max="14851" width="10.42578125" style="366" customWidth="1"/>
    <col min="14852" max="14852" width="78.5703125" style="366" customWidth="1"/>
    <col min="14853" max="14853" width="7" style="366" bestFit="1" customWidth="1"/>
    <col min="14854" max="14854" width="13.42578125" style="366" customWidth="1"/>
    <col min="14855" max="14855" width="12.85546875" style="366" customWidth="1"/>
    <col min="14856" max="14856" width="0.140625" style="366" customWidth="1"/>
    <col min="14857" max="15105" width="9.85546875" style="366" hidden="1"/>
    <col min="15106" max="15106" width="9.7109375" style="366" customWidth="1"/>
    <col min="15107" max="15107" width="10.42578125" style="366" customWidth="1"/>
    <col min="15108" max="15108" width="78.5703125" style="366" customWidth="1"/>
    <col min="15109" max="15109" width="7" style="366" bestFit="1" customWidth="1"/>
    <col min="15110" max="15110" width="13.42578125" style="366" customWidth="1"/>
    <col min="15111" max="15111" width="12.85546875" style="366" customWidth="1"/>
    <col min="15112" max="15112" width="0.140625" style="366" customWidth="1"/>
    <col min="15113" max="15361" width="9.85546875" style="366" hidden="1"/>
    <col min="15362" max="15362" width="9.7109375" style="366" customWidth="1"/>
    <col min="15363" max="15363" width="10.42578125" style="366" customWidth="1"/>
    <col min="15364" max="15364" width="78.5703125" style="366" customWidth="1"/>
    <col min="15365" max="15365" width="7" style="366" bestFit="1" customWidth="1"/>
    <col min="15366" max="15366" width="13.42578125" style="366" customWidth="1"/>
    <col min="15367" max="15367" width="12.85546875" style="366" customWidth="1"/>
    <col min="15368" max="15368" width="0.140625" style="366" customWidth="1"/>
    <col min="15369" max="15617" width="9.85546875" style="366" hidden="1"/>
    <col min="15618" max="15618" width="9.7109375" style="366" customWidth="1"/>
    <col min="15619" max="15619" width="10.42578125" style="366" customWidth="1"/>
    <col min="15620" max="15620" width="78.5703125" style="366" customWidth="1"/>
    <col min="15621" max="15621" width="7" style="366" bestFit="1" customWidth="1"/>
    <col min="15622" max="15622" width="13.42578125" style="366" customWidth="1"/>
    <col min="15623" max="15623" width="12.85546875" style="366" customWidth="1"/>
    <col min="15624" max="15624" width="0.140625" style="366" customWidth="1"/>
    <col min="15625" max="15873" width="9.85546875" style="366" hidden="1"/>
    <col min="15874" max="15874" width="9.7109375" style="366" customWidth="1"/>
    <col min="15875" max="15875" width="10.42578125" style="366" customWidth="1"/>
    <col min="15876" max="15876" width="78.5703125" style="366" customWidth="1"/>
    <col min="15877" max="15877" width="7" style="366" bestFit="1" customWidth="1"/>
    <col min="15878" max="15878" width="13.42578125" style="366" customWidth="1"/>
    <col min="15879" max="15879" width="12.85546875" style="366" customWidth="1"/>
    <col min="15880" max="15880" width="0.140625" style="366" customWidth="1"/>
    <col min="15881" max="16129" width="9.85546875" style="366" hidden="1"/>
    <col min="16130" max="16130" width="9.7109375" style="366" customWidth="1"/>
    <col min="16131" max="16131" width="10.42578125" style="366" customWidth="1"/>
    <col min="16132" max="16132" width="78.5703125" style="366" customWidth="1"/>
    <col min="16133" max="16133" width="7" style="366" bestFit="1" customWidth="1"/>
    <col min="16134" max="16134" width="13.42578125" style="366" customWidth="1"/>
    <col min="16135" max="16135" width="12.85546875" style="366" customWidth="1"/>
    <col min="16136" max="16136" width="0.140625" style="366" customWidth="1"/>
    <col min="16137" max="16384" width="9.85546875" style="366" hidden="1"/>
  </cols>
  <sheetData>
    <row r="1" spans="1:8" s="354" customFormat="1" ht="22.5" customHeight="1">
      <c r="B1" s="732" t="s">
        <v>8329</v>
      </c>
      <c r="C1" s="732"/>
      <c r="D1" s="732"/>
      <c r="E1" s="732"/>
      <c r="F1" s="732"/>
      <c r="G1" s="732"/>
    </row>
    <row r="2" spans="1:8" s="354" customFormat="1">
      <c r="B2" s="355" t="s">
        <v>8330</v>
      </c>
      <c r="C2" s="356"/>
      <c r="D2" s="355" t="s">
        <v>8331</v>
      </c>
      <c r="E2" s="357"/>
      <c r="F2" s="357"/>
      <c r="G2" s="357"/>
    </row>
    <row r="3" spans="1:8" s="354" customFormat="1">
      <c r="B3" s="358" t="s">
        <v>8332</v>
      </c>
      <c r="C3" s="359"/>
      <c r="D3" s="358" t="s">
        <v>8333</v>
      </c>
      <c r="E3" s="357"/>
      <c r="F3" s="357"/>
      <c r="G3" s="357"/>
    </row>
    <row r="4" spans="1:8" s="354" customFormat="1">
      <c r="B4" s="360" t="s">
        <v>8334</v>
      </c>
      <c r="C4" s="357"/>
      <c r="D4" s="361" t="s">
        <v>8335</v>
      </c>
      <c r="E4" s="357"/>
      <c r="F4" s="357"/>
      <c r="G4" s="357"/>
    </row>
    <row r="5" spans="1:8" s="354" customFormat="1">
      <c r="B5" s="362" t="s">
        <v>8336</v>
      </c>
      <c r="C5" s="363" t="s">
        <v>8337</v>
      </c>
      <c r="D5" s="364" t="s">
        <v>8338</v>
      </c>
      <c r="E5" s="362" t="s">
        <v>8339</v>
      </c>
      <c r="F5" s="365" t="s">
        <v>8340</v>
      </c>
      <c r="G5" s="362" t="s">
        <v>8341</v>
      </c>
    </row>
    <row r="7" spans="1:8">
      <c r="A7" s="366" t="str">
        <f t="shared" ref="A7:A70" si="0">CONCATENAR</f>
        <v>SINAPI-I 37370</v>
      </c>
      <c r="B7" s="367" t="s">
        <v>8342</v>
      </c>
      <c r="C7" s="367">
        <v>37370</v>
      </c>
      <c r="D7" s="368" t="s">
        <v>8343</v>
      </c>
      <c r="E7" s="367" t="s">
        <v>8344</v>
      </c>
      <c r="F7" s="367" t="s">
        <v>8345</v>
      </c>
      <c r="G7" s="367" t="s">
        <v>8345</v>
      </c>
      <c r="H7" s="366" t="s">
        <v>8346</v>
      </c>
    </row>
    <row r="8" spans="1:8">
      <c r="A8" s="366" t="str">
        <f t="shared" si="0"/>
        <v>SINAPI-I 40862</v>
      </c>
      <c r="B8" s="367" t="s">
        <v>8342</v>
      </c>
      <c r="C8" s="367">
        <v>40862</v>
      </c>
      <c r="D8" s="368" t="s">
        <v>8347</v>
      </c>
      <c r="E8" s="367" t="s">
        <v>8348</v>
      </c>
      <c r="F8" s="367" t="s">
        <v>8349</v>
      </c>
      <c r="G8" s="367" t="s">
        <v>8349</v>
      </c>
    </row>
    <row r="9" spans="1:8">
      <c r="A9" s="366" t="str">
        <f t="shared" si="0"/>
        <v>SINAPI-I 43482</v>
      </c>
      <c r="B9" s="367" t="s">
        <v>8342</v>
      </c>
      <c r="C9" s="367">
        <v>43482</v>
      </c>
      <c r="D9" s="368" t="s">
        <v>8350</v>
      </c>
      <c r="E9" s="367" t="s">
        <v>8344</v>
      </c>
      <c r="F9" s="367" t="s">
        <v>8351</v>
      </c>
      <c r="G9" s="367" t="s">
        <v>8351</v>
      </c>
    </row>
    <row r="10" spans="1:8">
      <c r="A10" s="366" t="str">
        <f t="shared" si="0"/>
        <v>SINAPI-I 43494</v>
      </c>
      <c r="B10" s="367" t="s">
        <v>8342</v>
      </c>
      <c r="C10" s="367">
        <v>43494</v>
      </c>
      <c r="D10" s="368" t="s">
        <v>8352</v>
      </c>
      <c r="E10" s="367" t="s">
        <v>8348</v>
      </c>
      <c r="F10" s="367" t="s">
        <v>8353</v>
      </c>
      <c r="G10" s="367" t="s">
        <v>8353</v>
      </c>
    </row>
    <row r="11" spans="1:8">
      <c r="A11" s="366" t="str">
        <f t="shared" si="0"/>
        <v>SINAPI-I 43483</v>
      </c>
      <c r="B11" s="367" t="s">
        <v>8342</v>
      </c>
      <c r="C11" s="367">
        <v>43483</v>
      </c>
      <c r="D11" s="368" t="s">
        <v>8354</v>
      </c>
      <c r="E11" s="367" t="s">
        <v>8344</v>
      </c>
      <c r="F11" s="367" t="s">
        <v>8355</v>
      </c>
      <c r="G11" s="367" t="s">
        <v>8355</v>
      </c>
    </row>
    <row r="12" spans="1:8">
      <c r="A12" s="366" t="str">
        <f t="shared" si="0"/>
        <v>SINAPI-I 43495</v>
      </c>
      <c r="B12" s="367" t="s">
        <v>8342</v>
      </c>
      <c r="C12" s="367">
        <v>43495</v>
      </c>
      <c r="D12" s="368" t="s">
        <v>8356</v>
      </c>
      <c r="E12" s="367" t="s">
        <v>8348</v>
      </c>
      <c r="F12" s="367" t="s">
        <v>8357</v>
      </c>
      <c r="G12" s="367" t="s">
        <v>8357</v>
      </c>
    </row>
    <row r="13" spans="1:8">
      <c r="A13" s="366" t="str">
        <f t="shared" si="0"/>
        <v>SINAPI-I 43484</v>
      </c>
      <c r="B13" s="367" t="s">
        <v>8342</v>
      </c>
      <c r="C13" s="367">
        <v>43484</v>
      </c>
      <c r="D13" s="368" t="s">
        <v>8358</v>
      </c>
      <c r="E13" s="367" t="s">
        <v>8344</v>
      </c>
      <c r="F13" s="367" t="s">
        <v>8359</v>
      </c>
      <c r="G13" s="367" t="s">
        <v>8359</v>
      </c>
    </row>
    <row r="14" spans="1:8">
      <c r="A14" s="366" t="str">
        <f t="shared" si="0"/>
        <v>SINAPI-I 43496</v>
      </c>
      <c r="B14" s="367" t="s">
        <v>8342</v>
      </c>
      <c r="C14" s="367">
        <v>43496</v>
      </c>
      <c r="D14" s="368" t="s">
        <v>8360</v>
      </c>
      <c r="E14" s="367" t="s">
        <v>8348</v>
      </c>
      <c r="F14" s="367" t="s">
        <v>8361</v>
      </c>
      <c r="G14" s="367" t="s">
        <v>8361</v>
      </c>
    </row>
    <row r="15" spans="1:8">
      <c r="A15" s="366" t="str">
        <f t="shared" si="0"/>
        <v>SINAPI-I 43485</v>
      </c>
      <c r="B15" s="367" t="s">
        <v>8342</v>
      </c>
      <c r="C15" s="367">
        <v>43485</v>
      </c>
      <c r="D15" s="368" t="s">
        <v>8362</v>
      </c>
      <c r="E15" s="367" t="s">
        <v>8344</v>
      </c>
      <c r="F15" s="367" t="s">
        <v>8363</v>
      </c>
      <c r="G15" s="367" t="s">
        <v>8363</v>
      </c>
    </row>
    <row r="16" spans="1:8">
      <c r="A16" s="366" t="str">
        <f t="shared" si="0"/>
        <v>SINAPI-I 43497</v>
      </c>
      <c r="B16" s="367" t="s">
        <v>8342</v>
      </c>
      <c r="C16" s="367">
        <v>43497</v>
      </c>
      <c r="D16" s="368" t="s">
        <v>8364</v>
      </c>
      <c r="E16" s="367" t="s">
        <v>8348</v>
      </c>
      <c r="F16" s="367" t="s">
        <v>8365</v>
      </c>
      <c r="G16" s="367" t="s">
        <v>8365</v>
      </c>
    </row>
    <row r="17" spans="1:7">
      <c r="A17" s="366" t="str">
        <f t="shared" si="0"/>
        <v>SINAPI-I 43487</v>
      </c>
      <c r="B17" s="367" t="s">
        <v>8342</v>
      </c>
      <c r="C17" s="367">
        <v>43487</v>
      </c>
      <c r="D17" s="368" t="s">
        <v>8366</v>
      </c>
      <c r="E17" s="367" t="s">
        <v>8344</v>
      </c>
      <c r="F17" s="367" t="s">
        <v>8367</v>
      </c>
      <c r="G17" s="367" t="s">
        <v>8367</v>
      </c>
    </row>
    <row r="18" spans="1:7">
      <c r="A18" s="366" t="str">
        <f t="shared" si="0"/>
        <v>SINAPI-I 43499</v>
      </c>
      <c r="B18" s="367" t="s">
        <v>8342</v>
      </c>
      <c r="C18" s="367">
        <v>43499</v>
      </c>
      <c r="D18" s="368" t="s">
        <v>8368</v>
      </c>
      <c r="E18" s="367" t="s">
        <v>8348</v>
      </c>
      <c r="F18" s="367" t="s">
        <v>8369</v>
      </c>
      <c r="G18" s="367" t="s">
        <v>8369</v>
      </c>
    </row>
    <row r="19" spans="1:7">
      <c r="A19" s="366" t="str">
        <f t="shared" si="0"/>
        <v>SINAPI-I 43486</v>
      </c>
      <c r="B19" s="367" t="s">
        <v>8342</v>
      </c>
      <c r="C19" s="367">
        <v>43486</v>
      </c>
      <c r="D19" s="368" t="s">
        <v>8370</v>
      </c>
      <c r="E19" s="367" t="s">
        <v>8344</v>
      </c>
      <c r="F19" s="367" t="s">
        <v>8371</v>
      </c>
      <c r="G19" s="367" t="s">
        <v>8371</v>
      </c>
    </row>
    <row r="20" spans="1:7">
      <c r="A20" s="366" t="str">
        <f t="shared" si="0"/>
        <v>SINAPI-I 43498</v>
      </c>
      <c r="B20" s="367" t="s">
        <v>8342</v>
      </c>
      <c r="C20" s="367">
        <v>43498</v>
      </c>
      <c r="D20" s="368" t="s">
        <v>8372</v>
      </c>
      <c r="E20" s="367" t="s">
        <v>8348</v>
      </c>
      <c r="F20" s="367" t="s">
        <v>8373</v>
      </c>
      <c r="G20" s="367" t="s">
        <v>8373</v>
      </c>
    </row>
    <row r="21" spans="1:7">
      <c r="A21" s="366" t="str">
        <f t="shared" si="0"/>
        <v>SINAPI-I 43488</v>
      </c>
      <c r="B21" s="367" t="s">
        <v>8342</v>
      </c>
      <c r="C21" s="367">
        <v>43488</v>
      </c>
      <c r="D21" s="368" t="s">
        <v>8374</v>
      </c>
      <c r="E21" s="367" t="s">
        <v>8344</v>
      </c>
      <c r="F21" s="367" t="s">
        <v>8375</v>
      </c>
      <c r="G21" s="367" t="s">
        <v>8375</v>
      </c>
    </row>
    <row r="22" spans="1:7">
      <c r="A22" s="366" t="str">
        <f t="shared" si="0"/>
        <v>SINAPI-I 43500</v>
      </c>
      <c r="B22" s="367" t="s">
        <v>8342</v>
      </c>
      <c r="C22" s="367">
        <v>43500</v>
      </c>
      <c r="D22" s="368" t="s">
        <v>8376</v>
      </c>
      <c r="E22" s="367" t="s">
        <v>8348</v>
      </c>
      <c r="F22" s="367" t="s">
        <v>8377</v>
      </c>
      <c r="G22" s="367" t="s">
        <v>8377</v>
      </c>
    </row>
    <row r="23" spans="1:7">
      <c r="A23" s="366" t="str">
        <f t="shared" si="0"/>
        <v>SINAPI-I 43489</v>
      </c>
      <c r="B23" s="367" t="s">
        <v>8342</v>
      </c>
      <c r="C23" s="367">
        <v>43489</v>
      </c>
      <c r="D23" s="368" t="s">
        <v>8378</v>
      </c>
      <c r="E23" s="367" t="s">
        <v>8344</v>
      </c>
      <c r="F23" s="367" t="s">
        <v>8379</v>
      </c>
      <c r="G23" s="367" t="s">
        <v>8379</v>
      </c>
    </row>
    <row r="24" spans="1:7">
      <c r="A24" s="366" t="str">
        <f t="shared" si="0"/>
        <v>SINAPI-I 43501</v>
      </c>
      <c r="B24" s="367" t="s">
        <v>8342</v>
      </c>
      <c r="C24" s="367">
        <v>43501</v>
      </c>
      <c r="D24" s="368" t="s">
        <v>8380</v>
      </c>
      <c r="E24" s="367" t="s">
        <v>8348</v>
      </c>
      <c r="F24" s="367" t="s">
        <v>8381</v>
      </c>
      <c r="G24" s="367" t="s">
        <v>8381</v>
      </c>
    </row>
    <row r="25" spans="1:7">
      <c r="A25" s="366" t="str">
        <f t="shared" si="0"/>
        <v>SINAPI-I 43490</v>
      </c>
      <c r="B25" s="367" t="s">
        <v>8342</v>
      </c>
      <c r="C25" s="367">
        <v>43490</v>
      </c>
      <c r="D25" s="368" t="s">
        <v>8382</v>
      </c>
      <c r="E25" s="367" t="s">
        <v>8344</v>
      </c>
      <c r="F25" s="367" t="s">
        <v>8383</v>
      </c>
      <c r="G25" s="367" t="s">
        <v>8383</v>
      </c>
    </row>
    <row r="26" spans="1:7">
      <c r="A26" s="366" t="str">
        <f t="shared" si="0"/>
        <v>SINAPI-I 43502</v>
      </c>
      <c r="B26" s="367" t="s">
        <v>8342</v>
      </c>
      <c r="C26" s="367">
        <v>43502</v>
      </c>
      <c r="D26" s="368" t="s">
        <v>8384</v>
      </c>
      <c r="E26" s="367" t="s">
        <v>8348</v>
      </c>
      <c r="F26" s="367" t="s">
        <v>8385</v>
      </c>
      <c r="G26" s="367" t="s">
        <v>8385</v>
      </c>
    </row>
    <row r="27" spans="1:7">
      <c r="A27" s="366" t="str">
        <f t="shared" si="0"/>
        <v>SINAPI-I 43491</v>
      </c>
      <c r="B27" s="367" t="s">
        <v>8342</v>
      </c>
      <c r="C27" s="367">
        <v>43491</v>
      </c>
      <c r="D27" s="368" t="s">
        <v>8386</v>
      </c>
      <c r="E27" s="367" t="s">
        <v>8344</v>
      </c>
      <c r="F27" s="367" t="s">
        <v>8387</v>
      </c>
      <c r="G27" s="367" t="s">
        <v>8387</v>
      </c>
    </row>
    <row r="28" spans="1:7">
      <c r="A28" s="366" t="str">
        <f t="shared" si="0"/>
        <v>SINAPI-I 43503</v>
      </c>
      <c r="B28" s="367" t="s">
        <v>8342</v>
      </c>
      <c r="C28" s="367">
        <v>43503</v>
      </c>
      <c r="D28" s="368" t="s">
        <v>8388</v>
      </c>
      <c r="E28" s="367" t="s">
        <v>8348</v>
      </c>
      <c r="F28" s="367" t="s">
        <v>8389</v>
      </c>
      <c r="G28" s="367" t="s">
        <v>8389</v>
      </c>
    </row>
    <row r="29" spans="1:7">
      <c r="A29" s="366" t="str">
        <f t="shared" si="0"/>
        <v>SINAPI-I 43492</v>
      </c>
      <c r="B29" s="367" t="s">
        <v>8342</v>
      </c>
      <c r="C29" s="367">
        <v>43492</v>
      </c>
      <c r="D29" s="368" t="s">
        <v>8390</v>
      </c>
      <c r="E29" s="367" t="s">
        <v>8344</v>
      </c>
      <c r="F29" s="367" t="s">
        <v>8391</v>
      </c>
      <c r="G29" s="367" t="s">
        <v>8391</v>
      </c>
    </row>
    <row r="30" spans="1:7">
      <c r="A30" s="366" t="str">
        <f t="shared" si="0"/>
        <v>SINAPI-I 43504</v>
      </c>
      <c r="B30" s="367" t="s">
        <v>8342</v>
      </c>
      <c r="C30" s="367">
        <v>43504</v>
      </c>
      <c r="D30" s="368" t="s">
        <v>8392</v>
      </c>
      <c r="E30" s="367" t="s">
        <v>8348</v>
      </c>
      <c r="F30" s="367" t="s">
        <v>8393</v>
      </c>
      <c r="G30" s="367" t="s">
        <v>8393</v>
      </c>
    </row>
    <row r="31" spans="1:7">
      <c r="A31" s="366" t="str">
        <f t="shared" si="0"/>
        <v>SINAPI-I 43493</v>
      </c>
      <c r="B31" s="367" t="s">
        <v>8342</v>
      </c>
      <c r="C31" s="367">
        <v>43493</v>
      </c>
      <c r="D31" s="368" t="s">
        <v>8394</v>
      </c>
      <c r="E31" s="367" t="s">
        <v>8344</v>
      </c>
      <c r="F31" s="367" t="s">
        <v>8395</v>
      </c>
      <c r="G31" s="367" t="s">
        <v>8395</v>
      </c>
    </row>
    <row r="32" spans="1:7">
      <c r="A32" s="366" t="str">
        <f t="shared" si="0"/>
        <v>SINAPI-I 43505</v>
      </c>
      <c r="B32" s="367" t="s">
        <v>8342</v>
      </c>
      <c r="C32" s="367">
        <v>43505</v>
      </c>
      <c r="D32" s="368" t="s">
        <v>8396</v>
      </c>
      <c r="E32" s="367" t="s">
        <v>8348</v>
      </c>
      <c r="F32" s="367" t="s">
        <v>8397</v>
      </c>
      <c r="G32" s="367" t="s">
        <v>8397</v>
      </c>
    </row>
    <row r="33" spans="1:7">
      <c r="A33" s="366" t="str">
        <f t="shared" si="0"/>
        <v>SINAPI-I 37372</v>
      </c>
      <c r="B33" s="367" t="s">
        <v>8342</v>
      </c>
      <c r="C33" s="367">
        <v>37372</v>
      </c>
      <c r="D33" s="368" t="s">
        <v>8398</v>
      </c>
      <c r="E33" s="367" t="s">
        <v>8344</v>
      </c>
      <c r="F33" s="367" t="s">
        <v>8399</v>
      </c>
      <c r="G33" s="367" t="s">
        <v>8399</v>
      </c>
    </row>
    <row r="34" spans="1:7">
      <c r="A34" s="366" t="str">
        <f t="shared" si="0"/>
        <v>SINAPI-I 40863</v>
      </c>
      <c r="B34" s="367" t="s">
        <v>8342</v>
      </c>
      <c r="C34" s="367">
        <v>40863</v>
      </c>
      <c r="D34" s="368" t="s">
        <v>8400</v>
      </c>
      <c r="E34" s="367" t="s">
        <v>8348</v>
      </c>
      <c r="F34" s="367" t="s">
        <v>8401</v>
      </c>
      <c r="G34" s="367" t="s">
        <v>8401</v>
      </c>
    </row>
    <row r="35" spans="1:7">
      <c r="A35" s="366" t="str">
        <f t="shared" si="0"/>
        <v>SINAPI-I 43458</v>
      </c>
      <c r="B35" s="367" t="s">
        <v>8342</v>
      </c>
      <c r="C35" s="367">
        <v>43458</v>
      </c>
      <c r="D35" s="368" t="s">
        <v>8402</v>
      </c>
      <c r="E35" s="367" t="s">
        <v>8344</v>
      </c>
      <c r="F35" s="367" t="s">
        <v>8403</v>
      </c>
      <c r="G35" s="367" t="s">
        <v>8403</v>
      </c>
    </row>
    <row r="36" spans="1:7">
      <c r="A36" s="366" t="str">
        <f t="shared" si="0"/>
        <v>SINAPI-I 43470</v>
      </c>
      <c r="B36" s="367" t="s">
        <v>8342</v>
      </c>
      <c r="C36" s="367">
        <v>43470</v>
      </c>
      <c r="D36" s="368" t="s">
        <v>8404</v>
      </c>
      <c r="E36" s="367" t="s">
        <v>8348</v>
      </c>
      <c r="F36" s="367" t="s">
        <v>8405</v>
      </c>
      <c r="G36" s="367" t="s">
        <v>8405</v>
      </c>
    </row>
    <row r="37" spans="1:7">
      <c r="A37" s="366" t="str">
        <f t="shared" si="0"/>
        <v>SINAPI-I 43459</v>
      </c>
      <c r="B37" s="367" t="s">
        <v>8342</v>
      </c>
      <c r="C37" s="367">
        <v>43459</v>
      </c>
      <c r="D37" s="368" t="s">
        <v>8406</v>
      </c>
      <c r="E37" s="367" t="s">
        <v>8344</v>
      </c>
      <c r="F37" s="367" t="s">
        <v>8407</v>
      </c>
      <c r="G37" s="367" t="s">
        <v>8407</v>
      </c>
    </row>
    <row r="38" spans="1:7">
      <c r="A38" s="366" t="str">
        <f t="shared" si="0"/>
        <v>SINAPI-I 43471</v>
      </c>
      <c r="B38" s="367" t="s">
        <v>8342</v>
      </c>
      <c r="C38" s="367">
        <v>43471</v>
      </c>
      <c r="D38" s="368" t="s">
        <v>8408</v>
      </c>
      <c r="E38" s="367" t="s">
        <v>8348</v>
      </c>
      <c r="F38" s="367" t="s">
        <v>8409</v>
      </c>
      <c r="G38" s="367" t="s">
        <v>8409</v>
      </c>
    </row>
    <row r="39" spans="1:7">
      <c r="A39" s="366" t="str">
        <f t="shared" si="0"/>
        <v>SINAPI-I 43460</v>
      </c>
      <c r="B39" s="367" t="s">
        <v>8342</v>
      </c>
      <c r="C39" s="367">
        <v>43460</v>
      </c>
      <c r="D39" s="368" t="s">
        <v>8410</v>
      </c>
      <c r="E39" s="367" t="s">
        <v>8344</v>
      </c>
      <c r="F39" s="367" t="s">
        <v>8411</v>
      </c>
      <c r="G39" s="367" t="s">
        <v>8411</v>
      </c>
    </row>
    <row r="40" spans="1:7">
      <c r="A40" s="366" t="str">
        <f t="shared" si="0"/>
        <v>SINAPI-I 43472</v>
      </c>
      <c r="B40" s="367" t="s">
        <v>8342</v>
      </c>
      <c r="C40" s="367">
        <v>43472</v>
      </c>
      <c r="D40" s="368" t="s">
        <v>8412</v>
      </c>
      <c r="E40" s="367" t="s">
        <v>8348</v>
      </c>
      <c r="F40" s="367" t="s">
        <v>8413</v>
      </c>
      <c r="G40" s="367" t="s">
        <v>8413</v>
      </c>
    </row>
    <row r="41" spans="1:7">
      <c r="A41" s="366" t="str">
        <f t="shared" si="0"/>
        <v>SINAPI-I 43461</v>
      </c>
      <c r="B41" s="367" t="s">
        <v>8342</v>
      </c>
      <c r="C41" s="367">
        <v>43461</v>
      </c>
      <c r="D41" s="368" t="s">
        <v>8414</v>
      </c>
      <c r="E41" s="367" t="s">
        <v>8344</v>
      </c>
      <c r="F41" s="367" t="s">
        <v>8415</v>
      </c>
      <c r="G41" s="367" t="s">
        <v>8415</v>
      </c>
    </row>
    <row r="42" spans="1:7">
      <c r="A42" s="366" t="str">
        <f t="shared" si="0"/>
        <v>SINAPI-I 43473</v>
      </c>
      <c r="B42" s="367" t="s">
        <v>8342</v>
      </c>
      <c r="C42" s="367">
        <v>43473</v>
      </c>
      <c r="D42" s="368" t="s">
        <v>8416</v>
      </c>
      <c r="E42" s="367" t="s">
        <v>8348</v>
      </c>
      <c r="F42" s="367" t="s">
        <v>8417</v>
      </c>
      <c r="G42" s="367" t="s">
        <v>8417</v>
      </c>
    </row>
    <row r="43" spans="1:7">
      <c r="A43" s="366" t="str">
        <f t="shared" si="0"/>
        <v>SINAPI-I 43463</v>
      </c>
      <c r="B43" s="367" t="s">
        <v>8342</v>
      </c>
      <c r="C43" s="367">
        <v>43463</v>
      </c>
      <c r="D43" s="368" t="s">
        <v>8418</v>
      </c>
      <c r="E43" s="367" t="s">
        <v>8344</v>
      </c>
      <c r="F43" s="367" t="s">
        <v>8419</v>
      </c>
      <c r="G43" s="367" t="s">
        <v>8419</v>
      </c>
    </row>
    <row r="44" spans="1:7">
      <c r="A44" s="366" t="str">
        <f t="shared" si="0"/>
        <v>SINAPI-I 43475</v>
      </c>
      <c r="B44" s="367" t="s">
        <v>8342</v>
      </c>
      <c r="C44" s="367">
        <v>43475</v>
      </c>
      <c r="D44" s="368" t="s">
        <v>8420</v>
      </c>
      <c r="E44" s="367" t="s">
        <v>8348</v>
      </c>
      <c r="F44" s="367" t="s">
        <v>8421</v>
      </c>
      <c r="G44" s="367" t="s">
        <v>8421</v>
      </c>
    </row>
    <row r="45" spans="1:7">
      <c r="A45" s="366" t="str">
        <f t="shared" si="0"/>
        <v>SINAPI-I 43462</v>
      </c>
      <c r="B45" s="367" t="s">
        <v>8342</v>
      </c>
      <c r="C45" s="367">
        <v>43462</v>
      </c>
      <c r="D45" s="368" t="s">
        <v>8422</v>
      </c>
      <c r="E45" s="367" t="s">
        <v>8344</v>
      </c>
      <c r="F45" s="367" t="s">
        <v>8423</v>
      </c>
      <c r="G45" s="367" t="s">
        <v>8423</v>
      </c>
    </row>
    <row r="46" spans="1:7">
      <c r="A46" s="366" t="str">
        <f t="shared" si="0"/>
        <v>SINAPI-I 43474</v>
      </c>
      <c r="B46" s="367" t="s">
        <v>8342</v>
      </c>
      <c r="C46" s="367">
        <v>43474</v>
      </c>
      <c r="D46" s="368" t="s">
        <v>8424</v>
      </c>
      <c r="E46" s="367" t="s">
        <v>8348</v>
      </c>
      <c r="F46" s="367" t="s">
        <v>8425</v>
      </c>
      <c r="G46" s="367" t="s">
        <v>8425</v>
      </c>
    </row>
    <row r="47" spans="1:7">
      <c r="A47" s="366" t="str">
        <f t="shared" si="0"/>
        <v>SINAPI-I 43464</v>
      </c>
      <c r="B47" s="367" t="s">
        <v>8342</v>
      </c>
      <c r="C47" s="367">
        <v>43464</v>
      </c>
      <c r="D47" s="368" t="s">
        <v>8426</v>
      </c>
      <c r="E47" s="367" t="s">
        <v>8344</v>
      </c>
      <c r="F47" s="367" t="s">
        <v>8423</v>
      </c>
      <c r="G47" s="367" t="s">
        <v>8423</v>
      </c>
    </row>
    <row r="48" spans="1:7">
      <c r="A48" s="366" t="str">
        <f t="shared" si="0"/>
        <v>SINAPI-I 43476</v>
      </c>
      <c r="B48" s="367" t="s">
        <v>8342</v>
      </c>
      <c r="C48" s="367">
        <v>43476</v>
      </c>
      <c r="D48" s="368" t="s">
        <v>8427</v>
      </c>
      <c r="E48" s="367" t="s">
        <v>8348</v>
      </c>
      <c r="F48" s="367" t="s">
        <v>8423</v>
      </c>
      <c r="G48" s="367" t="s">
        <v>8423</v>
      </c>
    </row>
    <row r="49" spans="1:8">
      <c r="A49" s="366" t="str">
        <f t="shared" si="0"/>
        <v>SINAPI-I 43465</v>
      </c>
      <c r="B49" s="367" t="s">
        <v>8342</v>
      </c>
      <c r="C49" s="367">
        <v>43465</v>
      </c>
      <c r="D49" s="368" t="s">
        <v>8428</v>
      </c>
      <c r="E49" s="367" t="s">
        <v>8344</v>
      </c>
      <c r="F49" s="367" t="s">
        <v>8429</v>
      </c>
      <c r="G49" s="367" t="s">
        <v>8429</v>
      </c>
    </row>
    <row r="50" spans="1:8">
      <c r="A50" s="366" t="str">
        <f t="shared" si="0"/>
        <v>SINAPI-I 43477</v>
      </c>
      <c r="B50" s="367" t="s">
        <v>8342</v>
      </c>
      <c r="C50" s="367">
        <v>43477</v>
      </c>
      <c r="D50" s="368" t="s">
        <v>8430</v>
      </c>
      <c r="E50" s="367" t="s">
        <v>8348</v>
      </c>
      <c r="F50" s="367" t="s">
        <v>8431</v>
      </c>
      <c r="G50" s="367" t="s">
        <v>8431</v>
      </c>
    </row>
    <row r="51" spans="1:8">
      <c r="A51" s="366" t="str">
        <f t="shared" si="0"/>
        <v>SINAPI-I 43466</v>
      </c>
      <c r="B51" s="367" t="s">
        <v>8342</v>
      </c>
      <c r="C51" s="367">
        <v>43466</v>
      </c>
      <c r="D51" s="368" t="s">
        <v>8432</v>
      </c>
      <c r="E51" s="367" t="s">
        <v>8344</v>
      </c>
      <c r="F51" s="367" t="s">
        <v>8433</v>
      </c>
      <c r="G51" s="367" t="s">
        <v>8433</v>
      </c>
    </row>
    <row r="52" spans="1:8">
      <c r="A52" s="366" t="str">
        <f t="shared" si="0"/>
        <v>SINAPI-I 43478</v>
      </c>
      <c r="B52" s="367" t="s">
        <v>8342</v>
      </c>
      <c r="C52" s="367">
        <v>43478</v>
      </c>
      <c r="D52" s="368" t="s">
        <v>8434</v>
      </c>
      <c r="E52" s="367" t="s">
        <v>8348</v>
      </c>
      <c r="F52" s="367" t="s">
        <v>8435</v>
      </c>
      <c r="G52" s="367" t="s">
        <v>8435</v>
      </c>
    </row>
    <row r="53" spans="1:8">
      <c r="A53" s="366" t="str">
        <f t="shared" si="0"/>
        <v>SINAPI-I 43467</v>
      </c>
      <c r="B53" s="367" t="s">
        <v>8342</v>
      </c>
      <c r="C53" s="367">
        <v>43467</v>
      </c>
      <c r="D53" s="368" t="s">
        <v>8436</v>
      </c>
      <c r="E53" s="367" t="s">
        <v>8344</v>
      </c>
      <c r="F53" s="367" t="s">
        <v>8437</v>
      </c>
      <c r="G53" s="367" t="s">
        <v>8437</v>
      </c>
    </row>
    <row r="54" spans="1:8">
      <c r="A54" s="366" t="str">
        <f t="shared" si="0"/>
        <v>SINAPI-I 43479</v>
      </c>
      <c r="B54" s="367" t="s">
        <v>8342</v>
      </c>
      <c r="C54" s="367">
        <v>43479</v>
      </c>
      <c r="D54" s="368" t="s">
        <v>8438</v>
      </c>
      <c r="E54" s="367" t="s">
        <v>8348</v>
      </c>
      <c r="F54" s="367" t="s">
        <v>8439</v>
      </c>
      <c r="G54" s="367" t="s">
        <v>8439</v>
      </c>
    </row>
    <row r="55" spans="1:8">
      <c r="A55" s="366" t="str">
        <f t="shared" si="0"/>
        <v>SINAPI-I 43468</v>
      </c>
      <c r="B55" s="367" t="s">
        <v>8342</v>
      </c>
      <c r="C55" s="367">
        <v>43468</v>
      </c>
      <c r="D55" s="368" t="s">
        <v>8440</v>
      </c>
      <c r="E55" s="367" t="s">
        <v>8344</v>
      </c>
      <c r="F55" s="367" t="s">
        <v>8441</v>
      </c>
      <c r="G55" s="367" t="s">
        <v>8441</v>
      </c>
    </row>
    <row r="56" spans="1:8">
      <c r="A56" s="366" t="str">
        <f t="shared" si="0"/>
        <v>SINAPI-I 43480</v>
      </c>
      <c r="B56" s="367" t="s">
        <v>8342</v>
      </c>
      <c r="C56" s="367">
        <v>43480</v>
      </c>
      <c r="D56" s="368" t="s">
        <v>8442</v>
      </c>
      <c r="E56" s="367" t="s">
        <v>8348</v>
      </c>
      <c r="F56" s="367" t="s">
        <v>8443</v>
      </c>
      <c r="G56" s="367" t="s">
        <v>8443</v>
      </c>
    </row>
    <row r="57" spans="1:8">
      <c r="A57" s="366" t="str">
        <f t="shared" si="0"/>
        <v>SINAPI-I 43469</v>
      </c>
      <c r="B57" s="367" t="s">
        <v>8342</v>
      </c>
      <c r="C57" s="367">
        <v>43469</v>
      </c>
      <c r="D57" s="368" t="s">
        <v>8444</v>
      </c>
      <c r="E57" s="367" t="s">
        <v>8344</v>
      </c>
      <c r="F57" s="367" t="s">
        <v>8445</v>
      </c>
      <c r="G57" s="367" t="s">
        <v>8445</v>
      </c>
    </row>
    <row r="58" spans="1:8">
      <c r="A58" s="366" t="str">
        <f t="shared" si="0"/>
        <v>SINAPI-I 43481</v>
      </c>
      <c r="B58" s="367" t="s">
        <v>8342</v>
      </c>
      <c r="C58" s="367">
        <v>43481</v>
      </c>
      <c r="D58" s="368" t="s">
        <v>8446</v>
      </c>
      <c r="E58" s="367" t="s">
        <v>8348</v>
      </c>
      <c r="F58" s="367" t="s">
        <v>8447</v>
      </c>
      <c r="G58" s="367" t="s">
        <v>8447</v>
      </c>
    </row>
    <row r="59" spans="1:8">
      <c r="A59" s="366" t="str">
        <f t="shared" si="0"/>
        <v>SINAPI-I 37373</v>
      </c>
      <c r="B59" s="367" t="s">
        <v>8342</v>
      </c>
      <c r="C59" s="367">
        <v>37373</v>
      </c>
      <c r="D59" s="368" t="s">
        <v>8448</v>
      </c>
      <c r="E59" s="367" t="s">
        <v>8344</v>
      </c>
      <c r="F59" s="367" t="s">
        <v>8449</v>
      </c>
      <c r="G59" s="367" t="s">
        <v>8449</v>
      </c>
    </row>
    <row r="60" spans="1:8">
      <c r="A60" s="366" t="str">
        <f t="shared" si="0"/>
        <v>SINAPI-I 40864</v>
      </c>
      <c r="B60" s="367" t="s">
        <v>8342</v>
      </c>
      <c r="C60" s="367">
        <v>40864</v>
      </c>
      <c r="D60" s="368" t="s">
        <v>8450</v>
      </c>
      <c r="E60" s="367" t="s">
        <v>8348</v>
      </c>
      <c r="F60" s="367" t="s">
        <v>8451</v>
      </c>
      <c r="G60" s="367" t="s">
        <v>8451</v>
      </c>
    </row>
    <row r="61" spans="1:8">
      <c r="A61" s="366" t="str">
        <f t="shared" si="0"/>
        <v>SINAPI-I 37371</v>
      </c>
      <c r="B61" s="367" t="s">
        <v>8342</v>
      </c>
      <c r="C61" s="367">
        <v>37371</v>
      </c>
      <c r="D61" s="368" t="s">
        <v>8452</v>
      </c>
      <c r="E61" s="367" t="s">
        <v>8344</v>
      </c>
      <c r="F61" s="367" t="s">
        <v>8453</v>
      </c>
      <c r="G61" s="367" t="s">
        <v>8453</v>
      </c>
    </row>
    <row r="62" spans="1:8">
      <c r="A62" s="366" t="str">
        <f t="shared" si="0"/>
        <v>SINAPI-I 40861</v>
      </c>
      <c r="B62" s="367" t="s">
        <v>8342</v>
      </c>
      <c r="C62" s="367">
        <v>40861</v>
      </c>
      <c r="D62" s="368" t="s">
        <v>8454</v>
      </c>
      <c r="E62" s="367" t="s">
        <v>8348</v>
      </c>
      <c r="F62" s="367" t="s">
        <v>8455</v>
      </c>
      <c r="G62" s="367" t="s">
        <v>8455</v>
      </c>
    </row>
    <row r="63" spans="1:8" ht="22.5">
      <c r="A63" s="366" t="str">
        <f t="shared" si="0"/>
        <v>SINAPI-I 41758</v>
      </c>
      <c r="B63" s="367" t="s">
        <v>8342</v>
      </c>
      <c r="C63" s="367">
        <v>41758</v>
      </c>
      <c r="D63" s="368" t="s">
        <v>8456</v>
      </c>
      <c r="E63" s="367" t="s">
        <v>8327</v>
      </c>
      <c r="F63" s="367" t="s">
        <v>8457</v>
      </c>
      <c r="G63" s="367" t="s">
        <v>8457</v>
      </c>
      <c r="H63" s="366" t="s">
        <v>8458</v>
      </c>
    </row>
    <row r="64" spans="1:8" ht="22.5">
      <c r="A64" s="366" t="str">
        <f t="shared" si="0"/>
        <v>SINAPI-I 39680</v>
      </c>
      <c r="B64" s="367" t="s">
        <v>8342</v>
      </c>
      <c r="C64" s="367">
        <v>39680</v>
      </c>
      <c r="D64" s="368" t="s">
        <v>8459</v>
      </c>
      <c r="E64" s="367" t="s">
        <v>8327</v>
      </c>
      <c r="F64" s="367" t="s">
        <v>8460</v>
      </c>
      <c r="G64" s="367" t="s">
        <v>8460</v>
      </c>
    </row>
    <row r="65" spans="1:7" ht="22.5">
      <c r="A65" s="366" t="str">
        <f t="shared" si="0"/>
        <v>SINAPI-I 39683</v>
      </c>
      <c r="B65" s="367" t="s">
        <v>8342</v>
      </c>
      <c r="C65" s="367">
        <v>39683</v>
      </c>
      <c r="D65" s="368" t="s">
        <v>8461</v>
      </c>
      <c r="E65" s="367" t="s">
        <v>8327</v>
      </c>
      <c r="F65" s="367" t="s">
        <v>8462</v>
      </c>
      <c r="G65" s="367" t="s">
        <v>8462</v>
      </c>
    </row>
    <row r="66" spans="1:7" ht="22.5">
      <c r="A66" s="366" t="str">
        <f t="shared" si="0"/>
        <v>SINAPI-I 1363</v>
      </c>
      <c r="B66" s="367" t="s">
        <v>8342</v>
      </c>
      <c r="C66" s="367">
        <v>1363</v>
      </c>
      <c r="D66" s="368" t="s">
        <v>8463</v>
      </c>
      <c r="E66" s="367" t="s">
        <v>8464</v>
      </c>
      <c r="F66" s="367" t="s">
        <v>8465</v>
      </c>
      <c r="G66" s="367" t="s">
        <v>8465</v>
      </c>
    </row>
    <row r="67" spans="1:7" ht="22.5">
      <c r="A67" s="366" t="str">
        <f t="shared" si="0"/>
        <v>SINAPI-I 1344</v>
      </c>
      <c r="B67" s="367" t="s">
        <v>8342</v>
      </c>
      <c r="C67" s="367">
        <v>1344</v>
      </c>
      <c r="D67" s="368" t="s">
        <v>8466</v>
      </c>
      <c r="E67" s="367" t="s">
        <v>8327</v>
      </c>
      <c r="F67" s="367" t="s">
        <v>8467</v>
      </c>
      <c r="G67" s="367" t="s">
        <v>8467</v>
      </c>
    </row>
    <row r="68" spans="1:7" ht="22.5">
      <c r="A68" s="366" t="str">
        <f t="shared" si="0"/>
        <v>SINAPI-I 1342</v>
      </c>
      <c r="B68" s="367" t="s">
        <v>8342</v>
      </c>
      <c r="C68" s="367">
        <v>1342</v>
      </c>
      <c r="D68" s="368" t="s">
        <v>8468</v>
      </c>
      <c r="E68" s="367" t="s">
        <v>8327</v>
      </c>
      <c r="F68" s="367" t="s">
        <v>8469</v>
      </c>
      <c r="G68" s="367" t="s">
        <v>8469</v>
      </c>
    </row>
    <row r="69" spans="1:7" ht="22.5">
      <c r="A69" s="366" t="str">
        <f t="shared" si="0"/>
        <v>SINAPI-I 1349</v>
      </c>
      <c r="B69" s="367" t="s">
        <v>8342</v>
      </c>
      <c r="C69" s="367">
        <v>1349</v>
      </c>
      <c r="D69" s="368" t="s">
        <v>8470</v>
      </c>
      <c r="E69" s="367" t="s">
        <v>8327</v>
      </c>
      <c r="F69" s="367" t="s">
        <v>8471</v>
      </c>
      <c r="G69" s="367" t="s">
        <v>8471</v>
      </c>
    </row>
    <row r="70" spans="1:7" ht="22.5">
      <c r="A70" s="366" t="str">
        <f t="shared" si="0"/>
        <v>SINAPI-I 1350</v>
      </c>
      <c r="B70" s="367" t="s">
        <v>8342</v>
      </c>
      <c r="C70" s="367">
        <v>1350</v>
      </c>
      <c r="D70" s="368" t="s">
        <v>8472</v>
      </c>
      <c r="E70" s="367" t="s">
        <v>8327</v>
      </c>
      <c r="F70" s="367" t="s">
        <v>8473</v>
      </c>
      <c r="G70" s="367" t="s">
        <v>8473</v>
      </c>
    </row>
    <row r="71" spans="1:7" ht="22.5">
      <c r="A71" s="366" t="str">
        <f t="shared" ref="A71:A134" si="1">CONCATENAR</f>
        <v>SINAPI-I 1357</v>
      </c>
      <c r="B71" s="367" t="s">
        <v>8342</v>
      </c>
      <c r="C71" s="367">
        <v>1357</v>
      </c>
      <c r="D71" s="368" t="s">
        <v>8474</v>
      </c>
      <c r="E71" s="367" t="s">
        <v>8327</v>
      </c>
      <c r="F71" s="367" t="s">
        <v>8475</v>
      </c>
      <c r="G71" s="367" t="s">
        <v>8475</v>
      </c>
    </row>
    <row r="72" spans="1:7" ht="22.5">
      <c r="A72" s="366" t="str">
        <f t="shared" si="1"/>
        <v>SINAPI-I 1359</v>
      </c>
      <c r="B72" s="367" t="s">
        <v>8342</v>
      </c>
      <c r="C72" s="367">
        <v>1359</v>
      </c>
      <c r="D72" s="368" t="s">
        <v>8476</v>
      </c>
      <c r="E72" s="367" t="s">
        <v>8327</v>
      </c>
      <c r="F72" s="367" t="s">
        <v>8477</v>
      </c>
      <c r="G72" s="367" t="s">
        <v>8477</v>
      </c>
    </row>
    <row r="73" spans="1:7" ht="22.5">
      <c r="A73" s="366" t="str">
        <f t="shared" si="1"/>
        <v>SINAPI-I 1351</v>
      </c>
      <c r="B73" s="367" t="s">
        <v>8342</v>
      </c>
      <c r="C73" s="367">
        <v>1351</v>
      </c>
      <c r="D73" s="368" t="s">
        <v>8478</v>
      </c>
      <c r="E73" s="367" t="s">
        <v>8327</v>
      </c>
      <c r="F73" s="367" t="s">
        <v>8479</v>
      </c>
      <c r="G73" s="367" t="s">
        <v>8479</v>
      </c>
    </row>
    <row r="74" spans="1:7" ht="22.5">
      <c r="A74" s="366" t="str">
        <f t="shared" si="1"/>
        <v>SINAPI-I 3113</v>
      </c>
      <c r="B74" s="367" t="s">
        <v>8342</v>
      </c>
      <c r="C74" s="367">
        <v>3113</v>
      </c>
      <c r="D74" s="368" t="s">
        <v>8480</v>
      </c>
      <c r="E74" s="367" t="s">
        <v>8481</v>
      </c>
      <c r="F74" s="367" t="s">
        <v>8482</v>
      </c>
      <c r="G74" s="367" t="s">
        <v>8482</v>
      </c>
    </row>
    <row r="75" spans="1:7" ht="22.5">
      <c r="A75" s="366" t="str">
        <f t="shared" si="1"/>
        <v>SINAPI-I 2404</v>
      </c>
      <c r="B75" s="367" t="s">
        <v>8342</v>
      </c>
      <c r="C75" s="367">
        <v>2404</v>
      </c>
      <c r="D75" s="368" t="s">
        <v>8483</v>
      </c>
      <c r="E75" s="367" t="s">
        <v>8464</v>
      </c>
      <c r="F75" s="367" t="s">
        <v>8484</v>
      </c>
      <c r="G75" s="367" t="s">
        <v>8484</v>
      </c>
    </row>
    <row r="76" spans="1:7" ht="22.5">
      <c r="A76" s="366" t="str">
        <f t="shared" si="1"/>
        <v>SINAPI-I 2418</v>
      </c>
      <c r="B76" s="367" t="s">
        <v>8342</v>
      </c>
      <c r="C76" s="367">
        <v>2418</v>
      </c>
      <c r="D76" s="368" t="s">
        <v>8485</v>
      </c>
      <c r="E76" s="367" t="s">
        <v>8327</v>
      </c>
      <c r="F76" s="367" t="s">
        <v>8486</v>
      </c>
      <c r="G76" s="367" t="s">
        <v>8486</v>
      </c>
    </row>
    <row r="77" spans="1:7" ht="22.5">
      <c r="A77" s="366" t="str">
        <f t="shared" si="1"/>
        <v>SINAPI-I 2720</v>
      </c>
      <c r="B77" s="367" t="s">
        <v>8342</v>
      </c>
      <c r="C77" s="367">
        <v>2720</v>
      </c>
      <c r="D77" s="368" t="s">
        <v>8487</v>
      </c>
      <c r="E77" s="367" t="s">
        <v>8344</v>
      </c>
      <c r="F77" s="367" t="s">
        <v>8488</v>
      </c>
      <c r="G77" s="367" t="s">
        <v>8488</v>
      </c>
    </row>
    <row r="78" spans="1:7" ht="22.5">
      <c r="A78" s="366" t="str">
        <f t="shared" si="1"/>
        <v>SINAPI-I 2719</v>
      </c>
      <c r="B78" s="367" t="s">
        <v>8342</v>
      </c>
      <c r="C78" s="367">
        <v>2719</v>
      </c>
      <c r="D78" s="368" t="s">
        <v>8489</v>
      </c>
      <c r="E78" s="367" t="s">
        <v>8344</v>
      </c>
      <c r="F78" s="367" t="s">
        <v>8490</v>
      </c>
      <c r="G78" s="367" t="s">
        <v>8490</v>
      </c>
    </row>
    <row r="79" spans="1:7">
      <c r="A79" s="366" t="str">
        <f t="shared" si="1"/>
        <v>SINAPI-I 6086</v>
      </c>
      <c r="B79" s="367" t="s">
        <v>8342</v>
      </c>
      <c r="C79" s="367">
        <v>6086</v>
      </c>
      <c r="D79" s="368" t="s">
        <v>8491</v>
      </c>
      <c r="E79" s="367" t="s">
        <v>8492</v>
      </c>
      <c r="F79" s="367" t="s">
        <v>8493</v>
      </c>
      <c r="G79" s="367" t="s">
        <v>8493</v>
      </c>
    </row>
    <row r="80" spans="1:7" ht="33.75">
      <c r="A80" s="366" t="str">
        <f t="shared" si="1"/>
        <v>SINAPI-I 38968</v>
      </c>
      <c r="B80" s="367" t="s">
        <v>8342</v>
      </c>
      <c r="C80" s="367">
        <v>38968</v>
      </c>
      <c r="D80" s="368" t="s">
        <v>8494</v>
      </c>
      <c r="E80" s="367" t="s">
        <v>8464</v>
      </c>
      <c r="F80" s="367" t="s">
        <v>8495</v>
      </c>
      <c r="G80" s="367" t="s">
        <v>8495</v>
      </c>
    </row>
    <row r="81" spans="1:7" ht="22.5">
      <c r="A81" s="366" t="str">
        <f t="shared" si="1"/>
        <v>SINAPI-I 3378</v>
      </c>
      <c r="B81" s="367" t="s">
        <v>8342</v>
      </c>
      <c r="C81" s="367">
        <v>3378</v>
      </c>
      <c r="D81" s="368" t="s">
        <v>8496</v>
      </c>
      <c r="E81" s="367" t="s">
        <v>8327</v>
      </c>
      <c r="F81" s="367" t="s">
        <v>8497</v>
      </c>
      <c r="G81" s="367" t="s">
        <v>8497</v>
      </c>
    </row>
    <row r="82" spans="1:7" ht="22.5">
      <c r="A82" s="366" t="str">
        <f t="shared" si="1"/>
        <v>SINAPI-I 3380</v>
      </c>
      <c r="B82" s="367" t="s">
        <v>8342</v>
      </c>
      <c r="C82" s="367">
        <v>3380</v>
      </c>
      <c r="D82" s="368" t="s">
        <v>8498</v>
      </c>
      <c r="E82" s="367" t="s">
        <v>8327</v>
      </c>
      <c r="F82" s="367" t="s">
        <v>8499</v>
      </c>
      <c r="G82" s="367" t="s">
        <v>8499</v>
      </c>
    </row>
    <row r="83" spans="1:7" ht="22.5">
      <c r="A83" s="366" t="str">
        <f t="shared" si="1"/>
        <v>SINAPI-I 3379</v>
      </c>
      <c r="B83" s="367" t="s">
        <v>8342</v>
      </c>
      <c r="C83" s="367">
        <v>3379</v>
      </c>
      <c r="D83" s="368" t="s">
        <v>8500</v>
      </c>
      <c r="E83" s="367" t="s">
        <v>8327</v>
      </c>
      <c r="F83" s="367" t="s">
        <v>8501</v>
      </c>
      <c r="G83" s="367" t="s">
        <v>8501</v>
      </c>
    </row>
    <row r="84" spans="1:7">
      <c r="A84" s="366" t="str">
        <f t="shared" si="1"/>
        <v>SINAPI-I 615</v>
      </c>
      <c r="B84" s="367" t="s">
        <v>8342</v>
      </c>
      <c r="C84" s="367">
        <v>615</v>
      </c>
      <c r="D84" s="368" t="s">
        <v>8502</v>
      </c>
      <c r="E84" s="367" t="s">
        <v>8464</v>
      </c>
      <c r="F84" s="367" t="s">
        <v>8503</v>
      </c>
      <c r="G84" s="367" t="s">
        <v>8503</v>
      </c>
    </row>
    <row r="85" spans="1:7" ht="22.5">
      <c r="A85" s="366" t="str">
        <f t="shared" si="1"/>
        <v>SINAPI-I 606</v>
      </c>
      <c r="B85" s="367" t="s">
        <v>8342</v>
      </c>
      <c r="C85" s="367">
        <v>606</v>
      </c>
      <c r="D85" s="368" t="s">
        <v>8504</v>
      </c>
      <c r="E85" s="367" t="s">
        <v>8464</v>
      </c>
      <c r="F85" s="367" t="s">
        <v>8505</v>
      </c>
      <c r="G85" s="367" t="s">
        <v>8505</v>
      </c>
    </row>
    <row r="86" spans="1:7" ht="22.5">
      <c r="A86" s="366" t="str">
        <f t="shared" si="1"/>
        <v>SINAPI-I 11193</v>
      </c>
      <c r="B86" s="367" t="s">
        <v>8342</v>
      </c>
      <c r="C86" s="367">
        <v>11193</v>
      </c>
      <c r="D86" s="368" t="s">
        <v>8506</v>
      </c>
      <c r="E86" s="367" t="s">
        <v>8464</v>
      </c>
      <c r="F86" s="367" t="s">
        <v>8507</v>
      </c>
      <c r="G86" s="367" t="s">
        <v>8507</v>
      </c>
    </row>
    <row r="87" spans="1:7" ht="22.5">
      <c r="A87" s="366" t="str">
        <f t="shared" si="1"/>
        <v>SINAPI-I 11197</v>
      </c>
      <c r="B87" s="367" t="s">
        <v>8342</v>
      </c>
      <c r="C87" s="367">
        <v>11197</v>
      </c>
      <c r="D87" s="368" t="s">
        <v>8508</v>
      </c>
      <c r="E87" s="367" t="s">
        <v>8327</v>
      </c>
      <c r="F87" s="367" t="s">
        <v>8509</v>
      </c>
      <c r="G87" s="367" t="s">
        <v>8509</v>
      </c>
    </row>
    <row r="88" spans="1:7" ht="22.5">
      <c r="A88" s="366" t="str">
        <f t="shared" si="1"/>
        <v>SINAPI-I 3346</v>
      </c>
      <c r="B88" s="367" t="s">
        <v>8342</v>
      </c>
      <c r="C88" s="367">
        <v>3346</v>
      </c>
      <c r="D88" s="368" t="s">
        <v>8510</v>
      </c>
      <c r="E88" s="367" t="s">
        <v>8344</v>
      </c>
      <c r="F88" s="367" t="s">
        <v>8511</v>
      </c>
      <c r="G88" s="367" t="s">
        <v>8511</v>
      </c>
    </row>
    <row r="89" spans="1:7" ht="22.5">
      <c r="A89" s="366" t="str">
        <f t="shared" si="1"/>
        <v>SINAPI-I 3348</v>
      </c>
      <c r="B89" s="367" t="s">
        <v>8342</v>
      </c>
      <c r="C89" s="367">
        <v>3348</v>
      </c>
      <c r="D89" s="368" t="s">
        <v>8512</v>
      </c>
      <c r="E89" s="367" t="s">
        <v>8344</v>
      </c>
      <c r="F89" s="367" t="s">
        <v>8513</v>
      </c>
      <c r="G89" s="367" t="s">
        <v>8513</v>
      </c>
    </row>
    <row r="90" spans="1:7" ht="22.5">
      <c r="A90" s="366" t="str">
        <f t="shared" si="1"/>
        <v>SINAPI-I 3345</v>
      </c>
      <c r="B90" s="367" t="s">
        <v>8342</v>
      </c>
      <c r="C90" s="367">
        <v>3345</v>
      </c>
      <c r="D90" s="368" t="s">
        <v>8514</v>
      </c>
      <c r="E90" s="367" t="s">
        <v>8344</v>
      </c>
      <c r="F90" s="367" t="s">
        <v>8515</v>
      </c>
      <c r="G90" s="367" t="s">
        <v>8515</v>
      </c>
    </row>
    <row r="91" spans="1:7" ht="22.5">
      <c r="A91" s="366" t="str">
        <f t="shared" si="1"/>
        <v>SINAPI-I 39833</v>
      </c>
      <c r="B91" s="367" t="s">
        <v>8342</v>
      </c>
      <c r="C91" s="367">
        <v>39833</v>
      </c>
      <c r="D91" s="368" t="s">
        <v>8516</v>
      </c>
      <c r="E91" s="367" t="s">
        <v>8344</v>
      </c>
      <c r="F91" s="367" t="s">
        <v>8517</v>
      </c>
      <c r="G91" s="367" t="s">
        <v>8517</v>
      </c>
    </row>
    <row r="92" spans="1:7" ht="22.5">
      <c r="A92" s="366" t="str">
        <f t="shared" si="1"/>
        <v>SINAPI-I 39834</v>
      </c>
      <c r="B92" s="367" t="s">
        <v>8342</v>
      </c>
      <c r="C92" s="367">
        <v>39834</v>
      </c>
      <c r="D92" s="368" t="s">
        <v>8518</v>
      </c>
      <c r="E92" s="367" t="s">
        <v>8344</v>
      </c>
      <c r="F92" s="367" t="s">
        <v>8519</v>
      </c>
      <c r="G92" s="367" t="s">
        <v>8519</v>
      </c>
    </row>
    <row r="93" spans="1:7" ht="22.5">
      <c r="A93" s="366" t="str">
        <f t="shared" si="1"/>
        <v>SINAPI-I 39835</v>
      </c>
      <c r="B93" s="367" t="s">
        <v>8342</v>
      </c>
      <c r="C93" s="367">
        <v>39835</v>
      </c>
      <c r="D93" s="368" t="s">
        <v>8520</v>
      </c>
      <c r="E93" s="367" t="s">
        <v>8344</v>
      </c>
      <c r="F93" s="367" t="s">
        <v>8521</v>
      </c>
      <c r="G93" s="367" t="s">
        <v>8521</v>
      </c>
    </row>
    <row r="94" spans="1:7">
      <c r="A94" s="366" t="str">
        <f t="shared" si="1"/>
        <v>SINAPI-I 3779</v>
      </c>
      <c r="B94" s="367" t="s">
        <v>8342</v>
      </c>
      <c r="C94" s="367">
        <v>3779</v>
      </c>
      <c r="D94" s="368" t="s">
        <v>8522</v>
      </c>
      <c r="E94" s="367" t="s">
        <v>8523</v>
      </c>
      <c r="F94" s="367" t="s">
        <v>8524</v>
      </c>
      <c r="G94" s="367" t="s">
        <v>8524</v>
      </c>
    </row>
    <row r="95" spans="1:7" ht="22.5">
      <c r="A95" s="366" t="str">
        <f t="shared" si="1"/>
        <v>SINAPI-I 13382</v>
      </c>
      <c r="B95" s="367" t="s">
        <v>8342</v>
      </c>
      <c r="C95" s="367">
        <v>13382</v>
      </c>
      <c r="D95" s="368" t="s">
        <v>8525</v>
      </c>
      <c r="E95" s="367" t="s">
        <v>8327</v>
      </c>
      <c r="F95" s="367" t="s">
        <v>8526</v>
      </c>
      <c r="G95" s="367" t="s">
        <v>8526</v>
      </c>
    </row>
    <row r="96" spans="1:7">
      <c r="A96" s="366" t="str">
        <f t="shared" si="1"/>
        <v>SINAPI-I 4047</v>
      </c>
      <c r="B96" s="367" t="s">
        <v>8342</v>
      </c>
      <c r="C96" s="367">
        <v>4047</v>
      </c>
      <c r="D96" s="368" t="s">
        <v>8527</v>
      </c>
      <c r="E96" s="367" t="s">
        <v>8492</v>
      </c>
      <c r="F96" s="367" t="s">
        <v>8528</v>
      </c>
      <c r="G96" s="367" t="s">
        <v>8528</v>
      </c>
    </row>
    <row r="97" spans="1:7">
      <c r="A97" s="366" t="str">
        <f t="shared" si="1"/>
        <v>SINAPI-I 4051</v>
      </c>
      <c r="B97" s="367" t="s">
        <v>8342</v>
      </c>
      <c r="C97" s="367">
        <v>4051</v>
      </c>
      <c r="D97" s="368" t="s">
        <v>8527</v>
      </c>
      <c r="E97" s="367" t="s">
        <v>8529</v>
      </c>
      <c r="F97" s="367" t="s">
        <v>8530</v>
      </c>
      <c r="G97" s="367" t="s">
        <v>8530</v>
      </c>
    </row>
    <row r="98" spans="1:7" ht="22.5">
      <c r="A98" s="366" t="str">
        <f t="shared" si="1"/>
        <v>SINAPI-I 11367</v>
      </c>
      <c r="B98" s="367" t="s">
        <v>8342</v>
      </c>
      <c r="C98" s="367">
        <v>11367</v>
      </c>
      <c r="D98" s="368" t="s">
        <v>8531</v>
      </c>
      <c r="E98" s="367" t="s">
        <v>8464</v>
      </c>
      <c r="F98" s="367" t="s">
        <v>8532</v>
      </c>
      <c r="G98" s="367" t="s">
        <v>8532</v>
      </c>
    </row>
    <row r="99" spans="1:7" ht="22.5">
      <c r="A99" s="366" t="str">
        <f t="shared" si="1"/>
        <v>SINAPI-I 11523</v>
      </c>
      <c r="B99" s="367" t="s">
        <v>8342</v>
      </c>
      <c r="C99" s="367">
        <v>11523</v>
      </c>
      <c r="D99" s="368" t="s">
        <v>8533</v>
      </c>
      <c r="E99" s="367" t="s">
        <v>8327</v>
      </c>
      <c r="F99" s="367" t="s">
        <v>8534</v>
      </c>
      <c r="G99" s="367" t="s">
        <v>8534</v>
      </c>
    </row>
    <row r="100" spans="1:7" ht="22.5">
      <c r="A100" s="366" t="str">
        <f t="shared" si="1"/>
        <v>SINAPI-I 13399</v>
      </c>
      <c r="B100" s="367" t="s">
        <v>8342</v>
      </c>
      <c r="C100" s="367">
        <v>13399</v>
      </c>
      <c r="D100" s="368" t="s">
        <v>8535</v>
      </c>
      <c r="E100" s="367" t="s">
        <v>8327</v>
      </c>
      <c r="F100" s="367" t="s">
        <v>8536</v>
      </c>
      <c r="G100" s="367" t="s">
        <v>8536</v>
      </c>
    </row>
    <row r="101" spans="1:7" ht="22.5">
      <c r="A101" s="366" t="str">
        <f t="shared" si="1"/>
        <v>SINAPI-I 39764</v>
      </c>
      <c r="B101" s="367" t="s">
        <v>8342</v>
      </c>
      <c r="C101" s="367">
        <v>39764</v>
      </c>
      <c r="D101" s="368" t="s">
        <v>8537</v>
      </c>
      <c r="E101" s="367" t="s">
        <v>8327</v>
      </c>
      <c r="F101" s="367" t="s">
        <v>8538</v>
      </c>
      <c r="G101" s="367" t="s">
        <v>8538</v>
      </c>
    </row>
    <row r="102" spans="1:7" ht="22.5">
      <c r="A102" s="366" t="str">
        <f t="shared" si="1"/>
        <v>SINAPI-I 6204</v>
      </c>
      <c r="B102" s="367" t="s">
        <v>8342</v>
      </c>
      <c r="C102" s="367">
        <v>6204</v>
      </c>
      <c r="D102" s="368" t="s">
        <v>8539</v>
      </c>
      <c r="E102" s="367" t="s">
        <v>8523</v>
      </c>
      <c r="F102" s="367" t="s">
        <v>8540</v>
      </c>
      <c r="G102" s="367" t="s">
        <v>8540</v>
      </c>
    </row>
    <row r="103" spans="1:7" ht="22.5">
      <c r="A103" s="366" t="str">
        <f t="shared" si="1"/>
        <v>SINAPI-I 6188</v>
      </c>
      <c r="B103" s="367" t="s">
        <v>8342</v>
      </c>
      <c r="C103" s="367">
        <v>6188</v>
      </c>
      <c r="D103" s="368" t="s">
        <v>8541</v>
      </c>
      <c r="E103" s="367" t="s">
        <v>8464</v>
      </c>
      <c r="F103" s="367" t="s">
        <v>8542</v>
      </c>
      <c r="G103" s="367" t="s">
        <v>8542</v>
      </c>
    </row>
    <row r="104" spans="1:7" ht="22.5">
      <c r="A104" s="366" t="str">
        <f t="shared" si="1"/>
        <v>SINAPI-I 4126</v>
      </c>
      <c r="B104" s="367" t="s">
        <v>8342</v>
      </c>
      <c r="C104" s="367">
        <v>4126</v>
      </c>
      <c r="D104" s="368" t="s">
        <v>8543</v>
      </c>
      <c r="E104" s="367" t="s">
        <v>8327</v>
      </c>
      <c r="F104" s="367" t="s">
        <v>8544</v>
      </c>
      <c r="G104" s="367" t="s">
        <v>8544</v>
      </c>
    </row>
    <row r="105" spans="1:7">
      <c r="A105" s="366" t="str">
        <f t="shared" si="1"/>
        <v>SINAPI-I 7287</v>
      </c>
      <c r="B105" s="367" t="s">
        <v>8342</v>
      </c>
      <c r="C105" s="367">
        <v>7287</v>
      </c>
      <c r="D105" s="368" t="s">
        <v>8545</v>
      </c>
      <c r="E105" s="367" t="s">
        <v>8492</v>
      </c>
      <c r="F105" s="367" t="s">
        <v>8546</v>
      </c>
      <c r="G105" s="367" t="s">
        <v>8546</v>
      </c>
    </row>
    <row r="106" spans="1:7">
      <c r="A106" s="366" t="str">
        <f t="shared" si="1"/>
        <v>SINAPI-I 7347</v>
      </c>
      <c r="B106" s="367" t="s">
        <v>8342</v>
      </c>
      <c r="C106" s="367">
        <v>7347</v>
      </c>
      <c r="D106" s="368" t="s">
        <v>8547</v>
      </c>
      <c r="E106" s="367" t="s">
        <v>8492</v>
      </c>
      <c r="F106" s="367" t="s">
        <v>8548</v>
      </c>
      <c r="G106" s="367" t="s">
        <v>8548</v>
      </c>
    </row>
    <row r="107" spans="1:7">
      <c r="A107" s="366" t="str">
        <f t="shared" si="1"/>
        <v>SINAPI-I 7344</v>
      </c>
      <c r="B107" s="367" t="s">
        <v>8342</v>
      </c>
      <c r="C107" s="367">
        <v>7344</v>
      </c>
      <c r="D107" s="368" t="s">
        <v>8549</v>
      </c>
      <c r="E107" s="367" t="s">
        <v>8492</v>
      </c>
      <c r="F107" s="367" t="s">
        <v>8550</v>
      </c>
      <c r="G107" s="367" t="s">
        <v>8550</v>
      </c>
    </row>
    <row r="108" spans="1:7">
      <c r="A108" s="366" t="str">
        <f t="shared" si="1"/>
        <v>SINAPI-I 7345</v>
      </c>
      <c r="B108" s="367" t="s">
        <v>8342</v>
      </c>
      <c r="C108" s="367">
        <v>7345</v>
      </c>
      <c r="D108" s="368" t="s">
        <v>8549</v>
      </c>
      <c r="E108" s="367" t="s">
        <v>8551</v>
      </c>
      <c r="F108" s="367" t="s">
        <v>8552</v>
      </c>
      <c r="G108" s="367" t="s">
        <v>8552</v>
      </c>
    </row>
    <row r="109" spans="1:7" ht="22.5">
      <c r="A109" s="366" t="str">
        <f t="shared" si="1"/>
        <v>SINAPI-I 10615</v>
      </c>
      <c r="B109" s="367" t="s">
        <v>8342</v>
      </c>
      <c r="C109" s="367">
        <v>10615</v>
      </c>
      <c r="D109" s="368" t="s">
        <v>8553</v>
      </c>
      <c r="E109" s="367" t="s">
        <v>8327</v>
      </c>
      <c r="F109" s="367" t="s">
        <v>8554</v>
      </c>
      <c r="G109" s="367" t="s">
        <v>8554</v>
      </c>
    </row>
    <row r="110" spans="1:7" ht="22.5">
      <c r="A110" s="366" t="str">
        <f t="shared" si="1"/>
        <v>SINAPI-I 40514</v>
      </c>
      <c r="B110" s="367" t="s">
        <v>8342</v>
      </c>
      <c r="C110" s="367">
        <v>40514</v>
      </c>
      <c r="D110" s="368" t="s">
        <v>8555</v>
      </c>
      <c r="E110" s="367" t="s">
        <v>8551</v>
      </c>
      <c r="F110" s="367" t="s">
        <v>8556</v>
      </c>
      <c r="G110" s="367" t="s">
        <v>8556</v>
      </c>
    </row>
    <row r="111" spans="1:7" ht="22.5">
      <c r="A111" s="366" t="str">
        <f t="shared" si="1"/>
        <v>SINAPI-I 4487</v>
      </c>
      <c r="B111" s="367" t="s">
        <v>8342</v>
      </c>
      <c r="C111" s="367">
        <v>4487</v>
      </c>
      <c r="D111" s="368" t="s">
        <v>8557</v>
      </c>
      <c r="E111" s="367" t="s">
        <v>8523</v>
      </c>
      <c r="F111" s="367" t="s">
        <v>8558</v>
      </c>
      <c r="G111" s="367" t="s">
        <v>8558</v>
      </c>
    </row>
    <row r="112" spans="1:7" ht="22.5">
      <c r="A112" s="366" t="str">
        <f t="shared" si="1"/>
        <v>SINAPI-I 11199</v>
      </c>
      <c r="B112" s="367" t="s">
        <v>8342</v>
      </c>
      <c r="C112" s="367">
        <v>11199</v>
      </c>
      <c r="D112" s="368" t="s">
        <v>8559</v>
      </c>
      <c r="E112" s="367" t="s">
        <v>8327</v>
      </c>
      <c r="F112" s="367" t="s">
        <v>8560</v>
      </c>
      <c r="G112" s="367" t="s">
        <v>8560</v>
      </c>
    </row>
    <row r="113" spans="1:7">
      <c r="A113" s="366" t="str">
        <f t="shared" si="1"/>
        <v>SINAPI-I 4053</v>
      </c>
      <c r="B113" s="367" t="s">
        <v>8342</v>
      </c>
      <c r="C113" s="367">
        <v>4053</v>
      </c>
      <c r="D113" s="368" t="s">
        <v>8561</v>
      </c>
      <c r="E113" s="367" t="s">
        <v>8492</v>
      </c>
      <c r="F113" s="367" t="s">
        <v>8562</v>
      </c>
      <c r="G113" s="367" t="s">
        <v>8562</v>
      </c>
    </row>
    <row r="114" spans="1:7">
      <c r="A114" s="366" t="str">
        <f t="shared" si="1"/>
        <v>SINAPI-I 4056</v>
      </c>
      <c r="B114" s="367" t="s">
        <v>8342</v>
      </c>
      <c r="C114" s="367">
        <v>4056</v>
      </c>
      <c r="D114" s="368" t="s">
        <v>8563</v>
      </c>
      <c r="E114" s="367" t="s">
        <v>8492</v>
      </c>
      <c r="F114" s="367" t="s">
        <v>8564</v>
      </c>
      <c r="G114" s="367" t="s">
        <v>8564</v>
      </c>
    </row>
    <row r="115" spans="1:7" ht="22.5">
      <c r="A115" s="366" t="str">
        <f t="shared" si="1"/>
        <v>SINAPI-I 21136</v>
      </c>
      <c r="B115" s="367" t="s">
        <v>8342</v>
      </c>
      <c r="C115" s="367">
        <v>21136</v>
      </c>
      <c r="D115" s="368" t="s">
        <v>8565</v>
      </c>
      <c r="E115" s="367" t="s">
        <v>8523</v>
      </c>
      <c r="F115" s="367" t="s">
        <v>8566</v>
      </c>
      <c r="G115" s="367" t="s">
        <v>8566</v>
      </c>
    </row>
    <row r="116" spans="1:7" ht="22.5">
      <c r="A116" s="366" t="str">
        <f t="shared" si="1"/>
        <v>SINAPI-I 21128</v>
      </c>
      <c r="B116" s="367" t="s">
        <v>8342</v>
      </c>
      <c r="C116" s="367">
        <v>21128</v>
      </c>
      <c r="D116" s="368" t="s">
        <v>8567</v>
      </c>
      <c r="E116" s="367" t="s">
        <v>8523</v>
      </c>
      <c r="F116" s="367" t="s">
        <v>8568</v>
      </c>
      <c r="G116" s="367" t="s">
        <v>8568</v>
      </c>
    </row>
    <row r="117" spans="1:7" ht="22.5">
      <c r="A117" s="366" t="str">
        <f t="shared" si="1"/>
        <v>SINAPI-I 21130</v>
      </c>
      <c r="B117" s="367" t="s">
        <v>8342</v>
      </c>
      <c r="C117" s="367">
        <v>21130</v>
      </c>
      <c r="D117" s="368" t="s">
        <v>8569</v>
      </c>
      <c r="E117" s="367" t="s">
        <v>8523</v>
      </c>
      <c r="F117" s="367" t="s">
        <v>8570</v>
      </c>
      <c r="G117" s="367" t="s">
        <v>8570</v>
      </c>
    </row>
    <row r="118" spans="1:7" ht="22.5">
      <c r="A118" s="366" t="str">
        <f t="shared" si="1"/>
        <v>SINAPI-I 21135</v>
      </c>
      <c r="B118" s="367" t="s">
        <v>8342</v>
      </c>
      <c r="C118" s="367">
        <v>21135</v>
      </c>
      <c r="D118" s="368" t="s">
        <v>8571</v>
      </c>
      <c r="E118" s="367" t="s">
        <v>8523</v>
      </c>
      <c r="F118" s="367" t="s">
        <v>8572</v>
      </c>
      <c r="G118" s="367" t="s">
        <v>8572</v>
      </c>
    </row>
    <row r="119" spans="1:7">
      <c r="A119" s="366" t="str">
        <f t="shared" si="1"/>
        <v>SINAPI-I 42402</v>
      </c>
      <c r="B119" s="367" t="s">
        <v>8342</v>
      </c>
      <c r="C119" s="367">
        <v>42402</v>
      </c>
      <c r="D119" s="368" t="s">
        <v>8573</v>
      </c>
      <c r="E119" s="367" t="s">
        <v>8574</v>
      </c>
      <c r="F119" s="367" t="s">
        <v>8575</v>
      </c>
      <c r="G119" s="367" t="s">
        <v>8575</v>
      </c>
    </row>
    <row r="120" spans="1:7" ht="22.5">
      <c r="A120" s="366" t="str">
        <f t="shared" si="1"/>
        <v>SINAPI-I 38605</v>
      </c>
      <c r="B120" s="367" t="s">
        <v>8342</v>
      </c>
      <c r="C120" s="367">
        <v>38605</v>
      </c>
      <c r="D120" s="368" t="s">
        <v>8576</v>
      </c>
      <c r="E120" s="367" t="s">
        <v>8327</v>
      </c>
      <c r="F120" s="367" t="s">
        <v>8577</v>
      </c>
      <c r="G120" s="367" t="s">
        <v>8577</v>
      </c>
    </row>
    <row r="121" spans="1:7">
      <c r="A121" s="366" t="str">
        <f t="shared" si="1"/>
        <v>SINAPI-I 11270</v>
      </c>
      <c r="B121" s="367" t="s">
        <v>8342</v>
      </c>
      <c r="C121" s="367">
        <v>11270</v>
      </c>
      <c r="D121" s="368" t="s">
        <v>8578</v>
      </c>
      <c r="E121" s="367" t="s">
        <v>8327</v>
      </c>
      <c r="F121" s="367" t="s">
        <v>8579</v>
      </c>
      <c r="G121" s="367" t="s">
        <v>8579</v>
      </c>
    </row>
    <row r="122" spans="1:7">
      <c r="A122" s="366" t="str">
        <f t="shared" si="1"/>
        <v>SINAPI-I 412</v>
      </c>
      <c r="B122" s="367" t="s">
        <v>8342</v>
      </c>
      <c r="C122" s="367">
        <v>412</v>
      </c>
      <c r="D122" s="368" t="s">
        <v>8580</v>
      </c>
      <c r="E122" s="367" t="s">
        <v>8327</v>
      </c>
      <c r="F122" s="367" t="s">
        <v>8581</v>
      </c>
      <c r="G122" s="367" t="s">
        <v>8581</v>
      </c>
    </row>
    <row r="123" spans="1:7">
      <c r="A123" s="366" t="str">
        <f t="shared" si="1"/>
        <v>SINAPI-I 414</v>
      </c>
      <c r="B123" s="367" t="s">
        <v>8342</v>
      </c>
      <c r="C123" s="367">
        <v>414</v>
      </c>
      <c r="D123" s="368" t="s">
        <v>8582</v>
      </c>
      <c r="E123" s="367" t="s">
        <v>8327</v>
      </c>
      <c r="F123" s="367" t="s">
        <v>8403</v>
      </c>
      <c r="G123" s="367" t="s">
        <v>8403</v>
      </c>
    </row>
    <row r="124" spans="1:7">
      <c r="A124" s="366" t="str">
        <f t="shared" si="1"/>
        <v>SINAPI-I 410</v>
      </c>
      <c r="B124" s="367" t="s">
        <v>8342</v>
      </c>
      <c r="C124" s="367">
        <v>410</v>
      </c>
      <c r="D124" s="368" t="s">
        <v>8583</v>
      </c>
      <c r="E124" s="367" t="s">
        <v>8327</v>
      </c>
      <c r="F124" s="367" t="s">
        <v>8584</v>
      </c>
      <c r="G124" s="367" t="s">
        <v>8584</v>
      </c>
    </row>
    <row r="125" spans="1:7">
      <c r="A125" s="366" t="str">
        <f t="shared" si="1"/>
        <v>SINAPI-I 411</v>
      </c>
      <c r="B125" s="367" t="s">
        <v>8342</v>
      </c>
      <c r="C125" s="367">
        <v>411</v>
      </c>
      <c r="D125" s="368" t="s">
        <v>8585</v>
      </c>
      <c r="E125" s="367" t="s">
        <v>8327</v>
      </c>
      <c r="F125" s="367" t="s">
        <v>8586</v>
      </c>
      <c r="G125" s="367" t="s">
        <v>8586</v>
      </c>
    </row>
    <row r="126" spans="1:7">
      <c r="A126" s="366" t="str">
        <f t="shared" si="1"/>
        <v>SINAPI-I 408</v>
      </c>
      <c r="B126" s="367" t="s">
        <v>8342</v>
      </c>
      <c r="C126" s="367">
        <v>408</v>
      </c>
      <c r="D126" s="368" t="s">
        <v>8587</v>
      </c>
      <c r="E126" s="367" t="s">
        <v>8327</v>
      </c>
      <c r="F126" s="367" t="s">
        <v>8588</v>
      </c>
      <c r="G126" s="367" t="s">
        <v>8588</v>
      </c>
    </row>
    <row r="127" spans="1:7">
      <c r="A127" s="366" t="str">
        <f t="shared" si="1"/>
        <v>SINAPI-I 39131</v>
      </c>
      <c r="B127" s="367" t="s">
        <v>8342</v>
      </c>
      <c r="C127" s="367">
        <v>39131</v>
      </c>
      <c r="D127" s="368" t="s">
        <v>8589</v>
      </c>
      <c r="E127" s="367" t="s">
        <v>8327</v>
      </c>
      <c r="F127" s="367" t="s">
        <v>8590</v>
      </c>
      <c r="G127" s="367" t="s">
        <v>8590</v>
      </c>
    </row>
    <row r="128" spans="1:7">
      <c r="A128" s="366" t="str">
        <f t="shared" si="1"/>
        <v>SINAPI-I 394</v>
      </c>
      <c r="B128" s="367" t="s">
        <v>8342</v>
      </c>
      <c r="C128" s="367">
        <v>394</v>
      </c>
      <c r="D128" s="368" t="s">
        <v>8591</v>
      </c>
      <c r="E128" s="367" t="s">
        <v>8327</v>
      </c>
      <c r="F128" s="367" t="s">
        <v>8592</v>
      </c>
      <c r="G128" s="367" t="s">
        <v>8592</v>
      </c>
    </row>
    <row r="129" spans="1:7">
      <c r="A129" s="366" t="str">
        <f t="shared" si="1"/>
        <v>SINAPI-I 39130</v>
      </c>
      <c r="B129" s="367" t="s">
        <v>8342</v>
      </c>
      <c r="C129" s="367">
        <v>39130</v>
      </c>
      <c r="D129" s="368" t="s">
        <v>8593</v>
      </c>
      <c r="E129" s="367" t="s">
        <v>8327</v>
      </c>
      <c r="F129" s="367" t="s">
        <v>8594</v>
      </c>
      <c r="G129" s="367" t="s">
        <v>8594</v>
      </c>
    </row>
    <row r="130" spans="1:7">
      <c r="A130" s="366" t="str">
        <f t="shared" si="1"/>
        <v>SINAPI-I 395</v>
      </c>
      <c r="B130" s="367" t="s">
        <v>8342</v>
      </c>
      <c r="C130" s="367">
        <v>395</v>
      </c>
      <c r="D130" s="368" t="s">
        <v>8595</v>
      </c>
      <c r="E130" s="367" t="s">
        <v>8327</v>
      </c>
      <c r="F130" s="367" t="s">
        <v>8596</v>
      </c>
      <c r="G130" s="367" t="s">
        <v>8596</v>
      </c>
    </row>
    <row r="131" spans="1:7">
      <c r="A131" s="366" t="str">
        <f t="shared" si="1"/>
        <v>SINAPI-I 39127</v>
      </c>
      <c r="B131" s="367" t="s">
        <v>8342</v>
      </c>
      <c r="C131" s="367">
        <v>39127</v>
      </c>
      <c r="D131" s="368" t="s">
        <v>8597</v>
      </c>
      <c r="E131" s="367" t="s">
        <v>8327</v>
      </c>
      <c r="F131" s="367" t="s">
        <v>8598</v>
      </c>
      <c r="G131" s="367" t="s">
        <v>8598</v>
      </c>
    </row>
    <row r="132" spans="1:7">
      <c r="A132" s="366" t="str">
        <f t="shared" si="1"/>
        <v>SINAPI-I 392</v>
      </c>
      <c r="B132" s="367" t="s">
        <v>8342</v>
      </c>
      <c r="C132" s="367">
        <v>392</v>
      </c>
      <c r="D132" s="368" t="s">
        <v>8599</v>
      </c>
      <c r="E132" s="367" t="s">
        <v>8327</v>
      </c>
      <c r="F132" s="367" t="s">
        <v>8600</v>
      </c>
      <c r="G132" s="367" t="s">
        <v>8600</v>
      </c>
    </row>
    <row r="133" spans="1:7">
      <c r="A133" s="366" t="str">
        <f t="shared" si="1"/>
        <v>SINAPI-I 39129</v>
      </c>
      <c r="B133" s="367" t="s">
        <v>8342</v>
      </c>
      <c r="C133" s="367">
        <v>39129</v>
      </c>
      <c r="D133" s="368" t="s">
        <v>8601</v>
      </c>
      <c r="E133" s="367" t="s">
        <v>8327</v>
      </c>
      <c r="F133" s="367" t="s">
        <v>8602</v>
      </c>
      <c r="G133" s="367" t="s">
        <v>8602</v>
      </c>
    </row>
    <row r="134" spans="1:7">
      <c r="A134" s="366" t="str">
        <f t="shared" si="1"/>
        <v>SINAPI-I 393</v>
      </c>
      <c r="B134" s="367" t="s">
        <v>8342</v>
      </c>
      <c r="C134" s="367">
        <v>393</v>
      </c>
      <c r="D134" s="368" t="s">
        <v>8603</v>
      </c>
      <c r="E134" s="367" t="s">
        <v>8327</v>
      </c>
      <c r="F134" s="367" t="s">
        <v>8604</v>
      </c>
      <c r="G134" s="367" t="s">
        <v>8604</v>
      </c>
    </row>
    <row r="135" spans="1:7">
      <c r="A135" s="366" t="str">
        <f t="shared" ref="A135:A198" si="2">CONCATENAR</f>
        <v>SINAPI-I 39133</v>
      </c>
      <c r="B135" s="367" t="s">
        <v>8342</v>
      </c>
      <c r="C135" s="367">
        <v>39133</v>
      </c>
      <c r="D135" s="368" t="s">
        <v>8605</v>
      </c>
      <c r="E135" s="367" t="s">
        <v>8327</v>
      </c>
      <c r="F135" s="367" t="s">
        <v>8606</v>
      </c>
      <c r="G135" s="367" t="s">
        <v>8606</v>
      </c>
    </row>
    <row r="136" spans="1:7">
      <c r="A136" s="366" t="str">
        <f t="shared" si="2"/>
        <v>SINAPI-I 397</v>
      </c>
      <c r="B136" s="367" t="s">
        <v>8342</v>
      </c>
      <c r="C136" s="367">
        <v>397</v>
      </c>
      <c r="D136" s="368" t="s">
        <v>8607</v>
      </c>
      <c r="E136" s="367" t="s">
        <v>8327</v>
      </c>
      <c r="F136" s="367" t="s">
        <v>8608</v>
      </c>
      <c r="G136" s="367" t="s">
        <v>8608</v>
      </c>
    </row>
    <row r="137" spans="1:7">
      <c r="A137" s="366" t="str">
        <f t="shared" si="2"/>
        <v>SINAPI-I 39132</v>
      </c>
      <c r="B137" s="367" t="s">
        <v>8342</v>
      </c>
      <c r="C137" s="367">
        <v>39132</v>
      </c>
      <c r="D137" s="368" t="s">
        <v>8609</v>
      </c>
      <c r="E137" s="367" t="s">
        <v>8327</v>
      </c>
      <c r="F137" s="367" t="s">
        <v>8610</v>
      </c>
      <c r="G137" s="367" t="s">
        <v>8610</v>
      </c>
    </row>
    <row r="138" spans="1:7">
      <c r="A138" s="366" t="str">
        <f t="shared" si="2"/>
        <v>SINAPI-I 396</v>
      </c>
      <c r="B138" s="367" t="s">
        <v>8342</v>
      </c>
      <c r="C138" s="367">
        <v>396</v>
      </c>
      <c r="D138" s="368" t="s">
        <v>8611</v>
      </c>
      <c r="E138" s="367" t="s">
        <v>8327</v>
      </c>
      <c r="F138" s="367" t="s">
        <v>8612</v>
      </c>
      <c r="G138" s="367" t="s">
        <v>8612</v>
      </c>
    </row>
    <row r="139" spans="1:7">
      <c r="A139" s="366" t="str">
        <f t="shared" si="2"/>
        <v>SINAPI-I 39135</v>
      </c>
      <c r="B139" s="367" t="s">
        <v>8342</v>
      </c>
      <c r="C139" s="367">
        <v>39135</v>
      </c>
      <c r="D139" s="368" t="s">
        <v>8613</v>
      </c>
      <c r="E139" s="367" t="s">
        <v>8327</v>
      </c>
      <c r="F139" s="367" t="s">
        <v>8614</v>
      </c>
      <c r="G139" s="367" t="s">
        <v>8614</v>
      </c>
    </row>
    <row r="140" spans="1:7">
      <c r="A140" s="366" t="str">
        <f t="shared" si="2"/>
        <v>SINAPI-I 39128</v>
      </c>
      <c r="B140" s="367" t="s">
        <v>8342</v>
      </c>
      <c r="C140" s="367">
        <v>39128</v>
      </c>
      <c r="D140" s="368" t="s">
        <v>8615</v>
      </c>
      <c r="E140" s="367" t="s">
        <v>8327</v>
      </c>
      <c r="F140" s="367" t="s">
        <v>8616</v>
      </c>
      <c r="G140" s="367" t="s">
        <v>8616</v>
      </c>
    </row>
    <row r="141" spans="1:7">
      <c r="A141" s="366" t="str">
        <f t="shared" si="2"/>
        <v>SINAPI-I 400</v>
      </c>
      <c r="B141" s="367" t="s">
        <v>8342</v>
      </c>
      <c r="C141" s="367">
        <v>400</v>
      </c>
      <c r="D141" s="368" t="s">
        <v>8617</v>
      </c>
      <c r="E141" s="367" t="s">
        <v>8327</v>
      </c>
      <c r="F141" s="367" t="s">
        <v>8618</v>
      </c>
      <c r="G141" s="367" t="s">
        <v>8618</v>
      </c>
    </row>
    <row r="142" spans="1:7">
      <c r="A142" s="366" t="str">
        <f t="shared" si="2"/>
        <v>SINAPI-I 39125</v>
      </c>
      <c r="B142" s="367" t="s">
        <v>8342</v>
      </c>
      <c r="C142" s="367">
        <v>39125</v>
      </c>
      <c r="D142" s="368" t="s">
        <v>8619</v>
      </c>
      <c r="E142" s="367" t="s">
        <v>8327</v>
      </c>
      <c r="F142" s="367" t="s">
        <v>8616</v>
      </c>
      <c r="G142" s="367" t="s">
        <v>8616</v>
      </c>
    </row>
    <row r="143" spans="1:7">
      <c r="A143" s="366" t="str">
        <f t="shared" si="2"/>
        <v>SINAPI-I 39134</v>
      </c>
      <c r="B143" s="367" t="s">
        <v>8342</v>
      </c>
      <c r="C143" s="367">
        <v>39134</v>
      </c>
      <c r="D143" s="368" t="s">
        <v>8620</v>
      </c>
      <c r="E143" s="367" t="s">
        <v>8327</v>
      </c>
      <c r="F143" s="367" t="s">
        <v>8621</v>
      </c>
      <c r="G143" s="367" t="s">
        <v>8621</v>
      </c>
    </row>
    <row r="144" spans="1:7">
      <c r="A144" s="366" t="str">
        <f t="shared" si="2"/>
        <v>SINAPI-I 398</v>
      </c>
      <c r="B144" s="367" t="s">
        <v>8342</v>
      </c>
      <c r="C144" s="367">
        <v>398</v>
      </c>
      <c r="D144" s="368" t="s">
        <v>8622</v>
      </c>
      <c r="E144" s="367" t="s">
        <v>8327</v>
      </c>
      <c r="F144" s="367" t="s">
        <v>8623</v>
      </c>
      <c r="G144" s="367" t="s">
        <v>8623</v>
      </c>
    </row>
    <row r="145" spans="1:7">
      <c r="A145" s="366" t="str">
        <f t="shared" si="2"/>
        <v>SINAPI-I 39126</v>
      </c>
      <c r="B145" s="367" t="s">
        <v>8342</v>
      </c>
      <c r="C145" s="367">
        <v>39126</v>
      </c>
      <c r="D145" s="368" t="s">
        <v>8624</v>
      </c>
      <c r="E145" s="367" t="s">
        <v>8327</v>
      </c>
      <c r="F145" s="367" t="s">
        <v>8625</v>
      </c>
      <c r="G145" s="367" t="s">
        <v>8625</v>
      </c>
    </row>
    <row r="146" spans="1:7">
      <c r="A146" s="366" t="str">
        <f t="shared" si="2"/>
        <v>SINAPI-I 399</v>
      </c>
      <c r="B146" s="367" t="s">
        <v>8342</v>
      </c>
      <c r="C146" s="367">
        <v>399</v>
      </c>
      <c r="D146" s="368" t="s">
        <v>8626</v>
      </c>
      <c r="E146" s="367" t="s">
        <v>8327</v>
      </c>
      <c r="F146" s="367" t="s">
        <v>8627</v>
      </c>
      <c r="G146" s="367" t="s">
        <v>8627</v>
      </c>
    </row>
    <row r="147" spans="1:7">
      <c r="A147" s="366" t="str">
        <f t="shared" si="2"/>
        <v>SINAPI-I 39158</v>
      </c>
      <c r="B147" s="367" t="s">
        <v>8342</v>
      </c>
      <c r="C147" s="367">
        <v>39158</v>
      </c>
      <c r="D147" s="368" t="s">
        <v>8628</v>
      </c>
      <c r="E147" s="367" t="s">
        <v>8327</v>
      </c>
      <c r="F147" s="367" t="s">
        <v>8629</v>
      </c>
      <c r="G147" s="367" t="s">
        <v>8629</v>
      </c>
    </row>
    <row r="148" spans="1:7">
      <c r="A148" s="366" t="str">
        <f t="shared" si="2"/>
        <v>SINAPI-I 39141</v>
      </c>
      <c r="B148" s="367" t="s">
        <v>8342</v>
      </c>
      <c r="C148" s="367">
        <v>39141</v>
      </c>
      <c r="D148" s="368" t="s">
        <v>8630</v>
      </c>
      <c r="E148" s="367" t="s">
        <v>8327</v>
      </c>
      <c r="F148" s="367" t="s">
        <v>8631</v>
      </c>
      <c r="G148" s="367" t="s">
        <v>8631</v>
      </c>
    </row>
    <row r="149" spans="1:7">
      <c r="A149" s="366" t="str">
        <f t="shared" si="2"/>
        <v>SINAPI-I 39140</v>
      </c>
      <c r="B149" s="367" t="s">
        <v>8342</v>
      </c>
      <c r="C149" s="367">
        <v>39140</v>
      </c>
      <c r="D149" s="368" t="s">
        <v>8632</v>
      </c>
      <c r="E149" s="367" t="s">
        <v>8327</v>
      </c>
      <c r="F149" s="367" t="s">
        <v>8633</v>
      </c>
      <c r="G149" s="367" t="s">
        <v>8633</v>
      </c>
    </row>
    <row r="150" spans="1:7">
      <c r="A150" s="366" t="str">
        <f t="shared" si="2"/>
        <v>SINAPI-I 39137</v>
      </c>
      <c r="B150" s="367" t="s">
        <v>8342</v>
      </c>
      <c r="C150" s="367">
        <v>39137</v>
      </c>
      <c r="D150" s="368" t="s">
        <v>8634</v>
      </c>
      <c r="E150" s="367" t="s">
        <v>8327</v>
      </c>
      <c r="F150" s="367" t="s">
        <v>8635</v>
      </c>
      <c r="G150" s="367" t="s">
        <v>8635</v>
      </c>
    </row>
    <row r="151" spans="1:7">
      <c r="A151" s="366" t="str">
        <f t="shared" si="2"/>
        <v>SINAPI-I 39139</v>
      </c>
      <c r="B151" s="367" t="s">
        <v>8342</v>
      </c>
      <c r="C151" s="367">
        <v>39139</v>
      </c>
      <c r="D151" s="368" t="s">
        <v>8636</v>
      </c>
      <c r="E151" s="367" t="s">
        <v>8327</v>
      </c>
      <c r="F151" s="367" t="s">
        <v>8637</v>
      </c>
      <c r="G151" s="367" t="s">
        <v>8637</v>
      </c>
    </row>
    <row r="152" spans="1:7">
      <c r="A152" s="366" t="str">
        <f t="shared" si="2"/>
        <v>SINAPI-I 39143</v>
      </c>
      <c r="B152" s="367" t="s">
        <v>8342</v>
      </c>
      <c r="C152" s="367">
        <v>39143</v>
      </c>
      <c r="D152" s="368" t="s">
        <v>8638</v>
      </c>
      <c r="E152" s="367" t="s">
        <v>8327</v>
      </c>
      <c r="F152" s="367" t="s">
        <v>8639</v>
      </c>
      <c r="G152" s="367" t="s">
        <v>8639</v>
      </c>
    </row>
    <row r="153" spans="1:7">
      <c r="A153" s="366" t="str">
        <f t="shared" si="2"/>
        <v>SINAPI-I 39142</v>
      </c>
      <c r="B153" s="367" t="s">
        <v>8342</v>
      </c>
      <c r="C153" s="367">
        <v>39142</v>
      </c>
      <c r="D153" s="368" t="s">
        <v>8640</v>
      </c>
      <c r="E153" s="367" t="s">
        <v>8327</v>
      </c>
      <c r="F153" s="367" t="s">
        <v>8641</v>
      </c>
      <c r="G153" s="367" t="s">
        <v>8641</v>
      </c>
    </row>
    <row r="154" spans="1:7">
      <c r="A154" s="366" t="str">
        <f t="shared" si="2"/>
        <v>SINAPI-I 39138</v>
      </c>
      <c r="B154" s="367" t="s">
        <v>8342</v>
      </c>
      <c r="C154" s="367">
        <v>39138</v>
      </c>
      <c r="D154" s="368" t="s">
        <v>8642</v>
      </c>
      <c r="E154" s="367" t="s">
        <v>8327</v>
      </c>
      <c r="F154" s="367" t="s">
        <v>8407</v>
      </c>
      <c r="G154" s="367" t="s">
        <v>8407</v>
      </c>
    </row>
    <row r="155" spans="1:7">
      <c r="A155" s="366" t="str">
        <f t="shared" si="2"/>
        <v>SINAPI-I 39136</v>
      </c>
      <c r="B155" s="367" t="s">
        <v>8342</v>
      </c>
      <c r="C155" s="367">
        <v>39136</v>
      </c>
      <c r="D155" s="368" t="s">
        <v>8643</v>
      </c>
      <c r="E155" s="367" t="s">
        <v>8327</v>
      </c>
      <c r="F155" s="367" t="s">
        <v>8644</v>
      </c>
      <c r="G155" s="367" t="s">
        <v>8644</v>
      </c>
    </row>
    <row r="156" spans="1:7">
      <c r="A156" s="366" t="str">
        <f t="shared" si="2"/>
        <v>SINAPI-I 39144</v>
      </c>
      <c r="B156" s="367" t="s">
        <v>8342</v>
      </c>
      <c r="C156" s="367">
        <v>39144</v>
      </c>
      <c r="D156" s="368" t="s">
        <v>8645</v>
      </c>
      <c r="E156" s="367" t="s">
        <v>8327</v>
      </c>
      <c r="F156" s="367" t="s">
        <v>8596</v>
      </c>
      <c r="G156" s="367" t="s">
        <v>8596</v>
      </c>
    </row>
    <row r="157" spans="1:7">
      <c r="A157" s="366" t="str">
        <f t="shared" si="2"/>
        <v>SINAPI-I 39145</v>
      </c>
      <c r="B157" s="367" t="s">
        <v>8342</v>
      </c>
      <c r="C157" s="367">
        <v>39145</v>
      </c>
      <c r="D157" s="368" t="s">
        <v>8646</v>
      </c>
      <c r="E157" s="367" t="s">
        <v>8327</v>
      </c>
      <c r="F157" s="367" t="s">
        <v>8647</v>
      </c>
      <c r="G157" s="367" t="s">
        <v>8647</v>
      </c>
    </row>
    <row r="158" spans="1:7">
      <c r="A158" s="366" t="str">
        <f t="shared" si="2"/>
        <v>SINAPI-I 12615</v>
      </c>
      <c r="B158" s="367" t="s">
        <v>8342</v>
      </c>
      <c r="C158" s="367">
        <v>12615</v>
      </c>
      <c r="D158" s="368" t="s">
        <v>8648</v>
      </c>
      <c r="E158" s="367" t="s">
        <v>8327</v>
      </c>
      <c r="F158" s="367" t="s">
        <v>8649</v>
      </c>
      <c r="G158" s="367" t="s">
        <v>8649</v>
      </c>
    </row>
    <row r="159" spans="1:7" ht="22.5">
      <c r="A159" s="366" t="str">
        <f t="shared" si="2"/>
        <v>SINAPI-I 11927</v>
      </c>
      <c r="B159" s="367" t="s">
        <v>8342</v>
      </c>
      <c r="C159" s="367">
        <v>11927</v>
      </c>
      <c r="D159" s="368" t="s">
        <v>8650</v>
      </c>
      <c r="E159" s="367" t="s">
        <v>8327</v>
      </c>
      <c r="F159" s="367" t="s">
        <v>8651</v>
      </c>
      <c r="G159" s="367" t="s">
        <v>8651</v>
      </c>
    </row>
    <row r="160" spans="1:7" ht="22.5">
      <c r="A160" s="366" t="str">
        <f t="shared" si="2"/>
        <v>SINAPI-I 11928</v>
      </c>
      <c r="B160" s="367" t="s">
        <v>8342</v>
      </c>
      <c r="C160" s="367">
        <v>11928</v>
      </c>
      <c r="D160" s="368" t="s">
        <v>8652</v>
      </c>
      <c r="E160" s="367" t="s">
        <v>8327</v>
      </c>
      <c r="F160" s="367" t="s">
        <v>8653</v>
      </c>
      <c r="G160" s="367" t="s">
        <v>8653</v>
      </c>
    </row>
    <row r="161" spans="1:7" ht="22.5">
      <c r="A161" s="366" t="str">
        <f t="shared" si="2"/>
        <v>SINAPI-I 11929</v>
      </c>
      <c r="B161" s="367" t="s">
        <v>8342</v>
      </c>
      <c r="C161" s="367">
        <v>11929</v>
      </c>
      <c r="D161" s="368" t="s">
        <v>8654</v>
      </c>
      <c r="E161" s="367" t="s">
        <v>8327</v>
      </c>
      <c r="F161" s="367" t="s">
        <v>8655</v>
      </c>
      <c r="G161" s="367" t="s">
        <v>8655</v>
      </c>
    </row>
    <row r="162" spans="1:7">
      <c r="A162" s="366" t="str">
        <f t="shared" si="2"/>
        <v>SINAPI-I 36801</v>
      </c>
      <c r="B162" s="367" t="s">
        <v>8342</v>
      </c>
      <c r="C162" s="367">
        <v>36801</v>
      </c>
      <c r="D162" s="368" t="s">
        <v>8656</v>
      </c>
      <c r="E162" s="367" t="s">
        <v>8327</v>
      </c>
      <c r="F162" s="367" t="s">
        <v>8657</v>
      </c>
      <c r="G162" s="367" t="s">
        <v>8657</v>
      </c>
    </row>
    <row r="163" spans="1:7">
      <c r="A163" s="366" t="str">
        <f t="shared" si="2"/>
        <v>SINAPI-I 36246</v>
      </c>
      <c r="B163" s="367" t="s">
        <v>8342</v>
      </c>
      <c r="C163" s="367">
        <v>36246</v>
      </c>
      <c r="D163" s="368" t="s">
        <v>8658</v>
      </c>
      <c r="E163" s="367" t="s">
        <v>8523</v>
      </c>
      <c r="F163" s="367" t="s">
        <v>8659</v>
      </c>
      <c r="G163" s="367" t="s">
        <v>8659</v>
      </c>
    </row>
    <row r="164" spans="1:7">
      <c r="A164" s="366" t="str">
        <f t="shared" si="2"/>
        <v>SINAPI-I 37600</v>
      </c>
      <c r="B164" s="367" t="s">
        <v>8342</v>
      </c>
      <c r="C164" s="367">
        <v>37600</v>
      </c>
      <c r="D164" s="368" t="s">
        <v>8660</v>
      </c>
      <c r="E164" s="367" t="s">
        <v>8327</v>
      </c>
      <c r="F164" s="367" t="s">
        <v>8661</v>
      </c>
      <c r="G164" s="367" t="s">
        <v>8661</v>
      </c>
    </row>
    <row r="165" spans="1:7">
      <c r="A165" s="366" t="str">
        <f t="shared" si="2"/>
        <v>SINAPI-I 37599</v>
      </c>
      <c r="B165" s="367" t="s">
        <v>8342</v>
      </c>
      <c r="C165" s="367">
        <v>37599</v>
      </c>
      <c r="D165" s="368" t="s">
        <v>8662</v>
      </c>
      <c r="E165" s="367" t="s">
        <v>8327</v>
      </c>
      <c r="F165" s="367" t="s">
        <v>8663</v>
      </c>
      <c r="G165" s="367" t="s">
        <v>8663</v>
      </c>
    </row>
    <row r="166" spans="1:7">
      <c r="A166" s="366" t="str">
        <f t="shared" si="2"/>
        <v>SINAPI-I 1</v>
      </c>
      <c r="B166" s="367" t="s">
        <v>8342</v>
      </c>
      <c r="C166" s="367">
        <v>1</v>
      </c>
      <c r="D166" s="368" t="s">
        <v>8664</v>
      </c>
      <c r="E166" s="367" t="s">
        <v>8574</v>
      </c>
      <c r="F166" s="367" t="s">
        <v>8665</v>
      </c>
      <c r="G166" s="367" t="s">
        <v>8665</v>
      </c>
    </row>
    <row r="167" spans="1:7">
      <c r="A167" s="366" t="str">
        <f t="shared" si="2"/>
        <v>SINAPI-I 3</v>
      </c>
      <c r="B167" s="367" t="s">
        <v>8342</v>
      </c>
      <c r="C167" s="367">
        <v>3</v>
      </c>
      <c r="D167" s="368" t="s">
        <v>8666</v>
      </c>
      <c r="E167" s="367" t="s">
        <v>8551</v>
      </c>
      <c r="F167" s="367" t="s">
        <v>8667</v>
      </c>
      <c r="G167" s="367" t="s">
        <v>8667</v>
      </c>
    </row>
    <row r="168" spans="1:7">
      <c r="A168" s="366" t="str">
        <f t="shared" si="2"/>
        <v>SINAPI-I 43054</v>
      </c>
      <c r="B168" s="367" t="s">
        <v>8342</v>
      </c>
      <c r="C168" s="367">
        <v>43054</v>
      </c>
      <c r="D168" s="368" t="s">
        <v>8668</v>
      </c>
      <c r="E168" s="367" t="s">
        <v>8574</v>
      </c>
      <c r="F168" s="367" t="s">
        <v>8669</v>
      </c>
      <c r="G168" s="367" t="s">
        <v>8669</v>
      </c>
    </row>
    <row r="169" spans="1:7">
      <c r="A169" s="366" t="str">
        <f t="shared" si="2"/>
        <v>SINAPI-I 42403</v>
      </c>
      <c r="B169" s="367" t="s">
        <v>8342</v>
      </c>
      <c r="C169" s="367">
        <v>42403</v>
      </c>
      <c r="D169" s="368" t="s">
        <v>8670</v>
      </c>
      <c r="E169" s="367" t="s">
        <v>8574</v>
      </c>
      <c r="F169" s="367" t="s">
        <v>8671</v>
      </c>
      <c r="G169" s="367" t="s">
        <v>8671</v>
      </c>
    </row>
    <row r="170" spans="1:7">
      <c r="A170" s="366" t="str">
        <f t="shared" si="2"/>
        <v>SINAPI-I 42404</v>
      </c>
      <c r="B170" s="367" t="s">
        <v>8342</v>
      </c>
      <c r="C170" s="367">
        <v>42404</v>
      </c>
      <c r="D170" s="368" t="s">
        <v>8672</v>
      </c>
      <c r="E170" s="367" t="s">
        <v>8574</v>
      </c>
      <c r="F170" s="367" t="s">
        <v>8673</v>
      </c>
      <c r="G170" s="367" t="s">
        <v>8673</v>
      </c>
    </row>
    <row r="171" spans="1:7">
      <c r="A171" s="366" t="str">
        <f t="shared" si="2"/>
        <v>SINAPI-I 42405</v>
      </c>
      <c r="B171" s="367" t="s">
        <v>8342</v>
      </c>
      <c r="C171" s="367">
        <v>42405</v>
      </c>
      <c r="D171" s="368" t="s">
        <v>8674</v>
      </c>
      <c r="E171" s="367" t="s">
        <v>8574</v>
      </c>
      <c r="F171" s="367" t="s">
        <v>8675</v>
      </c>
      <c r="G171" s="367" t="s">
        <v>8675</v>
      </c>
    </row>
    <row r="172" spans="1:7">
      <c r="A172" s="366" t="str">
        <f t="shared" si="2"/>
        <v>SINAPI-I 34341</v>
      </c>
      <c r="B172" s="367" t="s">
        <v>8342</v>
      </c>
      <c r="C172" s="367">
        <v>34341</v>
      </c>
      <c r="D172" s="368" t="s">
        <v>8676</v>
      </c>
      <c r="E172" s="367" t="s">
        <v>8574</v>
      </c>
      <c r="F172" s="367" t="s">
        <v>8651</v>
      </c>
      <c r="G172" s="367" t="s">
        <v>8651</v>
      </c>
    </row>
    <row r="173" spans="1:7">
      <c r="A173" s="366" t="str">
        <f t="shared" si="2"/>
        <v>SINAPI-I 43053</v>
      </c>
      <c r="B173" s="367" t="s">
        <v>8342</v>
      </c>
      <c r="C173" s="367">
        <v>43053</v>
      </c>
      <c r="D173" s="368" t="s">
        <v>8677</v>
      </c>
      <c r="E173" s="367" t="s">
        <v>8574</v>
      </c>
      <c r="F173" s="367" t="s">
        <v>8678</v>
      </c>
      <c r="G173" s="367" t="s">
        <v>8678</v>
      </c>
    </row>
    <row r="174" spans="1:7">
      <c r="A174" s="366" t="str">
        <f t="shared" si="2"/>
        <v>SINAPI-I 43058</v>
      </c>
      <c r="B174" s="367" t="s">
        <v>8342</v>
      </c>
      <c r="C174" s="367">
        <v>43058</v>
      </c>
      <c r="D174" s="368" t="s">
        <v>8679</v>
      </c>
      <c r="E174" s="367" t="s">
        <v>8574</v>
      </c>
      <c r="F174" s="367" t="s">
        <v>8680</v>
      </c>
      <c r="G174" s="367" t="s">
        <v>8680</v>
      </c>
    </row>
    <row r="175" spans="1:7">
      <c r="A175" s="366" t="str">
        <f t="shared" si="2"/>
        <v>SINAPI-I 34</v>
      </c>
      <c r="B175" s="367" t="s">
        <v>8342</v>
      </c>
      <c r="C175" s="367">
        <v>34</v>
      </c>
      <c r="D175" s="368" t="s">
        <v>8681</v>
      </c>
      <c r="E175" s="367" t="s">
        <v>8574</v>
      </c>
      <c r="F175" s="367" t="s">
        <v>8682</v>
      </c>
      <c r="G175" s="367" t="s">
        <v>8682</v>
      </c>
    </row>
    <row r="176" spans="1:7">
      <c r="A176" s="366" t="str">
        <f t="shared" si="2"/>
        <v>SINAPI-I 43055</v>
      </c>
      <c r="B176" s="367" t="s">
        <v>8342</v>
      </c>
      <c r="C176" s="367">
        <v>43055</v>
      </c>
      <c r="D176" s="368" t="s">
        <v>8683</v>
      </c>
      <c r="E176" s="367" t="s">
        <v>8574</v>
      </c>
      <c r="F176" s="367" t="s">
        <v>8684</v>
      </c>
      <c r="G176" s="367" t="s">
        <v>8684</v>
      </c>
    </row>
    <row r="177" spans="1:7">
      <c r="A177" s="366" t="str">
        <f t="shared" si="2"/>
        <v>SINAPI-I 43056</v>
      </c>
      <c r="B177" s="367" t="s">
        <v>8342</v>
      </c>
      <c r="C177" s="367">
        <v>43056</v>
      </c>
      <c r="D177" s="368" t="s">
        <v>8685</v>
      </c>
      <c r="E177" s="367" t="s">
        <v>8574</v>
      </c>
      <c r="F177" s="367" t="s">
        <v>8686</v>
      </c>
      <c r="G177" s="367" t="s">
        <v>8686</v>
      </c>
    </row>
    <row r="178" spans="1:7">
      <c r="A178" s="366" t="str">
        <f t="shared" si="2"/>
        <v>SINAPI-I 43057</v>
      </c>
      <c r="B178" s="367" t="s">
        <v>8342</v>
      </c>
      <c r="C178" s="367">
        <v>43057</v>
      </c>
      <c r="D178" s="368" t="s">
        <v>8687</v>
      </c>
      <c r="E178" s="367" t="s">
        <v>8574</v>
      </c>
      <c r="F178" s="367" t="s">
        <v>8688</v>
      </c>
      <c r="G178" s="367" t="s">
        <v>8688</v>
      </c>
    </row>
    <row r="179" spans="1:7">
      <c r="A179" s="366" t="str">
        <f t="shared" si="2"/>
        <v>SINAPI-I 34449</v>
      </c>
      <c r="B179" s="367" t="s">
        <v>8342</v>
      </c>
      <c r="C179" s="367">
        <v>34449</v>
      </c>
      <c r="D179" s="368" t="s">
        <v>8689</v>
      </c>
      <c r="E179" s="367" t="s">
        <v>8574</v>
      </c>
      <c r="F179" s="367" t="s">
        <v>8690</v>
      </c>
      <c r="G179" s="367" t="s">
        <v>8690</v>
      </c>
    </row>
    <row r="180" spans="1:7">
      <c r="A180" s="366" t="str">
        <f t="shared" si="2"/>
        <v>SINAPI-I 32</v>
      </c>
      <c r="B180" s="367" t="s">
        <v>8342</v>
      </c>
      <c r="C180" s="367">
        <v>32</v>
      </c>
      <c r="D180" s="368" t="s">
        <v>8691</v>
      </c>
      <c r="E180" s="367" t="s">
        <v>8574</v>
      </c>
      <c r="F180" s="367" t="s">
        <v>8692</v>
      </c>
      <c r="G180" s="367" t="s">
        <v>8692</v>
      </c>
    </row>
    <row r="181" spans="1:7">
      <c r="A181" s="366" t="str">
        <f t="shared" si="2"/>
        <v>SINAPI-I 33</v>
      </c>
      <c r="B181" s="367" t="s">
        <v>8342</v>
      </c>
      <c r="C181" s="367">
        <v>33</v>
      </c>
      <c r="D181" s="368" t="s">
        <v>8693</v>
      </c>
      <c r="E181" s="367" t="s">
        <v>8574</v>
      </c>
      <c r="F181" s="367" t="s">
        <v>8694</v>
      </c>
      <c r="G181" s="367" t="s">
        <v>8694</v>
      </c>
    </row>
    <row r="182" spans="1:7">
      <c r="A182" s="366" t="str">
        <f t="shared" si="2"/>
        <v>SINAPI-I 43061</v>
      </c>
      <c r="B182" s="367" t="s">
        <v>8342</v>
      </c>
      <c r="C182" s="367">
        <v>43061</v>
      </c>
      <c r="D182" s="368" t="s">
        <v>8695</v>
      </c>
      <c r="E182" s="367" t="s">
        <v>8574</v>
      </c>
      <c r="F182" s="367" t="s">
        <v>8696</v>
      </c>
      <c r="G182" s="367" t="s">
        <v>8696</v>
      </c>
    </row>
    <row r="183" spans="1:7">
      <c r="A183" s="366" t="str">
        <f t="shared" si="2"/>
        <v>SINAPI-I 43059</v>
      </c>
      <c r="B183" s="367" t="s">
        <v>8342</v>
      </c>
      <c r="C183" s="367">
        <v>43059</v>
      </c>
      <c r="D183" s="368" t="s">
        <v>8697</v>
      </c>
      <c r="E183" s="367" t="s">
        <v>8574</v>
      </c>
      <c r="F183" s="367" t="s">
        <v>8698</v>
      </c>
      <c r="G183" s="367" t="s">
        <v>8698</v>
      </c>
    </row>
    <row r="184" spans="1:7">
      <c r="A184" s="366" t="str">
        <f t="shared" si="2"/>
        <v>SINAPI-I 43062</v>
      </c>
      <c r="B184" s="367" t="s">
        <v>8342</v>
      </c>
      <c r="C184" s="367">
        <v>43062</v>
      </c>
      <c r="D184" s="368" t="s">
        <v>8699</v>
      </c>
      <c r="E184" s="367" t="s">
        <v>8574</v>
      </c>
      <c r="F184" s="367" t="s">
        <v>8700</v>
      </c>
      <c r="G184" s="367" t="s">
        <v>8700</v>
      </c>
    </row>
    <row r="185" spans="1:7">
      <c r="A185" s="366" t="str">
        <f t="shared" si="2"/>
        <v>SINAPI-I 43060</v>
      </c>
      <c r="B185" s="367" t="s">
        <v>8342</v>
      </c>
      <c r="C185" s="367">
        <v>43060</v>
      </c>
      <c r="D185" s="368" t="s">
        <v>8701</v>
      </c>
      <c r="E185" s="367" t="s">
        <v>8574</v>
      </c>
      <c r="F185" s="367" t="s">
        <v>8702</v>
      </c>
      <c r="G185" s="367" t="s">
        <v>8702</v>
      </c>
    </row>
    <row r="186" spans="1:7">
      <c r="A186" s="366" t="str">
        <f t="shared" si="2"/>
        <v>SINAPI-I 20063</v>
      </c>
      <c r="B186" s="367" t="s">
        <v>8342</v>
      </c>
      <c r="C186" s="367">
        <v>20063</v>
      </c>
      <c r="D186" s="368" t="s">
        <v>8703</v>
      </c>
      <c r="E186" s="367" t="s">
        <v>8327</v>
      </c>
      <c r="F186" s="367" t="s">
        <v>8704</v>
      </c>
      <c r="G186" s="367" t="s">
        <v>8704</v>
      </c>
    </row>
    <row r="187" spans="1:7">
      <c r="A187" s="366" t="str">
        <f t="shared" si="2"/>
        <v>SINAPI-I 40410</v>
      </c>
      <c r="B187" s="367" t="s">
        <v>8342</v>
      </c>
      <c r="C187" s="367">
        <v>40410</v>
      </c>
      <c r="D187" s="368" t="s">
        <v>8705</v>
      </c>
      <c r="E187" s="367" t="s">
        <v>8327</v>
      </c>
      <c r="F187" s="367" t="s">
        <v>8706</v>
      </c>
      <c r="G187" s="367" t="s">
        <v>8706</v>
      </c>
    </row>
    <row r="188" spans="1:7">
      <c r="A188" s="366" t="str">
        <f t="shared" si="2"/>
        <v>SINAPI-I 40411</v>
      </c>
      <c r="B188" s="367" t="s">
        <v>8342</v>
      </c>
      <c r="C188" s="367">
        <v>40411</v>
      </c>
      <c r="D188" s="368" t="s">
        <v>8707</v>
      </c>
      <c r="E188" s="367" t="s">
        <v>8327</v>
      </c>
      <c r="F188" s="367" t="s">
        <v>8708</v>
      </c>
      <c r="G188" s="367" t="s">
        <v>8708</v>
      </c>
    </row>
    <row r="189" spans="1:7">
      <c r="A189" s="366" t="str">
        <f t="shared" si="2"/>
        <v>SINAPI-I 40412</v>
      </c>
      <c r="B189" s="367" t="s">
        <v>8342</v>
      </c>
      <c r="C189" s="367">
        <v>40412</v>
      </c>
      <c r="D189" s="368" t="s">
        <v>8709</v>
      </c>
      <c r="E189" s="367" t="s">
        <v>8327</v>
      </c>
      <c r="F189" s="367" t="s">
        <v>8710</v>
      </c>
      <c r="G189" s="367" t="s">
        <v>8710</v>
      </c>
    </row>
    <row r="190" spans="1:7">
      <c r="A190" s="366" t="str">
        <f t="shared" si="2"/>
        <v>SINAPI-I 38838</v>
      </c>
      <c r="B190" s="367" t="s">
        <v>8342</v>
      </c>
      <c r="C190" s="367">
        <v>38838</v>
      </c>
      <c r="D190" s="368" t="s">
        <v>8711</v>
      </c>
      <c r="E190" s="367" t="s">
        <v>8327</v>
      </c>
      <c r="F190" s="367" t="s">
        <v>8712</v>
      </c>
      <c r="G190" s="367" t="s">
        <v>8712</v>
      </c>
    </row>
    <row r="191" spans="1:7">
      <c r="A191" s="366" t="str">
        <f t="shared" si="2"/>
        <v>SINAPI-I 38839</v>
      </c>
      <c r="B191" s="367" t="s">
        <v>8342</v>
      </c>
      <c r="C191" s="367">
        <v>38839</v>
      </c>
      <c r="D191" s="368" t="s">
        <v>8713</v>
      </c>
      <c r="E191" s="367" t="s">
        <v>8327</v>
      </c>
      <c r="F191" s="367" t="s">
        <v>8714</v>
      </c>
      <c r="G191" s="367" t="s">
        <v>8714</v>
      </c>
    </row>
    <row r="192" spans="1:7" ht="22.5">
      <c r="A192" s="366" t="str">
        <f t="shared" si="2"/>
        <v>SINAPI-I 55</v>
      </c>
      <c r="B192" s="367" t="s">
        <v>8342</v>
      </c>
      <c r="C192" s="367">
        <v>55</v>
      </c>
      <c r="D192" s="368" t="s">
        <v>8715</v>
      </c>
      <c r="E192" s="367" t="s">
        <v>8327</v>
      </c>
      <c r="F192" s="367" t="s">
        <v>8716</v>
      </c>
      <c r="G192" s="367" t="s">
        <v>8716</v>
      </c>
    </row>
    <row r="193" spans="1:7" ht="22.5">
      <c r="A193" s="366" t="str">
        <f t="shared" si="2"/>
        <v>SINAPI-I 61</v>
      </c>
      <c r="B193" s="367" t="s">
        <v>8342</v>
      </c>
      <c r="C193" s="367">
        <v>61</v>
      </c>
      <c r="D193" s="368" t="s">
        <v>8717</v>
      </c>
      <c r="E193" s="367" t="s">
        <v>8327</v>
      </c>
      <c r="F193" s="367" t="s">
        <v>8718</v>
      </c>
      <c r="G193" s="367" t="s">
        <v>8718</v>
      </c>
    </row>
    <row r="194" spans="1:7" ht="22.5">
      <c r="A194" s="366" t="str">
        <f t="shared" si="2"/>
        <v>SINAPI-I 62</v>
      </c>
      <c r="B194" s="367" t="s">
        <v>8342</v>
      </c>
      <c r="C194" s="367">
        <v>62</v>
      </c>
      <c r="D194" s="368" t="s">
        <v>8719</v>
      </c>
      <c r="E194" s="367" t="s">
        <v>8327</v>
      </c>
      <c r="F194" s="367" t="s">
        <v>8720</v>
      </c>
      <c r="G194" s="367" t="s">
        <v>8720</v>
      </c>
    </row>
    <row r="195" spans="1:7">
      <c r="A195" s="366" t="str">
        <f t="shared" si="2"/>
        <v>SINAPI-I 77</v>
      </c>
      <c r="B195" s="367" t="s">
        <v>8342</v>
      </c>
      <c r="C195" s="367">
        <v>77</v>
      </c>
      <c r="D195" s="368" t="s">
        <v>8721</v>
      </c>
      <c r="E195" s="367" t="s">
        <v>8327</v>
      </c>
      <c r="F195" s="367" t="s">
        <v>8722</v>
      </c>
      <c r="G195" s="367" t="s">
        <v>8722</v>
      </c>
    </row>
    <row r="196" spans="1:7">
      <c r="A196" s="366" t="str">
        <f t="shared" si="2"/>
        <v>SINAPI-I 76</v>
      </c>
      <c r="B196" s="367" t="s">
        <v>8342</v>
      </c>
      <c r="C196" s="367">
        <v>76</v>
      </c>
      <c r="D196" s="368" t="s">
        <v>8723</v>
      </c>
      <c r="E196" s="367" t="s">
        <v>8327</v>
      </c>
      <c r="F196" s="367" t="s">
        <v>8724</v>
      </c>
      <c r="G196" s="367" t="s">
        <v>8724</v>
      </c>
    </row>
    <row r="197" spans="1:7">
      <c r="A197" s="366" t="str">
        <f t="shared" si="2"/>
        <v>SINAPI-I 67</v>
      </c>
      <c r="B197" s="367" t="s">
        <v>8342</v>
      </c>
      <c r="C197" s="367">
        <v>67</v>
      </c>
      <c r="D197" s="368" t="s">
        <v>8725</v>
      </c>
      <c r="E197" s="367" t="s">
        <v>8327</v>
      </c>
      <c r="F197" s="367" t="s">
        <v>8726</v>
      </c>
      <c r="G197" s="367" t="s">
        <v>8726</v>
      </c>
    </row>
    <row r="198" spans="1:7">
      <c r="A198" s="366" t="str">
        <f t="shared" si="2"/>
        <v>SINAPI-I 71</v>
      </c>
      <c r="B198" s="367" t="s">
        <v>8342</v>
      </c>
      <c r="C198" s="367">
        <v>71</v>
      </c>
      <c r="D198" s="368" t="s">
        <v>8727</v>
      </c>
      <c r="E198" s="367" t="s">
        <v>8327</v>
      </c>
      <c r="F198" s="367" t="s">
        <v>8728</v>
      </c>
      <c r="G198" s="367" t="s">
        <v>8728</v>
      </c>
    </row>
    <row r="199" spans="1:7">
      <c r="A199" s="366" t="str">
        <f t="shared" ref="A199:A262" si="3">CONCATENAR</f>
        <v>SINAPI-I 73</v>
      </c>
      <c r="B199" s="367" t="s">
        <v>8342</v>
      </c>
      <c r="C199" s="367">
        <v>73</v>
      </c>
      <c r="D199" s="368" t="s">
        <v>8729</v>
      </c>
      <c r="E199" s="367" t="s">
        <v>8327</v>
      </c>
      <c r="F199" s="367" t="s">
        <v>8730</v>
      </c>
      <c r="G199" s="367" t="s">
        <v>8730</v>
      </c>
    </row>
    <row r="200" spans="1:7">
      <c r="A200" s="366" t="str">
        <f t="shared" si="3"/>
        <v>SINAPI-I 103</v>
      </c>
      <c r="B200" s="367" t="s">
        <v>8342</v>
      </c>
      <c r="C200" s="367">
        <v>103</v>
      </c>
      <c r="D200" s="368" t="s">
        <v>8731</v>
      </c>
      <c r="E200" s="367" t="s">
        <v>8327</v>
      </c>
      <c r="F200" s="367" t="s">
        <v>8732</v>
      </c>
      <c r="G200" s="367" t="s">
        <v>8732</v>
      </c>
    </row>
    <row r="201" spans="1:7">
      <c r="A201" s="366" t="str">
        <f t="shared" si="3"/>
        <v>SINAPI-I 107</v>
      </c>
      <c r="B201" s="367" t="s">
        <v>8342</v>
      </c>
      <c r="C201" s="367">
        <v>107</v>
      </c>
      <c r="D201" s="368" t="s">
        <v>8733</v>
      </c>
      <c r="E201" s="367" t="s">
        <v>8327</v>
      </c>
      <c r="F201" s="367" t="s">
        <v>8734</v>
      </c>
      <c r="G201" s="367" t="s">
        <v>8734</v>
      </c>
    </row>
    <row r="202" spans="1:7">
      <c r="A202" s="366" t="str">
        <f t="shared" si="3"/>
        <v>SINAPI-I 65</v>
      </c>
      <c r="B202" s="367" t="s">
        <v>8342</v>
      </c>
      <c r="C202" s="367">
        <v>65</v>
      </c>
      <c r="D202" s="368" t="s">
        <v>8735</v>
      </c>
      <c r="E202" s="367" t="s">
        <v>8327</v>
      </c>
      <c r="F202" s="367" t="s">
        <v>8375</v>
      </c>
      <c r="G202" s="367" t="s">
        <v>8375</v>
      </c>
    </row>
    <row r="203" spans="1:7">
      <c r="A203" s="366" t="str">
        <f t="shared" si="3"/>
        <v>SINAPI-I 108</v>
      </c>
      <c r="B203" s="367" t="s">
        <v>8342</v>
      </c>
      <c r="C203" s="367">
        <v>108</v>
      </c>
      <c r="D203" s="368" t="s">
        <v>8736</v>
      </c>
      <c r="E203" s="367" t="s">
        <v>8327</v>
      </c>
      <c r="F203" s="367" t="s">
        <v>8737</v>
      </c>
      <c r="G203" s="367" t="s">
        <v>8737</v>
      </c>
    </row>
    <row r="204" spans="1:7">
      <c r="A204" s="366" t="str">
        <f t="shared" si="3"/>
        <v>SINAPI-I 110</v>
      </c>
      <c r="B204" s="367" t="s">
        <v>8342</v>
      </c>
      <c r="C204" s="367">
        <v>110</v>
      </c>
      <c r="D204" s="368" t="s">
        <v>8738</v>
      </c>
      <c r="E204" s="367" t="s">
        <v>8327</v>
      </c>
      <c r="F204" s="367" t="s">
        <v>8739</v>
      </c>
      <c r="G204" s="367" t="s">
        <v>8739</v>
      </c>
    </row>
    <row r="205" spans="1:7">
      <c r="A205" s="366" t="str">
        <f t="shared" si="3"/>
        <v>SINAPI-I 109</v>
      </c>
      <c r="B205" s="367" t="s">
        <v>8342</v>
      </c>
      <c r="C205" s="367">
        <v>109</v>
      </c>
      <c r="D205" s="368" t="s">
        <v>8740</v>
      </c>
      <c r="E205" s="367" t="s">
        <v>8327</v>
      </c>
      <c r="F205" s="367" t="s">
        <v>8741</v>
      </c>
      <c r="G205" s="367" t="s">
        <v>8741</v>
      </c>
    </row>
    <row r="206" spans="1:7">
      <c r="A206" s="366" t="str">
        <f t="shared" si="3"/>
        <v>SINAPI-I 111</v>
      </c>
      <c r="B206" s="367" t="s">
        <v>8342</v>
      </c>
      <c r="C206" s="367">
        <v>111</v>
      </c>
      <c r="D206" s="368" t="s">
        <v>8742</v>
      </c>
      <c r="E206" s="367" t="s">
        <v>8327</v>
      </c>
      <c r="F206" s="367" t="s">
        <v>8743</v>
      </c>
      <c r="G206" s="367" t="s">
        <v>8743</v>
      </c>
    </row>
    <row r="207" spans="1:7">
      <c r="A207" s="366" t="str">
        <f t="shared" si="3"/>
        <v>SINAPI-I 112</v>
      </c>
      <c r="B207" s="367" t="s">
        <v>8342</v>
      </c>
      <c r="C207" s="367">
        <v>112</v>
      </c>
      <c r="D207" s="368" t="s">
        <v>8744</v>
      </c>
      <c r="E207" s="367" t="s">
        <v>8327</v>
      </c>
      <c r="F207" s="367" t="s">
        <v>8745</v>
      </c>
      <c r="G207" s="367" t="s">
        <v>8745</v>
      </c>
    </row>
    <row r="208" spans="1:7">
      <c r="A208" s="366" t="str">
        <f t="shared" si="3"/>
        <v>SINAPI-I 113</v>
      </c>
      <c r="B208" s="367" t="s">
        <v>8342</v>
      </c>
      <c r="C208" s="367">
        <v>113</v>
      </c>
      <c r="D208" s="368" t="s">
        <v>8746</v>
      </c>
      <c r="E208" s="367" t="s">
        <v>8327</v>
      </c>
      <c r="F208" s="367" t="s">
        <v>8747</v>
      </c>
      <c r="G208" s="367" t="s">
        <v>8747</v>
      </c>
    </row>
    <row r="209" spans="1:7">
      <c r="A209" s="366" t="str">
        <f t="shared" si="3"/>
        <v>SINAPI-I 104</v>
      </c>
      <c r="B209" s="367" t="s">
        <v>8342</v>
      </c>
      <c r="C209" s="367">
        <v>104</v>
      </c>
      <c r="D209" s="368" t="s">
        <v>8748</v>
      </c>
      <c r="E209" s="367" t="s">
        <v>8327</v>
      </c>
      <c r="F209" s="367" t="s">
        <v>8749</v>
      </c>
      <c r="G209" s="367" t="s">
        <v>8749</v>
      </c>
    </row>
    <row r="210" spans="1:7">
      <c r="A210" s="366" t="str">
        <f t="shared" si="3"/>
        <v>SINAPI-I 102</v>
      </c>
      <c r="B210" s="367" t="s">
        <v>8342</v>
      </c>
      <c r="C210" s="367">
        <v>102</v>
      </c>
      <c r="D210" s="368" t="s">
        <v>8750</v>
      </c>
      <c r="E210" s="367" t="s">
        <v>8327</v>
      </c>
      <c r="F210" s="367" t="s">
        <v>8751</v>
      </c>
      <c r="G210" s="367" t="s">
        <v>8751</v>
      </c>
    </row>
    <row r="211" spans="1:7">
      <c r="A211" s="366" t="str">
        <f t="shared" si="3"/>
        <v>SINAPI-I 95</v>
      </c>
      <c r="B211" s="367" t="s">
        <v>8342</v>
      </c>
      <c r="C211" s="367">
        <v>95</v>
      </c>
      <c r="D211" s="368" t="s">
        <v>8752</v>
      </c>
      <c r="E211" s="367" t="s">
        <v>8327</v>
      </c>
      <c r="F211" s="367" t="s">
        <v>8753</v>
      </c>
      <c r="G211" s="367" t="s">
        <v>8753</v>
      </c>
    </row>
    <row r="212" spans="1:7">
      <c r="A212" s="366" t="str">
        <f t="shared" si="3"/>
        <v>SINAPI-I 96</v>
      </c>
      <c r="B212" s="367" t="s">
        <v>8342</v>
      </c>
      <c r="C212" s="367">
        <v>96</v>
      </c>
      <c r="D212" s="368" t="s">
        <v>8754</v>
      </c>
      <c r="E212" s="367" t="s">
        <v>8327</v>
      </c>
      <c r="F212" s="367" t="s">
        <v>8755</v>
      </c>
      <c r="G212" s="367" t="s">
        <v>8755</v>
      </c>
    </row>
    <row r="213" spans="1:7">
      <c r="A213" s="366" t="str">
        <f t="shared" si="3"/>
        <v>SINAPI-I 97</v>
      </c>
      <c r="B213" s="367" t="s">
        <v>8342</v>
      </c>
      <c r="C213" s="367">
        <v>97</v>
      </c>
      <c r="D213" s="368" t="s">
        <v>8756</v>
      </c>
      <c r="E213" s="367" t="s">
        <v>8327</v>
      </c>
      <c r="F213" s="367" t="s">
        <v>8757</v>
      </c>
      <c r="G213" s="367" t="s">
        <v>8757</v>
      </c>
    </row>
    <row r="214" spans="1:7">
      <c r="A214" s="366" t="str">
        <f t="shared" si="3"/>
        <v>SINAPI-I 98</v>
      </c>
      <c r="B214" s="367" t="s">
        <v>8342</v>
      </c>
      <c r="C214" s="367">
        <v>98</v>
      </c>
      <c r="D214" s="368" t="s">
        <v>8758</v>
      </c>
      <c r="E214" s="367" t="s">
        <v>8327</v>
      </c>
      <c r="F214" s="367" t="s">
        <v>8759</v>
      </c>
      <c r="G214" s="367" t="s">
        <v>8759</v>
      </c>
    </row>
    <row r="215" spans="1:7">
      <c r="A215" s="366" t="str">
        <f t="shared" si="3"/>
        <v>SINAPI-I 99</v>
      </c>
      <c r="B215" s="367" t="s">
        <v>8342</v>
      </c>
      <c r="C215" s="367">
        <v>99</v>
      </c>
      <c r="D215" s="368" t="s">
        <v>8760</v>
      </c>
      <c r="E215" s="367" t="s">
        <v>8327</v>
      </c>
      <c r="F215" s="367" t="s">
        <v>8761</v>
      </c>
      <c r="G215" s="367" t="s">
        <v>8761</v>
      </c>
    </row>
    <row r="216" spans="1:7">
      <c r="A216" s="366" t="str">
        <f t="shared" si="3"/>
        <v>SINAPI-I 100</v>
      </c>
      <c r="B216" s="367" t="s">
        <v>8342</v>
      </c>
      <c r="C216" s="367">
        <v>100</v>
      </c>
      <c r="D216" s="368" t="s">
        <v>8762</v>
      </c>
      <c r="E216" s="367" t="s">
        <v>8327</v>
      </c>
      <c r="F216" s="367" t="s">
        <v>8763</v>
      </c>
      <c r="G216" s="367" t="s">
        <v>8763</v>
      </c>
    </row>
    <row r="217" spans="1:7">
      <c r="A217" s="366" t="str">
        <f t="shared" si="3"/>
        <v>SINAPI-I 75</v>
      </c>
      <c r="B217" s="367" t="s">
        <v>8342</v>
      </c>
      <c r="C217" s="367">
        <v>75</v>
      </c>
      <c r="D217" s="368" t="s">
        <v>8764</v>
      </c>
      <c r="E217" s="367" t="s">
        <v>8327</v>
      </c>
      <c r="F217" s="367" t="s">
        <v>8765</v>
      </c>
      <c r="G217" s="367" t="s">
        <v>8765</v>
      </c>
    </row>
    <row r="218" spans="1:7">
      <c r="A218" s="366" t="str">
        <f t="shared" si="3"/>
        <v>SINAPI-I 114</v>
      </c>
      <c r="B218" s="367" t="s">
        <v>8342</v>
      </c>
      <c r="C218" s="367">
        <v>114</v>
      </c>
      <c r="D218" s="368" t="s">
        <v>8766</v>
      </c>
      <c r="E218" s="367" t="s">
        <v>8327</v>
      </c>
      <c r="F218" s="367" t="s">
        <v>8767</v>
      </c>
      <c r="G218" s="367" t="s">
        <v>8767</v>
      </c>
    </row>
    <row r="219" spans="1:7">
      <c r="A219" s="366" t="str">
        <f t="shared" si="3"/>
        <v>SINAPI-I 68</v>
      </c>
      <c r="B219" s="367" t="s">
        <v>8342</v>
      </c>
      <c r="C219" s="367">
        <v>68</v>
      </c>
      <c r="D219" s="368" t="s">
        <v>8768</v>
      </c>
      <c r="E219" s="367" t="s">
        <v>8327</v>
      </c>
      <c r="F219" s="367" t="s">
        <v>8528</v>
      </c>
      <c r="G219" s="367" t="s">
        <v>8528</v>
      </c>
    </row>
    <row r="220" spans="1:7">
      <c r="A220" s="366" t="str">
        <f t="shared" si="3"/>
        <v>SINAPI-I 86</v>
      </c>
      <c r="B220" s="367" t="s">
        <v>8342</v>
      </c>
      <c r="C220" s="367">
        <v>86</v>
      </c>
      <c r="D220" s="368" t="s">
        <v>8769</v>
      </c>
      <c r="E220" s="367" t="s">
        <v>8327</v>
      </c>
      <c r="F220" s="367" t="s">
        <v>8770</v>
      </c>
      <c r="G220" s="367" t="s">
        <v>8770</v>
      </c>
    </row>
    <row r="221" spans="1:7">
      <c r="A221" s="366" t="str">
        <f t="shared" si="3"/>
        <v>SINAPI-I 66</v>
      </c>
      <c r="B221" s="367" t="s">
        <v>8342</v>
      </c>
      <c r="C221" s="367">
        <v>66</v>
      </c>
      <c r="D221" s="368" t="s">
        <v>8771</v>
      </c>
      <c r="E221" s="367" t="s">
        <v>8327</v>
      </c>
      <c r="F221" s="367" t="s">
        <v>8772</v>
      </c>
      <c r="G221" s="367" t="s">
        <v>8772</v>
      </c>
    </row>
    <row r="222" spans="1:7">
      <c r="A222" s="366" t="str">
        <f t="shared" si="3"/>
        <v>SINAPI-I 69</v>
      </c>
      <c r="B222" s="367" t="s">
        <v>8342</v>
      </c>
      <c r="C222" s="367">
        <v>69</v>
      </c>
      <c r="D222" s="368" t="s">
        <v>8773</v>
      </c>
      <c r="E222" s="367" t="s">
        <v>8327</v>
      </c>
      <c r="F222" s="367" t="s">
        <v>8774</v>
      </c>
      <c r="G222" s="367" t="s">
        <v>8774</v>
      </c>
    </row>
    <row r="223" spans="1:7">
      <c r="A223" s="366" t="str">
        <f t="shared" si="3"/>
        <v>SINAPI-I 83</v>
      </c>
      <c r="B223" s="367" t="s">
        <v>8342</v>
      </c>
      <c r="C223" s="367">
        <v>83</v>
      </c>
      <c r="D223" s="368" t="s">
        <v>8775</v>
      </c>
      <c r="E223" s="367" t="s">
        <v>8327</v>
      </c>
      <c r="F223" s="367" t="s">
        <v>8776</v>
      </c>
      <c r="G223" s="367" t="s">
        <v>8776</v>
      </c>
    </row>
    <row r="224" spans="1:7">
      <c r="A224" s="366" t="str">
        <f t="shared" si="3"/>
        <v>SINAPI-I 74</v>
      </c>
      <c r="B224" s="367" t="s">
        <v>8342</v>
      </c>
      <c r="C224" s="367">
        <v>74</v>
      </c>
      <c r="D224" s="368" t="s">
        <v>8777</v>
      </c>
      <c r="E224" s="367" t="s">
        <v>8327</v>
      </c>
      <c r="F224" s="367" t="s">
        <v>8778</v>
      </c>
      <c r="G224" s="367" t="s">
        <v>8778</v>
      </c>
    </row>
    <row r="225" spans="1:7">
      <c r="A225" s="366" t="str">
        <f t="shared" si="3"/>
        <v>SINAPI-I 106</v>
      </c>
      <c r="B225" s="367" t="s">
        <v>8342</v>
      </c>
      <c r="C225" s="367">
        <v>106</v>
      </c>
      <c r="D225" s="368" t="s">
        <v>8779</v>
      </c>
      <c r="E225" s="367" t="s">
        <v>8327</v>
      </c>
      <c r="F225" s="367" t="s">
        <v>8780</v>
      </c>
      <c r="G225" s="367" t="s">
        <v>8780</v>
      </c>
    </row>
    <row r="226" spans="1:7">
      <c r="A226" s="366" t="str">
        <f t="shared" si="3"/>
        <v>SINAPI-I 87</v>
      </c>
      <c r="B226" s="367" t="s">
        <v>8342</v>
      </c>
      <c r="C226" s="367">
        <v>87</v>
      </c>
      <c r="D226" s="368" t="s">
        <v>8781</v>
      </c>
      <c r="E226" s="367" t="s">
        <v>8327</v>
      </c>
      <c r="F226" s="367" t="s">
        <v>8782</v>
      </c>
      <c r="G226" s="367" t="s">
        <v>8782</v>
      </c>
    </row>
    <row r="227" spans="1:7">
      <c r="A227" s="366" t="str">
        <f t="shared" si="3"/>
        <v>SINAPI-I 88</v>
      </c>
      <c r="B227" s="367" t="s">
        <v>8342</v>
      </c>
      <c r="C227" s="367">
        <v>88</v>
      </c>
      <c r="D227" s="368" t="s">
        <v>8783</v>
      </c>
      <c r="E227" s="367" t="s">
        <v>8327</v>
      </c>
      <c r="F227" s="367" t="s">
        <v>8784</v>
      </c>
      <c r="G227" s="367" t="s">
        <v>8784</v>
      </c>
    </row>
    <row r="228" spans="1:7">
      <c r="A228" s="366" t="str">
        <f t="shared" si="3"/>
        <v>SINAPI-I 89</v>
      </c>
      <c r="B228" s="367" t="s">
        <v>8342</v>
      </c>
      <c r="C228" s="367">
        <v>89</v>
      </c>
      <c r="D228" s="368" t="s">
        <v>8785</v>
      </c>
      <c r="E228" s="367" t="s">
        <v>8327</v>
      </c>
      <c r="F228" s="367" t="s">
        <v>8786</v>
      </c>
      <c r="G228" s="367" t="s">
        <v>8786</v>
      </c>
    </row>
    <row r="229" spans="1:7">
      <c r="A229" s="366" t="str">
        <f t="shared" si="3"/>
        <v>SINAPI-I 90</v>
      </c>
      <c r="B229" s="367" t="s">
        <v>8342</v>
      </c>
      <c r="C229" s="367">
        <v>90</v>
      </c>
      <c r="D229" s="368" t="s">
        <v>8787</v>
      </c>
      <c r="E229" s="367" t="s">
        <v>8327</v>
      </c>
      <c r="F229" s="367" t="s">
        <v>8788</v>
      </c>
      <c r="G229" s="367" t="s">
        <v>8788</v>
      </c>
    </row>
    <row r="230" spans="1:7">
      <c r="A230" s="366" t="str">
        <f t="shared" si="3"/>
        <v>SINAPI-I 81</v>
      </c>
      <c r="B230" s="367" t="s">
        <v>8342</v>
      </c>
      <c r="C230" s="367">
        <v>81</v>
      </c>
      <c r="D230" s="368" t="s">
        <v>8789</v>
      </c>
      <c r="E230" s="367" t="s">
        <v>8327</v>
      </c>
      <c r="F230" s="367" t="s">
        <v>8790</v>
      </c>
      <c r="G230" s="367" t="s">
        <v>8790</v>
      </c>
    </row>
    <row r="231" spans="1:7">
      <c r="A231" s="366" t="str">
        <f t="shared" si="3"/>
        <v>SINAPI-I 82</v>
      </c>
      <c r="B231" s="367" t="s">
        <v>8342</v>
      </c>
      <c r="C231" s="367">
        <v>82</v>
      </c>
      <c r="D231" s="368" t="s">
        <v>8791</v>
      </c>
      <c r="E231" s="367" t="s">
        <v>8327</v>
      </c>
      <c r="F231" s="367" t="s">
        <v>8792</v>
      </c>
      <c r="G231" s="367" t="s">
        <v>8792</v>
      </c>
    </row>
    <row r="232" spans="1:7">
      <c r="A232" s="366" t="str">
        <f t="shared" si="3"/>
        <v>SINAPI-I 105</v>
      </c>
      <c r="B232" s="367" t="s">
        <v>8342</v>
      </c>
      <c r="C232" s="367">
        <v>105</v>
      </c>
      <c r="D232" s="368" t="s">
        <v>8793</v>
      </c>
      <c r="E232" s="367" t="s">
        <v>8327</v>
      </c>
      <c r="F232" s="367" t="s">
        <v>8794</v>
      </c>
      <c r="G232" s="367" t="s">
        <v>8794</v>
      </c>
    </row>
    <row r="233" spans="1:7">
      <c r="A233" s="366" t="str">
        <f t="shared" si="3"/>
        <v>SINAPI-I 60</v>
      </c>
      <c r="B233" s="367" t="s">
        <v>8342</v>
      </c>
      <c r="C233" s="367">
        <v>60</v>
      </c>
      <c r="D233" s="368" t="s">
        <v>8795</v>
      </c>
      <c r="E233" s="367" t="s">
        <v>8327</v>
      </c>
      <c r="F233" s="367" t="s">
        <v>8796</v>
      </c>
      <c r="G233" s="367" t="s">
        <v>8796</v>
      </c>
    </row>
    <row r="234" spans="1:7">
      <c r="A234" s="366" t="str">
        <f t="shared" si="3"/>
        <v>SINAPI-I 72</v>
      </c>
      <c r="B234" s="367" t="s">
        <v>8342</v>
      </c>
      <c r="C234" s="367">
        <v>72</v>
      </c>
      <c r="D234" s="368" t="s">
        <v>8797</v>
      </c>
      <c r="E234" s="367" t="s">
        <v>8327</v>
      </c>
      <c r="F234" s="367" t="s">
        <v>8798</v>
      </c>
      <c r="G234" s="367" t="s">
        <v>8798</v>
      </c>
    </row>
    <row r="235" spans="1:7">
      <c r="A235" s="366" t="str">
        <f t="shared" si="3"/>
        <v>SINAPI-I 70</v>
      </c>
      <c r="B235" s="367" t="s">
        <v>8342</v>
      </c>
      <c r="C235" s="367">
        <v>70</v>
      </c>
      <c r="D235" s="368" t="s">
        <v>8799</v>
      </c>
      <c r="E235" s="367" t="s">
        <v>8327</v>
      </c>
      <c r="F235" s="367" t="s">
        <v>8800</v>
      </c>
      <c r="G235" s="367" t="s">
        <v>8800</v>
      </c>
    </row>
    <row r="236" spans="1:7">
      <c r="A236" s="366" t="str">
        <f t="shared" si="3"/>
        <v>SINAPI-I 85</v>
      </c>
      <c r="B236" s="367" t="s">
        <v>8342</v>
      </c>
      <c r="C236" s="367">
        <v>85</v>
      </c>
      <c r="D236" s="368" t="s">
        <v>8801</v>
      </c>
      <c r="E236" s="367" t="s">
        <v>8327</v>
      </c>
      <c r="F236" s="367" t="s">
        <v>8802</v>
      </c>
      <c r="G236" s="367" t="s">
        <v>8802</v>
      </c>
    </row>
    <row r="237" spans="1:7">
      <c r="A237" s="366" t="str">
        <f t="shared" si="3"/>
        <v>SINAPI-I 84</v>
      </c>
      <c r="B237" s="367" t="s">
        <v>8342</v>
      </c>
      <c r="C237" s="367">
        <v>84</v>
      </c>
      <c r="D237" s="368" t="s">
        <v>8803</v>
      </c>
      <c r="E237" s="367" t="s">
        <v>8327</v>
      </c>
      <c r="F237" s="367" t="s">
        <v>8804</v>
      </c>
      <c r="G237" s="367" t="s">
        <v>8804</v>
      </c>
    </row>
    <row r="238" spans="1:7">
      <c r="A238" s="366" t="str">
        <f t="shared" si="3"/>
        <v>SINAPI-I 37997</v>
      </c>
      <c r="B238" s="367" t="s">
        <v>8342</v>
      </c>
      <c r="C238" s="367">
        <v>37997</v>
      </c>
      <c r="D238" s="368" t="s">
        <v>8805</v>
      </c>
      <c r="E238" s="367" t="s">
        <v>8327</v>
      </c>
      <c r="F238" s="367" t="s">
        <v>8806</v>
      </c>
      <c r="G238" s="367" t="s">
        <v>8806</v>
      </c>
    </row>
    <row r="239" spans="1:7">
      <c r="A239" s="366" t="str">
        <f t="shared" si="3"/>
        <v>SINAPI-I 37998</v>
      </c>
      <c r="B239" s="367" t="s">
        <v>8342</v>
      </c>
      <c r="C239" s="367">
        <v>37998</v>
      </c>
      <c r="D239" s="368" t="s">
        <v>8807</v>
      </c>
      <c r="E239" s="367" t="s">
        <v>8327</v>
      </c>
      <c r="F239" s="367" t="s">
        <v>8808</v>
      </c>
      <c r="G239" s="367" t="s">
        <v>8808</v>
      </c>
    </row>
    <row r="240" spans="1:7" ht="22.5">
      <c r="A240" s="366" t="str">
        <f t="shared" si="3"/>
        <v>SINAPI-I 10899</v>
      </c>
      <c r="B240" s="367" t="s">
        <v>8342</v>
      </c>
      <c r="C240" s="367">
        <v>10899</v>
      </c>
      <c r="D240" s="368" t="s">
        <v>8809</v>
      </c>
      <c r="E240" s="367" t="s">
        <v>8327</v>
      </c>
      <c r="F240" s="367" t="s">
        <v>8810</v>
      </c>
      <c r="G240" s="367" t="s">
        <v>8810</v>
      </c>
    </row>
    <row r="241" spans="1:7" ht="22.5">
      <c r="A241" s="366" t="str">
        <f t="shared" si="3"/>
        <v>SINAPI-I 10900</v>
      </c>
      <c r="B241" s="367" t="s">
        <v>8342</v>
      </c>
      <c r="C241" s="367">
        <v>10900</v>
      </c>
      <c r="D241" s="368" t="s">
        <v>8811</v>
      </c>
      <c r="E241" s="367" t="s">
        <v>8327</v>
      </c>
      <c r="F241" s="367" t="s">
        <v>8812</v>
      </c>
      <c r="G241" s="367" t="s">
        <v>8812</v>
      </c>
    </row>
    <row r="242" spans="1:7">
      <c r="A242" s="366" t="str">
        <f t="shared" si="3"/>
        <v>SINAPI-I 46</v>
      </c>
      <c r="B242" s="367" t="s">
        <v>8342</v>
      </c>
      <c r="C242" s="367">
        <v>46</v>
      </c>
      <c r="D242" s="368" t="s">
        <v>8813</v>
      </c>
      <c r="E242" s="367" t="s">
        <v>8327</v>
      </c>
      <c r="F242" s="367" t="s">
        <v>8814</v>
      </c>
      <c r="G242" s="367" t="s">
        <v>8814</v>
      </c>
    </row>
    <row r="243" spans="1:7">
      <c r="A243" s="366" t="str">
        <f t="shared" si="3"/>
        <v>SINAPI-I 51</v>
      </c>
      <c r="B243" s="367" t="s">
        <v>8342</v>
      </c>
      <c r="C243" s="367">
        <v>51</v>
      </c>
      <c r="D243" s="368" t="s">
        <v>8815</v>
      </c>
      <c r="E243" s="367" t="s">
        <v>8327</v>
      </c>
      <c r="F243" s="367" t="s">
        <v>8816</v>
      </c>
      <c r="G243" s="367" t="s">
        <v>8816</v>
      </c>
    </row>
    <row r="244" spans="1:7">
      <c r="A244" s="366" t="str">
        <f t="shared" si="3"/>
        <v>SINAPI-I 12863</v>
      </c>
      <c r="B244" s="367" t="s">
        <v>8342</v>
      </c>
      <c r="C244" s="367">
        <v>12863</v>
      </c>
      <c r="D244" s="368" t="s">
        <v>8817</v>
      </c>
      <c r="E244" s="367" t="s">
        <v>8327</v>
      </c>
      <c r="F244" s="367" t="s">
        <v>8818</v>
      </c>
      <c r="G244" s="367" t="s">
        <v>8818</v>
      </c>
    </row>
    <row r="245" spans="1:7">
      <c r="A245" s="366" t="str">
        <f t="shared" si="3"/>
        <v>SINAPI-I 50</v>
      </c>
      <c r="B245" s="367" t="s">
        <v>8342</v>
      </c>
      <c r="C245" s="367">
        <v>50</v>
      </c>
      <c r="D245" s="368" t="s">
        <v>8819</v>
      </c>
      <c r="E245" s="367" t="s">
        <v>8327</v>
      </c>
      <c r="F245" s="367" t="s">
        <v>8820</v>
      </c>
      <c r="G245" s="367" t="s">
        <v>8820</v>
      </c>
    </row>
    <row r="246" spans="1:7">
      <c r="A246" s="366" t="str">
        <f t="shared" si="3"/>
        <v>SINAPI-I 47</v>
      </c>
      <c r="B246" s="367" t="s">
        <v>8342</v>
      </c>
      <c r="C246" s="367">
        <v>47</v>
      </c>
      <c r="D246" s="368" t="s">
        <v>8821</v>
      </c>
      <c r="E246" s="367" t="s">
        <v>8327</v>
      </c>
      <c r="F246" s="367" t="s">
        <v>8822</v>
      </c>
      <c r="G246" s="367" t="s">
        <v>8822</v>
      </c>
    </row>
    <row r="247" spans="1:7">
      <c r="A247" s="366" t="str">
        <f t="shared" si="3"/>
        <v>SINAPI-I 48</v>
      </c>
      <c r="B247" s="367" t="s">
        <v>8342</v>
      </c>
      <c r="C247" s="367">
        <v>48</v>
      </c>
      <c r="D247" s="368" t="s">
        <v>8823</v>
      </c>
      <c r="E247" s="367" t="s">
        <v>8327</v>
      </c>
      <c r="F247" s="367" t="s">
        <v>8824</v>
      </c>
      <c r="G247" s="367" t="s">
        <v>8824</v>
      </c>
    </row>
    <row r="248" spans="1:7">
      <c r="A248" s="366" t="str">
        <f t="shared" si="3"/>
        <v>SINAPI-I 52</v>
      </c>
      <c r="B248" s="367" t="s">
        <v>8342</v>
      </c>
      <c r="C248" s="367">
        <v>52</v>
      </c>
      <c r="D248" s="368" t="s">
        <v>8825</v>
      </c>
      <c r="E248" s="367" t="s">
        <v>8327</v>
      </c>
      <c r="F248" s="367" t="s">
        <v>8826</v>
      </c>
      <c r="G248" s="367" t="s">
        <v>8826</v>
      </c>
    </row>
    <row r="249" spans="1:7">
      <c r="A249" s="366" t="str">
        <f t="shared" si="3"/>
        <v>SINAPI-I 43</v>
      </c>
      <c r="B249" s="367" t="s">
        <v>8342</v>
      </c>
      <c r="C249" s="367">
        <v>43</v>
      </c>
      <c r="D249" s="368" t="s">
        <v>8827</v>
      </c>
      <c r="E249" s="367" t="s">
        <v>8327</v>
      </c>
      <c r="F249" s="367" t="s">
        <v>8828</v>
      </c>
      <c r="G249" s="367" t="s">
        <v>8828</v>
      </c>
    </row>
    <row r="250" spans="1:7">
      <c r="A250" s="366" t="str">
        <f t="shared" si="3"/>
        <v>SINAPI-I 4791</v>
      </c>
      <c r="B250" s="367" t="s">
        <v>8342</v>
      </c>
      <c r="C250" s="367">
        <v>4791</v>
      </c>
      <c r="D250" s="368" t="s">
        <v>8829</v>
      </c>
      <c r="E250" s="367" t="s">
        <v>8574</v>
      </c>
      <c r="F250" s="367" t="s">
        <v>8830</v>
      </c>
      <c r="G250" s="367" t="s">
        <v>8830</v>
      </c>
    </row>
    <row r="251" spans="1:7">
      <c r="A251" s="366" t="str">
        <f t="shared" si="3"/>
        <v>SINAPI-I 157</v>
      </c>
      <c r="B251" s="367" t="s">
        <v>8342</v>
      </c>
      <c r="C251" s="367">
        <v>157</v>
      </c>
      <c r="D251" s="368" t="s">
        <v>8831</v>
      </c>
      <c r="E251" s="367" t="s">
        <v>8574</v>
      </c>
      <c r="F251" s="367" t="s">
        <v>8832</v>
      </c>
      <c r="G251" s="367" t="s">
        <v>8832</v>
      </c>
    </row>
    <row r="252" spans="1:7">
      <c r="A252" s="366" t="str">
        <f t="shared" si="3"/>
        <v>SINAPI-I 156</v>
      </c>
      <c r="B252" s="367" t="s">
        <v>8342</v>
      </c>
      <c r="C252" s="367">
        <v>156</v>
      </c>
      <c r="D252" s="368" t="s">
        <v>8833</v>
      </c>
      <c r="E252" s="367" t="s">
        <v>8574</v>
      </c>
      <c r="F252" s="367" t="s">
        <v>8834</v>
      </c>
      <c r="G252" s="367" t="s">
        <v>8834</v>
      </c>
    </row>
    <row r="253" spans="1:7">
      <c r="A253" s="366" t="str">
        <f t="shared" si="3"/>
        <v>SINAPI-I 131</v>
      </c>
      <c r="B253" s="367" t="s">
        <v>8342</v>
      </c>
      <c r="C253" s="367">
        <v>131</v>
      </c>
      <c r="D253" s="368" t="s">
        <v>8835</v>
      </c>
      <c r="E253" s="367" t="s">
        <v>8574</v>
      </c>
      <c r="F253" s="367" t="s">
        <v>8836</v>
      </c>
      <c r="G253" s="367" t="s">
        <v>8836</v>
      </c>
    </row>
    <row r="254" spans="1:7">
      <c r="A254" s="366" t="str">
        <f t="shared" si="3"/>
        <v>SINAPI-I 39719</v>
      </c>
      <c r="B254" s="367" t="s">
        <v>8342</v>
      </c>
      <c r="C254" s="367">
        <v>39719</v>
      </c>
      <c r="D254" s="368" t="s">
        <v>8837</v>
      </c>
      <c r="E254" s="367" t="s">
        <v>8551</v>
      </c>
      <c r="F254" s="367" t="s">
        <v>8838</v>
      </c>
      <c r="G254" s="367" t="s">
        <v>8838</v>
      </c>
    </row>
    <row r="255" spans="1:7">
      <c r="A255" s="366" t="str">
        <f t="shared" si="3"/>
        <v>SINAPI-I 21114</v>
      </c>
      <c r="B255" s="367" t="s">
        <v>8342</v>
      </c>
      <c r="C255" s="367">
        <v>21114</v>
      </c>
      <c r="D255" s="368" t="s">
        <v>8839</v>
      </c>
      <c r="E255" s="367" t="s">
        <v>8327</v>
      </c>
      <c r="F255" s="367" t="s">
        <v>8840</v>
      </c>
      <c r="G255" s="367" t="s">
        <v>8840</v>
      </c>
    </row>
    <row r="256" spans="1:7">
      <c r="A256" s="366" t="str">
        <f t="shared" si="3"/>
        <v>SINAPI-I 119</v>
      </c>
      <c r="B256" s="367" t="s">
        <v>8342</v>
      </c>
      <c r="C256" s="367">
        <v>119</v>
      </c>
      <c r="D256" s="368" t="s">
        <v>8841</v>
      </c>
      <c r="E256" s="367" t="s">
        <v>8327</v>
      </c>
      <c r="F256" s="367" t="s">
        <v>8842</v>
      </c>
      <c r="G256" s="367" t="s">
        <v>8842</v>
      </c>
    </row>
    <row r="257" spans="1:7">
      <c r="A257" s="366" t="str">
        <f t="shared" si="3"/>
        <v>SINAPI-I 20080</v>
      </c>
      <c r="B257" s="367" t="s">
        <v>8342</v>
      </c>
      <c r="C257" s="367">
        <v>20080</v>
      </c>
      <c r="D257" s="368" t="s">
        <v>8843</v>
      </c>
      <c r="E257" s="367" t="s">
        <v>8327</v>
      </c>
      <c r="F257" s="367" t="s">
        <v>8844</v>
      </c>
      <c r="G257" s="367" t="s">
        <v>8844</v>
      </c>
    </row>
    <row r="258" spans="1:7">
      <c r="A258" s="366" t="str">
        <f t="shared" si="3"/>
        <v>SINAPI-I 122</v>
      </c>
      <c r="B258" s="367" t="s">
        <v>8342</v>
      </c>
      <c r="C258" s="367">
        <v>122</v>
      </c>
      <c r="D258" s="368" t="s">
        <v>8845</v>
      </c>
      <c r="E258" s="367" t="s">
        <v>8327</v>
      </c>
      <c r="F258" s="367" t="s">
        <v>8846</v>
      </c>
      <c r="G258" s="367" t="s">
        <v>8846</v>
      </c>
    </row>
    <row r="259" spans="1:7">
      <c r="A259" s="366" t="str">
        <f t="shared" si="3"/>
        <v>SINAPI-I 3410</v>
      </c>
      <c r="B259" s="367" t="s">
        <v>8342</v>
      </c>
      <c r="C259" s="367">
        <v>3410</v>
      </c>
      <c r="D259" s="368" t="s">
        <v>8847</v>
      </c>
      <c r="E259" s="367" t="s">
        <v>8574</v>
      </c>
      <c r="F259" s="367" t="s">
        <v>8848</v>
      </c>
      <c r="G259" s="367" t="s">
        <v>8848</v>
      </c>
    </row>
    <row r="260" spans="1:7">
      <c r="A260" s="366" t="str">
        <f t="shared" si="3"/>
        <v>SINAPI-I 124</v>
      </c>
      <c r="B260" s="367" t="s">
        <v>8342</v>
      </c>
      <c r="C260" s="367">
        <v>124</v>
      </c>
      <c r="D260" s="368" t="s">
        <v>8849</v>
      </c>
      <c r="E260" s="367" t="s">
        <v>8551</v>
      </c>
      <c r="F260" s="367" t="s">
        <v>8850</v>
      </c>
      <c r="G260" s="367" t="s">
        <v>8850</v>
      </c>
    </row>
    <row r="261" spans="1:7">
      <c r="A261" s="366" t="str">
        <f t="shared" si="3"/>
        <v>SINAPI-I 7334</v>
      </c>
      <c r="B261" s="367" t="s">
        <v>8342</v>
      </c>
      <c r="C261" s="367">
        <v>7334</v>
      </c>
      <c r="D261" s="368" t="s">
        <v>8851</v>
      </c>
      <c r="E261" s="367" t="s">
        <v>8551</v>
      </c>
      <c r="F261" s="367" t="s">
        <v>8852</v>
      </c>
      <c r="G261" s="367" t="s">
        <v>8852</v>
      </c>
    </row>
    <row r="262" spans="1:7" ht="22.5">
      <c r="A262" s="366" t="str">
        <f t="shared" si="3"/>
        <v>SINAPI-I 123</v>
      </c>
      <c r="B262" s="367" t="s">
        <v>8342</v>
      </c>
      <c r="C262" s="367">
        <v>123</v>
      </c>
      <c r="D262" s="368" t="s">
        <v>8853</v>
      </c>
      <c r="E262" s="367" t="s">
        <v>8551</v>
      </c>
      <c r="F262" s="367" t="s">
        <v>8854</v>
      </c>
      <c r="G262" s="367" t="s">
        <v>8854</v>
      </c>
    </row>
    <row r="263" spans="1:7">
      <c r="A263" s="366" t="str">
        <f t="shared" ref="A263:A326" si="4">CONCATENAR</f>
        <v>SINAPI-I 127</v>
      </c>
      <c r="B263" s="367" t="s">
        <v>8342</v>
      </c>
      <c r="C263" s="367">
        <v>127</v>
      </c>
      <c r="D263" s="368" t="s">
        <v>8855</v>
      </c>
      <c r="E263" s="367" t="s">
        <v>8551</v>
      </c>
      <c r="F263" s="367" t="s">
        <v>8856</v>
      </c>
      <c r="G263" s="367" t="s">
        <v>8856</v>
      </c>
    </row>
    <row r="264" spans="1:7">
      <c r="A264" s="366" t="str">
        <f t="shared" si="4"/>
        <v>SINAPI-I 41373</v>
      </c>
      <c r="B264" s="367" t="s">
        <v>8342</v>
      </c>
      <c r="C264" s="367">
        <v>41373</v>
      </c>
      <c r="D264" s="368" t="s">
        <v>8857</v>
      </c>
      <c r="E264" s="367" t="s">
        <v>8551</v>
      </c>
      <c r="F264" s="367" t="s">
        <v>8858</v>
      </c>
      <c r="G264" s="367" t="s">
        <v>8858</v>
      </c>
    </row>
    <row r="265" spans="1:7">
      <c r="A265" s="366" t="str">
        <f t="shared" si="4"/>
        <v>SINAPI-I 133</v>
      </c>
      <c r="B265" s="367" t="s">
        <v>8342</v>
      </c>
      <c r="C265" s="367">
        <v>133</v>
      </c>
      <c r="D265" s="368" t="s">
        <v>8859</v>
      </c>
      <c r="E265" s="367" t="s">
        <v>8551</v>
      </c>
      <c r="F265" s="367" t="s">
        <v>8860</v>
      </c>
      <c r="G265" s="367" t="s">
        <v>8860</v>
      </c>
    </row>
    <row r="266" spans="1:7" ht="22.5">
      <c r="A266" s="366" t="str">
        <f t="shared" si="4"/>
        <v>SINAPI-I 43617</v>
      </c>
      <c r="B266" s="367" t="s">
        <v>8342</v>
      </c>
      <c r="C266" s="367">
        <v>43617</v>
      </c>
      <c r="D266" s="368" t="s">
        <v>8861</v>
      </c>
      <c r="E266" s="367" t="s">
        <v>8551</v>
      </c>
      <c r="F266" s="367" t="s">
        <v>8671</v>
      </c>
      <c r="G266" s="367" t="s">
        <v>8671</v>
      </c>
    </row>
    <row r="267" spans="1:7">
      <c r="A267" s="366" t="str">
        <f t="shared" si="4"/>
        <v>SINAPI-I 132</v>
      </c>
      <c r="B267" s="367" t="s">
        <v>8342</v>
      </c>
      <c r="C267" s="367">
        <v>132</v>
      </c>
      <c r="D267" s="368" t="s">
        <v>8862</v>
      </c>
      <c r="E267" s="367" t="s">
        <v>8551</v>
      </c>
      <c r="F267" s="367" t="s">
        <v>8863</v>
      </c>
      <c r="G267" s="367" t="s">
        <v>8863</v>
      </c>
    </row>
    <row r="268" spans="1:7">
      <c r="A268" s="366" t="str">
        <f t="shared" si="4"/>
        <v>SINAPI-I 43618</v>
      </c>
      <c r="B268" s="367" t="s">
        <v>8342</v>
      </c>
      <c r="C268" s="367">
        <v>43618</v>
      </c>
      <c r="D268" s="368" t="s">
        <v>8864</v>
      </c>
      <c r="E268" s="367" t="s">
        <v>8574</v>
      </c>
      <c r="F268" s="367" t="s">
        <v>8865</v>
      </c>
      <c r="G268" s="367" t="s">
        <v>8865</v>
      </c>
    </row>
    <row r="269" spans="1:7">
      <c r="A269" s="366" t="str">
        <f t="shared" si="4"/>
        <v>SINAPI-I 37476</v>
      </c>
      <c r="B269" s="367" t="s">
        <v>8342</v>
      </c>
      <c r="C269" s="367">
        <v>37476</v>
      </c>
      <c r="D269" s="368" t="s">
        <v>8866</v>
      </c>
      <c r="E269" s="367" t="s">
        <v>8327</v>
      </c>
      <c r="F269" s="367" t="s">
        <v>8867</v>
      </c>
      <c r="G269" s="367" t="s">
        <v>8867</v>
      </c>
    </row>
    <row r="270" spans="1:7">
      <c r="A270" s="366" t="str">
        <f t="shared" si="4"/>
        <v>SINAPI-I 37478</v>
      </c>
      <c r="B270" s="367" t="s">
        <v>8342</v>
      </c>
      <c r="C270" s="367">
        <v>37478</v>
      </c>
      <c r="D270" s="368" t="s">
        <v>8868</v>
      </c>
      <c r="E270" s="367" t="s">
        <v>8327</v>
      </c>
      <c r="F270" s="367" t="s">
        <v>8869</v>
      </c>
      <c r="G270" s="367" t="s">
        <v>8869</v>
      </c>
    </row>
    <row r="271" spans="1:7">
      <c r="A271" s="366" t="str">
        <f t="shared" si="4"/>
        <v>SINAPI-I 37477</v>
      </c>
      <c r="B271" s="367" t="s">
        <v>8342</v>
      </c>
      <c r="C271" s="367">
        <v>37477</v>
      </c>
      <c r="D271" s="368" t="s">
        <v>8870</v>
      </c>
      <c r="E271" s="367" t="s">
        <v>8327</v>
      </c>
      <c r="F271" s="367" t="s">
        <v>8871</v>
      </c>
      <c r="G271" s="367" t="s">
        <v>8871</v>
      </c>
    </row>
    <row r="272" spans="1:7">
      <c r="A272" s="366" t="str">
        <f t="shared" si="4"/>
        <v>SINAPI-I 37479</v>
      </c>
      <c r="B272" s="367" t="s">
        <v>8342</v>
      </c>
      <c r="C272" s="367">
        <v>37479</v>
      </c>
      <c r="D272" s="368" t="s">
        <v>8872</v>
      </c>
      <c r="E272" s="367" t="s">
        <v>8327</v>
      </c>
      <c r="F272" s="367" t="s">
        <v>8873</v>
      </c>
      <c r="G272" s="367" t="s">
        <v>8873</v>
      </c>
    </row>
    <row r="273" spans="1:7">
      <c r="A273" s="366" t="str">
        <f t="shared" si="4"/>
        <v>SINAPI-I 4319</v>
      </c>
      <c r="B273" s="367" t="s">
        <v>8342</v>
      </c>
      <c r="C273" s="367">
        <v>4319</v>
      </c>
      <c r="D273" s="368" t="s">
        <v>8874</v>
      </c>
      <c r="E273" s="367" t="s">
        <v>8327</v>
      </c>
      <c r="F273" s="367" t="s">
        <v>8875</v>
      </c>
      <c r="G273" s="367" t="s">
        <v>8875</v>
      </c>
    </row>
    <row r="274" spans="1:7">
      <c r="A274" s="366" t="str">
        <f t="shared" si="4"/>
        <v>SINAPI-I 42409</v>
      </c>
      <c r="B274" s="367" t="s">
        <v>8342</v>
      </c>
      <c r="C274" s="367">
        <v>42409</v>
      </c>
      <c r="D274" s="368" t="s">
        <v>8876</v>
      </c>
      <c r="E274" s="367" t="s">
        <v>8574</v>
      </c>
      <c r="F274" s="367" t="s">
        <v>8877</v>
      </c>
      <c r="G274" s="367" t="s">
        <v>8877</v>
      </c>
    </row>
    <row r="275" spans="1:7">
      <c r="A275" s="366" t="str">
        <f t="shared" si="4"/>
        <v>SINAPI-I 40553</v>
      </c>
      <c r="B275" s="367" t="s">
        <v>8342</v>
      </c>
      <c r="C275" s="367">
        <v>40553</v>
      </c>
      <c r="D275" s="368" t="s">
        <v>8878</v>
      </c>
      <c r="E275" s="367" t="s">
        <v>8879</v>
      </c>
      <c r="F275" s="367" t="s">
        <v>8880</v>
      </c>
      <c r="G275" s="367" t="s">
        <v>8880</v>
      </c>
    </row>
    <row r="276" spans="1:7">
      <c r="A276" s="366" t="str">
        <f t="shared" si="4"/>
        <v>SINAPI-I 13003</v>
      </c>
      <c r="B276" s="367" t="s">
        <v>8342</v>
      </c>
      <c r="C276" s="367">
        <v>13003</v>
      </c>
      <c r="D276" s="368" t="s">
        <v>8881</v>
      </c>
      <c r="E276" s="367" t="s">
        <v>8551</v>
      </c>
      <c r="F276" s="367" t="s">
        <v>8882</v>
      </c>
      <c r="G276" s="367" t="s">
        <v>8882</v>
      </c>
    </row>
    <row r="277" spans="1:7">
      <c r="A277" s="366" t="str">
        <f t="shared" si="4"/>
        <v>SINAPI-I 6114</v>
      </c>
      <c r="B277" s="367" t="s">
        <v>8342</v>
      </c>
      <c r="C277" s="367">
        <v>6114</v>
      </c>
      <c r="D277" s="368" t="s">
        <v>8883</v>
      </c>
      <c r="E277" s="367" t="s">
        <v>8344</v>
      </c>
      <c r="F277" s="367" t="s">
        <v>8884</v>
      </c>
      <c r="G277" s="367" t="s">
        <v>8885</v>
      </c>
    </row>
    <row r="278" spans="1:7">
      <c r="A278" s="366" t="str">
        <f t="shared" si="4"/>
        <v>SINAPI-I 40912</v>
      </c>
      <c r="B278" s="367" t="s">
        <v>8342</v>
      </c>
      <c r="C278" s="367">
        <v>40912</v>
      </c>
      <c r="D278" s="368" t="s">
        <v>8886</v>
      </c>
      <c r="E278" s="367" t="s">
        <v>8348</v>
      </c>
      <c r="F278" s="367" t="s">
        <v>8887</v>
      </c>
      <c r="G278" s="367" t="s">
        <v>8888</v>
      </c>
    </row>
    <row r="279" spans="1:7">
      <c r="A279" s="366" t="str">
        <f t="shared" si="4"/>
        <v>SINAPI-I 247</v>
      </c>
      <c r="B279" s="367" t="s">
        <v>8342</v>
      </c>
      <c r="C279" s="367">
        <v>247</v>
      </c>
      <c r="D279" s="368" t="s">
        <v>8889</v>
      </c>
      <c r="E279" s="367" t="s">
        <v>8344</v>
      </c>
      <c r="F279" s="367" t="s">
        <v>8890</v>
      </c>
      <c r="G279" s="367" t="s">
        <v>8891</v>
      </c>
    </row>
    <row r="280" spans="1:7">
      <c r="A280" s="366" t="str">
        <f t="shared" si="4"/>
        <v>SINAPI-I 40919</v>
      </c>
      <c r="B280" s="367" t="s">
        <v>8342</v>
      </c>
      <c r="C280" s="367">
        <v>40919</v>
      </c>
      <c r="D280" s="368" t="s">
        <v>8892</v>
      </c>
      <c r="E280" s="367" t="s">
        <v>8348</v>
      </c>
      <c r="F280" s="367" t="s">
        <v>8893</v>
      </c>
      <c r="G280" s="367" t="s">
        <v>8894</v>
      </c>
    </row>
    <row r="281" spans="1:7">
      <c r="A281" s="366" t="str">
        <f t="shared" si="4"/>
        <v>SINAPI-I 25958</v>
      </c>
      <c r="B281" s="367" t="s">
        <v>8342</v>
      </c>
      <c r="C281" s="367">
        <v>25958</v>
      </c>
      <c r="D281" s="368" t="s">
        <v>8895</v>
      </c>
      <c r="E281" s="367" t="s">
        <v>8344</v>
      </c>
      <c r="F281" s="367" t="s">
        <v>8896</v>
      </c>
      <c r="G281" s="367" t="s">
        <v>8897</v>
      </c>
    </row>
    <row r="282" spans="1:7">
      <c r="A282" s="366" t="str">
        <f t="shared" si="4"/>
        <v>SINAPI-I 40984</v>
      </c>
      <c r="B282" s="367" t="s">
        <v>8342</v>
      </c>
      <c r="C282" s="367">
        <v>40984</v>
      </c>
      <c r="D282" s="368" t="s">
        <v>8898</v>
      </c>
      <c r="E282" s="367" t="s">
        <v>8348</v>
      </c>
      <c r="F282" s="367" t="s">
        <v>8899</v>
      </c>
      <c r="G282" s="367" t="s">
        <v>8900</v>
      </c>
    </row>
    <row r="283" spans="1:7">
      <c r="A283" s="366" t="str">
        <f t="shared" si="4"/>
        <v>SINAPI-I 248</v>
      </c>
      <c r="B283" s="367" t="s">
        <v>8342</v>
      </c>
      <c r="C283" s="367">
        <v>248</v>
      </c>
      <c r="D283" s="368" t="s">
        <v>8901</v>
      </c>
      <c r="E283" s="367" t="s">
        <v>8344</v>
      </c>
      <c r="F283" s="367" t="s">
        <v>8902</v>
      </c>
      <c r="G283" s="367" t="s">
        <v>8903</v>
      </c>
    </row>
    <row r="284" spans="1:7">
      <c r="A284" s="366" t="str">
        <f t="shared" si="4"/>
        <v>SINAPI-I 41086</v>
      </c>
      <c r="B284" s="367" t="s">
        <v>8342</v>
      </c>
      <c r="C284" s="367">
        <v>41086</v>
      </c>
      <c r="D284" s="368" t="s">
        <v>8904</v>
      </c>
      <c r="E284" s="367" t="s">
        <v>8348</v>
      </c>
      <c r="F284" s="367" t="s">
        <v>8905</v>
      </c>
      <c r="G284" s="367" t="s">
        <v>8906</v>
      </c>
    </row>
    <row r="285" spans="1:7">
      <c r="A285" s="366" t="str">
        <f t="shared" si="4"/>
        <v>SINAPI-I 34466</v>
      </c>
      <c r="B285" s="367" t="s">
        <v>8342</v>
      </c>
      <c r="C285" s="367">
        <v>34466</v>
      </c>
      <c r="D285" s="368" t="s">
        <v>8907</v>
      </c>
      <c r="E285" s="367" t="s">
        <v>8344</v>
      </c>
      <c r="F285" s="367" t="s">
        <v>8908</v>
      </c>
      <c r="G285" s="367" t="s">
        <v>8909</v>
      </c>
    </row>
    <row r="286" spans="1:7">
      <c r="A286" s="366" t="str">
        <f t="shared" si="4"/>
        <v>SINAPI-I 41083</v>
      </c>
      <c r="B286" s="367" t="s">
        <v>8342</v>
      </c>
      <c r="C286" s="367">
        <v>41083</v>
      </c>
      <c r="D286" s="368" t="s">
        <v>8910</v>
      </c>
      <c r="E286" s="367" t="s">
        <v>8348</v>
      </c>
      <c r="F286" s="367" t="s">
        <v>8911</v>
      </c>
      <c r="G286" s="367" t="s">
        <v>8912</v>
      </c>
    </row>
    <row r="287" spans="1:7">
      <c r="A287" s="366" t="str">
        <f t="shared" si="4"/>
        <v>SINAPI-I 252</v>
      </c>
      <c r="B287" s="367" t="s">
        <v>8342</v>
      </c>
      <c r="C287" s="367">
        <v>252</v>
      </c>
      <c r="D287" s="368" t="s">
        <v>8913</v>
      </c>
      <c r="E287" s="367" t="s">
        <v>8344</v>
      </c>
      <c r="F287" s="367" t="s">
        <v>8914</v>
      </c>
      <c r="G287" s="367" t="s">
        <v>8915</v>
      </c>
    </row>
    <row r="288" spans="1:7">
      <c r="A288" s="366" t="str">
        <f t="shared" si="4"/>
        <v>SINAPI-I 40909</v>
      </c>
      <c r="B288" s="367" t="s">
        <v>8342</v>
      </c>
      <c r="C288" s="367">
        <v>40909</v>
      </c>
      <c r="D288" s="368" t="s">
        <v>8916</v>
      </c>
      <c r="E288" s="367" t="s">
        <v>8348</v>
      </c>
      <c r="F288" s="367" t="s">
        <v>8917</v>
      </c>
      <c r="G288" s="367" t="s">
        <v>8918</v>
      </c>
    </row>
    <row r="289" spans="1:7">
      <c r="A289" s="366" t="str">
        <f t="shared" si="4"/>
        <v>SINAPI-I 242</v>
      </c>
      <c r="B289" s="367" t="s">
        <v>8342</v>
      </c>
      <c r="C289" s="367">
        <v>242</v>
      </c>
      <c r="D289" s="368" t="s">
        <v>8919</v>
      </c>
      <c r="E289" s="367" t="s">
        <v>8344</v>
      </c>
      <c r="F289" s="367" t="s">
        <v>8920</v>
      </c>
      <c r="G289" s="367" t="s">
        <v>8921</v>
      </c>
    </row>
    <row r="290" spans="1:7">
      <c r="A290" s="366" t="str">
        <f t="shared" si="4"/>
        <v>SINAPI-I 41085</v>
      </c>
      <c r="B290" s="367" t="s">
        <v>8342</v>
      </c>
      <c r="C290" s="367">
        <v>41085</v>
      </c>
      <c r="D290" s="368" t="s">
        <v>8922</v>
      </c>
      <c r="E290" s="367" t="s">
        <v>8348</v>
      </c>
      <c r="F290" s="367" t="s">
        <v>8923</v>
      </c>
      <c r="G290" s="367" t="s">
        <v>8924</v>
      </c>
    </row>
    <row r="291" spans="1:7">
      <c r="A291" s="366" t="str">
        <f t="shared" si="4"/>
        <v>SINAPI-I 427</v>
      </c>
      <c r="B291" s="367" t="s">
        <v>8342</v>
      </c>
      <c r="C291" s="367">
        <v>427</v>
      </c>
      <c r="D291" s="368" t="s">
        <v>8925</v>
      </c>
      <c r="E291" s="367" t="s">
        <v>8327</v>
      </c>
      <c r="F291" s="367" t="s">
        <v>8926</v>
      </c>
      <c r="G291" s="367" t="s">
        <v>8926</v>
      </c>
    </row>
    <row r="292" spans="1:7">
      <c r="A292" s="366" t="str">
        <f t="shared" si="4"/>
        <v>SINAPI-I 417</v>
      </c>
      <c r="B292" s="367" t="s">
        <v>8342</v>
      </c>
      <c r="C292" s="367">
        <v>417</v>
      </c>
      <c r="D292" s="368" t="s">
        <v>8927</v>
      </c>
      <c r="E292" s="367" t="s">
        <v>8327</v>
      </c>
      <c r="F292" s="367" t="s">
        <v>8928</v>
      </c>
      <c r="G292" s="367" t="s">
        <v>8928</v>
      </c>
    </row>
    <row r="293" spans="1:7" ht="22.5">
      <c r="A293" s="366" t="str">
        <f t="shared" si="4"/>
        <v>SINAPI-I 11273</v>
      </c>
      <c r="B293" s="367" t="s">
        <v>8342</v>
      </c>
      <c r="C293" s="367">
        <v>11273</v>
      </c>
      <c r="D293" s="368" t="s">
        <v>8929</v>
      </c>
      <c r="E293" s="367" t="s">
        <v>8327</v>
      </c>
      <c r="F293" s="367" t="s">
        <v>8930</v>
      </c>
      <c r="G293" s="367" t="s">
        <v>8930</v>
      </c>
    </row>
    <row r="294" spans="1:7" ht="22.5">
      <c r="A294" s="366" t="str">
        <f t="shared" si="4"/>
        <v>SINAPI-I 11272</v>
      </c>
      <c r="B294" s="367" t="s">
        <v>8342</v>
      </c>
      <c r="C294" s="367">
        <v>11272</v>
      </c>
      <c r="D294" s="368" t="s">
        <v>8931</v>
      </c>
      <c r="E294" s="367" t="s">
        <v>8327</v>
      </c>
      <c r="F294" s="367" t="s">
        <v>8932</v>
      </c>
      <c r="G294" s="367" t="s">
        <v>8932</v>
      </c>
    </row>
    <row r="295" spans="1:7">
      <c r="A295" s="366" t="str">
        <f t="shared" si="4"/>
        <v>SINAPI-I 11275</v>
      </c>
      <c r="B295" s="367" t="s">
        <v>8342</v>
      </c>
      <c r="C295" s="367">
        <v>11275</v>
      </c>
      <c r="D295" s="368" t="s">
        <v>8933</v>
      </c>
      <c r="E295" s="367" t="s">
        <v>8327</v>
      </c>
      <c r="F295" s="367" t="s">
        <v>8934</v>
      </c>
      <c r="G295" s="367" t="s">
        <v>8934</v>
      </c>
    </row>
    <row r="296" spans="1:7">
      <c r="A296" s="366" t="str">
        <f t="shared" si="4"/>
        <v>SINAPI-I 11274</v>
      </c>
      <c r="B296" s="367" t="s">
        <v>8342</v>
      </c>
      <c r="C296" s="367">
        <v>11274</v>
      </c>
      <c r="D296" s="368" t="s">
        <v>8935</v>
      </c>
      <c r="E296" s="367" t="s">
        <v>8327</v>
      </c>
      <c r="F296" s="367" t="s">
        <v>8936</v>
      </c>
      <c r="G296" s="367" t="s">
        <v>8936</v>
      </c>
    </row>
    <row r="297" spans="1:7">
      <c r="A297" s="366" t="str">
        <f t="shared" si="4"/>
        <v>SINAPI-I 38470</v>
      </c>
      <c r="B297" s="367" t="s">
        <v>8342</v>
      </c>
      <c r="C297" s="367">
        <v>38470</v>
      </c>
      <c r="D297" s="368" t="s">
        <v>8937</v>
      </c>
      <c r="E297" s="367" t="s">
        <v>8327</v>
      </c>
      <c r="F297" s="367" t="s">
        <v>8938</v>
      </c>
      <c r="G297" s="367" t="s">
        <v>8938</v>
      </c>
    </row>
    <row r="298" spans="1:7">
      <c r="A298" s="366" t="str">
        <f t="shared" si="4"/>
        <v>SINAPI-I 38547</v>
      </c>
      <c r="B298" s="367" t="s">
        <v>8342</v>
      </c>
      <c r="C298" s="367">
        <v>38547</v>
      </c>
      <c r="D298" s="368" t="s">
        <v>8939</v>
      </c>
      <c r="E298" s="367" t="s">
        <v>8327</v>
      </c>
      <c r="F298" s="367" t="s">
        <v>8940</v>
      </c>
      <c r="G298" s="367" t="s">
        <v>8940</v>
      </c>
    </row>
    <row r="299" spans="1:7">
      <c r="A299" s="366" t="str">
        <f t="shared" si="4"/>
        <v>SINAPI-I 38469</v>
      </c>
      <c r="B299" s="367" t="s">
        <v>8342</v>
      </c>
      <c r="C299" s="367">
        <v>38469</v>
      </c>
      <c r="D299" s="368" t="s">
        <v>8941</v>
      </c>
      <c r="E299" s="367" t="s">
        <v>8327</v>
      </c>
      <c r="F299" s="367" t="s">
        <v>8942</v>
      </c>
      <c r="G299" s="367" t="s">
        <v>8942</v>
      </c>
    </row>
    <row r="300" spans="1:7">
      <c r="A300" s="366" t="str">
        <f t="shared" si="4"/>
        <v>SINAPI-I 38467</v>
      </c>
      <c r="B300" s="367" t="s">
        <v>8342</v>
      </c>
      <c r="C300" s="367">
        <v>38467</v>
      </c>
      <c r="D300" s="368" t="s">
        <v>8943</v>
      </c>
      <c r="E300" s="367" t="s">
        <v>8327</v>
      </c>
      <c r="F300" s="367" t="s">
        <v>8944</v>
      </c>
      <c r="G300" s="367" t="s">
        <v>8944</v>
      </c>
    </row>
    <row r="301" spans="1:7">
      <c r="A301" s="366" t="str">
        <f t="shared" si="4"/>
        <v>SINAPI-I 38468</v>
      </c>
      <c r="B301" s="367" t="s">
        <v>8342</v>
      </c>
      <c r="C301" s="367">
        <v>38468</v>
      </c>
      <c r="D301" s="368" t="s">
        <v>8945</v>
      </c>
      <c r="E301" s="367" t="s">
        <v>8327</v>
      </c>
      <c r="F301" s="367" t="s">
        <v>8946</v>
      </c>
      <c r="G301" s="367" t="s">
        <v>8946</v>
      </c>
    </row>
    <row r="302" spans="1:7">
      <c r="A302" s="366" t="str">
        <f t="shared" si="4"/>
        <v>SINAPI-I 38471</v>
      </c>
      <c r="B302" s="367" t="s">
        <v>8342</v>
      </c>
      <c r="C302" s="367">
        <v>38471</v>
      </c>
      <c r="D302" s="368" t="s">
        <v>8947</v>
      </c>
      <c r="E302" s="367" t="s">
        <v>8327</v>
      </c>
      <c r="F302" s="367" t="s">
        <v>8948</v>
      </c>
      <c r="G302" s="367" t="s">
        <v>8948</v>
      </c>
    </row>
    <row r="303" spans="1:7">
      <c r="A303" s="366" t="str">
        <f t="shared" si="4"/>
        <v>SINAPI-I 10658</v>
      </c>
      <c r="B303" s="367" t="s">
        <v>8342</v>
      </c>
      <c r="C303" s="367">
        <v>10658</v>
      </c>
      <c r="D303" s="368" t="s">
        <v>8949</v>
      </c>
      <c r="E303" s="367" t="s">
        <v>8327</v>
      </c>
      <c r="F303" s="367" t="s">
        <v>8950</v>
      </c>
      <c r="G303" s="367" t="s">
        <v>8950</v>
      </c>
    </row>
    <row r="304" spans="1:7">
      <c r="A304" s="366" t="str">
        <f t="shared" si="4"/>
        <v>SINAPI-I 253</v>
      </c>
      <c r="B304" s="367" t="s">
        <v>8342</v>
      </c>
      <c r="C304" s="367">
        <v>253</v>
      </c>
      <c r="D304" s="368" t="s">
        <v>8951</v>
      </c>
      <c r="E304" s="367" t="s">
        <v>8344</v>
      </c>
      <c r="F304" s="367" t="s">
        <v>8952</v>
      </c>
      <c r="G304" s="367" t="s">
        <v>8953</v>
      </c>
    </row>
    <row r="305" spans="1:7">
      <c r="A305" s="366" t="str">
        <f t="shared" si="4"/>
        <v>SINAPI-I 40809</v>
      </c>
      <c r="B305" s="367" t="s">
        <v>8342</v>
      </c>
      <c r="C305" s="367">
        <v>40809</v>
      </c>
      <c r="D305" s="368" t="s">
        <v>8954</v>
      </c>
      <c r="E305" s="367" t="s">
        <v>8348</v>
      </c>
      <c r="F305" s="367" t="s">
        <v>8955</v>
      </c>
      <c r="G305" s="367" t="s">
        <v>8956</v>
      </c>
    </row>
    <row r="306" spans="1:7" ht="22.5">
      <c r="A306" s="366" t="str">
        <f t="shared" si="4"/>
        <v>SINAPI-I 42428</v>
      </c>
      <c r="B306" s="367" t="s">
        <v>8342</v>
      </c>
      <c r="C306" s="367">
        <v>42428</v>
      </c>
      <c r="D306" s="368" t="s">
        <v>8957</v>
      </c>
      <c r="E306" s="367" t="s">
        <v>8327</v>
      </c>
      <c r="F306" s="367" t="s">
        <v>8958</v>
      </c>
      <c r="G306" s="367" t="s">
        <v>8958</v>
      </c>
    </row>
    <row r="307" spans="1:7">
      <c r="A307" s="366" t="str">
        <f t="shared" si="4"/>
        <v>SINAPI-I 583</v>
      </c>
      <c r="B307" s="367" t="s">
        <v>8342</v>
      </c>
      <c r="C307" s="367">
        <v>583</v>
      </c>
      <c r="D307" s="368" t="s">
        <v>8959</v>
      </c>
      <c r="E307" s="367" t="s">
        <v>8574</v>
      </c>
      <c r="F307" s="367" t="s">
        <v>8960</v>
      </c>
      <c r="G307" s="367" t="s">
        <v>8960</v>
      </c>
    </row>
    <row r="308" spans="1:7">
      <c r="A308" s="366" t="str">
        <f t="shared" si="4"/>
        <v>SINAPI-I 299</v>
      </c>
      <c r="B308" s="367" t="s">
        <v>8342</v>
      </c>
      <c r="C308" s="367">
        <v>299</v>
      </c>
      <c r="D308" s="368" t="s">
        <v>8961</v>
      </c>
      <c r="E308" s="367" t="s">
        <v>8327</v>
      </c>
      <c r="F308" s="367" t="s">
        <v>8962</v>
      </c>
      <c r="G308" s="367" t="s">
        <v>8962</v>
      </c>
    </row>
    <row r="309" spans="1:7">
      <c r="A309" s="366" t="str">
        <f t="shared" si="4"/>
        <v>SINAPI-I 298</v>
      </c>
      <c r="B309" s="367" t="s">
        <v>8342</v>
      </c>
      <c r="C309" s="367">
        <v>298</v>
      </c>
      <c r="D309" s="368" t="s">
        <v>8963</v>
      </c>
      <c r="E309" s="367" t="s">
        <v>8327</v>
      </c>
      <c r="F309" s="367" t="s">
        <v>8964</v>
      </c>
      <c r="G309" s="367" t="s">
        <v>8964</v>
      </c>
    </row>
    <row r="310" spans="1:7">
      <c r="A310" s="366" t="str">
        <f t="shared" si="4"/>
        <v>SINAPI-I 295</v>
      </c>
      <c r="B310" s="367" t="s">
        <v>8342</v>
      </c>
      <c r="C310" s="367">
        <v>295</v>
      </c>
      <c r="D310" s="368" t="s">
        <v>8965</v>
      </c>
      <c r="E310" s="367" t="s">
        <v>8327</v>
      </c>
      <c r="F310" s="367" t="s">
        <v>8966</v>
      </c>
      <c r="G310" s="367" t="s">
        <v>8966</v>
      </c>
    </row>
    <row r="311" spans="1:7">
      <c r="A311" s="366" t="str">
        <f t="shared" si="4"/>
        <v>SINAPI-I 296</v>
      </c>
      <c r="B311" s="367" t="s">
        <v>8342</v>
      </c>
      <c r="C311" s="367">
        <v>296</v>
      </c>
      <c r="D311" s="368" t="s">
        <v>8967</v>
      </c>
      <c r="E311" s="367" t="s">
        <v>8327</v>
      </c>
      <c r="F311" s="367" t="s">
        <v>8433</v>
      </c>
      <c r="G311" s="367" t="s">
        <v>8433</v>
      </c>
    </row>
    <row r="312" spans="1:7">
      <c r="A312" s="366" t="str">
        <f t="shared" si="4"/>
        <v>SINAPI-I 297</v>
      </c>
      <c r="B312" s="367" t="s">
        <v>8342</v>
      </c>
      <c r="C312" s="367">
        <v>297</v>
      </c>
      <c r="D312" s="368" t="s">
        <v>8968</v>
      </c>
      <c r="E312" s="367" t="s">
        <v>8327</v>
      </c>
      <c r="F312" s="367" t="s">
        <v>8969</v>
      </c>
      <c r="G312" s="367" t="s">
        <v>8969</v>
      </c>
    </row>
    <row r="313" spans="1:7">
      <c r="A313" s="366" t="str">
        <f t="shared" si="4"/>
        <v>SINAPI-I 301</v>
      </c>
      <c r="B313" s="367" t="s">
        <v>8342</v>
      </c>
      <c r="C313" s="367">
        <v>301</v>
      </c>
      <c r="D313" s="368" t="s">
        <v>8970</v>
      </c>
      <c r="E313" s="367" t="s">
        <v>8327</v>
      </c>
      <c r="F313" s="367" t="s">
        <v>8971</v>
      </c>
      <c r="G313" s="367" t="s">
        <v>8971</v>
      </c>
    </row>
    <row r="314" spans="1:7">
      <c r="A314" s="366" t="str">
        <f t="shared" si="4"/>
        <v>SINAPI-I 300</v>
      </c>
      <c r="B314" s="367" t="s">
        <v>8342</v>
      </c>
      <c r="C314" s="367">
        <v>300</v>
      </c>
      <c r="D314" s="368" t="s">
        <v>8972</v>
      </c>
      <c r="E314" s="367" t="s">
        <v>8327</v>
      </c>
      <c r="F314" s="367" t="s">
        <v>8973</v>
      </c>
      <c r="G314" s="367" t="s">
        <v>8973</v>
      </c>
    </row>
    <row r="315" spans="1:7">
      <c r="A315" s="366" t="str">
        <f t="shared" si="4"/>
        <v>SINAPI-I 20084</v>
      </c>
      <c r="B315" s="367" t="s">
        <v>8342</v>
      </c>
      <c r="C315" s="367">
        <v>20084</v>
      </c>
      <c r="D315" s="368" t="s">
        <v>8974</v>
      </c>
      <c r="E315" s="367" t="s">
        <v>8327</v>
      </c>
      <c r="F315" s="367" t="s">
        <v>8966</v>
      </c>
      <c r="G315" s="367" t="s">
        <v>8966</v>
      </c>
    </row>
    <row r="316" spans="1:7">
      <c r="A316" s="366" t="str">
        <f t="shared" si="4"/>
        <v>SINAPI-I 20085</v>
      </c>
      <c r="B316" s="367" t="s">
        <v>8342</v>
      </c>
      <c r="C316" s="367">
        <v>20085</v>
      </c>
      <c r="D316" s="368" t="s">
        <v>8975</v>
      </c>
      <c r="E316" s="367" t="s">
        <v>8327</v>
      </c>
      <c r="F316" s="367" t="s">
        <v>8976</v>
      </c>
      <c r="G316" s="367" t="s">
        <v>8976</v>
      </c>
    </row>
    <row r="317" spans="1:7">
      <c r="A317" s="366" t="str">
        <f t="shared" si="4"/>
        <v>SINAPI-I 311</v>
      </c>
      <c r="B317" s="367" t="s">
        <v>8342</v>
      </c>
      <c r="C317" s="367">
        <v>311</v>
      </c>
      <c r="D317" s="368" t="s">
        <v>8977</v>
      </c>
      <c r="E317" s="367" t="s">
        <v>8327</v>
      </c>
      <c r="F317" s="367" t="s">
        <v>8978</v>
      </c>
      <c r="G317" s="367" t="s">
        <v>8978</v>
      </c>
    </row>
    <row r="318" spans="1:7">
      <c r="A318" s="366" t="str">
        <f t="shared" si="4"/>
        <v>SINAPI-I 318</v>
      </c>
      <c r="B318" s="367" t="s">
        <v>8342</v>
      </c>
      <c r="C318" s="367">
        <v>318</v>
      </c>
      <c r="D318" s="368" t="s">
        <v>8979</v>
      </c>
      <c r="E318" s="367" t="s">
        <v>8327</v>
      </c>
      <c r="F318" s="367" t="s">
        <v>8980</v>
      </c>
      <c r="G318" s="367" t="s">
        <v>8980</v>
      </c>
    </row>
    <row r="319" spans="1:7">
      <c r="A319" s="366" t="str">
        <f t="shared" si="4"/>
        <v>SINAPI-I 319</v>
      </c>
      <c r="B319" s="367" t="s">
        <v>8342</v>
      </c>
      <c r="C319" s="367">
        <v>319</v>
      </c>
      <c r="D319" s="368" t="s">
        <v>8981</v>
      </c>
      <c r="E319" s="367" t="s">
        <v>8327</v>
      </c>
      <c r="F319" s="367" t="s">
        <v>8982</v>
      </c>
      <c r="G319" s="367" t="s">
        <v>8982</v>
      </c>
    </row>
    <row r="320" spans="1:7">
      <c r="A320" s="366" t="str">
        <f t="shared" si="4"/>
        <v>SINAPI-I 320</v>
      </c>
      <c r="B320" s="367" t="s">
        <v>8342</v>
      </c>
      <c r="C320" s="367">
        <v>320</v>
      </c>
      <c r="D320" s="368" t="s">
        <v>8983</v>
      </c>
      <c r="E320" s="367" t="s">
        <v>8327</v>
      </c>
      <c r="F320" s="367" t="s">
        <v>8984</v>
      </c>
      <c r="G320" s="367" t="s">
        <v>8984</v>
      </c>
    </row>
    <row r="321" spans="1:7">
      <c r="A321" s="366" t="str">
        <f t="shared" si="4"/>
        <v>SINAPI-I 314</v>
      </c>
      <c r="B321" s="367" t="s">
        <v>8342</v>
      </c>
      <c r="C321" s="367">
        <v>314</v>
      </c>
      <c r="D321" s="368" t="s">
        <v>8985</v>
      </c>
      <c r="E321" s="367" t="s">
        <v>8327</v>
      </c>
      <c r="F321" s="367" t="s">
        <v>8986</v>
      </c>
      <c r="G321" s="367" t="s">
        <v>8986</v>
      </c>
    </row>
    <row r="322" spans="1:7">
      <c r="A322" s="366" t="str">
        <f t="shared" si="4"/>
        <v>SINAPI-I 303</v>
      </c>
      <c r="B322" s="367" t="s">
        <v>8342</v>
      </c>
      <c r="C322" s="367">
        <v>303</v>
      </c>
      <c r="D322" s="368" t="s">
        <v>8987</v>
      </c>
      <c r="E322" s="367" t="s">
        <v>8327</v>
      </c>
      <c r="F322" s="367" t="s">
        <v>8988</v>
      </c>
      <c r="G322" s="367" t="s">
        <v>8988</v>
      </c>
    </row>
    <row r="323" spans="1:7">
      <c r="A323" s="366" t="str">
        <f t="shared" si="4"/>
        <v>SINAPI-I 304</v>
      </c>
      <c r="B323" s="367" t="s">
        <v>8342</v>
      </c>
      <c r="C323" s="367">
        <v>304</v>
      </c>
      <c r="D323" s="368" t="s">
        <v>8989</v>
      </c>
      <c r="E323" s="367" t="s">
        <v>8327</v>
      </c>
      <c r="F323" s="367" t="s">
        <v>8990</v>
      </c>
      <c r="G323" s="367" t="s">
        <v>8990</v>
      </c>
    </row>
    <row r="324" spans="1:7">
      <c r="A324" s="366" t="str">
        <f t="shared" si="4"/>
        <v>SINAPI-I 305</v>
      </c>
      <c r="B324" s="367" t="s">
        <v>8342</v>
      </c>
      <c r="C324" s="367">
        <v>305</v>
      </c>
      <c r="D324" s="368" t="s">
        <v>8991</v>
      </c>
      <c r="E324" s="367" t="s">
        <v>8327</v>
      </c>
      <c r="F324" s="367" t="s">
        <v>8992</v>
      </c>
      <c r="G324" s="367" t="s">
        <v>8992</v>
      </c>
    </row>
    <row r="325" spans="1:7">
      <c r="A325" s="366" t="str">
        <f t="shared" si="4"/>
        <v>SINAPI-I 306</v>
      </c>
      <c r="B325" s="367" t="s">
        <v>8342</v>
      </c>
      <c r="C325" s="367">
        <v>306</v>
      </c>
      <c r="D325" s="368" t="s">
        <v>8993</v>
      </c>
      <c r="E325" s="367" t="s">
        <v>8327</v>
      </c>
      <c r="F325" s="367" t="s">
        <v>8994</v>
      </c>
      <c r="G325" s="367" t="s">
        <v>8994</v>
      </c>
    </row>
    <row r="326" spans="1:7">
      <c r="A326" s="366" t="str">
        <f t="shared" si="4"/>
        <v>SINAPI-I 307</v>
      </c>
      <c r="B326" s="367" t="s">
        <v>8342</v>
      </c>
      <c r="C326" s="367">
        <v>307</v>
      </c>
      <c r="D326" s="368" t="s">
        <v>8995</v>
      </c>
      <c r="E326" s="367" t="s">
        <v>8327</v>
      </c>
      <c r="F326" s="367" t="s">
        <v>8996</v>
      </c>
      <c r="G326" s="367" t="s">
        <v>8996</v>
      </c>
    </row>
    <row r="327" spans="1:7">
      <c r="A327" s="366" t="str">
        <f t="shared" ref="A327:A390" si="5">CONCATENAR</f>
        <v>SINAPI-I 309</v>
      </c>
      <c r="B327" s="367" t="s">
        <v>8342</v>
      </c>
      <c r="C327" s="367">
        <v>309</v>
      </c>
      <c r="D327" s="368" t="s">
        <v>8997</v>
      </c>
      <c r="E327" s="367" t="s">
        <v>8327</v>
      </c>
      <c r="F327" s="367" t="s">
        <v>8998</v>
      </c>
      <c r="G327" s="367" t="s">
        <v>8998</v>
      </c>
    </row>
    <row r="328" spans="1:7">
      <c r="A328" s="366" t="str">
        <f t="shared" si="5"/>
        <v>SINAPI-I 310</v>
      </c>
      <c r="B328" s="367" t="s">
        <v>8342</v>
      </c>
      <c r="C328" s="367">
        <v>310</v>
      </c>
      <c r="D328" s="368" t="s">
        <v>8999</v>
      </c>
      <c r="E328" s="367" t="s">
        <v>8327</v>
      </c>
      <c r="F328" s="367" t="s">
        <v>9000</v>
      </c>
      <c r="G328" s="367" t="s">
        <v>9000</v>
      </c>
    </row>
    <row r="329" spans="1:7">
      <c r="A329" s="366" t="str">
        <f t="shared" si="5"/>
        <v>SINAPI-I 328</v>
      </c>
      <c r="B329" s="367" t="s">
        <v>8342</v>
      </c>
      <c r="C329" s="367">
        <v>328</v>
      </c>
      <c r="D329" s="368" t="s">
        <v>9001</v>
      </c>
      <c r="E329" s="367" t="s">
        <v>8327</v>
      </c>
      <c r="F329" s="367" t="s">
        <v>9002</v>
      </c>
      <c r="G329" s="367" t="s">
        <v>9002</v>
      </c>
    </row>
    <row r="330" spans="1:7">
      <c r="A330" s="366" t="str">
        <f t="shared" si="5"/>
        <v>SINAPI-I 325</v>
      </c>
      <c r="B330" s="367" t="s">
        <v>8342</v>
      </c>
      <c r="C330" s="367">
        <v>325</v>
      </c>
      <c r="D330" s="368" t="s">
        <v>9003</v>
      </c>
      <c r="E330" s="367" t="s">
        <v>8327</v>
      </c>
      <c r="F330" s="367" t="s">
        <v>9004</v>
      </c>
      <c r="G330" s="367" t="s">
        <v>9004</v>
      </c>
    </row>
    <row r="331" spans="1:7">
      <c r="A331" s="366" t="str">
        <f t="shared" si="5"/>
        <v>SINAPI-I 20326</v>
      </c>
      <c r="B331" s="367" t="s">
        <v>8342</v>
      </c>
      <c r="C331" s="367">
        <v>20326</v>
      </c>
      <c r="D331" s="368" t="s">
        <v>9005</v>
      </c>
      <c r="E331" s="367" t="s">
        <v>8327</v>
      </c>
      <c r="F331" s="367" t="s">
        <v>9006</v>
      </c>
      <c r="G331" s="367" t="s">
        <v>9006</v>
      </c>
    </row>
    <row r="332" spans="1:7">
      <c r="A332" s="366" t="str">
        <f t="shared" si="5"/>
        <v>SINAPI-I 329</v>
      </c>
      <c r="B332" s="367" t="s">
        <v>8342</v>
      </c>
      <c r="C332" s="367">
        <v>329</v>
      </c>
      <c r="D332" s="368" t="s">
        <v>9007</v>
      </c>
      <c r="E332" s="367" t="s">
        <v>8327</v>
      </c>
      <c r="F332" s="367" t="s">
        <v>9008</v>
      </c>
      <c r="G332" s="367" t="s">
        <v>9008</v>
      </c>
    </row>
    <row r="333" spans="1:7">
      <c r="A333" s="366" t="str">
        <f t="shared" si="5"/>
        <v>SINAPI-I 308</v>
      </c>
      <c r="B333" s="367" t="s">
        <v>8342</v>
      </c>
      <c r="C333" s="367">
        <v>308</v>
      </c>
      <c r="D333" s="368" t="s">
        <v>9009</v>
      </c>
      <c r="E333" s="367" t="s">
        <v>8327</v>
      </c>
      <c r="F333" s="367" t="s">
        <v>9010</v>
      </c>
      <c r="G333" s="367" t="s">
        <v>9010</v>
      </c>
    </row>
    <row r="334" spans="1:7">
      <c r="A334" s="366" t="str">
        <f t="shared" si="5"/>
        <v>SINAPI-I 39642</v>
      </c>
      <c r="B334" s="367" t="s">
        <v>8342</v>
      </c>
      <c r="C334" s="367">
        <v>39642</v>
      </c>
      <c r="D334" s="368" t="s">
        <v>9011</v>
      </c>
      <c r="E334" s="367" t="s">
        <v>8327</v>
      </c>
      <c r="F334" s="367" t="s">
        <v>9012</v>
      </c>
      <c r="G334" s="367" t="s">
        <v>9012</v>
      </c>
    </row>
    <row r="335" spans="1:7">
      <c r="A335" s="366" t="str">
        <f t="shared" si="5"/>
        <v>SINAPI-I 39641</v>
      </c>
      <c r="B335" s="367" t="s">
        <v>8342</v>
      </c>
      <c r="C335" s="367">
        <v>39641</v>
      </c>
      <c r="D335" s="368" t="s">
        <v>9013</v>
      </c>
      <c r="E335" s="367" t="s">
        <v>8327</v>
      </c>
      <c r="F335" s="367" t="s">
        <v>9014</v>
      </c>
      <c r="G335" s="367" t="s">
        <v>9014</v>
      </c>
    </row>
    <row r="336" spans="1:7">
      <c r="A336" s="366" t="str">
        <f t="shared" si="5"/>
        <v>SINAPI-I 39643</v>
      </c>
      <c r="B336" s="367" t="s">
        <v>8342</v>
      </c>
      <c r="C336" s="367">
        <v>39643</v>
      </c>
      <c r="D336" s="368" t="s">
        <v>9015</v>
      </c>
      <c r="E336" s="367" t="s">
        <v>8327</v>
      </c>
      <c r="F336" s="367" t="s">
        <v>9016</v>
      </c>
      <c r="G336" s="367" t="s">
        <v>9016</v>
      </c>
    </row>
    <row r="337" spans="1:7">
      <c r="A337" s="366" t="str">
        <f t="shared" si="5"/>
        <v>SINAPI-I 39644</v>
      </c>
      <c r="B337" s="367" t="s">
        <v>8342</v>
      </c>
      <c r="C337" s="367">
        <v>39644</v>
      </c>
      <c r="D337" s="368" t="s">
        <v>9017</v>
      </c>
      <c r="E337" s="367" t="s">
        <v>8327</v>
      </c>
      <c r="F337" s="367" t="s">
        <v>9018</v>
      </c>
      <c r="G337" s="367" t="s">
        <v>9018</v>
      </c>
    </row>
    <row r="338" spans="1:7">
      <c r="A338" s="366" t="str">
        <f t="shared" si="5"/>
        <v>SINAPI-I 39645</v>
      </c>
      <c r="B338" s="367" t="s">
        <v>8342</v>
      </c>
      <c r="C338" s="367">
        <v>39645</v>
      </c>
      <c r="D338" s="368" t="s">
        <v>9019</v>
      </c>
      <c r="E338" s="367" t="s">
        <v>8327</v>
      </c>
      <c r="F338" s="367" t="s">
        <v>9020</v>
      </c>
      <c r="G338" s="367" t="s">
        <v>9020</v>
      </c>
    </row>
    <row r="339" spans="1:7">
      <c r="A339" s="366" t="str">
        <f t="shared" si="5"/>
        <v>SINAPI-I 12548</v>
      </c>
      <c r="B339" s="367" t="s">
        <v>8342</v>
      </c>
      <c r="C339" s="367">
        <v>12548</v>
      </c>
      <c r="D339" s="368" t="s">
        <v>9021</v>
      </c>
      <c r="E339" s="367" t="s">
        <v>8327</v>
      </c>
      <c r="F339" s="367" t="s">
        <v>9022</v>
      </c>
      <c r="G339" s="367" t="s">
        <v>9022</v>
      </c>
    </row>
    <row r="340" spans="1:7">
      <c r="A340" s="366" t="str">
        <f t="shared" si="5"/>
        <v>SINAPI-I 13113</v>
      </c>
      <c r="B340" s="367" t="s">
        <v>8342</v>
      </c>
      <c r="C340" s="367">
        <v>13113</v>
      </c>
      <c r="D340" s="368" t="s">
        <v>9023</v>
      </c>
      <c r="E340" s="367" t="s">
        <v>8327</v>
      </c>
      <c r="F340" s="367" t="s">
        <v>9024</v>
      </c>
      <c r="G340" s="367" t="s">
        <v>9024</v>
      </c>
    </row>
    <row r="341" spans="1:7">
      <c r="A341" s="366" t="str">
        <f t="shared" si="5"/>
        <v>SINAPI-I 13114</v>
      </c>
      <c r="B341" s="367" t="s">
        <v>8342</v>
      </c>
      <c r="C341" s="367">
        <v>13114</v>
      </c>
      <c r="D341" s="368" t="s">
        <v>9025</v>
      </c>
      <c r="E341" s="367" t="s">
        <v>8327</v>
      </c>
      <c r="F341" s="367" t="s">
        <v>9026</v>
      </c>
      <c r="G341" s="367" t="s">
        <v>9026</v>
      </c>
    </row>
    <row r="342" spans="1:7">
      <c r="A342" s="366" t="str">
        <f t="shared" si="5"/>
        <v>SINAPI-I 12530</v>
      </c>
      <c r="B342" s="367" t="s">
        <v>8342</v>
      </c>
      <c r="C342" s="367">
        <v>12530</v>
      </c>
      <c r="D342" s="368" t="s">
        <v>9027</v>
      </c>
      <c r="E342" s="367" t="s">
        <v>8327</v>
      </c>
      <c r="F342" s="367" t="s">
        <v>9028</v>
      </c>
      <c r="G342" s="367" t="s">
        <v>9028</v>
      </c>
    </row>
    <row r="343" spans="1:7">
      <c r="A343" s="366" t="str">
        <f t="shared" si="5"/>
        <v>SINAPI-I 12531</v>
      </c>
      <c r="B343" s="367" t="s">
        <v>8342</v>
      </c>
      <c r="C343" s="367">
        <v>12531</v>
      </c>
      <c r="D343" s="368" t="s">
        <v>9029</v>
      </c>
      <c r="E343" s="367" t="s">
        <v>8327</v>
      </c>
      <c r="F343" s="367" t="s">
        <v>9030</v>
      </c>
      <c r="G343" s="367" t="s">
        <v>9030</v>
      </c>
    </row>
    <row r="344" spans="1:7">
      <c r="A344" s="366" t="str">
        <f t="shared" si="5"/>
        <v>SINAPI-I 12532</v>
      </c>
      <c r="B344" s="367" t="s">
        <v>8342</v>
      </c>
      <c r="C344" s="367">
        <v>12532</v>
      </c>
      <c r="D344" s="368" t="s">
        <v>9031</v>
      </c>
      <c r="E344" s="367" t="s">
        <v>8327</v>
      </c>
      <c r="F344" s="367" t="s">
        <v>9032</v>
      </c>
      <c r="G344" s="367" t="s">
        <v>9032</v>
      </c>
    </row>
    <row r="345" spans="1:7">
      <c r="A345" s="366" t="str">
        <f t="shared" si="5"/>
        <v>SINAPI-I 12533</v>
      </c>
      <c r="B345" s="367" t="s">
        <v>8342</v>
      </c>
      <c r="C345" s="367">
        <v>12533</v>
      </c>
      <c r="D345" s="368" t="s">
        <v>9033</v>
      </c>
      <c r="E345" s="367" t="s">
        <v>8327</v>
      </c>
      <c r="F345" s="367" t="s">
        <v>9034</v>
      </c>
      <c r="G345" s="367" t="s">
        <v>9034</v>
      </c>
    </row>
    <row r="346" spans="1:7">
      <c r="A346" s="366" t="str">
        <f t="shared" si="5"/>
        <v>SINAPI-I 12544</v>
      </c>
      <c r="B346" s="367" t="s">
        <v>8342</v>
      </c>
      <c r="C346" s="367">
        <v>12544</v>
      </c>
      <c r="D346" s="368" t="s">
        <v>9035</v>
      </c>
      <c r="E346" s="367" t="s">
        <v>8327</v>
      </c>
      <c r="F346" s="367" t="s">
        <v>9036</v>
      </c>
      <c r="G346" s="367" t="s">
        <v>9036</v>
      </c>
    </row>
    <row r="347" spans="1:7">
      <c r="A347" s="366" t="str">
        <f t="shared" si="5"/>
        <v>SINAPI-I 12546</v>
      </c>
      <c r="B347" s="367" t="s">
        <v>8342</v>
      </c>
      <c r="C347" s="367">
        <v>12546</v>
      </c>
      <c r="D347" s="368" t="s">
        <v>9037</v>
      </c>
      <c r="E347" s="367" t="s">
        <v>8327</v>
      </c>
      <c r="F347" s="367" t="s">
        <v>9038</v>
      </c>
      <c r="G347" s="367" t="s">
        <v>9038</v>
      </c>
    </row>
    <row r="348" spans="1:7">
      <c r="A348" s="366" t="str">
        <f t="shared" si="5"/>
        <v>SINAPI-I 12547</v>
      </c>
      <c r="B348" s="367" t="s">
        <v>8342</v>
      </c>
      <c r="C348" s="367">
        <v>12547</v>
      </c>
      <c r="D348" s="368" t="s">
        <v>9039</v>
      </c>
      <c r="E348" s="367" t="s">
        <v>8327</v>
      </c>
      <c r="F348" s="367" t="s">
        <v>9040</v>
      </c>
      <c r="G348" s="367" t="s">
        <v>9040</v>
      </c>
    </row>
    <row r="349" spans="1:7">
      <c r="A349" s="366" t="str">
        <f t="shared" si="5"/>
        <v>SINAPI-I 12551</v>
      </c>
      <c r="B349" s="367" t="s">
        <v>8342</v>
      </c>
      <c r="C349" s="367">
        <v>12551</v>
      </c>
      <c r="D349" s="368" t="s">
        <v>9041</v>
      </c>
      <c r="E349" s="367" t="s">
        <v>8327</v>
      </c>
      <c r="F349" s="367" t="s">
        <v>9042</v>
      </c>
      <c r="G349" s="367" t="s">
        <v>9042</v>
      </c>
    </row>
    <row r="350" spans="1:7">
      <c r="A350" s="366" t="str">
        <f t="shared" si="5"/>
        <v>SINAPI-I 12563</v>
      </c>
      <c r="B350" s="367" t="s">
        <v>8342</v>
      </c>
      <c r="C350" s="367">
        <v>12563</v>
      </c>
      <c r="D350" s="368" t="s">
        <v>9043</v>
      </c>
      <c r="E350" s="367" t="s">
        <v>8327</v>
      </c>
      <c r="F350" s="367" t="s">
        <v>9044</v>
      </c>
      <c r="G350" s="367" t="s">
        <v>9044</v>
      </c>
    </row>
    <row r="351" spans="1:7">
      <c r="A351" s="366" t="str">
        <f t="shared" si="5"/>
        <v>SINAPI-I 12565</v>
      </c>
      <c r="B351" s="367" t="s">
        <v>8342</v>
      </c>
      <c r="C351" s="367">
        <v>12565</v>
      </c>
      <c r="D351" s="368" t="s">
        <v>9045</v>
      </c>
      <c r="E351" s="367" t="s">
        <v>8327</v>
      </c>
      <c r="F351" s="367" t="s">
        <v>9046</v>
      </c>
      <c r="G351" s="367" t="s">
        <v>9046</v>
      </c>
    </row>
    <row r="352" spans="1:7">
      <c r="A352" s="366" t="str">
        <f t="shared" si="5"/>
        <v>SINAPI-I 12567</v>
      </c>
      <c r="B352" s="367" t="s">
        <v>8342</v>
      </c>
      <c r="C352" s="367">
        <v>12567</v>
      </c>
      <c r="D352" s="368" t="s">
        <v>9047</v>
      </c>
      <c r="E352" s="367" t="s">
        <v>8327</v>
      </c>
      <c r="F352" s="367" t="s">
        <v>9048</v>
      </c>
      <c r="G352" s="367" t="s">
        <v>9048</v>
      </c>
    </row>
    <row r="353" spans="1:7">
      <c r="A353" s="366" t="str">
        <f t="shared" si="5"/>
        <v>SINAPI-I 12568</v>
      </c>
      <c r="B353" s="367" t="s">
        <v>8342</v>
      </c>
      <c r="C353" s="367">
        <v>12568</v>
      </c>
      <c r="D353" s="368" t="s">
        <v>9049</v>
      </c>
      <c r="E353" s="367" t="s">
        <v>8327</v>
      </c>
      <c r="F353" s="367" t="s">
        <v>9050</v>
      </c>
      <c r="G353" s="367" t="s">
        <v>9050</v>
      </c>
    </row>
    <row r="354" spans="1:7">
      <c r="A354" s="366" t="str">
        <f t="shared" si="5"/>
        <v>SINAPI-I 11789</v>
      </c>
      <c r="B354" s="367" t="s">
        <v>8342</v>
      </c>
      <c r="C354" s="367">
        <v>11789</v>
      </c>
      <c r="D354" s="368" t="s">
        <v>9051</v>
      </c>
      <c r="E354" s="367" t="s">
        <v>8327</v>
      </c>
      <c r="F354" s="367" t="s">
        <v>9052</v>
      </c>
      <c r="G354" s="367" t="s">
        <v>9052</v>
      </c>
    </row>
    <row r="355" spans="1:7" ht="22.5">
      <c r="A355" s="366" t="str">
        <f t="shared" si="5"/>
        <v>SINAPI-I 20975</v>
      </c>
      <c r="B355" s="367" t="s">
        <v>8342</v>
      </c>
      <c r="C355" s="367">
        <v>20975</v>
      </c>
      <c r="D355" s="368" t="s">
        <v>9053</v>
      </c>
      <c r="E355" s="367" t="s">
        <v>8327</v>
      </c>
      <c r="F355" s="367" t="s">
        <v>9054</v>
      </c>
      <c r="G355" s="367" t="s">
        <v>9054</v>
      </c>
    </row>
    <row r="356" spans="1:7" ht="22.5">
      <c r="A356" s="366" t="str">
        <f t="shared" si="5"/>
        <v>SINAPI-I 20976</v>
      </c>
      <c r="B356" s="367" t="s">
        <v>8342</v>
      </c>
      <c r="C356" s="367">
        <v>20976</v>
      </c>
      <c r="D356" s="368" t="s">
        <v>9055</v>
      </c>
      <c r="E356" s="367" t="s">
        <v>8327</v>
      </c>
      <c r="F356" s="367" t="s">
        <v>9056</v>
      </c>
      <c r="G356" s="367" t="s">
        <v>9056</v>
      </c>
    </row>
    <row r="357" spans="1:7">
      <c r="A357" s="366" t="str">
        <f t="shared" si="5"/>
        <v>SINAPI-I 40340</v>
      </c>
      <c r="B357" s="367" t="s">
        <v>8342</v>
      </c>
      <c r="C357" s="367">
        <v>40340</v>
      </c>
      <c r="D357" s="368" t="s">
        <v>9057</v>
      </c>
      <c r="E357" s="367" t="s">
        <v>8327</v>
      </c>
      <c r="F357" s="367" t="s">
        <v>9058</v>
      </c>
      <c r="G357" s="367" t="s">
        <v>9058</v>
      </c>
    </row>
    <row r="358" spans="1:7">
      <c r="A358" s="366" t="str">
        <f t="shared" si="5"/>
        <v>SINAPI-I 40341</v>
      </c>
      <c r="B358" s="367" t="s">
        <v>8342</v>
      </c>
      <c r="C358" s="367">
        <v>40341</v>
      </c>
      <c r="D358" s="368" t="s">
        <v>9059</v>
      </c>
      <c r="E358" s="367" t="s">
        <v>8327</v>
      </c>
      <c r="F358" s="367" t="s">
        <v>9060</v>
      </c>
      <c r="G358" s="367" t="s">
        <v>9060</v>
      </c>
    </row>
    <row r="359" spans="1:7">
      <c r="A359" s="366" t="str">
        <f t="shared" si="5"/>
        <v>SINAPI-I 40342</v>
      </c>
      <c r="B359" s="367" t="s">
        <v>8342</v>
      </c>
      <c r="C359" s="367">
        <v>40342</v>
      </c>
      <c r="D359" s="368" t="s">
        <v>9061</v>
      </c>
      <c r="E359" s="367" t="s">
        <v>8327</v>
      </c>
      <c r="F359" s="367" t="s">
        <v>9062</v>
      </c>
      <c r="G359" s="367" t="s">
        <v>9062</v>
      </c>
    </row>
    <row r="360" spans="1:7">
      <c r="A360" s="366" t="str">
        <f t="shared" si="5"/>
        <v>SINAPI-I 40343</v>
      </c>
      <c r="B360" s="367" t="s">
        <v>8342</v>
      </c>
      <c r="C360" s="367">
        <v>40343</v>
      </c>
      <c r="D360" s="368" t="s">
        <v>9063</v>
      </c>
      <c r="E360" s="367" t="s">
        <v>8327</v>
      </c>
      <c r="F360" s="367" t="s">
        <v>9064</v>
      </c>
      <c r="G360" s="367" t="s">
        <v>9064</v>
      </c>
    </row>
    <row r="361" spans="1:7">
      <c r="A361" s="366" t="str">
        <f t="shared" si="5"/>
        <v>SINAPI-I 40344</v>
      </c>
      <c r="B361" s="367" t="s">
        <v>8342</v>
      </c>
      <c r="C361" s="367">
        <v>40344</v>
      </c>
      <c r="D361" s="368" t="s">
        <v>9065</v>
      </c>
      <c r="E361" s="367" t="s">
        <v>8327</v>
      </c>
      <c r="F361" s="367" t="s">
        <v>9066</v>
      </c>
      <c r="G361" s="367" t="s">
        <v>9066</v>
      </c>
    </row>
    <row r="362" spans="1:7">
      <c r="A362" s="366" t="str">
        <f t="shared" si="5"/>
        <v>SINAPI-I 40345</v>
      </c>
      <c r="B362" s="367" t="s">
        <v>8342</v>
      </c>
      <c r="C362" s="367">
        <v>40345</v>
      </c>
      <c r="D362" s="368" t="s">
        <v>9067</v>
      </c>
      <c r="E362" s="367" t="s">
        <v>8327</v>
      </c>
      <c r="F362" s="367" t="s">
        <v>9068</v>
      </c>
      <c r="G362" s="367" t="s">
        <v>9068</v>
      </c>
    </row>
    <row r="363" spans="1:7">
      <c r="A363" s="366" t="str">
        <f t="shared" si="5"/>
        <v>SINAPI-I 40346</v>
      </c>
      <c r="B363" s="367" t="s">
        <v>8342</v>
      </c>
      <c r="C363" s="367">
        <v>40346</v>
      </c>
      <c r="D363" s="368" t="s">
        <v>9069</v>
      </c>
      <c r="E363" s="367" t="s">
        <v>8327</v>
      </c>
      <c r="F363" s="367" t="s">
        <v>9070</v>
      </c>
      <c r="G363" s="367" t="s">
        <v>9070</v>
      </c>
    </row>
    <row r="364" spans="1:7">
      <c r="A364" s="366" t="str">
        <f t="shared" si="5"/>
        <v>SINAPI-I 40347</v>
      </c>
      <c r="B364" s="367" t="s">
        <v>8342</v>
      </c>
      <c r="C364" s="367">
        <v>40347</v>
      </c>
      <c r="D364" s="368" t="s">
        <v>9071</v>
      </c>
      <c r="E364" s="367" t="s">
        <v>8327</v>
      </c>
      <c r="F364" s="367" t="s">
        <v>9072</v>
      </c>
      <c r="G364" s="367" t="s">
        <v>9072</v>
      </c>
    </row>
    <row r="365" spans="1:7">
      <c r="A365" s="366" t="str">
        <f t="shared" si="5"/>
        <v>SINAPI-I 38840</v>
      </c>
      <c r="B365" s="367" t="s">
        <v>8342</v>
      </c>
      <c r="C365" s="367">
        <v>38840</v>
      </c>
      <c r="D365" s="368" t="s">
        <v>9073</v>
      </c>
      <c r="E365" s="367" t="s">
        <v>8327</v>
      </c>
      <c r="F365" s="367" t="s">
        <v>8964</v>
      </c>
      <c r="G365" s="367" t="s">
        <v>8964</v>
      </c>
    </row>
    <row r="366" spans="1:7">
      <c r="A366" s="366" t="str">
        <f t="shared" si="5"/>
        <v>SINAPI-I 38841</v>
      </c>
      <c r="B366" s="367" t="s">
        <v>8342</v>
      </c>
      <c r="C366" s="367">
        <v>38841</v>
      </c>
      <c r="D366" s="368" t="s">
        <v>9074</v>
      </c>
      <c r="E366" s="367" t="s">
        <v>8327</v>
      </c>
      <c r="F366" s="367" t="s">
        <v>9004</v>
      </c>
      <c r="G366" s="367" t="s">
        <v>9004</v>
      </c>
    </row>
    <row r="367" spans="1:7">
      <c r="A367" s="366" t="str">
        <f t="shared" si="5"/>
        <v>SINAPI-I 38842</v>
      </c>
      <c r="B367" s="367" t="s">
        <v>8342</v>
      </c>
      <c r="C367" s="367">
        <v>38842</v>
      </c>
      <c r="D367" s="368" t="s">
        <v>9075</v>
      </c>
      <c r="E367" s="367" t="s">
        <v>8327</v>
      </c>
      <c r="F367" s="367" t="s">
        <v>9076</v>
      </c>
      <c r="G367" s="367" t="s">
        <v>9076</v>
      </c>
    </row>
    <row r="368" spans="1:7">
      <c r="A368" s="366" t="str">
        <f t="shared" si="5"/>
        <v>SINAPI-I 38843</v>
      </c>
      <c r="B368" s="367" t="s">
        <v>8342</v>
      </c>
      <c r="C368" s="367">
        <v>38843</v>
      </c>
      <c r="D368" s="368" t="s">
        <v>9077</v>
      </c>
      <c r="E368" s="367" t="s">
        <v>8327</v>
      </c>
      <c r="F368" s="367" t="s">
        <v>9078</v>
      </c>
      <c r="G368" s="367" t="s">
        <v>9078</v>
      </c>
    </row>
    <row r="369" spans="1:7" ht="22.5">
      <c r="A369" s="366" t="str">
        <f t="shared" si="5"/>
        <v>SINAPI-I 13761</v>
      </c>
      <c r="B369" s="367" t="s">
        <v>8342</v>
      </c>
      <c r="C369" s="367">
        <v>13761</v>
      </c>
      <c r="D369" s="368" t="s">
        <v>9079</v>
      </c>
      <c r="E369" s="367" t="s">
        <v>8327</v>
      </c>
      <c r="F369" s="367" t="s">
        <v>9080</v>
      </c>
      <c r="G369" s="367" t="s">
        <v>9080</v>
      </c>
    </row>
    <row r="370" spans="1:7" ht="22.5">
      <c r="A370" s="366" t="str">
        <f t="shared" si="5"/>
        <v>SINAPI-I 12888</v>
      </c>
      <c r="B370" s="367" t="s">
        <v>8342</v>
      </c>
      <c r="C370" s="367">
        <v>12888</v>
      </c>
      <c r="D370" s="368" t="s">
        <v>9081</v>
      </c>
      <c r="E370" s="367" t="s">
        <v>9082</v>
      </c>
      <c r="F370" s="367" t="s">
        <v>9083</v>
      </c>
      <c r="G370" s="367" t="s">
        <v>9083</v>
      </c>
    </row>
    <row r="371" spans="1:7">
      <c r="A371" s="366" t="str">
        <f t="shared" si="5"/>
        <v>SINAPI-I 12889</v>
      </c>
      <c r="B371" s="367" t="s">
        <v>8342</v>
      </c>
      <c r="C371" s="367">
        <v>12889</v>
      </c>
      <c r="D371" s="368" t="s">
        <v>9084</v>
      </c>
      <c r="E371" s="367" t="s">
        <v>9082</v>
      </c>
      <c r="F371" s="367" t="s">
        <v>9085</v>
      </c>
      <c r="G371" s="367" t="s">
        <v>9085</v>
      </c>
    </row>
    <row r="372" spans="1:7" ht="22.5">
      <c r="A372" s="366" t="str">
        <f t="shared" si="5"/>
        <v>SINAPI-I 4814</v>
      </c>
      <c r="B372" s="367" t="s">
        <v>8342</v>
      </c>
      <c r="C372" s="367">
        <v>4814</v>
      </c>
      <c r="D372" s="368" t="s">
        <v>9086</v>
      </c>
      <c r="E372" s="367" t="s">
        <v>8327</v>
      </c>
      <c r="F372" s="367" t="s">
        <v>9087</v>
      </c>
      <c r="G372" s="367" t="s">
        <v>9087</v>
      </c>
    </row>
    <row r="373" spans="1:7">
      <c r="A373" s="366" t="str">
        <f t="shared" si="5"/>
        <v>SINAPI-I 25967</v>
      </c>
      <c r="B373" s="367" t="s">
        <v>8342</v>
      </c>
      <c r="C373" s="367">
        <v>25967</v>
      </c>
      <c r="D373" s="368" t="s">
        <v>9088</v>
      </c>
      <c r="E373" s="367" t="s">
        <v>8327</v>
      </c>
      <c r="F373" s="367" t="s">
        <v>9089</v>
      </c>
      <c r="G373" s="367" t="s">
        <v>9089</v>
      </c>
    </row>
    <row r="374" spans="1:7">
      <c r="A374" s="366" t="str">
        <f t="shared" si="5"/>
        <v>SINAPI-I 6122</v>
      </c>
      <c r="B374" s="367" t="s">
        <v>8342</v>
      </c>
      <c r="C374" s="367">
        <v>6122</v>
      </c>
      <c r="D374" s="368" t="s">
        <v>9090</v>
      </c>
      <c r="E374" s="367" t="s">
        <v>8344</v>
      </c>
      <c r="F374" s="367" t="s">
        <v>9091</v>
      </c>
      <c r="G374" s="367" t="s">
        <v>9092</v>
      </c>
    </row>
    <row r="375" spans="1:7">
      <c r="A375" s="366" t="str">
        <f t="shared" si="5"/>
        <v>SINAPI-I 40810</v>
      </c>
      <c r="B375" s="367" t="s">
        <v>8342</v>
      </c>
      <c r="C375" s="367">
        <v>40810</v>
      </c>
      <c r="D375" s="368" t="s">
        <v>9093</v>
      </c>
      <c r="E375" s="367" t="s">
        <v>8348</v>
      </c>
      <c r="F375" s="367" t="s">
        <v>9094</v>
      </c>
      <c r="G375" s="367" t="s">
        <v>9095</v>
      </c>
    </row>
    <row r="376" spans="1:7">
      <c r="A376" s="366" t="str">
        <f t="shared" si="5"/>
        <v>SINAPI-I 21100</v>
      </c>
      <c r="B376" s="367" t="s">
        <v>8342</v>
      </c>
      <c r="C376" s="367">
        <v>21100</v>
      </c>
      <c r="D376" s="368" t="s">
        <v>9096</v>
      </c>
      <c r="E376" s="367" t="s">
        <v>8327</v>
      </c>
      <c r="F376" s="367" t="s">
        <v>9097</v>
      </c>
      <c r="G376" s="367" t="s">
        <v>9097</v>
      </c>
    </row>
    <row r="377" spans="1:7" ht="22.5">
      <c r="A377" s="366" t="str">
        <f t="shared" si="5"/>
        <v>SINAPI-I 11816</v>
      </c>
      <c r="B377" s="367" t="s">
        <v>8342</v>
      </c>
      <c r="C377" s="367">
        <v>11816</v>
      </c>
      <c r="D377" s="368" t="s">
        <v>9098</v>
      </c>
      <c r="E377" s="367" t="s">
        <v>8327</v>
      </c>
      <c r="F377" s="367" t="s">
        <v>9099</v>
      </c>
      <c r="G377" s="367" t="s">
        <v>9099</v>
      </c>
    </row>
    <row r="378" spans="1:7" ht="22.5">
      <c r="A378" s="366" t="str">
        <f t="shared" si="5"/>
        <v>SINAPI-I 11814</v>
      </c>
      <c r="B378" s="367" t="s">
        <v>8342</v>
      </c>
      <c r="C378" s="367">
        <v>11814</v>
      </c>
      <c r="D378" s="368" t="s">
        <v>9100</v>
      </c>
      <c r="E378" s="367" t="s">
        <v>8327</v>
      </c>
      <c r="F378" s="367" t="s">
        <v>9101</v>
      </c>
      <c r="G378" s="367" t="s">
        <v>9101</v>
      </c>
    </row>
    <row r="379" spans="1:7" ht="22.5">
      <c r="A379" s="366" t="str">
        <f t="shared" si="5"/>
        <v>SINAPI-I 14186</v>
      </c>
      <c r="B379" s="367" t="s">
        <v>8342</v>
      </c>
      <c r="C379" s="367">
        <v>14186</v>
      </c>
      <c r="D379" s="368" t="s">
        <v>9102</v>
      </c>
      <c r="E379" s="367" t="s">
        <v>8327</v>
      </c>
      <c r="F379" s="367" t="s">
        <v>9103</v>
      </c>
      <c r="G379" s="367" t="s">
        <v>9103</v>
      </c>
    </row>
    <row r="380" spans="1:7" ht="22.5">
      <c r="A380" s="366" t="str">
        <f t="shared" si="5"/>
        <v>SINAPI-I 14185</v>
      </c>
      <c r="B380" s="367" t="s">
        <v>8342</v>
      </c>
      <c r="C380" s="367">
        <v>14185</v>
      </c>
      <c r="D380" s="368" t="s">
        <v>9104</v>
      </c>
      <c r="E380" s="367" t="s">
        <v>8327</v>
      </c>
      <c r="F380" s="367" t="s">
        <v>9105</v>
      </c>
      <c r="G380" s="367" t="s">
        <v>9105</v>
      </c>
    </row>
    <row r="381" spans="1:7" ht="22.5">
      <c r="A381" s="366" t="str">
        <f t="shared" si="5"/>
        <v>SINAPI-I 11811</v>
      </c>
      <c r="B381" s="367" t="s">
        <v>8342</v>
      </c>
      <c r="C381" s="367">
        <v>11811</v>
      </c>
      <c r="D381" s="368" t="s">
        <v>9106</v>
      </c>
      <c r="E381" s="367" t="s">
        <v>8327</v>
      </c>
      <c r="F381" s="367" t="s">
        <v>9107</v>
      </c>
      <c r="G381" s="367" t="s">
        <v>9107</v>
      </c>
    </row>
    <row r="382" spans="1:7">
      <c r="A382" s="366" t="str">
        <f t="shared" si="5"/>
        <v>SINAPI-I 26038</v>
      </c>
      <c r="B382" s="367" t="s">
        <v>8342</v>
      </c>
      <c r="C382" s="367">
        <v>26038</v>
      </c>
      <c r="D382" s="368" t="s">
        <v>9108</v>
      </c>
      <c r="E382" s="367" t="s">
        <v>8327</v>
      </c>
      <c r="F382" s="367" t="s">
        <v>9109</v>
      </c>
      <c r="G382" s="367" t="s">
        <v>9109</v>
      </c>
    </row>
    <row r="383" spans="1:7">
      <c r="A383" s="366" t="str">
        <f t="shared" si="5"/>
        <v>SINAPI-I 34482</v>
      </c>
      <c r="B383" s="367" t="s">
        <v>8342</v>
      </c>
      <c r="C383" s="367">
        <v>34482</v>
      </c>
      <c r="D383" s="368" t="s">
        <v>9110</v>
      </c>
      <c r="E383" s="367" t="s">
        <v>8327</v>
      </c>
      <c r="F383" s="367" t="s">
        <v>9111</v>
      </c>
      <c r="G383" s="367" t="s">
        <v>9111</v>
      </c>
    </row>
    <row r="384" spans="1:7">
      <c r="A384" s="366" t="str">
        <f t="shared" si="5"/>
        <v>SINAPI-I 34469</v>
      </c>
      <c r="B384" s="367" t="s">
        <v>8342</v>
      </c>
      <c r="C384" s="367">
        <v>34469</v>
      </c>
      <c r="D384" s="368" t="s">
        <v>9112</v>
      </c>
      <c r="E384" s="367" t="s">
        <v>8327</v>
      </c>
      <c r="F384" s="367" t="s">
        <v>9113</v>
      </c>
      <c r="G384" s="367" t="s">
        <v>9113</v>
      </c>
    </row>
    <row r="385" spans="1:7">
      <c r="A385" s="366" t="str">
        <f t="shared" si="5"/>
        <v>SINAPI-I 34472</v>
      </c>
      <c r="B385" s="367" t="s">
        <v>8342</v>
      </c>
      <c r="C385" s="367">
        <v>34472</v>
      </c>
      <c r="D385" s="368" t="s">
        <v>9114</v>
      </c>
      <c r="E385" s="367" t="s">
        <v>8327</v>
      </c>
      <c r="F385" s="367" t="s">
        <v>9115</v>
      </c>
      <c r="G385" s="367" t="s">
        <v>9115</v>
      </c>
    </row>
    <row r="386" spans="1:7">
      <c r="A386" s="366" t="str">
        <f t="shared" si="5"/>
        <v>SINAPI-I 34476</v>
      </c>
      <c r="B386" s="367" t="s">
        <v>8342</v>
      </c>
      <c r="C386" s="367">
        <v>34476</v>
      </c>
      <c r="D386" s="368" t="s">
        <v>9116</v>
      </c>
      <c r="E386" s="367" t="s">
        <v>8327</v>
      </c>
      <c r="F386" s="367" t="s">
        <v>9117</v>
      </c>
      <c r="G386" s="367" t="s">
        <v>9117</v>
      </c>
    </row>
    <row r="387" spans="1:7">
      <c r="A387" s="366" t="str">
        <f t="shared" si="5"/>
        <v>SINAPI-I 34477</v>
      </c>
      <c r="B387" s="367" t="s">
        <v>8342</v>
      </c>
      <c r="C387" s="367">
        <v>34477</v>
      </c>
      <c r="D387" s="368" t="s">
        <v>9118</v>
      </c>
      <c r="E387" s="367" t="s">
        <v>8327</v>
      </c>
      <c r="F387" s="367" t="s">
        <v>9119</v>
      </c>
      <c r="G387" s="367" t="s">
        <v>9119</v>
      </c>
    </row>
    <row r="388" spans="1:7" ht="22.5">
      <c r="A388" s="366" t="str">
        <f t="shared" si="5"/>
        <v>SINAPI-I 42425</v>
      </c>
      <c r="B388" s="367" t="s">
        <v>8342</v>
      </c>
      <c r="C388" s="367">
        <v>42425</v>
      </c>
      <c r="D388" s="368" t="s">
        <v>9120</v>
      </c>
      <c r="E388" s="367" t="s">
        <v>8327</v>
      </c>
      <c r="F388" s="367" t="s">
        <v>9121</v>
      </c>
      <c r="G388" s="367" t="s">
        <v>9121</v>
      </c>
    </row>
    <row r="389" spans="1:7" ht="22.5">
      <c r="A389" s="366" t="str">
        <f t="shared" si="5"/>
        <v>SINAPI-I 42422</v>
      </c>
      <c r="B389" s="367" t="s">
        <v>8342</v>
      </c>
      <c r="C389" s="367">
        <v>42422</v>
      </c>
      <c r="D389" s="368" t="s">
        <v>9122</v>
      </c>
      <c r="E389" s="367" t="s">
        <v>8327</v>
      </c>
      <c r="F389" s="367" t="s">
        <v>9123</v>
      </c>
      <c r="G389" s="367" t="s">
        <v>9123</v>
      </c>
    </row>
    <row r="390" spans="1:7" ht="22.5">
      <c r="A390" s="366" t="str">
        <f t="shared" si="5"/>
        <v>SINAPI-I 43184</v>
      </c>
      <c r="B390" s="367" t="s">
        <v>8342</v>
      </c>
      <c r="C390" s="367">
        <v>43184</v>
      </c>
      <c r="D390" s="368" t="s">
        <v>9124</v>
      </c>
      <c r="E390" s="367" t="s">
        <v>8327</v>
      </c>
      <c r="F390" s="367" t="s">
        <v>9125</v>
      </c>
      <c r="G390" s="367" t="s">
        <v>9125</v>
      </c>
    </row>
    <row r="391" spans="1:7" ht="22.5">
      <c r="A391" s="366" t="str">
        <f t="shared" ref="A391:A454" si="6">CONCATENAR</f>
        <v>SINAPI-I 42424</v>
      </c>
      <c r="B391" s="367" t="s">
        <v>8342</v>
      </c>
      <c r="C391" s="367">
        <v>42424</v>
      </c>
      <c r="D391" s="368" t="s">
        <v>9126</v>
      </c>
      <c r="E391" s="367" t="s">
        <v>8327</v>
      </c>
      <c r="F391" s="367" t="s">
        <v>9127</v>
      </c>
      <c r="G391" s="367" t="s">
        <v>9127</v>
      </c>
    </row>
    <row r="392" spans="1:7" ht="22.5">
      <c r="A392" s="366" t="str">
        <f t="shared" si="6"/>
        <v>SINAPI-I 42421</v>
      </c>
      <c r="B392" s="367" t="s">
        <v>8342</v>
      </c>
      <c r="C392" s="367">
        <v>42421</v>
      </c>
      <c r="D392" s="368" t="s">
        <v>9128</v>
      </c>
      <c r="E392" s="367" t="s">
        <v>8327</v>
      </c>
      <c r="F392" s="367" t="s">
        <v>9129</v>
      </c>
      <c r="G392" s="367" t="s">
        <v>9129</v>
      </c>
    </row>
    <row r="393" spans="1:7" ht="22.5">
      <c r="A393" s="366" t="str">
        <f t="shared" si="6"/>
        <v>SINAPI-I 42416</v>
      </c>
      <c r="B393" s="367" t="s">
        <v>8342</v>
      </c>
      <c r="C393" s="367">
        <v>42416</v>
      </c>
      <c r="D393" s="368" t="s">
        <v>9130</v>
      </c>
      <c r="E393" s="367" t="s">
        <v>8327</v>
      </c>
      <c r="F393" s="367" t="s">
        <v>9131</v>
      </c>
      <c r="G393" s="367" t="s">
        <v>9131</v>
      </c>
    </row>
    <row r="394" spans="1:7" ht="22.5">
      <c r="A394" s="366" t="str">
        <f t="shared" si="6"/>
        <v>SINAPI-I 42417</v>
      </c>
      <c r="B394" s="367" t="s">
        <v>8342</v>
      </c>
      <c r="C394" s="367">
        <v>42417</v>
      </c>
      <c r="D394" s="368" t="s">
        <v>9132</v>
      </c>
      <c r="E394" s="367" t="s">
        <v>8327</v>
      </c>
      <c r="F394" s="367" t="s">
        <v>9133</v>
      </c>
      <c r="G394" s="367" t="s">
        <v>9133</v>
      </c>
    </row>
    <row r="395" spans="1:7" ht="22.5">
      <c r="A395" s="366" t="str">
        <f t="shared" si="6"/>
        <v>SINAPI-I 42419</v>
      </c>
      <c r="B395" s="367" t="s">
        <v>8342</v>
      </c>
      <c r="C395" s="367">
        <v>42419</v>
      </c>
      <c r="D395" s="368" t="s">
        <v>9134</v>
      </c>
      <c r="E395" s="367" t="s">
        <v>8327</v>
      </c>
      <c r="F395" s="367" t="s">
        <v>9135</v>
      </c>
      <c r="G395" s="367" t="s">
        <v>9135</v>
      </c>
    </row>
    <row r="396" spans="1:7" ht="22.5">
      <c r="A396" s="366" t="str">
        <f t="shared" si="6"/>
        <v>SINAPI-I 42420</v>
      </c>
      <c r="B396" s="367" t="s">
        <v>8342</v>
      </c>
      <c r="C396" s="367">
        <v>42420</v>
      </c>
      <c r="D396" s="368" t="s">
        <v>9136</v>
      </c>
      <c r="E396" s="367" t="s">
        <v>8327</v>
      </c>
      <c r="F396" s="367" t="s">
        <v>9137</v>
      </c>
      <c r="G396" s="367" t="s">
        <v>9137</v>
      </c>
    </row>
    <row r="397" spans="1:7" ht="22.5">
      <c r="A397" s="366" t="str">
        <f t="shared" si="6"/>
        <v>SINAPI-I 43195</v>
      </c>
      <c r="B397" s="367" t="s">
        <v>8342</v>
      </c>
      <c r="C397" s="367">
        <v>43195</v>
      </c>
      <c r="D397" s="368" t="s">
        <v>9138</v>
      </c>
      <c r="E397" s="367" t="s">
        <v>8327</v>
      </c>
      <c r="F397" s="367" t="s">
        <v>9139</v>
      </c>
      <c r="G397" s="367" t="s">
        <v>9139</v>
      </c>
    </row>
    <row r="398" spans="1:7" ht="22.5">
      <c r="A398" s="366" t="str">
        <f t="shared" si="6"/>
        <v>SINAPI-I 43196</v>
      </c>
      <c r="B398" s="367" t="s">
        <v>8342</v>
      </c>
      <c r="C398" s="367">
        <v>43196</v>
      </c>
      <c r="D398" s="368" t="s">
        <v>9140</v>
      </c>
      <c r="E398" s="367" t="s">
        <v>8327</v>
      </c>
      <c r="F398" s="367" t="s">
        <v>9141</v>
      </c>
      <c r="G398" s="367" t="s">
        <v>9141</v>
      </c>
    </row>
    <row r="399" spans="1:7" ht="22.5">
      <c r="A399" s="366" t="str">
        <f t="shared" si="6"/>
        <v>SINAPI-I 43198</v>
      </c>
      <c r="B399" s="367" t="s">
        <v>8342</v>
      </c>
      <c r="C399" s="367">
        <v>43198</v>
      </c>
      <c r="D399" s="368" t="s">
        <v>9142</v>
      </c>
      <c r="E399" s="367" t="s">
        <v>8327</v>
      </c>
      <c r="F399" s="367" t="s">
        <v>9143</v>
      </c>
      <c r="G399" s="367" t="s">
        <v>9143</v>
      </c>
    </row>
    <row r="400" spans="1:7" ht="22.5">
      <c r="A400" s="366" t="str">
        <f t="shared" si="6"/>
        <v>SINAPI-I 43199</v>
      </c>
      <c r="B400" s="367" t="s">
        <v>8342</v>
      </c>
      <c r="C400" s="367">
        <v>43199</v>
      </c>
      <c r="D400" s="368" t="s">
        <v>9144</v>
      </c>
      <c r="E400" s="367" t="s">
        <v>8327</v>
      </c>
      <c r="F400" s="367" t="s">
        <v>9145</v>
      </c>
      <c r="G400" s="367" t="s">
        <v>9145</v>
      </c>
    </row>
    <row r="401" spans="1:7" ht="22.5">
      <c r="A401" s="366" t="str">
        <f t="shared" si="6"/>
        <v>SINAPI-I 43200</v>
      </c>
      <c r="B401" s="367" t="s">
        <v>8342</v>
      </c>
      <c r="C401" s="367">
        <v>43200</v>
      </c>
      <c r="D401" s="368" t="s">
        <v>9146</v>
      </c>
      <c r="E401" s="367" t="s">
        <v>8327</v>
      </c>
      <c r="F401" s="367" t="s">
        <v>9147</v>
      </c>
      <c r="G401" s="367" t="s">
        <v>9147</v>
      </c>
    </row>
    <row r="402" spans="1:7" ht="22.5">
      <c r="A402" s="366" t="str">
        <f t="shared" si="6"/>
        <v>SINAPI-I 39556</v>
      </c>
      <c r="B402" s="367" t="s">
        <v>8342</v>
      </c>
      <c r="C402" s="367">
        <v>39556</v>
      </c>
      <c r="D402" s="368" t="s">
        <v>9148</v>
      </c>
      <c r="E402" s="367" t="s">
        <v>8327</v>
      </c>
      <c r="F402" s="367" t="s">
        <v>9149</v>
      </c>
      <c r="G402" s="367" t="s">
        <v>9149</v>
      </c>
    </row>
    <row r="403" spans="1:7" ht="22.5">
      <c r="A403" s="366" t="str">
        <f t="shared" si="6"/>
        <v>SINAPI-I 39557</v>
      </c>
      <c r="B403" s="367" t="s">
        <v>8342</v>
      </c>
      <c r="C403" s="367">
        <v>39557</v>
      </c>
      <c r="D403" s="368" t="s">
        <v>9150</v>
      </c>
      <c r="E403" s="367" t="s">
        <v>8327</v>
      </c>
      <c r="F403" s="367" t="s">
        <v>9151</v>
      </c>
      <c r="G403" s="367" t="s">
        <v>9151</v>
      </c>
    </row>
    <row r="404" spans="1:7" ht="22.5">
      <c r="A404" s="366" t="str">
        <f t="shared" si="6"/>
        <v>SINAPI-I 39559</v>
      </c>
      <c r="B404" s="367" t="s">
        <v>8342</v>
      </c>
      <c r="C404" s="367">
        <v>39559</v>
      </c>
      <c r="D404" s="368" t="s">
        <v>9152</v>
      </c>
      <c r="E404" s="367" t="s">
        <v>8327</v>
      </c>
      <c r="F404" s="367" t="s">
        <v>9153</v>
      </c>
      <c r="G404" s="367" t="s">
        <v>9153</v>
      </c>
    </row>
    <row r="405" spans="1:7" ht="22.5">
      <c r="A405" s="366" t="str">
        <f t="shared" si="6"/>
        <v>SINAPI-I 39560</v>
      </c>
      <c r="B405" s="367" t="s">
        <v>8342</v>
      </c>
      <c r="C405" s="367">
        <v>39560</v>
      </c>
      <c r="D405" s="368" t="s">
        <v>9154</v>
      </c>
      <c r="E405" s="367" t="s">
        <v>8327</v>
      </c>
      <c r="F405" s="367" t="s">
        <v>9155</v>
      </c>
      <c r="G405" s="367" t="s">
        <v>9155</v>
      </c>
    </row>
    <row r="406" spans="1:7" ht="22.5">
      <c r="A406" s="366" t="str">
        <f t="shared" si="6"/>
        <v>SINAPI-I 39561</v>
      </c>
      <c r="B406" s="367" t="s">
        <v>8342</v>
      </c>
      <c r="C406" s="367">
        <v>39561</v>
      </c>
      <c r="D406" s="368" t="s">
        <v>9156</v>
      </c>
      <c r="E406" s="367" t="s">
        <v>8327</v>
      </c>
      <c r="F406" s="367" t="s">
        <v>9157</v>
      </c>
      <c r="G406" s="367" t="s">
        <v>9157</v>
      </c>
    </row>
    <row r="407" spans="1:7" ht="22.5">
      <c r="A407" s="366" t="str">
        <f t="shared" si="6"/>
        <v>SINAPI-I 43190</v>
      </c>
      <c r="B407" s="367" t="s">
        <v>8342</v>
      </c>
      <c r="C407" s="367">
        <v>43190</v>
      </c>
      <c r="D407" s="368" t="s">
        <v>9158</v>
      </c>
      <c r="E407" s="367" t="s">
        <v>8327</v>
      </c>
      <c r="F407" s="367" t="s">
        <v>9159</v>
      </c>
      <c r="G407" s="367" t="s">
        <v>9159</v>
      </c>
    </row>
    <row r="408" spans="1:7" ht="22.5">
      <c r="A408" s="366" t="str">
        <f t="shared" si="6"/>
        <v>SINAPI-I 39555</v>
      </c>
      <c r="B408" s="367" t="s">
        <v>8342</v>
      </c>
      <c r="C408" s="367">
        <v>39555</v>
      </c>
      <c r="D408" s="368" t="s">
        <v>9160</v>
      </c>
      <c r="E408" s="367" t="s">
        <v>8327</v>
      </c>
      <c r="F408" s="367" t="s">
        <v>9161</v>
      </c>
      <c r="G408" s="367" t="s">
        <v>9161</v>
      </c>
    </row>
    <row r="409" spans="1:7" ht="22.5">
      <c r="A409" s="366" t="str">
        <f t="shared" si="6"/>
        <v>SINAPI-I 43191</v>
      </c>
      <c r="B409" s="367" t="s">
        <v>8342</v>
      </c>
      <c r="C409" s="367">
        <v>43191</v>
      </c>
      <c r="D409" s="368" t="s">
        <v>9162</v>
      </c>
      <c r="E409" s="367" t="s">
        <v>8327</v>
      </c>
      <c r="F409" s="367" t="s">
        <v>9163</v>
      </c>
      <c r="G409" s="367" t="s">
        <v>9163</v>
      </c>
    </row>
    <row r="410" spans="1:7" ht="22.5">
      <c r="A410" s="366" t="str">
        <f t="shared" si="6"/>
        <v>SINAPI-I 39548</v>
      </c>
      <c r="B410" s="367" t="s">
        <v>8342</v>
      </c>
      <c r="C410" s="367">
        <v>39548</v>
      </c>
      <c r="D410" s="368" t="s">
        <v>9164</v>
      </c>
      <c r="E410" s="367" t="s">
        <v>8327</v>
      </c>
      <c r="F410" s="367" t="s">
        <v>9165</v>
      </c>
      <c r="G410" s="367" t="s">
        <v>9165</v>
      </c>
    </row>
    <row r="411" spans="1:7" ht="22.5">
      <c r="A411" s="366" t="str">
        <f t="shared" si="6"/>
        <v>SINAPI-I 43192</v>
      </c>
      <c r="B411" s="367" t="s">
        <v>8342</v>
      </c>
      <c r="C411" s="367">
        <v>43192</v>
      </c>
      <c r="D411" s="368" t="s">
        <v>9166</v>
      </c>
      <c r="E411" s="367" t="s">
        <v>8327</v>
      </c>
      <c r="F411" s="367" t="s">
        <v>9167</v>
      </c>
      <c r="G411" s="367" t="s">
        <v>9167</v>
      </c>
    </row>
    <row r="412" spans="1:7" ht="22.5">
      <c r="A412" s="366" t="str">
        <f t="shared" si="6"/>
        <v>SINAPI-I 39554</v>
      </c>
      <c r="B412" s="367" t="s">
        <v>8342</v>
      </c>
      <c r="C412" s="367">
        <v>39554</v>
      </c>
      <c r="D412" s="368" t="s">
        <v>9168</v>
      </c>
      <c r="E412" s="367" t="s">
        <v>8327</v>
      </c>
      <c r="F412" s="367" t="s">
        <v>9169</v>
      </c>
      <c r="G412" s="367" t="s">
        <v>9169</v>
      </c>
    </row>
    <row r="413" spans="1:7" ht="22.5">
      <c r="A413" s="366" t="str">
        <f t="shared" si="6"/>
        <v>SINAPI-I 43194</v>
      </c>
      <c r="B413" s="367" t="s">
        <v>8342</v>
      </c>
      <c r="C413" s="367">
        <v>43194</v>
      </c>
      <c r="D413" s="368" t="s">
        <v>9170</v>
      </c>
      <c r="E413" s="367" t="s">
        <v>8327</v>
      </c>
      <c r="F413" s="367" t="s">
        <v>9171</v>
      </c>
      <c r="G413" s="367" t="s">
        <v>9171</v>
      </c>
    </row>
    <row r="414" spans="1:7" ht="22.5">
      <c r="A414" s="366" t="str">
        <f t="shared" si="6"/>
        <v>SINAPI-I 39551</v>
      </c>
      <c r="B414" s="367" t="s">
        <v>8342</v>
      </c>
      <c r="C414" s="367">
        <v>39551</v>
      </c>
      <c r="D414" s="368" t="s">
        <v>9172</v>
      </c>
      <c r="E414" s="367" t="s">
        <v>8327</v>
      </c>
      <c r="F414" s="367" t="s">
        <v>9173</v>
      </c>
      <c r="G414" s="367" t="s">
        <v>9173</v>
      </c>
    </row>
    <row r="415" spans="1:7" ht="22.5">
      <c r="A415" s="366" t="str">
        <f t="shared" si="6"/>
        <v>SINAPI-I 43185</v>
      </c>
      <c r="B415" s="367" t="s">
        <v>8342</v>
      </c>
      <c r="C415" s="367">
        <v>43185</v>
      </c>
      <c r="D415" s="368" t="s">
        <v>9174</v>
      </c>
      <c r="E415" s="367" t="s">
        <v>8327</v>
      </c>
      <c r="F415" s="367" t="s">
        <v>9175</v>
      </c>
      <c r="G415" s="367" t="s">
        <v>9175</v>
      </c>
    </row>
    <row r="416" spans="1:7" ht="22.5">
      <c r="A416" s="366" t="str">
        <f t="shared" si="6"/>
        <v>SINAPI-I 43186</v>
      </c>
      <c r="B416" s="367" t="s">
        <v>8342</v>
      </c>
      <c r="C416" s="367">
        <v>43186</v>
      </c>
      <c r="D416" s="368" t="s">
        <v>9176</v>
      </c>
      <c r="E416" s="367" t="s">
        <v>8327</v>
      </c>
      <c r="F416" s="367" t="s">
        <v>9177</v>
      </c>
      <c r="G416" s="367" t="s">
        <v>9177</v>
      </c>
    </row>
    <row r="417" spans="1:7" ht="22.5">
      <c r="A417" s="366" t="str">
        <f t="shared" si="6"/>
        <v>SINAPI-I 43187</v>
      </c>
      <c r="B417" s="367" t="s">
        <v>8342</v>
      </c>
      <c r="C417" s="367">
        <v>43187</v>
      </c>
      <c r="D417" s="368" t="s">
        <v>9178</v>
      </c>
      <c r="E417" s="367" t="s">
        <v>8327</v>
      </c>
      <c r="F417" s="367" t="s">
        <v>9179</v>
      </c>
      <c r="G417" s="367" t="s">
        <v>9179</v>
      </c>
    </row>
    <row r="418" spans="1:7" ht="22.5">
      <c r="A418" s="366" t="str">
        <f t="shared" si="6"/>
        <v>SINAPI-I 43188</v>
      </c>
      <c r="B418" s="367" t="s">
        <v>8342</v>
      </c>
      <c r="C418" s="367">
        <v>43188</v>
      </c>
      <c r="D418" s="368" t="s">
        <v>9180</v>
      </c>
      <c r="E418" s="367" t="s">
        <v>8327</v>
      </c>
      <c r="F418" s="367" t="s">
        <v>9181</v>
      </c>
      <c r="G418" s="367" t="s">
        <v>9181</v>
      </c>
    </row>
    <row r="419" spans="1:7" ht="22.5">
      <c r="A419" s="366" t="str">
        <f t="shared" si="6"/>
        <v>SINAPI-I 43189</v>
      </c>
      <c r="B419" s="367" t="s">
        <v>8342</v>
      </c>
      <c r="C419" s="367">
        <v>43189</v>
      </c>
      <c r="D419" s="368" t="s">
        <v>9182</v>
      </c>
      <c r="E419" s="367" t="s">
        <v>8327</v>
      </c>
      <c r="F419" s="367" t="s">
        <v>9183</v>
      </c>
      <c r="G419" s="367" t="s">
        <v>9183</v>
      </c>
    </row>
    <row r="420" spans="1:7">
      <c r="A420" s="366" t="str">
        <f t="shared" si="6"/>
        <v>SINAPI-I 39580</v>
      </c>
      <c r="B420" s="367" t="s">
        <v>8342</v>
      </c>
      <c r="C420" s="367">
        <v>39580</v>
      </c>
      <c r="D420" s="368" t="s">
        <v>9184</v>
      </c>
      <c r="E420" s="367" t="s">
        <v>8327</v>
      </c>
      <c r="F420" s="367" t="s">
        <v>9185</v>
      </c>
      <c r="G420" s="367" t="s">
        <v>9185</v>
      </c>
    </row>
    <row r="421" spans="1:7">
      <c r="A421" s="366" t="str">
        <f t="shared" si="6"/>
        <v>SINAPI-I 39577</v>
      </c>
      <c r="B421" s="367" t="s">
        <v>8342</v>
      </c>
      <c r="C421" s="367">
        <v>39577</v>
      </c>
      <c r="D421" s="368" t="s">
        <v>9186</v>
      </c>
      <c r="E421" s="367" t="s">
        <v>8327</v>
      </c>
      <c r="F421" s="367" t="s">
        <v>9187</v>
      </c>
      <c r="G421" s="367" t="s">
        <v>9187</v>
      </c>
    </row>
    <row r="422" spans="1:7">
      <c r="A422" s="366" t="str">
        <f t="shared" si="6"/>
        <v>SINAPI-I 39578</v>
      </c>
      <c r="B422" s="367" t="s">
        <v>8342</v>
      </c>
      <c r="C422" s="367">
        <v>39578</v>
      </c>
      <c r="D422" s="368" t="s">
        <v>9188</v>
      </c>
      <c r="E422" s="367" t="s">
        <v>8327</v>
      </c>
      <c r="F422" s="367" t="s">
        <v>9189</v>
      </c>
      <c r="G422" s="367" t="s">
        <v>9189</v>
      </c>
    </row>
    <row r="423" spans="1:7">
      <c r="A423" s="366" t="str">
        <f t="shared" si="6"/>
        <v>SINAPI-I 39579</v>
      </c>
      <c r="B423" s="367" t="s">
        <v>8342</v>
      </c>
      <c r="C423" s="367">
        <v>39579</v>
      </c>
      <c r="D423" s="368" t="s">
        <v>9190</v>
      </c>
      <c r="E423" s="367" t="s">
        <v>8327</v>
      </c>
      <c r="F423" s="367" t="s">
        <v>9191</v>
      </c>
      <c r="G423" s="367" t="s">
        <v>9191</v>
      </c>
    </row>
    <row r="424" spans="1:7" ht="22.5">
      <c r="A424" s="366" t="str">
        <f t="shared" si="6"/>
        <v>SINAPI-I 39826</v>
      </c>
      <c r="B424" s="367" t="s">
        <v>8342</v>
      </c>
      <c r="C424" s="367">
        <v>39826</v>
      </c>
      <c r="D424" s="368" t="s">
        <v>9192</v>
      </c>
      <c r="E424" s="367" t="s">
        <v>8327</v>
      </c>
      <c r="F424" s="367" t="s">
        <v>9193</v>
      </c>
      <c r="G424" s="367" t="s">
        <v>9193</v>
      </c>
    </row>
    <row r="425" spans="1:7">
      <c r="A425" s="366" t="str">
        <f t="shared" si="6"/>
        <v>SINAPI-I 10700</v>
      </c>
      <c r="B425" s="367" t="s">
        <v>8342</v>
      </c>
      <c r="C425" s="367">
        <v>10700</v>
      </c>
      <c r="D425" s="368" t="s">
        <v>9194</v>
      </c>
      <c r="E425" s="367" t="s">
        <v>8327</v>
      </c>
      <c r="F425" s="367" t="s">
        <v>9195</v>
      </c>
      <c r="G425" s="367" t="s">
        <v>9195</v>
      </c>
    </row>
    <row r="426" spans="1:7">
      <c r="A426" s="366" t="str">
        <f t="shared" si="6"/>
        <v>SINAPI-I 346</v>
      </c>
      <c r="B426" s="367" t="s">
        <v>8342</v>
      </c>
      <c r="C426" s="367">
        <v>346</v>
      </c>
      <c r="D426" s="368" t="s">
        <v>9196</v>
      </c>
      <c r="E426" s="367" t="s">
        <v>8574</v>
      </c>
      <c r="F426" s="367" t="s">
        <v>8980</v>
      </c>
      <c r="G426" s="367" t="s">
        <v>8980</v>
      </c>
    </row>
    <row r="427" spans="1:7">
      <c r="A427" s="366" t="str">
        <f t="shared" si="6"/>
        <v>SINAPI-I 3312</v>
      </c>
      <c r="B427" s="367" t="s">
        <v>8342</v>
      </c>
      <c r="C427" s="367">
        <v>3312</v>
      </c>
      <c r="D427" s="368" t="s">
        <v>9197</v>
      </c>
      <c r="E427" s="367" t="s">
        <v>8574</v>
      </c>
      <c r="F427" s="367" t="s">
        <v>9198</v>
      </c>
      <c r="G427" s="367" t="s">
        <v>9198</v>
      </c>
    </row>
    <row r="428" spans="1:7">
      <c r="A428" s="366" t="str">
        <f t="shared" si="6"/>
        <v>SINAPI-I 339</v>
      </c>
      <c r="B428" s="367" t="s">
        <v>8342</v>
      </c>
      <c r="C428" s="367">
        <v>339</v>
      </c>
      <c r="D428" s="368" t="s">
        <v>9199</v>
      </c>
      <c r="E428" s="367" t="s">
        <v>8523</v>
      </c>
      <c r="F428" s="367" t="s">
        <v>8351</v>
      </c>
      <c r="G428" s="367" t="s">
        <v>8351</v>
      </c>
    </row>
    <row r="429" spans="1:7">
      <c r="A429" s="366" t="str">
        <f t="shared" si="6"/>
        <v>SINAPI-I 340</v>
      </c>
      <c r="B429" s="367" t="s">
        <v>8342</v>
      </c>
      <c r="C429" s="367">
        <v>340</v>
      </c>
      <c r="D429" s="368" t="s">
        <v>9200</v>
      </c>
      <c r="E429" s="367" t="s">
        <v>8523</v>
      </c>
      <c r="F429" s="367" t="s">
        <v>8411</v>
      </c>
      <c r="G429" s="367" t="s">
        <v>8411</v>
      </c>
    </row>
    <row r="430" spans="1:7">
      <c r="A430" s="366" t="str">
        <f t="shared" si="6"/>
        <v>SINAPI-I 43130</v>
      </c>
      <c r="B430" s="367" t="s">
        <v>8342</v>
      </c>
      <c r="C430" s="367">
        <v>43130</v>
      </c>
      <c r="D430" s="368" t="s">
        <v>9201</v>
      </c>
      <c r="E430" s="367" t="s">
        <v>8574</v>
      </c>
      <c r="F430" s="367" t="s">
        <v>9202</v>
      </c>
      <c r="G430" s="367" t="s">
        <v>9202</v>
      </c>
    </row>
    <row r="431" spans="1:7">
      <c r="A431" s="366" t="str">
        <f t="shared" si="6"/>
        <v>SINAPI-I 333</v>
      </c>
      <c r="B431" s="367" t="s">
        <v>8342</v>
      </c>
      <c r="C431" s="367">
        <v>333</v>
      </c>
      <c r="D431" s="368" t="s">
        <v>9203</v>
      </c>
      <c r="E431" s="367" t="s">
        <v>8574</v>
      </c>
      <c r="F431" s="367" t="s">
        <v>9202</v>
      </c>
      <c r="G431" s="367" t="s">
        <v>9202</v>
      </c>
    </row>
    <row r="432" spans="1:7">
      <c r="A432" s="366" t="str">
        <f t="shared" si="6"/>
        <v>SINAPI-I 344</v>
      </c>
      <c r="B432" s="367" t="s">
        <v>8342</v>
      </c>
      <c r="C432" s="367">
        <v>344</v>
      </c>
      <c r="D432" s="368" t="s">
        <v>9204</v>
      </c>
      <c r="E432" s="367" t="s">
        <v>8574</v>
      </c>
      <c r="F432" s="367" t="s">
        <v>9205</v>
      </c>
      <c r="G432" s="367" t="s">
        <v>9205</v>
      </c>
    </row>
    <row r="433" spans="1:7">
      <c r="A433" s="366" t="str">
        <f t="shared" si="6"/>
        <v>SINAPI-I 345</v>
      </c>
      <c r="B433" s="367" t="s">
        <v>8342</v>
      </c>
      <c r="C433" s="367">
        <v>345</v>
      </c>
      <c r="D433" s="368" t="s">
        <v>9206</v>
      </c>
      <c r="E433" s="367" t="s">
        <v>8574</v>
      </c>
      <c r="F433" s="367" t="s">
        <v>8421</v>
      </c>
      <c r="G433" s="367" t="s">
        <v>8421</v>
      </c>
    </row>
    <row r="434" spans="1:7" ht="22.5">
      <c r="A434" s="366" t="str">
        <f t="shared" si="6"/>
        <v>SINAPI-I 43131</v>
      </c>
      <c r="B434" s="367" t="s">
        <v>8342</v>
      </c>
      <c r="C434" s="367">
        <v>43131</v>
      </c>
      <c r="D434" s="368" t="s">
        <v>9207</v>
      </c>
      <c r="E434" s="367" t="s">
        <v>8574</v>
      </c>
      <c r="F434" s="367" t="s">
        <v>9208</v>
      </c>
      <c r="G434" s="367" t="s">
        <v>9208</v>
      </c>
    </row>
    <row r="435" spans="1:7">
      <c r="A435" s="366" t="str">
        <f t="shared" si="6"/>
        <v>SINAPI-I 3313</v>
      </c>
      <c r="B435" s="367" t="s">
        <v>8342</v>
      </c>
      <c r="C435" s="367">
        <v>3313</v>
      </c>
      <c r="D435" s="368" t="s">
        <v>9209</v>
      </c>
      <c r="E435" s="367" t="s">
        <v>8574</v>
      </c>
      <c r="F435" s="367" t="s">
        <v>9210</v>
      </c>
      <c r="G435" s="367" t="s">
        <v>9210</v>
      </c>
    </row>
    <row r="436" spans="1:7">
      <c r="A436" s="366" t="str">
        <f t="shared" si="6"/>
        <v>SINAPI-I 43132</v>
      </c>
      <c r="B436" s="367" t="s">
        <v>8342</v>
      </c>
      <c r="C436" s="367">
        <v>43132</v>
      </c>
      <c r="D436" s="368" t="s">
        <v>9211</v>
      </c>
      <c r="E436" s="367" t="s">
        <v>8574</v>
      </c>
      <c r="F436" s="367" t="s">
        <v>9212</v>
      </c>
      <c r="G436" s="367" t="s">
        <v>9212</v>
      </c>
    </row>
    <row r="437" spans="1:7">
      <c r="A437" s="366" t="str">
        <f t="shared" si="6"/>
        <v>SINAPI-I 369</v>
      </c>
      <c r="B437" s="367" t="s">
        <v>8342</v>
      </c>
      <c r="C437" s="367">
        <v>369</v>
      </c>
      <c r="D437" s="368" t="s">
        <v>9213</v>
      </c>
      <c r="E437" s="367" t="s">
        <v>8879</v>
      </c>
      <c r="F437" s="367" t="s">
        <v>9214</v>
      </c>
      <c r="G437" s="367" t="s">
        <v>9214</v>
      </c>
    </row>
    <row r="438" spans="1:7">
      <c r="A438" s="366" t="str">
        <f t="shared" si="6"/>
        <v>SINAPI-I 366</v>
      </c>
      <c r="B438" s="367" t="s">
        <v>8342</v>
      </c>
      <c r="C438" s="367">
        <v>366</v>
      </c>
      <c r="D438" s="368" t="s">
        <v>9215</v>
      </c>
      <c r="E438" s="367" t="s">
        <v>8879</v>
      </c>
      <c r="F438" s="367" t="s">
        <v>9216</v>
      </c>
      <c r="G438" s="367" t="s">
        <v>9216</v>
      </c>
    </row>
    <row r="439" spans="1:7">
      <c r="A439" s="366" t="str">
        <f t="shared" si="6"/>
        <v>SINAPI-I 367</v>
      </c>
      <c r="B439" s="367" t="s">
        <v>8342</v>
      </c>
      <c r="C439" s="367">
        <v>367</v>
      </c>
      <c r="D439" s="368" t="s">
        <v>9217</v>
      </c>
      <c r="E439" s="367" t="s">
        <v>8879</v>
      </c>
      <c r="F439" s="367" t="s">
        <v>9218</v>
      </c>
      <c r="G439" s="367" t="s">
        <v>9218</v>
      </c>
    </row>
    <row r="440" spans="1:7">
      <c r="A440" s="366" t="str">
        <f t="shared" si="6"/>
        <v>SINAPI-I 370</v>
      </c>
      <c r="B440" s="367" t="s">
        <v>8342</v>
      </c>
      <c r="C440" s="367">
        <v>370</v>
      </c>
      <c r="D440" s="368" t="s">
        <v>9219</v>
      </c>
      <c r="E440" s="367" t="s">
        <v>8879</v>
      </c>
      <c r="F440" s="367" t="s">
        <v>9220</v>
      </c>
      <c r="G440" s="367" t="s">
        <v>9220</v>
      </c>
    </row>
    <row r="441" spans="1:7">
      <c r="A441" s="366" t="str">
        <f t="shared" si="6"/>
        <v>SINAPI-I 368</v>
      </c>
      <c r="B441" s="367" t="s">
        <v>8342</v>
      </c>
      <c r="C441" s="367">
        <v>368</v>
      </c>
      <c r="D441" s="368" t="s">
        <v>9221</v>
      </c>
      <c r="E441" s="367" t="s">
        <v>8879</v>
      </c>
      <c r="F441" s="367" t="s">
        <v>9222</v>
      </c>
      <c r="G441" s="367" t="s">
        <v>9222</v>
      </c>
    </row>
    <row r="442" spans="1:7" ht="22.5">
      <c r="A442" s="366" t="str">
        <f t="shared" si="6"/>
        <v>SINAPI-I 11075</v>
      </c>
      <c r="B442" s="367" t="s">
        <v>8342</v>
      </c>
      <c r="C442" s="367">
        <v>11075</v>
      </c>
      <c r="D442" s="368" t="s">
        <v>9223</v>
      </c>
      <c r="E442" s="367" t="s">
        <v>8879</v>
      </c>
      <c r="F442" s="367" t="s">
        <v>9224</v>
      </c>
      <c r="G442" s="367" t="s">
        <v>9224</v>
      </c>
    </row>
    <row r="443" spans="1:7">
      <c r="A443" s="366" t="str">
        <f t="shared" si="6"/>
        <v>SINAPI-I 11076</v>
      </c>
      <c r="B443" s="367" t="s">
        <v>8342</v>
      </c>
      <c r="C443" s="367">
        <v>11076</v>
      </c>
      <c r="D443" s="368" t="s">
        <v>9225</v>
      </c>
      <c r="E443" s="367" t="s">
        <v>8879</v>
      </c>
      <c r="F443" s="367" t="s">
        <v>9226</v>
      </c>
      <c r="G443" s="367" t="s">
        <v>9226</v>
      </c>
    </row>
    <row r="444" spans="1:7">
      <c r="A444" s="366" t="str">
        <f t="shared" si="6"/>
        <v>SINAPI-I 1381</v>
      </c>
      <c r="B444" s="367" t="s">
        <v>8342</v>
      </c>
      <c r="C444" s="367">
        <v>1381</v>
      </c>
      <c r="D444" s="368" t="s">
        <v>9227</v>
      </c>
      <c r="E444" s="367" t="s">
        <v>8574</v>
      </c>
      <c r="F444" s="367" t="s">
        <v>9228</v>
      </c>
      <c r="G444" s="367" t="s">
        <v>9228</v>
      </c>
    </row>
    <row r="445" spans="1:7">
      <c r="A445" s="366" t="str">
        <f t="shared" si="6"/>
        <v>SINAPI-I 34353</v>
      </c>
      <c r="B445" s="367" t="s">
        <v>8342</v>
      </c>
      <c r="C445" s="367">
        <v>34353</v>
      </c>
      <c r="D445" s="368" t="s">
        <v>9229</v>
      </c>
      <c r="E445" s="367" t="s">
        <v>8574</v>
      </c>
      <c r="F445" s="367" t="s">
        <v>8379</v>
      </c>
      <c r="G445" s="367" t="s">
        <v>8379</v>
      </c>
    </row>
    <row r="446" spans="1:7">
      <c r="A446" s="366" t="str">
        <f t="shared" si="6"/>
        <v>SINAPI-I 37595</v>
      </c>
      <c r="B446" s="367" t="s">
        <v>8342</v>
      </c>
      <c r="C446" s="367">
        <v>37595</v>
      </c>
      <c r="D446" s="368" t="s">
        <v>9230</v>
      </c>
      <c r="E446" s="367" t="s">
        <v>8574</v>
      </c>
      <c r="F446" s="367" t="s">
        <v>8383</v>
      </c>
      <c r="G446" s="367" t="s">
        <v>8383</v>
      </c>
    </row>
    <row r="447" spans="1:7">
      <c r="A447" s="366" t="str">
        <f t="shared" si="6"/>
        <v>SINAPI-I 37596</v>
      </c>
      <c r="B447" s="367" t="s">
        <v>8342</v>
      </c>
      <c r="C447" s="367">
        <v>37596</v>
      </c>
      <c r="D447" s="368" t="s">
        <v>9231</v>
      </c>
      <c r="E447" s="367" t="s">
        <v>8574</v>
      </c>
      <c r="F447" s="367" t="s">
        <v>9232</v>
      </c>
      <c r="G447" s="367" t="s">
        <v>9232</v>
      </c>
    </row>
    <row r="448" spans="1:7" ht="22.5">
      <c r="A448" s="366" t="str">
        <f t="shared" si="6"/>
        <v>SINAPI-I 371</v>
      </c>
      <c r="B448" s="367" t="s">
        <v>8342</v>
      </c>
      <c r="C448" s="367">
        <v>371</v>
      </c>
      <c r="D448" s="368" t="s">
        <v>9233</v>
      </c>
      <c r="E448" s="367" t="s">
        <v>8574</v>
      </c>
      <c r="F448" s="367" t="s">
        <v>9234</v>
      </c>
      <c r="G448" s="367" t="s">
        <v>9234</v>
      </c>
    </row>
    <row r="449" spans="1:7">
      <c r="A449" s="366" t="str">
        <f t="shared" si="6"/>
        <v>SINAPI-I 37553</v>
      </c>
      <c r="B449" s="367" t="s">
        <v>8342</v>
      </c>
      <c r="C449" s="367">
        <v>37553</v>
      </c>
      <c r="D449" s="368" t="s">
        <v>9235</v>
      </c>
      <c r="E449" s="367" t="s">
        <v>8574</v>
      </c>
      <c r="F449" s="367" t="s">
        <v>9236</v>
      </c>
      <c r="G449" s="367" t="s">
        <v>9236</v>
      </c>
    </row>
    <row r="450" spans="1:7">
      <c r="A450" s="366" t="str">
        <f t="shared" si="6"/>
        <v>SINAPI-I 37552</v>
      </c>
      <c r="B450" s="367" t="s">
        <v>8342</v>
      </c>
      <c r="C450" s="367">
        <v>37552</v>
      </c>
      <c r="D450" s="368" t="s">
        <v>9237</v>
      </c>
      <c r="E450" s="367" t="s">
        <v>8574</v>
      </c>
      <c r="F450" s="367" t="s">
        <v>8971</v>
      </c>
      <c r="G450" s="367" t="s">
        <v>8971</v>
      </c>
    </row>
    <row r="451" spans="1:7">
      <c r="A451" s="366" t="str">
        <f t="shared" si="6"/>
        <v>SINAPI-I 36880</v>
      </c>
      <c r="B451" s="367" t="s">
        <v>8342</v>
      </c>
      <c r="C451" s="367">
        <v>36880</v>
      </c>
      <c r="D451" s="368" t="s">
        <v>9238</v>
      </c>
      <c r="E451" s="367" t="s">
        <v>8574</v>
      </c>
      <c r="F451" s="367" t="s">
        <v>9239</v>
      </c>
      <c r="G451" s="367" t="s">
        <v>9239</v>
      </c>
    </row>
    <row r="452" spans="1:7">
      <c r="A452" s="366" t="str">
        <f t="shared" si="6"/>
        <v>SINAPI-I 34355</v>
      </c>
      <c r="B452" s="367" t="s">
        <v>8342</v>
      </c>
      <c r="C452" s="367">
        <v>34355</v>
      </c>
      <c r="D452" s="368" t="s">
        <v>9240</v>
      </c>
      <c r="E452" s="367" t="s">
        <v>8574</v>
      </c>
      <c r="F452" s="367" t="s">
        <v>9241</v>
      </c>
      <c r="G452" s="367" t="s">
        <v>9241</v>
      </c>
    </row>
    <row r="453" spans="1:7">
      <c r="A453" s="366" t="str">
        <f t="shared" si="6"/>
        <v>SINAPI-I 130</v>
      </c>
      <c r="B453" s="367" t="s">
        <v>8342</v>
      </c>
      <c r="C453" s="367">
        <v>130</v>
      </c>
      <c r="D453" s="368" t="s">
        <v>9242</v>
      </c>
      <c r="E453" s="367" t="s">
        <v>8574</v>
      </c>
      <c r="F453" s="367" t="s">
        <v>9243</v>
      </c>
      <c r="G453" s="367" t="s">
        <v>9243</v>
      </c>
    </row>
    <row r="454" spans="1:7" ht="22.5">
      <c r="A454" s="366" t="str">
        <f t="shared" si="6"/>
        <v>SINAPI-I 135</v>
      </c>
      <c r="B454" s="367" t="s">
        <v>8342</v>
      </c>
      <c r="C454" s="367">
        <v>135</v>
      </c>
      <c r="D454" s="368" t="s">
        <v>9244</v>
      </c>
      <c r="E454" s="367" t="s">
        <v>8574</v>
      </c>
      <c r="F454" s="367" t="s">
        <v>9245</v>
      </c>
      <c r="G454" s="367" t="s">
        <v>9245</v>
      </c>
    </row>
    <row r="455" spans="1:7">
      <c r="A455" s="366" t="str">
        <f t="shared" ref="A455:A518" si="7">CONCATENAR</f>
        <v>SINAPI-I 36886</v>
      </c>
      <c r="B455" s="367" t="s">
        <v>8342</v>
      </c>
      <c r="C455" s="367">
        <v>36886</v>
      </c>
      <c r="D455" s="368" t="s">
        <v>9246</v>
      </c>
      <c r="E455" s="367" t="s">
        <v>8574</v>
      </c>
      <c r="F455" s="367" t="s">
        <v>9247</v>
      </c>
      <c r="G455" s="367" t="s">
        <v>9247</v>
      </c>
    </row>
    <row r="456" spans="1:7">
      <c r="A456" s="366" t="str">
        <f t="shared" si="7"/>
        <v>SINAPI-I 374</v>
      </c>
      <c r="B456" s="367" t="s">
        <v>8342</v>
      </c>
      <c r="C456" s="367">
        <v>374</v>
      </c>
      <c r="D456" s="368" t="s">
        <v>9248</v>
      </c>
      <c r="E456" s="367" t="s">
        <v>8574</v>
      </c>
      <c r="F456" s="367" t="s">
        <v>9249</v>
      </c>
      <c r="G456" s="367" t="s">
        <v>9249</v>
      </c>
    </row>
    <row r="457" spans="1:7">
      <c r="A457" s="366" t="str">
        <f t="shared" si="7"/>
        <v>SINAPI-I 38546</v>
      </c>
      <c r="B457" s="367" t="s">
        <v>8342</v>
      </c>
      <c r="C457" s="367">
        <v>38546</v>
      </c>
      <c r="D457" s="368" t="s">
        <v>9250</v>
      </c>
      <c r="E457" s="367" t="s">
        <v>8879</v>
      </c>
      <c r="F457" s="367" t="s">
        <v>9251</v>
      </c>
      <c r="G457" s="367" t="s">
        <v>9251</v>
      </c>
    </row>
    <row r="458" spans="1:7">
      <c r="A458" s="366" t="str">
        <f t="shared" si="7"/>
        <v>SINAPI-I 34549</v>
      </c>
      <c r="B458" s="367" t="s">
        <v>8342</v>
      </c>
      <c r="C458" s="367">
        <v>34549</v>
      </c>
      <c r="D458" s="368" t="s">
        <v>9252</v>
      </c>
      <c r="E458" s="367" t="s">
        <v>8879</v>
      </c>
      <c r="F458" s="367" t="s">
        <v>9253</v>
      </c>
      <c r="G458" s="367" t="s">
        <v>9253</v>
      </c>
    </row>
    <row r="459" spans="1:7">
      <c r="A459" s="366" t="str">
        <f t="shared" si="7"/>
        <v>SINAPI-I 6081</v>
      </c>
      <c r="B459" s="367" t="s">
        <v>8342</v>
      </c>
      <c r="C459" s="367">
        <v>6081</v>
      </c>
      <c r="D459" s="368" t="s">
        <v>9254</v>
      </c>
      <c r="E459" s="367" t="s">
        <v>8879</v>
      </c>
      <c r="F459" s="367" t="s">
        <v>9255</v>
      </c>
      <c r="G459" s="367" t="s">
        <v>9255</v>
      </c>
    </row>
    <row r="460" spans="1:7">
      <c r="A460" s="366" t="str">
        <f t="shared" si="7"/>
        <v>SINAPI-I 6077</v>
      </c>
      <c r="B460" s="367" t="s">
        <v>8342</v>
      </c>
      <c r="C460" s="367">
        <v>6077</v>
      </c>
      <c r="D460" s="368" t="s">
        <v>9256</v>
      </c>
      <c r="E460" s="367" t="s">
        <v>8879</v>
      </c>
      <c r="F460" s="367" t="s">
        <v>9257</v>
      </c>
      <c r="G460" s="367" t="s">
        <v>9257</v>
      </c>
    </row>
    <row r="461" spans="1:7">
      <c r="A461" s="366" t="str">
        <f t="shared" si="7"/>
        <v>SINAPI-I 6079</v>
      </c>
      <c r="B461" s="367" t="s">
        <v>8342</v>
      </c>
      <c r="C461" s="367">
        <v>6079</v>
      </c>
      <c r="D461" s="368" t="s">
        <v>9258</v>
      </c>
      <c r="E461" s="367" t="s">
        <v>8879</v>
      </c>
      <c r="F461" s="367" t="s">
        <v>9259</v>
      </c>
      <c r="G461" s="367" t="s">
        <v>9259</v>
      </c>
    </row>
    <row r="462" spans="1:7" ht="22.5">
      <c r="A462" s="366" t="str">
        <f t="shared" si="7"/>
        <v>SINAPI-I 1091</v>
      </c>
      <c r="B462" s="367" t="s">
        <v>8342</v>
      </c>
      <c r="C462" s="367">
        <v>1091</v>
      </c>
      <c r="D462" s="368" t="s">
        <v>9260</v>
      </c>
      <c r="E462" s="367" t="s">
        <v>8327</v>
      </c>
      <c r="F462" s="367" t="s">
        <v>9261</v>
      </c>
      <c r="G462" s="367" t="s">
        <v>9261</v>
      </c>
    </row>
    <row r="463" spans="1:7" ht="22.5">
      <c r="A463" s="366" t="str">
        <f t="shared" si="7"/>
        <v>SINAPI-I 1094</v>
      </c>
      <c r="B463" s="367" t="s">
        <v>8342</v>
      </c>
      <c r="C463" s="367">
        <v>1094</v>
      </c>
      <c r="D463" s="368" t="s">
        <v>9262</v>
      </c>
      <c r="E463" s="367" t="s">
        <v>8327</v>
      </c>
      <c r="F463" s="367" t="s">
        <v>9263</v>
      </c>
      <c r="G463" s="367" t="s">
        <v>9263</v>
      </c>
    </row>
    <row r="464" spans="1:7" ht="22.5">
      <c r="A464" s="366" t="str">
        <f t="shared" si="7"/>
        <v>SINAPI-I 1095</v>
      </c>
      <c r="B464" s="367" t="s">
        <v>8342</v>
      </c>
      <c r="C464" s="367">
        <v>1095</v>
      </c>
      <c r="D464" s="368" t="s">
        <v>9264</v>
      </c>
      <c r="E464" s="367" t="s">
        <v>8327</v>
      </c>
      <c r="F464" s="367" t="s">
        <v>9265</v>
      </c>
      <c r="G464" s="367" t="s">
        <v>9265</v>
      </c>
    </row>
    <row r="465" spans="1:7" ht="22.5">
      <c r="A465" s="366" t="str">
        <f t="shared" si="7"/>
        <v>SINAPI-I 1092</v>
      </c>
      <c r="B465" s="367" t="s">
        <v>8342</v>
      </c>
      <c r="C465" s="367">
        <v>1092</v>
      </c>
      <c r="D465" s="368" t="s">
        <v>9266</v>
      </c>
      <c r="E465" s="367" t="s">
        <v>8327</v>
      </c>
      <c r="F465" s="367" t="s">
        <v>9267</v>
      </c>
      <c r="G465" s="367" t="s">
        <v>9267</v>
      </c>
    </row>
    <row r="466" spans="1:7" ht="22.5">
      <c r="A466" s="366" t="str">
        <f t="shared" si="7"/>
        <v>SINAPI-I 1093</v>
      </c>
      <c r="B466" s="367" t="s">
        <v>8342</v>
      </c>
      <c r="C466" s="367">
        <v>1093</v>
      </c>
      <c r="D466" s="368" t="s">
        <v>9268</v>
      </c>
      <c r="E466" s="367" t="s">
        <v>8327</v>
      </c>
      <c r="F466" s="367" t="s">
        <v>9269</v>
      </c>
      <c r="G466" s="367" t="s">
        <v>9269</v>
      </c>
    </row>
    <row r="467" spans="1:7" ht="22.5">
      <c r="A467" s="366" t="str">
        <f t="shared" si="7"/>
        <v>SINAPI-I 1090</v>
      </c>
      <c r="B467" s="367" t="s">
        <v>8342</v>
      </c>
      <c r="C467" s="367">
        <v>1090</v>
      </c>
      <c r="D467" s="368" t="s">
        <v>9270</v>
      </c>
      <c r="E467" s="367" t="s">
        <v>8327</v>
      </c>
      <c r="F467" s="367" t="s">
        <v>9271</v>
      </c>
      <c r="G467" s="367" t="s">
        <v>9271</v>
      </c>
    </row>
    <row r="468" spans="1:7" ht="22.5">
      <c r="A468" s="366" t="str">
        <f t="shared" si="7"/>
        <v>SINAPI-I 1096</v>
      </c>
      <c r="B468" s="367" t="s">
        <v>8342</v>
      </c>
      <c r="C468" s="367">
        <v>1096</v>
      </c>
      <c r="D468" s="368" t="s">
        <v>9272</v>
      </c>
      <c r="E468" s="367" t="s">
        <v>8327</v>
      </c>
      <c r="F468" s="367" t="s">
        <v>9273</v>
      </c>
      <c r="G468" s="367" t="s">
        <v>9273</v>
      </c>
    </row>
    <row r="469" spans="1:7" ht="22.5">
      <c r="A469" s="366" t="str">
        <f t="shared" si="7"/>
        <v>SINAPI-I 1097</v>
      </c>
      <c r="B469" s="367" t="s">
        <v>8342</v>
      </c>
      <c r="C469" s="367">
        <v>1097</v>
      </c>
      <c r="D469" s="368" t="s">
        <v>9274</v>
      </c>
      <c r="E469" s="367" t="s">
        <v>8327</v>
      </c>
      <c r="F469" s="367" t="s">
        <v>9275</v>
      </c>
      <c r="G469" s="367" t="s">
        <v>9275</v>
      </c>
    </row>
    <row r="470" spans="1:7">
      <c r="A470" s="366" t="str">
        <f t="shared" si="7"/>
        <v>SINAPI-I 378</v>
      </c>
      <c r="B470" s="367" t="s">
        <v>8342</v>
      </c>
      <c r="C470" s="367">
        <v>378</v>
      </c>
      <c r="D470" s="368" t="s">
        <v>9276</v>
      </c>
      <c r="E470" s="367" t="s">
        <v>8344</v>
      </c>
      <c r="F470" s="367" t="s">
        <v>9277</v>
      </c>
      <c r="G470" s="367" t="s">
        <v>9278</v>
      </c>
    </row>
    <row r="471" spans="1:7">
      <c r="A471" s="366" t="str">
        <f t="shared" si="7"/>
        <v>SINAPI-I 40911</v>
      </c>
      <c r="B471" s="367" t="s">
        <v>8342</v>
      </c>
      <c r="C471" s="367">
        <v>40911</v>
      </c>
      <c r="D471" s="368" t="s">
        <v>9279</v>
      </c>
      <c r="E471" s="367" t="s">
        <v>8348</v>
      </c>
      <c r="F471" s="367" t="s">
        <v>9280</v>
      </c>
      <c r="G471" s="367" t="s">
        <v>9281</v>
      </c>
    </row>
    <row r="472" spans="1:7">
      <c r="A472" s="366" t="str">
        <f t="shared" si="7"/>
        <v>SINAPI-I 33939</v>
      </c>
      <c r="B472" s="367" t="s">
        <v>8342</v>
      </c>
      <c r="C472" s="367">
        <v>33939</v>
      </c>
      <c r="D472" s="368" t="s">
        <v>9282</v>
      </c>
      <c r="E472" s="367" t="s">
        <v>8344</v>
      </c>
      <c r="F472" s="367" t="s">
        <v>9283</v>
      </c>
      <c r="G472" s="367" t="s">
        <v>9284</v>
      </c>
    </row>
    <row r="473" spans="1:7">
      <c r="A473" s="366" t="str">
        <f t="shared" si="7"/>
        <v>SINAPI-I 40815</v>
      </c>
      <c r="B473" s="367" t="s">
        <v>8342</v>
      </c>
      <c r="C473" s="367">
        <v>40815</v>
      </c>
      <c r="D473" s="368" t="s">
        <v>9285</v>
      </c>
      <c r="E473" s="367" t="s">
        <v>8348</v>
      </c>
      <c r="F473" s="367" t="s">
        <v>9286</v>
      </c>
      <c r="G473" s="367" t="s">
        <v>9287</v>
      </c>
    </row>
    <row r="474" spans="1:7">
      <c r="A474" s="366" t="str">
        <f t="shared" si="7"/>
        <v>SINAPI-I 34760</v>
      </c>
      <c r="B474" s="367" t="s">
        <v>8342</v>
      </c>
      <c r="C474" s="367">
        <v>34760</v>
      </c>
      <c r="D474" s="368" t="s">
        <v>9288</v>
      </c>
      <c r="E474" s="367" t="s">
        <v>8344</v>
      </c>
      <c r="F474" s="367" t="s">
        <v>9289</v>
      </c>
      <c r="G474" s="367" t="s">
        <v>9290</v>
      </c>
    </row>
    <row r="475" spans="1:7">
      <c r="A475" s="366" t="str">
        <f t="shared" si="7"/>
        <v>SINAPI-I 40935</v>
      </c>
      <c r="B475" s="367" t="s">
        <v>8342</v>
      </c>
      <c r="C475" s="367">
        <v>40935</v>
      </c>
      <c r="D475" s="368" t="s">
        <v>9291</v>
      </c>
      <c r="E475" s="367" t="s">
        <v>8348</v>
      </c>
      <c r="F475" s="367" t="s">
        <v>9292</v>
      </c>
      <c r="G475" s="367" t="s">
        <v>9293</v>
      </c>
    </row>
    <row r="476" spans="1:7">
      <c r="A476" s="366" t="str">
        <f t="shared" si="7"/>
        <v>SINAPI-I 33952</v>
      </c>
      <c r="B476" s="367" t="s">
        <v>8342</v>
      </c>
      <c r="C476" s="367">
        <v>33952</v>
      </c>
      <c r="D476" s="368" t="s">
        <v>9294</v>
      </c>
      <c r="E476" s="367" t="s">
        <v>8344</v>
      </c>
      <c r="F476" s="367" t="s">
        <v>9295</v>
      </c>
      <c r="G476" s="367" t="s">
        <v>9296</v>
      </c>
    </row>
    <row r="477" spans="1:7">
      <c r="A477" s="366" t="str">
        <f t="shared" si="7"/>
        <v>SINAPI-I 40816</v>
      </c>
      <c r="B477" s="367" t="s">
        <v>8342</v>
      </c>
      <c r="C477" s="367">
        <v>40816</v>
      </c>
      <c r="D477" s="368" t="s">
        <v>9297</v>
      </c>
      <c r="E477" s="367" t="s">
        <v>8348</v>
      </c>
      <c r="F477" s="367" t="s">
        <v>9298</v>
      </c>
      <c r="G477" s="367" t="s">
        <v>9299</v>
      </c>
    </row>
    <row r="478" spans="1:7">
      <c r="A478" s="366" t="str">
        <f t="shared" si="7"/>
        <v>SINAPI-I 33953</v>
      </c>
      <c r="B478" s="367" t="s">
        <v>8342</v>
      </c>
      <c r="C478" s="367">
        <v>33953</v>
      </c>
      <c r="D478" s="368" t="s">
        <v>9300</v>
      </c>
      <c r="E478" s="367" t="s">
        <v>8344</v>
      </c>
      <c r="F478" s="367" t="s">
        <v>9301</v>
      </c>
      <c r="G478" s="367" t="s">
        <v>9302</v>
      </c>
    </row>
    <row r="479" spans="1:7">
      <c r="A479" s="366" t="str">
        <f t="shared" si="7"/>
        <v>SINAPI-I 40817</v>
      </c>
      <c r="B479" s="367" t="s">
        <v>8342</v>
      </c>
      <c r="C479" s="367">
        <v>40817</v>
      </c>
      <c r="D479" s="368" t="s">
        <v>9303</v>
      </c>
      <c r="E479" s="367" t="s">
        <v>8348</v>
      </c>
      <c r="F479" s="367" t="s">
        <v>9304</v>
      </c>
      <c r="G479" s="367" t="s">
        <v>9305</v>
      </c>
    </row>
    <row r="480" spans="1:7">
      <c r="A480" s="366" t="str">
        <f t="shared" si="7"/>
        <v>SINAPI-I 13348</v>
      </c>
      <c r="B480" s="367" t="s">
        <v>8342</v>
      </c>
      <c r="C480" s="367">
        <v>13348</v>
      </c>
      <c r="D480" s="368" t="s">
        <v>9306</v>
      </c>
      <c r="E480" s="367" t="s">
        <v>8327</v>
      </c>
      <c r="F480" s="367" t="s">
        <v>8441</v>
      </c>
      <c r="G480" s="367" t="s">
        <v>8441</v>
      </c>
    </row>
    <row r="481" spans="1:7">
      <c r="A481" s="366" t="str">
        <f t="shared" si="7"/>
        <v>SINAPI-I 39211</v>
      </c>
      <c r="B481" s="367" t="s">
        <v>8342</v>
      </c>
      <c r="C481" s="367">
        <v>39211</v>
      </c>
      <c r="D481" s="368" t="s">
        <v>9307</v>
      </c>
      <c r="E481" s="367" t="s">
        <v>8327</v>
      </c>
      <c r="F481" s="367" t="s">
        <v>9308</v>
      </c>
      <c r="G481" s="367" t="s">
        <v>9308</v>
      </c>
    </row>
    <row r="482" spans="1:7">
      <c r="A482" s="366" t="str">
        <f t="shared" si="7"/>
        <v>SINAPI-I 39212</v>
      </c>
      <c r="B482" s="367" t="s">
        <v>8342</v>
      </c>
      <c r="C482" s="367">
        <v>39212</v>
      </c>
      <c r="D482" s="368" t="s">
        <v>9309</v>
      </c>
      <c r="E482" s="367" t="s">
        <v>8327</v>
      </c>
      <c r="F482" s="367" t="s">
        <v>9241</v>
      </c>
      <c r="G482" s="367" t="s">
        <v>9241</v>
      </c>
    </row>
    <row r="483" spans="1:7">
      <c r="A483" s="366" t="str">
        <f t="shared" si="7"/>
        <v>SINAPI-I 39208</v>
      </c>
      <c r="B483" s="367" t="s">
        <v>8342</v>
      </c>
      <c r="C483" s="367">
        <v>39208</v>
      </c>
      <c r="D483" s="368" t="s">
        <v>9310</v>
      </c>
      <c r="E483" s="367" t="s">
        <v>8327</v>
      </c>
      <c r="F483" s="367" t="s">
        <v>8804</v>
      </c>
      <c r="G483" s="367" t="s">
        <v>8804</v>
      </c>
    </row>
    <row r="484" spans="1:7">
      <c r="A484" s="366" t="str">
        <f t="shared" si="7"/>
        <v>SINAPI-I 39210</v>
      </c>
      <c r="B484" s="367" t="s">
        <v>8342</v>
      </c>
      <c r="C484" s="367">
        <v>39210</v>
      </c>
      <c r="D484" s="368" t="s">
        <v>9311</v>
      </c>
      <c r="E484" s="367" t="s">
        <v>8327</v>
      </c>
      <c r="F484" s="367" t="s">
        <v>9312</v>
      </c>
      <c r="G484" s="367" t="s">
        <v>9312</v>
      </c>
    </row>
    <row r="485" spans="1:7">
      <c r="A485" s="366" t="str">
        <f t="shared" si="7"/>
        <v>SINAPI-I 39214</v>
      </c>
      <c r="B485" s="367" t="s">
        <v>8342</v>
      </c>
      <c r="C485" s="367">
        <v>39214</v>
      </c>
      <c r="D485" s="368" t="s">
        <v>9313</v>
      </c>
      <c r="E485" s="367" t="s">
        <v>8327</v>
      </c>
      <c r="F485" s="367" t="s">
        <v>8623</v>
      </c>
      <c r="G485" s="367" t="s">
        <v>8623</v>
      </c>
    </row>
    <row r="486" spans="1:7">
      <c r="A486" s="366" t="str">
        <f t="shared" si="7"/>
        <v>SINAPI-I 39213</v>
      </c>
      <c r="B486" s="367" t="s">
        <v>8342</v>
      </c>
      <c r="C486" s="367">
        <v>39213</v>
      </c>
      <c r="D486" s="368" t="s">
        <v>9314</v>
      </c>
      <c r="E486" s="367" t="s">
        <v>8327</v>
      </c>
      <c r="F486" s="367" t="s">
        <v>9315</v>
      </c>
      <c r="G486" s="367" t="s">
        <v>9315</v>
      </c>
    </row>
    <row r="487" spans="1:7">
      <c r="A487" s="366" t="str">
        <f t="shared" si="7"/>
        <v>SINAPI-I 39209</v>
      </c>
      <c r="B487" s="367" t="s">
        <v>8342</v>
      </c>
      <c r="C487" s="367">
        <v>39209</v>
      </c>
      <c r="D487" s="368" t="s">
        <v>9316</v>
      </c>
      <c r="E487" s="367" t="s">
        <v>8327</v>
      </c>
      <c r="F487" s="367" t="s">
        <v>9234</v>
      </c>
      <c r="G487" s="367" t="s">
        <v>9234</v>
      </c>
    </row>
    <row r="488" spans="1:7">
      <c r="A488" s="366" t="str">
        <f t="shared" si="7"/>
        <v>SINAPI-I 39207</v>
      </c>
      <c r="B488" s="367" t="s">
        <v>8342</v>
      </c>
      <c r="C488" s="367">
        <v>39207</v>
      </c>
      <c r="D488" s="368" t="s">
        <v>9317</v>
      </c>
      <c r="E488" s="367" t="s">
        <v>8327</v>
      </c>
      <c r="F488" s="367" t="s">
        <v>9312</v>
      </c>
      <c r="G488" s="367" t="s">
        <v>9312</v>
      </c>
    </row>
    <row r="489" spans="1:7">
      <c r="A489" s="366" t="str">
        <f t="shared" si="7"/>
        <v>SINAPI-I 39215</v>
      </c>
      <c r="B489" s="367" t="s">
        <v>8342</v>
      </c>
      <c r="C489" s="367">
        <v>39215</v>
      </c>
      <c r="D489" s="368" t="s">
        <v>9318</v>
      </c>
      <c r="E489" s="367" t="s">
        <v>8327</v>
      </c>
      <c r="F489" s="367" t="s">
        <v>9319</v>
      </c>
      <c r="G489" s="367" t="s">
        <v>9319</v>
      </c>
    </row>
    <row r="490" spans="1:7">
      <c r="A490" s="366" t="str">
        <f t="shared" si="7"/>
        <v>SINAPI-I 39216</v>
      </c>
      <c r="B490" s="367" t="s">
        <v>8342</v>
      </c>
      <c r="C490" s="367">
        <v>39216</v>
      </c>
      <c r="D490" s="368" t="s">
        <v>9320</v>
      </c>
      <c r="E490" s="367" t="s">
        <v>8327</v>
      </c>
      <c r="F490" s="367" t="s">
        <v>9321</v>
      </c>
      <c r="G490" s="367" t="s">
        <v>9321</v>
      </c>
    </row>
    <row r="491" spans="1:7">
      <c r="A491" s="366" t="str">
        <f t="shared" si="7"/>
        <v>SINAPI-I 379</v>
      </c>
      <c r="B491" s="367" t="s">
        <v>8342</v>
      </c>
      <c r="C491" s="367">
        <v>379</v>
      </c>
      <c r="D491" s="368" t="s">
        <v>9322</v>
      </c>
      <c r="E491" s="367" t="s">
        <v>8327</v>
      </c>
      <c r="F491" s="367" t="s">
        <v>8588</v>
      </c>
      <c r="G491" s="367" t="s">
        <v>8588</v>
      </c>
    </row>
    <row r="492" spans="1:7">
      <c r="A492" s="366" t="str">
        <f t="shared" si="7"/>
        <v>SINAPI-I 11267</v>
      </c>
      <c r="B492" s="367" t="s">
        <v>8342</v>
      </c>
      <c r="C492" s="367">
        <v>11267</v>
      </c>
      <c r="D492" s="368" t="s">
        <v>9323</v>
      </c>
      <c r="E492" s="367" t="s">
        <v>8327</v>
      </c>
      <c r="F492" s="367" t="s">
        <v>9324</v>
      </c>
      <c r="G492" s="367" t="s">
        <v>9324</v>
      </c>
    </row>
    <row r="493" spans="1:7" ht="22.5">
      <c r="A493" s="366" t="str">
        <f t="shared" si="7"/>
        <v>SINAPI-I 510</v>
      </c>
      <c r="B493" s="367" t="s">
        <v>8342</v>
      </c>
      <c r="C493" s="367">
        <v>510</v>
      </c>
      <c r="D493" s="368" t="s">
        <v>9325</v>
      </c>
      <c r="E493" s="367" t="s">
        <v>8574</v>
      </c>
      <c r="F493" s="367" t="s">
        <v>9326</v>
      </c>
      <c r="G493" s="367" t="s">
        <v>9326</v>
      </c>
    </row>
    <row r="494" spans="1:7" ht="22.5">
      <c r="A494" s="366" t="str">
        <f t="shared" si="7"/>
        <v>SINAPI-I 516</v>
      </c>
      <c r="B494" s="367" t="s">
        <v>8342</v>
      </c>
      <c r="C494" s="367">
        <v>516</v>
      </c>
      <c r="D494" s="368" t="s">
        <v>9327</v>
      </c>
      <c r="E494" s="367" t="s">
        <v>8574</v>
      </c>
      <c r="F494" s="367" t="s">
        <v>9328</v>
      </c>
      <c r="G494" s="367" t="s">
        <v>9328</v>
      </c>
    </row>
    <row r="495" spans="1:7" ht="22.5">
      <c r="A495" s="366" t="str">
        <f t="shared" si="7"/>
        <v>SINAPI-I 509</v>
      </c>
      <c r="B495" s="367" t="s">
        <v>8342</v>
      </c>
      <c r="C495" s="367">
        <v>509</v>
      </c>
      <c r="D495" s="368" t="s">
        <v>9329</v>
      </c>
      <c r="E495" s="367" t="s">
        <v>8574</v>
      </c>
      <c r="F495" s="367" t="s">
        <v>8568</v>
      </c>
      <c r="G495" s="367" t="s">
        <v>8568</v>
      </c>
    </row>
    <row r="496" spans="1:7">
      <c r="A496" s="366" t="str">
        <f t="shared" si="7"/>
        <v>SINAPI-I 40331</v>
      </c>
      <c r="B496" s="367" t="s">
        <v>8342</v>
      </c>
      <c r="C496" s="367">
        <v>40331</v>
      </c>
      <c r="D496" s="368" t="s">
        <v>9330</v>
      </c>
      <c r="E496" s="367" t="s">
        <v>8344</v>
      </c>
      <c r="F496" s="367" t="s">
        <v>9331</v>
      </c>
      <c r="G496" s="367" t="s">
        <v>9332</v>
      </c>
    </row>
    <row r="497" spans="1:7">
      <c r="A497" s="366" t="str">
        <f t="shared" si="7"/>
        <v>SINAPI-I 40930</v>
      </c>
      <c r="B497" s="367" t="s">
        <v>8342</v>
      </c>
      <c r="C497" s="367">
        <v>40930</v>
      </c>
      <c r="D497" s="368" t="s">
        <v>9333</v>
      </c>
      <c r="E497" s="367" t="s">
        <v>8348</v>
      </c>
      <c r="F497" s="367" t="s">
        <v>9334</v>
      </c>
      <c r="G497" s="367" t="s">
        <v>9335</v>
      </c>
    </row>
    <row r="498" spans="1:7">
      <c r="A498" s="366" t="str">
        <f t="shared" si="7"/>
        <v>SINAPI-I 11761</v>
      </c>
      <c r="B498" s="367" t="s">
        <v>8342</v>
      </c>
      <c r="C498" s="367">
        <v>11761</v>
      </c>
      <c r="D498" s="368" t="s">
        <v>9336</v>
      </c>
      <c r="E498" s="367" t="s">
        <v>8327</v>
      </c>
      <c r="F498" s="367" t="s">
        <v>9337</v>
      </c>
      <c r="G498" s="367" t="s">
        <v>9337</v>
      </c>
    </row>
    <row r="499" spans="1:7">
      <c r="A499" s="366" t="str">
        <f t="shared" si="7"/>
        <v>SINAPI-I 377</v>
      </c>
      <c r="B499" s="367" t="s">
        <v>8342</v>
      </c>
      <c r="C499" s="367">
        <v>377</v>
      </c>
      <c r="D499" s="368" t="s">
        <v>9338</v>
      </c>
      <c r="E499" s="367" t="s">
        <v>8327</v>
      </c>
      <c r="F499" s="367" t="s">
        <v>8788</v>
      </c>
      <c r="G499" s="367" t="s">
        <v>8788</v>
      </c>
    </row>
    <row r="500" spans="1:7">
      <c r="A500" s="366" t="str">
        <f t="shared" si="7"/>
        <v>SINAPI-I 7588</v>
      </c>
      <c r="B500" s="367" t="s">
        <v>8342</v>
      </c>
      <c r="C500" s="367">
        <v>7588</v>
      </c>
      <c r="D500" s="368" t="s">
        <v>9339</v>
      </c>
      <c r="E500" s="367" t="s">
        <v>8327</v>
      </c>
      <c r="F500" s="367" t="s">
        <v>9340</v>
      </c>
      <c r="G500" s="367" t="s">
        <v>9340</v>
      </c>
    </row>
    <row r="501" spans="1:7">
      <c r="A501" s="366" t="str">
        <f t="shared" si="7"/>
        <v>SINAPI-I 34392</v>
      </c>
      <c r="B501" s="367" t="s">
        <v>8342</v>
      </c>
      <c r="C501" s="367">
        <v>34392</v>
      </c>
      <c r="D501" s="368" t="s">
        <v>9341</v>
      </c>
      <c r="E501" s="367" t="s">
        <v>8344</v>
      </c>
      <c r="F501" s="367" t="s">
        <v>8824</v>
      </c>
      <c r="G501" s="367" t="s">
        <v>9342</v>
      </c>
    </row>
    <row r="502" spans="1:7">
      <c r="A502" s="366" t="str">
        <f t="shared" si="7"/>
        <v>SINAPI-I 40908</v>
      </c>
      <c r="B502" s="367" t="s">
        <v>8342</v>
      </c>
      <c r="C502" s="367">
        <v>40908</v>
      </c>
      <c r="D502" s="368" t="s">
        <v>9343</v>
      </c>
      <c r="E502" s="367" t="s">
        <v>8348</v>
      </c>
      <c r="F502" s="367" t="s">
        <v>9344</v>
      </c>
      <c r="G502" s="367" t="s">
        <v>9345</v>
      </c>
    </row>
    <row r="503" spans="1:7">
      <c r="A503" s="366" t="str">
        <f t="shared" si="7"/>
        <v>SINAPI-I 34551</v>
      </c>
      <c r="B503" s="367" t="s">
        <v>8342</v>
      </c>
      <c r="C503" s="367">
        <v>34551</v>
      </c>
      <c r="D503" s="368" t="s">
        <v>9346</v>
      </c>
      <c r="E503" s="367" t="s">
        <v>8344</v>
      </c>
      <c r="F503" s="367" t="s">
        <v>8980</v>
      </c>
      <c r="G503" s="367" t="s">
        <v>9347</v>
      </c>
    </row>
    <row r="504" spans="1:7">
      <c r="A504" s="366" t="str">
        <f t="shared" si="7"/>
        <v>SINAPI-I 41078</v>
      </c>
      <c r="B504" s="367" t="s">
        <v>8342</v>
      </c>
      <c r="C504" s="367">
        <v>41078</v>
      </c>
      <c r="D504" s="368" t="s">
        <v>9348</v>
      </c>
      <c r="E504" s="367" t="s">
        <v>8348</v>
      </c>
      <c r="F504" s="367" t="s">
        <v>9349</v>
      </c>
      <c r="G504" s="367" t="s">
        <v>9350</v>
      </c>
    </row>
    <row r="505" spans="1:7">
      <c r="A505" s="366" t="str">
        <f t="shared" si="7"/>
        <v>SINAPI-I 246</v>
      </c>
      <c r="B505" s="367" t="s">
        <v>8342</v>
      </c>
      <c r="C505" s="367">
        <v>246</v>
      </c>
      <c r="D505" s="368" t="s">
        <v>9351</v>
      </c>
      <c r="E505" s="367" t="s">
        <v>8344</v>
      </c>
      <c r="F505" s="367" t="s">
        <v>9352</v>
      </c>
      <c r="G505" s="367" t="s">
        <v>9353</v>
      </c>
    </row>
    <row r="506" spans="1:7">
      <c r="A506" s="366" t="str">
        <f t="shared" si="7"/>
        <v>SINAPI-I 40927</v>
      </c>
      <c r="B506" s="367" t="s">
        <v>8342</v>
      </c>
      <c r="C506" s="367">
        <v>40927</v>
      </c>
      <c r="D506" s="368" t="s">
        <v>9354</v>
      </c>
      <c r="E506" s="367" t="s">
        <v>8348</v>
      </c>
      <c r="F506" s="367" t="s">
        <v>9355</v>
      </c>
      <c r="G506" s="367" t="s">
        <v>9356</v>
      </c>
    </row>
    <row r="507" spans="1:7">
      <c r="A507" s="366" t="str">
        <f t="shared" si="7"/>
        <v>SINAPI-I 2350</v>
      </c>
      <c r="B507" s="367" t="s">
        <v>8342</v>
      </c>
      <c r="C507" s="367">
        <v>2350</v>
      </c>
      <c r="D507" s="368" t="s">
        <v>9357</v>
      </c>
      <c r="E507" s="367" t="s">
        <v>8344</v>
      </c>
      <c r="F507" s="367" t="s">
        <v>9358</v>
      </c>
      <c r="G507" s="367" t="s">
        <v>9359</v>
      </c>
    </row>
    <row r="508" spans="1:7">
      <c r="A508" s="366" t="str">
        <f t="shared" si="7"/>
        <v>SINAPI-I 40812</v>
      </c>
      <c r="B508" s="367" t="s">
        <v>8342</v>
      </c>
      <c r="C508" s="367">
        <v>40812</v>
      </c>
      <c r="D508" s="368" t="s">
        <v>9360</v>
      </c>
      <c r="E508" s="367" t="s">
        <v>8348</v>
      </c>
      <c r="F508" s="367" t="s">
        <v>9361</v>
      </c>
      <c r="G508" s="367" t="s">
        <v>9362</v>
      </c>
    </row>
    <row r="509" spans="1:7">
      <c r="A509" s="366" t="str">
        <f t="shared" si="7"/>
        <v>SINAPI-I 245</v>
      </c>
      <c r="B509" s="367" t="s">
        <v>8342</v>
      </c>
      <c r="C509" s="367">
        <v>245</v>
      </c>
      <c r="D509" s="368" t="s">
        <v>9363</v>
      </c>
      <c r="E509" s="367" t="s">
        <v>8344</v>
      </c>
      <c r="F509" s="367" t="s">
        <v>9364</v>
      </c>
      <c r="G509" s="367" t="s">
        <v>9365</v>
      </c>
    </row>
    <row r="510" spans="1:7">
      <c r="A510" s="366" t="str">
        <f t="shared" si="7"/>
        <v>SINAPI-I 41090</v>
      </c>
      <c r="B510" s="367" t="s">
        <v>8342</v>
      </c>
      <c r="C510" s="367">
        <v>41090</v>
      </c>
      <c r="D510" s="368" t="s">
        <v>9366</v>
      </c>
      <c r="E510" s="367" t="s">
        <v>8348</v>
      </c>
      <c r="F510" s="367" t="s">
        <v>9367</v>
      </c>
      <c r="G510" s="367" t="s">
        <v>9368</v>
      </c>
    </row>
    <row r="511" spans="1:7">
      <c r="A511" s="366" t="str">
        <f t="shared" si="7"/>
        <v>SINAPI-I 251</v>
      </c>
      <c r="B511" s="367" t="s">
        <v>8342</v>
      </c>
      <c r="C511" s="367">
        <v>251</v>
      </c>
      <c r="D511" s="368" t="s">
        <v>9369</v>
      </c>
      <c r="E511" s="367" t="s">
        <v>8344</v>
      </c>
      <c r="F511" s="367" t="s">
        <v>9370</v>
      </c>
      <c r="G511" s="367" t="s">
        <v>9371</v>
      </c>
    </row>
    <row r="512" spans="1:7">
      <c r="A512" s="366" t="str">
        <f t="shared" si="7"/>
        <v>SINAPI-I 40975</v>
      </c>
      <c r="B512" s="367" t="s">
        <v>8342</v>
      </c>
      <c r="C512" s="367">
        <v>40975</v>
      </c>
      <c r="D512" s="368" t="s">
        <v>9372</v>
      </c>
      <c r="E512" s="367" t="s">
        <v>8348</v>
      </c>
      <c r="F512" s="367" t="s">
        <v>9373</v>
      </c>
      <c r="G512" s="367" t="s">
        <v>9374</v>
      </c>
    </row>
    <row r="513" spans="1:7">
      <c r="A513" s="366" t="str">
        <f t="shared" si="7"/>
        <v>SINAPI-I 6127</v>
      </c>
      <c r="B513" s="367" t="s">
        <v>8342</v>
      </c>
      <c r="C513" s="367">
        <v>6127</v>
      </c>
      <c r="D513" s="368" t="s">
        <v>9375</v>
      </c>
      <c r="E513" s="367" t="s">
        <v>8344</v>
      </c>
      <c r="F513" s="367" t="s">
        <v>9376</v>
      </c>
      <c r="G513" s="367" t="s">
        <v>9377</v>
      </c>
    </row>
    <row r="514" spans="1:7">
      <c r="A514" s="366" t="str">
        <f t="shared" si="7"/>
        <v>SINAPI-I 41072</v>
      </c>
      <c r="B514" s="367" t="s">
        <v>8342</v>
      </c>
      <c r="C514" s="367">
        <v>41072</v>
      </c>
      <c r="D514" s="368" t="s">
        <v>9378</v>
      </c>
      <c r="E514" s="367" t="s">
        <v>8348</v>
      </c>
      <c r="F514" s="367" t="s">
        <v>9379</v>
      </c>
      <c r="G514" s="367" t="s">
        <v>9380</v>
      </c>
    </row>
    <row r="515" spans="1:7">
      <c r="A515" s="366" t="str">
        <f t="shared" si="7"/>
        <v>SINAPI-I 6121</v>
      </c>
      <c r="B515" s="367" t="s">
        <v>8342</v>
      </c>
      <c r="C515" s="367">
        <v>6121</v>
      </c>
      <c r="D515" s="368" t="s">
        <v>9381</v>
      </c>
      <c r="E515" s="367" t="s">
        <v>8344</v>
      </c>
      <c r="F515" s="367" t="s">
        <v>9347</v>
      </c>
      <c r="G515" s="367" t="s">
        <v>9382</v>
      </c>
    </row>
    <row r="516" spans="1:7">
      <c r="A516" s="366" t="str">
        <f t="shared" si="7"/>
        <v>SINAPI-I 41071</v>
      </c>
      <c r="B516" s="367" t="s">
        <v>8342</v>
      </c>
      <c r="C516" s="367">
        <v>41071</v>
      </c>
      <c r="D516" s="368" t="s">
        <v>9383</v>
      </c>
      <c r="E516" s="367" t="s">
        <v>8348</v>
      </c>
      <c r="F516" s="367" t="s">
        <v>9384</v>
      </c>
      <c r="G516" s="367" t="s">
        <v>9385</v>
      </c>
    </row>
    <row r="517" spans="1:7">
      <c r="A517" s="366" t="str">
        <f t="shared" si="7"/>
        <v>SINAPI-I 244</v>
      </c>
      <c r="B517" s="367" t="s">
        <v>8342</v>
      </c>
      <c r="C517" s="367">
        <v>244</v>
      </c>
      <c r="D517" s="368" t="s">
        <v>9386</v>
      </c>
      <c r="E517" s="367" t="s">
        <v>8344</v>
      </c>
      <c r="F517" s="367" t="s">
        <v>9387</v>
      </c>
      <c r="G517" s="367" t="s">
        <v>9388</v>
      </c>
    </row>
    <row r="518" spans="1:7">
      <c r="A518" s="366" t="str">
        <f t="shared" si="7"/>
        <v>SINAPI-I 41093</v>
      </c>
      <c r="B518" s="367" t="s">
        <v>8342</v>
      </c>
      <c r="C518" s="367">
        <v>41093</v>
      </c>
      <c r="D518" s="368" t="s">
        <v>9389</v>
      </c>
      <c r="E518" s="367" t="s">
        <v>8348</v>
      </c>
      <c r="F518" s="367" t="s">
        <v>9390</v>
      </c>
      <c r="G518" s="367" t="s">
        <v>9391</v>
      </c>
    </row>
    <row r="519" spans="1:7">
      <c r="A519" s="366" t="str">
        <f t="shared" ref="A519:A582" si="8">CONCATENAR</f>
        <v>SINAPI-I 532</v>
      </c>
      <c r="B519" s="367" t="s">
        <v>8342</v>
      </c>
      <c r="C519" s="367">
        <v>532</v>
      </c>
      <c r="D519" s="368" t="s">
        <v>9392</v>
      </c>
      <c r="E519" s="367" t="s">
        <v>8344</v>
      </c>
      <c r="F519" s="367" t="s">
        <v>9393</v>
      </c>
      <c r="G519" s="367" t="s">
        <v>9394</v>
      </c>
    </row>
    <row r="520" spans="1:7">
      <c r="A520" s="366" t="str">
        <f t="shared" si="8"/>
        <v>SINAPI-I 40931</v>
      </c>
      <c r="B520" s="367" t="s">
        <v>8342</v>
      </c>
      <c r="C520" s="367">
        <v>40931</v>
      </c>
      <c r="D520" s="368" t="s">
        <v>9395</v>
      </c>
      <c r="E520" s="367" t="s">
        <v>8348</v>
      </c>
      <c r="F520" s="367" t="s">
        <v>9396</v>
      </c>
      <c r="G520" s="367" t="s">
        <v>9397</v>
      </c>
    </row>
    <row r="521" spans="1:7">
      <c r="A521" s="366" t="str">
        <f t="shared" si="8"/>
        <v>SINAPI-I 36150</v>
      </c>
      <c r="B521" s="367" t="s">
        <v>8342</v>
      </c>
      <c r="C521" s="367">
        <v>36150</v>
      </c>
      <c r="D521" s="368" t="s">
        <v>9398</v>
      </c>
      <c r="E521" s="367" t="s">
        <v>8327</v>
      </c>
      <c r="F521" s="367" t="s">
        <v>9399</v>
      </c>
      <c r="G521" s="367" t="s">
        <v>9399</v>
      </c>
    </row>
    <row r="522" spans="1:7">
      <c r="A522" s="366" t="str">
        <f t="shared" si="8"/>
        <v>SINAPI-I 4760</v>
      </c>
      <c r="B522" s="367" t="s">
        <v>8342</v>
      </c>
      <c r="C522" s="367">
        <v>4760</v>
      </c>
      <c r="D522" s="368" t="s">
        <v>9400</v>
      </c>
      <c r="E522" s="367" t="s">
        <v>8344</v>
      </c>
      <c r="F522" s="367" t="s">
        <v>9277</v>
      </c>
      <c r="G522" s="367" t="s">
        <v>9278</v>
      </c>
    </row>
    <row r="523" spans="1:7">
      <c r="A523" s="366" t="str">
        <f t="shared" si="8"/>
        <v>SINAPI-I 41069</v>
      </c>
      <c r="B523" s="367" t="s">
        <v>8342</v>
      </c>
      <c r="C523" s="367">
        <v>41069</v>
      </c>
      <c r="D523" s="368" t="s">
        <v>9401</v>
      </c>
      <c r="E523" s="367" t="s">
        <v>8348</v>
      </c>
      <c r="F523" s="367" t="s">
        <v>9402</v>
      </c>
      <c r="G523" s="367" t="s">
        <v>9403</v>
      </c>
    </row>
    <row r="524" spans="1:7">
      <c r="A524" s="366" t="str">
        <f t="shared" si="8"/>
        <v>SINAPI-I 10422</v>
      </c>
      <c r="B524" s="367" t="s">
        <v>8342</v>
      </c>
      <c r="C524" s="367">
        <v>10422</v>
      </c>
      <c r="D524" s="368" t="s">
        <v>9404</v>
      </c>
      <c r="E524" s="367" t="s">
        <v>8327</v>
      </c>
      <c r="F524" s="367" t="s">
        <v>9405</v>
      </c>
      <c r="G524" s="367" t="s">
        <v>9405</v>
      </c>
    </row>
    <row r="525" spans="1:7">
      <c r="A525" s="366" t="str">
        <f t="shared" si="8"/>
        <v>SINAPI-I 10420</v>
      </c>
      <c r="B525" s="367" t="s">
        <v>8342</v>
      </c>
      <c r="C525" s="367">
        <v>10420</v>
      </c>
      <c r="D525" s="368" t="s">
        <v>9406</v>
      </c>
      <c r="E525" s="367" t="s">
        <v>8327</v>
      </c>
      <c r="F525" s="367" t="s">
        <v>9407</v>
      </c>
      <c r="G525" s="367" t="s">
        <v>9407</v>
      </c>
    </row>
    <row r="526" spans="1:7">
      <c r="A526" s="366" t="str">
        <f t="shared" si="8"/>
        <v>SINAPI-I 10421</v>
      </c>
      <c r="B526" s="367" t="s">
        <v>8342</v>
      </c>
      <c r="C526" s="367">
        <v>10421</v>
      </c>
      <c r="D526" s="368" t="s">
        <v>9408</v>
      </c>
      <c r="E526" s="367" t="s">
        <v>8327</v>
      </c>
      <c r="F526" s="367" t="s">
        <v>9409</v>
      </c>
      <c r="G526" s="367" t="s">
        <v>9409</v>
      </c>
    </row>
    <row r="527" spans="1:7">
      <c r="A527" s="366" t="str">
        <f t="shared" si="8"/>
        <v>SINAPI-I 36520</v>
      </c>
      <c r="B527" s="367" t="s">
        <v>8342</v>
      </c>
      <c r="C527" s="367">
        <v>36520</v>
      </c>
      <c r="D527" s="368" t="s">
        <v>9410</v>
      </c>
      <c r="E527" s="367" t="s">
        <v>8327</v>
      </c>
      <c r="F527" s="367" t="s">
        <v>9411</v>
      </c>
      <c r="G527" s="367" t="s">
        <v>9411</v>
      </c>
    </row>
    <row r="528" spans="1:7">
      <c r="A528" s="366" t="str">
        <f t="shared" si="8"/>
        <v>SINAPI-I 11784</v>
      </c>
      <c r="B528" s="367" t="s">
        <v>8342</v>
      </c>
      <c r="C528" s="367">
        <v>11784</v>
      </c>
      <c r="D528" s="368" t="s">
        <v>9412</v>
      </c>
      <c r="E528" s="367" t="s">
        <v>8327</v>
      </c>
      <c r="F528" s="367" t="s">
        <v>9413</v>
      </c>
      <c r="G528" s="367" t="s">
        <v>9413</v>
      </c>
    </row>
    <row r="529" spans="1:7">
      <c r="A529" s="366" t="str">
        <f t="shared" si="8"/>
        <v>SINAPI-I 10</v>
      </c>
      <c r="B529" s="367" t="s">
        <v>8342</v>
      </c>
      <c r="C529" s="367">
        <v>10</v>
      </c>
      <c r="D529" s="368" t="s">
        <v>9414</v>
      </c>
      <c r="E529" s="367" t="s">
        <v>8327</v>
      </c>
      <c r="F529" s="367" t="s">
        <v>9415</v>
      </c>
      <c r="G529" s="367" t="s">
        <v>9415</v>
      </c>
    </row>
    <row r="530" spans="1:7">
      <c r="A530" s="366" t="str">
        <f t="shared" si="8"/>
        <v>SINAPI-I 4815</v>
      </c>
      <c r="B530" s="367" t="s">
        <v>8342</v>
      </c>
      <c r="C530" s="367">
        <v>4815</v>
      </c>
      <c r="D530" s="368" t="s">
        <v>9416</v>
      </c>
      <c r="E530" s="367" t="s">
        <v>8327</v>
      </c>
      <c r="F530" s="367" t="s">
        <v>9417</v>
      </c>
      <c r="G530" s="367" t="s">
        <v>9417</v>
      </c>
    </row>
    <row r="531" spans="1:7">
      <c r="A531" s="366" t="str">
        <f t="shared" si="8"/>
        <v>SINAPI-I 541</v>
      </c>
      <c r="B531" s="367" t="s">
        <v>8342</v>
      </c>
      <c r="C531" s="367">
        <v>541</v>
      </c>
      <c r="D531" s="368" t="s">
        <v>9418</v>
      </c>
      <c r="E531" s="367" t="s">
        <v>8327</v>
      </c>
      <c r="F531" s="367" t="s">
        <v>9419</v>
      </c>
      <c r="G531" s="367" t="s">
        <v>9419</v>
      </c>
    </row>
    <row r="532" spans="1:7">
      <c r="A532" s="366" t="str">
        <f t="shared" si="8"/>
        <v>SINAPI-I 542</v>
      </c>
      <c r="B532" s="367" t="s">
        <v>8342</v>
      </c>
      <c r="C532" s="367">
        <v>542</v>
      </c>
      <c r="D532" s="368" t="s">
        <v>9420</v>
      </c>
      <c r="E532" s="367" t="s">
        <v>8327</v>
      </c>
      <c r="F532" s="367" t="s">
        <v>9421</v>
      </c>
      <c r="G532" s="367" t="s">
        <v>9421</v>
      </c>
    </row>
    <row r="533" spans="1:7">
      <c r="A533" s="366" t="str">
        <f t="shared" si="8"/>
        <v>SINAPI-I 540</v>
      </c>
      <c r="B533" s="367" t="s">
        <v>8342</v>
      </c>
      <c r="C533" s="367">
        <v>540</v>
      </c>
      <c r="D533" s="368" t="s">
        <v>9422</v>
      </c>
      <c r="E533" s="367" t="s">
        <v>8327</v>
      </c>
      <c r="F533" s="367" t="s">
        <v>9423</v>
      </c>
      <c r="G533" s="367" t="s">
        <v>9423</v>
      </c>
    </row>
    <row r="534" spans="1:7" ht="22.5">
      <c r="A534" s="366" t="str">
        <f t="shared" si="8"/>
        <v>SINAPI-I 38364</v>
      </c>
      <c r="B534" s="367" t="s">
        <v>8342</v>
      </c>
      <c r="C534" s="367">
        <v>38364</v>
      </c>
      <c r="D534" s="368" t="s">
        <v>9424</v>
      </c>
      <c r="E534" s="367" t="s">
        <v>8327</v>
      </c>
      <c r="F534" s="367" t="s">
        <v>9425</v>
      </c>
      <c r="G534" s="367" t="s">
        <v>9425</v>
      </c>
    </row>
    <row r="535" spans="1:7">
      <c r="A535" s="366" t="str">
        <f t="shared" si="8"/>
        <v>SINAPI-I 11692</v>
      </c>
      <c r="B535" s="367" t="s">
        <v>8342</v>
      </c>
      <c r="C535" s="367">
        <v>11692</v>
      </c>
      <c r="D535" s="368" t="s">
        <v>9426</v>
      </c>
      <c r="E535" s="367" t="s">
        <v>8464</v>
      </c>
      <c r="F535" s="367" t="s">
        <v>9427</v>
      </c>
      <c r="G535" s="367" t="s">
        <v>9427</v>
      </c>
    </row>
    <row r="536" spans="1:7" ht="22.5">
      <c r="A536" s="366" t="str">
        <f t="shared" si="8"/>
        <v>SINAPI-I 1746</v>
      </c>
      <c r="B536" s="367" t="s">
        <v>8342</v>
      </c>
      <c r="C536" s="367">
        <v>1746</v>
      </c>
      <c r="D536" s="368" t="s">
        <v>9428</v>
      </c>
      <c r="E536" s="367" t="s">
        <v>8327</v>
      </c>
      <c r="F536" s="367" t="s">
        <v>9429</v>
      </c>
      <c r="G536" s="367" t="s">
        <v>9429</v>
      </c>
    </row>
    <row r="537" spans="1:7" ht="22.5">
      <c r="A537" s="366" t="str">
        <f t="shared" si="8"/>
        <v>SINAPI-I 1748</v>
      </c>
      <c r="B537" s="367" t="s">
        <v>8342</v>
      </c>
      <c r="C537" s="367">
        <v>1748</v>
      </c>
      <c r="D537" s="368" t="s">
        <v>9430</v>
      </c>
      <c r="E537" s="367" t="s">
        <v>8327</v>
      </c>
      <c r="F537" s="367" t="s">
        <v>9431</v>
      </c>
      <c r="G537" s="367" t="s">
        <v>9431</v>
      </c>
    </row>
    <row r="538" spans="1:7" ht="22.5">
      <c r="A538" s="366" t="str">
        <f t="shared" si="8"/>
        <v>SINAPI-I 1749</v>
      </c>
      <c r="B538" s="367" t="s">
        <v>8342</v>
      </c>
      <c r="C538" s="367">
        <v>1749</v>
      </c>
      <c r="D538" s="368" t="s">
        <v>9432</v>
      </c>
      <c r="E538" s="367" t="s">
        <v>8327</v>
      </c>
      <c r="F538" s="367" t="s">
        <v>9433</v>
      </c>
      <c r="G538" s="367" t="s">
        <v>9433</v>
      </c>
    </row>
    <row r="539" spans="1:7" ht="22.5">
      <c r="A539" s="366" t="str">
        <f t="shared" si="8"/>
        <v>SINAPI-I 37412</v>
      </c>
      <c r="B539" s="367" t="s">
        <v>8342</v>
      </c>
      <c r="C539" s="367">
        <v>37412</v>
      </c>
      <c r="D539" s="368" t="s">
        <v>9434</v>
      </c>
      <c r="E539" s="367" t="s">
        <v>8327</v>
      </c>
      <c r="F539" s="367" t="s">
        <v>9435</v>
      </c>
      <c r="G539" s="367" t="s">
        <v>9435</v>
      </c>
    </row>
    <row r="540" spans="1:7" ht="22.5">
      <c r="A540" s="366" t="str">
        <f t="shared" si="8"/>
        <v>SINAPI-I 1745</v>
      </c>
      <c r="B540" s="367" t="s">
        <v>8342</v>
      </c>
      <c r="C540" s="367">
        <v>1745</v>
      </c>
      <c r="D540" s="368" t="s">
        <v>9436</v>
      </c>
      <c r="E540" s="367" t="s">
        <v>8327</v>
      </c>
      <c r="F540" s="367" t="s">
        <v>9437</v>
      </c>
      <c r="G540" s="367" t="s">
        <v>9437</v>
      </c>
    </row>
    <row r="541" spans="1:7" ht="22.5">
      <c r="A541" s="366" t="str">
        <f t="shared" si="8"/>
        <v>SINAPI-I 1750</v>
      </c>
      <c r="B541" s="367" t="s">
        <v>8342</v>
      </c>
      <c r="C541" s="367">
        <v>1750</v>
      </c>
      <c r="D541" s="368" t="s">
        <v>9438</v>
      </c>
      <c r="E541" s="367" t="s">
        <v>8327</v>
      </c>
      <c r="F541" s="367" t="s">
        <v>9439</v>
      </c>
      <c r="G541" s="367" t="s">
        <v>9439</v>
      </c>
    </row>
    <row r="542" spans="1:7">
      <c r="A542" s="366" t="str">
        <f t="shared" si="8"/>
        <v>SINAPI-I 11687</v>
      </c>
      <c r="B542" s="367" t="s">
        <v>8342</v>
      </c>
      <c r="C542" s="367">
        <v>11687</v>
      </c>
      <c r="D542" s="368" t="s">
        <v>9440</v>
      </c>
      <c r="E542" s="367" t="s">
        <v>8523</v>
      </c>
      <c r="F542" s="367" t="s">
        <v>9441</v>
      </c>
      <c r="G542" s="367" t="s">
        <v>9441</v>
      </c>
    </row>
    <row r="543" spans="1:7">
      <c r="A543" s="366" t="str">
        <f t="shared" si="8"/>
        <v>SINAPI-I 11689</v>
      </c>
      <c r="B543" s="367" t="s">
        <v>8342</v>
      </c>
      <c r="C543" s="367">
        <v>11689</v>
      </c>
      <c r="D543" s="368" t="s">
        <v>9442</v>
      </c>
      <c r="E543" s="367" t="s">
        <v>8523</v>
      </c>
      <c r="F543" s="367" t="s">
        <v>9443</v>
      </c>
      <c r="G543" s="367" t="s">
        <v>9443</v>
      </c>
    </row>
    <row r="544" spans="1:7">
      <c r="A544" s="366" t="str">
        <f t="shared" si="8"/>
        <v>SINAPI-I 11693</v>
      </c>
      <c r="B544" s="367" t="s">
        <v>8342</v>
      </c>
      <c r="C544" s="367">
        <v>11693</v>
      </c>
      <c r="D544" s="368" t="s">
        <v>9444</v>
      </c>
      <c r="E544" s="367" t="s">
        <v>8464</v>
      </c>
      <c r="F544" s="367" t="s">
        <v>9445</v>
      </c>
      <c r="G544" s="367" t="s">
        <v>9445</v>
      </c>
    </row>
    <row r="545" spans="1:7">
      <c r="A545" s="366" t="str">
        <f t="shared" si="8"/>
        <v>SINAPI-I 36215</v>
      </c>
      <c r="B545" s="367" t="s">
        <v>8342</v>
      </c>
      <c r="C545" s="367">
        <v>36215</v>
      </c>
      <c r="D545" s="368" t="s">
        <v>9446</v>
      </c>
      <c r="E545" s="367" t="s">
        <v>8327</v>
      </c>
      <c r="F545" s="367" t="s">
        <v>9447</v>
      </c>
      <c r="G545" s="367" t="s">
        <v>9447</v>
      </c>
    </row>
    <row r="546" spans="1:7" ht="22.5">
      <c r="A546" s="366" t="str">
        <f t="shared" si="8"/>
        <v>SINAPI-I 42439</v>
      </c>
      <c r="B546" s="367" t="s">
        <v>8342</v>
      </c>
      <c r="C546" s="367">
        <v>42439</v>
      </c>
      <c r="D546" s="368" t="s">
        <v>9448</v>
      </c>
      <c r="E546" s="367" t="s">
        <v>8327</v>
      </c>
      <c r="F546" s="367" t="s">
        <v>9449</v>
      </c>
      <c r="G546" s="367" t="s">
        <v>9449</v>
      </c>
    </row>
    <row r="547" spans="1:7">
      <c r="A547" s="366" t="str">
        <f t="shared" si="8"/>
        <v>SINAPI-I 38381</v>
      </c>
      <c r="B547" s="367" t="s">
        <v>8342</v>
      </c>
      <c r="C547" s="367">
        <v>38381</v>
      </c>
      <c r="D547" s="368" t="s">
        <v>9450</v>
      </c>
      <c r="E547" s="367" t="s">
        <v>8327</v>
      </c>
      <c r="F547" s="367" t="s">
        <v>9212</v>
      </c>
      <c r="G547" s="367" t="s">
        <v>9212</v>
      </c>
    </row>
    <row r="548" spans="1:7">
      <c r="A548" s="366" t="str">
        <f t="shared" si="8"/>
        <v>SINAPI-I 39621</v>
      </c>
      <c r="B548" s="367" t="s">
        <v>8342</v>
      </c>
      <c r="C548" s="367">
        <v>39621</v>
      </c>
      <c r="D548" s="368" t="s">
        <v>9451</v>
      </c>
      <c r="E548" s="367" t="s">
        <v>9452</v>
      </c>
      <c r="F548" s="367" t="s">
        <v>9453</v>
      </c>
      <c r="G548" s="367" t="s">
        <v>9453</v>
      </c>
    </row>
    <row r="549" spans="1:7">
      <c r="A549" s="366" t="str">
        <f t="shared" si="8"/>
        <v>SINAPI-I 39624</v>
      </c>
      <c r="B549" s="367" t="s">
        <v>8342</v>
      </c>
      <c r="C549" s="367">
        <v>39624</v>
      </c>
      <c r="D549" s="368" t="s">
        <v>9454</v>
      </c>
      <c r="E549" s="367" t="s">
        <v>9452</v>
      </c>
      <c r="F549" s="367" t="s">
        <v>9455</v>
      </c>
      <c r="G549" s="367" t="s">
        <v>9455</v>
      </c>
    </row>
    <row r="550" spans="1:7">
      <c r="A550" s="366" t="str">
        <f t="shared" si="8"/>
        <v>SINAPI-I 39615</v>
      </c>
      <c r="B550" s="367" t="s">
        <v>8342</v>
      </c>
      <c r="C550" s="367">
        <v>39615</v>
      </c>
      <c r="D550" s="368" t="s">
        <v>9456</v>
      </c>
      <c r="E550" s="367" t="s">
        <v>8327</v>
      </c>
      <c r="F550" s="367" t="s">
        <v>9457</v>
      </c>
      <c r="G550" s="367" t="s">
        <v>9457</v>
      </c>
    </row>
    <row r="551" spans="1:7">
      <c r="A551" s="366" t="str">
        <f t="shared" si="8"/>
        <v>SINAPI-I 39620</v>
      </c>
      <c r="B551" s="367" t="s">
        <v>8342</v>
      </c>
      <c r="C551" s="367">
        <v>39620</v>
      </c>
      <c r="D551" s="368" t="s">
        <v>9458</v>
      </c>
      <c r="E551" s="367" t="s">
        <v>8327</v>
      </c>
      <c r="F551" s="367" t="s">
        <v>9459</v>
      </c>
      <c r="G551" s="367" t="s">
        <v>9459</v>
      </c>
    </row>
    <row r="552" spans="1:7">
      <c r="A552" s="366" t="str">
        <f t="shared" si="8"/>
        <v>SINAPI-I 39623</v>
      </c>
      <c r="B552" s="367" t="s">
        <v>8342</v>
      </c>
      <c r="C552" s="367">
        <v>39623</v>
      </c>
      <c r="D552" s="368" t="s">
        <v>9460</v>
      </c>
      <c r="E552" s="367" t="s">
        <v>8327</v>
      </c>
      <c r="F552" s="367" t="s">
        <v>9461</v>
      </c>
      <c r="G552" s="367" t="s">
        <v>9461</v>
      </c>
    </row>
    <row r="553" spans="1:7">
      <c r="A553" s="366" t="str">
        <f t="shared" si="8"/>
        <v>SINAPI-I 36207</v>
      </c>
      <c r="B553" s="367" t="s">
        <v>8342</v>
      </c>
      <c r="C553" s="367">
        <v>36207</v>
      </c>
      <c r="D553" s="368" t="s">
        <v>9462</v>
      </c>
      <c r="E553" s="367" t="s">
        <v>8327</v>
      </c>
      <c r="F553" s="367" t="s">
        <v>9463</v>
      </c>
      <c r="G553" s="367" t="s">
        <v>9463</v>
      </c>
    </row>
    <row r="554" spans="1:7">
      <c r="A554" s="366" t="str">
        <f t="shared" si="8"/>
        <v>SINAPI-I 36209</v>
      </c>
      <c r="B554" s="367" t="s">
        <v>8342</v>
      </c>
      <c r="C554" s="367">
        <v>36209</v>
      </c>
      <c r="D554" s="368" t="s">
        <v>9464</v>
      </c>
      <c r="E554" s="367" t="s">
        <v>8327</v>
      </c>
      <c r="F554" s="367" t="s">
        <v>9465</v>
      </c>
      <c r="G554" s="367" t="s">
        <v>9465</v>
      </c>
    </row>
    <row r="555" spans="1:7">
      <c r="A555" s="366" t="str">
        <f t="shared" si="8"/>
        <v>SINAPI-I 36210</v>
      </c>
      <c r="B555" s="367" t="s">
        <v>8342</v>
      </c>
      <c r="C555" s="367">
        <v>36210</v>
      </c>
      <c r="D555" s="368" t="s">
        <v>9466</v>
      </c>
      <c r="E555" s="367" t="s">
        <v>8327</v>
      </c>
      <c r="F555" s="367" t="s">
        <v>9467</v>
      </c>
      <c r="G555" s="367" t="s">
        <v>9467</v>
      </c>
    </row>
    <row r="556" spans="1:7">
      <c r="A556" s="366" t="str">
        <f t="shared" si="8"/>
        <v>SINAPI-I 36204</v>
      </c>
      <c r="B556" s="367" t="s">
        <v>8342</v>
      </c>
      <c r="C556" s="367">
        <v>36204</v>
      </c>
      <c r="D556" s="368" t="s">
        <v>9468</v>
      </c>
      <c r="E556" s="367" t="s">
        <v>8327</v>
      </c>
      <c r="F556" s="367" t="s">
        <v>9469</v>
      </c>
      <c r="G556" s="367" t="s">
        <v>9469</v>
      </c>
    </row>
    <row r="557" spans="1:7">
      <c r="A557" s="366" t="str">
        <f t="shared" si="8"/>
        <v>SINAPI-I 36205</v>
      </c>
      <c r="B557" s="367" t="s">
        <v>8342</v>
      </c>
      <c r="C557" s="367">
        <v>36205</v>
      </c>
      <c r="D557" s="368" t="s">
        <v>9470</v>
      </c>
      <c r="E557" s="367" t="s">
        <v>8327</v>
      </c>
      <c r="F557" s="367" t="s">
        <v>9471</v>
      </c>
      <c r="G557" s="367" t="s">
        <v>9471</v>
      </c>
    </row>
    <row r="558" spans="1:7">
      <c r="A558" s="366" t="str">
        <f t="shared" si="8"/>
        <v>SINAPI-I 36081</v>
      </c>
      <c r="B558" s="367" t="s">
        <v>8342</v>
      </c>
      <c r="C558" s="367">
        <v>36081</v>
      </c>
      <c r="D558" s="368" t="s">
        <v>9472</v>
      </c>
      <c r="E558" s="367" t="s">
        <v>8327</v>
      </c>
      <c r="F558" s="367" t="s">
        <v>9473</v>
      </c>
      <c r="G558" s="367" t="s">
        <v>9473</v>
      </c>
    </row>
    <row r="559" spans="1:7">
      <c r="A559" s="366" t="str">
        <f t="shared" si="8"/>
        <v>SINAPI-I 36206</v>
      </c>
      <c r="B559" s="367" t="s">
        <v>8342</v>
      </c>
      <c r="C559" s="367">
        <v>36206</v>
      </c>
      <c r="D559" s="368" t="s">
        <v>9474</v>
      </c>
      <c r="E559" s="367" t="s">
        <v>8327</v>
      </c>
      <c r="F559" s="367" t="s">
        <v>9475</v>
      </c>
      <c r="G559" s="367" t="s">
        <v>9475</v>
      </c>
    </row>
    <row r="560" spans="1:7">
      <c r="A560" s="366" t="str">
        <f t="shared" si="8"/>
        <v>SINAPI-I 36218</v>
      </c>
      <c r="B560" s="367" t="s">
        <v>8342</v>
      </c>
      <c r="C560" s="367">
        <v>36218</v>
      </c>
      <c r="D560" s="368" t="s">
        <v>9476</v>
      </c>
      <c r="E560" s="367" t="s">
        <v>8327</v>
      </c>
      <c r="F560" s="367" t="s">
        <v>9477</v>
      </c>
      <c r="G560" s="367" t="s">
        <v>9477</v>
      </c>
    </row>
    <row r="561" spans="1:7">
      <c r="A561" s="366" t="str">
        <f t="shared" si="8"/>
        <v>SINAPI-I 36220</v>
      </c>
      <c r="B561" s="367" t="s">
        <v>8342</v>
      </c>
      <c r="C561" s="367">
        <v>36220</v>
      </c>
      <c r="D561" s="368" t="s">
        <v>9478</v>
      </c>
      <c r="E561" s="367" t="s">
        <v>8327</v>
      </c>
      <c r="F561" s="367" t="s">
        <v>9479</v>
      </c>
      <c r="G561" s="367" t="s">
        <v>9479</v>
      </c>
    </row>
    <row r="562" spans="1:7">
      <c r="A562" s="366" t="str">
        <f t="shared" si="8"/>
        <v>SINAPI-I 36080</v>
      </c>
      <c r="B562" s="367" t="s">
        <v>8342</v>
      </c>
      <c r="C562" s="367">
        <v>36080</v>
      </c>
      <c r="D562" s="368" t="s">
        <v>9480</v>
      </c>
      <c r="E562" s="367" t="s">
        <v>8327</v>
      </c>
      <c r="F562" s="367" t="s">
        <v>9481</v>
      </c>
      <c r="G562" s="367" t="s">
        <v>9481</v>
      </c>
    </row>
    <row r="563" spans="1:7">
      <c r="A563" s="366" t="str">
        <f t="shared" si="8"/>
        <v>SINAPI-I 36223</v>
      </c>
      <c r="B563" s="367" t="s">
        <v>8342</v>
      </c>
      <c r="C563" s="367">
        <v>36223</v>
      </c>
      <c r="D563" s="368" t="s">
        <v>9482</v>
      </c>
      <c r="E563" s="367" t="s">
        <v>8327</v>
      </c>
      <c r="F563" s="367" t="s">
        <v>9483</v>
      </c>
      <c r="G563" s="367" t="s">
        <v>9483</v>
      </c>
    </row>
    <row r="564" spans="1:7">
      <c r="A564" s="366" t="str">
        <f t="shared" si="8"/>
        <v>SINAPI-I 546</v>
      </c>
      <c r="B564" s="367" t="s">
        <v>8342</v>
      </c>
      <c r="C564" s="367">
        <v>546</v>
      </c>
      <c r="D564" s="368" t="s">
        <v>9484</v>
      </c>
      <c r="E564" s="367" t="s">
        <v>8574</v>
      </c>
      <c r="F564" s="367" t="s">
        <v>9485</v>
      </c>
      <c r="G564" s="367" t="s">
        <v>9485</v>
      </c>
    </row>
    <row r="565" spans="1:7">
      <c r="A565" s="366" t="str">
        <f t="shared" si="8"/>
        <v>SINAPI-I 557</v>
      </c>
      <c r="B565" s="367" t="s">
        <v>8342</v>
      </c>
      <c r="C565" s="367">
        <v>557</v>
      </c>
      <c r="D565" s="368" t="s">
        <v>9486</v>
      </c>
      <c r="E565" s="367" t="s">
        <v>8523</v>
      </c>
      <c r="F565" s="367" t="s">
        <v>9487</v>
      </c>
      <c r="G565" s="367" t="s">
        <v>9487</v>
      </c>
    </row>
    <row r="566" spans="1:7">
      <c r="A566" s="366" t="str">
        <f t="shared" si="8"/>
        <v>SINAPI-I 552</v>
      </c>
      <c r="B566" s="367" t="s">
        <v>8342</v>
      </c>
      <c r="C566" s="367">
        <v>552</v>
      </c>
      <c r="D566" s="368" t="s">
        <v>9488</v>
      </c>
      <c r="E566" s="367" t="s">
        <v>8523</v>
      </c>
      <c r="F566" s="367" t="s">
        <v>9489</v>
      </c>
      <c r="G566" s="367" t="s">
        <v>9489</v>
      </c>
    </row>
    <row r="567" spans="1:7">
      <c r="A567" s="366" t="str">
        <f t="shared" si="8"/>
        <v>SINAPI-I 555</v>
      </c>
      <c r="B567" s="367" t="s">
        <v>8342</v>
      </c>
      <c r="C567" s="367">
        <v>555</v>
      </c>
      <c r="D567" s="368" t="s">
        <v>9490</v>
      </c>
      <c r="E567" s="367" t="s">
        <v>8523</v>
      </c>
      <c r="F567" s="367" t="s">
        <v>9491</v>
      </c>
      <c r="G567" s="367" t="s">
        <v>9491</v>
      </c>
    </row>
    <row r="568" spans="1:7">
      <c r="A568" s="366" t="str">
        <f t="shared" si="8"/>
        <v>SINAPI-I 565</v>
      </c>
      <c r="B568" s="367" t="s">
        <v>8342</v>
      </c>
      <c r="C568" s="367">
        <v>565</v>
      </c>
      <c r="D568" s="368" t="s">
        <v>9492</v>
      </c>
      <c r="E568" s="367" t="s">
        <v>8523</v>
      </c>
      <c r="F568" s="367" t="s">
        <v>8655</v>
      </c>
      <c r="G568" s="367" t="s">
        <v>8655</v>
      </c>
    </row>
    <row r="569" spans="1:7">
      <c r="A569" s="366" t="str">
        <f t="shared" si="8"/>
        <v>SINAPI-I 549</v>
      </c>
      <c r="B569" s="367" t="s">
        <v>8342</v>
      </c>
      <c r="C569" s="367">
        <v>549</v>
      </c>
      <c r="D569" s="368" t="s">
        <v>9493</v>
      </c>
      <c r="E569" s="367" t="s">
        <v>8523</v>
      </c>
      <c r="F569" s="367" t="s">
        <v>9494</v>
      </c>
      <c r="G569" s="367" t="s">
        <v>9494</v>
      </c>
    </row>
    <row r="570" spans="1:7">
      <c r="A570" s="366" t="str">
        <f t="shared" si="8"/>
        <v>SINAPI-I 559</v>
      </c>
      <c r="B570" s="367" t="s">
        <v>8342</v>
      </c>
      <c r="C570" s="367">
        <v>559</v>
      </c>
      <c r="D570" s="368" t="s">
        <v>9495</v>
      </c>
      <c r="E570" s="367" t="s">
        <v>8523</v>
      </c>
      <c r="F570" s="367" t="s">
        <v>9496</v>
      </c>
      <c r="G570" s="367" t="s">
        <v>9496</v>
      </c>
    </row>
    <row r="571" spans="1:7">
      <c r="A571" s="366" t="str">
        <f t="shared" si="8"/>
        <v>SINAPI-I 551</v>
      </c>
      <c r="B571" s="367" t="s">
        <v>8342</v>
      </c>
      <c r="C571" s="367">
        <v>551</v>
      </c>
      <c r="D571" s="368" t="s">
        <v>9497</v>
      </c>
      <c r="E571" s="367" t="s">
        <v>8523</v>
      </c>
      <c r="F571" s="367" t="s">
        <v>9498</v>
      </c>
      <c r="G571" s="367" t="s">
        <v>9498</v>
      </c>
    </row>
    <row r="572" spans="1:7">
      <c r="A572" s="366" t="str">
        <f t="shared" si="8"/>
        <v>SINAPI-I 547</v>
      </c>
      <c r="B572" s="367" t="s">
        <v>8342</v>
      </c>
      <c r="C572" s="367">
        <v>547</v>
      </c>
      <c r="D572" s="368" t="s">
        <v>9499</v>
      </c>
      <c r="E572" s="367" t="s">
        <v>8523</v>
      </c>
      <c r="F572" s="367" t="s">
        <v>9500</v>
      </c>
      <c r="G572" s="367" t="s">
        <v>9500</v>
      </c>
    </row>
    <row r="573" spans="1:7">
      <c r="A573" s="366" t="str">
        <f t="shared" si="8"/>
        <v>SINAPI-I 560</v>
      </c>
      <c r="B573" s="367" t="s">
        <v>8342</v>
      </c>
      <c r="C573" s="367">
        <v>560</v>
      </c>
      <c r="D573" s="368" t="s">
        <v>9501</v>
      </c>
      <c r="E573" s="367" t="s">
        <v>8523</v>
      </c>
      <c r="F573" s="367" t="s">
        <v>9502</v>
      </c>
      <c r="G573" s="367" t="s">
        <v>9502</v>
      </c>
    </row>
    <row r="574" spans="1:7">
      <c r="A574" s="366" t="str">
        <f t="shared" si="8"/>
        <v>SINAPI-I 566</v>
      </c>
      <c r="B574" s="367" t="s">
        <v>8342</v>
      </c>
      <c r="C574" s="367">
        <v>566</v>
      </c>
      <c r="D574" s="368" t="s">
        <v>9503</v>
      </c>
      <c r="E574" s="367" t="s">
        <v>8523</v>
      </c>
      <c r="F574" s="367" t="s">
        <v>9504</v>
      </c>
      <c r="G574" s="367" t="s">
        <v>9504</v>
      </c>
    </row>
    <row r="575" spans="1:7">
      <c r="A575" s="366" t="str">
        <f t="shared" si="8"/>
        <v>SINAPI-I 563</v>
      </c>
      <c r="B575" s="367" t="s">
        <v>8342</v>
      </c>
      <c r="C575" s="367">
        <v>563</v>
      </c>
      <c r="D575" s="368" t="s">
        <v>9505</v>
      </c>
      <c r="E575" s="367" t="s">
        <v>8523</v>
      </c>
      <c r="F575" s="367" t="s">
        <v>9506</v>
      </c>
      <c r="G575" s="367" t="s">
        <v>9506</v>
      </c>
    </row>
    <row r="576" spans="1:7">
      <c r="A576" s="366" t="str">
        <f t="shared" si="8"/>
        <v>SINAPI-I 38127</v>
      </c>
      <c r="B576" s="367" t="s">
        <v>8342</v>
      </c>
      <c r="C576" s="367">
        <v>38127</v>
      </c>
      <c r="D576" s="368" t="s">
        <v>9507</v>
      </c>
      <c r="E576" s="367" t="s">
        <v>8327</v>
      </c>
      <c r="F576" s="367" t="s">
        <v>9508</v>
      </c>
      <c r="G576" s="367" t="s">
        <v>9508</v>
      </c>
    </row>
    <row r="577" spans="1:7">
      <c r="A577" s="366" t="str">
        <f t="shared" si="8"/>
        <v>SINAPI-I 38060</v>
      </c>
      <c r="B577" s="367" t="s">
        <v>8342</v>
      </c>
      <c r="C577" s="367">
        <v>38060</v>
      </c>
      <c r="D577" s="368" t="s">
        <v>9509</v>
      </c>
      <c r="E577" s="367" t="s">
        <v>8327</v>
      </c>
      <c r="F577" s="367" t="s">
        <v>9510</v>
      </c>
      <c r="G577" s="367" t="s">
        <v>9510</v>
      </c>
    </row>
    <row r="578" spans="1:7">
      <c r="A578" s="366" t="str">
        <f t="shared" si="8"/>
        <v>SINAPI-I 10956</v>
      </c>
      <c r="B578" s="367" t="s">
        <v>8342</v>
      </c>
      <c r="C578" s="367">
        <v>10956</v>
      </c>
      <c r="D578" s="368" t="s">
        <v>9511</v>
      </c>
      <c r="E578" s="367" t="s">
        <v>8327</v>
      </c>
      <c r="F578" s="367" t="s">
        <v>9512</v>
      </c>
      <c r="G578" s="367" t="s">
        <v>9512</v>
      </c>
    </row>
    <row r="579" spans="1:7">
      <c r="A579" s="366" t="str">
        <f t="shared" si="8"/>
        <v>SINAPI-I 39380</v>
      </c>
      <c r="B579" s="367" t="s">
        <v>8342</v>
      </c>
      <c r="C579" s="367">
        <v>39380</v>
      </c>
      <c r="D579" s="368" t="s">
        <v>9513</v>
      </c>
      <c r="E579" s="367" t="s">
        <v>8327</v>
      </c>
      <c r="F579" s="367" t="s">
        <v>9514</v>
      </c>
      <c r="G579" s="367" t="s">
        <v>9514</v>
      </c>
    </row>
    <row r="580" spans="1:7">
      <c r="A580" s="366" t="str">
        <f t="shared" si="8"/>
        <v>SINAPI-I 13374</v>
      </c>
      <c r="B580" s="367" t="s">
        <v>8342</v>
      </c>
      <c r="C580" s="367">
        <v>13374</v>
      </c>
      <c r="D580" s="368" t="s">
        <v>9515</v>
      </c>
      <c r="E580" s="367" t="s">
        <v>8327</v>
      </c>
      <c r="F580" s="367" t="s">
        <v>9516</v>
      </c>
      <c r="G580" s="367" t="s">
        <v>9516</v>
      </c>
    </row>
    <row r="581" spans="1:7">
      <c r="A581" s="366" t="str">
        <f t="shared" si="8"/>
        <v>SINAPI-I 37597</v>
      </c>
      <c r="B581" s="367" t="s">
        <v>8342</v>
      </c>
      <c r="C581" s="367">
        <v>37597</v>
      </c>
      <c r="D581" s="368" t="s">
        <v>9517</v>
      </c>
      <c r="E581" s="367" t="s">
        <v>8327</v>
      </c>
      <c r="F581" s="367" t="s">
        <v>9518</v>
      </c>
      <c r="G581" s="367" t="s">
        <v>9518</v>
      </c>
    </row>
    <row r="582" spans="1:7" ht="33.75">
      <c r="A582" s="366" t="str">
        <f t="shared" si="8"/>
        <v>SINAPI-I 183</v>
      </c>
      <c r="B582" s="367" t="s">
        <v>8342</v>
      </c>
      <c r="C582" s="367">
        <v>183</v>
      </c>
      <c r="D582" s="368" t="s">
        <v>9519</v>
      </c>
      <c r="E582" s="367" t="s">
        <v>9520</v>
      </c>
      <c r="F582" s="367" t="s">
        <v>9521</v>
      </c>
      <c r="G582" s="367" t="s">
        <v>9521</v>
      </c>
    </row>
    <row r="583" spans="1:7" ht="22.5">
      <c r="A583" s="366" t="str">
        <f t="shared" ref="A583:A646" si="9">CONCATENAR</f>
        <v>SINAPI-I 184</v>
      </c>
      <c r="B583" s="367" t="s">
        <v>8342</v>
      </c>
      <c r="C583" s="367">
        <v>184</v>
      </c>
      <c r="D583" s="368" t="s">
        <v>9522</v>
      </c>
      <c r="E583" s="367" t="s">
        <v>9520</v>
      </c>
      <c r="F583" s="367" t="s">
        <v>9523</v>
      </c>
      <c r="G583" s="367" t="s">
        <v>9523</v>
      </c>
    </row>
    <row r="584" spans="1:7" ht="33.75">
      <c r="A584" s="366" t="str">
        <f t="shared" si="9"/>
        <v>SINAPI-I 195</v>
      </c>
      <c r="B584" s="367" t="s">
        <v>8342</v>
      </c>
      <c r="C584" s="367">
        <v>195</v>
      </c>
      <c r="D584" s="368" t="s">
        <v>9524</v>
      </c>
      <c r="E584" s="367" t="s">
        <v>9520</v>
      </c>
      <c r="F584" s="367" t="s">
        <v>9525</v>
      </c>
      <c r="G584" s="367" t="s">
        <v>9525</v>
      </c>
    </row>
    <row r="585" spans="1:7" ht="22.5">
      <c r="A585" s="366" t="str">
        <f t="shared" si="9"/>
        <v>SINAPI-I 194</v>
      </c>
      <c r="B585" s="367" t="s">
        <v>8342</v>
      </c>
      <c r="C585" s="367">
        <v>194</v>
      </c>
      <c r="D585" s="368" t="s">
        <v>9526</v>
      </c>
      <c r="E585" s="367" t="s">
        <v>9520</v>
      </c>
      <c r="F585" s="367" t="s">
        <v>9527</v>
      </c>
      <c r="G585" s="367" t="s">
        <v>9527</v>
      </c>
    </row>
    <row r="586" spans="1:7" ht="22.5">
      <c r="A586" s="366" t="str">
        <f t="shared" si="9"/>
        <v>SINAPI-I 20001</v>
      </c>
      <c r="B586" s="367" t="s">
        <v>8342</v>
      </c>
      <c r="C586" s="367">
        <v>20001</v>
      </c>
      <c r="D586" s="368" t="s">
        <v>9528</v>
      </c>
      <c r="E586" s="367" t="s">
        <v>9520</v>
      </c>
      <c r="F586" s="367" t="s">
        <v>9529</v>
      </c>
      <c r="G586" s="367" t="s">
        <v>9529</v>
      </c>
    </row>
    <row r="587" spans="1:7" ht="33.75">
      <c r="A587" s="366" t="str">
        <f t="shared" si="9"/>
        <v>SINAPI-I 181</v>
      </c>
      <c r="B587" s="367" t="s">
        <v>8342</v>
      </c>
      <c r="C587" s="367">
        <v>181</v>
      </c>
      <c r="D587" s="368" t="s">
        <v>9530</v>
      </c>
      <c r="E587" s="367" t="s">
        <v>9520</v>
      </c>
      <c r="F587" s="367" t="s">
        <v>9531</v>
      </c>
      <c r="G587" s="367" t="s">
        <v>9531</v>
      </c>
    </row>
    <row r="588" spans="1:7" ht="22.5">
      <c r="A588" s="366" t="str">
        <f t="shared" si="9"/>
        <v>SINAPI-I 39837</v>
      </c>
      <c r="B588" s="367" t="s">
        <v>8342</v>
      </c>
      <c r="C588" s="367">
        <v>39837</v>
      </c>
      <c r="D588" s="368" t="s">
        <v>9532</v>
      </c>
      <c r="E588" s="367" t="s">
        <v>9520</v>
      </c>
      <c r="F588" s="367" t="s">
        <v>9533</v>
      </c>
      <c r="G588" s="367" t="s">
        <v>9533</v>
      </c>
    </row>
    <row r="589" spans="1:7" ht="22.5">
      <c r="A589" s="366" t="str">
        <f t="shared" si="9"/>
        <v>SINAPI-I 10535</v>
      </c>
      <c r="B589" s="367" t="s">
        <v>8342</v>
      </c>
      <c r="C589" s="367">
        <v>10535</v>
      </c>
      <c r="D589" s="368" t="s">
        <v>9534</v>
      </c>
      <c r="E589" s="367" t="s">
        <v>8327</v>
      </c>
      <c r="F589" s="367" t="s">
        <v>9535</v>
      </c>
      <c r="G589" s="367" t="s">
        <v>9535</v>
      </c>
    </row>
    <row r="590" spans="1:7" ht="22.5">
      <c r="A590" s="366" t="str">
        <f t="shared" si="9"/>
        <v>SINAPI-I 10537</v>
      </c>
      <c r="B590" s="367" t="s">
        <v>8342</v>
      </c>
      <c r="C590" s="367">
        <v>10537</v>
      </c>
      <c r="D590" s="368" t="s">
        <v>9536</v>
      </c>
      <c r="E590" s="367" t="s">
        <v>8327</v>
      </c>
      <c r="F590" s="367" t="s">
        <v>9537</v>
      </c>
      <c r="G590" s="367" t="s">
        <v>9537</v>
      </c>
    </row>
    <row r="591" spans="1:7" ht="22.5">
      <c r="A591" s="366" t="str">
        <f t="shared" si="9"/>
        <v>SINAPI-I 13891</v>
      </c>
      <c r="B591" s="367" t="s">
        <v>8342</v>
      </c>
      <c r="C591" s="367">
        <v>13891</v>
      </c>
      <c r="D591" s="368" t="s">
        <v>9538</v>
      </c>
      <c r="E591" s="367" t="s">
        <v>8327</v>
      </c>
      <c r="F591" s="367" t="s">
        <v>9539</v>
      </c>
      <c r="G591" s="367" t="s">
        <v>9539</v>
      </c>
    </row>
    <row r="592" spans="1:7" ht="22.5">
      <c r="A592" s="366" t="str">
        <f t="shared" si="9"/>
        <v>SINAPI-I 25975</v>
      </c>
      <c r="B592" s="367" t="s">
        <v>8342</v>
      </c>
      <c r="C592" s="367">
        <v>25975</v>
      </c>
      <c r="D592" s="368" t="s">
        <v>9540</v>
      </c>
      <c r="E592" s="367" t="s">
        <v>8327</v>
      </c>
      <c r="F592" s="367" t="s">
        <v>9541</v>
      </c>
      <c r="G592" s="367" t="s">
        <v>9541</v>
      </c>
    </row>
    <row r="593" spans="1:7" ht="22.5">
      <c r="A593" s="366" t="str">
        <f t="shared" si="9"/>
        <v>SINAPI-I 36396</v>
      </c>
      <c r="B593" s="367" t="s">
        <v>8342</v>
      </c>
      <c r="C593" s="367">
        <v>36396</v>
      </c>
      <c r="D593" s="368" t="s">
        <v>9542</v>
      </c>
      <c r="E593" s="367" t="s">
        <v>8327</v>
      </c>
      <c r="F593" s="367" t="s">
        <v>9543</v>
      </c>
      <c r="G593" s="367" t="s">
        <v>9543</v>
      </c>
    </row>
    <row r="594" spans="1:7" ht="22.5">
      <c r="A594" s="366" t="str">
        <f t="shared" si="9"/>
        <v>SINAPI-I 36397</v>
      </c>
      <c r="B594" s="367" t="s">
        <v>8342</v>
      </c>
      <c r="C594" s="367">
        <v>36397</v>
      </c>
      <c r="D594" s="368" t="s">
        <v>9544</v>
      </c>
      <c r="E594" s="367" t="s">
        <v>8327</v>
      </c>
      <c r="F594" s="367" t="s">
        <v>9545</v>
      </c>
      <c r="G594" s="367" t="s">
        <v>9545</v>
      </c>
    </row>
    <row r="595" spans="1:7" ht="22.5">
      <c r="A595" s="366" t="str">
        <f t="shared" si="9"/>
        <v>SINAPI-I 36398</v>
      </c>
      <c r="B595" s="367" t="s">
        <v>8342</v>
      </c>
      <c r="C595" s="367">
        <v>36398</v>
      </c>
      <c r="D595" s="368" t="s">
        <v>9546</v>
      </c>
      <c r="E595" s="367" t="s">
        <v>8327</v>
      </c>
      <c r="F595" s="367" t="s">
        <v>9547</v>
      </c>
      <c r="G595" s="367" t="s">
        <v>9547</v>
      </c>
    </row>
    <row r="596" spans="1:7">
      <c r="A596" s="366" t="str">
        <f t="shared" si="9"/>
        <v>SINAPI-I 647</v>
      </c>
      <c r="B596" s="367" t="s">
        <v>8342</v>
      </c>
      <c r="C596" s="367">
        <v>647</v>
      </c>
      <c r="D596" s="368" t="s">
        <v>9548</v>
      </c>
      <c r="E596" s="367" t="s">
        <v>8344</v>
      </c>
      <c r="F596" s="367" t="s">
        <v>9549</v>
      </c>
      <c r="G596" s="367" t="s">
        <v>9550</v>
      </c>
    </row>
    <row r="597" spans="1:7">
      <c r="A597" s="366" t="str">
        <f t="shared" si="9"/>
        <v>SINAPI-I 40920</v>
      </c>
      <c r="B597" s="367" t="s">
        <v>8342</v>
      </c>
      <c r="C597" s="367">
        <v>40920</v>
      </c>
      <c r="D597" s="368" t="s">
        <v>9551</v>
      </c>
      <c r="E597" s="367" t="s">
        <v>8348</v>
      </c>
      <c r="F597" s="367" t="s">
        <v>9552</v>
      </c>
      <c r="G597" s="367" t="s">
        <v>9553</v>
      </c>
    </row>
    <row r="598" spans="1:7">
      <c r="A598" s="366" t="str">
        <f t="shared" si="9"/>
        <v>SINAPI-I 7266</v>
      </c>
      <c r="B598" s="367" t="s">
        <v>8342</v>
      </c>
      <c r="C598" s="367">
        <v>7266</v>
      </c>
      <c r="D598" s="368" t="s">
        <v>9554</v>
      </c>
      <c r="E598" s="367" t="s">
        <v>9555</v>
      </c>
      <c r="F598" s="367" t="s">
        <v>9556</v>
      </c>
      <c r="G598" s="367" t="s">
        <v>9556</v>
      </c>
    </row>
    <row r="599" spans="1:7">
      <c r="A599" s="366" t="str">
        <f t="shared" si="9"/>
        <v>SINAPI-I 7270</v>
      </c>
      <c r="B599" s="367" t="s">
        <v>8342</v>
      </c>
      <c r="C599" s="367">
        <v>7270</v>
      </c>
      <c r="D599" s="368" t="s">
        <v>9557</v>
      </c>
      <c r="E599" s="367" t="s">
        <v>8327</v>
      </c>
      <c r="F599" s="367" t="s">
        <v>9234</v>
      </c>
      <c r="G599" s="367" t="s">
        <v>9234</v>
      </c>
    </row>
    <row r="600" spans="1:7">
      <c r="A600" s="366" t="str">
        <f t="shared" si="9"/>
        <v>SINAPI-I 7269</v>
      </c>
      <c r="B600" s="367" t="s">
        <v>8342</v>
      </c>
      <c r="C600" s="367">
        <v>7269</v>
      </c>
      <c r="D600" s="368" t="s">
        <v>9558</v>
      </c>
      <c r="E600" s="367" t="s">
        <v>8327</v>
      </c>
      <c r="F600" s="367" t="s">
        <v>9559</v>
      </c>
      <c r="G600" s="367" t="s">
        <v>9559</v>
      </c>
    </row>
    <row r="601" spans="1:7">
      <c r="A601" s="366" t="str">
        <f t="shared" si="9"/>
        <v>SINAPI-I 7271</v>
      </c>
      <c r="B601" s="367" t="s">
        <v>8342</v>
      </c>
      <c r="C601" s="367">
        <v>7271</v>
      </c>
      <c r="D601" s="368" t="s">
        <v>9560</v>
      </c>
      <c r="E601" s="367" t="s">
        <v>8327</v>
      </c>
      <c r="F601" s="367" t="s">
        <v>8637</v>
      </c>
      <c r="G601" s="367" t="s">
        <v>8637</v>
      </c>
    </row>
    <row r="602" spans="1:7">
      <c r="A602" s="366" t="str">
        <f t="shared" si="9"/>
        <v>SINAPI-I 7268</v>
      </c>
      <c r="B602" s="367" t="s">
        <v>8342</v>
      </c>
      <c r="C602" s="367">
        <v>7268</v>
      </c>
      <c r="D602" s="368" t="s">
        <v>9561</v>
      </c>
      <c r="E602" s="367" t="s">
        <v>8327</v>
      </c>
      <c r="F602" s="367" t="s">
        <v>9052</v>
      </c>
      <c r="G602" s="367" t="s">
        <v>9052</v>
      </c>
    </row>
    <row r="603" spans="1:7">
      <c r="A603" s="366" t="str">
        <f t="shared" si="9"/>
        <v>SINAPI-I 7267</v>
      </c>
      <c r="B603" s="367" t="s">
        <v>8342</v>
      </c>
      <c r="C603" s="367">
        <v>7267</v>
      </c>
      <c r="D603" s="368" t="s">
        <v>9562</v>
      </c>
      <c r="E603" s="367" t="s">
        <v>8327</v>
      </c>
      <c r="F603" s="367" t="s">
        <v>9559</v>
      </c>
      <c r="G603" s="367" t="s">
        <v>9559</v>
      </c>
    </row>
    <row r="604" spans="1:7">
      <c r="A604" s="366" t="str">
        <f t="shared" si="9"/>
        <v>SINAPI-I 38783</v>
      </c>
      <c r="B604" s="367" t="s">
        <v>8342</v>
      </c>
      <c r="C604" s="367">
        <v>38783</v>
      </c>
      <c r="D604" s="368" t="s">
        <v>9563</v>
      </c>
      <c r="E604" s="367" t="s">
        <v>8327</v>
      </c>
      <c r="F604" s="367" t="s">
        <v>8371</v>
      </c>
      <c r="G604" s="367" t="s">
        <v>8371</v>
      </c>
    </row>
    <row r="605" spans="1:7">
      <c r="A605" s="366" t="str">
        <f t="shared" si="9"/>
        <v>SINAPI-I 37593</v>
      </c>
      <c r="B605" s="367" t="s">
        <v>8342</v>
      </c>
      <c r="C605" s="367">
        <v>37593</v>
      </c>
      <c r="D605" s="368" t="s">
        <v>9564</v>
      </c>
      <c r="E605" s="367" t="s">
        <v>8327</v>
      </c>
      <c r="F605" s="367" t="s">
        <v>9565</v>
      </c>
      <c r="G605" s="367" t="s">
        <v>9565</v>
      </c>
    </row>
    <row r="606" spans="1:7">
      <c r="A606" s="366" t="str">
        <f t="shared" si="9"/>
        <v>SINAPI-I 37594</v>
      </c>
      <c r="B606" s="367" t="s">
        <v>8342</v>
      </c>
      <c r="C606" s="367">
        <v>37594</v>
      </c>
      <c r="D606" s="368" t="s">
        <v>9566</v>
      </c>
      <c r="E606" s="367" t="s">
        <v>8327</v>
      </c>
      <c r="F606" s="367" t="s">
        <v>9567</v>
      </c>
      <c r="G606" s="367" t="s">
        <v>9567</v>
      </c>
    </row>
    <row r="607" spans="1:7">
      <c r="A607" s="366" t="str">
        <f t="shared" si="9"/>
        <v>SINAPI-I 37592</v>
      </c>
      <c r="B607" s="367" t="s">
        <v>8342</v>
      </c>
      <c r="C607" s="367">
        <v>37592</v>
      </c>
      <c r="D607" s="368" t="s">
        <v>9568</v>
      </c>
      <c r="E607" s="367" t="s">
        <v>8327</v>
      </c>
      <c r="F607" s="367" t="s">
        <v>9569</v>
      </c>
      <c r="G607" s="367" t="s">
        <v>9569</v>
      </c>
    </row>
    <row r="608" spans="1:7">
      <c r="A608" s="366" t="str">
        <f t="shared" si="9"/>
        <v>SINAPI-I 34556</v>
      </c>
      <c r="B608" s="367" t="s">
        <v>8342</v>
      </c>
      <c r="C608" s="367">
        <v>34556</v>
      </c>
      <c r="D608" s="368" t="s">
        <v>9570</v>
      </c>
      <c r="E608" s="367" t="s">
        <v>8327</v>
      </c>
      <c r="F608" s="367" t="s">
        <v>9571</v>
      </c>
      <c r="G608" s="367" t="s">
        <v>9571</v>
      </c>
    </row>
    <row r="609" spans="1:7">
      <c r="A609" s="366" t="str">
        <f t="shared" si="9"/>
        <v>SINAPI-I 37873</v>
      </c>
      <c r="B609" s="367" t="s">
        <v>8342</v>
      </c>
      <c r="C609" s="367">
        <v>37873</v>
      </c>
      <c r="D609" s="368" t="s">
        <v>9572</v>
      </c>
      <c r="E609" s="367" t="s">
        <v>8327</v>
      </c>
      <c r="F609" s="367" t="s">
        <v>9573</v>
      </c>
      <c r="G609" s="367" t="s">
        <v>9573</v>
      </c>
    </row>
    <row r="610" spans="1:7">
      <c r="A610" s="366" t="str">
        <f t="shared" si="9"/>
        <v>SINAPI-I 34564</v>
      </c>
      <c r="B610" s="367" t="s">
        <v>8342</v>
      </c>
      <c r="C610" s="367">
        <v>34564</v>
      </c>
      <c r="D610" s="368" t="s">
        <v>9574</v>
      </c>
      <c r="E610" s="367" t="s">
        <v>8327</v>
      </c>
      <c r="F610" s="367" t="s">
        <v>8649</v>
      </c>
      <c r="G610" s="367" t="s">
        <v>8649</v>
      </c>
    </row>
    <row r="611" spans="1:7">
      <c r="A611" s="366" t="str">
        <f t="shared" si="9"/>
        <v>SINAPI-I 34565</v>
      </c>
      <c r="B611" s="367" t="s">
        <v>8342</v>
      </c>
      <c r="C611" s="367">
        <v>34565</v>
      </c>
      <c r="D611" s="368" t="s">
        <v>9575</v>
      </c>
      <c r="E611" s="367" t="s">
        <v>8327</v>
      </c>
      <c r="F611" s="367" t="s">
        <v>9576</v>
      </c>
      <c r="G611" s="367" t="s">
        <v>9576</v>
      </c>
    </row>
    <row r="612" spans="1:7">
      <c r="A612" s="366" t="str">
        <f t="shared" si="9"/>
        <v>SINAPI-I 38590</v>
      </c>
      <c r="B612" s="367" t="s">
        <v>8342</v>
      </c>
      <c r="C612" s="367">
        <v>38590</v>
      </c>
      <c r="D612" s="368" t="s">
        <v>9577</v>
      </c>
      <c r="E612" s="367" t="s">
        <v>8327</v>
      </c>
      <c r="F612" s="367" t="s">
        <v>9578</v>
      </c>
      <c r="G612" s="367" t="s">
        <v>9578</v>
      </c>
    </row>
    <row r="613" spans="1:7">
      <c r="A613" s="366" t="str">
        <f t="shared" si="9"/>
        <v>SINAPI-I 34566</v>
      </c>
      <c r="B613" s="367" t="s">
        <v>8342</v>
      </c>
      <c r="C613" s="367">
        <v>34566</v>
      </c>
      <c r="D613" s="368" t="s">
        <v>9579</v>
      </c>
      <c r="E613" s="367" t="s">
        <v>8327</v>
      </c>
      <c r="F613" s="367" t="s">
        <v>9580</v>
      </c>
      <c r="G613" s="367" t="s">
        <v>9580</v>
      </c>
    </row>
    <row r="614" spans="1:7">
      <c r="A614" s="366" t="str">
        <f t="shared" si="9"/>
        <v>SINAPI-I 34567</v>
      </c>
      <c r="B614" s="367" t="s">
        <v>8342</v>
      </c>
      <c r="C614" s="367">
        <v>34567</v>
      </c>
      <c r="D614" s="368" t="s">
        <v>9581</v>
      </c>
      <c r="E614" s="367" t="s">
        <v>8327</v>
      </c>
      <c r="F614" s="367" t="s">
        <v>8606</v>
      </c>
      <c r="G614" s="367" t="s">
        <v>8606</v>
      </c>
    </row>
    <row r="615" spans="1:7">
      <c r="A615" s="366" t="str">
        <f t="shared" si="9"/>
        <v>SINAPI-I 38591</v>
      </c>
      <c r="B615" s="367" t="s">
        <v>8342</v>
      </c>
      <c r="C615" s="367">
        <v>38591</v>
      </c>
      <c r="D615" s="368" t="s">
        <v>9582</v>
      </c>
      <c r="E615" s="367" t="s">
        <v>8327</v>
      </c>
      <c r="F615" s="367" t="s">
        <v>9232</v>
      </c>
      <c r="G615" s="367" t="s">
        <v>9232</v>
      </c>
    </row>
    <row r="616" spans="1:7">
      <c r="A616" s="366" t="str">
        <f t="shared" si="9"/>
        <v>SINAPI-I 34568</v>
      </c>
      <c r="B616" s="367" t="s">
        <v>8342</v>
      </c>
      <c r="C616" s="367">
        <v>34568</v>
      </c>
      <c r="D616" s="368" t="s">
        <v>9583</v>
      </c>
      <c r="E616" s="367" t="s">
        <v>8327</v>
      </c>
      <c r="F616" s="367" t="s">
        <v>8659</v>
      </c>
      <c r="G616" s="367" t="s">
        <v>8659</v>
      </c>
    </row>
    <row r="617" spans="1:7">
      <c r="A617" s="366" t="str">
        <f t="shared" si="9"/>
        <v>SINAPI-I 34569</v>
      </c>
      <c r="B617" s="367" t="s">
        <v>8342</v>
      </c>
      <c r="C617" s="367">
        <v>34569</v>
      </c>
      <c r="D617" s="368" t="s">
        <v>9584</v>
      </c>
      <c r="E617" s="367" t="s">
        <v>8327</v>
      </c>
      <c r="F617" s="367" t="s">
        <v>8621</v>
      </c>
      <c r="G617" s="367" t="s">
        <v>8621</v>
      </c>
    </row>
    <row r="618" spans="1:7">
      <c r="A618" s="366" t="str">
        <f t="shared" si="9"/>
        <v>SINAPI-I 34570</v>
      </c>
      <c r="B618" s="367" t="s">
        <v>8342</v>
      </c>
      <c r="C618" s="367">
        <v>34570</v>
      </c>
      <c r="D618" s="368" t="s">
        <v>9585</v>
      </c>
      <c r="E618" s="367" t="s">
        <v>8327</v>
      </c>
      <c r="F618" s="367" t="s">
        <v>9586</v>
      </c>
      <c r="G618" s="367" t="s">
        <v>9586</v>
      </c>
    </row>
    <row r="619" spans="1:7">
      <c r="A619" s="366" t="str">
        <f t="shared" si="9"/>
        <v>SINAPI-I 25070</v>
      </c>
      <c r="B619" s="367" t="s">
        <v>8342</v>
      </c>
      <c r="C619" s="367">
        <v>25070</v>
      </c>
      <c r="D619" s="368" t="s">
        <v>9587</v>
      </c>
      <c r="E619" s="367" t="s">
        <v>8327</v>
      </c>
      <c r="F619" s="367" t="s">
        <v>9588</v>
      </c>
      <c r="G619" s="367" t="s">
        <v>9588</v>
      </c>
    </row>
    <row r="620" spans="1:7">
      <c r="A620" s="366" t="str">
        <f t="shared" si="9"/>
        <v>SINAPI-I 34571</v>
      </c>
      <c r="B620" s="367" t="s">
        <v>8342</v>
      </c>
      <c r="C620" s="367">
        <v>34571</v>
      </c>
      <c r="D620" s="368" t="s">
        <v>9589</v>
      </c>
      <c r="E620" s="367" t="s">
        <v>8327</v>
      </c>
      <c r="F620" s="367" t="s">
        <v>9590</v>
      </c>
      <c r="G620" s="367" t="s">
        <v>9590</v>
      </c>
    </row>
    <row r="621" spans="1:7">
      <c r="A621" s="366" t="str">
        <f t="shared" si="9"/>
        <v>SINAPI-I 34573</v>
      </c>
      <c r="B621" s="367" t="s">
        <v>8342</v>
      </c>
      <c r="C621" s="367">
        <v>34573</v>
      </c>
      <c r="D621" s="368" t="s">
        <v>9591</v>
      </c>
      <c r="E621" s="367" t="s">
        <v>8327</v>
      </c>
      <c r="F621" s="367" t="s">
        <v>9592</v>
      </c>
      <c r="G621" s="367" t="s">
        <v>9592</v>
      </c>
    </row>
    <row r="622" spans="1:7">
      <c r="A622" s="366" t="str">
        <f t="shared" si="9"/>
        <v>SINAPI-I 37107</v>
      </c>
      <c r="B622" s="367" t="s">
        <v>8342</v>
      </c>
      <c r="C622" s="367">
        <v>37107</v>
      </c>
      <c r="D622" s="368" t="s">
        <v>9593</v>
      </c>
      <c r="E622" s="367" t="s">
        <v>8327</v>
      </c>
      <c r="F622" s="367" t="s">
        <v>9594</v>
      </c>
      <c r="G622" s="367" t="s">
        <v>9594</v>
      </c>
    </row>
    <row r="623" spans="1:7">
      <c r="A623" s="366" t="str">
        <f t="shared" si="9"/>
        <v>SINAPI-I 34576</v>
      </c>
      <c r="B623" s="367" t="s">
        <v>8342</v>
      </c>
      <c r="C623" s="367">
        <v>34576</v>
      </c>
      <c r="D623" s="368" t="s">
        <v>9595</v>
      </c>
      <c r="E623" s="367" t="s">
        <v>8327</v>
      </c>
      <c r="F623" s="367" t="s">
        <v>9596</v>
      </c>
      <c r="G623" s="367" t="s">
        <v>9596</v>
      </c>
    </row>
    <row r="624" spans="1:7">
      <c r="A624" s="366" t="str">
        <f t="shared" si="9"/>
        <v>SINAPI-I 34577</v>
      </c>
      <c r="B624" s="367" t="s">
        <v>8342</v>
      </c>
      <c r="C624" s="367">
        <v>34577</v>
      </c>
      <c r="D624" s="368" t="s">
        <v>9597</v>
      </c>
      <c r="E624" s="367" t="s">
        <v>8327</v>
      </c>
      <c r="F624" s="367" t="s">
        <v>9594</v>
      </c>
      <c r="G624" s="367" t="s">
        <v>9594</v>
      </c>
    </row>
    <row r="625" spans="1:7">
      <c r="A625" s="366" t="str">
        <f t="shared" si="9"/>
        <v>SINAPI-I 34578</v>
      </c>
      <c r="B625" s="367" t="s">
        <v>8342</v>
      </c>
      <c r="C625" s="367">
        <v>34578</v>
      </c>
      <c r="D625" s="368" t="s">
        <v>9598</v>
      </c>
      <c r="E625" s="367" t="s">
        <v>8327</v>
      </c>
      <c r="F625" s="367" t="s">
        <v>9599</v>
      </c>
      <c r="G625" s="367" t="s">
        <v>9599</v>
      </c>
    </row>
    <row r="626" spans="1:7">
      <c r="A626" s="366" t="str">
        <f t="shared" si="9"/>
        <v>SINAPI-I 34579</v>
      </c>
      <c r="B626" s="367" t="s">
        <v>8342</v>
      </c>
      <c r="C626" s="367">
        <v>34579</v>
      </c>
      <c r="D626" s="368" t="s">
        <v>9600</v>
      </c>
      <c r="E626" s="367" t="s">
        <v>8327</v>
      </c>
      <c r="F626" s="367" t="s">
        <v>9601</v>
      </c>
      <c r="G626" s="367" t="s">
        <v>9601</v>
      </c>
    </row>
    <row r="627" spans="1:7">
      <c r="A627" s="366" t="str">
        <f t="shared" si="9"/>
        <v>SINAPI-I 25067</v>
      </c>
      <c r="B627" s="367" t="s">
        <v>8342</v>
      </c>
      <c r="C627" s="367">
        <v>25067</v>
      </c>
      <c r="D627" s="368" t="s">
        <v>9602</v>
      </c>
      <c r="E627" s="367" t="s">
        <v>8327</v>
      </c>
      <c r="F627" s="367" t="s">
        <v>8649</v>
      </c>
      <c r="G627" s="367" t="s">
        <v>8649</v>
      </c>
    </row>
    <row r="628" spans="1:7">
      <c r="A628" s="366" t="str">
        <f t="shared" si="9"/>
        <v>SINAPI-I 34580</v>
      </c>
      <c r="B628" s="367" t="s">
        <v>8342</v>
      </c>
      <c r="C628" s="367">
        <v>34580</v>
      </c>
      <c r="D628" s="368" t="s">
        <v>9603</v>
      </c>
      <c r="E628" s="367" t="s">
        <v>8327</v>
      </c>
      <c r="F628" s="367" t="s">
        <v>9604</v>
      </c>
      <c r="G628" s="367" t="s">
        <v>9604</v>
      </c>
    </row>
    <row r="629" spans="1:7">
      <c r="A629" s="366" t="str">
        <f t="shared" si="9"/>
        <v>SINAPI-I 25071</v>
      </c>
      <c r="B629" s="367" t="s">
        <v>8342</v>
      </c>
      <c r="C629" s="367">
        <v>25071</v>
      </c>
      <c r="D629" s="368" t="s">
        <v>9605</v>
      </c>
      <c r="E629" s="367" t="s">
        <v>8327</v>
      </c>
      <c r="F629" s="367" t="s">
        <v>9565</v>
      </c>
      <c r="G629" s="367" t="s">
        <v>9565</v>
      </c>
    </row>
    <row r="630" spans="1:7">
      <c r="A630" s="366" t="str">
        <f t="shared" si="9"/>
        <v>SINAPI-I 38395</v>
      </c>
      <c r="B630" s="367" t="s">
        <v>8342</v>
      </c>
      <c r="C630" s="367">
        <v>38395</v>
      </c>
      <c r="D630" s="368" t="s">
        <v>9606</v>
      </c>
      <c r="E630" s="367" t="s">
        <v>8327</v>
      </c>
      <c r="F630" s="367" t="s">
        <v>9607</v>
      </c>
      <c r="G630" s="367" t="s">
        <v>9607</v>
      </c>
    </row>
    <row r="631" spans="1:7">
      <c r="A631" s="366" t="str">
        <f t="shared" si="9"/>
        <v>SINAPI-I 34583</v>
      </c>
      <c r="B631" s="367" t="s">
        <v>8342</v>
      </c>
      <c r="C631" s="367">
        <v>34583</v>
      </c>
      <c r="D631" s="368" t="s">
        <v>9608</v>
      </c>
      <c r="E631" s="367" t="s">
        <v>8464</v>
      </c>
      <c r="F631" s="367" t="s">
        <v>9609</v>
      </c>
      <c r="G631" s="367" t="s">
        <v>9609</v>
      </c>
    </row>
    <row r="632" spans="1:7">
      <c r="A632" s="366" t="str">
        <f t="shared" si="9"/>
        <v>SINAPI-I 34584</v>
      </c>
      <c r="B632" s="367" t="s">
        <v>8342</v>
      </c>
      <c r="C632" s="367">
        <v>34584</v>
      </c>
      <c r="D632" s="368" t="s">
        <v>9610</v>
      </c>
      <c r="E632" s="367" t="s">
        <v>8464</v>
      </c>
      <c r="F632" s="367" t="s">
        <v>9611</v>
      </c>
      <c r="G632" s="367" t="s">
        <v>9611</v>
      </c>
    </row>
    <row r="633" spans="1:7" ht="22.5">
      <c r="A633" s="366" t="str">
        <f t="shared" si="9"/>
        <v>SINAPI-I 709</v>
      </c>
      <c r="B633" s="367" t="s">
        <v>8342</v>
      </c>
      <c r="C633" s="367">
        <v>709</v>
      </c>
      <c r="D633" s="368" t="s">
        <v>9612</v>
      </c>
      <c r="E633" s="367" t="s">
        <v>8464</v>
      </c>
      <c r="F633" s="367" t="s">
        <v>9613</v>
      </c>
      <c r="G633" s="367" t="s">
        <v>9613</v>
      </c>
    </row>
    <row r="634" spans="1:7">
      <c r="A634" s="366" t="str">
        <f t="shared" si="9"/>
        <v>SINAPI-I 716</v>
      </c>
      <c r="B634" s="367" t="s">
        <v>8342</v>
      </c>
      <c r="C634" s="367">
        <v>716</v>
      </c>
      <c r="D634" s="368" t="s">
        <v>9614</v>
      </c>
      <c r="E634" s="367" t="s">
        <v>8327</v>
      </c>
      <c r="F634" s="367" t="s">
        <v>9615</v>
      </c>
      <c r="G634" s="367" t="s">
        <v>9615</v>
      </c>
    </row>
    <row r="635" spans="1:7">
      <c r="A635" s="366" t="str">
        <f t="shared" si="9"/>
        <v>SINAPI-I 715</v>
      </c>
      <c r="B635" s="367" t="s">
        <v>8342</v>
      </c>
      <c r="C635" s="367">
        <v>715</v>
      </c>
      <c r="D635" s="368" t="s">
        <v>9616</v>
      </c>
      <c r="E635" s="367" t="s">
        <v>8327</v>
      </c>
      <c r="F635" s="367" t="s">
        <v>9617</v>
      </c>
      <c r="G635" s="367" t="s">
        <v>9617</v>
      </c>
    </row>
    <row r="636" spans="1:7">
      <c r="A636" s="366" t="str">
        <f t="shared" si="9"/>
        <v>SINAPI-I 718</v>
      </c>
      <c r="B636" s="367" t="s">
        <v>8342</v>
      </c>
      <c r="C636" s="367">
        <v>718</v>
      </c>
      <c r="D636" s="368" t="s">
        <v>9618</v>
      </c>
      <c r="E636" s="367" t="s">
        <v>8327</v>
      </c>
      <c r="F636" s="367" t="s">
        <v>9619</v>
      </c>
      <c r="G636" s="367" t="s">
        <v>9619</v>
      </c>
    </row>
    <row r="637" spans="1:7">
      <c r="A637" s="366" t="str">
        <f t="shared" si="9"/>
        <v>SINAPI-I 11981</v>
      </c>
      <c r="B637" s="367" t="s">
        <v>8342</v>
      </c>
      <c r="C637" s="367">
        <v>11981</v>
      </c>
      <c r="D637" s="368" t="s">
        <v>9620</v>
      </c>
      <c r="E637" s="367" t="s">
        <v>8327</v>
      </c>
      <c r="F637" s="367" t="s">
        <v>9621</v>
      </c>
      <c r="G637" s="367" t="s">
        <v>9621</v>
      </c>
    </row>
    <row r="638" spans="1:7">
      <c r="A638" s="366" t="str">
        <f t="shared" si="9"/>
        <v>SINAPI-I 10610</v>
      </c>
      <c r="B638" s="367" t="s">
        <v>8342</v>
      </c>
      <c r="C638" s="367">
        <v>10610</v>
      </c>
      <c r="D638" s="368" t="s">
        <v>9622</v>
      </c>
      <c r="E638" s="367" t="s">
        <v>8327</v>
      </c>
      <c r="F638" s="367" t="s">
        <v>9623</v>
      </c>
      <c r="G638" s="367" t="s">
        <v>9623</v>
      </c>
    </row>
    <row r="639" spans="1:7">
      <c r="A639" s="366" t="str">
        <f t="shared" si="9"/>
        <v>SINAPI-I 34585</v>
      </c>
      <c r="B639" s="367" t="s">
        <v>8342</v>
      </c>
      <c r="C639" s="367">
        <v>34585</v>
      </c>
      <c r="D639" s="368" t="s">
        <v>9624</v>
      </c>
      <c r="E639" s="367" t="s">
        <v>8327</v>
      </c>
      <c r="F639" s="367" t="s">
        <v>9625</v>
      </c>
      <c r="G639" s="367" t="s">
        <v>9625</v>
      </c>
    </row>
    <row r="640" spans="1:7">
      <c r="A640" s="366" t="str">
        <f t="shared" si="9"/>
        <v>SINAPI-I 34586</v>
      </c>
      <c r="B640" s="367" t="s">
        <v>8342</v>
      </c>
      <c r="C640" s="367">
        <v>34586</v>
      </c>
      <c r="D640" s="368" t="s">
        <v>9626</v>
      </c>
      <c r="E640" s="367" t="s">
        <v>8327</v>
      </c>
      <c r="F640" s="367" t="s">
        <v>8639</v>
      </c>
      <c r="G640" s="367" t="s">
        <v>8639</v>
      </c>
    </row>
    <row r="641" spans="1:7">
      <c r="A641" s="366" t="str">
        <f t="shared" si="9"/>
        <v>SINAPI-I 38603</v>
      </c>
      <c r="B641" s="367" t="s">
        <v>8342</v>
      </c>
      <c r="C641" s="367">
        <v>38603</v>
      </c>
      <c r="D641" s="368" t="s">
        <v>9627</v>
      </c>
      <c r="E641" s="367" t="s">
        <v>8327</v>
      </c>
      <c r="F641" s="367" t="s">
        <v>9628</v>
      </c>
      <c r="G641" s="367" t="s">
        <v>9628</v>
      </c>
    </row>
    <row r="642" spans="1:7">
      <c r="A642" s="366" t="str">
        <f t="shared" si="9"/>
        <v>SINAPI-I 34588</v>
      </c>
      <c r="B642" s="367" t="s">
        <v>8342</v>
      </c>
      <c r="C642" s="367">
        <v>34588</v>
      </c>
      <c r="D642" s="368" t="s">
        <v>9629</v>
      </c>
      <c r="E642" s="367" t="s">
        <v>8327</v>
      </c>
      <c r="F642" s="367" t="s">
        <v>9630</v>
      </c>
      <c r="G642" s="367" t="s">
        <v>9630</v>
      </c>
    </row>
    <row r="643" spans="1:7">
      <c r="A643" s="366" t="str">
        <f t="shared" si="9"/>
        <v>SINAPI-I 34590</v>
      </c>
      <c r="B643" s="367" t="s">
        <v>8342</v>
      </c>
      <c r="C643" s="367">
        <v>34590</v>
      </c>
      <c r="D643" s="368" t="s">
        <v>9631</v>
      </c>
      <c r="E643" s="367" t="s">
        <v>8327</v>
      </c>
      <c r="F643" s="367" t="s">
        <v>9632</v>
      </c>
      <c r="G643" s="367" t="s">
        <v>9632</v>
      </c>
    </row>
    <row r="644" spans="1:7">
      <c r="A644" s="366" t="str">
        <f t="shared" si="9"/>
        <v>SINAPI-I 34591</v>
      </c>
      <c r="B644" s="367" t="s">
        <v>8342</v>
      </c>
      <c r="C644" s="367">
        <v>34591</v>
      </c>
      <c r="D644" s="368" t="s">
        <v>9633</v>
      </c>
      <c r="E644" s="367" t="s">
        <v>8327</v>
      </c>
      <c r="F644" s="367" t="s">
        <v>9634</v>
      </c>
      <c r="G644" s="367" t="s">
        <v>9634</v>
      </c>
    </row>
    <row r="645" spans="1:7">
      <c r="A645" s="366" t="str">
        <f t="shared" si="9"/>
        <v>SINAPI-I 37103</v>
      </c>
      <c r="B645" s="367" t="s">
        <v>8342</v>
      </c>
      <c r="C645" s="367">
        <v>37103</v>
      </c>
      <c r="D645" s="368" t="s">
        <v>9635</v>
      </c>
      <c r="E645" s="367" t="s">
        <v>8327</v>
      </c>
      <c r="F645" s="367" t="s">
        <v>9636</v>
      </c>
      <c r="G645" s="367" t="s">
        <v>9636</v>
      </c>
    </row>
    <row r="646" spans="1:7">
      <c r="A646" s="366" t="str">
        <f t="shared" si="9"/>
        <v>SINAPI-I 34555</v>
      </c>
      <c r="B646" s="367" t="s">
        <v>8342</v>
      </c>
      <c r="C646" s="367">
        <v>34555</v>
      </c>
      <c r="D646" s="368" t="s">
        <v>9637</v>
      </c>
      <c r="E646" s="367" t="s">
        <v>8327</v>
      </c>
      <c r="F646" s="367" t="s">
        <v>9638</v>
      </c>
      <c r="G646" s="367" t="s">
        <v>9638</v>
      </c>
    </row>
    <row r="647" spans="1:7">
      <c r="A647" s="366" t="str">
        <f t="shared" ref="A647:A710" si="10">CONCATENAR</f>
        <v>SINAPI-I 34599</v>
      </c>
      <c r="B647" s="367" t="s">
        <v>8342</v>
      </c>
      <c r="C647" s="367">
        <v>34599</v>
      </c>
      <c r="D647" s="368" t="s">
        <v>9639</v>
      </c>
      <c r="E647" s="367" t="s">
        <v>8327</v>
      </c>
      <c r="F647" s="367" t="s">
        <v>9640</v>
      </c>
      <c r="G647" s="367" t="s">
        <v>9640</v>
      </c>
    </row>
    <row r="648" spans="1:7">
      <c r="A648" s="366" t="str">
        <f t="shared" si="10"/>
        <v>SINAPI-I 674</v>
      </c>
      <c r="B648" s="367" t="s">
        <v>8342</v>
      </c>
      <c r="C648" s="367">
        <v>674</v>
      </c>
      <c r="D648" s="368" t="s">
        <v>9641</v>
      </c>
      <c r="E648" s="367" t="s">
        <v>8464</v>
      </c>
      <c r="F648" s="367" t="s">
        <v>9642</v>
      </c>
      <c r="G648" s="367" t="s">
        <v>9642</v>
      </c>
    </row>
    <row r="649" spans="1:7">
      <c r="A649" s="366" t="str">
        <f t="shared" si="10"/>
        <v>SINAPI-I 34600</v>
      </c>
      <c r="B649" s="367" t="s">
        <v>8342</v>
      </c>
      <c r="C649" s="367">
        <v>34600</v>
      </c>
      <c r="D649" s="368" t="s">
        <v>9643</v>
      </c>
      <c r="E649" s="367" t="s">
        <v>8464</v>
      </c>
      <c r="F649" s="367" t="s">
        <v>9644</v>
      </c>
      <c r="G649" s="367" t="s">
        <v>9644</v>
      </c>
    </row>
    <row r="650" spans="1:7">
      <c r="A650" s="366" t="str">
        <f t="shared" si="10"/>
        <v>SINAPI-I 652</v>
      </c>
      <c r="B650" s="367" t="s">
        <v>8342</v>
      </c>
      <c r="C650" s="367">
        <v>652</v>
      </c>
      <c r="D650" s="368" t="s">
        <v>9645</v>
      </c>
      <c r="E650" s="367" t="s">
        <v>8464</v>
      </c>
      <c r="F650" s="367" t="s">
        <v>9646</v>
      </c>
      <c r="G650" s="367" t="s">
        <v>9646</v>
      </c>
    </row>
    <row r="651" spans="1:7">
      <c r="A651" s="366" t="str">
        <f t="shared" si="10"/>
        <v>SINAPI-I 34592</v>
      </c>
      <c r="B651" s="367" t="s">
        <v>8342</v>
      </c>
      <c r="C651" s="367">
        <v>34592</v>
      </c>
      <c r="D651" s="368" t="s">
        <v>9647</v>
      </c>
      <c r="E651" s="367" t="s">
        <v>8327</v>
      </c>
      <c r="F651" s="367" t="s">
        <v>9648</v>
      </c>
      <c r="G651" s="367" t="s">
        <v>9648</v>
      </c>
    </row>
    <row r="652" spans="1:7">
      <c r="A652" s="366" t="str">
        <f t="shared" si="10"/>
        <v>SINAPI-I 651</v>
      </c>
      <c r="B652" s="367" t="s">
        <v>8342</v>
      </c>
      <c r="C652" s="367">
        <v>651</v>
      </c>
      <c r="D652" s="368" t="s">
        <v>9649</v>
      </c>
      <c r="E652" s="367" t="s">
        <v>8327</v>
      </c>
      <c r="F652" s="367" t="s">
        <v>9650</v>
      </c>
      <c r="G652" s="367" t="s">
        <v>9650</v>
      </c>
    </row>
    <row r="653" spans="1:7">
      <c r="A653" s="366" t="str">
        <f t="shared" si="10"/>
        <v>SINAPI-I 654</v>
      </c>
      <c r="B653" s="367" t="s">
        <v>8342</v>
      </c>
      <c r="C653" s="367">
        <v>654</v>
      </c>
      <c r="D653" s="368" t="s">
        <v>9651</v>
      </c>
      <c r="E653" s="367" t="s">
        <v>8327</v>
      </c>
      <c r="F653" s="367" t="s">
        <v>9652</v>
      </c>
      <c r="G653" s="367" t="s">
        <v>9652</v>
      </c>
    </row>
    <row r="654" spans="1:7">
      <c r="A654" s="366" t="str">
        <f t="shared" si="10"/>
        <v>SINAPI-I 650</v>
      </c>
      <c r="B654" s="367" t="s">
        <v>8342</v>
      </c>
      <c r="C654" s="367">
        <v>650</v>
      </c>
      <c r="D654" s="368" t="s">
        <v>9653</v>
      </c>
      <c r="E654" s="367" t="s">
        <v>8327</v>
      </c>
      <c r="F654" s="367" t="s">
        <v>8592</v>
      </c>
      <c r="G654" s="367" t="s">
        <v>8592</v>
      </c>
    </row>
    <row r="655" spans="1:7" ht="22.5">
      <c r="A655" s="366" t="str">
        <f t="shared" si="10"/>
        <v>SINAPI-I 40517</v>
      </c>
      <c r="B655" s="367" t="s">
        <v>8342</v>
      </c>
      <c r="C655" s="367">
        <v>40517</v>
      </c>
      <c r="D655" s="368" t="s">
        <v>9654</v>
      </c>
      <c r="E655" s="367" t="s">
        <v>8464</v>
      </c>
      <c r="F655" s="367" t="s">
        <v>9655</v>
      </c>
      <c r="G655" s="367" t="s">
        <v>9655</v>
      </c>
    </row>
    <row r="656" spans="1:7" ht="22.5">
      <c r="A656" s="366" t="str">
        <f t="shared" si="10"/>
        <v>SINAPI-I 40520</v>
      </c>
      <c r="B656" s="367" t="s">
        <v>8342</v>
      </c>
      <c r="C656" s="367">
        <v>40520</v>
      </c>
      <c r="D656" s="368" t="s">
        <v>9656</v>
      </c>
      <c r="E656" s="367" t="s">
        <v>8464</v>
      </c>
      <c r="F656" s="367" t="s">
        <v>9657</v>
      </c>
      <c r="G656" s="367" t="s">
        <v>9657</v>
      </c>
    </row>
    <row r="657" spans="1:7" ht="22.5">
      <c r="A657" s="366" t="str">
        <f t="shared" si="10"/>
        <v>SINAPI-I 40515</v>
      </c>
      <c r="B657" s="367" t="s">
        <v>8342</v>
      </c>
      <c r="C657" s="367">
        <v>40515</v>
      </c>
      <c r="D657" s="368" t="s">
        <v>9658</v>
      </c>
      <c r="E657" s="367" t="s">
        <v>8464</v>
      </c>
      <c r="F657" s="367" t="s">
        <v>9659</v>
      </c>
      <c r="G657" s="367" t="s">
        <v>9659</v>
      </c>
    </row>
    <row r="658" spans="1:7" ht="22.5">
      <c r="A658" s="366" t="str">
        <f t="shared" si="10"/>
        <v>SINAPI-I 40516</v>
      </c>
      <c r="B658" s="367" t="s">
        <v>8342</v>
      </c>
      <c r="C658" s="367">
        <v>40516</v>
      </c>
      <c r="D658" s="368" t="s">
        <v>9660</v>
      </c>
      <c r="E658" s="367" t="s">
        <v>8464</v>
      </c>
      <c r="F658" s="367" t="s">
        <v>9661</v>
      </c>
      <c r="G658" s="367" t="s">
        <v>9661</v>
      </c>
    </row>
    <row r="659" spans="1:7" ht="33.75">
      <c r="A659" s="366" t="str">
        <f t="shared" si="10"/>
        <v>SINAPI-I 40529</v>
      </c>
      <c r="B659" s="367" t="s">
        <v>8342</v>
      </c>
      <c r="C659" s="367">
        <v>40529</v>
      </c>
      <c r="D659" s="368" t="s">
        <v>9662</v>
      </c>
      <c r="E659" s="367" t="s">
        <v>8464</v>
      </c>
      <c r="F659" s="367" t="s">
        <v>9663</v>
      </c>
      <c r="G659" s="367" t="s">
        <v>9663</v>
      </c>
    </row>
    <row r="660" spans="1:7" ht="33.75">
      <c r="A660" s="366" t="str">
        <f t="shared" si="10"/>
        <v>SINAPI-I 36170</v>
      </c>
      <c r="B660" s="367" t="s">
        <v>8342</v>
      </c>
      <c r="C660" s="367">
        <v>36170</v>
      </c>
      <c r="D660" s="368" t="s">
        <v>9664</v>
      </c>
      <c r="E660" s="367" t="s">
        <v>8464</v>
      </c>
      <c r="F660" s="367" t="s">
        <v>9665</v>
      </c>
      <c r="G660" s="367" t="s">
        <v>9665</v>
      </c>
    </row>
    <row r="661" spans="1:7" ht="33.75">
      <c r="A661" s="366" t="str">
        <f t="shared" si="10"/>
        <v>SINAPI-I 40524</v>
      </c>
      <c r="B661" s="367" t="s">
        <v>8342</v>
      </c>
      <c r="C661" s="367">
        <v>40524</v>
      </c>
      <c r="D661" s="368" t="s">
        <v>9666</v>
      </c>
      <c r="E661" s="367" t="s">
        <v>8464</v>
      </c>
      <c r="F661" s="367" t="s">
        <v>9667</v>
      </c>
      <c r="G661" s="367" t="s">
        <v>9667</v>
      </c>
    </row>
    <row r="662" spans="1:7" ht="33.75">
      <c r="A662" s="366" t="str">
        <f t="shared" si="10"/>
        <v>SINAPI-I 36156</v>
      </c>
      <c r="B662" s="367" t="s">
        <v>8342</v>
      </c>
      <c r="C662" s="367">
        <v>36156</v>
      </c>
      <c r="D662" s="368" t="s">
        <v>9668</v>
      </c>
      <c r="E662" s="367" t="s">
        <v>8464</v>
      </c>
      <c r="F662" s="367" t="s">
        <v>9669</v>
      </c>
      <c r="G662" s="367" t="s">
        <v>9669</v>
      </c>
    </row>
    <row r="663" spans="1:7" ht="33.75">
      <c r="A663" s="366" t="str">
        <f t="shared" si="10"/>
        <v>SINAPI-I 36155</v>
      </c>
      <c r="B663" s="367" t="s">
        <v>8342</v>
      </c>
      <c r="C663" s="367">
        <v>36155</v>
      </c>
      <c r="D663" s="368" t="s">
        <v>9670</v>
      </c>
      <c r="E663" s="367" t="s">
        <v>8464</v>
      </c>
      <c r="F663" s="367" t="s">
        <v>9671</v>
      </c>
      <c r="G663" s="367" t="s">
        <v>9671</v>
      </c>
    </row>
    <row r="664" spans="1:7" ht="33.75">
      <c r="A664" s="366" t="str">
        <f t="shared" si="10"/>
        <v>SINAPI-I 36154</v>
      </c>
      <c r="B664" s="367" t="s">
        <v>8342</v>
      </c>
      <c r="C664" s="367">
        <v>36154</v>
      </c>
      <c r="D664" s="368" t="s">
        <v>9672</v>
      </c>
      <c r="E664" s="367" t="s">
        <v>8464</v>
      </c>
      <c r="F664" s="367" t="s">
        <v>9673</v>
      </c>
      <c r="G664" s="367" t="s">
        <v>9673</v>
      </c>
    </row>
    <row r="665" spans="1:7" ht="22.5">
      <c r="A665" s="366" t="str">
        <f t="shared" si="10"/>
        <v>SINAPI-I 695</v>
      </c>
      <c r="B665" s="367" t="s">
        <v>8342</v>
      </c>
      <c r="C665" s="367">
        <v>695</v>
      </c>
      <c r="D665" s="368" t="s">
        <v>9674</v>
      </c>
      <c r="E665" s="367" t="s">
        <v>8464</v>
      </c>
      <c r="F665" s="367" t="s">
        <v>9675</v>
      </c>
      <c r="G665" s="367" t="s">
        <v>9675</v>
      </c>
    </row>
    <row r="666" spans="1:7" ht="22.5">
      <c r="A666" s="366" t="str">
        <f t="shared" si="10"/>
        <v>SINAPI-I 679</v>
      </c>
      <c r="B666" s="367" t="s">
        <v>8342</v>
      </c>
      <c r="C666" s="367">
        <v>679</v>
      </c>
      <c r="D666" s="368" t="s">
        <v>9676</v>
      </c>
      <c r="E666" s="367" t="s">
        <v>8464</v>
      </c>
      <c r="F666" s="367" t="s">
        <v>9677</v>
      </c>
      <c r="G666" s="367" t="s">
        <v>9677</v>
      </c>
    </row>
    <row r="667" spans="1:7" ht="22.5">
      <c r="A667" s="366" t="str">
        <f t="shared" si="10"/>
        <v>SINAPI-I 711</v>
      </c>
      <c r="B667" s="367" t="s">
        <v>8342</v>
      </c>
      <c r="C667" s="367">
        <v>711</v>
      </c>
      <c r="D667" s="368" t="s">
        <v>9678</v>
      </c>
      <c r="E667" s="367" t="s">
        <v>8464</v>
      </c>
      <c r="F667" s="367" t="s">
        <v>9679</v>
      </c>
      <c r="G667" s="367" t="s">
        <v>9679</v>
      </c>
    </row>
    <row r="668" spans="1:7" ht="22.5">
      <c r="A668" s="366" t="str">
        <f t="shared" si="10"/>
        <v>SINAPI-I 712</v>
      </c>
      <c r="B668" s="367" t="s">
        <v>8342</v>
      </c>
      <c r="C668" s="367">
        <v>712</v>
      </c>
      <c r="D668" s="368" t="s">
        <v>9680</v>
      </c>
      <c r="E668" s="367" t="s">
        <v>8464</v>
      </c>
      <c r="F668" s="367" t="s">
        <v>9665</v>
      </c>
      <c r="G668" s="367" t="s">
        <v>9665</v>
      </c>
    </row>
    <row r="669" spans="1:7">
      <c r="A669" s="366" t="str">
        <f t="shared" si="10"/>
        <v>SINAPI-I 12614</v>
      </c>
      <c r="B669" s="367" t="s">
        <v>8342</v>
      </c>
      <c r="C669" s="367">
        <v>12614</v>
      </c>
      <c r="D669" s="368" t="s">
        <v>9681</v>
      </c>
      <c r="E669" s="367" t="s">
        <v>8327</v>
      </c>
      <c r="F669" s="367" t="s">
        <v>9682</v>
      </c>
      <c r="G669" s="367" t="s">
        <v>9682</v>
      </c>
    </row>
    <row r="670" spans="1:7">
      <c r="A670" s="366" t="str">
        <f t="shared" si="10"/>
        <v>SINAPI-I 6140</v>
      </c>
      <c r="B670" s="367" t="s">
        <v>8342</v>
      </c>
      <c r="C670" s="367">
        <v>6140</v>
      </c>
      <c r="D670" s="368" t="s">
        <v>9683</v>
      </c>
      <c r="E670" s="367" t="s">
        <v>8327</v>
      </c>
      <c r="F670" s="367" t="s">
        <v>9586</v>
      </c>
      <c r="G670" s="367" t="s">
        <v>9586</v>
      </c>
    </row>
    <row r="671" spans="1:7">
      <c r="A671" s="366" t="str">
        <f t="shared" si="10"/>
        <v>SINAPI-I 38399</v>
      </c>
      <c r="B671" s="367" t="s">
        <v>8342</v>
      </c>
      <c r="C671" s="367">
        <v>38399</v>
      </c>
      <c r="D671" s="368" t="s">
        <v>9684</v>
      </c>
      <c r="E671" s="367" t="s">
        <v>8327</v>
      </c>
      <c r="F671" s="367" t="s">
        <v>9685</v>
      </c>
      <c r="G671" s="367" t="s">
        <v>9685</v>
      </c>
    </row>
    <row r="672" spans="1:7" ht="22.5">
      <c r="A672" s="366" t="str">
        <f t="shared" si="10"/>
        <v>SINAPI-I 735</v>
      </c>
      <c r="B672" s="367" t="s">
        <v>8342</v>
      </c>
      <c r="C672" s="367">
        <v>735</v>
      </c>
      <c r="D672" s="368" t="s">
        <v>9686</v>
      </c>
      <c r="E672" s="367" t="s">
        <v>8327</v>
      </c>
      <c r="F672" s="367" t="s">
        <v>9687</v>
      </c>
      <c r="G672" s="367" t="s">
        <v>9687</v>
      </c>
    </row>
    <row r="673" spans="1:7" ht="22.5">
      <c r="A673" s="366" t="str">
        <f t="shared" si="10"/>
        <v>SINAPI-I 736</v>
      </c>
      <c r="B673" s="367" t="s">
        <v>8342</v>
      </c>
      <c r="C673" s="367">
        <v>736</v>
      </c>
      <c r="D673" s="368" t="s">
        <v>9688</v>
      </c>
      <c r="E673" s="367" t="s">
        <v>8327</v>
      </c>
      <c r="F673" s="367" t="s">
        <v>9689</v>
      </c>
      <c r="G673" s="367" t="s">
        <v>9689</v>
      </c>
    </row>
    <row r="674" spans="1:7" ht="22.5">
      <c r="A674" s="366" t="str">
        <f t="shared" si="10"/>
        <v>SINAPI-I 729</v>
      </c>
      <c r="B674" s="367" t="s">
        <v>8342</v>
      </c>
      <c r="C674" s="367">
        <v>729</v>
      </c>
      <c r="D674" s="368" t="s">
        <v>9690</v>
      </c>
      <c r="E674" s="367" t="s">
        <v>8327</v>
      </c>
      <c r="F674" s="367" t="s">
        <v>9691</v>
      </c>
      <c r="G674" s="367" t="s">
        <v>9691</v>
      </c>
    </row>
    <row r="675" spans="1:7" ht="22.5">
      <c r="A675" s="366" t="str">
        <f t="shared" si="10"/>
        <v>SINAPI-I 39925</v>
      </c>
      <c r="B675" s="367" t="s">
        <v>8342</v>
      </c>
      <c r="C675" s="367">
        <v>39925</v>
      </c>
      <c r="D675" s="368" t="s">
        <v>9692</v>
      </c>
      <c r="E675" s="367" t="s">
        <v>8327</v>
      </c>
      <c r="F675" s="367" t="s">
        <v>9693</v>
      </c>
      <c r="G675" s="367" t="s">
        <v>9693</v>
      </c>
    </row>
    <row r="676" spans="1:7" ht="22.5">
      <c r="A676" s="366" t="str">
        <f t="shared" si="10"/>
        <v>SINAPI-I 731</v>
      </c>
      <c r="B676" s="367" t="s">
        <v>8342</v>
      </c>
      <c r="C676" s="367">
        <v>731</v>
      </c>
      <c r="D676" s="368" t="s">
        <v>9694</v>
      </c>
      <c r="E676" s="367" t="s">
        <v>8327</v>
      </c>
      <c r="F676" s="367" t="s">
        <v>9695</v>
      </c>
      <c r="G676" s="367" t="s">
        <v>9695</v>
      </c>
    </row>
    <row r="677" spans="1:7" ht="22.5">
      <c r="A677" s="366" t="str">
        <f t="shared" si="10"/>
        <v>SINAPI-I 10575</v>
      </c>
      <c r="B677" s="367" t="s">
        <v>8342</v>
      </c>
      <c r="C677" s="367">
        <v>10575</v>
      </c>
      <c r="D677" s="368" t="s">
        <v>9696</v>
      </c>
      <c r="E677" s="367" t="s">
        <v>8327</v>
      </c>
      <c r="F677" s="367" t="s">
        <v>9697</v>
      </c>
      <c r="G677" s="367" t="s">
        <v>9697</v>
      </c>
    </row>
    <row r="678" spans="1:7" ht="22.5">
      <c r="A678" s="366" t="str">
        <f t="shared" si="10"/>
        <v>SINAPI-I 733</v>
      </c>
      <c r="B678" s="367" t="s">
        <v>8342</v>
      </c>
      <c r="C678" s="367">
        <v>733</v>
      </c>
      <c r="D678" s="368" t="s">
        <v>9698</v>
      </c>
      <c r="E678" s="367" t="s">
        <v>8327</v>
      </c>
      <c r="F678" s="367" t="s">
        <v>9699</v>
      </c>
      <c r="G678" s="367" t="s">
        <v>9699</v>
      </c>
    </row>
    <row r="679" spans="1:7" ht="22.5">
      <c r="A679" s="366" t="str">
        <f t="shared" si="10"/>
        <v>SINAPI-I 732</v>
      </c>
      <c r="B679" s="367" t="s">
        <v>8342</v>
      </c>
      <c r="C679" s="367">
        <v>732</v>
      </c>
      <c r="D679" s="368" t="s">
        <v>9700</v>
      </c>
      <c r="E679" s="367" t="s">
        <v>8327</v>
      </c>
      <c r="F679" s="367" t="s">
        <v>9701</v>
      </c>
      <c r="G679" s="367" t="s">
        <v>9701</v>
      </c>
    </row>
    <row r="680" spans="1:7" ht="22.5">
      <c r="A680" s="366" t="str">
        <f t="shared" si="10"/>
        <v>SINAPI-I 737</v>
      </c>
      <c r="B680" s="367" t="s">
        <v>8342</v>
      </c>
      <c r="C680" s="367">
        <v>737</v>
      </c>
      <c r="D680" s="368" t="s">
        <v>9702</v>
      </c>
      <c r="E680" s="367" t="s">
        <v>8327</v>
      </c>
      <c r="F680" s="367" t="s">
        <v>9703</v>
      </c>
      <c r="G680" s="367" t="s">
        <v>9703</v>
      </c>
    </row>
    <row r="681" spans="1:7" ht="22.5">
      <c r="A681" s="366" t="str">
        <f t="shared" si="10"/>
        <v>SINAPI-I 738</v>
      </c>
      <c r="B681" s="367" t="s">
        <v>8342</v>
      </c>
      <c r="C681" s="367">
        <v>738</v>
      </c>
      <c r="D681" s="368" t="s">
        <v>9704</v>
      </c>
      <c r="E681" s="367" t="s">
        <v>8327</v>
      </c>
      <c r="F681" s="367" t="s">
        <v>9705</v>
      </c>
      <c r="G681" s="367" t="s">
        <v>9705</v>
      </c>
    </row>
    <row r="682" spans="1:7" ht="22.5">
      <c r="A682" s="366" t="str">
        <f t="shared" si="10"/>
        <v>SINAPI-I 740</v>
      </c>
      <c r="B682" s="367" t="s">
        <v>8342</v>
      </c>
      <c r="C682" s="367">
        <v>740</v>
      </c>
      <c r="D682" s="368" t="s">
        <v>9706</v>
      </c>
      <c r="E682" s="367" t="s">
        <v>8327</v>
      </c>
      <c r="F682" s="367" t="s">
        <v>9707</v>
      </c>
      <c r="G682" s="367" t="s">
        <v>9707</v>
      </c>
    </row>
    <row r="683" spans="1:7" ht="22.5">
      <c r="A683" s="366" t="str">
        <f t="shared" si="10"/>
        <v>SINAPI-I 734</v>
      </c>
      <c r="B683" s="367" t="s">
        <v>8342</v>
      </c>
      <c r="C683" s="367">
        <v>734</v>
      </c>
      <c r="D683" s="368" t="s">
        <v>9708</v>
      </c>
      <c r="E683" s="367" t="s">
        <v>8327</v>
      </c>
      <c r="F683" s="367" t="s">
        <v>9709</v>
      </c>
      <c r="G683" s="367" t="s">
        <v>9709</v>
      </c>
    </row>
    <row r="684" spans="1:7">
      <c r="A684" s="366" t="str">
        <f t="shared" si="10"/>
        <v>SINAPI-I 39008</v>
      </c>
      <c r="B684" s="367" t="s">
        <v>8342</v>
      </c>
      <c r="C684" s="367">
        <v>39008</v>
      </c>
      <c r="D684" s="368" t="s">
        <v>9710</v>
      </c>
      <c r="E684" s="367" t="s">
        <v>8327</v>
      </c>
      <c r="F684" s="367" t="s">
        <v>9711</v>
      </c>
      <c r="G684" s="367" t="s">
        <v>9711</v>
      </c>
    </row>
    <row r="685" spans="1:7">
      <c r="A685" s="366" t="str">
        <f t="shared" si="10"/>
        <v>SINAPI-I 39009</v>
      </c>
      <c r="B685" s="367" t="s">
        <v>8342</v>
      </c>
      <c r="C685" s="367">
        <v>39009</v>
      </c>
      <c r="D685" s="368" t="s">
        <v>9712</v>
      </c>
      <c r="E685" s="367" t="s">
        <v>8327</v>
      </c>
      <c r="F685" s="367" t="s">
        <v>9713</v>
      </c>
      <c r="G685" s="367" t="s">
        <v>9713</v>
      </c>
    </row>
    <row r="686" spans="1:7" ht="33.75">
      <c r="A686" s="366" t="str">
        <f t="shared" si="10"/>
        <v>SINAPI-I 10587</v>
      </c>
      <c r="B686" s="367" t="s">
        <v>8342</v>
      </c>
      <c r="C686" s="367">
        <v>10587</v>
      </c>
      <c r="D686" s="368" t="s">
        <v>9714</v>
      </c>
      <c r="E686" s="367" t="s">
        <v>8327</v>
      </c>
      <c r="F686" s="367" t="s">
        <v>9715</v>
      </c>
      <c r="G686" s="367" t="s">
        <v>9715</v>
      </c>
    </row>
    <row r="687" spans="1:7" ht="33.75">
      <c r="A687" s="366" t="str">
        <f t="shared" si="10"/>
        <v>SINAPI-I 759</v>
      </c>
      <c r="B687" s="367" t="s">
        <v>8342</v>
      </c>
      <c r="C687" s="367">
        <v>759</v>
      </c>
      <c r="D687" s="368" t="s">
        <v>9716</v>
      </c>
      <c r="E687" s="367" t="s">
        <v>8327</v>
      </c>
      <c r="F687" s="367" t="s">
        <v>9717</v>
      </c>
      <c r="G687" s="367" t="s">
        <v>9717</v>
      </c>
    </row>
    <row r="688" spans="1:7" ht="33.75">
      <c r="A688" s="366" t="str">
        <f t="shared" si="10"/>
        <v>SINAPI-I 761</v>
      </c>
      <c r="B688" s="367" t="s">
        <v>8342</v>
      </c>
      <c r="C688" s="367">
        <v>761</v>
      </c>
      <c r="D688" s="368" t="s">
        <v>9718</v>
      </c>
      <c r="E688" s="367" t="s">
        <v>8327</v>
      </c>
      <c r="F688" s="367" t="s">
        <v>9719</v>
      </c>
      <c r="G688" s="367" t="s">
        <v>9719</v>
      </c>
    </row>
    <row r="689" spans="1:7" ht="33.75">
      <c r="A689" s="366" t="str">
        <f t="shared" si="10"/>
        <v>SINAPI-I 750</v>
      </c>
      <c r="B689" s="367" t="s">
        <v>8342</v>
      </c>
      <c r="C689" s="367">
        <v>750</v>
      </c>
      <c r="D689" s="368" t="s">
        <v>9720</v>
      </c>
      <c r="E689" s="367" t="s">
        <v>8327</v>
      </c>
      <c r="F689" s="367" t="s">
        <v>9721</v>
      </c>
      <c r="G689" s="367" t="s">
        <v>9721</v>
      </c>
    </row>
    <row r="690" spans="1:7" ht="33.75">
      <c r="A690" s="366" t="str">
        <f t="shared" si="10"/>
        <v>SINAPI-I 755</v>
      </c>
      <c r="B690" s="367" t="s">
        <v>8342</v>
      </c>
      <c r="C690" s="367">
        <v>755</v>
      </c>
      <c r="D690" s="368" t="s">
        <v>9722</v>
      </c>
      <c r="E690" s="367" t="s">
        <v>8327</v>
      </c>
      <c r="F690" s="367" t="s">
        <v>9723</v>
      </c>
      <c r="G690" s="367" t="s">
        <v>9723</v>
      </c>
    </row>
    <row r="691" spans="1:7" ht="33.75">
      <c r="A691" s="366" t="str">
        <f t="shared" si="10"/>
        <v>SINAPI-I 749</v>
      </c>
      <c r="B691" s="367" t="s">
        <v>8342</v>
      </c>
      <c r="C691" s="367">
        <v>749</v>
      </c>
      <c r="D691" s="368" t="s">
        <v>9724</v>
      </c>
      <c r="E691" s="367" t="s">
        <v>8327</v>
      </c>
      <c r="F691" s="367" t="s">
        <v>9725</v>
      </c>
      <c r="G691" s="367" t="s">
        <v>9725</v>
      </c>
    </row>
    <row r="692" spans="1:7" ht="33.75">
      <c r="A692" s="366" t="str">
        <f t="shared" si="10"/>
        <v>SINAPI-I 756</v>
      </c>
      <c r="B692" s="367" t="s">
        <v>8342</v>
      </c>
      <c r="C692" s="367">
        <v>756</v>
      </c>
      <c r="D692" s="368" t="s">
        <v>9726</v>
      </c>
      <c r="E692" s="367" t="s">
        <v>8327</v>
      </c>
      <c r="F692" s="367" t="s">
        <v>9727</v>
      </c>
      <c r="G692" s="367" t="s">
        <v>9727</v>
      </c>
    </row>
    <row r="693" spans="1:7" ht="22.5">
      <c r="A693" s="366" t="str">
        <f t="shared" si="10"/>
        <v>SINAPI-I 757</v>
      </c>
      <c r="B693" s="367" t="s">
        <v>8342</v>
      </c>
      <c r="C693" s="367">
        <v>757</v>
      </c>
      <c r="D693" s="368" t="s">
        <v>9728</v>
      </c>
      <c r="E693" s="367" t="s">
        <v>8327</v>
      </c>
      <c r="F693" s="367" t="s">
        <v>9729</v>
      </c>
      <c r="G693" s="367" t="s">
        <v>9729</v>
      </c>
    </row>
    <row r="694" spans="1:7" ht="22.5">
      <c r="A694" s="366" t="str">
        <f t="shared" si="10"/>
        <v>SINAPI-I 10588</v>
      </c>
      <c r="B694" s="367" t="s">
        <v>8342</v>
      </c>
      <c r="C694" s="367">
        <v>10588</v>
      </c>
      <c r="D694" s="368" t="s">
        <v>9730</v>
      </c>
      <c r="E694" s="367" t="s">
        <v>8327</v>
      </c>
      <c r="F694" s="367" t="s">
        <v>9731</v>
      </c>
      <c r="G694" s="367" t="s">
        <v>9731</v>
      </c>
    </row>
    <row r="695" spans="1:7" ht="22.5">
      <c r="A695" s="366" t="str">
        <f t="shared" si="10"/>
        <v>SINAPI-I 10592</v>
      </c>
      <c r="B695" s="367" t="s">
        <v>8342</v>
      </c>
      <c r="C695" s="367">
        <v>10592</v>
      </c>
      <c r="D695" s="368" t="s">
        <v>9732</v>
      </c>
      <c r="E695" s="367" t="s">
        <v>8327</v>
      </c>
      <c r="F695" s="367" t="s">
        <v>9733</v>
      </c>
      <c r="G695" s="367" t="s">
        <v>9733</v>
      </c>
    </row>
    <row r="696" spans="1:7" ht="22.5">
      <c r="A696" s="366" t="str">
        <f t="shared" si="10"/>
        <v>SINAPI-I 10589</v>
      </c>
      <c r="B696" s="367" t="s">
        <v>8342</v>
      </c>
      <c r="C696" s="367">
        <v>10589</v>
      </c>
      <c r="D696" s="368" t="s">
        <v>9734</v>
      </c>
      <c r="E696" s="367" t="s">
        <v>8327</v>
      </c>
      <c r="F696" s="367" t="s">
        <v>9735</v>
      </c>
      <c r="G696" s="367" t="s">
        <v>9735</v>
      </c>
    </row>
    <row r="697" spans="1:7" ht="22.5">
      <c r="A697" s="366" t="str">
        <f t="shared" si="10"/>
        <v>SINAPI-I 760</v>
      </c>
      <c r="B697" s="367" t="s">
        <v>8342</v>
      </c>
      <c r="C697" s="367">
        <v>760</v>
      </c>
      <c r="D697" s="368" t="s">
        <v>9736</v>
      </c>
      <c r="E697" s="367" t="s">
        <v>8327</v>
      </c>
      <c r="F697" s="367" t="s">
        <v>9737</v>
      </c>
      <c r="G697" s="367" t="s">
        <v>9737</v>
      </c>
    </row>
    <row r="698" spans="1:7" ht="22.5">
      <c r="A698" s="366" t="str">
        <f t="shared" si="10"/>
        <v>SINAPI-I 751</v>
      </c>
      <c r="B698" s="367" t="s">
        <v>8342</v>
      </c>
      <c r="C698" s="367">
        <v>751</v>
      </c>
      <c r="D698" s="368" t="s">
        <v>9738</v>
      </c>
      <c r="E698" s="367" t="s">
        <v>8327</v>
      </c>
      <c r="F698" s="367" t="s">
        <v>9739</v>
      </c>
      <c r="G698" s="367" t="s">
        <v>9739</v>
      </c>
    </row>
    <row r="699" spans="1:7" ht="22.5">
      <c r="A699" s="366" t="str">
        <f t="shared" si="10"/>
        <v>SINAPI-I 754</v>
      </c>
      <c r="B699" s="367" t="s">
        <v>8342</v>
      </c>
      <c r="C699" s="367">
        <v>754</v>
      </c>
      <c r="D699" s="368" t="s">
        <v>9740</v>
      </c>
      <c r="E699" s="367" t="s">
        <v>8327</v>
      </c>
      <c r="F699" s="367" t="s">
        <v>9741</v>
      </c>
      <c r="G699" s="367" t="s">
        <v>9741</v>
      </c>
    </row>
    <row r="700" spans="1:7">
      <c r="A700" s="366" t="str">
        <f t="shared" si="10"/>
        <v>SINAPI-I 14013</v>
      </c>
      <c r="B700" s="367" t="s">
        <v>8342</v>
      </c>
      <c r="C700" s="367">
        <v>14013</v>
      </c>
      <c r="D700" s="368" t="s">
        <v>9742</v>
      </c>
      <c r="E700" s="367" t="s">
        <v>8327</v>
      </c>
      <c r="F700" s="367" t="s">
        <v>9743</v>
      </c>
      <c r="G700" s="367" t="s">
        <v>9743</v>
      </c>
    </row>
    <row r="701" spans="1:7" ht="22.5">
      <c r="A701" s="366" t="str">
        <f t="shared" si="10"/>
        <v>SINAPI-I 39917</v>
      </c>
      <c r="B701" s="367" t="s">
        <v>8342</v>
      </c>
      <c r="C701" s="367">
        <v>39917</v>
      </c>
      <c r="D701" s="368" t="s">
        <v>9744</v>
      </c>
      <c r="E701" s="367" t="s">
        <v>8327</v>
      </c>
      <c r="F701" s="367" t="s">
        <v>9745</v>
      </c>
      <c r="G701" s="367" t="s">
        <v>9745</v>
      </c>
    </row>
    <row r="702" spans="1:7">
      <c r="A702" s="366" t="str">
        <f t="shared" si="10"/>
        <v>SINAPI-I 5081</v>
      </c>
      <c r="B702" s="367" t="s">
        <v>8342</v>
      </c>
      <c r="C702" s="367">
        <v>5081</v>
      </c>
      <c r="D702" s="368" t="s">
        <v>9746</v>
      </c>
      <c r="E702" s="367" t="s">
        <v>9452</v>
      </c>
      <c r="F702" s="367" t="s">
        <v>9747</v>
      </c>
      <c r="G702" s="367" t="s">
        <v>9747</v>
      </c>
    </row>
    <row r="703" spans="1:7">
      <c r="A703" s="366" t="str">
        <f t="shared" si="10"/>
        <v>SINAPI-I 38167</v>
      </c>
      <c r="B703" s="367" t="s">
        <v>8342</v>
      </c>
      <c r="C703" s="367">
        <v>38167</v>
      </c>
      <c r="D703" s="368" t="s">
        <v>9748</v>
      </c>
      <c r="E703" s="367" t="s">
        <v>9452</v>
      </c>
      <c r="F703" s="367" t="s">
        <v>9749</v>
      </c>
      <c r="G703" s="367" t="s">
        <v>9749</v>
      </c>
    </row>
    <row r="704" spans="1:7">
      <c r="A704" s="366" t="str">
        <f t="shared" si="10"/>
        <v>SINAPI-I 36145</v>
      </c>
      <c r="B704" s="367" t="s">
        <v>8342</v>
      </c>
      <c r="C704" s="367">
        <v>36145</v>
      </c>
      <c r="D704" s="368" t="s">
        <v>9750</v>
      </c>
      <c r="E704" s="367" t="s">
        <v>9452</v>
      </c>
      <c r="F704" s="367" t="s">
        <v>9751</v>
      </c>
      <c r="G704" s="367" t="s">
        <v>9751</v>
      </c>
    </row>
    <row r="705" spans="1:7">
      <c r="A705" s="366" t="str">
        <f t="shared" si="10"/>
        <v>SINAPI-I 12893</v>
      </c>
      <c r="B705" s="367" t="s">
        <v>8342</v>
      </c>
      <c r="C705" s="367">
        <v>12893</v>
      </c>
      <c r="D705" s="368" t="s">
        <v>9752</v>
      </c>
      <c r="E705" s="367" t="s">
        <v>9452</v>
      </c>
      <c r="F705" s="367" t="s">
        <v>9753</v>
      </c>
      <c r="G705" s="367" t="s">
        <v>9753</v>
      </c>
    </row>
    <row r="706" spans="1:7">
      <c r="A706" s="366" t="str">
        <f t="shared" si="10"/>
        <v>SINAPI-I 11685</v>
      </c>
      <c r="B706" s="367" t="s">
        <v>8342</v>
      </c>
      <c r="C706" s="367">
        <v>11685</v>
      </c>
      <c r="D706" s="368" t="s">
        <v>9754</v>
      </c>
      <c r="E706" s="367" t="s">
        <v>8327</v>
      </c>
      <c r="F706" s="367" t="s">
        <v>9755</v>
      </c>
      <c r="G706" s="367" t="s">
        <v>9755</v>
      </c>
    </row>
    <row r="707" spans="1:7">
      <c r="A707" s="366" t="str">
        <f t="shared" si="10"/>
        <v>SINAPI-I 11679</v>
      </c>
      <c r="B707" s="367" t="s">
        <v>8342</v>
      </c>
      <c r="C707" s="367">
        <v>11679</v>
      </c>
      <c r="D707" s="368" t="s">
        <v>9756</v>
      </c>
      <c r="E707" s="367" t="s">
        <v>8327</v>
      </c>
      <c r="F707" s="367" t="s">
        <v>9757</v>
      </c>
      <c r="G707" s="367" t="s">
        <v>9757</v>
      </c>
    </row>
    <row r="708" spans="1:7">
      <c r="A708" s="366" t="str">
        <f t="shared" si="10"/>
        <v>SINAPI-I 11680</v>
      </c>
      <c r="B708" s="367" t="s">
        <v>8342</v>
      </c>
      <c r="C708" s="367">
        <v>11680</v>
      </c>
      <c r="D708" s="368" t="s">
        <v>9758</v>
      </c>
      <c r="E708" s="367" t="s">
        <v>8327</v>
      </c>
      <c r="F708" s="367" t="s">
        <v>9759</v>
      </c>
      <c r="G708" s="367" t="s">
        <v>9759</v>
      </c>
    </row>
    <row r="709" spans="1:7">
      <c r="A709" s="366" t="str">
        <f t="shared" si="10"/>
        <v>SINAPI-I 2512</v>
      </c>
      <c r="B709" s="367" t="s">
        <v>8342</v>
      </c>
      <c r="C709" s="367">
        <v>2512</v>
      </c>
      <c r="D709" s="368" t="s">
        <v>9760</v>
      </c>
      <c r="E709" s="367" t="s">
        <v>8327</v>
      </c>
      <c r="F709" s="367" t="s">
        <v>9761</v>
      </c>
      <c r="G709" s="367" t="s">
        <v>9761</v>
      </c>
    </row>
    <row r="710" spans="1:7">
      <c r="A710" s="366" t="str">
        <f t="shared" si="10"/>
        <v>SINAPI-I 4374</v>
      </c>
      <c r="B710" s="367" t="s">
        <v>8342</v>
      </c>
      <c r="C710" s="367">
        <v>4374</v>
      </c>
      <c r="D710" s="368" t="s">
        <v>9762</v>
      </c>
      <c r="E710" s="367" t="s">
        <v>8327</v>
      </c>
      <c r="F710" s="367" t="s">
        <v>9763</v>
      </c>
      <c r="G710" s="367" t="s">
        <v>9763</v>
      </c>
    </row>
    <row r="711" spans="1:7" ht="22.5">
      <c r="A711" s="366" t="str">
        <f t="shared" ref="A711:A774" si="11">CONCATENAR</f>
        <v>SINAPI-I 7568</v>
      </c>
      <c r="B711" s="367" t="s">
        <v>8342</v>
      </c>
      <c r="C711" s="367">
        <v>7568</v>
      </c>
      <c r="D711" s="368" t="s">
        <v>9764</v>
      </c>
      <c r="E711" s="367" t="s">
        <v>8327</v>
      </c>
      <c r="F711" s="367" t="s">
        <v>8415</v>
      </c>
      <c r="G711" s="367" t="s">
        <v>8415</v>
      </c>
    </row>
    <row r="712" spans="1:7" ht="22.5">
      <c r="A712" s="366" t="str">
        <f t="shared" si="11"/>
        <v>SINAPI-I 7584</v>
      </c>
      <c r="B712" s="367" t="s">
        <v>8342</v>
      </c>
      <c r="C712" s="367">
        <v>7584</v>
      </c>
      <c r="D712" s="368" t="s">
        <v>9765</v>
      </c>
      <c r="E712" s="367" t="s">
        <v>8327</v>
      </c>
      <c r="F712" s="367" t="s">
        <v>9249</v>
      </c>
      <c r="G712" s="367" t="s">
        <v>9249</v>
      </c>
    </row>
    <row r="713" spans="1:7">
      <c r="A713" s="366" t="str">
        <f t="shared" si="11"/>
        <v>SINAPI-I 11945</v>
      </c>
      <c r="B713" s="367" t="s">
        <v>8342</v>
      </c>
      <c r="C713" s="367">
        <v>11945</v>
      </c>
      <c r="D713" s="368" t="s">
        <v>9766</v>
      </c>
      <c r="E713" s="367" t="s">
        <v>8327</v>
      </c>
      <c r="F713" s="367" t="s">
        <v>9767</v>
      </c>
      <c r="G713" s="367" t="s">
        <v>9767</v>
      </c>
    </row>
    <row r="714" spans="1:7">
      <c r="A714" s="366" t="str">
        <f t="shared" si="11"/>
        <v>SINAPI-I 11946</v>
      </c>
      <c r="B714" s="367" t="s">
        <v>8342</v>
      </c>
      <c r="C714" s="367">
        <v>11946</v>
      </c>
      <c r="D714" s="368" t="s">
        <v>9768</v>
      </c>
      <c r="E714" s="367" t="s">
        <v>8327</v>
      </c>
      <c r="F714" s="367" t="s">
        <v>9767</v>
      </c>
      <c r="G714" s="367" t="s">
        <v>9767</v>
      </c>
    </row>
    <row r="715" spans="1:7">
      <c r="A715" s="366" t="str">
        <f t="shared" si="11"/>
        <v>SINAPI-I 4375</v>
      </c>
      <c r="B715" s="367" t="s">
        <v>8342</v>
      </c>
      <c r="C715" s="367">
        <v>4375</v>
      </c>
      <c r="D715" s="368" t="s">
        <v>9769</v>
      </c>
      <c r="E715" s="367" t="s">
        <v>8327</v>
      </c>
      <c r="F715" s="367" t="s">
        <v>8403</v>
      </c>
      <c r="G715" s="367" t="s">
        <v>8403</v>
      </c>
    </row>
    <row r="716" spans="1:7" ht="22.5">
      <c r="A716" s="366" t="str">
        <f t="shared" si="11"/>
        <v>SINAPI-I 11950</v>
      </c>
      <c r="B716" s="367" t="s">
        <v>8342</v>
      </c>
      <c r="C716" s="367">
        <v>11950</v>
      </c>
      <c r="D716" s="368" t="s">
        <v>9770</v>
      </c>
      <c r="E716" s="367" t="s">
        <v>8327</v>
      </c>
      <c r="F716" s="367" t="s">
        <v>8419</v>
      </c>
      <c r="G716" s="367" t="s">
        <v>8419</v>
      </c>
    </row>
    <row r="717" spans="1:7">
      <c r="A717" s="366" t="str">
        <f t="shared" si="11"/>
        <v>SINAPI-I 4376</v>
      </c>
      <c r="B717" s="367" t="s">
        <v>8342</v>
      </c>
      <c r="C717" s="367">
        <v>4376</v>
      </c>
      <c r="D717" s="368" t="s">
        <v>9771</v>
      </c>
      <c r="E717" s="367" t="s">
        <v>8327</v>
      </c>
      <c r="F717" s="367" t="s">
        <v>8449</v>
      </c>
      <c r="G717" s="367" t="s">
        <v>8449</v>
      </c>
    </row>
    <row r="718" spans="1:7" ht="22.5">
      <c r="A718" s="366" t="str">
        <f t="shared" si="11"/>
        <v>SINAPI-I 7583</v>
      </c>
      <c r="B718" s="367" t="s">
        <v>8342</v>
      </c>
      <c r="C718" s="367">
        <v>7583</v>
      </c>
      <c r="D718" s="368" t="s">
        <v>9772</v>
      </c>
      <c r="E718" s="367" t="s">
        <v>8327</v>
      </c>
      <c r="F718" s="367" t="s">
        <v>9773</v>
      </c>
      <c r="G718" s="367" t="s">
        <v>9773</v>
      </c>
    </row>
    <row r="719" spans="1:7" ht="22.5">
      <c r="A719" s="366" t="str">
        <f t="shared" si="11"/>
        <v>SINAPI-I 4350</v>
      </c>
      <c r="B719" s="367" t="s">
        <v>8342</v>
      </c>
      <c r="C719" s="367">
        <v>4350</v>
      </c>
      <c r="D719" s="368" t="s">
        <v>9774</v>
      </c>
      <c r="E719" s="367" t="s">
        <v>8327</v>
      </c>
      <c r="F719" s="367" t="s">
        <v>9775</v>
      </c>
      <c r="G719" s="367" t="s">
        <v>9775</v>
      </c>
    </row>
    <row r="720" spans="1:7">
      <c r="A720" s="366" t="str">
        <f t="shared" si="11"/>
        <v>SINAPI-I 39886</v>
      </c>
      <c r="B720" s="367" t="s">
        <v>8342</v>
      </c>
      <c r="C720" s="367">
        <v>39886</v>
      </c>
      <c r="D720" s="368" t="s">
        <v>9776</v>
      </c>
      <c r="E720" s="367" t="s">
        <v>8327</v>
      </c>
      <c r="F720" s="367" t="s">
        <v>8716</v>
      </c>
      <c r="G720" s="367" t="s">
        <v>8716</v>
      </c>
    </row>
    <row r="721" spans="1:7">
      <c r="A721" s="366" t="str">
        <f t="shared" si="11"/>
        <v>SINAPI-I 39887</v>
      </c>
      <c r="B721" s="367" t="s">
        <v>8342</v>
      </c>
      <c r="C721" s="367">
        <v>39887</v>
      </c>
      <c r="D721" s="368" t="s">
        <v>9777</v>
      </c>
      <c r="E721" s="367" t="s">
        <v>8327</v>
      </c>
      <c r="F721" s="367" t="s">
        <v>9778</v>
      </c>
      <c r="G721" s="367" t="s">
        <v>9778</v>
      </c>
    </row>
    <row r="722" spans="1:7">
      <c r="A722" s="366" t="str">
        <f t="shared" si="11"/>
        <v>SINAPI-I 39888</v>
      </c>
      <c r="B722" s="367" t="s">
        <v>8342</v>
      </c>
      <c r="C722" s="367">
        <v>39888</v>
      </c>
      <c r="D722" s="368" t="s">
        <v>9779</v>
      </c>
      <c r="E722" s="367" t="s">
        <v>8327</v>
      </c>
      <c r="F722" s="367" t="s">
        <v>9780</v>
      </c>
      <c r="G722" s="367" t="s">
        <v>9780</v>
      </c>
    </row>
    <row r="723" spans="1:7">
      <c r="A723" s="366" t="str">
        <f t="shared" si="11"/>
        <v>SINAPI-I 39890</v>
      </c>
      <c r="B723" s="367" t="s">
        <v>8342</v>
      </c>
      <c r="C723" s="367">
        <v>39890</v>
      </c>
      <c r="D723" s="368" t="s">
        <v>9781</v>
      </c>
      <c r="E723" s="367" t="s">
        <v>8327</v>
      </c>
      <c r="F723" s="367" t="s">
        <v>9782</v>
      </c>
      <c r="G723" s="367" t="s">
        <v>9782</v>
      </c>
    </row>
    <row r="724" spans="1:7">
      <c r="A724" s="366" t="str">
        <f t="shared" si="11"/>
        <v>SINAPI-I 39891</v>
      </c>
      <c r="B724" s="367" t="s">
        <v>8342</v>
      </c>
      <c r="C724" s="367">
        <v>39891</v>
      </c>
      <c r="D724" s="368" t="s">
        <v>9783</v>
      </c>
      <c r="E724" s="367" t="s">
        <v>8327</v>
      </c>
      <c r="F724" s="367" t="s">
        <v>9265</v>
      </c>
      <c r="G724" s="367" t="s">
        <v>9265</v>
      </c>
    </row>
    <row r="725" spans="1:7">
      <c r="A725" s="366" t="str">
        <f t="shared" si="11"/>
        <v>SINAPI-I 39892</v>
      </c>
      <c r="B725" s="367" t="s">
        <v>8342</v>
      </c>
      <c r="C725" s="367">
        <v>39892</v>
      </c>
      <c r="D725" s="368" t="s">
        <v>9784</v>
      </c>
      <c r="E725" s="367" t="s">
        <v>8327</v>
      </c>
      <c r="F725" s="367" t="s">
        <v>9785</v>
      </c>
      <c r="G725" s="367" t="s">
        <v>9785</v>
      </c>
    </row>
    <row r="726" spans="1:7">
      <c r="A726" s="366" t="str">
        <f t="shared" si="11"/>
        <v>SINAPI-I 790</v>
      </c>
      <c r="B726" s="367" t="s">
        <v>8342</v>
      </c>
      <c r="C726" s="367">
        <v>790</v>
      </c>
      <c r="D726" s="368" t="s">
        <v>9786</v>
      </c>
      <c r="E726" s="367" t="s">
        <v>8327</v>
      </c>
      <c r="F726" s="367" t="s">
        <v>9787</v>
      </c>
      <c r="G726" s="367" t="s">
        <v>9787</v>
      </c>
    </row>
    <row r="727" spans="1:7">
      <c r="A727" s="366" t="str">
        <f t="shared" si="11"/>
        <v>SINAPI-I 766</v>
      </c>
      <c r="B727" s="367" t="s">
        <v>8342</v>
      </c>
      <c r="C727" s="367">
        <v>766</v>
      </c>
      <c r="D727" s="368" t="s">
        <v>9788</v>
      </c>
      <c r="E727" s="367" t="s">
        <v>8327</v>
      </c>
      <c r="F727" s="367" t="s">
        <v>9787</v>
      </c>
      <c r="G727" s="367" t="s">
        <v>9787</v>
      </c>
    </row>
    <row r="728" spans="1:7">
      <c r="A728" s="366" t="str">
        <f t="shared" si="11"/>
        <v>SINAPI-I 791</v>
      </c>
      <c r="B728" s="367" t="s">
        <v>8342</v>
      </c>
      <c r="C728" s="367">
        <v>791</v>
      </c>
      <c r="D728" s="368" t="s">
        <v>9789</v>
      </c>
      <c r="E728" s="367" t="s">
        <v>8327</v>
      </c>
      <c r="F728" s="367" t="s">
        <v>9787</v>
      </c>
      <c r="G728" s="367" t="s">
        <v>9787</v>
      </c>
    </row>
    <row r="729" spans="1:7">
      <c r="A729" s="366" t="str">
        <f t="shared" si="11"/>
        <v>SINAPI-I 767</v>
      </c>
      <c r="B729" s="367" t="s">
        <v>8342</v>
      </c>
      <c r="C729" s="367">
        <v>767</v>
      </c>
      <c r="D729" s="368" t="s">
        <v>9790</v>
      </c>
      <c r="E729" s="367" t="s">
        <v>8327</v>
      </c>
      <c r="F729" s="367" t="s">
        <v>9787</v>
      </c>
      <c r="G729" s="367" t="s">
        <v>9787</v>
      </c>
    </row>
    <row r="730" spans="1:7">
      <c r="A730" s="366" t="str">
        <f t="shared" si="11"/>
        <v>SINAPI-I 768</v>
      </c>
      <c r="B730" s="367" t="s">
        <v>8342</v>
      </c>
      <c r="C730" s="367">
        <v>768</v>
      </c>
      <c r="D730" s="368" t="s">
        <v>9791</v>
      </c>
      <c r="E730" s="367" t="s">
        <v>8327</v>
      </c>
      <c r="F730" s="367" t="s">
        <v>9792</v>
      </c>
      <c r="G730" s="367" t="s">
        <v>9792</v>
      </c>
    </row>
    <row r="731" spans="1:7">
      <c r="A731" s="366" t="str">
        <f t="shared" si="11"/>
        <v>SINAPI-I 789</v>
      </c>
      <c r="B731" s="367" t="s">
        <v>8342</v>
      </c>
      <c r="C731" s="367">
        <v>789</v>
      </c>
      <c r="D731" s="368" t="s">
        <v>9793</v>
      </c>
      <c r="E731" s="367" t="s">
        <v>8327</v>
      </c>
      <c r="F731" s="367" t="s">
        <v>9794</v>
      </c>
      <c r="G731" s="367" t="s">
        <v>9794</v>
      </c>
    </row>
    <row r="732" spans="1:7">
      <c r="A732" s="366" t="str">
        <f t="shared" si="11"/>
        <v>SINAPI-I 769</v>
      </c>
      <c r="B732" s="367" t="s">
        <v>8342</v>
      </c>
      <c r="C732" s="367">
        <v>769</v>
      </c>
      <c r="D732" s="368" t="s">
        <v>9795</v>
      </c>
      <c r="E732" s="367" t="s">
        <v>8327</v>
      </c>
      <c r="F732" s="367" t="s">
        <v>9792</v>
      </c>
      <c r="G732" s="367" t="s">
        <v>9792</v>
      </c>
    </row>
    <row r="733" spans="1:7">
      <c r="A733" s="366" t="str">
        <f t="shared" si="11"/>
        <v>SINAPI-I 770</v>
      </c>
      <c r="B733" s="367" t="s">
        <v>8342</v>
      </c>
      <c r="C733" s="367">
        <v>770</v>
      </c>
      <c r="D733" s="368" t="s">
        <v>9796</v>
      </c>
      <c r="E733" s="367" t="s">
        <v>8327</v>
      </c>
      <c r="F733" s="367" t="s">
        <v>9797</v>
      </c>
      <c r="G733" s="367" t="s">
        <v>9797</v>
      </c>
    </row>
    <row r="734" spans="1:7">
      <c r="A734" s="366" t="str">
        <f t="shared" si="11"/>
        <v>SINAPI-I 12394</v>
      </c>
      <c r="B734" s="367" t="s">
        <v>8342</v>
      </c>
      <c r="C734" s="367">
        <v>12394</v>
      </c>
      <c r="D734" s="368" t="s">
        <v>9798</v>
      </c>
      <c r="E734" s="367" t="s">
        <v>8327</v>
      </c>
      <c r="F734" s="367" t="s">
        <v>9797</v>
      </c>
      <c r="G734" s="367" t="s">
        <v>9797</v>
      </c>
    </row>
    <row r="735" spans="1:7">
      <c r="A735" s="366" t="str">
        <f t="shared" si="11"/>
        <v>SINAPI-I 764</v>
      </c>
      <c r="B735" s="367" t="s">
        <v>8342</v>
      </c>
      <c r="C735" s="367">
        <v>764</v>
      </c>
      <c r="D735" s="368" t="s">
        <v>9799</v>
      </c>
      <c r="E735" s="367" t="s">
        <v>8327</v>
      </c>
      <c r="F735" s="367" t="s">
        <v>9800</v>
      </c>
      <c r="G735" s="367" t="s">
        <v>9800</v>
      </c>
    </row>
    <row r="736" spans="1:7">
      <c r="A736" s="366" t="str">
        <f t="shared" si="11"/>
        <v>SINAPI-I 765</v>
      </c>
      <c r="B736" s="367" t="s">
        <v>8342</v>
      </c>
      <c r="C736" s="367">
        <v>765</v>
      </c>
      <c r="D736" s="368" t="s">
        <v>9801</v>
      </c>
      <c r="E736" s="367" t="s">
        <v>8327</v>
      </c>
      <c r="F736" s="367" t="s">
        <v>9800</v>
      </c>
      <c r="G736" s="367" t="s">
        <v>9800</v>
      </c>
    </row>
    <row r="737" spans="1:7">
      <c r="A737" s="366" t="str">
        <f t="shared" si="11"/>
        <v>SINAPI-I 787</v>
      </c>
      <c r="B737" s="367" t="s">
        <v>8342</v>
      </c>
      <c r="C737" s="367">
        <v>787</v>
      </c>
      <c r="D737" s="368" t="s">
        <v>9802</v>
      </c>
      <c r="E737" s="367" t="s">
        <v>8327</v>
      </c>
      <c r="F737" s="367" t="s">
        <v>9803</v>
      </c>
      <c r="G737" s="367" t="s">
        <v>9803</v>
      </c>
    </row>
    <row r="738" spans="1:7">
      <c r="A738" s="366" t="str">
        <f t="shared" si="11"/>
        <v>SINAPI-I 774</v>
      </c>
      <c r="B738" s="367" t="s">
        <v>8342</v>
      </c>
      <c r="C738" s="367">
        <v>774</v>
      </c>
      <c r="D738" s="368" t="s">
        <v>9804</v>
      </c>
      <c r="E738" s="367" t="s">
        <v>8327</v>
      </c>
      <c r="F738" s="367" t="s">
        <v>9803</v>
      </c>
      <c r="G738" s="367" t="s">
        <v>9803</v>
      </c>
    </row>
    <row r="739" spans="1:7">
      <c r="A739" s="366" t="str">
        <f t="shared" si="11"/>
        <v>SINAPI-I 773</v>
      </c>
      <c r="B739" s="367" t="s">
        <v>8342</v>
      </c>
      <c r="C739" s="367">
        <v>773</v>
      </c>
      <c r="D739" s="368" t="s">
        <v>9805</v>
      </c>
      <c r="E739" s="367" t="s">
        <v>8327</v>
      </c>
      <c r="F739" s="367" t="s">
        <v>9803</v>
      </c>
      <c r="G739" s="367" t="s">
        <v>9803</v>
      </c>
    </row>
    <row r="740" spans="1:7">
      <c r="A740" s="366" t="str">
        <f t="shared" si="11"/>
        <v>SINAPI-I 775</v>
      </c>
      <c r="B740" s="367" t="s">
        <v>8342</v>
      </c>
      <c r="C740" s="367">
        <v>775</v>
      </c>
      <c r="D740" s="368" t="s">
        <v>9806</v>
      </c>
      <c r="E740" s="367" t="s">
        <v>8327</v>
      </c>
      <c r="F740" s="367" t="s">
        <v>9803</v>
      </c>
      <c r="G740" s="367" t="s">
        <v>9803</v>
      </c>
    </row>
    <row r="741" spans="1:7">
      <c r="A741" s="366" t="str">
        <f t="shared" si="11"/>
        <v>SINAPI-I 788</v>
      </c>
      <c r="B741" s="367" t="s">
        <v>8342</v>
      </c>
      <c r="C741" s="367">
        <v>788</v>
      </c>
      <c r="D741" s="368" t="s">
        <v>9807</v>
      </c>
      <c r="E741" s="367" t="s">
        <v>8327</v>
      </c>
      <c r="F741" s="367" t="s">
        <v>8708</v>
      </c>
      <c r="G741" s="367" t="s">
        <v>8708</v>
      </c>
    </row>
    <row r="742" spans="1:7">
      <c r="A742" s="366" t="str">
        <f t="shared" si="11"/>
        <v>SINAPI-I 772</v>
      </c>
      <c r="B742" s="367" t="s">
        <v>8342</v>
      </c>
      <c r="C742" s="367">
        <v>772</v>
      </c>
      <c r="D742" s="368" t="s">
        <v>9808</v>
      </c>
      <c r="E742" s="367" t="s">
        <v>8327</v>
      </c>
      <c r="F742" s="367" t="s">
        <v>8708</v>
      </c>
      <c r="G742" s="367" t="s">
        <v>8708</v>
      </c>
    </row>
    <row r="743" spans="1:7">
      <c r="A743" s="366" t="str">
        <f t="shared" si="11"/>
        <v>SINAPI-I 771</v>
      </c>
      <c r="B743" s="367" t="s">
        <v>8342</v>
      </c>
      <c r="C743" s="367">
        <v>771</v>
      </c>
      <c r="D743" s="368" t="s">
        <v>9809</v>
      </c>
      <c r="E743" s="367" t="s">
        <v>8327</v>
      </c>
      <c r="F743" s="367" t="s">
        <v>8708</v>
      </c>
      <c r="G743" s="367" t="s">
        <v>8708</v>
      </c>
    </row>
    <row r="744" spans="1:7">
      <c r="A744" s="366" t="str">
        <f t="shared" si="11"/>
        <v>SINAPI-I 779</v>
      </c>
      <c r="B744" s="367" t="s">
        <v>8342</v>
      </c>
      <c r="C744" s="367">
        <v>779</v>
      </c>
      <c r="D744" s="368" t="s">
        <v>9810</v>
      </c>
      <c r="E744" s="367" t="s">
        <v>8327</v>
      </c>
      <c r="F744" s="367" t="s">
        <v>8806</v>
      </c>
      <c r="G744" s="367" t="s">
        <v>8806</v>
      </c>
    </row>
    <row r="745" spans="1:7">
      <c r="A745" s="366" t="str">
        <f t="shared" si="11"/>
        <v>SINAPI-I 776</v>
      </c>
      <c r="B745" s="367" t="s">
        <v>8342</v>
      </c>
      <c r="C745" s="367">
        <v>776</v>
      </c>
      <c r="D745" s="368" t="s">
        <v>9811</v>
      </c>
      <c r="E745" s="367" t="s">
        <v>8327</v>
      </c>
      <c r="F745" s="367" t="s">
        <v>9812</v>
      </c>
      <c r="G745" s="367" t="s">
        <v>9812</v>
      </c>
    </row>
    <row r="746" spans="1:7">
      <c r="A746" s="366" t="str">
        <f t="shared" si="11"/>
        <v>SINAPI-I 777</v>
      </c>
      <c r="B746" s="367" t="s">
        <v>8342</v>
      </c>
      <c r="C746" s="367">
        <v>777</v>
      </c>
      <c r="D746" s="368" t="s">
        <v>9813</v>
      </c>
      <c r="E746" s="367" t="s">
        <v>8327</v>
      </c>
      <c r="F746" s="367" t="s">
        <v>9814</v>
      </c>
      <c r="G746" s="367" t="s">
        <v>9814</v>
      </c>
    </row>
    <row r="747" spans="1:7">
      <c r="A747" s="366" t="str">
        <f t="shared" si="11"/>
        <v>SINAPI-I 780</v>
      </c>
      <c r="B747" s="367" t="s">
        <v>8342</v>
      </c>
      <c r="C747" s="367">
        <v>780</v>
      </c>
      <c r="D747" s="368" t="s">
        <v>9815</v>
      </c>
      <c r="E747" s="367" t="s">
        <v>8327</v>
      </c>
      <c r="F747" s="367" t="s">
        <v>9816</v>
      </c>
      <c r="G747" s="367" t="s">
        <v>9816</v>
      </c>
    </row>
    <row r="748" spans="1:7">
      <c r="A748" s="366" t="str">
        <f t="shared" si="11"/>
        <v>SINAPI-I 778</v>
      </c>
      <c r="B748" s="367" t="s">
        <v>8342</v>
      </c>
      <c r="C748" s="367">
        <v>778</v>
      </c>
      <c r="D748" s="368" t="s">
        <v>9817</v>
      </c>
      <c r="E748" s="367" t="s">
        <v>8327</v>
      </c>
      <c r="F748" s="367" t="s">
        <v>9812</v>
      </c>
      <c r="G748" s="367" t="s">
        <v>9812</v>
      </c>
    </row>
    <row r="749" spans="1:7">
      <c r="A749" s="366" t="str">
        <f t="shared" si="11"/>
        <v>SINAPI-I 781</v>
      </c>
      <c r="B749" s="367" t="s">
        <v>8342</v>
      </c>
      <c r="C749" s="367">
        <v>781</v>
      </c>
      <c r="D749" s="368" t="s">
        <v>9818</v>
      </c>
      <c r="E749" s="367" t="s">
        <v>8327</v>
      </c>
      <c r="F749" s="367" t="s">
        <v>9819</v>
      </c>
      <c r="G749" s="367" t="s">
        <v>9819</v>
      </c>
    </row>
    <row r="750" spans="1:7">
      <c r="A750" s="366" t="str">
        <f t="shared" si="11"/>
        <v>SINAPI-I 786</v>
      </c>
      <c r="B750" s="367" t="s">
        <v>8342</v>
      </c>
      <c r="C750" s="367">
        <v>786</v>
      </c>
      <c r="D750" s="368" t="s">
        <v>9820</v>
      </c>
      <c r="E750" s="367" t="s">
        <v>8327</v>
      </c>
      <c r="F750" s="367" t="s">
        <v>9819</v>
      </c>
      <c r="G750" s="367" t="s">
        <v>9819</v>
      </c>
    </row>
    <row r="751" spans="1:7">
      <c r="A751" s="366" t="str">
        <f t="shared" si="11"/>
        <v>SINAPI-I 782</v>
      </c>
      <c r="B751" s="367" t="s">
        <v>8342</v>
      </c>
      <c r="C751" s="367">
        <v>782</v>
      </c>
      <c r="D751" s="368" t="s">
        <v>9821</v>
      </c>
      <c r="E751" s="367" t="s">
        <v>8327</v>
      </c>
      <c r="F751" s="367" t="s">
        <v>9819</v>
      </c>
      <c r="G751" s="367" t="s">
        <v>9819</v>
      </c>
    </row>
    <row r="752" spans="1:7">
      <c r="A752" s="366" t="str">
        <f t="shared" si="11"/>
        <v>SINAPI-I 783</v>
      </c>
      <c r="B752" s="367" t="s">
        <v>8342</v>
      </c>
      <c r="C752" s="367">
        <v>783</v>
      </c>
      <c r="D752" s="368" t="s">
        <v>9822</v>
      </c>
      <c r="E752" s="367" t="s">
        <v>8327</v>
      </c>
      <c r="F752" s="367" t="s">
        <v>9823</v>
      </c>
      <c r="G752" s="367" t="s">
        <v>9823</v>
      </c>
    </row>
    <row r="753" spans="1:7">
      <c r="A753" s="366" t="str">
        <f t="shared" si="11"/>
        <v>SINAPI-I 785</v>
      </c>
      <c r="B753" s="367" t="s">
        <v>8342</v>
      </c>
      <c r="C753" s="367">
        <v>785</v>
      </c>
      <c r="D753" s="368" t="s">
        <v>9824</v>
      </c>
      <c r="E753" s="367" t="s">
        <v>8327</v>
      </c>
      <c r="F753" s="367" t="s">
        <v>9825</v>
      </c>
      <c r="G753" s="367" t="s">
        <v>9825</v>
      </c>
    </row>
    <row r="754" spans="1:7">
      <c r="A754" s="366" t="str">
        <f t="shared" si="11"/>
        <v>SINAPI-I 784</v>
      </c>
      <c r="B754" s="367" t="s">
        <v>8342</v>
      </c>
      <c r="C754" s="367">
        <v>784</v>
      </c>
      <c r="D754" s="368" t="s">
        <v>9826</v>
      </c>
      <c r="E754" s="367" t="s">
        <v>8327</v>
      </c>
      <c r="F754" s="367" t="s">
        <v>9827</v>
      </c>
      <c r="G754" s="367" t="s">
        <v>9827</v>
      </c>
    </row>
    <row r="755" spans="1:7">
      <c r="A755" s="366" t="str">
        <f t="shared" si="11"/>
        <v>SINAPI-I 831</v>
      </c>
      <c r="B755" s="367" t="s">
        <v>8342</v>
      </c>
      <c r="C755" s="367">
        <v>831</v>
      </c>
      <c r="D755" s="368" t="s">
        <v>9828</v>
      </c>
      <c r="E755" s="367" t="s">
        <v>8327</v>
      </c>
      <c r="F755" s="367" t="s">
        <v>9829</v>
      </c>
      <c r="G755" s="367" t="s">
        <v>9829</v>
      </c>
    </row>
    <row r="756" spans="1:7">
      <c r="A756" s="366" t="str">
        <f t="shared" si="11"/>
        <v>SINAPI-I 828</v>
      </c>
      <c r="B756" s="367" t="s">
        <v>8342</v>
      </c>
      <c r="C756" s="367">
        <v>828</v>
      </c>
      <c r="D756" s="368" t="s">
        <v>9830</v>
      </c>
      <c r="E756" s="367" t="s">
        <v>8327</v>
      </c>
      <c r="F756" s="367" t="s">
        <v>8635</v>
      </c>
      <c r="G756" s="367" t="s">
        <v>8635</v>
      </c>
    </row>
    <row r="757" spans="1:7">
      <c r="A757" s="366" t="str">
        <f t="shared" si="11"/>
        <v>SINAPI-I 829</v>
      </c>
      <c r="B757" s="367" t="s">
        <v>8342</v>
      </c>
      <c r="C757" s="367">
        <v>829</v>
      </c>
      <c r="D757" s="368" t="s">
        <v>9831</v>
      </c>
      <c r="E757" s="367" t="s">
        <v>8327</v>
      </c>
      <c r="F757" s="367" t="s">
        <v>9832</v>
      </c>
      <c r="G757" s="367" t="s">
        <v>9832</v>
      </c>
    </row>
    <row r="758" spans="1:7">
      <c r="A758" s="366" t="str">
        <f t="shared" si="11"/>
        <v>SINAPI-I 812</v>
      </c>
      <c r="B758" s="367" t="s">
        <v>8342</v>
      </c>
      <c r="C758" s="367">
        <v>812</v>
      </c>
      <c r="D758" s="368" t="s">
        <v>9833</v>
      </c>
      <c r="E758" s="367" t="s">
        <v>8327</v>
      </c>
      <c r="F758" s="367" t="s">
        <v>9834</v>
      </c>
      <c r="G758" s="367" t="s">
        <v>9834</v>
      </c>
    </row>
    <row r="759" spans="1:7">
      <c r="A759" s="366" t="str">
        <f t="shared" si="11"/>
        <v>SINAPI-I 819</v>
      </c>
      <c r="B759" s="367" t="s">
        <v>8342</v>
      </c>
      <c r="C759" s="367">
        <v>819</v>
      </c>
      <c r="D759" s="368" t="s">
        <v>9835</v>
      </c>
      <c r="E759" s="367" t="s">
        <v>8327</v>
      </c>
      <c r="F759" s="367" t="s">
        <v>9836</v>
      </c>
      <c r="G759" s="367" t="s">
        <v>9836</v>
      </c>
    </row>
    <row r="760" spans="1:7">
      <c r="A760" s="366" t="str">
        <f t="shared" si="11"/>
        <v>SINAPI-I 818</v>
      </c>
      <c r="B760" s="367" t="s">
        <v>8342</v>
      </c>
      <c r="C760" s="367">
        <v>818</v>
      </c>
      <c r="D760" s="368" t="s">
        <v>9837</v>
      </c>
      <c r="E760" s="367" t="s">
        <v>8327</v>
      </c>
      <c r="F760" s="367" t="s">
        <v>9838</v>
      </c>
      <c r="G760" s="367" t="s">
        <v>9838</v>
      </c>
    </row>
    <row r="761" spans="1:7">
      <c r="A761" s="366" t="str">
        <f t="shared" si="11"/>
        <v>SINAPI-I 823</v>
      </c>
      <c r="B761" s="367" t="s">
        <v>8342</v>
      </c>
      <c r="C761" s="367">
        <v>823</v>
      </c>
      <c r="D761" s="368" t="s">
        <v>9839</v>
      </c>
      <c r="E761" s="367" t="s">
        <v>8327</v>
      </c>
      <c r="F761" s="367" t="s">
        <v>9840</v>
      </c>
      <c r="G761" s="367" t="s">
        <v>9840</v>
      </c>
    </row>
    <row r="762" spans="1:7">
      <c r="A762" s="366" t="str">
        <f t="shared" si="11"/>
        <v>SINAPI-I 830</v>
      </c>
      <c r="B762" s="367" t="s">
        <v>8342</v>
      </c>
      <c r="C762" s="367">
        <v>830</v>
      </c>
      <c r="D762" s="368" t="s">
        <v>9841</v>
      </c>
      <c r="E762" s="367" t="s">
        <v>8327</v>
      </c>
      <c r="F762" s="367" t="s">
        <v>9842</v>
      </c>
      <c r="G762" s="367" t="s">
        <v>9842</v>
      </c>
    </row>
    <row r="763" spans="1:7">
      <c r="A763" s="366" t="str">
        <f t="shared" si="11"/>
        <v>SINAPI-I 826</v>
      </c>
      <c r="B763" s="367" t="s">
        <v>8342</v>
      </c>
      <c r="C763" s="367">
        <v>826</v>
      </c>
      <c r="D763" s="368" t="s">
        <v>9843</v>
      </c>
      <c r="E763" s="367" t="s">
        <v>8327</v>
      </c>
      <c r="F763" s="367" t="s">
        <v>9844</v>
      </c>
      <c r="G763" s="367" t="s">
        <v>9844</v>
      </c>
    </row>
    <row r="764" spans="1:7">
      <c r="A764" s="366" t="str">
        <f t="shared" si="11"/>
        <v>SINAPI-I 827</v>
      </c>
      <c r="B764" s="367" t="s">
        <v>8342</v>
      </c>
      <c r="C764" s="367">
        <v>827</v>
      </c>
      <c r="D764" s="368" t="s">
        <v>9845</v>
      </c>
      <c r="E764" s="367" t="s">
        <v>8327</v>
      </c>
      <c r="F764" s="367" t="s">
        <v>9846</v>
      </c>
      <c r="G764" s="367" t="s">
        <v>9846</v>
      </c>
    </row>
    <row r="765" spans="1:7">
      <c r="A765" s="366" t="str">
        <f t="shared" si="11"/>
        <v>SINAPI-I 832</v>
      </c>
      <c r="B765" s="367" t="s">
        <v>8342</v>
      </c>
      <c r="C765" s="367">
        <v>832</v>
      </c>
      <c r="D765" s="368" t="s">
        <v>9847</v>
      </c>
      <c r="E765" s="367" t="s">
        <v>8327</v>
      </c>
      <c r="F765" s="367" t="s">
        <v>9848</v>
      </c>
      <c r="G765" s="367" t="s">
        <v>9848</v>
      </c>
    </row>
    <row r="766" spans="1:7">
      <c r="A766" s="366" t="str">
        <f t="shared" si="11"/>
        <v>SINAPI-I 833</v>
      </c>
      <c r="B766" s="367" t="s">
        <v>8342</v>
      </c>
      <c r="C766" s="367">
        <v>833</v>
      </c>
      <c r="D766" s="368" t="s">
        <v>9849</v>
      </c>
      <c r="E766" s="367" t="s">
        <v>8327</v>
      </c>
      <c r="F766" s="367" t="s">
        <v>8741</v>
      </c>
      <c r="G766" s="367" t="s">
        <v>8741</v>
      </c>
    </row>
    <row r="767" spans="1:7">
      <c r="A767" s="366" t="str">
        <f t="shared" si="11"/>
        <v>SINAPI-I 834</v>
      </c>
      <c r="B767" s="367" t="s">
        <v>8342</v>
      </c>
      <c r="C767" s="367">
        <v>834</v>
      </c>
      <c r="D767" s="368" t="s">
        <v>9850</v>
      </c>
      <c r="E767" s="367" t="s">
        <v>8327</v>
      </c>
      <c r="F767" s="367" t="s">
        <v>8649</v>
      </c>
      <c r="G767" s="367" t="s">
        <v>8649</v>
      </c>
    </row>
    <row r="768" spans="1:7">
      <c r="A768" s="366" t="str">
        <f t="shared" si="11"/>
        <v>SINAPI-I 825</v>
      </c>
      <c r="B768" s="367" t="s">
        <v>8342</v>
      </c>
      <c r="C768" s="367">
        <v>825</v>
      </c>
      <c r="D768" s="368" t="s">
        <v>9851</v>
      </c>
      <c r="E768" s="367" t="s">
        <v>8327</v>
      </c>
      <c r="F768" s="367" t="s">
        <v>9852</v>
      </c>
      <c r="G768" s="367" t="s">
        <v>9852</v>
      </c>
    </row>
    <row r="769" spans="1:7">
      <c r="A769" s="366" t="str">
        <f t="shared" si="11"/>
        <v>SINAPI-I 813</v>
      </c>
      <c r="B769" s="367" t="s">
        <v>8342</v>
      </c>
      <c r="C769" s="367">
        <v>813</v>
      </c>
      <c r="D769" s="368" t="s">
        <v>9853</v>
      </c>
      <c r="E769" s="367" t="s">
        <v>8327</v>
      </c>
      <c r="F769" s="367" t="s">
        <v>9854</v>
      </c>
      <c r="G769" s="367" t="s">
        <v>9854</v>
      </c>
    </row>
    <row r="770" spans="1:7">
      <c r="A770" s="366" t="str">
        <f t="shared" si="11"/>
        <v>SINAPI-I 820</v>
      </c>
      <c r="B770" s="367" t="s">
        <v>8342</v>
      </c>
      <c r="C770" s="367">
        <v>820</v>
      </c>
      <c r="D770" s="368" t="s">
        <v>9855</v>
      </c>
      <c r="E770" s="367" t="s">
        <v>8327</v>
      </c>
      <c r="F770" s="367" t="s">
        <v>9856</v>
      </c>
      <c r="G770" s="367" t="s">
        <v>9856</v>
      </c>
    </row>
    <row r="771" spans="1:7">
      <c r="A771" s="366" t="str">
        <f t="shared" si="11"/>
        <v>SINAPI-I 816</v>
      </c>
      <c r="B771" s="367" t="s">
        <v>8342</v>
      </c>
      <c r="C771" s="367">
        <v>816</v>
      </c>
      <c r="D771" s="368" t="s">
        <v>9857</v>
      </c>
      <c r="E771" s="367" t="s">
        <v>8327</v>
      </c>
      <c r="F771" s="367" t="s">
        <v>9858</v>
      </c>
      <c r="G771" s="367" t="s">
        <v>9858</v>
      </c>
    </row>
    <row r="772" spans="1:7">
      <c r="A772" s="366" t="str">
        <f t="shared" si="11"/>
        <v>SINAPI-I 814</v>
      </c>
      <c r="B772" s="367" t="s">
        <v>8342</v>
      </c>
      <c r="C772" s="367">
        <v>814</v>
      </c>
      <c r="D772" s="368" t="s">
        <v>9859</v>
      </c>
      <c r="E772" s="367" t="s">
        <v>8327</v>
      </c>
      <c r="F772" s="367" t="s">
        <v>9860</v>
      </c>
      <c r="G772" s="367" t="s">
        <v>9860</v>
      </c>
    </row>
    <row r="773" spans="1:7">
      <c r="A773" s="366" t="str">
        <f t="shared" si="11"/>
        <v>SINAPI-I 815</v>
      </c>
      <c r="B773" s="367" t="s">
        <v>8342</v>
      </c>
      <c r="C773" s="367">
        <v>815</v>
      </c>
      <c r="D773" s="368" t="s">
        <v>9861</v>
      </c>
      <c r="E773" s="367" t="s">
        <v>8327</v>
      </c>
      <c r="F773" s="367" t="s">
        <v>9862</v>
      </c>
      <c r="G773" s="367" t="s">
        <v>9862</v>
      </c>
    </row>
    <row r="774" spans="1:7">
      <c r="A774" s="366" t="str">
        <f t="shared" si="11"/>
        <v>SINAPI-I 822</v>
      </c>
      <c r="B774" s="367" t="s">
        <v>8342</v>
      </c>
      <c r="C774" s="367">
        <v>822</v>
      </c>
      <c r="D774" s="368" t="s">
        <v>9863</v>
      </c>
      <c r="E774" s="367" t="s">
        <v>8327</v>
      </c>
      <c r="F774" s="367" t="s">
        <v>9864</v>
      </c>
      <c r="G774" s="367" t="s">
        <v>9864</v>
      </c>
    </row>
    <row r="775" spans="1:7">
      <c r="A775" s="366" t="str">
        <f t="shared" ref="A775:A838" si="12">CONCATENAR</f>
        <v>SINAPI-I 821</v>
      </c>
      <c r="B775" s="367" t="s">
        <v>8342</v>
      </c>
      <c r="C775" s="367">
        <v>821</v>
      </c>
      <c r="D775" s="368" t="s">
        <v>9865</v>
      </c>
      <c r="E775" s="367" t="s">
        <v>8327</v>
      </c>
      <c r="F775" s="367" t="s">
        <v>8856</v>
      </c>
      <c r="G775" s="367" t="s">
        <v>8856</v>
      </c>
    </row>
    <row r="776" spans="1:7">
      <c r="A776" s="366" t="str">
        <f t="shared" si="12"/>
        <v>SINAPI-I 817</v>
      </c>
      <c r="B776" s="367" t="s">
        <v>8342</v>
      </c>
      <c r="C776" s="367">
        <v>817</v>
      </c>
      <c r="D776" s="368" t="s">
        <v>9866</v>
      </c>
      <c r="E776" s="367" t="s">
        <v>8327</v>
      </c>
      <c r="F776" s="367" t="s">
        <v>9867</v>
      </c>
      <c r="G776" s="367" t="s">
        <v>9867</v>
      </c>
    </row>
    <row r="777" spans="1:7">
      <c r="A777" s="366" t="str">
        <f t="shared" si="12"/>
        <v>SINAPI-I 20086</v>
      </c>
      <c r="B777" s="367" t="s">
        <v>8342</v>
      </c>
      <c r="C777" s="367">
        <v>20086</v>
      </c>
      <c r="D777" s="368" t="s">
        <v>9868</v>
      </c>
      <c r="E777" s="367" t="s">
        <v>8327</v>
      </c>
      <c r="F777" s="367" t="s">
        <v>9630</v>
      </c>
      <c r="G777" s="367" t="s">
        <v>9630</v>
      </c>
    </row>
    <row r="778" spans="1:7">
      <c r="A778" s="366" t="str">
        <f t="shared" si="12"/>
        <v>SINAPI-I 39191</v>
      </c>
      <c r="B778" s="367" t="s">
        <v>8342</v>
      </c>
      <c r="C778" s="367">
        <v>39191</v>
      </c>
      <c r="D778" s="368" t="s">
        <v>9869</v>
      </c>
      <c r="E778" s="367" t="s">
        <v>8327</v>
      </c>
      <c r="F778" s="367" t="s">
        <v>9056</v>
      </c>
      <c r="G778" s="367" t="s">
        <v>9056</v>
      </c>
    </row>
    <row r="779" spans="1:7">
      <c r="A779" s="366" t="str">
        <f t="shared" si="12"/>
        <v>SINAPI-I 39190</v>
      </c>
      <c r="B779" s="367" t="s">
        <v>8342</v>
      </c>
      <c r="C779" s="367">
        <v>39190</v>
      </c>
      <c r="D779" s="368" t="s">
        <v>9870</v>
      </c>
      <c r="E779" s="367" t="s">
        <v>8327</v>
      </c>
      <c r="F779" s="367" t="s">
        <v>9871</v>
      </c>
      <c r="G779" s="367" t="s">
        <v>9871</v>
      </c>
    </row>
    <row r="780" spans="1:7">
      <c r="A780" s="366" t="str">
        <f t="shared" si="12"/>
        <v>SINAPI-I 39189</v>
      </c>
      <c r="B780" s="367" t="s">
        <v>8342</v>
      </c>
      <c r="C780" s="367">
        <v>39189</v>
      </c>
      <c r="D780" s="368" t="s">
        <v>9872</v>
      </c>
      <c r="E780" s="367" t="s">
        <v>8327</v>
      </c>
      <c r="F780" s="367" t="s">
        <v>9873</v>
      </c>
      <c r="G780" s="367" t="s">
        <v>9873</v>
      </c>
    </row>
    <row r="781" spans="1:7">
      <c r="A781" s="366" t="str">
        <f t="shared" si="12"/>
        <v>SINAPI-I 39186</v>
      </c>
      <c r="B781" s="367" t="s">
        <v>8342</v>
      </c>
      <c r="C781" s="367">
        <v>39186</v>
      </c>
      <c r="D781" s="368" t="s">
        <v>9874</v>
      </c>
      <c r="E781" s="367" t="s">
        <v>8327</v>
      </c>
      <c r="F781" s="367" t="s">
        <v>9875</v>
      </c>
      <c r="G781" s="367" t="s">
        <v>9875</v>
      </c>
    </row>
    <row r="782" spans="1:7">
      <c r="A782" s="366" t="str">
        <f t="shared" si="12"/>
        <v>SINAPI-I 39188</v>
      </c>
      <c r="B782" s="367" t="s">
        <v>8342</v>
      </c>
      <c r="C782" s="367">
        <v>39188</v>
      </c>
      <c r="D782" s="368" t="s">
        <v>9876</v>
      </c>
      <c r="E782" s="367" t="s">
        <v>8327</v>
      </c>
      <c r="F782" s="367" t="s">
        <v>9877</v>
      </c>
      <c r="G782" s="367" t="s">
        <v>9877</v>
      </c>
    </row>
    <row r="783" spans="1:7">
      <c r="A783" s="366" t="str">
        <f t="shared" si="12"/>
        <v>SINAPI-I 39187</v>
      </c>
      <c r="B783" s="367" t="s">
        <v>8342</v>
      </c>
      <c r="C783" s="367">
        <v>39187</v>
      </c>
      <c r="D783" s="368" t="s">
        <v>9878</v>
      </c>
      <c r="E783" s="367" t="s">
        <v>8327</v>
      </c>
      <c r="F783" s="367" t="s">
        <v>9879</v>
      </c>
      <c r="G783" s="367" t="s">
        <v>9879</v>
      </c>
    </row>
    <row r="784" spans="1:7">
      <c r="A784" s="366" t="str">
        <f t="shared" si="12"/>
        <v>SINAPI-I 39184</v>
      </c>
      <c r="B784" s="367" t="s">
        <v>8342</v>
      </c>
      <c r="C784" s="367">
        <v>39184</v>
      </c>
      <c r="D784" s="368" t="s">
        <v>9880</v>
      </c>
      <c r="E784" s="367" t="s">
        <v>8327</v>
      </c>
      <c r="F784" s="367" t="s">
        <v>9319</v>
      </c>
      <c r="G784" s="367" t="s">
        <v>9319</v>
      </c>
    </row>
    <row r="785" spans="1:7">
      <c r="A785" s="366" t="str">
        <f t="shared" si="12"/>
        <v>SINAPI-I 39185</v>
      </c>
      <c r="B785" s="367" t="s">
        <v>8342</v>
      </c>
      <c r="C785" s="367">
        <v>39185</v>
      </c>
      <c r="D785" s="368" t="s">
        <v>9881</v>
      </c>
      <c r="E785" s="367" t="s">
        <v>8327</v>
      </c>
      <c r="F785" s="367" t="s">
        <v>9882</v>
      </c>
      <c r="G785" s="367" t="s">
        <v>9882</v>
      </c>
    </row>
    <row r="786" spans="1:7">
      <c r="A786" s="366" t="str">
        <f t="shared" si="12"/>
        <v>SINAPI-I 39198</v>
      </c>
      <c r="B786" s="367" t="s">
        <v>8342</v>
      </c>
      <c r="C786" s="367">
        <v>39198</v>
      </c>
      <c r="D786" s="368" t="s">
        <v>9883</v>
      </c>
      <c r="E786" s="367" t="s">
        <v>8327</v>
      </c>
      <c r="F786" s="367" t="s">
        <v>8820</v>
      </c>
      <c r="G786" s="367" t="s">
        <v>8820</v>
      </c>
    </row>
    <row r="787" spans="1:7">
      <c r="A787" s="366" t="str">
        <f t="shared" si="12"/>
        <v>SINAPI-I 39197</v>
      </c>
      <c r="B787" s="367" t="s">
        <v>8342</v>
      </c>
      <c r="C787" s="367">
        <v>39197</v>
      </c>
      <c r="D787" s="368" t="s">
        <v>9884</v>
      </c>
      <c r="E787" s="367" t="s">
        <v>8327</v>
      </c>
      <c r="F787" s="367" t="s">
        <v>9885</v>
      </c>
      <c r="G787" s="367" t="s">
        <v>9885</v>
      </c>
    </row>
    <row r="788" spans="1:7">
      <c r="A788" s="366" t="str">
        <f t="shared" si="12"/>
        <v>SINAPI-I 39196</v>
      </c>
      <c r="B788" s="367" t="s">
        <v>8342</v>
      </c>
      <c r="C788" s="367">
        <v>39196</v>
      </c>
      <c r="D788" s="368" t="s">
        <v>9886</v>
      </c>
      <c r="E788" s="367" t="s">
        <v>8327</v>
      </c>
      <c r="F788" s="367" t="s">
        <v>9887</v>
      </c>
      <c r="G788" s="367" t="s">
        <v>9887</v>
      </c>
    </row>
    <row r="789" spans="1:7">
      <c r="A789" s="366" t="str">
        <f t="shared" si="12"/>
        <v>SINAPI-I 39199</v>
      </c>
      <c r="B789" s="367" t="s">
        <v>8342</v>
      </c>
      <c r="C789" s="367">
        <v>39199</v>
      </c>
      <c r="D789" s="368" t="s">
        <v>9888</v>
      </c>
      <c r="E789" s="367" t="s">
        <v>8327</v>
      </c>
      <c r="F789" s="367" t="s">
        <v>9889</v>
      </c>
      <c r="G789" s="367" t="s">
        <v>9889</v>
      </c>
    </row>
    <row r="790" spans="1:7">
      <c r="A790" s="366" t="str">
        <f t="shared" si="12"/>
        <v>SINAPI-I 39195</v>
      </c>
      <c r="B790" s="367" t="s">
        <v>8342</v>
      </c>
      <c r="C790" s="367">
        <v>39195</v>
      </c>
      <c r="D790" s="368" t="s">
        <v>9890</v>
      </c>
      <c r="E790" s="367" t="s">
        <v>8327</v>
      </c>
      <c r="F790" s="367" t="s">
        <v>9891</v>
      </c>
      <c r="G790" s="367" t="s">
        <v>9891</v>
      </c>
    </row>
    <row r="791" spans="1:7">
      <c r="A791" s="366" t="str">
        <f t="shared" si="12"/>
        <v>SINAPI-I 39194</v>
      </c>
      <c r="B791" s="367" t="s">
        <v>8342</v>
      </c>
      <c r="C791" s="367">
        <v>39194</v>
      </c>
      <c r="D791" s="368" t="s">
        <v>9892</v>
      </c>
      <c r="E791" s="367" t="s">
        <v>8327</v>
      </c>
      <c r="F791" s="367" t="s">
        <v>9893</v>
      </c>
      <c r="G791" s="367" t="s">
        <v>9893</v>
      </c>
    </row>
    <row r="792" spans="1:7">
      <c r="A792" s="366" t="str">
        <f t="shared" si="12"/>
        <v>SINAPI-I 39193</v>
      </c>
      <c r="B792" s="367" t="s">
        <v>8342</v>
      </c>
      <c r="C792" s="367">
        <v>39193</v>
      </c>
      <c r="D792" s="368" t="s">
        <v>9894</v>
      </c>
      <c r="E792" s="367" t="s">
        <v>8327</v>
      </c>
      <c r="F792" s="367" t="s">
        <v>9895</v>
      </c>
      <c r="G792" s="367" t="s">
        <v>9895</v>
      </c>
    </row>
    <row r="793" spans="1:7">
      <c r="A793" s="366" t="str">
        <f t="shared" si="12"/>
        <v>SINAPI-I 39192</v>
      </c>
      <c r="B793" s="367" t="s">
        <v>8342</v>
      </c>
      <c r="C793" s="367">
        <v>39192</v>
      </c>
      <c r="D793" s="368" t="s">
        <v>9896</v>
      </c>
      <c r="E793" s="367" t="s">
        <v>8327</v>
      </c>
      <c r="F793" s="367" t="s">
        <v>9897</v>
      </c>
      <c r="G793" s="367" t="s">
        <v>9897</v>
      </c>
    </row>
    <row r="794" spans="1:7">
      <c r="A794" s="366" t="str">
        <f t="shared" si="12"/>
        <v>SINAPI-I 39920</v>
      </c>
      <c r="B794" s="367" t="s">
        <v>8342</v>
      </c>
      <c r="C794" s="367">
        <v>39920</v>
      </c>
      <c r="D794" s="368" t="s">
        <v>9898</v>
      </c>
      <c r="E794" s="367" t="s">
        <v>8327</v>
      </c>
      <c r="F794" s="367" t="s">
        <v>9899</v>
      </c>
      <c r="G794" s="367" t="s">
        <v>9899</v>
      </c>
    </row>
    <row r="795" spans="1:7">
      <c r="A795" s="366" t="str">
        <f t="shared" si="12"/>
        <v>SINAPI-I 39201</v>
      </c>
      <c r="B795" s="367" t="s">
        <v>8342</v>
      </c>
      <c r="C795" s="367">
        <v>39201</v>
      </c>
      <c r="D795" s="368" t="s">
        <v>9900</v>
      </c>
      <c r="E795" s="367" t="s">
        <v>8327</v>
      </c>
      <c r="F795" s="367" t="s">
        <v>9901</v>
      </c>
      <c r="G795" s="367" t="s">
        <v>9901</v>
      </c>
    </row>
    <row r="796" spans="1:7">
      <c r="A796" s="366" t="str">
        <f t="shared" si="12"/>
        <v>SINAPI-I 39200</v>
      </c>
      <c r="B796" s="367" t="s">
        <v>8342</v>
      </c>
      <c r="C796" s="367">
        <v>39200</v>
      </c>
      <c r="D796" s="368" t="s">
        <v>9902</v>
      </c>
      <c r="E796" s="367" t="s">
        <v>8327</v>
      </c>
      <c r="F796" s="367" t="s">
        <v>9903</v>
      </c>
      <c r="G796" s="367" t="s">
        <v>9903</v>
      </c>
    </row>
    <row r="797" spans="1:7">
      <c r="A797" s="366" t="str">
        <f t="shared" si="12"/>
        <v>SINAPI-I 39203</v>
      </c>
      <c r="B797" s="367" t="s">
        <v>8342</v>
      </c>
      <c r="C797" s="367">
        <v>39203</v>
      </c>
      <c r="D797" s="368" t="s">
        <v>9904</v>
      </c>
      <c r="E797" s="367" t="s">
        <v>8327</v>
      </c>
      <c r="F797" s="367" t="s">
        <v>9905</v>
      </c>
      <c r="G797" s="367" t="s">
        <v>9905</v>
      </c>
    </row>
    <row r="798" spans="1:7">
      <c r="A798" s="366" t="str">
        <f t="shared" si="12"/>
        <v>SINAPI-I 39202</v>
      </c>
      <c r="B798" s="367" t="s">
        <v>8342</v>
      </c>
      <c r="C798" s="367">
        <v>39202</v>
      </c>
      <c r="D798" s="368" t="s">
        <v>9906</v>
      </c>
      <c r="E798" s="367" t="s">
        <v>8327</v>
      </c>
      <c r="F798" s="367" t="s">
        <v>9907</v>
      </c>
      <c r="G798" s="367" t="s">
        <v>9907</v>
      </c>
    </row>
    <row r="799" spans="1:7">
      <c r="A799" s="366" t="str">
        <f t="shared" si="12"/>
        <v>SINAPI-I 39205</v>
      </c>
      <c r="B799" s="367" t="s">
        <v>8342</v>
      </c>
      <c r="C799" s="367">
        <v>39205</v>
      </c>
      <c r="D799" s="368" t="s">
        <v>9908</v>
      </c>
      <c r="E799" s="367" t="s">
        <v>8327</v>
      </c>
      <c r="F799" s="367" t="s">
        <v>9909</v>
      </c>
      <c r="G799" s="367" t="s">
        <v>9909</v>
      </c>
    </row>
    <row r="800" spans="1:7">
      <c r="A800" s="366" t="str">
        <f t="shared" si="12"/>
        <v>SINAPI-I 39204</v>
      </c>
      <c r="B800" s="367" t="s">
        <v>8342</v>
      </c>
      <c r="C800" s="367">
        <v>39204</v>
      </c>
      <c r="D800" s="368" t="s">
        <v>9910</v>
      </c>
      <c r="E800" s="367" t="s">
        <v>8327</v>
      </c>
      <c r="F800" s="367" t="s">
        <v>9911</v>
      </c>
      <c r="G800" s="367" t="s">
        <v>9911</v>
      </c>
    </row>
    <row r="801" spans="1:7">
      <c r="A801" s="366" t="str">
        <f t="shared" si="12"/>
        <v>SINAPI-I 39206</v>
      </c>
      <c r="B801" s="367" t="s">
        <v>8342</v>
      </c>
      <c r="C801" s="367">
        <v>39206</v>
      </c>
      <c r="D801" s="368" t="s">
        <v>9912</v>
      </c>
      <c r="E801" s="367" t="s">
        <v>8327</v>
      </c>
      <c r="F801" s="367" t="s">
        <v>9913</v>
      </c>
      <c r="G801" s="367" t="s">
        <v>9913</v>
      </c>
    </row>
    <row r="802" spans="1:7">
      <c r="A802" s="366" t="str">
        <f t="shared" si="12"/>
        <v>SINAPI-I 797</v>
      </c>
      <c r="B802" s="367" t="s">
        <v>8342</v>
      </c>
      <c r="C802" s="367">
        <v>797</v>
      </c>
      <c r="D802" s="368" t="s">
        <v>9914</v>
      </c>
      <c r="E802" s="367" t="s">
        <v>8327</v>
      </c>
      <c r="F802" s="367" t="s">
        <v>9915</v>
      </c>
      <c r="G802" s="367" t="s">
        <v>9915</v>
      </c>
    </row>
    <row r="803" spans="1:7">
      <c r="A803" s="366" t="str">
        <f t="shared" si="12"/>
        <v>SINAPI-I 798</v>
      </c>
      <c r="B803" s="367" t="s">
        <v>8342</v>
      </c>
      <c r="C803" s="367">
        <v>798</v>
      </c>
      <c r="D803" s="368" t="s">
        <v>9916</v>
      </c>
      <c r="E803" s="367" t="s">
        <v>8327</v>
      </c>
      <c r="F803" s="367" t="s">
        <v>8616</v>
      </c>
      <c r="G803" s="367" t="s">
        <v>8616</v>
      </c>
    </row>
    <row r="804" spans="1:7">
      <c r="A804" s="366" t="str">
        <f t="shared" si="12"/>
        <v>SINAPI-I 796</v>
      </c>
      <c r="B804" s="367" t="s">
        <v>8342</v>
      </c>
      <c r="C804" s="367">
        <v>796</v>
      </c>
      <c r="D804" s="368" t="s">
        <v>9917</v>
      </c>
      <c r="E804" s="367" t="s">
        <v>8327</v>
      </c>
      <c r="F804" s="367" t="s">
        <v>9918</v>
      </c>
      <c r="G804" s="367" t="s">
        <v>9918</v>
      </c>
    </row>
    <row r="805" spans="1:7">
      <c r="A805" s="366" t="str">
        <f t="shared" si="12"/>
        <v>SINAPI-I 799</v>
      </c>
      <c r="B805" s="367" t="s">
        <v>8342</v>
      </c>
      <c r="C805" s="367">
        <v>799</v>
      </c>
      <c r="D805" s="368" t="s">
        <v>9919</v>
      </c>
      <c r="E805" s="367" t="s">
        <v>8327</v>
      </c>
      <c r="F805" s="367" t="s">
        <v>9920</v>
      </c>
      <c r="G805" s="367" t="s">
        <v>9920</v>
      </c>
    </row>
    <row r="806" spans="1:7">
      <c r="A806" s="366" t="str">
        <f t="shared" si="12"/>
        <v>SINAPI-I 792</v>
      </c>
      <c r="B806" s="367" t="s">
        <v>8342</v>
      </c>
      <c r="C806" s="367">
        <v>792</v>
      </c>
      <c r="D806" s="368" t="s">
        <v>9921</v>
      </c>
      <c r="E806" s="367" t="s">
        <v>8327</v>
      </c>
      <c r="F806" s="367" t="s">
        <v>8621</v>
      </c>
      <c r="G806" s="367" t="s">
        <v>8621</v>
      </c>
    </row>
    <row r="807" spans="1:7">
      <c r="A807" s="366" t="str">
        <f t="shared" si="12"/>
        <v>SINAPI-I 804</v>
      </c>
      <c r="B807" s="367" t="s">
        <v>8342</v>
      </c>
      <c r="C807" s="367">
        <v>804</v>
      </c>
      <c r="D807" s="368" t="s">
        <v>9922</v>
      </c>
      <c r="E807" s="367" t="s">
        <v>8327</v>
      </c>
      <c r="F807" s="367" t="s">
        <v>9682</v>
      </c>
      <c r="G807" s="367" t="s">
        <v>9682</v>
      </c>
    </row>
    <row r="808" spans="1:7">
      <c r="A808" s="366" t="str">
        <f t="shared" si="12"/>
        <v>SINAPI-I 793</v>
      </c>
      <c r="B808" s="367" t="s">
        <v>8342</v>
      </c>
      <c r="C808" s="367">
        <v>793</v>
      </c>
      <c r="D808" s="368" t="s">
        <v>9923</v>
      </c>
      <c r="E808" s="367" t="s">
        <v>8327</v>
      </c>
      <c r="F808" s="367" t="s">
        <v>9924</v>
      </c>
      <c r="G808" s="367" t="s">
        <v>9924</v>
      </c>
    </row>
    <row r="809" spans="1:7">
      <c r="A809" s="366" t="str">
        <f t="shared" si="12"/>
        <v>SINAPI-I 801</v>
      </c>
      <c r="B809" s="367" t="s">
        <v>8342</v>
      </c>
      <c r="C809" s="367">
        <v>801</v>
      </c>
      <c r="D809" s="368" t="s">
        <v>9925</v>
      </c>
      <c r="E809" s="367" t="s">
        <v>8327</v>
      </c>
      <c r="F809" s="367" t="s">
        <v>9838</v>
      </c>
      <c r="G809" s="367" t="s">
        <v>9838</v>
      </c>
    </row>
    <row r="810" spans="1:7">
      <c r="A810" s="366" t="str">
        <f t="shared" si="12"/>
        <v>SINAPI-I 794</v>
      </c>
      <c r="B810" s="367" t="s">
        <v>8342</v>
      </c>
      <c r="C810" s="367">
        <v>794</v>
      </c>
      <c r="D810" s="368" t="s">
        <v>9926</v>
      </c>
      <c r="E810" s="367" t="s">
        <v>8327</v>
      </c>
      <c r="F810" s="367" t="s">
        <v>9927</v>
      </c>
      <c r="G810" s="367" t="s">
        <v>9927</v>
      </c>
    </row>
    <row r="811" spans="1:7">
      <c r="A811" s="366" t="str">
        <f t="shared" si="12"/>
        <v>SINAPI-I 802</v>
      </c>
      <c r="B811" s="367" t="s">
        <v>8342</v>
      </c>
      <c r="C811" s="367">
        <v>802</v>
      </c>
      <c r="D811" s="368" t="s">
        <v>9928</v>
      </c>
      <c r="E811" s="367" t="s">
        <v>8327</v>
      </c>
      <c r="F811" s="367" t="s">
        <v>9929</v>
      </c>
      <c r="G811" s="367" t="s">
        <v>9929</v>
      </c>
    </row>
    <row r="812" spans="1:7">
      <c r="A812" s="366" t="str">
        <f t="shared" si="12"/>
        <v>SINAPI-I 803</v>
      </c>
      <c r="B812" s="367" t="s">
        <v>8342</v>
      </c>
      <c r="C812" s="367">
        <v>803</v>
      </c>
      <c r="D812" s="368" t="s">
        <v>9930</v>
      </c>
      <c r="E812" s="367" t="s">
        <v>8327</v>
      </c>
      <c r="F812" s="367" t="s">
        <v>9931</v>
      </c>
      <c r="G812" s="367" t="s">
        <v>9931</v>
      </c>
    </row>
    <row r="813" spans="1:7">
      <c r="A813" s="366" t="str">
        <f t="shared" si="12"/>
        <v>SINAPI-I 38001</v>
      </c>
      <c r="B813" s="367" t="s">
        <v>8342</v>
      </c>
      <c r="C813" s="367">
        <v>38001</v>
      </c>
      <c r="D813" s="368" t="s">
        <v>9932</v>
      </c>
      <c r="E813" s="367" t="s">
        <v>8327</v>
      </c>
      <c r="F813" s="367" t="s">
        <v>8453</v>
      </c>
      <c r="G813" s="367" t="s">
        <v>8453</v>
      </c>
    </row>
    <row r="814" spans="1:7">
      <c r="A814" s="366" t="str">
        <f t="shared" si="12"/>
        <v>SINAPI-I 38002</v>
      </c>
      <c r="B814" s="367" t="s">
        <v>8342</v>
      </c>
      <c r="C814" s="367">
        <v>38002</v>
      </c>
      <c r="D814" s="368" t="s">
        <v>9933</v>
      </c>
      <c r="E814" s="367" t="s">
        <v>8327</v>
      </c>
      <c r="F814" s="367" t="s">
        <v>9934</v>
      </c>
      <c r="G814" s="367" t="s">
        <v>9934</v>
      </c>
    </row>
    <row r="815" spans="1:7">
      <c r="A815" s="366" t="str">
        <f t="shared" si="12"/>
        <v>SINAPI-I 38003</v>
      </c>
      <c r="B815" s="367" t="s">
        <v>8342</v>
      </c>
      <c r="C815" s="367">
        <v>38003</v>
      </c>
      <c r="D815" s="368" t="s">
        <v>9935</v>
      </c>
      <c r="E815" s="367" t="s">
        <v>8327</v>
      </c>
      <c r="F815" s="367" t="s">
        <v>9936</v>
      </c>
      <c r="G815" s="367" t="s">
        <v>9936</v>
      </c>
    </row>
    <row r="816" spans="1:7">
      <c r="A816" s="366" t="str">
        <f t="shared" si="12"/>
        <v>SINAPI-I 38004</v>
      </c>
      <c r="B816" s="367" t="s">
        <v>8342</v>
      </c>
      <c r="C816" s="367">
        <v>38004</v>
      </c>
      <c r="D816" s="368" t="s">
        <v>9937</v>
      </c>
      <c r="E816" s="367" t="s">
        <v>8327</v>
      </c>
      <c r="F816" s="367" t="s">
        <v>9938</v>
      </c>
      <c r="G816" s="367" t="s">
        <v>9938</v>
      </c>
    </row>
    <row r="817" spans="1:7">
      <c r="A817" s="366" t="str">
        <f t="shared" si="12"/>
        <v>SINAPI-I 36327</v>
      </c>
      <c r="B817" s="367" t="s">
        <v>8342</v>
      </c>
      <c r="C817" s="367">
        <v>36327</v>
      </c>
      <c r="D817" s="368" t="s">
        <v>9939</v>
      </c>
      <c r="E817" s="367" t="s">
        <v>8327</v>
      </c>
      <c r="F817" s="367" t="s">
        <v>9940</v>
      </c>
      <c r="G817" s="367" t="s">
        <v>9940</v>
      </c>
    </row>
    <row r="818" spans="1:7">
      <c r="A818" s="366" t="str">
        <f t="shared" si="12"/>
        <v>SINAPI-I 38992</v>
      </c>
      <c r="B818" s="367" t="s">
        <v>8342</v>
      </c>
      <c r="C818" s="367">
        <v>38992</v>
      </c>
      <c r="D818" s="368" t="s">
        <v>9941</v>
      </c>
      <c r="E818" s="367" t="s">
        <v>8327</v>
      </c>
      <c r="F818" s="367" t="s">
        <v>9836</v>
      </c>
      <c r="G818" s="367" t="s">
        <v>9836</v>
      </c>
    </row>
    <row r="819" spans="1:7">
      <c r="A819" s="366" t="str">
        <f t="shared" si="12"/>
        <v>SINAPI-I 38993</v>
      </c>
      <c r="B819" s="367" t="s">
        <v>8342</v>
      </c>
      <c r="C819" s="367">
        <v>38993</v>
      </c>
      <c r="D819" s="368" t="s">
        <v>9942</v>
      </c>
      <c r="E819" s="367" t="s">
        <v>8327</v>
      </c>
      <c r="F819" s="367" t="s">
        <v>9943</v>
      </c>
      <c r="G819" s="367" t="s">
        <v>9943</v>
      </c>
    </row>
    <row r="820" spans="1:7">
      <c r="A820" s="366" t="str">
        <f t="shared" si="12"/>
        <v>SINAPI-I 38418</v>
      </c>
      <c r="B820" s="367" t="s">
        <v>8342</v>
      </c>
      <c r="C820" s="367">
        <v>38418</v>
      </c>
      <c r="D820" s="368" t="s">
        <v>9944</v>
      </c>
      <c r="E820" s="367" t="s">
        <v>8327</v>
      </c>
      <c r="F820" s="367" t="s">
        <v>8669</v>
      </c>
      <c r="G820" s="367" t="s">
        <v>8669</v>
      </c>
    </row>
    <row r="821" spans="1:7">
      <c r="A821" s="366" t="str">
        <f t="shared" si="12"/>
        <v>SINAPI-I 39178</v>
      </c>
      <c r="B821" s="367" t="s">
        <v>8342</v>
      </c>
      <c r="C821" s="367">
        <v>39178</v>
      </c>
      <c r="D821" s="368" t="s">
        <v>9945</v>
      </c>
      <c r="E821" s="367" t="s">
        <v>8327</v>
      </c>
      <c r="F821" s="367" t="s">
        <v>9946</v>
      </c>
      <c r="G821" s="367" t="s">
        <v>9946</v>
      </c>
    </row>
    <row r="822" spans="1:7">
      <c r="A822" s="366" t="str">
        <f t="shared" si="12"/>
        <v>SINAPI-I 39177</v>
      </c>
      <c r="B822" s="367" t="s">
        <v>8342</v>
      </c>
      <c r="C822" s="367">
        <v>39177</v>
      </c>
      <c r="D822" s="368" t="s">
        <v>9947</v>
      </c>
      <c r="E822" s="367" t="s">
        <v>8327</v>
      </c>
      <c r="F822" s="367" t="s">
        <v>8737</v>
      </c>
      <c r="G822" s="367" t="s">
        <v>8737</v>
      </c>
    </row>
    <row r="823" spans="1:7">
      <c r="A823" s="366" t="str">
        <f t="shared" si="12"/>
        <v>SINAPI-I 39174</v>
      </c>
      <c r="B823" s="367" t="s">
        <v>8342</v>
      </c>
      <c r="C823" s="367">
        <v>39174</v>
      </c>
      <c r="D823" s="368" t="s">
        <v>9948</v>
      </c>
      <c r="E823" s="367" t="s">
        <v>8327</v>
      </c>
      <c r="F823" s="367" t="s">
        <v>9832</v>
      </c>
      <c r="G823" s="367" t="s">
        <v>9832</v>
      </c>
    </row>
    <row r="824" spans="1:7">
      <c r="A824" s="366" t="str">
        <f t="shared" si="12"/>
        <v>SINAPI-I 39176</v>
      </c>
      <c r="B824" s="367" t="s">
        <v>8342</v>
      </c>
      <c r="C824" s="367">
        <v>39176</v>
      </c>
      <c r="D824" s="368" t="s">
        <v>9949</v>
      </c>
      <c r="E824" s="367" t="s">
        <v>8327</v>
      </c>
      <c r="F824" s="367" t="s">
        <v>8604</v>
      </c>
      <c r="G824" s="367" t="s">
        <v>8604</v>
      </c>
    </row>
    <row r="825" spans="1:7">
      <c r="A825" s="366" t="str">
        <f t="shared" si="12"/>
        <v>SINAPI-I 39180</v>
      </c>
      <c r="B825" s="367" t="s">
        <v>8342</v>
      </c>
      <c r="C825" s="367">
        <v>39180</v>
      </c>
      <c r="D825" s="368" t="s">
        <v>9950</v>
      </c>
      <c r="E825" s="367" t="s">
        <v>8327</v>
      </c>
      <c r="F825" s="367" t="s">
        <v>9951</v>
      </c>
      <c r="G825" s="367" t="s">
        <v>9951</v>
      </c>
    </row>
    <row r="826" spans="1:7">
      <c r="A826" s="366" t="str">
        <f t="shared" si="12"/>
        <v>SINAPI-I 39179</v>
      </c>
      <c r="B826" s="367" t="s">
        <v>8342</v>
      </c>
      <c r="C826" s="367">
        <v>39179</v>
      </c>
      <c r="D826" s="368" t="s">
        <v>9952</v>
      </c>
      <c r="E826" s="367" t="s">
        <v>8327</v>
      </c>
      <c r="F826" s="367" t="s">
        <v>8702</v>
      </c>
      <c r="G826" s="367" t="s">
        <v>8702</v>
      </c>
    </row>
    <row r="827" spans="1:7">
      <c r="A827" s="366" t="str">
        <f t="shared" si="12"/>
        <v>SINAPI-I 39175</v>
      </c>
      <c r="B827" s="367" t="s">
        <v>8342</v>
      </c>
      <c r="C827" s="367">
        <v>39175</v>
      </c>
      <c r="D827" s="368" t="s">
        <v>9953</v>
      </c>
      <c r="E827" s="367" t="s">
        <v>8327</v>
      </c>
      <c r="F827" s="367" t="s">
        <v>8441</v>
      </c>
      <c r="G827" s="367" t="s">
        <v>8441</v>
      </c>
    </row>
    <row r="828" spans="1:7">
      <c r="A828" s="366" t="str">
        <f t="shared" si="12"/>
        <v>SINAPI-I 39217</v>
      </c>
      <c r="B828" s="367" t="s">
        <v>8342</v>
      </c>
      <c r="C828" s="367">
        <v>39217</v>
      </c>
      <c r="D828" s="368" t="s">
        <v>9954</v>
      </c>
      <c r="E828" s="367" t="s">
        <v>8327</v>
      </c>
      <c r="F828" s="367" t="s">
        <v>9052</v>
      </c>
      <c r="G828" s="367" t="s">
        <v>9052</v>
      </c>
    </row>
    <row r="829" spans="1:7">
      <c r="A829" s="366" t="str">
        <f t="shared" si="12"/>
        <v>SINAPI-I 39181</v>
      </c>
      <c r="B829" s="367" t="s">
        <v>8342</v>
      </c>
      <c r="C829" s="367">
        <v>39181</v>
      </c>
      <c r="D829" s="368" t="s">
        <v>9955</v>
      </c>
      <c r="E829" s="367" t="s">
        <v>8327</v>
      </c>
      <c r="F829" s="367" t="s">
        <v>9956</v>
      </c>
      <c r="G829" s="367" t="s">
        <v>9956</v>
      </c>
    </row>
    <row r="830" spans="1:7">
      <c r="A830" s="366" t="str">
        <f t="shared" si="12"/>
        <v>SINAPI-I 39182</v>
      </c>
      <c r="B830" s="367" t="s">
        <v>8342</v>
      </c>
      <c r="C830" s="367">
        <v>39182</v>
      </c>
      <c r="D830" s="368" t="s">
        <v>9957</v>
      </c>
      <c r="E830" s="367" t="s">
        <v>8327</v>
      </c>
      <c r="F830" s="367" t="s">
        <v>9958</v>
      </c>
      <c r="G830" s="367" t="s">
        <v>9958</v>
      </c>
    </row>
    <row r="831" spans="1:7" ht="22.5">
      <c r="A831" s="366" t="str">
        <f t="shared" si="12"/>
        <v>SINAPI-I 12616</v>
      </c>
      <c r="B831" s="367" t="s">
        <v>8342</v>
      </c>
      <c r="C831" s="367">
        <v>12616</v>
      </c>
      <c r="D831" s="368" t="s">
        <v>9959</v>
      </c>
      <c r="E831" s="367" t="s">
        <v>8327</v>
      </c>
      <c r="F831" s="367" t="s">
        <v>9960</v>
      </c>
      <c r="G831" s="367" t="s">
        <v>9960</v>
      </c>
    </row>
    <row r="832" spans="1:7" ht="22.5">
      <c r="A832" s="366" t="str">
        <f t="shared" si="12"/>
        <v>SINAPI-I 1049</v>
      </c>
      <c r="B832" s="367" t="s">
        <v>8342</v>
      </c>
      <c r="C832" s="367">
        <v>1049</v>
      </c>
      <c r="D832" s="368" t="s">
        <v>9961</v>
      </c>
      <c r="E832" s="367" t="s">
        <v>8327</v>
      </c>
      <c r="F832" s="367" t="s">
        <v>9962</v>
      </c>
      <c r="G832" s="367" t="s">
        <v>9962</v>
      </c>
    </row>
    <row r="833" spans="1:7" ht="22.5">
      <c r="A833" s="366" t="str">
        <f t="shared" si="12"/>
        <v>SINAPI-I 1099</v>
      </c>
      <c r="B833" s="367" t="s">
        <v>8342</v>
      </c>
      <c r="C833" s="367">
        <v>1099</v>
      </c>
      <c r="D833" s="368" t="s">
        <v>9963</v>
      </c>
      <c r="E833" s="367" t="s">
        <v>8327</v>
      </c>
      <c r="F833" s="367" t="s">
        <v>9964</v>
      </c>
      <c r="G833" s="367" t="s">
        <v>9964</v>
      </c>
    </row>
    <row r="834" spans="1:7" ht="22.5">
      <c r="A834" s="366" t="str">
        <f t="shared" si="12"/>
        <v>SINAPI-I 39678</v>
      </c>
      <c r="B834" s="367" t="s">
        <v>8342</v>
      </c>
      <c r="C834" s="367">
        <v>39678</v>
      </c>
      <c r="D834" s="368" t="s">
        <v>9965</v>
      </c>
      <c r="E834" s="367" t="s">
        <v>8327</v>
      </c>
      <c r="F834" s="367" t="s">
        <v>8606</v>
      </c>
      <c r="G834" s="367" t="s">
        <v>8606</v>
      </c>
    </row>
    <row r="835" spans="1:7" ht="22.5">
      <c r="A835" s="366" t="str">
        <f t="shared" si="12"/>
        <v>SINAPI-I 1050</v>
      </c>
      <c r="B835" s="367" t="s">
        <v>8342</v>
      </c>
      <c r="C835" s="367">
        <v>1050</v>
      </c>
      <c r="D835" s="368" t="s">
        <v>9966</v>
      </c>
      <c r="E835" s="367" t="s">
        <v>8327</v>
      </c>
      <c r="F835" s="367" t="s">
        <v>9967</v>
      </c>
      <c r="G835" s="367" t="s">
        <v>9967</v>
      </c>
    </row>
    <row r="836" spans="1:7" ht="22.5">
      <c r="A836" s="366" t="str">
        <f t="shared" si="12"/>
        <v>SINAPI-I 1101</v>
      </c>
      <c r="B836" s="367" t="s">
        <v>8342</v>
      </c>
      <c r="C836" s="367">
        <v>1101</v>
      </c>
      <c r="D836" s="368" t="s">
        <v>9968</v>
      </c>
      <c r="E836" s="367" t="s">
        <v>8327</v>
      </c>
      <c r="F836" s="367" t="s">
        <v>9092</v>
      </c>
      <c r="G836" s="367" t="s">
        <v>9092</v>
      </c>
    </row>
    <row r="837" spans="1:7" ht="22.5">
      <c r="A837" s="366" t="str">
        <f t="shared" si="12"/>
        <v>SINAPI-I 1100</v>
      </c>
      <c r="B837" s="367" t="s">
        <v>8342</v>
      </c>
      <c r="C837" s="367">
        <v>1100</v>
      </c>
      <c r="D837" s="368" t="s">
        <v>9969</v>
      </c>
      <c r="E837" s="367" t="s">
        <v>8327</v>
      </c>
      <c r="F837" s="367" t="s">
        <v>9970</v>
      </c>
      <c r="G837" s="367" t="s">
        <v>9970</v>
      </c>
    </row>
    <row r="838" spans="1:7" ht="22.5">
      <c r="A838" s="366" t="str">
        <f t="shared" si="12"/>
        <v>SINAPI-I 39679</v>
      </c>
      <c r="B838" s="367" t="s">
        <v>8342</v>
      </c>
      <c r="C838" s="367">
        <v>39679</v>
      </c>
      <c r="D838" s="368" t="s">
        <v>9971</v>
      </c>
      <c r="E838" s="367" t="s">
        <v>8327</v>
      </c>
      <c r="F838" s="367" t="s">
        <v>9972</v>
      </c>
      <c r="G838" s="367" t="s">
        <v>9972</v>
      </c>
    </row>
    <row r="839" spans="1:7" ht="22.5">
      <c r="A839" s="366" t="str">
        <f t="shared" ref="A839:A902" si="13">CONCATENAR</f>
        <v>SINAPI-I 1098</v>
      </c>
      <c r="B839" s="367" t="s">
        <v>8342</v>
      </c>
      <c r="C839" s="367">
        <v>1098</v>
      </c>
      <c r="D839" s="368" t="s">
        <v>9973</v>
      </c>
      <c r="E839" s="367" t="s">
        <v>8327</v>
      </c>
      <c r="F839" s="367" t="s">
        <v>8345</v>
      </c>
      <c r="G839" s="367" t="s">
        <v>8345</v>
      </c>
    </row>
    <row r="840" spans="1:7" ht="22.5">
      <c r="A840" s="366" t="str">
        <f t="shared" si="13"/>
        <v>SINAPI-I 1102</v>
      </c>
      <c r="B840" s="367" t="s">
        <v>8342</v>
      </c>
      <c r="C840" s="367">
        <v>1102</v>
      </c>
      <c r="D840" s="368" t="s">
        <v>9974</v>
      </c>
      <c r="E840" s="367" t="s">
        <v>8327</v>
      </c>
      <c r="F840" s="367" t="s">
        <v>9975</v>
      </c>
      <c r="G840" s="367" t="s">
        <v>9975</v>
      </c>
    </row>
    <row r="841" spans="1:7" ht="22.5">
      <c r="A841" s="366" t="str">
        <f t="shared" si="13"/>
        <v>SINAPI-I 1051</v>
      </c>
      <c r="B841" s="367" t="s">
        <v>8342</v>
      </c>
      <c r="C841" s="367">
        <v>1051</v>
      </c>
      <c r="D841" s="368" t="s">
        <v>9976</v>
      </c>
      <c r="E841" s="367" t="s">
        <v>8327</v>
      </c>
      <c r="F841" s="367" t="s">
        <v>9977</v>
      </c>
      <c r="G841" s="367" t="s">
        <v>9977</v>
      </c>
    </row>
    <row r="842" spans="1:7">
      <c r="A842" s="366" t="str">
        <f t="shared" si="13"/>
        <v>SINAPI-I 37399</v>
      </c>
      <c r="B842" s="367" t="s">
        <v>8342</v>
      </c>
      <c r="C842" s="367">
        <v>37399</v>
      </c>
      <c r="D842" s="368" t="s">
        <v>9978</v>
      </c>
      <c r="E842" s="367" t="s">
        <v>8327</v>
      </c>
      <c r="F842" s="367" t="s">
        <v>9979</v>
      </c>
      <c r="G842" s="367" t="s">
        <v>9979</v>
      </c>
    </row>
    <row r="843" spans="1:7">
      <c r="A843" s="366" t="str">
        <f t="shared" si="13"/>
        <v>SINAPI-I 41955</v>
      </c>
      <c r="B843" s="367" t="s">
        <v>8342</v>
      </c>
      <c r="C843" s="367">
        <v>41955</v>
      </c>
      <c r="D843" s="368" t="s">
        <v>9980</v>
      </c>
      <c r="E843" s="367" t="s">
        <v>8574</v>
      </c>
      <c r="F843" s="367" t="s">
        <v>9981</v>
      </c>
      <c r="G843" s="367" t="s">
        <v>9981</v>
      </c>
    </row>
    <row r="844" spans="1:7">
      <c r="A844" s="366" t="str">
        <f t="shared" si="13"/>
        <v>SINAPI-I 41953</v>
      </c>
      <c r="B844" s="367" t="s">
        <v>8342</v>
      </c>
      <c r="C844" s="367">
        <v>41953</v>
      </c>
      <c r="D844" s="368" t="s">
        <v>9982</v>
      </c>
      <c r="E844" s="367" t="s">
        <v>8574</v>
      </c>
      <c r="F844" s="367" t="s">
        <v>9983</v>
      </c>
      <c r="G844" s="367" t="s">
        <v>9983</v>
      </c>
    </row>
    <row r="845" spans="1:7">
      <c r="A845" s="366" t="str">
        <f t="shared" si="13"/>
        <v>SINAPI-I 41954</v>
      </c>
      <c r="B845" s="367" t="s">
        <v>8342</v>
      </c>
      <c r="C845" s="367">
        <v>41954</v>
      </c>
      <c r="D845" s="368" t="s">
        <v>9984</v>
      </c>
      <c r="E845" s="367" t="s">
        <v>8574</v>
      </c>
      <c r="F845" s="367" t="s">
        <v>9985</v>
      </c>
      <c r="G845" s="367" t="s">
        <v>9985</v>
      </c>
    </row>
    <row r="846" spans="1:7">
      <c r="A846" s="366" t="str">
        <f t="shared" si="13"/>
        <v>SINAPI-I 25004</v>
      </c>
      <c r="B846" s="367" t="s">
        <v>8342</v>
      </c>
      <c r="C846" s="367">
        <v>25004</v>
      </c>
      <c r="D846" s="368" t="s">
        <v>9986</v>
      </c>
      <c r="E846" s="367" t="s">
        <v>8574</v>
      </c>
      <c r="F846" s="367" t="s">
        <v>9987</v>
      </c>
      <c r="G846" s="367" t="s">
        <v>9987</v>
      </c>
    </row>
    <row r="847" spans="1:7">
      <c r="A847" s="366" t="str">
        <f t="shared" si="13"/>
        <v>SINAPI-I 25002</v>
      </c>
      <c r="B847" s="367" t="s">
        <v>8342</v>
      </c>
      <c r="C847" s="367">
        <v>25002</v>
      </c>
      <c r="D847" s="368" t="s">
        <v>9988</v>
      </c>
      <c r="E847" s="367" t="s">
        <v>8574</v>
      </c>
      <c r="F847" s="367" t="s">
        <v>9989</v>
      </c>
      <c r="G847" s="367" t="s">
        <v>9989</v>
      </c>
    </row>
    <row r="848" spans="1:7">
      <c r="A848" s="366" t="str">
        <f t="shared" si="13"/>
        <v>SINAPI-I 37409</v>
      </c>
      <c r="B848" s="367" t="s">
        <v>8342</v>
      </c>
      <c r="C848" s="367">
        <v>37409</v>
      </c>
      <c r="D848" s="368" t="s">
        <v>9990</v>
      </c>
      <c r="E848" s="367" t="s">
        <v>8574</v>
      </c>
      <c r="F848" s="367" t="s">
        <v>9549</v>
      </c>
      <c r="G848" s="367" t="s">
        <v>9549</v>
      </c>
    </row>
    <row r="849" spans="1:7">
      <c r="A849" s="366" t="str">
        <f t="shared" si="13"/>
        <v>SINAPI-I 841</v>
      </c>
      <c r="B849" s="367" t="s">
        <v>8342</v>
      </c>
      <c r="C849" s="367">
        <v>841</v>
      </c>
      <c r="D849" s="368" t="s">
        <v>9991</v>
      </c>
      <c r="E849" s="367" t="s">
        <v>8574</v>
      </c>
      <c r="F849" s="367" t="s">
        <v>8920</v>
      </c>
      <c r="G849" s="367" t="s">
        <v>8920</v>
      </c>
    </row>
    <row r="850" spans="1:7">
      <c r="A850" s="366" t="str">
        <f t="shared" si="13"/>
        <v>SINAPI-I 25005</v>
      </c>
      <c r="B850" s="367" t="s">
        <v>8342</v>
      </c>
      <c r="C850" s="367">
        <v>25005</v>
      </c>
      <c r="D850" s="368" t="s">
        <v>9992</v>
      </c>
      <c r="E850" s="367" t="s">
        <v>8574</v>
      </c>
      <c r="F850" s="367" t="s">
        <v>9993</v>
      </c>
      <c r="G850" s="367" t="s">
        <v>9993</v>
      </c>
    </row>
    <row r="851" spans="1:7">
      <c r="A851" s="366" t="str">
        <f t="shared" si="13"/>
        <v>SINAPI-I 25003</v>
      </c>
      <c r="B851" s="367" t="s">
        <v>8342</v>
      </c>
      <c r="C851" s="367">
        <v>25003</v>
      </c>
      <c r="D851" s="368" t="s">
        <v>9994</v>
      </c>
      <c r="E851" s="367" t="s">
        <v>8574</v>
      </c>
      <c r="F851" s="367" t="s">
        <v>9995</v>
      </c>
      <c r="G851" s="367" t="s">
        <v>9995</v>
      </c>
    </row>
    <row r="852" spans="1:7">
      <c r="A852" s="366" t="str">
        <f t="shared" si="13"/>
        <v>SINAPI-I 37410</v>
      </c>
      <c r="B852" s="367" t="s">
        <v>8342</v>
      </c>
      <c r="C852" s="367">
        <v>37410</v>
      </c>
      <c r="D852" s="368" t="s">
        <v>9996</v>
      </c>
      <c r="E852" s="367" t="s">
        <v>8574</v>
      </c>
      <c r="F852" s="367" t="s">
        <v>9993</v>
      </c>
      <c r="G852" s="367" t="s">
        <v>9993</v>
      </c>
    </row>
    <row r="853" spans="1:7">
      <c r="A853" s="366" t="str">
        <f t="shared" si="13"/>
        <v>SINAPI-I 842</v>
      </c>
      <c r="B853" s="367" t="s">
        <v>8342</v>
      </c>
      <c r="C853" s="367">
        <v>842</v>
      </c>
      <c r="D853" s="368" t="s">
        <v>9997</v>
      </c>
      <c r="E853" s="367" t="s">
        <v>8574</v>
      </c>
      <c r="F853" s="367" t="s">
        <v>8818</v>
      </c>
      <c r="G853" s="367" t="s">
        <v>8818</v>
      </c>
    </row>
    <row r="854" spans="1:7">
      <c r="A854" s="366" t="str">
        <f t="shared" si="13"/>
        <v>SINAPI-I 862</v>
      </c>
      <c r="B854" s="367" t="s">
        <v>8342</v>
      </c>
      <c r="C854" s="367">
        <v>862</v>
      </c>
      <c r="D854" s="368" t="s">
        <v>9998</v>
      </c>
      <c r="E854" s="367" t="s">
        <v>8523</v>
      </c>
      <c r="F854" s="367" t="s">
        <v>9999</v>
      </c>
      <c r="G854" s="367" t="s">
        <v>9999</v>
      </c>
    </row>
    <row r="855" spans="1:7">
      <c r="A855" s="366" t="str">
        <f t="shared" si="13"/>
        <v>SINAPI-I 866</v>
      </c>
      <c r="B855" s="367" t="s">
        <v>8342</v>
      </c>
      <c r="C855" s="367">
        <v>866</v>
      </c>
      <c r="D855" s="368" t="s">
        <v>10000</v>
      </c>
      <c r="E855" s="367" t="s">
        <v>8523</v>
      </c>
      <c r="F855" s="367" t="s">
        <v>10001</v>
      </c>
      <c r="G855" s="367" t="s">
        <v>10001</v>
      </c>
    </row>
    <row r="856" spans="1:7">
      <c r="A856" s="366" t="str">
        <f t="shared" si="13"/>
        <v>SINAPI-I 892</v>
      </c>
      <c r="B856" s="367" t="s">
        <v>8342</v>
      </c>
      <c r="C856" s="367">
        <v>892</v>
      </c>
      <c r="D856" s="368" t="s">
        <v>10002</v>
      </c>
      <c r="E856" s="367" t="s">
        <v>8523</v>
      </c>
      <c r="F856" s="367" t="s">
        <v>10003</v>
      </c>
      <c r="G856" s="367" t="s">
        <v>10003</v>
      </c>
    </row>
    <row r="857" spans="1:7">
      <c r="A857" s="366" t="str">
        <f t="shared" si="13"/>
        <v>SINAPI-I 857</v>
      </c>
      <c r="B857" s="367" t="s">
        <v>8342</v>
      </c>
      <c r="C857" s="367">
        <v>857</v>
      </c>
      <c r="D857" s="368" t="s">
        <v>10004</v>
      </c>
      <c r="E857" s="367" t="s">
        <v>8523</v>
      </c>
      <c r="F857" s="367" t="s">
        <v>10005</v>
      </c>
      <c r="G857" s="367" t="s">
        <v>10005</v>
      </c>
    </row>
    <row r="858" spans="1:7">
      <c r="A858" s="366" t="str">
        <f t="shared" si="13"/>
        <v>SINAPI-I 37404</v>
      </c>
      <c r="B858" s="367" t="s">
        <v>8342</v>
      </c>
      <c r="C858" s="367">
        <v>37404</v>
      </c>
      <c r="D858" s="368" t="s">
        <v>10006</v>
      </c>
      <c r="E858" s="367" t="s">
        <v>8523</v>
      </c>
      <c r="F858" s="367" t="s">
        <v>10007</v>
      </c>
      <c r="G858" s="367" t="s">
        <v>10007</v>
      </c>
    </row>
    <row r="859" spans="1:7">
      <c r="A859" s="366" t="str">
        <f t="shared" si="13"/>
        <v>SINAPI-I 868</v>
      </c>
      <c r="B859" s="367" t="s">
        <v>8342</v>
      </c>
      <c r="C859" s="367">
        <v>868</v>
      </c>
      <c r="D859" s="368" t="s">
        <v>10008</v>
      </c>
      <c r="E859" s="367" t="s">
        <v>8523</v>
      </c>
      <c r="F859" s="367" t="s">
        <v>10009</v>
      </c>
      <c r="G859" s="367" t="s">
        <v>10009</v>
      </c>
    </row>
    <row r="860" spans="1:7">
      <c r="A860" s="366" t="str">
        <f t="shared" si="13"/>
        <v>SINAPI-I 870</v>
      </c>
      <c r="B860" s="367" t="s">
        <v>8342</v>
      </c>
      <c r="C860" s="367">
        <v>870</v>
      </c>
      <c r="D860" s="368" t="s">
        <v>10010</v>
      </c>
      <c r="E860" s="367" t="s">
        <v>8523</v>
      </c>
      <c r="F860" s="367" t="s">
        <v>10011</v>
      </c>
      <c r="G860" s="367" t="s">
        <v>10011</v>
      </c>
    </row>
    <row r="861" spans="1:7">
      <c r="A861" s="366" t="str">
        <f t="shared" si="13"/>
        <v>SINAPI-I 863</v>
      </c>
      <c r="B861" s="367" t="s">
        <v>8342</v>
      </c>
      <c r="C861" s="367">
        <v>863</v>
      </c>
      <c r="D861" s="368" t="s">
        <v>10012</v>
      </c>
      <c r="E861" s="367" t="s">
        <v>8523</v>
      </c>
      <c r="F861" s="367" t="s">
        <v>10013</v>
      </c>
      <c r="G861" s="367" t="s">
        <v>10013</v>
      </c>
    </row>
    <row r="862" spans="1:7">
      <c r="A862" s="366" t="str">
        <f t="shared" si="13"/>
        <v>SINAPI-I 867</v>
      </c>
      <c r="B862" s="367" t="s">
        <v>8342</v>
      </c>
      <c r="C862" s="367">
        <v>867</v>
      </c>
      <c r="D862" s="368" t="s">
        <v>10014</v>
      </c>
      <c r="E862" s="367" t="s">
        <v>8523</v>
      </c>
      <c r="F862" s="367" t="s">
        <v>10015</v>
      </c>
      <c r="G862" s="367" t="s">
        <v>10015</v>
      </c>
    </row>
    <row r="863" spans="1:7">
      <c r="A863" s="366" t="str">
        <f t="shared" si="13"/>
        <v>SINAPI-I 891</v>
      </c>
      <c r="B863" s="367" t="s">
        <v>8342</v>
      </c>
      <c r="C863" s="367">
        <v>891</v>
      </c>
      <c r="D863" s="368" t="s">
        <v>10016</v>
      </c>
      <c r="E863" s="367" t="s">
        <v>8523</v>
      </c>
      <c r="F863" s="367" t="s">
        <v>10017</v>
      </c>
      <c r="G863" s="367" t="s">
        <v>10017</v>
      </c>
    </row>
    <row r="864" spans="1:7">
      <c r="A864" s="366" t="str">
        <f t="shared" si="13"/>
        <v>SINAPI-I 864</v>
      </c>
      <c r="B864" s="367" t="s">
        <v>8342</v>
      </c>
      <c r="C864" s="367">
        <v>864</v>
      </c>
      <c r="D864" s="368" t="s">
        <v>10018</v>
      </c>
      <c r="E864" s="367" t="s">
        <v>8523</v>
      </c>
      <c r="F864" s="367" t="s">
        <v>10019</v>
      </c>
      <c r="G864" s="367" t="s">
        <v>10019</v>
      </c>
    </row>
    <row r="865" spans="1:7">
      <c r="A865" s="366" t="str">
        <f t="shared" si="13"/>
        <v>SINAPI-I 865</v>
      </c>
      <c r="B865" s="367" t="s">
        <v>8342</v>
      </c>
      <c r="C865" s="367">
        <v>865</v>
      </c>
      <c r="D865" s="368" t="s">
        <v>10020</v>
      </c>
      <c r="E865" s="367" t="s">
        <v>8523</v>
      </c>
      <c r="F865" s="367" t="s">
        <v>10021</v>
      </c>
      <c r="G865" s="367" t="s">
        <v>10021</v>
      </c>
    </row>
    <row r="866" spans="1:7" ht="22.5">
      <c r="A866" s="366" t="str">
        <f t="shared" si="13"/>
        <v>SINAPI-I 1006</v>
      </c>
      <c r="B866" s="367" t="s">
        <v>8342</v>
      </c>
      <c r="C866" s="367">
        <v>1006</v>
      </c>
      <c r="D866" s="368" t="s">
        <v>10022</v>
      </c>
      <c r="E866" s="367" t="s">
        <v>8523</v>
      </c>
      <c r="F866" s="367" t="s">
        <v>10023</v>
      </c>
      <c r="G866" s="367" t="s">
        <v>10023</v>
      </c>
    </row>
    <row r="867" spans="1:7">
      <c r="A867" s="366" t="str">
        <f t="shared" si="13"/>
        <v>SINAPI-I 948</v>
      </c>
      <c r="B867" s="367" t="s">
        <v>8342</v>
      </c>
      <c r="C867" s="367">
        <v>948</v>
      </c>
      <c r="D867" s="368" t="s">
        <v>10024</v>
      </c>
      <c r="E867" s="367" t="s">
        <v>8523</v>
      </c>
      <c r="F867" s="367" t="s">
        <v>10025</v>
      </c>
      <c r="G867" s="367" t="s">
        <v>10025</v>
      </c>
    </row>
    <row r="868" spans="1:7">
      <c r="A868" s="366" t="str">
        <f t="shared" si="13"/>
        <v>SINAPI-I 947</v>
      </c>
      <c r="B868" s="367" t="s">
        <v>8342</v>
      </c>
      <c r="C868" s="367">
        <v>947</v>
      </c>
      <c r="D868" s="368" t="s">
        <v>10026</v>
      </c>
      <c r="E868" s="367" t="s">
        <v>8523</v>
      </c>
      <c r="F868" s="367" t="s">
        <v>10027</v>
      </c>
      <c r="G868" s="367" t="s">
        <v>10027</v>
      </c>
    </row>
    <row r="869" spans="1:7">
      <c r="A869" s="366" t="str">
        <f t="shared" si="13"/>
        <v>SINAPI-I 911</v>
      </c>
      <c r="B869" s="367" t="s">
        <v>8342</v>
      </c>
      <c r="C869" s="367">
        <v>911</v>
      </c>
      <c r="D869" s="368" t="s">
        <v>10028</v>
      </c>
      <c r="E869" s="367" t="s">
        <v>8523</v>
      </c>
      <c r="F869" s="367" t="s">
        <v>10029</v>
      </c>
      <c r="G869" s="367" t="s">
        <v>10029</v>
      </c>
    </row>
    <row r="870" spans="1:7">
      <c r="A870" s="366" t="str">
        <f t="shared" si="13"/>
        <v>SINAPI-I 925</v>
      </c>
      <c r="B870" s="367" t="s">
        <v>8342</v>
      </c>
      <c r="C870" s="367">
        <v>925</v>
      </c>
      <c r="D870" s="368" t="s">
        <v>10030</v>
      </c>
      <c r="E870" s="367" t="s">
        <v>8523</v>
      </c>
      <c r="F870" s="367" t="s">
        <v>10031</v>
      </c>
      <c r="G870" s="367" t="s">
        <v>10031</v>
      </c>
    </row>
    <row r="871" spans="1:7">
      <c r="A871" s="366" t="str">
        <f t="shared" si="13"/>
        <v>SINAPI-I 954</v>
      </c>
      <c r="B871" s="367" t="s">
        <v>8342</v>
      </c>
      <c r="C871" s="367">
        <v>954</v>
      </c>
      <c r="D871" s="368" t="s">
        <v>10032</v>
      </c>
      <c r="E871" s="367" t="s">
        <v>8523</v>
      </c>
      <c r="F871" s="367" t="s">
        <v>10033</v>
      </c>
      <c r="G871" s="367" t="s">
        <v>10033</v>
      </c>
    </row>
    <row r="872" spans="1:7">
      <c r="A872" s="366" t="str">
        <f t="shared" si="13"/>
        <v>SINAPI-I 901</v>
      </c>
      <c r="B872" s="367" t="s">
        <v>8342</v>
      </c>
      <c r="C872" s="367">
        <v>901</v>
      </c>
      <c r="D872" s="368" t="s">
        <v>10034</v>
      </c>
      <c r="E872" s="367" t="s">
        <v>8523</v>
      </c>
      <c r="F872" s="367" t="s">
        <v>9675</v>
      </c>
      <c r="G872" s="367" t="s">
        <v>9675</v>
      </c>
    </row>
    <row r="873" spans="1:7">
      <c r="A873" s="366" t="str">
        <f t="shared" si="13"/>
        <v>SINAPI-I 926</v>
      </c>
      <c r="B873" s="367" t="s">
        <v>8342</v>
      </c>
      <c r="C873" s="367">
        <v>926</v>
      </c>
      <c r="D873" s="368" t="s">
        <v>10035</v>
      </c>
      <c r="E873" s="367" t="s">
        <v>8523</v>
      </c>
      <c r="F873" s="367" t="s">
        <v>10036</v>
      </c>
      <c r="G873" s="367" t="s">
        <v>10036</v>
      </c>
    </row>
    <row r="874" spans="1:7">
      <c r="A874" s="366" t="str">
        <f t="shared" si="13"/>
        <v>SINAPI-I 912</v>
      </c>
      <c r="B874" s="367" t="s">
        <v>8342</v>
      </c>
      <c r="C874" s="367">
        <v>912</v>
      </c>
      <c r="D874" s="368" t="s">
        <v>10037</v>
      </c>
      <c r="E874" s="367" t="s">
        <v>8523</v>
      </c>
      <c r="F874" s="367" t="s">
        <v>10038</v>
      </c>
      <c r="G874" s="367" t="s">
        <v>10038</v>
      </c>
    </row>
    <row r="875" spans="1:7">
      <c r="A875" s="366" t="str">
        <f t="shared" si="13"/>
        <v>SINAPI-I 955</v>
      </c>
      <c r="B875" s="367" t="s">
        <v>8342</v>
      </c>
      <c r="C875" s="367">
        <v>955</v>
      </c>
      <c r="D875" s="368" t="s">
        <v>10039</v>
      </c>
      <c r="E875" s="367" t="s">
        <v>8523</v>
      </c>
      <c r="F875" s="367" t="s">
        <v>10040</v>
      </c>
      <c r="G875" s="367" t="s">
        <v>10040</v>
      </c>
    </row>
    <row r="876" spans="1:7">
      <c r="A876" s="366" t="str">
        <f t="shared" si="13"/>
        <v>SINAPI-I 946</v>
      </c>
      <c r="B876" s="367" t="s">
        <v>8342</v>
      </c>
      <c r="C876" s="367">
        <v>946</v>
      </c>
      <c r="D876" s="368" t="s">
        <v>10041</v>
      </c>
      <c r="E876" s="367" t="s">
        <v>8523</v>
      </c>
      <c r="F876" s="367" t="s">
        <v>10042</v>
      </c>
      <c r="G876" s="367" t="s">
        <v>10042</v>
      </c>
    </row>
    <row r="877" spans="1:7">
      <c r="A877" s="366" t="str">
        <f t="shared" si="13"/>
        <v>SINAPI-I 953</v>
      </c>
      <c r="B877" s="367" t="s">
        <v>8342</v>
      </c>
      <c r="C877" s="367">
        <v>953</v>
      </c>
      <c r="D877" s="368" t="s">
        <v>10043</v>
      </c>
      <c r="E877" s="367" t="s">
        <v>8523</v>
      </c>
      <c r="F877" s="367" t="s">
        <v>8938</v>
      </c>
      <c r="G877" s="367" t="s">
        <v>8938</v>
      </c>
    </row>
    <row r="878" spans="1:7">
      <c r="A878" s="366" t="str">
        <f t="shared" si="13"/>
        <v>SINAPI-I 902</v>
      </c>
      <c r="B878" s="367" t="s">
        <v>8342</v>
      </c>
      <c r="C878" s="367">
        <v>902</v>
      </c>
      <c r="D878" s="368" t="s">
        <v>10044</v>
      </c>
      <c r="E878" s="367" t="s">
        <v>8523</v>
      </c>
      <c r="F878" s="367" t="s">
        <v>10045</v>
      </c>
      <c r="G878" s="367" t="s">
        <v>10045</v>
      </c>
    </row>
    <row r="879" spans="1:7">
      <c r="A879" s="366" t="str">
        <f t="shared" si="13"/>
        <v>SINAPI-I 927</v>
      </c>
      <c r="B879" s="367" t="s">
        <v>8342</v>
      </c>
      <c r="C879" s="367">
        <v>927</v>
      </c>
      <c r="D879" s="368" t="s">
        <v>10046</v>
      </c>
      <c r="E879" s="367" t="s">
        <v>8523</v>
      </c>
      <c r="F879" s="367" t="s">
        <v>10047</v>
      </c>
      <c r="G879" s="367" t="s">
        <v>10047</v>
      </c>
    </row>
    <row r="880" spans="1:7">
      <c r="A880" s="366" t="str">
        <f t="shared" si="13"/>
        <v>SINAPI-I 913</v>
      </c>
      <c r="B880" s="367" t="s">
        <v>8342</v>
      </c>
      <c r="C880" s="367">
        <v>913</v>
      </c>
      <c r="D880" s="368" t="s">
        <v>10048</v>
      </c>
      <c r="E880" s="367" t="s">
        <v>8523</v>
      </c>
      <c r="F880" s="367" t="s">
        <v>10049</v>
      </c>
      <c r="G880" s="367" t="s">
        <v>10049</v>
      </c>
    </row>
    <row r="881" spans="1:7">
      <c r="A881" s="366" t="str">
        <f t="shared" si="13"/>
        <v>SINAPI-I 903</v>
      </c>
      <c r="B881" s="367" t="s">
        <v>8342</v>
      </c>
      <c r="C881" s="367">
        <v>903</v>
      </c>
      <c r="D881" s="368" t="s">
        <v>10050</v>
      </c>
      <c r="E881" s="367" t="s">
        <v>8523</v>
      </c>
      <c r="F881" s="367" t="s">
        <v>10051</v>
      </c>
      <c r="G881" s="367" t="s">
        <v>10051</v>
      </c>
    </row>
    <row r="882" spans="1:7">
      <c r="A882" s="366" t="str">
        <f t="shared" si="13"/>
        <v>SINAPI-I 945</v>
      </c>
      <c r="B882" s="367" t="s">
        <v>8342</v>
      </c>
      <c r="C882" s="367">
        <v>945</v>
      </c>
      <c r="D882" s="368" t="s">
        <v>10052</v>
      </c>
      <c r="E882" s="367" t="s">
        <v>8523</v>
      </c>
      <c r="F882" s="367" t="s">
        <v>10053</v>
      </c>
      <c r="G882" s="367" t="s">
        <v>10053</v>
      </c>
    </row>
    <row r="883" spans="1:7">
      <c r="A883" s="366" t="str">
        <f t="shared" si="13"/>
        <v>SINAPI-I 914</v>
      </c>
      <c r="B883" s="367" t="s">
        <v>8342</v>
      </c>
      <c r="C883" s="367">
        <v>914</v>
      </c>
      <c r="D883" s="368" t="s">
        <v>10054</v>
      </c>
      <c r="E883" s="367" t="s">
        <v>8523</v>
      </c>
      <c r="F883" s="367" t="s">
        <v>10055</v>
      </c>
      <c r="G883" s="367" t="s">
        <v>10055</v>
      </c>
    </row>
    <row r="884" spans="1:7" ht="22.5">
      <c r="A884" s="366" t="str">
        <f t="shared" si="13"/>
        <v>SINAPI-I 993</v>
      </c>
      <c r="B884" s="367" t="s">
        <v>8342</v>
      </c>
      <c r="C884" s="367">
        <v>993</v>
      </c>
      <c r="D884" s="368" t="s">
        <v>10056</v>
      </c>
      <c r="E884" s="367" t="s">
        <v>8523</v>
      </c>
      <c r="F884" s="367" t="s">
        <v>9308</v>
      </c>
      <c r="G884" s="367" t="s">
        <v>9308</v>
      </c>
    </row>
    <row r="885" spans="1:7" ht="22.5">
      <c r="A885" s="366" t="str">
        <f t="shared" si="13"/>
        <v>SINAPI-I 1020</v>
      </c>
      <c r="B885" s="367" t="s">
        <v>8342</v>
      </c>
      <c r="C885" s="367">
        <v>1020</v>
      </c>
      <c r="D885" s="368" t="s">
        <v>10057</v>
      </c>
      <c r="E885" s="367" t="s">
        <v>8523</v>
      </c>
      <c r="F885" s="367" t="s">
        <v>10058</v>
      </c>
      <c r="G885" s="367" t="s">
        <v>10058</v>
      </c>
    </row>
    <row r="886" spans="1:7" ht="22.5">
      <c r="A886" s="366" t="str">
        <f t="shared" si="13"/>
        <v>SINAPI-I 1017</v>
      </c>
      <c r="B886" s="367" t="s">
        <v>8342</v>
      </c>
      <c r="C886" s="367">
        <v>1017</v>
      </c>
      <c r="D886" s="368" t="s">
        <v>10059</v>
      </c>
      <c r="E886" s="367" t="s">
        <v>8523</v>
      </c>
      <c r="F886" s="367" t="s">
        <v>10060</v>
      </c>
      <c r="G886" s="367" t="s">
        <v>10060</v>
      </c>
    </row>
    <row r="887" spans="1:7" ht="22.5">
      <c r="A887" s="366" t="str">
        <f t="shared" si="13"/>
        <v>SINAPI-I 999</v>
      </c>
      <c r="B887" s="367" t="s">
        <v>8342</v>
      </c>
      <c r="C887" s="367">
        <v>999</v>
      </c>
      <c r="D887" s="368" t="s">
        <v>10061</v>
      </c>
      <c r="E887" s="367" t="s">
        <v>8523</v>
      </c>
      <c r="F887" s="367" t="s">
        <v>10062</v>
      </c>
      <c r="G887" s="367" t="s">
        <v>10062</v>
      </c>
    </row>
    <row r="888" spans="1:7" ht="22.5">
      <c r="A888" s="366" t="str">
        <f t="shared" si="13"/>
        <v>SINAPI-I 995</v>
      </c>
      <c r="B888" s="367" t="s">
        <v>8342</v>
      </c>
      <c r="C888" s="367">
        <v>995</v>
      </c>
      <c r="D888" s="368" t="s">
        <v>10063</v>
      </c>
      <c r="E888" s="367" t="s">
        <v>8523</v>
      </c>
      <c r="F888" s="367" t="s">
        <v>10064</v>
      </c>
      <c r="G888" s="367" t="s">
        <v>10064</v>
      </c>
    </row>
    <row r="889" spans="1:7" ht="22.5">
      <c r="A889" s="366" t="str">
        <f t="shared" si="13"/>
        <v>SINAPI-I 1000</v>
      </c>
      <c r="B889" s="367" t="s">
        <v>8342</v>
      </c>
      <c r="C889" s="367">
        <v>1000</v>
      </c>
      <c r="D889" s="368" t="s">
        <v>10065</v>
      </c>
      <c r="E889" s="367" t="s">
        <v>8523</v>
      </c>
      <c r="F889" s="367" t="s">
        <v>10066</v>
      </c>
      <c r="G889" s="367" t="s">
        <v>10066</v>
      </c>
    </row>
    <row r="890" spans="1:7" ht="22.5">
      <c r="A890" s="366" t="str">
        <f t="shared" si="13"/>
        <v>SINAPI-I 1022</v>
      </c>
      <c r="B890" s="367" t="s">
        <v>8342</v>
      </c>
      <c r="C890" s="367">
        <v>1022</v>
      </c>
      <c r="D890" s="368" t="s">
        <v>10067</v>
      </c>
      <c r="E890" s="367" t="s">
        <v>8523</v>
      </c>
      <c r="F890" s="367" t="s">
        <v>9640</v>
      </c>
      <c r="G890" s="367" t="s">
        <v>9640</v>
      </c>
    </row>
    <row r="891" spans="1:7" ht="22.5">
      <c r="A891" s="366" t="str">
        <f t="shared" si="13"/>
        <v>SINAPI-I 1015</v>
      </c>
      <c r="B891" s="367" t="s">
        <v>8342</v>
      </c>
      <c r="C891" s="367">
        <v>1015</v>
      </c>
      <c r="D891" s="368" t="s">
        <v>10068</v>
      </c>
      <c r="E891" s="367" t="s">
        <v>8523</v>
      </c>
      <c r="F891" s="367" t="s">
        <v>10069</v>
      </c>
      <c r="G891" s="367" t="s">
        <v>10069</v>
      </c>
    </row>
    <row r="892" spans="1:7" ht="22.5">
      <c r="A892" s="366" t="str">
        <f t="shared" si="13"/>
        <v>SINAPI-I 996</v>
      </c>
      <c r="B892" s="367" t="s">
        <v>8342</v>
      </c>
      <c r="C892" s="367">
        <v>996</v>
      </c>
      <c r="D892" s="368" t="s">
        <v>10070</v>
      </c>
      <c r="E892" s="367" t="s">
        <v>8523</v>
      </c>
      <c r="F892" s="367" t="s">
        <v>10071</v>
      </c>
      <c r="G892" s="367" t="s">
        <v>10071</v>
      </c>
    </row>
    <row r="893" spans="1:7" ht="22.5">
      <c r="A893" s="366" t="str">
        <f t="shared" si="13"/>
        <v>SINAPI-I 1001</v>
      </c>
      <c r="B893" s="367" t="s">
        <v>8342</v>
      </c>
      <c r="C893" s="367">
        <v>1001</v>
      </c>
      <c r="D893" s="368" t="s">
        <v>10072</v>
      </c>
      <c r="E893" s="367" t="s">
        <v>8523</v>
      </c>
      <c r="F893" s="367" t="s">
        <v>10073</v>
      </c>
      <c r="G893" s="367" t="s">
        <v>10073</v>
      </c>
    </row>
    <row r="894" spans="1:7" ht="22.5">
      <c r="A894" s="366" t="str">
        <f t="shared" si="13"/>
        <v>SINAPI-I 1019</v>
      </c>
      <c r="B894" s="367" t="s">
        <v>8342</v>
      </c>
      <c r="C894" s="367">
        <v>1019</v>
      </c>
      <c r="D894" s="368" t="s">
        <v>10074</v>
      </c>
      <c r="E894" s="367" t="s">
        <v>8523</v>
      </c>
      <c r="F894" s="367" t="s">
        <v>10075</v>
      </c>
      <c r="G894" s="367" t="s">
        <v>10075</v>
      </c>
    </row>
    <row r="895" spans="1:7" ht="22.5">
      <c r="A895" s="366" t="str">
        <f t="shared" si="13"/>
        <v>SINAPI-I 1021</v>
      </c>
      <c r="B895" s="367" t="s">
        <v>8342</v>
      </c>
      <c r="C895" s="367">
        <v>1021</v>
      </c>
      <c r="D895" s="368" t="s">
        <v>10076</v>
      </c>
      <c r="E895" s="367" t="s">
        <v>8523</v>
      </c>
      <c r="F895" s="367" t="s">
        <v>10077</v>
      </c>
      <c r="G895" s="367" t="s">
        <v>10077</v>
      </c>
    </row>
    <row r="896" spans="1:7" ht="22.5">
      <c r="A896" s="366" t="str">
        <f t="shared" si="13"/>
        <v>SINAPI-I 39249</v>
      </c>
      <c r="B896" s="367" t="s">
        <v>8342</v>
      </c>
      <c r="C896" s="367">
        <v>39249</v>
      </c>
      <c r="D896" s="368" t="s">
        <v>10078</v>
      </c>
      <c r="E896" s="367" t="s">
        <v>8523</v>
      </c>
      <c r="F896" s="367" t="s">
        <v>10079</v>
      </c>
      <c r="G896" s="367" t="s">
        <v>10079</v>
      </c>
    </row>
    <row r="897" spans="1:7" ht="22.5">
      <c r="A897" s="366" t="str">
        <f t="shared" si="13"/>
        <v>SINAPI-I 1018</v>
      </c>
      <c r="B897" s="367" t="s">
        <v>8342</v>
      </c>
      <c r="C897" s="367">
        <v>1018</v>
      </c>
      <c r="D897" s="368" t="s">
        <v>10080</v>
      </c>
      <c r="E897" s="367" t="s">
        <v>8523</v>
      </c>
      <c r="F897" s="367" t="s">
        <v>10081</v>
      </c>
      <c r="G897" s="367" t="s">
        <v>10081</v>
      </c>
    </row>
    <row r="898" spans="1:7" ht="22.5">
      <c r="A898" s="366" t="str">
        <f t="shared" si="13"/>
        <v>SINAPI-I 39250</v>
      </c>
      <c r="B898" s="367" t="s">
        <v>8342</v>
      </c>
      <c r="C898" s="367">
        <v>39250</v>
      </c>
      <c r="D898" s="368" t="s">
        <v>10082</v>
      </c>
      <c r="E898" s="367" t="s">
        <v>8523</v>
      </c>
      <c r="F898" s="367" t="s">
        <v>10083</v>
      </c>
      <c r="G898" s="367" t="s">
        <v>10083</v>
      </c>
    </row>
    <row r="899" spans="1:7" ht="22.5">
      <c r="A899" s="366" t="str">
        <f t="shared" si="13"/>
        <v>SINAPI-I 994</v>
      </c>
      <c r="B899" s="367" t="s">
        <v>8342</v>
      </c>
      <c r="C899" s="367">
        <v>994</v>
      </c>
      <c r="D899" s="368" t="s">
        <v>10084</v>
      </c>
      <c r="E899" s="367" t="s">
        <v>8523</v>
      </c>
      <c r="F899" s="367" t="s">
        <v>10085</v>
      </c>
      <c r="G899" s="367" t="s">
        <v>10085</v>
      </c>
    </row>
    <row r="900" spans="1:7" ht="22.5">
      <c r="A900" s="366" t="str">
        <f t="shared" si="13"/>
        <v>SINAPI-I 977</v>
      </c>
      <c r="B900" s="367" t="s">
        <v>8342</v>
      </c>
      <c r="C900" s="367">
        <v>977</v>
      </c>
      <c r="D900" s="368" t="s">
        <v>10086</v>
      </c>
      <c r="E900" s="367" t="s">
        <v>8523</v>
      </c>
      <c r="F900" s="367" t="s">
        <v>10087</v>
      </c>
      <c r="G900" s="367" t="s">
        <v>10087</v>
      </c>
    </row>
    <row r="901" spans="1:7" ht="22.5">
      <c r="A901" s="366" t="str">
        <f t="shared" si="13"/>
        <v>SINAPI-I 998</v>
      </c>
      <c r="B901" s="367" t="s">
        <v>8342</v>
      </c>
      <c r="C901" s="367">
        <v>998</v>
      </c>
      <c r="D901" s="368" t="s">
        <v>10088</v>
      </c>
      <c r="E901" s="367" t="s">
        <v>8523</v>
      </c>
      <c r="F901" s="367" t="s">
        <v>10089</v>
      </c>
      <c r="G901" s="367" t="s">
        <v>10089</v>
      </c>
    </row>
    <row r="902" spans="1:7" ht="22.5">
      <c r="A902" s="366" t="str">
        <f t="shared" si="13"/>
        <v>SINAPI-I 39251</v>
      </c>
      <c r="B902" s="367" t="s">
        <v>8342</v>
      </c>
      <c r="C902" s="367">
        <v>39251</v>
      </c>
      <c r="D902" s="368" t="s">
        <v>10090</v>
      </c>
      <c r="E902" s="367" t="s">
        <v>8523</v>
      </c>
      <c r="F902" s="367" t="s">
        <v>8635</v>
      </c>
      <c r="G902" s="367" t="s">
        <v>8635</v>
      </c>
    </row>
    <row r="903" spans="1:7" ht="22.5">
      <c r="A903" s="366" t="str">
        <f t="shared" ref="A903:A966" si="14">CONCATENAR</f>
        <v>SINAPI-I 1011</v>
      </c>
      <c r="B903" s="367" t="s">
        <v>8342</v>
      </c>
      <c r="C903" s="367">
        <v>1011</v>
      </c>
      <c r="D903" s="368" t="s">
        <v>10091</v>
      </c>
      <c r="E903" s="367" t="s">
        <v>8523</v>
      </c>
      <c r="F903" s="367" t="s">
        <v>9775</v>
      </c>
      <c r="G903" s="367" t="s">
        <v>9775</v>
      </c>
    </row>
    <row r="904" spans="1:7" ht="22.5">
      <c r="A904" s="366" t="str">
        <f t="shared" si="14"/>
        <v>SINAPI-I 39252</v>
      </c>
      <c r="B904" s="367" t="s">
        <v>8342</v>
      </c>
      <c r="C904" s="367">
        <v>39252</v>
      </c>
      <c r="D904" s="368" t="s">
        <v>10092</v>
      </c>
      <c r="E904" s="367" t="s">
        <v>8523</v>
      </c>
      <c r="F904" s="367" t="s">
        <v>8734</v>
      </c>
      <c r="G904" s="367" t="s">
        <v>8734</v>
      </c>
    </row>
    <row r="905" spans="1:7" ht="22.5">
      <c r="A905" s="366" t="str">
        <f t="shared" si="14"/>
        <v>SINAPI-I 1013</v>
      </c>
      <c r="B905" s="367" t="s">
        <v>8342</v>
      </c>
      <c r="C905" s="367">
        <v>1013</v>
      </c>
      <c r="D905" s="368" t="s">
        <v>10093</v>
      </c>
      <c r="E905" s="367" t="s">
        <v>8523</v>
      </c>
      <c r="F905" s="367" t="s">
        <v>10094</v>
      </c>
      <c r="G905" s="367" t="s">
        <v>10094</v>
      </c>
    </row>
    <row r="906" spans="1:7" ht="22.5">
      <c r="A906" s="366" t="str">
        <f t="shared" si="14"/>
        <v>SINAPI-I 980</v>
      </c>
      <c r="B906" s="367" t="s">
        <v>8342</v>
      </c>
      <c r="C906" s="367">
        <v>980</v>
      </c>
      <c r="D906" s="368" t="s">
        <v>10095</v>
      </c>
      <c r="E906" s="367" t="s">
        <v>8523</v>
      </c>
      <c r="F906" s="367" t="s">
        <v>10096</v>
      </c>
      <c r="G906" s="367" t="s">
        <v>10096</v>
      </c>
    </row>
    <row r="907" spans="1:7" ht="22.5">
      <c r="A907" s="366" t="str">
        <f t="shared" si="14"/>
        <v>SINAPI-I 39237</v>
      </c>
      <c r="B907" s="367" t="s">
        <v>8342</v>
      </c>
      <c r="C907" s="367">
        <v>39237</v>
      </c>
      <c r="D907" s="368" t="s">
        <v>10097</v>
      </c>
      <c r="E907" s="367" t="s">
        <v>8523</v>
      </c>
      <c r="F907" s="367" t="s">
        <v>10098</v>
      </c>
      <c r="G907" s="367" t="s">
        <v>10098</v>
      </c>
    </row>
    <row r="908" spans="1:7" ht="22.5">
      <c r="A908" s="366" t="str">
        <f t="shared" si="14"/>
        <v>SINAPI-I 39238</v>
      </c>
      <c r="B908" s="367" t="s">
        <v>8342</v>
      </c>
      <c r="C908" s="367">
        <v>39238</v>
      </c>
      <c r="D908" s="368" t="s">
        <v>10099</v>
      </c>
      <c r="E908" s="367" t="s">
        <v>8523</v>
      </c>
      <c r="F908" s="367" t="s">
        <v>10100</v>
      </c>
      <c r="G908" s="367" t="s">
        <v>10100</v>
      </c>
    </row>
    <row r="909" spans="1:7" ht="22.5">
      <c r="A909" s="366" t="str">
        <f t="shared" si="14"/>
        <v>SINAPI-I 979</v>
      </c>
      <c r="B909" s="367" t="s">
        <v>8342</v>
      </c>
      <c r="C909" s="367">
        <v>979</v>
      </c>
      <c r="D909" s="368" t="s">
        <v>10101</v>
      </c>
      <c r="E909" s="367" t="s">
        <v>8523</v>
      </c>
      <c r="F909" s="367" t="s">
        <v>10102</v>
      </c>
      <c r="G909" s="367" t="s">
        <v>10102</v>
      </c>
    </row>
    <row r="910" spans="1:7" ht="22.5">
      <c r="A910" s="366" t="str">
        <f t="shared" si="14"/>
        <v>SINAPI-I 39239</v>
      </c>
      <c r="B910" s="367" t="s">
        <v>8342</v>
      </c>
      <c r="C910" s="367">
        <v>39239</v>
      </c>
      <c r="D910" s="368" t="s">
        <v>10103</v>
      </c>
      <c r="E910" s="367" t="s">
        <v>8523</v>
      </c>
      <c r="F910" s="367" t="s">
        <v>10104</v>
      </c>
      <c r="G910" s="367" t="s">
        <v>10104</v>
      </c>
    </row>
    <row r="911" spans="1:7" ht="22.5">
      <c r="A911" s="366" t="str">
        <f t="shared" si="14"/>
        <v>SINAPI-I 1014</v>
      </c>
      <c r="B911" s="367" t="s">
        <v>8342</v>
      </c>
      <c r="C911" s="367">
        <v>1014</v>
      </c>
      <c r="D911" s="368" t="s">
        <v>10105</v>
      </c>
      <c r="E911" s="367" t="s">
        <v>8523</v>
      </c>
      <c r="F911" s="367" t="s">
        <v>9569</v>
      </c>
      <c r="G911" s="367" t="s">
        <v>9569</v>
      </c>
    </row>
    <row r="912" spans="1:7" ht="22.5">
      <c r="A912" s="366" t="str">
        <f t="shared" si="14"/>
        <v>SINAPI-I 39240</v>
      </c>
      <c r="B912" s="367" t="s">
        <v>8342</v>
      </c>
      <c r="C912" s="367">
        <v>39240</v>
      </c>
      <c r="D912" s="368" t="s">
        <v>10106</v>
      </c>
      <c r="E912" s="367" t="s">
        <v>8523</v>
      </c>
      <c r="F912" s="367" t="s">
        <v>10107</v>
      </c>
      <c r="G912" s="367" t="s">
        <v>10107</v>
      </c>
    </row>
    <row r="913" spans="1:7" ht="22.5">
      <c r="A913" s="366" t="str">
        <f t="shared" si="14"/>
        <v>SINAPI-I 39232</v>
      </c>
      <c r="B913" s="367" t="s">
        <v>8342</v>
      </c>
      <c r="C913" s="367">
        <v>39232</v>
      </c>
      <c r="D913" s="368" t="s">
        <v>10108</v>
      </c>
      <c r="E913" s="367" t="s">
        <v>8523</v>
      </c>
      <c r="F913" s="367" t="s">
        <v>10109</v>
      </c>
      <c r="G913" s="367" t="s">
        <v>10109</v>
      </c>
    </row>
    <row r="914" spans="1:7" ht="22.5">
      <c r="A914" s="366" t="str">
        <f t="shared" si="14"/>
        <v>SINAPI-I 39233</v>
      </c>
      <c r="B914" s="367" t="s">
        <v>8342</v>
      </c>
      <c r="C914" s="367">
        <v>39233</v>
      </c>
      <c r="D914" s="368" t="s">
        <v>10110</v>
      </c>
      <c r="E914" s="367" t="s">
        <v>8523</v>
      </c>
      <c r="F914" s="367" t="s">
        <v>10111</v>
      </c>
      <c r="G914" s="367" t="s">
        <v>10111</v>
      </c>
    </row>
    <row r="915" spans="1:7" ht="22.5">
      <c r="A915" s="366" t="str">
        <f t="shared" si="14"/>
        <v>SINAPI-I 981</v>
      </c>
      <c r="B915" s="367" t="s">
        <v>8342</v>
      </c>
      <c r="C915" s="367">
        <v>981</v>
      </c>
      <c r="D915" s="368" t="s">
        <v>10112</v>
      </c>
      <c r="E915" s="367" t="s">
        <v>8523</v>
      </c>
      <c r="F915" s="367" t="s">
        <v>8606</v>
      </c>
      <c r="G915" s="367" t="s">
        <v>8606</v>
      </c>
    </row>
    <row r="916" spans="1:7" ht="22.5">
      <c r="A916" s="366" t="str">
        <f t="shared" si="14"/>
        <v>SINAPI-I 39234</v>
      </c>
      <c r="B916" s="367" t="s">
        <v>8342</v>
      </c>
      <c r="C916" s="367">
        <v>39234</v>
      </c>
      <c r="D916" s="368" t="s">
        <v>10113</v>
      </c>
      <c r="E916" s="367" t="s">
        <v>8523</v>
      </c>
      <c r="F916" s="367" t="s">
        <v>10114</v>
      </c>
      <c r="G916" s="367" t="s">
        <v>10114</v>
      </c>
    </row>
    <row r="917" spans="1:7" ht="22.5">
      <c r="A917" s="366" t="str">
        <f t="shared" si="14"/>
        <v>SINAPI-I 982</v>
      </c>
      <c r="B917" s="367" t="s">
        <v>8342</v>
      </c>
      <c r="C917" s="367">
        <v>982</v>
      </c>
      <c r="D917" s="368" t="s">
        <v>10115</v>
      </c>
      <c r="E917" s="367" t="s">
        <v>8523</v>
      </c>
      <c r="F917" s="367" t="s">
        <v>10116</v>
      </c>
      <c r="G917" s="367" t="s">
        <v>10116</v>
      </c>
    </row>
    <row r="918" spans="1:7" ht="22.5">
      <c r="A918" s="366" t="str">
        <f t="shared" si="14"/>
        <v>SINAPI-I 39235</v>
      </c>
      <c r="B918" s="367" t="s">
        <v>8342</v>
      </c>
      <c r="C918" s="367">
        <v>39235</v>
      </c>
      <c r="D918" s="368" t="s">
        <v>10117</v>
      </c>
      <c r="E918" s="367" t="s">
        <v>8523</v>
      </c>
      <c r="F918" s="367" t="s">
        <v>10118</v>
      </c>
      <c r="G918" s="367" t="s">
        <v>10118</v>
      </c>
    </row>
    <row r="919" spans="1:7" ht="22.5">
      <c r="A919" s="366" t="str">
        <f t="shared" si="14"/>
        <v>SINAPI-I 39236</v>
      </c>
      <c r="B919" s="367" t="s">
        <v>8342</v>
      </c>
      <c r="C919" s="367">
        <v>39236</v>
      </c>
      <c r="D919" s="368" t="s">
        <v>10119</v>
      </c>
      <c r="E919" s="367" t="s">
        <v>8523</v>
      </c>
      <c r="F919" s="367" t="s">
        <v>10120</v>
      </c>
      <c r="G919" s="367" t="s">
        <v>10120</v>
      </c>
    </row>
    <row r="920" spans="1:7" ht="22.5">
      <c r="A920" s="366" t="str">
        <f t="shared" si="14"/>
        <v>SINAPI-I 876</v>
      </c>
      <c r="B920" s="367" t="s">
        <v>8342</v>
      </c>
      <c r="C920" s="367">
        <v>876</v>
      </c>
      <c r="D920" s="368" t="s">
        <v>10121</v>
      </c>
      <c r="E920" s="367" t="s">
        <v>8523</v>
      </c>
      <c r="F920" s="367" t="s">
        <v>10122</v>
      </c>
      <c r="G920" s="367" t="s">
        <v>10122</v>
      </c>
    </row>
    <row r="921" spans="1:7" ht="22.5">
      <c r="A921" s="366" t="str">
        <f t="shared" si="14"/>
        <v>SINAPI-I 877</v>
      </c>
      <c r="B921" s="367" t="s">
        <v>8342</v>
      </c>
      <c r="C921" s="367">
        <v>877</v>
      </c>
      <c r="D921" s="368" t="s">
        <v>10123</v>
      </c>
      <c r="E921" s="367" t="s">
        <v>8523</v>
      </c>
      <c r="F921" s="367" t="s">
        <v>10124</v>
      </c>
      <c r="G921" s="367" t="s">
        <v>10124</v>
      </c>
    </row>
    <row r="922" spans="1:7" ht="22.5">
      <c r="A922" s="366" t="str">
        <f t="shared" si="14"/>
        <v>SINAPI-I 882</v>
      </c>
      <c r="B922" s="367" t="s">
        <v>8342</v>
      </c>
      <c r="C922" s="367">
        <v>882</v>
      </c>
      <c r="D922" s="368" t="s">
        <v>10125</v>
      </c>
      <c r="E922" s="367" t="s">
        <v>8523</v>
      </c>
      <c r="F922" s="367" t="s">
        <v>10126</v>
      </c>
      <c r="G922" s="367" t="s">
        <v>10126</v>
      </c>
    </row>
    <row r="923" spans="1:7" ht="22.5">
      <c r="A923" s="366" t="str">
        <f t="shared" si="14"/>
        <v>SINAPI-I 878</v>
      </c>
      <c r="B923" s="367" t="s">
        <v>8342</v>
      </c>
      <c r="C923" s="367">
        <v>878</v>
      </c>
      <c r="D923" s="368" t="s">
        <v>10127</v>
      </c>
      <c r="E923" s="367" t="s">
        <v>8523</v>
      </c>
      <c r="F923" s="367" t="s">
        <v>10128</v>
      </c>
      <c r="G923" s="367" t="s">
        <v>10128</v>
      </c>
    </row>
    <row r="924" spans="1:7" ht="22.5">
      <c r="A924" s="366" t="str">
        <f t="shared" si="14"/>
        <v>SINAPI-I 879</v>
      </c>
      <c r="B924" s="367" t="s">
        <v>8342</v>
      </c>
      <c r="C924" s="367">
        <v>879</v>
      </c>
      <c r="D924" s="368" t="s">
        <v>10129</v>
      </c>
      <c r="E924" s="367" t="s">
        <v>8523</v>
      </c>
      <c r="F924" s="367" t="s">
        <v>10130</v>
      </c>
      <c r="G924" s="367" t="s">
        <v>10130</v>
      </c>
    </row>
    <row r="925" spans="1:7" ht="22.5">
      <c r="A925" s="366" t="str">
        <f t="shared" si="14"/>
        <v>SINAPI-I 880</v>
      </c>
      <c r="B925" s="367" t="s">
        <v>8342</v>
      </c>
      <c r="C925" s="367">
        <v>880</v>
      </c>
      <c r="D925" s="368" t="s">
        <v>10131</v>
      </c>
      <c r="E925" s="367" t="s">
        <v>8523</v>
      </c>
      <c r="F925" s="367" t="s">
        <v>10132</v>
      </c>
      <c r="G925" s="367" t="s">
        <v>10132</v>
      </c>
    </row>
    <row r="926" spans="1:7" ht="22.5">
      <c r="A926" s="366" t="str">
        <f t="shared" si="14"/>
        <v>SINAPI-I 873</v>
      </c>
      <c r="B926" s="367" t="s">
        <v>8342</v>
      </c>
      <c r="C926" s="367">
        <v>873</v>
      </c>
      <c r="D926" s="368" t="s">
        <v>10133</v>
      </c>
      <c r="E926" s="367" t="s">
        <v>8523</v>
      </c>
      <c r="F926" s="367" t="s">
        <v>10134</v>
      </c>
      <c r="G926" s="367" t="s">
        <v>10134</v>
      </c>
    </row>
    <row r="927" spans="1:7" ht="22.5">
      <c r="A927" s="366" t="str">
        <f t="shared" si="14"/>
        <v>SINAPI-I 881</v>
      </c>
      <c r="B927" s="367" t="s">
        <v>8342</v>
      </c>
      <c r="C927" s="367">
        <v>881</v>
      </c>
      <c r="D927" s="368" t="s">
        <v>10135</v>
      </c>
      <c r="E927" s="367" t="s">
        <v>8523</v>
      </c>
      <c r="F927" s="367" t="s">
        <v>10136</v>
      </c>
      <c r="G927" s="367" t="s">
        <v>10136</v>
      </c>
    </row>
    <row r="928" spans="1:7" ht="22.5">
      <c r="A928" s="366" t="str">
        <f t="shared" si="14"/>
        <v>SINAPI-I 874</v>
      </c>
      <c r="B928" s="367" t="s">
        <v>8342</v>
      </c>
      <c r="C928" s="367">
        <v>874</v>
      </c>
      <c r="D928" s="368" t="s">
        <v>10137</v>
      </c>
      <c r="E928" s="367" t="s">
        <v>8523</v>
      </c>
      <c r="F928" s="367" t="s">
        <v>10138</v>
      </c>
      <c r="G928" s="367" t="s">
        <v>10138</v>
      </c>
    </row>
    <row r="929" spans="1:7" ht="22.5">
      <c r="A929" s="366" t="str">
        <f t="shared" si="14"/>
        <v>SINAPI-I 875</v>
      </c>
      <c r="B929" s="367" t="s">
        <v>8342</v>
      </c>
      <c r="C929" s="367">
        <v>875</v>
      </c>
      <c r="D929" s="368" t="s">
        <v>10139</v>
      </c>
      <c r="E929" s="367" t="s">
        <v>8523</v>
      </c>
      <c r="F929" s="367" t="s">
        <v>10140</v>
      </c>
      <c r="G929" s="367" t="s">
        <v>10140</v>
      </c>
    </row>
    <row r="930" spans="1:7" ht="22.5">
      <c r="A930" s="366" t="str">
        <f t="shared" si="14"/>
        <v>SINAPI-I 983</v>
      </c>
      <c r="B930" s="367" t="s">
        <v>8342</v>
      </c>
      <c r="C930" s="367">
        <v>983</v>
      </c>
      <c r="D930" s="368" t="s">
        <v>10141</v>
      </c>
      <c r="E930" s="367" t="s">
        <v>8523</v>
      </c>
      <c r="F930" s="367" t="s">
        <v>9832</v>
      </c>
      <c r="G930" s="367" t="s">
        <v>9832</v>
      </c>
    </row>
    <row r="931" spans="1:7" ht="22.5">
      <c r="A931" s="366" t="str">
        <f t="shared" si="14"/>
        <v>SINAPI-I 985</v>
      </c>
      <c r="B931" s="367" t="s">
        <v>8342</v>
      </c>
      <c r="C931" s="367">
        <v>985</v>
      </c>
      <c r="D931" s="368" t="s">
        <v>10142</v>
      </c>
      <c r="E931" s="367" t="s">
        <v>8523</v>
      </c>
      <c r="F931" s="367" t="s">
        <v>10143</v>
      </c>
      <c r="G931" s="367" t="s">
        <v>10143</v>
      </c>
    </row>
    <row r="932" spans="1:7" ht="22.5">
      <c r="A932" s="366" t="str">
        <f t="shared" si="14"/>
        <v>SINAPI-I 990</v>
      </c>
      <c r="B932" s="367" t="s">
        <v>8342</v>
      </c>
      <c r="C932" s="367">
        <v>990</v>
      </c>
      <c r="D932" s="368" t="s">
        <v>10144</v>
      </c>
      <c r="E932" s="367" t="s">
        <v>8523</v>
      </c>
      <c r="F932" s="367" t="s">
        <v>10145</v>
      </c>
      <c r="G932" s="367" t="s">
        <v>10145</v>
      </c>
    </row>
    <row r="933" spans="1:7" ht="22.5">
      <c r="A933" s="366" t="str">
        <f t="shared" si="14"/>
        <v>SINAPI-I 39241</v>
      </c>
      <c r="B933" s="367" t="s">
        <v>8342</v>
      </c>
      <c r="C933" s="367">
        <v>39241</v>
      </c>
      <c r="D933" s="368" t="s">
        <v>10146</v>
      </c>
      <c r="E933" s="367" t="s">
        <v>8523</v>
      </c>
      <c r="F933" s="367" t="s">
        <v>10147</v>
      </c>
      <c r="G933" s="367" t="s">
        <v>10147</v>
      </c>
    </row>
    <row r="934" spans="1:7" ht="22.5">
      <c r="A934" s="366" t="str">
        <f t="shared" si="14"/>
        <v>SINAPI-I 1005</v>
      </c>
      <c r="B934" s="367" t="s">
        <v>8342</v>
      </c>
      <c r="C934" s="367">
        <v>1005</v>
      </c>
      <c r="D934" s="368" t="s">
        <v>10148</v>
      </c>
      <c r="E934" s="367" t="s">
        <v>8523</v>
      </c>
      <c r="F934" s="367" t="s">
        <v>10149</v>
      </c>
      <c r="G934" s="367" t="s">
        <v>10149</v>
      </c>
    </row>
    <row r="935" spans="1:7" ht="22.5">
      <c r="A935" s="366" t="str">
        <f t="shared" si="14"/>
        <v>SINAPI-I 984</v>
      </c>
      <c r="B935" s="367" t="s">
        <v>8342</v>
      </c>
      <c r="C935" s="367">
        <v>984</v>
      </c>
      <c r="D935" s="368" t="s">
        <v>10150</v>
      </c>
      <c r="E935" s="367" t="s">
        <v>8523</v>
      </c>
      <c r="F935" s="367" t="s">
        <v>10151</v>
      </c>
      <c r="G935" s="367" t="s">
        <v>10151</v>
      </c>
    </row>
    <row r="936" spans="1:7" ht="22.5">
      <c r="A936" s="366" t="str">
        <f t="shared" si="14"/>
        <v>SINAPI-I 991</v>
      </c>
      <c r="B936" s="367" t="s">
        <v>8342</v>
      </c>
      <c r="C936" s="367">
        <v>991</v>
      </c>
      <c r="D936" s="368" t="s">
        <v>10152</v>
      </c>
      <c r="E936" s="367" t="s">
        <v>8523</v>
      </c>
      <c r="F936" s="367" t="s">
        <v>10153</v>
      </c>
      <c r="G936" s="367" t="s">
        <v>10153</v>
      </c>
    </row>
    <row r="937" spans="1:7" ht="22.5">
      <c r="A937" s="366" t="str">
        <f t="shared" si="14"/>
        <v>SINAPI-I 986</v>
      </c>
      <c r="B937" s="367" t="s">
        <v>8342</v>
      </c>
      <c r="C937" s="367">
        <v>986</v>
      </c>
      <c r="D937" s="368" t="s">
        <v>10154</v>
      </c>
      <c r="E937" s="367" t="s">
        <v>8523</v>
      </c>
      <c r="F937" s="367" t="s">
        <v>10155</v>
      </c>
      <c r="G937" s="367" t="s">
        <v>10155</v>
      </c>
    </row>
    <row r="938" spans="1:7" ht="22.5">
      <c r="A938" s="366" t="str">
        <f t="shared" si="14"/>
        <v>SINAPI-I 1024</v>
      </c>
      <c r="B938" s="367" t="s">
        <v>8342</v>
      </c>
      <c r="C938" s="367">
        <v>1024</v>
      </c>
      <c r="D938" s="368" t="s">
        <v>10156</v>
      </c>
      <c r="E938" s="367" t="s">
        <v>8523</v>
      </c>
      <c r="F938" s="367" t="s">
        <v>10157</v>
      </c>
      <c r="G938" s="367" t="s">
        <v>10157</v>
      </c>
    </row>
    <row r="939" spans="1:7" ht="22.5">
      <c r="A939" s="366" t="str">
        <f t="shared" si="14"/>
        <v>SINAPI-I 987</v>
      </c>
      <c r="B939" s="367" t="s">
        <v>8342</v>
      </c>
      <c r="C939" s="367">
        <v>987</v>
      </c>
      <c r="D939" s="368" t="s">
        <v>10158</v>
      </c>
      <c r="E939" s="367" t="s">
        <v>8523</v>
      </c>
      <c r="F939" s="367" t="s">
        <v>10159</v>
      </c>
      <c r="G939" s="367" t="s">
        <v>10159</v>
      </c>
    </row>
    <row r="940" spans="1:7" ht="22.5">
      <c r="A940" s="366" t="str">
        <f t="shared" si="14"/>
        <v>SINAPI-I 1003</v>
      </c>
      <c r="B940" s="367" t="s">
        <v>8342</v>
      </c>
      <c r="C940" s="367">
        <v>1003</v>
      </c>
      <c r="D940" s="368" t="s">
        <v>10160</v>
      </c>
      <c r="E940" s="367" t="s">
        <v>8523</v>
      </c>
      <c r="F940" s="367" t="s">
        <v>10161</v>
      </c>
      <c r="G940" s="367" t="s">
        <v>10161</v>
      </c>
    </row>
    <row r="941" spans="1:7" ht="22.5">
      <c r="A941" s="366" t="str">
        <f t="shared" si="14"/>
        <v>SINAPI-I 992</v>
      </c>
      <c r="B941" s="367" t="s">
        <v>8342</v>
      </c>
      <c r="C941" s="367">
        <v>992</v>
      </c>
      <c r="D941" s="368" t="s">
        <v>10162</v>
      </c>
      <c r="E941" s="367" t="s">
        <v>8523</v>
      </c>
      <c r="F941" s="367" t="s">
        <v>10163</v>
      </c>
      <c r="G941" s="367" t="s">
        <v>10163</v>
      </c>
    </row>
    <row r="942" spans="1:7" ht="22.5">
      <c r="A942" s="366" t="str">
        <f t="shared" si="14"/>
        <v>SINAPI-I 1007</v>
      </c>
      <c r="B942" s="367" t="s">
        <v>8342</v>
      </c>
      <c r="C942" s="367">
        <v>1007</v>
      </c>
      <c r="D942" s="368" t="s">
        <v>10164</v>
      </c>
      <c r="E942" s="367" t="s">
        <v>8523</v>
      </c>
      <c r="F942" s="367" t="s">
        <v>10165</v>
      </c>
      <c r="G942" s="367" t="s">
        <v>10165</v>
      </c>
    </row>
    <row r="943" spans="1:7" ht="22.5">
      <c r="A943" s="366" t="str">
        <f t="shared" si="14"/>
        <v>SINAPI-I 39242</v>
      </c>
      <c r="B943" s="367" t="s">
        <v>8342</v>
      </c>
      <c r="C943" s="367">
        <v>39242</v>
      </c>
      <c r="D943" s="368" t="s">
        <v>10166</v>
      </c>
      <c r="E943" s="367" t="s">
        <v>8523</v>
      </c>
      <c r="F943" s="367" t="s">
        <v>10167</v>
      </c>
      <c r="G943" s="367" t="s">
        <v>10167</v>
      </c>
    </row>
    <row r="944" spans="1:7" ht="22.5">
      <c r="A944" s="366" t="str">
        <f t="shared" si="14"/>
        <v>SINAPI-I 1008</v>
      </c>
      <c r="B944" s="367" t="s">
        <v>8342</v>
      </c>
      <c r="C944" s="367">
        <v>1008</v>
      </c>
      <c r="D944" s="368" t="s">
        <v>10168</v>
      </c>
      <c r="E944" s="367" t="s">
        <v>8523</v>
      </c>
      <c r="F944" s="367" t="s">
        <v>10169</v>
      </c>
      <c r="G944" s="367" t="s">
        <v>10169</v>
      </c>
    </row>
    <row r="945" spans="1:7" ht="22.5">
      <c r="A945" s="366" t="str">
        <f t="shared" si="14"/>
        <v>SINAPI-I 988</v>
      </c>
      <c r="B945" s="367" t="s">
        <v>8342</v>
      </c>
      <c r="C945" s="367">
        <v>988</v>
      </c>
      <c r="D945" s="368" t="s">
        <v>10170</v>
      </c>
      <c r="E945" s="367" t="s">
        <v>8523</v>
      </c>
      <c r="F945" s="367" t="s">
        <v>10171</v>
      </c>
      <c r="G945" s="367" t="s">
        <v>10171</v>
      </c>
    </row>
    <row r="946" spans="1:7" ht="22.5">
      <c r="A946" s="366" t="str">
        <f t="shared" si="14"/>
        <v>SINAPI-I 989</v>
      </c>
      <c r="B946" s="367" t="s">
        <v>8342</v>
      </c>
      <c r="C946" s="367">
        <v>989</v>
      </c>
      <c r="D946" s="368" t="s">
        <v>10172</v>
      </c>
      <c r="E946" s="367" t="s">
        <v>8523</v>
      </c>
      <c r="F946" s="367" t="s">
        <v>10173</v>
      </c>
      <c r="G946" s="367" t="s">
        <v>10173</v>
      </c>
    </row>
    <row r="947" spans="1:7">
      <c r="A947" s="366" t="str">
        <f t="shared" si="14"/>
        <v>SINAPI-I 39598</v>
      </c>
      <c r="B947" s="367" t="s">
        <v>8342</v>
      </c>
      <c r="C947" s="367">
        <v>39598</v>
      </c>
      <c r="D947" s="368" t="s">
        <v>10174</v>
      </c>
      <c r="E947" s="367" t="s">
        <v>8523</v>
      </c>
      <c r="F947" s="367" t="s">
        <v>9014</v>
      </c>
      <c r="G947" s="367" t="s">
        <v>9014</v>
      </c>
    </row>
    <row r="948" spans="1:7">
      <c r="A948" s="366" t="str">
        <f t="shared" si="14"/>
        <v>SINAPI-I 39599</v>
      </c>
      <c r="B948" s="367" t="s">
        <v>8342</v>
      </c>
      <c r="C948" s="367">
        <v>39599</v>
      </c>
      <c r="D948" s="368" t="s">
        <v>10175</v>
      </c>
      <c r="E948" s="367" t="s">
        <v>8523</v>
      </c>
      <c r="F948" s="367" t="s">
        <v>8596</v>
      </c>
      <c r="G948" s="367" t="s">
        <v>8596</v>
      </c>
    </row>
    <row r="949" spans="1:7">
      <c r="A949" s="366" t="str">
        <f t="shared" si="14"/>
        <v>SINAPI-I 34602</v>
      </c>
      <c r="B949" s="367" t="s">
        <v>8342</v>
      </c>
      <c r="C949" s="367">
        <v>34602</v>
      </c>
      <c r="D949" s="368" t="s">
        <v>10176</v>
      </c>
      <c r="E949" s="367" t="s">
        <v>8523</v>
      </c>
      <c r="F949" s="367" t="s">
        <v>10177</v>
      </c>
      <c r="G949" s="367" t="s">
        <v>10177</v>
      </c>
    </row>
    <row r="950" spans="1:7">
      <c r="A950" s="366" t="str">
        <f t="shared" si="14"/>
        <v>SINAPI-I 34603</v>
      </c>
      <c r="B950" s="367" t="s">
        <v>8342</v>
      </c>
      <c r="C950" s="367">
        <v>34603</v>
      </c>
      <c r="D950" s="368" t="s">
        <v>10178</v>
      </c>
      <c r="E950" s="367" t="s">
        <v>8523</v>
      </c>
      <c r="F950" s="367" t="s">
        <v>10179</v>
      </c>
      <c r="G950" s="367" t="s">
        <v>10179</v>
      </c>
    </row>
    <row r="951" spans="1:7">
      <c r="A951" s="366" t="str">
        <f t="shared" si="14"/>
        <v>SINAPI-I 34607</v>
      </c>
      <c r="B951" s="367" t="s">
        <v>8342</v>
      </c>
      <c r="C951" s="367">
        <v>34607</v>
      </c>
      <c r="D951" s="368" t="s">
        <v>10180</v>
      </c>
      <c r="E951" s="367" t="s">
        <v>8523</v>
      </c>
      <c r="F951" s="367" t="s">
        <v>10181</v>
      </c>
      <c r="G951" s="367" t="s">
        <v>10181</v>
      </c>
    </row>
    <row r="952" spans="1:7">
      <c r="A952" s="366" t="str">
        <f t="shared" si="14"/>
        <v>SINAPI-I 34609</v>
      </c>
      <c r="B952" s="367" t="s">
        <v>8342</v>
      </c>
      <c r="C952" s="367">
        <v>34609</v>
      </c>
      <c r="D952" s="368" t="s">
        <v>10182</v>
      </c>
      <c r="E952" s="367" t="s">
        <v>8523</v>
      </c>
      <c r="F952" s="367" t="s">
        <v>10183</v>
      </c>
      <c r="G952" s="367" t="s">
        <v>10183</v>
      </c>
    </row>
    <row r="953" spans="1:7">
      <c r="A953" s="366" t="str">
        <f t="shared" si="14"/>
        <v>SINAPI-I 34618</v>
      </c>
      <c r="B953" s="367" t="s">
        <v>8342</v>
      </c>
      <c r="C953" s="367">
        <v>34618</v>
      </c>
      <c r="D953" s="368" t="s">
        <v>10184</v>
      </c>
      <c r="E953" s="367" t="s">
        <v>8523</v>
      </c>
      <c r="F953" s="367" t="s">
        <v>8988</v>
      </c>
      <c r="G953" s="367" t="s">
        <v>8988</v>
      </c>
    </row>
    <row r="954" spans="1:7">
      <c r="A954" s="366" t="str">
        <f t="shared" si="14"/>
        <v>SINAPI-I 34620</v>
      </c>
      <c r="B954" s="367" t="s">
        <v>8342</v>
      </c>
      <c r="C954" s="367">
        <v>34620</v>
      </c>
      <c r="D954" s="368" t="s">
        <v>10185</v>
      </c>
      <c r="E954" s="367" t="s">
        <v>8523</v>
      </c>
      <c r="F954" s="367" t="s">
        <v>10186</v>
      </c>
      <c r="G954" s="367" t="s">
        <v>10186</v>
      </c>
    </row>
    <row r="955" spans="1:7">
      <c r="A955" s="366" t="str">
        <f t="shared" si="14"/>
        <v>SINAPI-I 34621</v>
      </c>
      <c r="B955" s="367" t="s">
        <v>8342</v>
      </c>
      <c r="C955" s="367">
        <v>34621</v>
      </c>
      <c r="D955" s="368" t="s">
        <v>10187</v>
      </c>
      <c r="E955" s="367" t="s">
        <v>8523</v>
      </c>
      <c r="F955" s="367" t="s">
        <v>8524</v>
      </c>
      <c r="G955" s="367" t="s">
        <v>8524</v>
      </c>
    </row>
    <row r="956" spans="1:7">
      <c r="A956" s="366" t="str">
        <f t="shared" si="14"/>
        <v>SINAPI-I 34622</v>
      </c>
      <c r="B956" s="367" t="s">
        <v>8342</v>
      </c>
      <c r="C956" s="367">
        <v>34622</v>
      </c>
      <c r="D956" s="368" t="s">
        <v>10188</v>
      </c>
      <c r="E956" s="367" t="s">
        <v>8523</v>
      </c>
      <c r="F956" s="367" t="s">
        <v>10189</v>
      </c>
      <c r="G956" s="367" t="s">
        <v>10189</v>
      </c>
    </row>
    <row r="957" spans="1:7">
      <c r="A957" s="366" t="str">
        <f t="shared" si="14"/>
        <v>SINAPI-I 34624</v>
      </c>
      <c r="B957" s="367" t="s">
        <v>8342</v>
      </c>
      <c r="C957" s="367">
        <v>34624</v>
      </c>
      <c r="D957" s="368" t="s">
        <v>10190</v>
      </c>
      <c r="E957" s="367" t="s">
        <v>8523</v>
      </c>
      <c r="F957" s="367" t="s">
        <v>10191</v>
      </c>
      <c r="G957" s="367" t="s">
        <v>10191</v>
      </c>
    </row>
    <row r="958" spans="1:7">
      <c r="A958" s="366" t="str">
        <f t="shared" si="14"/>
        <v>SINAPI-I 34626</v>
      </c>
      <c r="B958" s="367" t="s">
        <v>8342</v>
      </c>
      <c r="C958" s="367">
        <v>34626</v>
      </c>
      <c r="D958" s="368" t="s">
        <v>10192</v>
      </c>
      <c r="E958" s="367" t="s">
        <v>8523</v>
      </c>
      <c r="F958" s="367" t="s">
        <v>10193</v>
      </c>
      <c r="G958" s="367" t="s">
        <v>10193</v>
      </c>
    </row>
    <row r="959" spans="1:7">
      <c r="A959" s="366" t="str">
        <f t="shared" si="14"/>
        <v>SINAPI-I 34627</v>
      </c>
      <c r="B959" s="367" t="s">
        <v>8342</v>
      </c>
      <c r="C959" s="367">
        <v>34627</v>
      </c>
      <c r="D959" s="368" t="s">
        <v>10194</v>
      </c>
      <c r="E959" s="367" t="s">
        <v>8523</v>
      </c>
      <c r="F959" s="367" t="s">
        <v>10195</v>
      </c>
      <c r="G959" s="367" t="s">
        <v>10195</v>
      </c>
    </row>
    <row r="960" spans="1:7">
      <c r="A960" s="366" t="str">
        <f t="shared" si="14"/>
        <v>SINAPI-I 34629</v>
      </c>
      <c r="B960" s="367" t="s">
        <v>8342</v>
      </c>
      <c r="C960" s="367">
        <v>34629</v>
      </c>
      <c r="D960" s="368" t="s">
        <v>10196</v>
      </c>
      <c r="E960" s="367" t="s">
        <v>8523</v>
      </c>
      <c r="F960" s="367" t="s">
        <v>10197</v>
      </c>
      <c r="G960" s="367" t="s">
        <v>10197</v>
      </c>
    </row>
    <row r="961" spans="1:7" ht="22.5">
      <c r="A961" s="366" t="str">
        <f t="shared" si="14"/>
        <v>SINAPI-I 39257</v>
      </c>
      <c r="B961" s="367" t="s">
        <v>8342</v>
      </c>
      <c r="C961" s="367">
        <v>39257</v>
      </c>
      <c r="D961" s="368" t="s">
        <v>10198</v>
      </c>
      <c r="E961" s="367" t="s">
        <v>8523</v>
      </c>
      <c r="F961" s="367" t="s">
        <v>10199</v>
      </c>
      <c r="G961" s="367" t="s">
        <v>10199</v>
      </c>
    </row>
    <row r="962" spans="1:7" ht="22.5">
      <c r="A962" s="366" t="str">
        <f t="shared" si="14"/>
        <v>SINAPI-I 39261</v>
      </c>
      <c r="B962" s="367" t="s">
        <v>8342</v>
      </c>
      <c r="C962" s="367">
        <v>39261</v>
      </c>
      <c r="D962" s="368" t="s">
        <v>10200</v>
      </c>
      <c r="E962" s="367" t="s">
        <v>8523</v>
      </c>
      <c r="F962" s="367" t="s">
        <v>10201</v>
      </c>
      <c r="G962" s="367" t="s">
        <v>10201</v>
      </c>
    </row>
    <row r="963" spans="1:7" ht="22.5">
      <c r="A963" s="366" t="str">
        <f t="shared" si="14"/>
        <v>SINAPI-I 39268</v>
      </c>
      <c r="B963" s="367" t="s">
        <v>8342</v>
      </c>
      <c r="C963" s="367">
        <v>39268</v>
      </c>
      <c r="D963" s="368" t="s">
        <v>10202</v>
      </c>
      <c r="E963" s="367" t="s">
        <v>8523</v>
      </c>
      <c r="F963" s="367" t="s">
        <v>10203</v>
      </c>
      <c r="G963" s="367" t="s">
        <v>10203</v>
      </c>
    </row>
    <row r="964" spans="1:7" ht="22.5">
      <c r="A964" s="366" t="str">
        <f t="shared" si="14"/>
        <v>SINAPI-I 39262</v>
      </c>
      <c r="B964" s="367" t="s">
        <v>8342</v>
      </c>
      <c r="C964" s="367">
        <v>39262</v>
      </c>
      <c r="D964" s="368" t="s">
        <v>10204</v>
      </c>
      <c r="E964" s="367" t="s">
        <v>8523</v>
      </c>
      <c r="F964" s="367" t="s">
        <v>10205</v>
      </c>
      <c r="G964" s="367" t="s">
        <v>10205</v>
      </c>
    </row>
    <row r="965" spans="1:7" ht="22.5">
      <c r="A965" s="366" t="str">
        <f t="shared" si="14"/>
        <v>SINAPI-I 39258</v>
      </c>
      <c r="B965" s="367" t="s">
        <v>8342</v>
      </c>
      <c r="C965" s="367">
        <v>39258</v>
      </c>
      <c r="D965" s="368" t="s">
        <v>10206</v>
      </c>
      <c r="E965" s="367" t="s">
        <v>8523</v>
      </c>
      <c r="F965" s="367" t="s">
        <v>10207</v>
      </c>
      <c r="G965" s="367" t="s">
        <v>10207</v>
      </c>
    </row>
    <row r="966" spans="1:7" ht="22.5">
      <c r="A966" s="366" t="str">
        <f t="shared" si="14"/>
        <v>SINAPI-I 39263</v>
      </c>
      <c r="B966" s="367" t="s">
        <v>8342</v>
      </c>
      <c r="C966" s="367">
        <v>39263</v>
      </c>
      <c r="D966" s="368" t="s">
        <v>10208</v>
      </c>
      <c r="E966" s="367" t="s">
        <v>8523</v>
      </c>
      <c r="F966" s="367" t="s">
        <v>10209</v>
      </c>
      <c r="G966" s="367" t="s">
        <v>10209</v>
      </c>
    </row>
    <row r="967" spans="1:7" ht="22.5">
      <c r="A967" s="366" t="str">
        <f t="shared" ref="A967:A1030" si="15">CONCATENAR</f>
        <v>SINAPI-I 39264</v>
      </c>
      <c r="B967" s="367" t="s">
        <v>8342</v>
      </c>
      <c r="C967" s="367">
        <v>39264</v>
      </c>
      <c r="D967" s="368" t="s">
        <v>10210</v>
      </c>
      <c r="E967" s="367" t="s">
        <v>8523</v>
      </c>
      <c r="F967" s="367" t="s">
        <v>10211</v>
      </c>
      <c r="G967" s="367" t="s">
        <v>10211</v>
      </c>
    </row>
    <row r="968" spans="1:7" ht="22.5">
      <c r="A968" s="366" t="str">
        <f t="shared" si="15"/>
        <v>SINAPI-I 39259</v>
      </c>
      <c r="B968" s="367" t="s">
        <v>8342</v>
      </c>
      <c r="C968" s="367">
        <v>39259</v>
      </c>
      <c r="D968" s="368" t="s">
        <v>10212</v>
      </c>
      <c r="E968" s="367" t="s">
        <v>8523</v>
      </c>
      <c r="F968" s="367" t="s">
        <v>9008</v>
      </c>
      <c r="G968" s="367" t="s">
        <v>9008</v>
      </c>
    </row>
    <row r="969" spans="1:7" ht="22.5">
      <c r="A969" s="366" t="str">
        <f t="shared" si="15"/>
        <v>SINAPI-I 39265</v>
      </c>
      <c r="B969" s="367" t="s">
        <v>8342</v>
      </c>
      <c r="C969" s="367">
        <v>39265</v>
      </c>
      <c r="D969" s="368" t="s">
        <v>10213</v>
      </c>
      <c r="E969" s="367" t="s">
        <v>8523</v>
      </c>
      <c r="F969" s="367" t="s">
        <v>10214</v>
      </c>
      <c r="G969" s="367" t="s">
        <v>10214</v>
      </c>
    </row>
    <row r="970" spans="1:7" ht="22.5">
      <c r="A970" s="366" t="str">
        <f t="shared" si="15"/>
        <v>SINAPI-I 39260</v>
      </c>
      <c r="B970" s="367" t="s">
        <v>8342</v>
      </c>
      <c r="C970" s="367">
        <v>39260</v>
      </c>
      <c r="D970" s="368" t="s">
        <v>10215</v>
      </c>
      <c r="E970" s="367" t="s">
        <v>8523</v>
      </c>
      <c r="F970" s="367" t="s">
        <v>10216</v>
      </c>
      <c r="G970" s="367" t="s">
        <v>10216</v>
      </c>
    </row>
    <row r="971" spans="1:7" ht="22.5">
      <c r="A971" s="366" t="str">
        <f t="shared" si="15"/>
        <v>SINAPI-I 39266</v>
      </c>
      <c r="B971" s="367" t="s">
        <v>8342</v>
      </c>
      <c r="C971" s="367">
        <v>39266</v>
      </c>
      <c r="D971" s="368" t="s">
        <v>10217</v>
      </c>
      <c r="E971" s="367" t="s">
        <v>8523</v>
      </c>
      <c r="F971" s="367" t="s">
        <v>10218</v>
      </c>
      <c r="G971" s="367" t="s">
        <v>10218</v>
      </c>
    </row>
    <row r="972" spans="1:7" ht="22.5">
      <c r="A972" s="366" t="str">
        <f t="shared" si="15"/>
        <v>SINAPI-I 39267</v>
      </c>
      <c r="B972" s="367" t="s">
        <v>8342</v>
      </c>
      <c r="C972" s="367">
        <v>39267</v>
      </c>
      <c r="D972" s="368" t="s">
        <v>10219</v>
      </c>
      <c r="E972" s="367" t="s">
        <v>8523</v>
      </c>
      <c r="F972" s="367" t="s">
        <v>10220</v>
      </c>
      <c r="G972" s="367" t="s">
        <v>10220</v>
      </c>
    </row>
    <row r="973" spans="1:7">
      <c r="A973" s="366" t="str">
        <f t="shared" si="15"/>
        <v>SINAPI-I 11901</v>
      </c>
      <c r="B973" s="367" t="s">
        <v>8342</v>
      </c>
      <c r="C973" s="367">
        <v>11901</v>
      </c>
      <c r="D973" s="368" t="s">
        <v>10221</v>
      </c>
      <c r="E973" s="367" t="s">
        <v>8523</v>
      </c>
      <c r="F973" s="367" t="s">
        <v>8637</v>
      </c>
      <c r="G973" s="367" t="s">
        <v>8637</v>
      </c>
    </row>
    <row r="974" spans="1:7">
      <c r="A974" s="366" t="str">
        <f t="shared" si="15"/>
        <v>SINAPI-I 11902</v>
      </c>
      <c r="B974" s="367" t="s">
        <v>8342</v>
      </c>
      <c r="C974" s="367">
        <v>11902</v>
      </c>
      <c r="D974" s="368" t="s">
        <v>10222</v>
      </c>
      <c r="E974" s="367" t="s">
        <v>8523</v>
      </c>
      <c r="F974" s="367" t="s">
        <v>8616</v>
      </c>
      <c r="G974" s="367" t="s">
        <v>8616</v>
      </c>
    </row>
    <row r="975" spans="1:7">
      <c r="A975" s="366" t="str">
        <f t="shared" si="15"/>
        <v>SINAPI-I 11903</v>
      </c>
      <c r="B975" s="367" t="s">
        <v>8342</v>
      </c>
      <c r="C975" s="367">
        <v>11903</v>
      </c>
      <c r="D975" s="368" t="s">
        <v>10223</v>
      </c>
      <c r="E975" s="367" t="s">
        <v>8523</v>
      </c>
      <c r="F975" s="367" t="s">
        <v>9623</v>
      </c>
      <c r="G975" s="367" t="s">
        <v>9623</v>
      </c>
    </row>
    <row r="976" spans="1:7">
      <c r="A976" s="366" t="str">
        <f t="shared" si="15"/>
        <v>SINAPI-I 11904</v>
      </c>
      <c r="B976" s="367" t="s">
        <v>8342</v>
      </c>
      <c r="C976" s="367">
        <v>11904</v>
      </c>
      <c r="D976" s="368" t="s">
        <v>10224</v>
      </c>
      <c r="E976" s="367" t="s">
        <v>8523</v>
      </c>
      <c r="F976" s="367" t="s">
        <v>10225</v>
      </c>
      <c r="G976" s="367" t="s">
        <v>10225</v>
      </c>
    </row>
    <row r="977" spans="1:7">
      <c r="A977" s="366" t="str">
        <f t="shared" si="15"/>
        <v>SINAPI-I 11905</v>
      </c>
      <c r="B977" s="367" t="s">
        <v>8342</v>
      </c>
      <c r="C977" s="367">
        <v>11905</v>
      </c>
      <c r="D977" s="368" t="s">
        <v>10226</v>
      </c>
      <c r="E977" s="367" t="s">
        <v>8523</v>
      </c>
      <c r="F977" s="367" t="s">
        <v>10227</v>
      </c>
      <c r="G977" s="367" t="s">
        <v>10227</v>
      </c>
    </row>
    <row r="978" spans="1:7">
      <c r="A978" s="366" t="str">
        <f t="shared" si="15"/>
        <v>SINAPI-I 11906</v>
      </c>
      <c r="B978" s="367" t="s">
        <v>8342</v>
      </c>
      <c r="C978" s="367">
        <v>11906</v>
      </c>
      <c r="D978" s="368" t="s">
        <v>10228</v>
      </c>
      <c r="E978" s="367" t="s">
        <v>8523</v>
      </c>
      <c r="F978" s="367" t="s">
        <v>10229</v>
      </c>
      <c r="G978" s="367" t="s">
        <v>10229</v>
      </c>
    </row>
    <row r="979" spans="1:7">
      <c r="A979" s="366" t="str">
        <f t="shared" si="15"/>
        <v>SINAPI-I 11919</v>
      </c>
      <c r="B979" s="367" t="s">
        <v>8342</v>
      </c>
      <c r="C979" s="367">
        <v>11919</v>
      </c>
      <c r="D979" s="368" t="s">
        <v>10230</v>
      </c>
      <c r="E979" s="367" t="s">
        <v>8523</v>
      </c>
      <c r="F979" s="367" t="s">
        <v>10231</v>
      </c>
      <c r="G979" s="367" t="s">
        <v>10231</v>
      </c>
    </row>
    <row r="980" spans="1:7">
      <c r="A980" s="366" t="str">
        <f t="shared" si="15"/>
        <v>SINAPI-I 11920</v>
      </c>
      <c r="B980" s="367" t="s">
        <v>8342</v>
      </c>
      <c r="C980" s="367">
        <v>11920</v>
      </c>
      <c r="D980" s="368" t="s">
        <v>10232</v>
      </c>
      <c r="E980" s="367" t="s">
        <v>8523</v>
      </c>
      <c r="F980" s="367" t="s">
        <v>10233</v>
      </c>
      <c r="G980" s="367" t="s">
        <v>10233</v>
      </c>
    </row>
    <row r="981" spans="1:7">
      <c r="A981" s="366" t="str">
        <f t="shared" si="15"/>
        <v>SINAPI-I 11924</v>
      </c>
      <c r="B981" s="367" t="s">
        <v>8342</v>
      </c>
      <c r="C981" s="367">
        <v>11924</v>
      </c>
      <c r="D981" s="368" t="s">
        <v>10234</v>
      </c>
      <c r="E981" s="367" t="s">
        <v>8523</v>
      </c>
      <c r="F981" s="367" t="s">
        <v>10235</v>
      </c>
      <c r="G981" s="367" t="s">
        <v>10235</v>
      </c>
    </row>
    <row r="982" spans="1:7">
      <c r="A982" s="366" t="str">
        <f t="shared" si="15"/>
        <v>SINAPI-I 11921</v>
      </c>
      <c r="B982" s="367" t="s">
        <v>8342</v>
      </c>
      <c r="C982" s="367">
        <v>11921</v>
      </c>
      <c r="D982" s="368" t="s">
        <v>10236</v>
      </c>
      <c r="E982" s="367" t="s">
        <v>8523</v>
      </c>
      <c r="F982" s="367" t="s">
        <v>10237</v>
      </c>
      <c r="G982" s="367" t="s">
        <v>10237</v>
      </c>
    </row>
    <row r="983" spans="1:7">
      <c r="A983" s="366" t="str">
        <f t="shared" si="15"/>
        <v>SINAPI-I 11922</v>
      </c>
      <c r="B983" s="367" t="s">
        <v>8342</v>
      </c>
      <c r="C983" s="367">
        <v>11922</v>
      </c>
      <c r="D983" s="368" t="s">
        <v>10238</v>
      </c>
      <c r="E983" s="367" t="s">
        <v>8523</v>
      </c>
      <c r="F983" s="367" t="s">
        <v>10239</v>
      </c>
      <c r="G983" s="367" t="s">
        <v>10239</v>
      </c>
    </row>
    <row r="984" spans="1:7">
      <c r="A984" s="366" t="str">
        <f t="shared" si="15"/>
        <v>SINAPI-I 11923</v>
      </c>
      <c r="B984" s="367" t="s">
        <v>8342</v>
      </c>
      <c r="C984" s="367">
        <v>11923</v>
      </c>
      <c r="D984" s="368" t="s">
        <v>10240</v>
      </c>
      <c r="E984" s="367" t="s">
        <v>8523</v>
      </c>
      <c r="F984" s="367" t="s">
        <v>10241</v>
      </c>
      <c r="G984" s="367" t="s">
        <v>10241</v>
      </c>
    </row>
    <row r="985" spans="1:7">
      <c r="A985" s="366" t="str">
        <f t="shared" si="15"/>
        <v>SINAPI-I 11916</v>
      </c>
      <c r="B985" s="367" t="s">
        <v>8342</v>
      </c>
      <c r="C985" s="367">
        <v>11916</v>
      </c>
      <c r="D985" s="368" t="s">
        <v>10242</v>
      </c>
      <c r="E985" s="367" t="s">
        <v>8523</v>
      </c>
      <c r="F985" s="367" t="s">
        <v>10243</v>
      </c>
      <c r="G985" s="367" t="s">
        <v>10243</v>
      </c>
    </row>
    <row r="986" spans="1:7">
      <c r="A986" s="366" t="str">
        <f t="shared" si="15"/>
        <v>SINAPI-I 11914</v>
      </c>
      <c r="B986" s="367" t="s">
        <v>8342</v>
      </c>
      <c r="C986" s="367">
        <v>11914</v>
      </c>
      <c r="D986" s="368" t="s">
        <v>10244</v>
      </c>
      <c r="E986" s="367" t="s">
        <v>8523</v>
      </c>
      <c r="F986" s="367" t="s">
        <v>10245</v>
      </c>
      <c r="G986" s="367" t="s">
        <v>10245</v>
      </c>
    </row>
    <row r="987" spans="1:7">
      <c r="A987" s="366" t="str">
        <f t="shared" si="15"/>
        <v>SINAPI-I 11917</v>
      </c>
      <c r="B987" s="367" t="s">
        <v>8342</v>
      </c>
      <c r="C987" s="367">
        <v>11917</v>
      </c>
      <c r="D987" s="368" t="s">
        <v>10246</v>
      </c>
      <c r="E987" s="367" t="s">
        <v>8523</v>
      </c>
      <c r="F987" s="367" t="s">
        <v>10247</v>
      </c>
      <c r="G987" s="367" t="s">
        <v>10247</v>
      </c>
    </row>
    <row r="988" spans="1:7">
      <c r="A988" s="366" t="str">
        <f t="shared" si="15"/>
        <v>SINAPI-I 11918</v>
      </c>
      <c r="B988" s="367" t="s">
        <v>8342</v>
      </c>
      <c r="C988" s="367">
        <v>11918</v>
      </c>
      <c r="D988" s="368" t="s">
        <v>10248</v>
      </c>
      <c r="E988" s="367" t="s">
        <v>8523</v>
      </c>
      <c r="F988" s="367" t="s">
        <v>10249</v>
      </c>
      <c r="G988" s="367" t="s">
        <v>10249</v>
      </c>
    </row>
    <row r="989" spans="1:7">
      <c r="A989" s="366" t="str">
        <f t="shared" si="15"/>
        <v>SINAPI-I 37734</v>
      </c>
      <c r="B989" s="367" t="s">
        <v>8342</v>
      </c>
      <c r="C989" s="367">
        <v>37734</v>
      </c>
      <c r="D989" s="368" t="s">
        <v>10250</v>
      </c>
      <c r="E989" s="367" t="s">
        <v>8327</v>
      </c>
      <c r="F989" s="367" t="s">
        <v>10251</v>
      </c>
      <c r="G989" s="367" t="s">
        <v>10251</v>
      </c>
    </row>
    <row r="990" spans="1:7">
      <c r="A990" s="366" t="str">
        <f t="shared" si="15"/>
        <v>SINAPI-I 42251</v>
      </c>
      <c r="B990" s="367" t="s">
        <v>8342</v>
      </c>
      <c r="C990" s="367">
        <v>42251</v>
      </c>
      <c r="D990" s="368" t="s">
        <v>10252</v>
      </c>
      <c r="E990" s="367" t="s">
        <v>8327</v>
      </c>
      <c r="F990" s="367" t="s">
        <v>10253</v>
      </c>
      <c r="G990" s="367" t="s">
        <v>10253</v>
      </c>
    </row>
    <row r="991" spans="1:7">
      <c r="A991" s="366" t="str">
        <f t="shared" si="15"/>
        <v>SINAPI-I 37733</v>
      </c>
      <c r="B991" s="367" t="s">
        <v>8342</v>
      </c>
      <c r="C991" s="367">
        <v>37733</v>
      </c>
      <c r="D991" s="368" t="s">
        <v>10254</v>
      </c>
      <c r="E991" s="367" t="s">
        <v>8327</v>
      </c>
      <c r="F991" s="367" t="s">
        <v>10255</v>
      </c>
      <c r="G991" s="367" t="s">
        <v>10255</v>
      </c>
    </row>
    <row r="992" spans="1:7">
      <c r="A992" s="366" t="str">
        <f t="shared" si="15"/>
        <v>SINAPI-I 37735</v>
      </c>
      <c r="B992" s="367" t="s">
        <v>8342</v>
      </c>
      <c r="C992" s="367">
        <v>37735</v>
      </c>
      <c r="D992" s="368" t="s">
        <v>10256</v>
      </c>
      <c r="E992" s="367" t="s">
        <v>8327</v>
      </c>
      <c r="F992" s="367" t="s">
        <v>10257</v>
      </c>
      <c r="G992" s="367" t="s">
        <v>10257</v>
      </c>
    </row>
    <row r="993" spans="1:7" ht="22.5">
      <c r="A993" s="366" t="str">
        <f t="shared" si="15"/>
        <v>SINAPI-I 5090</v>
      </c>
      <c r="B993" s="367" t="s">
        <v>8342</v>
      </c>
      <c r="C993" s="367">
        <v>5090</v>
      </c>
      <c r="D993" s="368" t="s">
        <v>10258</v>
      </c>
      <c r="E993" s="367" t="s">
        <v>8327</v>
      </c>
      <c r="F993" s="367" t="s">
        <v>8528</v>
      </c>
      <c r="G993" s="367" t="s">
        <v>8528</v>
      </c>
    </row>
    <row r="994" spans="1:7" ht="22.5">
      <c r="A994" s="366" t="str">
        <f t="shared" si="15"/>
        <v>SINAPI-I 5085</v>
      </c>
      <c r="B994" s="367" t="s">
        <v>8342</v>
      </c>
      <c r="C994" s="367">
        <v>5085</v>
      </c>
      <c r="D994" s="368" t="s">
        <v>10259</v>
      </c>
      <c r="E994" s="367" t="s">
        <v>8327</v>
      </c>
      <c r="F994" s="367" t="s">
        <v>10260</v>
      </c>
      <c r="G994" s="367" t="s">
        <v>10260</v>
      </c>
    </row>
    <row r="995" spans="1:7">
      <c r="A995" s="366" t="str">
        <f t="shared" si="15"/>
        <v>SINAPI-I 38374</v>
      </c>
      <c r="B995" s="367" t="s">
        <v>8342</v>
      </c>
      <c r="C995" s="367">
        <v>38374</v>
      </c>
      <c r="D995" s="368" t="s">
        <v>10261</v>
      </c>
      <c r="E995" s="367" t="s">
        <v>8327</v>
      </c>
      <c r="F995" s="367" t="s">
        <v>10262</v>
      </c>
      <c r="G995" s="367" t="s">
        <v>10262</v>
      </c>
    </row>
    <row r="996" spans="1:7">
      <c r="A996" s="366" t="str">
        <f t="shared" si="15"/>
        <v>SINAPI-I 20212</v>
      </c>
      <c r="B996" s="367" t="s">
        <v>8342</v>
      </c>
      <c r="C996" s="367">
        <v>20212</v>
      </c>
      <c r="D996" s="368" t="s">
        <v>10263</v>
      </c>
      <c r="E996" s="367" t="s">
        <v>8523</v>
      </c>
      <c r="F996" s="367" t="s">
        <v>10264</v>
      </c>
      <c r="G996" s="367" t="s">
        <v>10264</v>
      </c>
    </row>
    <row r="997" spans="1:7">
      <c r="A997" s="366" t="str">
        <f t="shared" si="15"/>
        <v>SINAPI-I 4430</v>
      </c>
      <c r="B997" s="367" t="s">
        <v>8342</v>
      </c>
      <c r="C997" s="367">
        <v>4430</v>
      </c>
      <c r="D997" s="368" t="s">
        <v>10265</v>
      </c>
      <c r="E997" s="367" t="s">
        <v>8523</v>
      </c>
      <c r="F997" s="367" t="s">
        <v>10266</v>
      </c>
      <c r="G997" s="367" t="s">
        <v>10266</v>
      </c>
    </row>
    <row r="998" spans="1:7">
      <c r="A998" s="366" t="str">
        <f t="shared" si="15"/>
        <v>SINAPI-I 4400</v>
      </c>
      <c r="B998" s="367" t="s">
        <v>8342</v>
      </c>
      <c r="C998" s="367">
        <v>4400</v>
      </c>
      <c r="D998" s="368" t="s">
        <v>10267</v>
      </c>
      <c r="E998" s="367" t="s">
        <v>8523</v>
      </c>
      <c r="F998" s="367" t="s">
        <v>10268</v>
      </c>
      <c r="G998" s="367" t="s">
        <v>10268</v>
      </c>
    </row>
    <row r="999" spans="1:7">
      <c r="A999" s="366" t="str">
        <f t="shared" si="15"/>
        <v>SINAPI-I 4500</v>
      </c>
      <c r="B999" s="367" t="s">
        <v>8342</v>
      </c>
      <c r="C999" s="367">
        <v>4500</v>
      </c>
      <c r="D999" s="368" t="s">
        <v>10269</v>
      </c>
      <c r="E999" s="367" t="s">
        <v>8523</v>
      </c>
      <c r="F999" s="367" t="s">
        <v>10270</v>
      </c>
      <c r="G999" s="367" t="s">
        <v>10270</v>
      </c>
    </row>
    <row r="1000" spans="1:7">
      <c r="A1000" s="366" t="str">
        <f t="shared" si="15"/>
        <v>SINAPI-I 4513</v>
      </c>
      <c r="B1000" s="367" t="s">
        <v>8342</v>
      </c>
      <c r="C1000" s="367">
        <v>4513</v>
      </c>
      <c r="D1000" s="368" t="s">
        <v>10271</v>
      </c>
      <c r="E1000" s="367" t="s">
        <v>8523</v>
      </c>
      <c r="F1000" s="367" t="s">
        <v>10272</v>
      </c>
      <c r="G1000" s="367" t="s">
        <v>10272</v>
      </c>
    </row>
    <row r="1001" spans="1:7">
      <c r="A1001" s="366" t="str">
        <f t="shared" si="15"/>
        <v>SINAPI-I 4496</v>
      </c>
      <c r="B1001" s="367" t="s">
        <v>8342</v>
      </c>
      <c r="C1001" s="367">
        <v>4496</v>
      </c>
      <c r="D1001" s="368" t="s">
        <v>10273</v>
      </c>
      <c r="E1001" s="367" t="s">
        <v>8523</v>
      </c>
      <c r="F1001" s="367" t="s">
        <v>9915</v>
      </c>
      <c r="G1001" s="367" t="s">
        <v>9915</v>
      </c>
    </row>
    <row r="1002" spans="1:7">
      <c r="A1002" s="366" t="str">
        <f t="shared" si="15"/>
        <v>SINAPI-I 11871</v>
      </c>
      <c r="B1002" s="367" t="s">
        <v>8342</v>
      </c>
      <c r="C1002" s="367">
        <v>11871</v>
      </c>
      <c r="D1002" s="368" t="s">
        <v>10274</v>
      </c>
      <c r="E1002" s="367" t="s">
        <v>8327</v>
      </c>
      <c r="F1002" s="367" t="s">
        <v>10275</v>
      </c>
      <c r="G1002" s="367" t="s">
        <v>10275</v>
      </c>
    </row>
    <row r="1003" spans="1:7">
      <c r="A1003" s="366" t="str">
        <f t="shared" si="15"/>
        <v>SINAPI-I 34636</v>
      </c>
      <c r="B1003" s="367" t="s">
        <v>8342</v>
      </c>
      <c r="C1003" s="367">
        <v>34636</v>
      </c>
      <c r="D1003" s="368" t="s">
        <v>10276</v>
      </c>
      <c r="E1003" s="367" t="s">
        <v>8327</v>
      </c>
      <c r="F1003" s="367" t="s">
        <v>10277</v>
      </c>
      <c r="G1003" s="367" t="s">
        <v>10277</v>
      </c>
    </row>
    <row r="1004" spans="1:7">
      <c r="A1004" s="366" t="str">
        <f t="shared" si="15"/>
        <v>SINAPI-I 34639</v>
      </c>
      <c r="B1004" s="367" t="s">
        <v>8342</v>
      </c>
      <c r="C1004" s="367">
        <v>34639</v>
      </c>
      <c r="D1004" s="368" t="s">
        <v>10278</v>
      </c>
      <c r="E1004" s="367" t="s">
        <v>8327</v>
      </c>
      <c r="F1004" s="367" t="s">
        <v>10279</v>
      </c>
      <c r="G1004" s="367" t="s">
        <v>10279</v>
      </c>
    </row>
    <row r="1005" spans="1:7">
      <c r="A1005" s="366" t="str">
        <f t="shared" si="15"/>
        <v>SINAPI-I 34640</v>
      </c>
      <c r="B1005" s="367" t="s">
        <v>8342</v>
      </c>
      <c r="C1005" s="367">
        <v>34640</v>
      </c>
      <c r="D1005" s="368" t="s">
        <v>10280</v>
      </c>
      <c r="E1005" s="367" t="s">
        <v>8327</v>
      </c>
      <c r="F1005" s="367" t="s">
        <v>10281</v>
      </c>
      <c r="G1005" s="367" t="s">
        <v>10281</v>
      </c>
    </row>
    <row r="1006" spans="1:7">
      <c r="A1006" s="366" t="str">
        <f t="shared" si="15"/>
        <v>SINAPI-I 34637</v>
      </c>
      <c r="B1006" s="367" t="s">
        <v>8342</v>
      </c>
      <c r="C1006" s="367">
        <v>34637</v>
      </c>
      <c r="D1006" s="368" t="s">
        <v>10282</v>
      </c>
      <c r="E1006" s="367" t="s">
        <v>8327</v>
      </c>
      <c r="F1006" s="367" t="s">
        <v>10283</v>
      </c>
      <c r="G1006" s="367" t="s">
        <v>10283</v>
      </c>
    </row>
    <row r="1007" spans="1:7">
      <c r="A1007" s="366" t="str">
        <f t="shared" si="15"/>
        <v>SINAPI-I 34638</v>
      </c>
      <c r="B1007" s="367" t="s">
        <v>8342</v>
      </c>
      <c r="C1007" s="367">
        <v>34638</v>
      </c>
      <c r="D1007" s="368" t="s">
        <v>10284</v>
      </c>
      <c r="E1007" s="367" t="s">
        <v>8327</v>
      </c>
      <c r="F1007" s="367" t="s">
        <v>10285</v>
      </c>
      <c r="G1007" s="367" t="s">
        <v>10285</v>
      </c>
    </row>
    <row r="1008" spans="1:7">
      <c r="A1008" s="366" t="str">
        <f t="shared" si="15"/>
        <v>SINAPI-I 11868</v>
      </c>
      <c r="B1008" s="367" t="s">
        <v>8342</v>
      </c>
      <c r="C1008" s="367">
        <v>11868</v>
      </c>
      <c r="D1008" s="368" t="s">
        <v>10286</v>
      </c>
      <c r="E1008" s="367" t="s">
        <v>8327</v>
      </c>
      <c r="F1008" s="367" t="s">
        <v>10287</v>
      </c>
      <c r="G1008" s="367" t="s">
        <v>10287</v>
      </c>
    </row>
    <row r="1009" spans="1:7">
      <c r="A1009" s="366" t="str">
        <f t="shared" si="15"/>
        <v>SINAPI-I 37106</v>
      </c>
      <c r="B1009" s="367" t="s">
        <v>8342</v>
      </c>
      <c r="C1009" s="367">
        <v>37106</v>
      </c>
      <c r="D1009" s="368" t="s">
        <v>10288</v>
      </c>
      <c r="E1009" s="367" t="s">
        <v>8327</v>
      </c>
      <c r="F1009" s="367" t="s">
        <v>10289</v>
      </c>
      <c r="G1009" s="367" t="s">
        <v>10289</v>
      </c>
    </row>
    <row r="1010" spans="1:7">
      <c r="A1010" s="366" t="str">
        <f t="shared" si="15"/>
        <v>SINAPI-I 11869</v>
      </c>
      <c r="B1010" s="367" t="s">
        <v>8342</v>
      </c>
      <c r="C1010" s="367">
        <v>11869</v>
      </c>
      <c r="D1010" s="368" t="s">
        <v>10290</v>
      </c>
      <c r="E1010" s="367" t="s">
        <v>8327</v>
      </c>
      <c r="F1010" s="367" t="s">
        <v>10291</v>
      </c>
      <c r="G1010" s="367" t="s">
        <v>10291</v>
      </c>
    </row>
    <row r="1011" spans="1:7">
      <c r="A1011" s="366" t="str">
        <f t="shared" si="15"/>
        <v>SINAPI-I 37104</v>
      </c>
      <c r="B1011" s="367" t="s">
        <v>8342</v>
      </c>
      <c r="C1011" s="367">
        <v>37104</v>
      </c>
      <c r="D1011" s="368" t="s">
        <v>10292</v>
      </c>
      <c r="E1011" s="367" t="s">
        <v>8327</v>
      </c>
      <c r="F1011" s="367" t="s">
        <v>10293</v>
      </c>
      <c r="G1011" s="367" t="s">
        <v>10293</v>
      </c>
    </row>
    <row r="1012" spans="1:7">
      <c r="A1012" s="366" t="str">
        <f t="shared" si="15"/>
        <v>SINAPI-I 37105</v>
      </c>
      <c r="B1012" s="367" t="s">
        <v>8342</v>
      </c>
      <c r="C1012" s="367">
        <v>37105</v>
      </c>
      <c r="D1012" s="368" t="s">
        <v>10294</v>
      </c>
      <c r="E1012" s="367" t="s">
        <v>8327</v>
      </c>
      <c r="F1012" s="367" t="s">
        <v>10295</v>
      </c>
      <c r="G1012" s="367" t="s">
        <v>10295</v>
      </c>
    </row>
    <row r="1013" spans="1:7" ht="22.5">
      <c r="A1013" s="366" t="str">
        <f t="shared" si="15"/>
        <v>SINAPI-I 43094</v>
      </c>
      <c r="B1013" s="367" t="s">
        <v>8342</v>
      </c>
      <c r="C1013" s="367">
        <v>43094</v>
      </c>
      <c r="D1013" s="368" t="s">
        <v>10296</v>
      </c>
      <c r="E1013" s="367" t="s">
        <v>8327</v>
      </c>
      <c r="F1013" s="367" t="s">
        <v>8577</v>
      </c>
      <c r="G1013" s="367" t="s">
        <v>8577</v>
      </c>
    </row>
    <row r="1014" spans="1:7" ht="22.5">
      <c r="A1014" s="366" t="str">
        <f t="shared" si="15"/>
        <v>SINAPI-I 43093</v>
      </c>
      <c r="B1014" s="367" t="s">
        <v>8342</v>
      </c>
      <c r="C1014" s="367">
        <v>43093</v>
      </c>
      <c r="D1014" s="368" t="s">
        <v>10297</v>
      </c>
      <c r="E1014" s="367" t="s">
        <v>8327</v>
      </c>
      <c r="F1014" s="367" t="s">
        <v>10298</v>
      </c>
      <c r="G1014" s="367" t="s">
        <v>10298</v>
      </c>
    </row>
    <row r="1015" spans="1:7">
      <c r="A1015" s="366" t="str">
        <f t="shared" si="15"/>
        <v>SINAPI-I 1030</v>
      </c>
      <c r="B1015" s="367" t="s">
        <v>8342</v>
      </c>
      <c r="C1015" s="367">
        <v>1030</v>
      </c>
      <c r="D1015" s="368" t="s">
        <v>10299</v>
      </c>
      <c r="E1015" s="367" t="s">
        <v>8327</v>
      </c>
      <c r="F1015" s="367" t="s">
        <v>10300</v>
      </c>
      <c r="G1015" s="367" t="s">
        <v>10300</v>
      </c>
    </row>
    <row r="1016" spans="1:7" ht="22.5">
      <c r="A1016" s="366" t="str">
        <f t="shared" si="15"/>
        <v>SINAPI-I 11694</v>
      </c>
      <c r="B1016" s="367" t="s">
        <v>8342</v>
      </c>
      <c r="C1016" s="367">
        <v>11694</v>
      </c>
      <c r="D1016" s="368" t="s">
        <v>10301</v>
      </c>
      <c r="E1016" s="367" t="s">
        <v>8327</v>
      </c>
      <c r="F1016" s="367" t="s">
        <v>10302</v>
      </c>
      <c r="G1016" s="367" t="s">
        <v>10302</v>
      </c>
    </row>
    <row r="1017" spans="1:7" ht="22.5">
      <c r="A1017" s="366" t="str">
        <f t="shared" si="15"/>
        <v>SINAPI-I 35277</v>
      </c>
      <c r="B1017" s="367" t="s">
        <v>8342</v>
      </c>
      <c r="C1017" s="367">
        <v>35277</v>
      </c>
      <c r="D1017" s="368" t="s">
        <v>10303</v>
      </c>
      <c r="E1017" s="367" t="s">
        <v>8327</v>
      </c>
      <c r="F1017" s="367" t="s">
        <v>10304</v>
      </c>
      <c r="G1017" s="367" t="s">
        <v>10304</v>
      </c>
    </row>
    <row r="1018" spans="1:7" ht="33.75">
      <c r="A1018" s="366" t="str">
        <f t="shared" si="15"/>
        <v>SINAPI-I 10521</v>
      </c>
      <c r="B1018" s="367" t="s">
        <v>8342</v>
      </c>
      <c r="C1018" s="367">
        <v>10521</v>
      </c>
      <c r="D1018" s="368" t="s">
        <v>10305</v>
      </c>
      <c r="E1018" s="367" t="s">
        <v>8327</v>
      </c>
      <c r="F1018" s="367" t="s">
        <v>10306</v>
      </c>
      <c r="G1018" s="367" t="s">
        <v>10306</v>
      </c>
    </row>
    <row r="1019" spans="1:7" ht="33.75">
      <c r="A1019" s="366" t="str">
        <f t="shared" si="15"/>
        <v>SINAPI-I 10885</v>
      </c>
      <c r="B1019" s="367" t="s">
        <v>8342</v>
      </c>
      <c r="C1019" s="367">
        <v>10885</v>
      </c>
      <c r="D1019" s="368" t="s">
        <v>10307</v>
      </c>
      <c r="E1019" s="367" t="s">
        <v>8327</v>
      </c>
      <c r="F1019" s="367" t="s">
        <v>10308</v>
      </c>
      <c r="G1019" s="367" t="s">
        <v>10308</v>
      </c>
    </row>
    <row r="1020" spans="1:7" ht="33.75">
      <c r="A1020" s="366" t="str">
        <f t="shared" si="15"/>
        <v>SINAPI-I 20962</v>
      </c>
      <c r="B1020" s="367" t="s">
        <v>8342</v>
      </c>
      <c r="C1020" s="367">
        <v>20962</v>
      </c>
      <c r="D1020" s="368" t="s">
        <v>10309</v>
      </c>
      <c r="E1020" s="367" t="s">
        <v>8327</v>
      </c>
      <c r="F1020" s="367" t="s">
        <v>10310</v>
      </c>
      <c r="G1020" s="367" t="s">
        <v>10310</v>
      </c>
    </row>
    <row r="1021" spans="1:7" ht="33.75">
      <c r="A1021" s="366" t="str">
        <f t="shared" si="15"/>
        <v>SINAPI-I 20963</v>
      </c>
      <c r="B1021" s="367" t="s">
        <v>8342</v>
      </c>
      <c r="C1021" s="367">
        <v>20963</v>
      </c>
      <c r="D1021" s="368" t="s">
        <v>10311</v>
      </c>
      <c r="E1021" s="367" t="s">
        <v>8327</v>
      </c>
      <c r="F1021" s="367" t="s">
        <v>10312</v>
      </c>
      <c r="G1021" s="367" t="s">
        <v>10312</v>
      </c>
    </row>
    <row r="1022" spans="1:7">
      <c r="A1022" s="366" t="str">
        <f t="shared" si="15"/>
        <v>SINAPI-I 2555</v>
      </c>
      <c r="B1022" s="367" t="s">
        <v>8342</v>
      </c>
      <c r="C1022" s="367">
        <v>2555</v>
      </c>
      <c r="D1022" s="368" t="s">
        <v>10313</v>
      </c>
      <c r="E1022" s="367" t="s">
        <v>8327</v>
      </c>
      <c r="F1022" s="367" t="s">
        <v>10314</v>
      </c>
      <c r="G1022" s="367" t="s">
        <v>10314</v>
      </c>
    </row>
    <row r="1023" spans="1:7">
      <c r="A1023" s="366" t="str">
        <f t="shared" si="15"/>
        <v>SINAPI-I 2556</v>
      </c>
      <c r="B1023" s="367" t="s">
        <v>8342</v>
      </c>
      <c r="C1023" s="367">
        <v>2556</v>
      </c>
      <c r="D1023" s="368" t="s">
        <v>10315</v>
      </c>
      <c r="E1023" s="367" t="s">
        <v>8327</v>
      </c>
      <c r="F1023" s="367" t="s">
        <v>8641</v>
      </c>
      <c r="G1023" s="367" t="s">
        <v>8641</v>
      </c>
    </row>
    <row r="1024" spans="1:7">
      <c r="A1024" s="366" t="str">
        <f t="shared" si="15"/>
        <v>SINAPI-I 2557</v>
      </c>
      <c r="B1024" s="367" t="s">
        <v>8342</v>
      </c>
      <c r="C1024" s="367">
        <v>2557</v>
      </c>
      <c r="D1024" s="368" t="s">
        <v>10316</v>
      </c>
      <c r="E1024" s="367" t="s">
        <v>8327</v>
      </c>
      <c r="F1024" s="367" t="s">
        <v>10317</v>
      </c>
      <c r="G1024" s="367" t="s">
        <v>10317</v>
      </c>
    </row>
    <row r="1025" spans="1:7">
      <c r="A1025" s="366" t="str">
        <f t="shared" si="15"/>
        <v>SINAPI-I 10569</v>
      </c>
      <c r="B1025" s="367" t="s">
        <v>8342</v>
      </c>
      <c r="C1025" s="367">
        <v>10569</v>
      </c>
      <c r="D1025" s="368" t="s">
        <v>10318</v>
      </c>
      <c r="E1025" s="367" t="s">
        <v>8327</v>
      </c>
      <c r="F1025" s="367" t="s">
        <v>10317</v>
      </c>
      <c r="G1025" s="367" t="s">
        <v>10317</v>
      </c>
    </row>
    <row r="1026" spans="1:7" ht="22.5">
      <c r="A1026" s="366" t="str">
        <f t="shared" si="15"/>
        <v>SINAPI-I 39810</v>
      </c>
      <c r="B1026" s="367" t="s">
        <v>8342</v>
      </c>
      <c r="C1026" s="367">
        <v>39810</v>
      </c>
      <c r="D1026" s="368" t="s">
        <v>10319</v>
      </c>
      <c r="E1026" s="367" t="s">
        <v>8327</v>
      </c>
      <c r="F1026" s="367" t="s">
        <v>10320</v>
      </c>
      <c r="G1026" s="367" t="s">
        <v>10320</v>
      </c>
    </row>
    <row r="1027" spans="1:7" ht="22.5">
      <c r="A1027" s="366" t="str">
        <f t="shared" si="15"/>
        <v>SINAPI-I 39811</v>
      </c>
      <c r="B1027" s="367" t="s">
        <v>8342</v>
      </c>
      <c r="C1027" s="367">
        <v>39811</v>
      </c>
      <c r="D1027" s="368" t="s">
        <v>10321</v>
      </c>
      <c r="E1027" s="367" t="s">
        <v>8327</v>
      </c>
      <c r="F1027" s="367" t="s">
        <v>10322</v>
      </c>
      <c r="G1027" s="367" t="s">
        <v>10322</v>
      </c>
    </row>
    <row r="1028" spans="1:7" ht="22.5">
      <c r="A1028" s="366" t="str">
        <f t="shared" si="15"/>
        <v>SINAPI-I 39812</v>
      </c>
      <c r="B1028" s="367" t="s">
        <v>8342</v>
      </c>
      <c r="C1028" s="367">
        <v>39812</v>
      </c>
      <c r="D1028" s="368" t="s">
        <v>10323</v>
      </c>
      <c r="E1028" s="367" t="s">
        <v>8327</v>
      </c>
      <c r="F1028" s="367" t="s">
        <v>10324</v>
      </c>
      <c r="G1028" s="367" t="s">
        <v>10324</v>
      </c>
    </row>
    <row r="1029" spans="1:7" ht="22.5">
      <c r="A1029" s="366" t="str">
        <f t="shared" si="15"/>
        <v>SINAPI-I 43096</v>
      </c>
      <c r="B1029" s="367" t="s">
        <v>8342</v>
      </c>
      <c r="C1029" s="367">
        <v>43096</v>
      </c>
      <c r="D1029" s="368" t="s">
        <v>10325</v>
      </c>
      <c r="E1029" s="367" t="s">
        <v>8327</v>
      </c>
      <c r="F1029" s="367" t="s">
        <v>10326</v>
      </c>
      <c r="G1029" s="367" t="s">
        <v>10326</v>
      </c>
    </row>
    <row r="1030" spans="1:7" ht="22.5">
      <c r="A1030" s="366" t="str">
        <f t="shared" si="15"/>
        <v>SINAPI-I 43102</v>
      </c>
      <c r="B1030" s="367" t="s">
        <v>8342</v>
      </c>
      <c r="C1030" s="367">
        <v>43102</v>
      </c>
      <c r="D1030" s="368" t="s">
        <v>10327</v>
      </c>
      <c r="E1030" s="367" t="s">
        <v>8327</v>
      </c>
      <c r="F1030" s="367" t="s">
        <v>10328</v>
      </c>
      <c r="G1030" s="367" t="s">
        <v>10328</v>
      </c>
    </row>
    <row r="1031" spans="1:7" ht="22.5">
      <c r="A1031" s="366" t="str">
        <f t="shared" ref="A1031:A1094" si="16">CONCATENAR</f>
        <v>SINAPI-I 43103</v>
      </c>
      <c r="B1031" s="367" t="s">
        <v>8342</v>
      </c>
      <c r="C1031" s="367">
        <v>43103</v>
      </c>
      <c r="D1031" s="368" t="s">
        <v>10329</v>
      </c>
      <c r="E1031" s="367" t="s">
        <v>8327</v>
      </c>
      <c r="F1031" s="367" t="s">
        <v>10330</v>
      </c>
      <c r="G1031" s="367" t="s">
        <v>10330</v>
      </c>
    </row>
    <row r="1032" spans="1:7" ht="22.5">
      <c r="A1032" s="366" t="str">
        <f t="shared" si="16"/>
        <v>SINAPI-I 43098</v>
      </c>
      <c r="B1032" s="367" t="s">
        <v>8342</v>
      </c>
      <c r="C1032" s="367">
        <v>43098</v>
      </c>
      <c r="D1032" s="368" t="s">
        <v>10331</v>
      </c>
      <c r="E1032" s="367" t="s">
        <v>8327</v>
      </c>
      <c r="F1032" s="367" t="s">
        <v>10332</v>
      </c>
      <c r="G1032" s="367" t="s">
        <v>10332</v>
      </c>
    </row>
    <row r="1033" spans="1:7" ht="22.5">
      <c r="A1033" s="366" t="str">
        <f t="shared" si="16"/>
        <v>SINAPI-I 43097</v>
      </c>
      <c r="B1033" s="367" t="s">
        <v>8342</v>
      </c>
      <c r="C1033" s="367">
        <v>43097</v>
      </c>
      <c r="D1033" s="368" t="s">
        <v>10333</v>
      </c>
      <c r="E1033" s="367" t="s">
        <v>8327</v>
      </c>
      <c r="F1033" s="367" t="s">
        <v>10193</v>
      </c>
      <c r="G1033" s="367" t="s">
        <v>10193</v>
      </c>
    </row>
    <row r="1034" spans="1:7">
      <c r="A1034" s="366" t="str">
        <f t="shared" si="16"/>
        <v>SINAPI-I 43104</v>
      </c>
      <c r="B1034" s="367" t="s">
        <v>8342</v>
      </c>
      <c r="C1034" s="367">
        <v>43104</v>
      </c>
      <c r="D1034" s="368" t="s">
        <v>10334</v>
      </c>
      <c r="E1034" s="367" t="s">
        <v>8327</v>
      </c>
      <c r="F1034" s="367" t="s">
        <v>10335</v>
      </c>
      <c r="G1034" s="367" t="s">
        <v>10335</v>
      </c>
    </row>
    <row r="1035" spans="1:7">
      <c r="A1035" s="366" t="str">
        <f t="shared" si="16"/>
        <v>SINAPI-I 39771</v>
      </c>
      <c r="B1035" s="367" t="s">
        <v>8342</v>
      </c>
      <c r="C1035" s="367">
        <v>39771</v>
      </c>
      <c r="D1035" s="368" t="s">
        <v>10336</v>
      </c>
      <c r="E1035" s="367" t="s">
        <v>8327</v>
      </c>
      <c r="F1035" s="367" t="s">
        <v>10337</v>
      </c>
      <c r="G1035" s="367" t="s">
        <v>10337</v>
      </c>
    </row>
    <row r="1036" spans="1:7">
      <c r="A1036" s="366" t="str">
        <f t="shared" si="16"/>
        <v>SINAPI-I 39772</v>
      </c>
      <c r="B1036" s="367" t="s">
        <v>8342</v>
      </c>
      <c r="C1036" s="367">
        <v>39772</v>
      </c>
      <c r="D1036" s="368" t="s">
        <v>10338</v>
      </c>
      <c r="E1036" s="367" t="s">
        <v>8327</v>
      </c>
      <c r="F1036" s="367" t="s">
        <v>10339</v>
      </c>
      <c r="G1036" s="367" t="s">
        <v>10339</v>
      </c>
    </row>
    <row r="1037" spans="1:7">
      <c r="A1037" s="366" t="str">
        <f t="shared" si="16"/>
        <v>SINAPI-I 39773</v>
      </c>
      <c r="B1037" s="367" t="s">
        <v>8342</v>
      </c>
      <c r="C1037" s="367">
        <v>39773</v>
      </c>
      <c r="D1037" s="368" t="s">
        <v>10340</v>
      </c>
      <c r="E1037" s="367" t="s">
        <v>8327</v>
      </c>
      <c r="F1037" s="367" t="s">
        <v>10341</v>
      </c>
      <c r="G1037" s="367" t="s">
        <v>10341</v>
      </c>
    </row>
    <row r="1038" spans="1:7">
      <c r="A1038" s="366" t="str">
        <f t="shared" si="16"/>
        <v>SINAPI-I 39774</v>
      </c>
      <c r="B1038" s="367" t="s">
        <v>8342</v>
      </c>
      <c r="C1038" s="367">
        <v>39774</v>
      </c>
      <c r="D1038" s="368" t="s">
        <v>10342</v>
      </c>
      <c r="E1038" s="367" t="s">
        <v>8327</v>
      </c>
      <c r="F1038" s="367" t="s">
        <v>10343</v>
      </c>
      <c r="G1038" s="367" t="s">
        <v>10343</v>
      </c>
    </row>
    <row r="1039" spans="1:7">
      <c r="A1039" s="366" t="str">
        <f t="shared" si="16"/>
        <v>SINAPI-I 39775</v>
      </c>
      <c r="B1039" s="367" t="s">
        <v>8342</v>
      </c>
      <c r="C1039" s="367">
        <v>39775</v>
      </c>
      <c r="D1039" s="368" t="s">
        <v>10344</v>
      </c>
      <c r="E1039" s="367" t="s">
        <v>8327</v>
      </c>
      <c r="F1039" s="367" t="s">
        <v>10345</v>
      </c>
      <c r="G1039" s="367" t="s">
        <v>10345</v>
      </c>
    </row>
    <row r="1040" spans="1:7">
      <c r="A1040" s="366" t="str">
        <f t="shared" si="16"/>
        <v>SINAPI-I 39776</v>
      </c>
      <c r="B1040" s="367" t="s">
        <v>8342</v>
      </c>
      <c r="C1040" s="367">
        <v>39776</v>
      </c>
      <c r="D1040" s="368" t="s">
        <v>10346</v>
      </c>
      <c r="E1040" s="367" t="s">
        <v>8327</v>
      </c>
      <c r="F1040" s="367" t="s">
        <v>10347</v>
      </c>
      <c r="G1040" s="367" t="s">
        <v>10347</v>
      </c>
    </row>
    <row r="1041" spans="1:7">
      <c r="A1041" s="366" t="str">
        <f t="shared" si="16"/>
        <v>SINAPI-I 39777</v>
      </c>
      <c r="B1041" s="367" t="s">
        <v>8342</v>
      </c>
      <c r="C1041" s="367">
        <v>39777</v>
      </c>
      <c r="D1041" s="368" t="s">
        <v>10348</v>
      </c>
      <c r="E1041" s="367" t="s">
        <v>8327</v>
      </c>
      <c r="F1041" s="367" t="s">
        <v>10349</v>
      </c>
      <c r="G1041" s="367" t="s">
        <v>10349</v>
      </c>
    </row>
    <row r="1042" spans="1:7">
      <c r="A1042" s="366" t="str">
        <f t="shared" si="16"/>
        <v>SINAPI-I 20254</v>
      </c>
      <c r="B1042" s="367" t="s">
        <v>8342</v>
      </c>
      <c r="C1042" s="367">
        <v>20254</v>
      </c>
      <c r="D1042" s="368" t="s">
        <v>10350</v>
      </c>
      <c r="E1042" s="367" t="s">
        <v>8327</v>
      </c>
      <c r="F1042" s="367" t="s">
        <v>10351</v>
      </c>
      <c r="G1042" s="367" t="s">
        <v>10351</v>
      </c>
    </row>
    <row r="1043" spans="1:7">
      <c r="A1043" s="366" t="str">
        <f t="shared" si="16"/>
        <v>SINAPI-I 20253</v>
      </c>
      <c r="B1043" s="367" t="s">
        <v>8342</v>
      </c>
      <c r="C1043" s="367">
        <v>20253</v>
      </c>
      <c r="D1043" s="368" t="s">
        <v>10352</v>
      </c>
      <c r="E1043" s="367" t="s">
        <v>8327</v>
      </c>
      <c r="F1043" s="367" t="s">
        <v>10353</v>
      </c>
      <c r="G1043" s="367" t="s">
        <v>10353</v>
      </c>
    </row>
    <row r="1044" spans="1:7" ht="22.5">
      <c r="A1044" s="366" t="str">
        <f t="shared" si="16"/>
        <v>SINAPI-I 11247</v>
      </c>
      <c r="B1044" s="367" t="s">
        <v>8342</v>
      </c>
      <c r="C1044" s="367">
        <v>11247</v>
      </c>
      <c r="D1044" s="368" t="s">
        <v>10354</v>
      </c>
      <c r="E1044" s="367" t="s">
        <v>8327</v>
      </c>
      <c r="F1044" s="367" t="s">
        <v>10355</v>
      </c>
      <c r="G1044" s="367" t="s">
        <v>10355</v>
      </c>
    </row>
    <row r="1045" spans="1:7" ht="22.5">
      <c r="A1045" s="366" t="str">
        <f t="shared" si="16"/>
        <v>SINAPI-I 11250</v>
      </c>
      <c r="B1045" s="367" t="s">
        <v>8342</v>
      </c>
      <c r="C1045" s="367">
        <v>11250</v>
      </c>
      <c r="D1045" s="368" t="s">
        <v>10356</v>
      </c>
      <c r="E1045" s="367" t="s">
        <v>8327</v>
      </c>
      <c r="F1045" s="367" t="s">
        <v>10357</v>
      </c>
      <c r="G1045" s="367" t="s">
        <v>10357</v>
      </c>
    </row>
    <row r="1046" spans="1:7" ht="22.5">
      <c r="A1046" s="366" t="str">
        <f t="shared" si="16"/>
        <v>SINAPI-I 11249</v>
      </c>
      <c r="B1046" s="367" t="s">
        <v>8342</v>
      </c>
      <c r="C1046" s="367">
        <v>11249</v>
      </c>
      <c r="D1046" s="368" t="s">
        <v>10358</v>
      </c>
      <c r="E1046" s="367" t="s">
        <v>8327</v>
      </c>
      <c r="F1046" s="367" t="s">
        <v>10359</v>
      </c>
      <c r="G1046" s="367" t="s">
        <v>10359</v>
      </c>
    </row>
    <row r="1047" spans="1:7" ht="22.5">
      <c r="A1047" s="366" t="str">
        <f t="shared" si="16"/>
        <v>SINAPI-I 11251</v>
      </c>
      <c r="B1047" s="367" t="s">
        <v>8342</v>
      </c>
      <c r="C1047" s="367">
        <v>11251</v>
      </c>
      <c r="D1047" s="368" t="s">
        <v>10360</v>
      </c>
      <c r="E1047" s="367" t="s">
        <v>8327</v>
      </c>
      <c r="F1047" s="367" t="s">
        <v>10361</v>
      </c>
      <c r="G1047" s="367" t="s">
        <v>10361</v>
      </c>
    </row>
    <row r="1048" spans="1:7" ht="22.5">
      <c r="A1048" s="366" t="str">
        <f t="shared" si="16"/>
        <v>SINAPI-I 11253</v>
      </c>
      <c r="B1048" s="367" t="s">
        <v>8342</v>
      </c>
      <c r="C1048" s="367">
        <v>11253</v>
      </c>
      <c r="D1048" s="368" t="s">
        <v>10362</v>
      </c>
      <c r="E1048" s="367" t="s">
        <v>8327</v>
      </c>
      <c r="F1048" s="367" t="s">
        <v>10363</v>
      </c>
      <c r="G1048" s="367" t="s">
        <v>10363</v>
      </c>
    </row>
    <row r="1049" spans="1:7" ht="22.5">
      <c r="A1049" s="366" t="str">
        <f t="shared" si="16"/>
        <v>SINAPI-I 11255</v>
      </c>
      <c r="B1049" s="367" t="s">
        <v>8342</v>
      </c>
      <c r="C1049" s="367">
        <v>11255</v>
      </c>
      <c r="D1049" s="368" t="s">
        <v>10364</v>
      </c>
      <c r="E1049" s="367" t="s">
        <v>8327</v>
      </c>
      <c r="F1049" s="367" t="s">
        <v>10365</v>
      </c>
      <c r="G1049" s="367" t="s">
        <v>10365</v>
      </c>
    </row>
    <row r="1050" spans="1:7" ht="22.5">
      <c r="A1050" s="366" t="str">
        <f t="shared" si="16"/>
        <v>SINAPI-I 14055</v>
      </c>
      <c r="B1050" s="367" t="s">
        <v>8342</v>
      </c>
      <c r="C1050" s="367">
        <v>14055</v>
      </c>
      <c r="D1050" s="368" t="s">
        <v>10366</v>
      </c>
      <c r="E1050" s="367" t="s">
        <v>8327</v>
      </c>
      <c r="F1050" s="367" t="s">
        <v>10367</v>
      </c>
      <c r="G1050" s="367" t="s">
        <v>10367</v>
      </c>
    </row>
    <row r="1051" spans="1:7" ht="22.5">
      <c r="A1051" s="366" t="str">
        <f t="shared" si="16"/>
        <v>SINAPI-I 11256</v>
      </c>
      <c r="B1051" s="367" t="s">
        <v>8342</v>
      </c>
      <c r="C1051" s="367">
        <v>11256</v>
      </c>
      <c r="D1051" s="368" t="s">
        <v>10368</v>
      </c>
      <c r="E1051" s="367" t="s">
        <v>8327</v>
      </c>
      <c r="F1051" s="367" t="s">
        <v>10369</v>
      </c>
      <c r="G1051" s="367" t="s">
        <v>10369</v>
      </c>
    </row>
    <row r="1052" spans="1:7">
      <c r="A1052" s="366" t="str">
        <f t="shared" si="16"/>
        <v>SINAPI-I 1872</v>
      </c>
      <c r="B1052" s="367" t="s">
        <v>8342</v>
      </c>
      <c r="C1052" s="367">
        <v>1872</v>
      </c>
      <c r="D1052" s="368" t="s">
        <v>10370</v>
      </c>
      <c r="E1052" s="367" t="s">
        <v>8327</v>
      </c>
      <c r="F1052" s="367" t="s">
        <v>8934</v>
      </c>
      <c r="G1052" s="367" t="s">
        <v>8934</v>
      </c>
    </row>
    <row r="1053" spans="1:7">
      <c r="A1053" s="366" t="str">
        <f t="shared" si="16"/>
        <v>SINAPI-I 1873</v>
      </c>
      <c r="B1053" s="367" t="s">
        <v>8342</v>
      </c>
      <c r="C1053" s="367">
        <v>1873</v>
      </c>
      <c r="D1053" s="368" t="s">
        <v>10371</v>
      </c>
      <c r="E1053" s="367" t="s">
        <v>8327</v>
      </c>
      <c r="F1053" s="367" t="s">
        <v>10372</v>
      </c>
      <c r="G1053" s="367" t="s">
        <v>10372</v>
      </c>
    </row>
    <row r="1054" spans="1:7" ht="22.5">
      <c r="A1054" s="366" t="str">
        <f t="shared" si="16"/>
        <v>SINAPI-I 39693</v>
      </c>
      <c r="B1054" s="367" t="s">
        <v>8342</v>
      </c>
      <c r="C1054" s="367">
        <v>39693</v>
      </c>
      <c r="D1054" s="368" t="s">
        <v>10373</v>
      </c>
      <c r="E1054" s="367" t="s">
        <v>8327</v>
      </c>
      <c r="F1054" s="367" t="s">
        <v>10374</v>
      </c>
      <c r="G1054" s="367" t="s">
        <v>10374</v>
      </c>
    </row>
    <row r="1055" spans="1:7" ht="22.5">
      <c r="A1055" s="366" t="str">
        <f t="shared" si="16"/>
        <v>SINAPI-I 39692</v>
      </c>
      <c r="B1055" s="367" t="s">
        <v>8342</v>
      </c>
      <c r="C1055" s="367">
        <v>39692</v>
      </c>
      <c r="D1055" s="368" t="s">
        <v>10375</v>
      </c>
      <c r="E1055" s="367" t="s">
        <v>8327</v>
      </c>
      <c r="F1055" s="367" t="s">
        <v>10376</v>
      </c>
      <c r="G1055" s="367" t="s">
        <v>10376</v>
      </c>
    </row>
    <row r="1056" spans="1:7">
      <c r="A1056" s="366" t="str">
        <f t="shared" si="16"/>
        <v>SINAPI-I 3280</v>
      </c>
      <c r="B1056" s="367" t="s">
        <v>8342</v>
      </c>
      <c r="C1056" s="367">
        <v>3280</v>
      </c>
      <c r="D1056" s="368" t="s">
        <v>10377</v>
      </c>
      <c r="E1056" s="367" t="s">
        <v>8327</v>
      </c>
      <c r="F1056" s="367" t="s">
        <v>10378</v>
      </c>
      <c r="G1056" s="367" t="s">
        <v>10378</v>
      </c>
    </row>
    <row r="1057" spans="1:7">
      <c r="A1057" s="366" t="str">
        <f t="shared" si="16"/>
        <v>SINAPI-I 11881</v>
      </c>
      <c r="B1057" s="367" t="s">
        <v>8342</v>
      </c>
      <c r="C1057" s="367">
        <v>11881</v>
      </c>
      <c r="D1057" s="368" t="s">
        <v>10379</v>
      </c>
      <c r="E1057" s="367" t="s">
        <v>8327</v>
      </c>
      <c r="F1057" s="367" t="s">
        <v>10380</v>
      </c>
      <c r="G1057" s="367" t="s">
        <v>10380</v>
      </c>
    </row>
    <row r="1058" spans="1:7">
      <c r="A1058" s="366" t="str">
        <f t="shared" si="16"/>
        <v>SINAPI-I 34641</v>
      </c>
      <c r="B1058" s="367" t="s">
        <v>8342</v>
      </c>
      <c r="C1058" s="367">
        <v>34641</v>
      </c>
      <c r="D1058" s="368" t="s">
        <v>10381</v>
      </c>
      <c r="E1058" s="367" t="s">
        <v>8327</v>
      </c>
      <c r="F1058" s="367" t="s">
        <v>10382</v>
      </c>
      <c r="G1058" s="367" t="s">
        <v>10382</v>
      </c>
    </row>
    <row r="1059" spans="1:7">
      <c r="A1059" s="366" t="str">
        <f t="shared" si="16"/>
        <v>SINAPI-I 34643</v>
      </c>
      <c r="B1059" s="367" t="s">
        <v>8342</v>
      </c>
      <c r="C1059" s="367">
        <v>34643</v>
      </c>
      <c r="D1059" s="368" t="s">
        <v>10383</v>
      </c>
      <c r="E1059" s="367" t="s">
        <v>8327</v>
      </c>
      <c r="F1059" s="367" t="s">
        <v>10384</v>
      </c>
      <c r="G1059" s="367" t="s">
        <v>10384</v>
      </c>
    </row>
    <row r="1060" spans="1:7">
      <c r="A1060" s="366" t="str">
        <f t="shared" si="16"/>
        <v>SINAPI-I 3278</v>
      </c>
      <c r="B1060" s="367" t="s">
        <v>8342</v>
      </c>
      <c r="C1060" s="367">
        <v>3278</v>
      </c>
      <c r="D1060" s="368" t="s">
        <v>10385</v>
      </c>
      <c r="E1060" s="367" t="s">
        <v>8327</v>
      </c>
      <c r="F1060" s="367" t="s">
        <v>9032</v>
      </c>
      <c r="G1060" s="367" t="s">
        <v>9032</v>
      </c>
    </row>
    <row r="1061" spans="1:7">
      <c r="A1061" s="366" t="str">
        <f t="shared" si="16"/>
        <v>SINAPI-I 3279</v>
      </c>
      <c r="B1061" s="367" t="s">
        <v>8342</v>
      </c>
      <c r="C1061" s="367">
        <v>3279</v>
      </c>
      <c r="D1061" s="368" t="s">
        <v>10386</v>
      </c>
      <c r="E1061" s="367" t="s">
        <v>8327</v>
      </c>
      <c r="F1061" s="367" t="s">
        <v>10387</v>
      </c>
      <c r="G1061" s="367" t="s">
        <v>10387</v>
      </c>
    </row>
    <row r="1062" spans="1:7" ht="22.5">
      <c r="A1062" s="366" t="str">
        <f t="shared" si="16"/>
        <v>SINAPI-I 1062</v>
      </c>
      <c r="B1062" s="367" t="s">
        <v>8342</v>
      </c>
      <c r="C1062" s="367">
        <v>1062</v>
      </c>
      <c r="D1062" s="368" t="s">
        <v>10388</v>
      </c>
      <c r="E1062" s="367" t="s">
        <v>8327</v>
      </c>
      <c r="F1062" s="367" t="s">
        <v>10389</v>
      </c>
      <c r="G1062" s="367" t="s">
        <v>10389</v>
      </c>
    </row>
    <row r="1063" spans="1:7" ht="22.5">
      <c r="A1063" s="366" t="str">
        <f t="shared" si="16"/>
        <v>SINAPI-I 39686</v>
      </c>
      <c r="B1063" s="367" t="s">
        <v>8342</v>
      </c>
      <c r="C1063" s="367">
        <v>39686</v>
      </c>
      <c r="D1063" s="368" t="s">
        <v>10390</v>
      </c>
      <c r="E1063" s="367" t="s">
        <v>8327</v>
      </c>
      <c r="F1063" s="367" t="s">
        <v>10391</v>
      </c>
      <c r="G1063" s="367" t="s">
        <v>10391</v>
      </c>
    </row>
    <row r="1064" spans="1:7" ht="22.5">
      <c r="A1064" s="366" t="str">
        <f t="shared" si="16"/>
        <v>SINAPI-I 43095</v>
      </c>
      <c r="B1064" s="367" t="s">
        <v>8342</v>
      </c>
      <c r="C1064" s="367">
        <v>43095</v>
      </c>
      <c r="D1064" s="368" t="s">
        <v>10392</v>
      </c>
      <c r="E1064" s="367" t="s">
        <v>8327</v>
      </c>
      <c r="F1064" s="367" t="s">
        <v>10393</v>
      </c>
      <c r="G1064" s="367" t="s">
        <v>10393</v>
      </c>
    </row>
    <row r="1065" spans="1:7">
      <c r="A1065" s="366" t="str">
        <f t="shared" si="16"/>
        <v>SINAPI-I 1871</v>
      </c>
      <c r="B1065" s="367" t="s">
        <v>8342</v>
      </c>
      <c r="C1065" s="367">
        <v>1871</v>
      </c>
      <c r="D1065" s="368" t="s">
        <v>10394</v>
      </c>
      <c r="E1065" s="367" t="s">
        <v>8327</v>
      </c>
      <c r="F1065" s="367" t="s">
        <v>10395</v>
      </c>
      <c r="G1065" s="367" t="s">
        <v>10395</v>
      </c>
    </row>
    <row r="1066" spans="1:7">
      <c r="A1066" s="366" t="str">
        <f t="shared" si="16"/>
        <v>SINAPI-I 12001</v>
      </c>
      <c r="B1066" s="367" t="s">
        <v>8342</v>
      </c>
      <c r="C1066" s="367">
        <v>12001</v>
      </c>
      <c r="D1066" s="368" t="s">
        <v>10396</v>
      </c>
      <c r="E1066" s="367" t="s">
        <v>8327</v>
      </c>
      <c r="F1066" s="367" t="s">
        <v>9999</v>
      </c>
      <c r="G1066" s="367" t="s">
        <v>9999</v>
      </c>
    </row>
    <row r="1067" spans="1:7">
      <c r="A1067" s="366" t="str">
        <f t="shared" si="16"/>
        <v>SINAPI-I 11882</v>
      </c>
      <c r="B1067" s="367" t="s">
        <v>8342</v>
      </c>
      <c r="C1067" s="367">
        <v>11882</v>
      </c>
      <c r="D1067" s="368" t="s">
        <v>10397</v>
      </c>
      <c r="E1067" s="367" t="s">
        <v>8327</v>
      </c>
      <c r="F1067" s="367" t="s">
        <v>9032</v>
      </c>
      <c r="G1067" s="367" t="s">
        <v>9032</v>
      </c>
    </row>
    <row r="1068" spans="1:7" ht="22.5">
      <c r="A1068" s="366" t="str">
        <f t="shared" si="16"/>
        <v>SINAPI-I 1068</v>
      </c>
      <c r="B1068" s="367" t="s">
        <v>8342</v>
      </c>
      <c r="C1068" s="367">
        <v>1068</v>
      </c>
      <c r="D1068" s="368" t="s">
        <v>10398</v>
      </c>
      <c r="E1068" s="367" t="s">
        <v>8327</v>
      </c>
      <c r="F1068" s="367" t="s">
        <v>10399</v>
      </c>
      <c r="G1068" s="367" t="s">
        <v>10399</v>
      </c>
    </row>
    <row r="1069" spans="1:7" ht="22.5">
      <c r="A1069" s="366" t="str">
        <f t="shared" si="16"/>
        <v>SINAPI-I 39690</v>
      </c>
      <c r="B1069" s="367" t="s">
        <v>8342</v>
      </c>
      <c r="C1069" s="367">
        <v>39690</v>
      </c>
      <c r="D1069" s="368" t="s">
        <v>10400</v>
      </c>
      <c r="E1069" s="367" t="s">
        <v>8327</v>
      </c>
      <c r="F1069" s="367" t="s">
        <v>10401</v>
      </c>
      <c r="G1069" s="367" t="s">
        <v>10401</v>
      </c>
    </row>
    <row r="1070" spans="1:7" ht="22.5">
      <c r="A1070" s="366" t="str">
        <f t="shared" si="16"/>
        <v>SINAPI-I 39691</v>
      </c>
      <c r="B1070" s="367" t="s">
        <v>8342</v>
      </c>
      <c r="C1070" s="367">
        <v>39691</v>
      </c>
      <c r="D1070" s="368" t="s">
        <v>10402</v>
      </c>
      <c r="E1070" s="367" t="s">
        <v>8327</v>
      </c>
      <c r="F1070" s="367" t="s">
        <v>10403</v>
      </c>
      <c r="G1070" s="367" t="s">
        <v>10403</v>
      </c>
    </row>
    <row r="1071" spans="1:7" ht="22.5">
      <c r="A1071" s="366" t="str">
        <f t="shared" si="16"/>
        <v>SINAPI-I 39808</v>
      </c>
      <c r="B1071" s="367" t="s">
        <v>8342</v>
      </c>
      <c r="C1071" s="367">
        <v>39808</v>
      </c>
      <c r="D1071" s="368" t="s">
        <v>10404</v>
      </c>
      <c r="E1071" s="367" t="s">
        <v>8327</v>
      </c>
      <c r="F1071" s="367" t="s">
        <v>10405</v>
      </c>
      <c r="G1071" s="367" t="s">
        <v>10405</v>
      </c>
    </row>
    <row r="1072" spans="1:7">
      <c r="A1072" s="366" t="str">
        <f t="shared" si="16"/>
        <v>SINAPI-I 39809</v>
      </c>
      <c r="B1072" s="367" t="s">
        <v>8342</v>
      </c>
      <c r="C1072" s="367">
        <v>39809</v>
      </c>
      <c r="D1072" s="368" t="s">
        <v>10406</v>
      </c>
      <c r="E1072" s="367" t="s">
        <v>8327</v>
      </c>
      <c r="F1072" s="367" t="s">
        <v>10407</v>
      </c>
      <c r="G1072" s="367" t="s">
        <v>10407</v>
      </c>
    </row>
    <row r="1073" spans="1:7">
      <c r="A1073" s="366" t="str">
        <f t="shared" si="16"/>
        <v>SINAPI-I 11713</v>
      </c>
      <c r="B1073" s="367" t="s">
        <v>8342</v>
      </c>
      <c r="C1073" s="367">
        <v>11713</v>
      </c>
      <c r="D1073" s="368" t="s">
        <v>10408</v>
      </c>
      <c r="E1073" s="367" t="s">
        <v>8327</v>
      </c>
      <c r="F1073" s="367" t="s">
        <v>10409</v>
      </c>
      <c r="G1073" s="367" t="s">
        <v>10409</v>
      </c>
    </row>
    <row r="1074" spans="1:7">
      <c r="A1074" s="366" t="str">
        <f t="shared" si="16"/>
        <v>SINAPI-I 11716</v>
      </c>
      <c r="B1074" s="367" t="s">
        <v>8342</v>
      </c>
      <c r="C1074" s="367">
        <v>11716</v>
      </c>
      <c r="D1074" s="368" t="s">
        <v>10410</v>
      </c>
      <c r="E1074" s="367" t="s">
        <v>8327</v>
      </c>
      <c r="F1074" s="367" t="s">
        <v>10411</v>
      </c>
      <c r="G1074" s="367" t="s">
        <v>10411</v>
      </c>
    </row>
    <row r="1075" spans="1:7">
      <c r="A1075" s="366" t="str">
        <f t="shared" si="16"/>
        <v>SINAPI-I 5103</v>
      </c>
      <c r="B1075" s="367" t="s">
        <v>8342</v>
      </c>
      <c r="C1075" s="367">
        <v>5103</v>
      </c>
      <c r="D1075" s="368" t="s">
        <v>10412</v>
      </c>
      <c r="E1075" s="367" t="s">
        <v>8327</v>
      </c>
      <c r="F1075" s="367" t="s">
        <v>8566</v>
      </c>
      <c r="G1075" s="367" t="s">
        <v>8566</v>
      </c>
    </row>
    <row r="1076" spans="1:7">
      <c r="A1076" s="366" t="str">
        <f t="shared" si="16"/>
        <v>SINAPI-I 11712</v>
      </c>
      <c r="B1076" s="367" t="s">
        <v>8342</v>
      </c>
      <c r="C1076" s="367">
        <v>11712</v>
      </c>
      <c r="D1076" s="368" t="s">
        <v>10413</v>
      </c>
      <c r="E1076" s="367" t="s">
        <v>8327</v>
      </c>
      <c r="F1076" s="367" t="s">
        <v>10414</v>
      </c>
      <c r="G1076" s="367" t="s">
        <v>10414</v>
      </c>
    </row>
    <row r="1077" spans="1:7">
      <c r="A1077" s="366" t="str">
        <f t="shared" si="16"/>
        <v>SINAPI-I 11717</v>
      </c>
      <c r="B1077" s="367" t="s">
        <v>8342</v>
      </c>
      <c r="C1077" s="367">
        <v>11717</v>
      </c>
      <c r="D1077" s="368" t="s">
        <v>10415</v>
      </c>
      <c r="E1077" s="367" t="s">
        <v>8327</v>
      </c>
      <c r="F1077" s="367" t="s">
        <v>10416</v>
      </c>
      <c r="G1077" s="367" t="s">
        <v>10416</v>
      </c>
    </row>
    <row r="1078" spans="1:7">
      <c r="A1078" s="366" t="str">
        <f t="shared" si="16"/>
        <v>SINAPI-I 11714</v>
      </c>
      <c r="B1078" s="367" t="s">
        <v>8342</v>
      </c>
      <c r="C1078" s="367">
        <v>11714</v>
      </c>
      <c r="D1078" s="368" t="s">
        <v>10417</v>
      </c>
      <c r="E1078" s="367" t="s">
        <v>8327</v>
      </c>
      <c r="F1078" s="367" t="s">
        <v>10418</v>
      </c>
      <c r="G1078" s="367" t="s">
        <v>10418</v>
      </c>
    </row>
    <row r="1079" spans="1:7">
      <c r="A1079" s="366" t="str">
        <f t="shared" si="16"/>
        <v>SINAPI-I 11715</v>
      </c>
      <c r="B1079" s="367" t="s">
        <v>8342</v>
      </c>
      <c r="C1079" s="367">
        <v>11715</v>
      </c>
      <c r="D1079" s="368" t="s">
        <v>10419</v>
      </c>
      <c r="E1079" s="367" t="s">
        <v>8327</v>
      </c>
      <c r="F1079" s="367" t="s">
        <v>10420</v>
      </c>
      <c r="G1079" s="367" t="s">
        <v>10420</v>
      </c>
    </row>
    <row r="1080" spans="1:7">
      <c r="A1080" s="366" t="str">
        <f t="shared" si="16"/>
        <v>SINAPI-I 11880</v>
      </c>
      <c r="B1080" s="367" t="s">
        <v>8342</v>
      </c>
      <c r="C1080" s="367">
        <v>11880</v>
      </c>
      <c r="D1080" s="368" t="s">
        <v>10421</v>
      </c>
      <c r="E1080" s="367" t="s">
        <v>8327</v>
      </c>
      <c r="F1080" s="367" t="s">
        <v>10422</v>
      </c>
      <c r="G1080" s="367" t="s">
        <v>10422</v>
      </c>
    </row>
    <row r="1081" spans="1:7">
      <c r="A1081" s="366" t="str">
        <f t="shared" si="16"/>
        <v>SINAPI-I 1106</v>
      </c>
      <c r="B1081" s="367" t="s">
        <v>8342</v>
      </c>
      <c r="C1081" s="367">
        <v>1106</v>
      </c>
      <c r="D1081" s="368" t="s">
        <v>10423</v>
      </c>
      <c r="E1081" s="367" t="s">
        <v>8574</v>
      </c>
      <c r="F1081" s="367" t="s">
        <v>8411</v>
      </c>
      <c r="G1081" s="367" t="s">
        <v>8411</v>
      </c>
    </row>
    <row r="1082" spans="1:7">
      <c r="A1082" s="366" t="str">
        <f t="shared" si="16"/>
        <v>SINAPI-I 11161</v>
      </c>
      <c r="B1082" s="367" t="s">
        <v>8342</v>
      </c>
      <c r="C1082" s="367">
        <v>11161</v>
      </c>
      <c r="D1082" s="368" t="s">
        <v>10424</v>
      </c>
      <c r="E1082" s="367" t="s">
        <v>8574</v>
      </c>
      <c r="F1082" s="367" t="s">
        <v>8641</v>
      </c>
      <c r="G1082" s="367" t="s">
        <v>8641</v>
      </c>
    </row>
    <row r="1083" spans="1:7">
      <c r="A1083" s="366" t="str">
        <f t="shared" si="16"/>
        <v>SINAPI-I 1107</v>
      </c>
      <c r="B1083" s="367" t="s">
        <v>8342</v>
      </c>
      <c r="C1083" s="367">
        <v>1107</v>
      </c>
      <c r="D1083" s="368" t="s">
        <v>10425</v>
      </c>
      <c r="E1083" s="367" t="s">
        <v>8574</v>
      </c>
      <c r="F1083" s="367" t="s">
        <v>10426</v>
      </c>
      <c r="G1083" s="367" t="s">
        <v>10426</v>
      </c>
    </row>
    <row r="1084" spans="1:7">
      <c r="A1084" s="366" t="str">
        <f t="shared" si="16"/>
        <v>SINAPI-I 4758</v>
      </c>
      <c r="B1084" s="367" t="s">
        <v>8342</v>
      </c>
      <c r="C1084" s="367">
        <v>4758</v>
      </c>
      <c r="D1084" s="368" t="s">
        <v>10427</v>
      </c>
      <c r="E1084" s="367" t="s">
        <v>8344</v>
      </c>
      <c r="F1084" s="367" t="s">
        <v>10428</v>
      </c>
      <c r="G1084" s="367" t="s">
        <v>10429</v>
      </c>
    </row>
    <row r="1085" spans="1:7">
      <c r="A1085" s="366" t="str">
        <f t="shared" si="16"/>
        <v>SINAPI-I 41080</v>
      </c>
      <c r="B1085" s="367" t="s">
        <v>8342</v>
      </c>
      <c r="C1085" s="367">
        <v>41080</v>
      </c>
      <c r="D1085" s="368" t="s">
        <v>10430</v>
      </c>
      <c r="E1085" s="367" t="s">
        <v>8348</v>
      </c>
      <c r="F1085" s="367" t="s">
        <v>10431</v>
      </c>
      <c r="G1085" s="367" t="s">
        <v>10432</v>
      </c>
    </row>
    <row r="1086" spans="1:7">
      <c r="A1086" s="366" t="str">
        <f t="shared" si="16"/>
        <v>SINAPI-I 25963</v>
      </c>
      <c r="B1086" s="367" t="s">
        <v>8342</v>
      </c>
      <c r="C1086" s="367">
        <v>25963</v>
      </c>
      <c r="D1086" s="368" t="s">
        <v>10433</v>
      </c>
      <c r="E1086" s="367" t="s">
        <v>8574</v>
      </c>
      <c r="F1086" s="367" t="s">
        <v>8449</v>
      </c>
      <c r="G1086" s="367" t="s">
        <v>8449</v>
      </c>
    </row>
    <row r="1087" spans="1:7">
      <c r="A1087" s="366" t="str">
        <f t="shared" si="16"/>
        <v>SINAPI-I 4759</v>
      </c>
      <c r="B1087" s="367" t="s">
        <v>8342</v>
      </c>
      <c r="C1087" s="367">
        <v>4759</v>
      </c>
      <c r="D1087" s="368" t="s">
        <v>10434</v>
      </c>
      <c r="E1087" s="367" t="s">
        <v>8344</v>
      </c>
      <c r="F1087" s="367" t="s">
        <v>9277</v>
      </c>
      <c r="G1087" s="367" t="s">
        <v>9278</v>
      </c>
    </row>
    <row r="1088" spans="1:7">
      <c r="A1088" s="366" t="str">
        <f t="shared" si="16"/>
        <v>SINAPI-I 41068</v>
      </c>
      <c r="B1088" s="367" t="s">
        <v>8342</v>
      </c>
      <c r="C1088" s="367">
        <v>41068</v>
      </c>
      <c r="D1088" s="368" t="s">
        <v>10435</v>
      </c>
      <c r="E1088" s="367" t="s">
        <v>8348</v>
      </c>
      <c r="F1088" s="367" t="s">
        <v>10436</v>
      </c>
      <c r="G1088" s="367" t="s">
        <v>10437</v>
      </c>
    </row>
    <row r="1089" spans="1:7">
      <c r="A1089" s="366" t="str">
        <f t="shared" si="16"/>
        <v>SINAPI-I 1108</v>
      </c>
      <c r="B1089" s="367" t="s">
        <v>8342</v>
      </c>
      <c r="C1089" s="367">
        <v>1108</v>
      </c>
      <c r="D1089" s="368" t="s">
        <v>10438</v>
      </c>
      <c r="E1089" s="367" t="s">
        <v>8523</v>
      </c>
      <c r="F1089" s="367" t="s">
        <v>10439</v>
      </c>
      <c r="G1089" s="367" t="s">
        <v>10439</v>
      </c>
    </row>
    <row r="1090" spans="1:7">
      <c r="A1090" s="366" t="str">
        <f t="shared" si="16"/>
        <v>SINAPI-I 1117</v>
      </c>
      <c r="B1090" s="367" t="s">
        <v>8342</v>
      </c>
      <c r="C1090" s="367">
        <v>1117</v>
      </c>
      <c r="D1090" s="368" t="s">
        <v>10440</v>
      </c>
      <c r="E1090" s="367" t="s">
        <v>8523</v>
      </c>
      <c r="F1090" s="367" t="s">
        <v>10441</v>
      </c>
      <c r="G1090" s="367" t="s">
        <v>10441</v>
      </c>
    </row>
    <row r="1091" spans="1:7">
      <c r="A1091" s="366" t="str">
        <f t="shared" si="16"/>
        <v>SINAPI-I 1118</v>
      </c>
      <c r="B1091" s="367" t="s">
        <v>8342</v>
      </c>
      <c r="C1091" s="367">
        <v>1118</v>
      </c>
      <c r="D1091" s="368" t="s">
        <v>10442</v>
      </c>
      <c r="E1091" s="367" t="s">
        <v>8523</v>
      </c>
      <c r="F1091" s="367" t="s">
        <v>10443</v>
      </c>
      <c r="G1091" s="367" t="s">
        <v>10443</v>
      </c>
    </row>
    <row r="1092" spans="1:7">
      <c r="A1092" s="366" t="str">
        <f t="shared" si="16"/>
        <v>SINAPI-I 1110</v>
      </c>
      <c r="B1092" s="367" t="s">
        <v>8342</v>
      </c>
      <c r="C1092" s="367">
        <v>1110</v>
      </c>
      <c r="D1092" s="368" t="s">
        <v>10444</v>
      </c>
      <c r="E1092" s="367" t="s">
        <v>8523</v>
      </c>
      <c r="F1092" s="367" t="s">
        <v>10443</v>
      </c>
      <c r="G1092" s="367" t="s">
        <v>10443</v>
      </c>
    </row>
    <row r="1093" spans="1:7">
      <c r="A1093" s="366" t="str">
        <f t="shared" si="16"/>
        <v>SINAPI-I 12618</v>
      </c>
      <c r="B1093" s="367" t="s">
        <v>8342</v>
      </c>
      <c r="C1093" s="367">
        <v>12618</v>
      </c>
      <c r="D1093" s="368" t="s">
        <v>10445</v>
      </c>
      <c r="E1093" s="367" t="s">
        <v>8327</v>
      </c>
      <c r="F1093" s="367" t="s">
        <v>10446</v>
      </c>
      <c r="G1093" s="367" t="s">
        <v>10446</v>
      </c>
    </row>
    <row r="1094" spans="1:7">
      <c r="A1094" s="366" t="str">
        <f t="shared" si="16"/>
        <v>SINAPI-I 40784</v>
      </c>
      <c r="B1094" s="367" t="s">
        <v>8342</v>
      </c>
      <c r="C1094" s="367">
        <v>40784</v>
      </c>
      <c r="D1094" s="368" t="s">
        <v>10447</v>
      </c>
      <c r="E1094" s="367" t="s">
        <v>8523</v>
      </c>
      <c r="F1094" s="367" t="s">
        <v>10448</v>
      </c>
      <c r="G1094" s="367" t="s">
        <v>10448</v>
      </c>
    </row>
    <row r="1095" spans="1:7">
      <c r="A1095" s="366" t="str">
        <f t="shared" ref="A1095:A1158" si="17">CONCATENAR</f>
        <v>SINAPI-I 40782</v>
      </c>
      <c r="B1095" s="367" t="s">
        <v>8342</v>
      </c>
      <c r="C1095" s="367">
        <v>40782</v>
      </c>
      <c r="D1095" s="368" t="s">
        <v>10449</v>
      </c>
      <c r="E1095" s="367" t="s">
        <v>8523</v>
      </c>
      <c r="F1095" s="367" t="s">
        <v>10450</v>
      </c>
      <c r="G1095" s="367" t="s">
        <v>10450</v>
      </c>
    </row>
    <row r="1096" spans="1:7">
      <c r="A1096" s="366" t="str">
        <f t="shared" si="17"/>
        <v>SINAPI-I 40783</v>
      </c>
      <c r="B1096" s="367" t="s">
        <v>8342</v>
      </c>
      <c r="C1096" s="367">
        <v>40783</v>
      </c>
      <c r="D1096" s="368" t="s">
        <v>10451</v>
      </c>
      <c r="E1096" s="367" t="s">
        <v>8523</v>
      </c>
      <c r="F1096" s="367" t="s">
        <v>10452</v>
      </c>
      <c r="G1096" s="367" t="s">
        <v>10452</v>
      </c>
    </row>
    <row r="1097" spans="1:7">
      <c r="A1097" s="366" t="str">
        <f t="shared" si="17"/>
        <v>SINAPI-I 1109</v>
      </c>
      <c r="B1097" s="367" t="s">
        <v>8342</v>
      </c>
      <c r="C1097" s="367">
        <v>1109</v>
      </c>
      <c r="D1097" s="368" t="s">
        <v>10453</v>
      </c>
      <c r="E1097" s="367" t="s">
        <v>8523</v>
      </c>
      <c r="F1097" s="367" t="s">
        <v>10439</v>
      </c>
      <c r="G1097" s="367" t="s">
        <v>10439</v>
      </c>
    </row>
    <row r="1098" spans="1:7">
      <c r="A1098" s="366" t="str">
        <f t="shared" si="17"/>
        <v>SINAPI-I 1119</v>
      </c>
      <c r="B1098" s="367" t="s">
        <v>8342</v>
      </c>
      <c r="C1098" s="367">
        <v>1119</v>
      </c>
      <c r="D1098" s="368" t="s">
        <v>10454</v>
      </c>
      <c r="E1098" s="367" t="s">
        <v>8523</v>
      </c>
      <c r="F1098" s="367" t="s">
        <v>10455</v>
      </c>
      <c r="G1098" s="367" t="s">
        <v>10455</v>
      </c>
    </row>
    <row r="1099" spans="1:7">
      <c r="A1099" s="366" t="str">
        <f t="shared" si="17"/>
        <v>SINAPI-I 13115</v>
      </c>
      <c r="B1099" s="367" t="s">
        <v>8342</v>
      </c>
      <c r="C1099" s="367">
        <v>13115</v>
      </c>
      <c r="D1099" s="368" t="s">
        <v>10456</v>
      </c>
      <c r="E1099" s="367" t="s">
        <v>8523</v>
      </c>
      <c r="F1099" s="367" t="s">
        <v>10457</v>
      </c>
      <c r="G1099" s="367" t="s">
        <v>10457</v>
      </c>
    </row>
    <row r="1100" spans="1:7">
      <c r="A1100" s="366" t="str">
        <f t="shared" si="17"/>
        <v>SINAPI-I 10541</v>
      </c>
      <c r="B1100" s="367" t="s">
        <v>8342</v>
      </c>
      <c r="C1100" s="367">
        <v>10541</v>
      </c>
      <c r="D1100" s="368" t="s">
        <v>10458</v>
      </c>
      <c r="E1100" s="367" t="s">
        <v>8523</v>
      </c>
      <c r="F1100" s="367" t="s">
        <v>8710</v>
      </c>
      <c r="G1100" s="367" t="s">
        <v>8710</v>
      </c>
    </row>
    <row r="1101" spans="1:7">
      <c r="A1101" s="366" t="str">
        <f t="shared" si="17"/>
        <v>SINAPI-I 10543</v>
      </c>
      <c r="B1101" s="367" t="s">
        <v>8342</v>
      </c>
      <c r="C1101" s="367">
        <v>10543</v>
      </c>
      <c r="D1101" s="368" t="s">
        <v>10459</v>
      </c>
      <c r="E1101" s="367" t="s">
        <v>8523</v>
      </c>
      <c r="F1101" s="367" t="s">
        <v>10460</v>
      </c>
      <c r="G1101" s="367" t="s">
        <v>10460</v>
      </c>
    </row>
    <row r="1102" spans="1:7">
      <c r="A1102" s="366" t="str">
        <f t="shared" si="17"/>
        <v>SINAPI-I 10544</v>
      </c>
      <c r="B1102" s="367" t="s">
        <v>8342</v>
      </c>
      <c r="C1102" s="367">
        <v>10544</v>
      </c>
      <c r="D1102" s="368" t="s">
        <v>10461</v>
      </c>
      <c r="E1102" s="367" t="s">
        <v>8523</v>
      </c>
      <c r="F1102" s="367" t="s">
        <v>10462</v>
      </c>
      <c r="G1102" s="367" t="s">
        <v>10462</v>
      </c>
    </row>
    <row r="1103" spans="1:7">
      <c r="A1103" s="366" t="str">
        <f t="shared" si="17"/>
        <v>SINAPI-I 10545</v>
      </c>
      <c r="B1103" s="367" t="s">
        <v>8342</v>
      </c>
      <c r="C1103" s="367">
        <v>10545</v>
      </c>
      <c r="D1103" s="368" t="s">
        <v>10463</v>
      </c>
      <c r="E1103" s="367" t="s">
        <v>8523</v>
      </c>
      <c r="F1103" s="367" t="s">
        <v>10464</v>
      </c>
      <c r="G1103" s="367" t="s">
        <v>10464</v>
      </c>
    </row>
    <row r="1104" spans="1:7">
      <c r="A1104" s="366" t="str">
        <f t="shared" si="17"/>
        <v>SINAPI-I 10542</v>
      </c>
      <c r="B1104" s="367" t="s">
        <v>8342</v>
      </c>
      <c r="C1104" s="367">
        <v>10542</v>
      </c>
      <c r="D1104" s="368" t="s">
        <v>10465</v>
      </c>
      <c r="E1104" s="367" t="s">
        <v>8523</v>
      </c>
      <c r="F1104" s="367" t="s">
        <v>10466</v>
      </c>
      <c r="G1104" s="367" t="s">
        <v>10466</v>
      </c>
    </row>
    <row r="1105" spans="1:7">
      <c r="A1105" s="366" t="str">
        <f t="shared" si="17"/>
        <v>SINAPI-I 38365</v>
      </c>
      <c r="B1105" s="367" t="s">
        <v>8342</v>
      </c>
      <c r="C1105" s="367">
        <v>38365</v>
      </c>
      <c r="D1105" s="368" t="s">
        <v>10467</v>
      </c>
      <c r="E1105" s="367" t="s">
        <v>8464</v>
      </c>
      <c r="F1105" s="367" t="s">
        <v>10225</v>
      </c>
      <c r="G1105" s="367" t="s">
        <v>10225</v>
      </c>
    </row>
    <row r="1106" spans="1:7" ht="22.5">
      <c r="A1106" s="366" t="str">
        <f t="shared" si="17"/>
        <v>SINAPI-I 37745</v>
      </c>
      <c r="B1106" s="367" t="s">
        <v>8342</v>
      </c>
      <c r="C1106" s="367">
        <v>37745</v>
      </c>
      <c r="D1106" s="368" t="s">
        <v>10468</v>
      </c>
      <c r="E1106" s="367" t="s">
        <v>8327</v>
      </c>
      <c r="F1106" s="367" t="s">
        <v>10469</v>
      </c>
      <c r="G1106" s="367" t="s">
        <v>10469</v>
      </c>
    </row>
    <row r="1107" spans="1:7" ht="22.5">
      <c r="A1107" s="366" t="str">
        <f t="shared" si="17"/>
        <v>SINAPI-I 37754</v>
      </c>
      <c r="B1107" s="367" t="s">
        <v>8342</v>
      </c>
      <c r="C1107" s="367">
        <v>37754</v>
      </c>
      <c r="D1107" s="368" t="s">
        <v>10470</v>
      </c>
      <c r="E1107" s="367" t="s">
        <v>8327</v>
      </c>
      <c r="F1107" s="367" t="s">
        <v>10471</v>
      </c>
      <c r="G1107" s="367" t="s">
        <v>10471</v>
      </c>
    </row>
    <row r="1108" spans="1:7" ht="22.5">
      <c r="A1108" s="366" t="str">
        <f t="shared" si="17"/>
        <v>SINAPI-I 37748</v>
      </c>
      <c r="B1108" s="367" t="s">
        <v>8342</v>
      </c>
      <c r="C1108" s="367">
        <v>37748</v>
      </c>
      <c r="D1108" s="368" t="s">
        <v>10472</v>
      </c>
      <c r="E1108" s="367" t="s">
        <v>8327</v>
      </c>
      <c r="F1108" s="367" t="s">
        <v>10473</v>
      </c>
      <c r="G1108" s="367" t="s">
        <v>10473</v>
      </c>
    </row>
    <row r="1109" spans="1:7" ht="22.5">
      <c r="A1109" s="366" t="str">
        <f t="shared" si="17"/>
        <v>SINAPI-I 37761</v>
      </c>
      <c r="B1109" s="367" t="s">
        <v>8342</v>
      </c>
      <c r="C1109" s="367">
        <v>37761</v>
      </c>
      <c r="D1109" s="368" t="s">
        <v>10474</v>
      </c>
      <c r="E1109" s="367" t="s">
        <v>8327</v>
      </c>
      <c r="F1109" s="367" t="s">
        <v>10475</v>
      </c>
      <c r="G1109" s="367" t="s">
        <v>10475</v>
      </c>
    </row>
    <row r="1110" spans="1:7" ht="22.5">
      <c r="A1110" s="366" t="str">
        <f t="shared" si="17"/>
        <v>SINAPI-I 37757</v>
      </c>
      <c r="B1110" s="367" t="s">
        <v>8342</v>
      </c>
      <c r="C1110" s="367">
        <v>37757</v>
      </c>
      <c r="D1110" s="368" t="s">
        <v>10476</v>
      </c>
      <c r="E1110" s="367" t="s">
        <v>8327</v>
      </c>
      <c r="F1110" s="367" t="s">
        <v>10477</v>
      </c>
      <c r="G1110" s="367" t="s">
        <v>10477</v>
      </c>
    </row>
    <row r="1111" spans="1:7" ht="22.5">
      <c r="A1111" s="366" t="str">
        <f t="shared" si="17"/>
        <v>SINAPI-I 37759</v>
      </c>
      <c r="B1111" s="367" t="s">
        <v>8342</v>
      </c>
      <c r="C1111" s="367">
        <v>37759</v>
      </c>
      <c r="D1111" s="368" t="s">
        <v>10478</v>
      </c>
      <c r="E1111" s="367" t="s">
        <v>8327</v>
      </c>
      <c r="F1111" s="367" t="s">
        <v>10479</v>
      </c>
      <c r="G1111" s="367" t="s">
        <v>10479</v>
      </c>
    </row>
    <row r="1112" spans="1:7" ht="22.5">
      <c r="A1112" s="366" t="str">
        <f t="shared" si="17"/>
        <v>SINAPI-I 37766</v>
      </c>
      <c r="B1112" s="367" t="s">
        <v>8342</v>
      </c>
      <c r="C1112" s="367">
        <v>37766</v>
      </c>
      <c r="D1112" s="368" t="s">
        <v>10480</v>
      </c>
      <c r="E1112" s="367" t="s">
        <v>8327</v>
      </c>
      <c r="F1112" s="367" t="s">
        <v>10481</v>
      </c>
      <c r="G1112" s="367" t="s">
        <v>10481</v>
      </c>
    </row>
    <row r="1113" spans="1:7" ht="22.5">
      <c r="A1113" s="366" t="str">
        <f t="shared" si="17"/>
        <v>SINAPI-I 37752</v>
      </c>
      <c r="B1113" s="367" t="s">
        <v>8342</v>
      </c>
      <c r="C1113" s="367">
        <v>37752</v>
      </c>
      <c r="D1113" s="368" t="s">
        <v>10482</v>
      </c>
      <c r="E1113" s="367" t="s">
        <v>8327</v>
      </c>
      <c r="F1113" s="367" t="s">
        <v>10483</v>
      </c>
      <c r="G1113" s="367" t="s">
        <v>10483</v>
      </c>
    </row>
    <row r="1114" spans="1:7" ht="22.5">
      <c r="A1114" s="366" t="str">
        <f t="shared" si="17"/>
        <v>SINAPI-I 37760</v>
      </c>
      <c r="B1114" s="367" t="s">
        <v>8342</v>
      </c>
      <c r="C1114" s="367">
        <v>37760</v>
      </c>
      <c r="D1114" s="368" t="s">
        <v>10484</v>
      </c>
      <c r="E1114" s="367" t="s">
        <v>8327</v>
      </c>
      <c r="F1114" s="367" t="s">
        <v>10485</v>
      </c>
      <c r="G1114" s="367" t="s">
        <v>10485</v>
      </c>
    </row>
    <row r="1115" spans="1:7" ht="22.5">
      <c r="A1115" s="366" t="str">
        <f t="shared" si="17"/>
        <v>SINAPI-I 37765</v>
      </c>
      <c r="B1115" s="367" t="s">
        <v>8342</v>
      </c>
      <c r="C1115" s="367">
        <v>37765</v>
      </c>
      <c r="D1115" s="368" t="s">
        <v>10486</v>
      </c>
      <c r="E1115" s="367" t="s">
        <v>8327</v>
      </c>
      <c r="F1115" s="367" t="s">
        <v>10487</v>
      </c>
      <c r="G1115" s="367" t="s">
        <v>10487</v>
      </c>
    </row>
    <row r="1116" spans="1:7" ht="22.5">
      <c r="A1116" s="366" t="str">
        <f t="shared" si="17"/>
        <v>SINAPI-I 37746</v>
      </c>
      <c r="B1116" s="367" t="s">
        <v>8342</v>
      </c>
      <c r="C1116" s="367">
        <v>37746</v>
      </c>
      <c r="D1116" s="368" t="s">
        <v>10488</v>
      </c>
      <c r="E1116" s="367" t="s">
        <v>8327</v>
      </c>
      <c r="F1116" s="367" t="s">
        <v>10489</v>
      </c>
      <c r="G1116" s="367" t="s">
        <v>10489</v>
      </c>
    </row>
    <row r="1117" spans="1:7" ht="22.5">
      <c r="A1117" s="366" t="str">
        <f t="shared" si="17"/>
        <v>SINAPI-I 37750</v>
      </c>
      <c r="B1117" s="367" t="s">
        <v>8342</v>
      </c>
      <c r="C1117" s="367">
        <v>37750</v>
      </c>
      <c r="D1117" s="368" t="s">
        <v>10490</v>
      </c>
      <c r="E1117" s="367" t="s">
        <v>8327</v>
      </c>
      <c r="F1117" s="367" t="s">
        <v>10491</v>
      </c>
      <c r="G1117" s="367" t="s">
        <v>10491</v>
      </c>
    </row>
    <row r="1118" spans="1:7" ht="22.5">
      <c r="A1118" s="366" t="str">
        <f t="shared" si="17"/>
        <v>SINAPI-I 37753</v>
      </c>
      <c r="B1118" s="367" t="s">
        <v>8342</v>
      </c>
      <c r="C1118" s="367">
        <v>37753</v>
      </c>
      <c r="D1118" s="368" t="s">
        <v>10492</v>
      </c>
      <c r="E1118" s="367" t="s">
        <v>8327</v>
      </c>
      <c r="F1118" s="367" t="s">
        <v>10493</v>
      </c>
      <c r="G1118" s="367" t="s">
        <v>10493</v>
      </c>
    </row>
    <row r="1119" spans="1:7" ht="22.5">
      <c r="A1119" s="366" t="str">
        <f t="shared" si="17"/>
        <v>SINAPI-I 37756</v>
      </c>
      <c r="B1119" s="367" t="s">
        <v>8342</v>
      </c>
      <c r="C1119" s="367">
        <v>37756</v>
      </c>
      <c r="D1119" s="368" t="s">
        <v>10494</v>
      </c>
      <c r="E1119" s="367" t="s">
        <v>8327</v>
      </c>
      <c r="F1119" s="367" t="s">
        <v>10475</v>
      </c>
      <c r="G1119" s="367" t="s">
        <v>10475</v>
      </c>
    </row>
    <row r="1120" spans="1:7" ht="22.5">
      <c r="A1120" s="366" t="str">
        <f t="shared" si="17"/>
        <v>SINAPI-I 37755</v>
      </c>
      <c r="B1120" s="367" t="s">
        <v>8342</v>
      </c>
      <c r="C1120" s="367">
        <v>37755</v>
      </c>
      <c r="D1120" s="368" t="s">
        <v>10495</v>
      </c>
      <c r="E1120" s="367" t="s">
        <v>8327</v>
      </c>
      <c r="F1120" s="367" t="s">
        <v>10496</v>
      </c>
      <c r="G1120" s="367" t="s">
        <v>10496</v>
      </c>
    </row>
    <row r="1121" spans="1:7" ht="22.5">
      <c r="A1121" s="366" t="str">
        <f t="shared" si="17"/>
        <v>SINAPI-I 37758</v>
      </c>
      <c r="B1121" s="367" t="s">
        <v>8342</v>
      </c>
      <c r="C1121" s="367">
        <v>37758</v>
      </c>
      <c r="D1121" s="368" t="s">
        <v>10497</v>
      </c>
      <c r="E1121" s="367" t="s">
        <v>8327</v>
      </c>
      <c r="F1121" s="367" t="s">
        <v>10498</v>
      </c>
      <c r="G1121" s="367" t="s">
        <v>10498</v>
      </c>
    </row>
    <row r="1122" spans="1:7" ht="22.5">
      <c r="A1122" s="366" t="str">
        <f t="shared" si="17"/>
        <v>SINAPI-I 37747</v>
      </c>
      <c r="B1122" s="367" t="s">
        <v>8342</v>
      </c>
      <c r="C1122" s="367">
        <v>37747</v>
      </c>
      <c r="D1122" s="368" t="s">
        <v>10499</v>
      </c>
      <c r="E1122" s="367" t="s">
        <v>8327</v>
      </c>
      <c r="F1122" s="367" t="s">
        <v>10500</v>
      </c>
      <c r="G1122" s="367" t="s">
        <v>10500</v>
      </c>
    </row>
    <row r="1123" spans="1:7" ht="22.5">
      <c r="A1123" s="366" t="str">
        <f t="shared" si="17"/>
        <v>SINAPI-I 37767</v>
      </c>
      <c r="B1123" s="367" t="s">
        <v>8342</v>
      </c>
      <c r="C1123" s="367">
        <v>37767</v>
      </c>
      <c r="D1123" s="368" t="s">
        <v>10501</v>
      </c>
      <c r="E1123" s="367" t="s">
        <v>8327</v>
      </c>
      <c r="F1123" s="367" t="s">
        <v>10502</v>
      </c>
      <c r="G1123" s="367" t="s">
        <v>10502</v>
      </c>
    </row>
    <row r="1124" spans="1:7" ht="22.5">
      <c r="A1124" s="366" t="str">
        <f t="shared" si="17"/>
        <v>SINAPI-I 37751</v>
      </c>
      <c r="B1124" s="367" t="s">
        <v>8342</v>
      </c>
      <c r="C1124" s="367">
        <v>37751</v>
      </c>
      <c r="D1124" s="368" t="s">
        <v>10503</v>
      </c>
      <c r="E1124" s="367" t="s">
        <v>8327</v>
      </c>
      <c r="F1124" s="367" t="s">
        <v>10502</v>
      </c>
      <c r="G1124" s="367" t="s">
        <v>10502</v>
      </c>
    </row>
    <row r="1125" spans="1:7" ht="22.5">
      <c r="A1125" s="366" t="str">
        <f t="shared" si="17"/>
        <v>SINAPI-I 37749</v>
      </c>
      <c r="B1125" s="367" t="s">
        <v>8342</v>
      </c>
      <c r="C1125" s="367">
        <v>37749</v>
      </c>
      <c r="D1125" s="368" t="s">
        <v>10504</v>
      </c>
      <c r="E1125" s="367" t="s">
        <v>8327</v>
      </c>
      <c r="F1125" s="367" t="s">
        <v>10505</v>
      </c>
      <c r="G1125" s="367" t="s">
        <v>10505</v>
      </c>
    </row>
    <row r="1126" spans="1:7">
      <c r="A1126" s="366" t="str">
        <f t="shared" si="17"/>
        <v>SINAPI-I 1159</v>
      </c>
      <c r="B1126" s="367" t="s">
        <v>8342</v>
      </c>
      <c r="C1126" s="367">
        <v>1159</v>
      </c>
      <c r="D1126" s="368" t="s">
        <v>10506</v>
      </c>
      <c r="E1126" s="367" t="s">
        <v>8327</v>
      </c>
      <c r="F1126" s="367" t="s">
        <v>10507</v>
      </c>
      <c r="G1126" s="367" t="s">
        <v>10507</v>
      </c>
    </row>
    <row r="1127" spans="1:7">
      <c r="A1127" s="366" t="str">
        <f t="shared" si="17"/>
        <v>SINAPI-I 12114</v>
      </c>
      <c r="B1127" s="367" t="s">
        <v>8342</v>
      </c>
      <c r="C1127" s="367">
        <v>12114</v>
      </c>
      <c r="D1127" s="368" t="s">
        <v>10508</v>
      </c>
      <c r="E1127" s="367" t="s">
        <v>8327</v>
      </c>
      <c r="F1127" s="367" t="s">
        <v>10509</v>
      </c>
      <c r="G1127" s="367" t="s">
        <v>10509</v>
      </c>
    </row>
    <row r="1128" spans="1:7">
      <c r="A1128" s="366" t="str">
        <f t="shared" si="17"/>
        <v>SINAPI-I 38106</v>
      </c>
      <c r="B1128" s="367" t="s">
        <v>8342</v>
      </c>
      <c r="C1128" s="367">
        <v>38106</v>
      </c>
      <c r="D1128" s="368" t="s">
        <v>10510</v>
      </c>
      <c r="E1128" s="367" t="s">
        <v>8327</v>
      </c>
      <c r="F1128" s="367" t="s">
        <v>10511</v>
      </c>
      <c r="G1128" s="367" t="s">
        <v>10511</v>
      </c>
    </row>
    <row r="1129" spans="1:7">
      <c r="A1129" s="366" t="str">
        <f t="shared" si="17"/>
        <v>SINAPI-I 38085</v>
      </c>
      <c r="B1129" s="367" t="s">
        <v>8342</v>
      </c>
      <c r="C1129" s="367">
        <v>38085</v>
      </c>
      <c r="D1129" s="368" t="s">
        <v>10512</v>
      </c>
      <c r="E1129" s="367" t="s">
        <v>8327</v>
      </c>
      <c r="F1129" s="367" t="s">
        <v>10513</v>
      </c>
      <c r="G1129" s="367" t="s">
        <v>10513</v>
      </c>
    </row>
    <row r="1130" spans="1:7">
      <c r="A1130" s="366" t="str">
        <f t="shared" si="17"/>
        <v>SINAPI-I 38599</v>
      </c>
      <c r="B1130" s="367" t="s">
        <v>8342</v>
      </c>
      <c r="C1130" s="367">
        <v>38599</v>
      </c>
      <c r="D1130" s="368" t="s">
        <v>10514</v>
      </c>
      <c r="E1130" s="367" t="s">
        <v>8327</v>
      </c>
      <c r="F1130" s="367" t="s">
        <v>10515</v>
      </c>
      <c r="G1130" s="367" t="s">
        <v>10515</v>
      </c>
    </row>
    <row r="1131" spans="1:7">
      <c r="A1131" s="366" t="str">
        <f t="shared" si="17"/>
        <v>SINAPI-I 38596</v>
      </c>
      <c r="B1131" s="367" t="s">
        <v>8342</v>
      </c>
      <c r="C1131" s="367">
        <v>38596</v>
      </c>
      <c r="D1131" s="368" t="s">
        <v>10516</v>
      </c>
      <c r="E1131" s="367" t="s">
        <v>8327</v>
      </c>
      <c r="F1131" s="367" t="s">
        <v>8606</v>
      </c>
      <c r="G1131" s="367" t="s">
        <v>8606</v>
      </c>
    </row>
    <row r="1132" spans="1:7">
      <c r="A1132" s="366" t="str">
        <f t="shared" si="17"/>
        <v>SINAPI-I 38600</v>
      </c>
      <c r="B1132" s="367" t="s">
        <v>8342</v>
      </c>
      <c r="C1132" s="367">
        <v>38600</v>
      </c>
      <c r="D1132" s="368" t="s">
        <v>10517</v>
      </c>
      <c r="E1132" s="367" t="s">
        <v>8327</v>
      </c>
      <c r="F1132" s="367" t="s">
        <v>10518</v>
      </c>
      <c r="G1132" s="367" t="s">
        <v>10518</v>
      </c>
    </row>
    <row r="1133" spans="1:7">
      <c r="A1133" s="366" t="str">
        <f t="shared" si="17"/>
        <v>SINAPI-I 38597</v>
      </c>
      <c r="B1133" s="367" t="s">
        <v>8342</v>
      </c>
      <c r="C1133" s="367">
        <v>38597</v>
      </c>
      <c r="D1133" s="368" t="s">
        <v>10519</v>
      </c>
      <c r="E1133" s="367" t="s">
        <v>8327</v>
      </c>
      <c r="F1133" s="367" t="s">
        <v>10520</v>
      </c>
      <c r="G1133" s="367" t="s">
        <v>10520</v>
      </c>
    </row>
    <row r="1134" spans="1:7">
      <c r="A1134" s="366" t="str">
        <f t="shared" si="17"/>
        <v>SINAPI-I 659</v>
      </c>
      <c r="B1134" s="367" t="s">
        <v>8342</v>
      </c>
      <c r="C1134" s="367">
        <v>659</v>
      </c>
      <c r="D1134" s="368" t="s">
        <v>10521</v>
      </c>
      <c r="E1134" s="367" t="s">
        <v>8327</v>
      </c>
      <c r="F1134" s="367" t="s">
        <v>9934</v>
      </c>
      <c r="G1134" s="367" t="s">
        <v>9934</v>
      </c>
    </row>
    <row r="1135" spans="1:7">
      <c r="A1135" s="366" t="str">
        <f t="shared" si="17"/>
        <v>SINAPI-I 660</v>
      </c>
      <c r="B1135" s="367" t="s">
        <v>8342</v>
      </c>
      <c r="C1135" s="367">
        <v>660</v>
      </c>
      <c r="D1135" s="368" t="s">
        <v>10522</v>
      </c>
      <c r="E1135" s="367" t="s">
        <v>8327</v>
      </c>
      <c r="F1135" s="367" t="s">
        <v>9315</v>
      </c>
      <c r="G1135" s="367" t="s">
        <v>9315</v>
      </c>
    </row>
    <row r="1136" spans="1:7">
      <c r="A1136" s="366" t="str">
        <f t="shared" si="17"/>
        <v>SINAPI-I 658</v>
      </c>
      <c r="B1136" s="367" t="s">
        <v>8342</v>
      </c>
      <c r="C1136" s="367">
        <v>658</v>
      </c>
      <c r="D1136" s="368" t="s">
        <v>10523</v>
      </c>
      <c r="E1136" s="367" t="s">
        <v>8327</v>
      </c>
      <c r="F1136" s="367" t="s">
        <v>8379</v>
      </c>
      <c r="G1136" s="367" t="s">
        <v>8379</v>
      </c>
    </row>
    <row r="1137" spans="1:7">
      <c r="A1137" s="366" t="str">
        <f t="shared" si="17"/>
        <v>SINAPI-I 38548</v>
      </c>
      <c r="B1137" s="367" t="s">
        <v>8342</v>
      </c>
      <c r="C1137" s="367">
        <v>38548</v>
      </c>
      <c r="D1137" s="368" t="s">
        <v>10524</v>
      </c>
      <c r="E1137" s="367" t="s">
        <v>8327</v>
      </c>
      <c r="F1137" s="367" t="s">
        <v>8379</v>
      </c>
      <c r="G1137" s="367" t="s">
        <v>8379</v>
      </c>
    </row>
    <row r="1138" spans="1:7">
      <c r="A1138" s="366" t="str">
        <f t="shared" si="17"/>
        <v>SINAPI-I 34647</v>
      </c>
      <c r="B1138" s="367" t="s">
        <v>8342</v>
      </c>
      <c r="C1138" s="367">
        <v>34647</v>
      </c>
      <c r="D1138" s="368" t="s">
        <v>10525</v>
      </c>
      <c r="E1138" s="367" t="s">
        <v>8327</v>
      </c>
      <c r="F1138" s="367" t="s">
        <v>9640</v>
      </c>
      <c r="G1138" s="367" t="s">
        <v>9640</v>
      </c>
    </row>
    <row r="1139" spans="1:7">
      <c r="A1139" s="366" t="str">
        <f t="shared" si="17"/>
        <v>SINAPI-I 34649</v>
      </c>
      <c r="B1139" s="367" t="s">
        <v>8342</v>
      </c>
      <c r="C1139" s="367">
        <v>34649</v>
      </c>
      <c r="D1139" s="368" t="s">
        <v>10526</v>
      </c>
      <c r="E1139" s="367" t="s">
        <v>8327</v>
      </c>
      <c r="F1139" s="367" t="s">
        <v>8612</v>
      </c>
      <c r="G1139" s="367" t="s">
        <v>8612</v>
      </c>
    </row>
    <row r="1140" spans="1:7">
      <c r="A1140" s="366" t="str">
        <f t="shared" si="17"/>
        <v>SINAPI-I 34652</v>
      </c>
      <c r="B1140" s="367" t="s">
        <v>8342</v>
      </c>
      <c r="C1140" s="367">
        <v>34652</v>
      </c>
      <c r="D1140" s="368" t="s">
        <v>10527</v>
      </c>
      <c r="E1140" s="367" t="s">
        <v>8327</v>
      </c>
      <c r="F1140" s="367" t="s">
        <v>9638</v>
      </c>
      <c r="G1140" s="367" t="s">
        <v>9638</v>
      </c>
    </row>
    <row r="1141" spans="1:7">
      <c r="A1141" s="366" t="str">
        <f t="shared" si="17"/>
        <v>SINAPI-I 34655</v>
      </c>
      <c r="B1141" s="367" t="s">
        <v>8342</v>
      </c>
      <c r="C1141" s="367">
        <v>34655</v>
      </c>
      <c r="D1141" s="368" t="s">
        <v>10528</v>
      </c>
      <c r="E1141" s="367" t="s">
        <v>8327</v>
      </c>
      <c r="F1141" s="367" t="s">
        <v>10529</v>
      </c>
      <c r="G1141" s="367" t="s">
        <v>10529</v>
      </c>
    </row>
    <row r="1142" spans="1:7">
      <c r="A1142" s="366" t="str">
        <f t="shared" si="17"/>
        <v>SINAPI-I 40607</v>
      </c>
      <c r="B1142" s="367" t="s">
        <v>8342</v>
      </c>
      <c r="C1142" s="367">
        <v>40607</v>
      </c>
      <c r="D1142" s="368" t="s">
        <v>10530</v>
      </c>
      <c r="E1142" s="367" t="s">
        <v>8327</v>
      </c>
      <c r="F1142" s="367" t="s">
        <v>10531</v>
      </c>
      <c r="G1142" s="367" t="s">
        <v>10531</v>
      </c>
    </row>
    <row r="1143" spans="1:7">
      <c r="A1143" s="366" t="str">
        <f t="shared" si="17"/>
        <v>SINAPI-I 585</v>
      </c>
      <c r="B1143" s="367" t="s">
        <v>8342</v>
      </c>
      <c r="C1143" s="367">
        <v>585</v>
      </c>
      <c r="D1143" s="368" t="s">
        <v>10532</v>
      </c>
      <c r="E1143" s="367" t="s">
        <v>8574</v>
      </c>
      <c r="F1143" s="367" t="s">
        <v>10533</v>
      </c>
      <c r="G1143" s="367" t="s">
        <v>10533</v>
      </c>
    </row>
    <row r="1144" spans="1:7">
      <c r="A1144" s="366" t="str">
        <f t="shared" si="17"/>
        <v>SINAPI-I 4777</v>
      </c>
      <c r="B1144" s="367" t="s">
        <v>8342</v>
      </c>
      <c r="C1144" s="367">
        <v>4777</v>
      </c>
      <c r="D1144" s="368" t="s">
        <v>10534</v>
      </c>
      <c r="E1144" s="367" t="s">
        <v>8574</v>
      </c>
      <c r="F1144" s="367" t="s">
        <v>10535</v>
      </c>
      <c r="G1144" s="367" t="s">
        <v>10535</v>
      </c>
    </row>
    <row r="1145" spans="1:7">
      <c r="A1145" s="366" t="str">
        <f t="shared" si="17"/>
        <v>SINAPI-I 587</v>
      </c>
      <c r="B1145" s="367" t="s">
        <v>8342</v>
      </c>
      <c r="C1145" s="367">
        <v>587</v>
      </c>
      <c r="D1145" s="368" t="s">
        <v>10536</v>
      </c>
      <c r="E1145" s="367" t="s">
        <v>8574</v>
      </c>
      <c r="F1145" s="367" t="s">
        <v>10537</v>
      </c>
      <c r="G1145" s="367" t="s">
        <v>10537</v>
      </c>
    </row>
    <row r="1146" spans="1:7">
      <c r="A1146" s="366" t="str">
        <f t="shared" si="17"/>
        <v>SINAPI-I 590</v>
      </c>
      <c r="B1146" s="367" t="s">
        <v>8342</v>
      </c>
      <c r="C1146" s="367">
        <v>590</v>
      </c>
      <c r="D1146" s="368" t="s">
        <v>10538</v>
      </c>
      <c r="E1146" s="367" t="s">
        <v>8574</v>
      </c>
      <c r="F1146" s="367" t="s">
        <v>10539</v>
      </c>
      <c r="G1146" s="367" t="s">
        <v>10539</v>
      </c>
    </row>
    <row r="1147" spans="1:7">
      <c r="A1147" s="366" t="str">
        <f t="shared" si="17"/>
        <v>SINAPI-I 592</v>
      </c>
      <c r="B1147" s="367" t="s">
        <v>8342</v>
      </c>
      <c r="C1147" s="367">
        <v>592</v>
      </c>
      <c r="D1147" s="368" t="s">
        <v>10540</v>
      </c>
      <c r="E1147" s="367" t="s">
        <v>8574</v>
      </c>
      <c r="F1147" s="367" t="s">
        <v>10537</v>
      </c>
      <c r="G1147" s="367" t="s">
        <v>10537</v>
      </c>
    </row>
    <row r="1148" spans="1:7">
      <c r="A1148" s="366" t="str">
        <f t="shared" si="17"/>
        <v>SINAPI-I 586</v>
      </c>
      <c r="B1148" s="367" t="s">
        <v>8342</v>
      </c>
      <c r="C1148" s="367">
        <v>586</v>
      </c>
      <c r="D1148" s="368" t="s">
        <v>10541</v>
      </c>
      <c r="E1148" s="367" t="s">
        <v>8523</v>
      </c>
      <c r="F1148" s="367" t="s">
        <v>10542</v>
      </c>
      <c r="G1148" s="367" t="s">
        <v>10542</v>
      </c>
    </row>
    <row r="1149" spans="1:7">
      <c r="A1149" s="366" t="str">
        <f t="shared" si="17"/>
        <v>SINAPI-I 591</v>
      </c>
      <c r="B1149" s="367" t="s">
        <v>8342</v>
      </c>
      <c r="C1149" s="367">
        <v>591</v>
      </c>
      <c r="D1149" s="368" t="s">
        <v>10543</v>
      </c>
      <c r="E1149" s="367" t="s">
        <v>8574</v>
      </c>
      <c r="F1149" s="367" t="s">
        <v>10533</v>
      </c>
      <c r="G1149" s="367" t="s">
        <v>10533</v>
      </c>
    </row>
    <row r="1150" spans="1:7">
      <c r="A1150" s="366" t="str">
        <f t="shared" si="17"/>
        <v>SINAPI-I 588</v>
      </c>
      <c r="B1150" s="367" t="s">
        <v>8342</v>
      </c>
      <c r="C1150" s="367">
        <v>588</v>
      </c>
      <c r="D1150" s="368" t="s">
        <v>10544</v>
      </c>
      <c r="E1150" s="367" t="s">
        <v>8523</v>
      </c>
      <c r="F1150" s="367" t="s">
        <v>8848</v>
      </c>
      <c r="G1150" s="367" t="s">
        <v>8848</v>
      </c>
    </row>
    <row r="1151" spans="1:7">
      <c r="A1151" s="366" t="str">
        <f t="shared" si="17"/>
        <v>SINAPI-I 589</v>
      </c>
      <c r="B1151" s="367" t="s">
        <v>8342</v>
      </c>
      <c r="C1151" s="367">
        <v>589</v>
      </c>
      <c r="D1151" s="368" t="s">
        <v>10545</v>
      </c>
      <c r="E1151" s="367" t="s">
        <v>8523</v>
      </c>
      <c r="F1151" s="367" t="s">
        <v>10546</v>
      </c>
      <c r="G1151" s="367" t="s">
        <v>10546</v>
      </c>
    </row>
    <row r="1152" spans="1:7">
      <c r="A1152" s="366" t="str">
        <f t="shared" si="17"/>
        <v>SINAPI-I 584</v>
      </c>
      <c r="B1152" s="367" t="s">
        <v>8342</v>
      </c>
      <c r="C1152" s="367">
        <v>584</v>
      </c>
      <c r="D1152" s="368" t="s">
        <v>10547</v>
      </c>
      <c r="E1152" s="367" t="s">
        <v>8523</v>
      </c>
      <c r="F1152" s="367" t="s">
        <v>10548</v>
      </c>
      <c r="G1152" s="367" t="s">
        <v>10548</v>
      </c>
    </row>
    <row r="1153" spans="1:7">
      <c r="A1153" s="366" t="str">
        <f t="shared" si="17"/>
        <v>SINAPI-I 574</v>
      </c>
      <c r="B1153" s="367" t="s">
        <v>8342</v>
      </c>
      <c r="C1153" s="367">
        <v>574</v>
      </c>
      <c r="D1153" s="368" t="s">
        <v>10549</v>
      </c>
      <c r="E1153" s="367" t="s">
        <v>8523</v>
      </c>
      <c r="F1153" s="367" t="s">
        <v>10550</v>
      </c>
      <c r="G1153" s="367" t="s">
        <v>10550</v>
      </c>
    </row>
    <row r="1154" spans="1:7">
      <c r="A1154" s="366" t="str">
        <f t="shared" si="17"/>
        <v>SINAPI-I 567</v>
      </c>
      <c r="B1154" s="367" t="s">
        <v>8342</v>
      </c>
      <c r="C1154" s="367">
        <v>567</v>
      </c>
      <c r="D1154" s="368" t="s">
        <v>10551</v>
      </c>
      <c r="E1154" s="367" t="s">
        <v>8523</v>
      </c>
      <c r="F1154" s="367" t="s">
        <v>10552</v>
      </c>
      <c r="G1154" s="367" t="s">
        <v>10552</v>
      </c>
    </row>
    <row r="1155" spans="1:7">
      <c r="A1155" s="366" t="str">
        <f t="shared" si="17"/>
        <v>SINAPI-I 568</v>
      </c>
      <c r="B1155" s="367" t="s">
        <v>8342</v>
      </c>
      <c r="C1155" s="367">
        <v>568</v>
      </c>
      <c r="D1155" s="368" t="s">
        <v>10553</v>
      </c>
      <c r="E1155" s="367" t="s">
        <v>8523</v>
      </c>
      <c r="F1155" s="367" t="s">
        <v>10554</v>
      </c>
      <c r="G1155" s="367" t="s">
        <v>10554</v>
      </c>
    </row>
    <row r="1156" spans="1:7">
      <c r="A1156" s="366" t="str">
        <f t="shared" si="17"/>
        <v>SINAPI-I 569</v>
      </c>
      <c r="B1156" s="367" t="s">
        <v>8342</v>
      </c>
      <c r="C1156" s="367">
        <v>569</v>
      </c>
      <c r="D1156" s="368" t="s">
        <v>10555</v>
      </c>
      <c r="E1156" s="367" t="s">
        <v>8574</v>
      </c>
      <c r="F1156" s="367" t="s">
        <v>10556</v>
      </c>
      <c r="G1156" s="367" t="s">
        <v>10556</v>
      </c>
    </row>
    <row r="1157" spans="1:7">
      <c r="A1157" s="366" t="str">
        <f t="shared" si="17"/>
        <v>SINAPI-I 1165</v>
      </c>
      <c r="B1157" s="367" t="s">
        <v>8342</v>
      </c>
      <c r="C1157" s="367">
        <v>1165</v>
      </c>
      <c r="D1157" s="368" t="s">
        <v>10557</v>
      </c>
      <c r="E1157" s="367" t="s">
        <v>8327</v>
      </c>
      <c r="F1157" s="367" t="s">
        <v>10558</v>
      </c>
      <c r="G1157" s="367" t="s">
        <v>10558</v>
      </c>
    </row>
    <row r="1158" spans="1:7">
      <c r="A1158" s="366" t="str">
        <f t="shared" si="17"/>
        <v>SINAPI-I 1164</v>
      </c>
      <c r="B1158" s="367" t="s">
        <v>8342</v>
      </c>
      <c r="C1158" s="367">
        <v>1164</v>
      </c>
      <c r="D1158" s="368" t="s">
        <v>10559</v>
      </c>
      <c r="E1158" s="367" t="s">
        <v>8327</v>
      </c>
      <c r="F1158" s="367" t="s">
        <v>10560</v>
      </c>
      <c r="G1158" s="367" t="s">
        <v>10560</v>
      </c>
    </row>
    <row r="1159" spans="1:7">
      <c r="A1159" s="366" t="str">
        <f t="shared" ref="A1159:A1222" si="18">CONCATENAR</f>
        <v>SINAPI-I 1162</v>
      </c>
      <c r="B1159" s="367" t="s">
        <v>8342</v>
      </c>
      <c r="C1159" s="367">
        <v>1162</v>
      </c>
      <c r="D1159" s="368" t="s">
        <v>10561</v>
      </c>
      <c r="E1159" s="367" t="s">
        <v>8327</v>
      </c>
      <c r="F1159" s="367" t="s">
        <v>10562</v>
      </c>
      <c r="G1159" s="367" t="s">
        <v>10562</v>
      </c>
    </row>
    <row r="1160" spans="1:7">
      <c r="A1160" s="366" t="str">
        <f t="shared" si="18"/>
        <v>SINAPI-I 12395</v>
      </c>
      <c r="B1160" s="367" t="s">
        <v>8342</v>
      </c>
      <c r="C1160" s="367">
        <v>12395</v>
      </c>
      <c r="D1160" s="368" t="s">
        <v>10563</v>
      </c>
      <c r="E1160" s="367" t="s">
        <v>8327</v>
      </c>
      <c r="F1160" s="367" t="s">
        <v>10531</v>
      </c>
      <c r="G1160" s="367" t="s">
        <v>10531</v>
      </c>
    </row>
    <row r="1161" spans="1:7">
      <c r="A1161" s="366" t="str">
        <f t="shared" si="18"/>
        <v>SINAPI-I 1170</v>
      </c>
      <c r="B1161" s="367" t="s">
        <v>8342</v>
      </c>
      <c r="C1161" s="367">
        <v>1170</v>
      </c>
      <c r="D1161" s="368" t="s">
        <v>10564</v>
      </c>
      <c r="E1161" s="367" t="s">
        <v>8327</v>
      </c>
      <c r="F1161" s="367" t="s">
        <v>10565</v>
      </c>
      <c r="G1161" s="367" t="s">
        <v>10565</v>
      </c>
    </row>
    <row r="1162" spans="1:7">
      <c r="A1162" s="366" t="str">
        <f t="shared" si="18"/>
        <v>SINAPI-I 1169</v>
      </c>
      <c r="B1162" s="367" t="s">
        <v>8342</v>
      </c>
      <c r="C1162" s="367">
        <v>1169</v>
      </c>
      <c r="D1162" s="368" t="s">
        <v>10566</v>
      </c>
      <c r="E1162" s="367" t="s">
        <v>8327</v>
      </c>
      <c r="F1162" s="367" t="s">
        <v>10567</v>
      </c>
      <c r="G1162" s="367" t="s">
        <v>10567</v>
      </c>
    </row>
    <row r="1163" spans="1:7">
      <c r="A1163" s="366" t="str">
        <f t="shared" si="18"/>
        <v>SINAPI-I 1166</v>
      </c>
      <c r="B1163" s="367" t="s">
        <v>8342</v>
      </c>
      <c r="C1163" s="367">
        <v>1166</v>
      </c>
      <c r="D1163" s="368" t="s">
        <v>10568</v>
      </c>
      <c r="E1163" s="367" t="s">
        <v>8327</v>
      </c>
      <c r="F1163" s="367" t="s">
        <v>10569</v>
      </c>
      <c r="G1163" s="367" t="s">
        <v>10569</v>
      </c>
    </row>
    <row r="1164" spans="1:7">
      <c r="A1164" s="366" t="str">
        <f t="shared" si="18"/>
        <v>SINAPI-I 1163</v>
      </c>
      <c r="B1164" s="367" t="s">
        <v>8342</v>
      </c>
      <c r="C1164" s="367">
        <v>1163</v>
      </c>
      <c r="D1164" s="368" t="s">
        <v>10570</v>
      </c>
      <c r="E1164" s="367" t="s">
        <v>8327</v>
      </c>
      <c r="F1164" s="367" t="s">
        <v>10571</v>
      </c>
      <c r="G1164" s="367" t="s">
        <v>10571</v>
      </c>
    </row>
    <row r="1165" spans="1:7">
      <c r="A1165" s="366" t="str">
        <f t="shared" si="18"/>
        <v>SINAPI-I 12396</v>
      </c>
      <c r="B1165" s="367" t="s">
        <v>8342</v>
      </c>
      <c r="C1165" s="367">
        <v>12396</v>
      </c>
      <c r="D1165" s="368" t="s">
        <v>10572</v>
      </c>
      <c r="E1165" s="367" t="s">
        <v>8327</v>
      </c>
      <c r="F1165" s="367" t="s">
        <v>10531</v>
      </c>
      <c r="G1165" s="367" t="s">
        <v>10531</v>
      </c>
    </row>
    <row r="1166" spans="1:7">
      <c r="A1166" s="366" t="str">
        <f t="shared" si="18"/>
        <v>SINAPI-I 1168</v>
      </c>
      <c r="B1166" s="367" t="s">
        <v>8342</v>
      </c>
      <c r="C1166" s="367">
        <v>1168</v>
      </c>
      <c r="D1166" s="368" t="s">
        <v>10573</v>
      </c>
      <c r="E1166" s="367" t="s">
        <v>8327</v>
      </c>
      <c r="F1166" s="367" t="s">
        <v>10574</v>
      </c>
      <c r="G1166" s="367" t="s">
        <v>10574</v>
      </c>
    </row>
    <row r="1167" spans="1:7">
      <c r="A1167" s="366" t="str">
        <f t="shared" si="18"/>
        <v>SINAPI-I 1167</v>
      </c>
      <c r="B1167" s="367" t="s">
        <v>8342</v>
      </c>
      <c r="C1167" s="367">
        <v>1167</v>
      </c>
      <c r="D1167" s="368" t="s">
        <v>10575</v>
      </c>
      <c r="E1167" s="367" t="s">
        <v>8327</v>
      </c>
      <c r="F1167" s="367" t="s">
        <v>10576</v>
      </c>
      <c r="G1167" s="367" t="s">
        <v>10576</v>
      </c>
    </row>
    <row r="1168" spans="1:7">
      <c r="A1168" s="366" t="str">
        <f t="shared" si="18"/>
        <v>SINAPI-I 36331</v>
      </c>
      <c r="B1168" s="367" t="s">
        <v>8342</v>
      </c>
      <c r="C1168" s="367">
        <v>36331</v>
      </c>
      <c r="D1168" s="368" t="s">
        <v>10577</v>
      </c>
      <c r="E1168" s="367" t="s">
        <v>8327</v>
      </c>
      <c r="F1168" s="367" t="s">
        <v>10578</v>
      </c>
      <c r="G1168" s="367" t="s">
        <v>10578</v>
      </c>
    </row>
    <row r="1169" spans="1:7">
      <c r="A1169" s="366" t="str">
        <f t="shared" si="18"/>
        <v>SINAPI-I 36346</v>
      </c>
      <c r="B1169" s="367" t="s">
        <v>8342</v>
      </c>
      <c r="C1169" s="367">
        <v>36346</v>
      </c>
      <c r="D1169" s="368" t="s">
        <v>10579</v>
      </c>
      <c r="E1169" s="367" t="s">
        <v>8327</v>
      </c>
      <c r="F1169" s="367" t="s">
        <v>10580</v>
      </c>
      <c r="G1169" s="367" t="s">
        <v>10580</v>
      </c>
    </row>
    <row r="1170" spans="1:7">
      <c r="A1170" s="366" t="str">
        <f t="shared" si="18"/>
        <v>SINAPI-I 1210</v>
      </c>
      <c r="B1170" s="367" t="s">
        <v>8342</v>
      </c>
      <c r="C1170" s="367">
        <v>1210</v>
      </c>
      <c r="D1170" s="368" t="s">
        <v>10581</v>
      </c>
      <c r="E1170" s="367" t="s">
        <v>8327</v>
      </c>
      <c r="F1170" s="367" t="s">
        <v>9328</v>
      </c>
      <c r="G1170" s="367" t="s">
        <v>9328</v>
      </c>
    </row>
    <row r="1171" spans="1:7">
      <c r="A1171" s="366" t="str">
        <f t="shared" si="18"/>
        <v>SINAPI-I 1203</v>
      </c>
      <c r="B1171" s="367" t="s">
        <v>8342</v>
      </c>
      <c r="C1171" s="367">
        <v>1203</v>
      </c>
      <c r="D1171" s="368" t="s">
        <v>10582</v>
      </c>
      <c r="E1171" s="367" t="s">
        <v>8327</v>
      </c>
      <c r="F1171" s="367" t="s">
        <v>10583</v>
      </c>
      <c r="G1171" s="367" t="s">
        <v>10583</v>
      </c>
    </row>
    <row r="1172" spans="1:7">
      <c r="A1172" s="366" t="str">
        <f t="shared" si="18"/>
        <v>SINAPI-I 1197</v>
      </c>
      <c r="B1172" s="367" t="s">
        <v>8342</v>
      </c>
      <c r="C1172" s="367">
        <v>1197</v>
      </c>
      <c r="D1172" s="368" t="s">
        <v>10584</v>
      </c>
      <c r="E1172" s="367" t="s">
        <v>8327</v>
      </c>
      <c r="F1172" s="367" t="s">
        <v>9569</v>
      </c>
      <c r="G1172" s="367" t="s">
        <v>9569</v>
      </c>
    </row>
    <row r="1173" spans="1:7">
      <c r="A1173" s="366" t="str">
        <f t="shared" si="18"/>
        <v>SINAPI-I 1202</v>
      </c>
      <c r="B1173" s="367" t="s">
        <v>8342</v>
      </c>
      <c r="C1173" s="367">
        <v>1202</v>
      </c>
      <c r="D1173" s="368" t="s">
        <v>10585</v>
      </c>
      <c r="E1173" s="367" t="s">
        <v>8327</v>
      </c>
      <c r="F1173" s="367" t="s">
        <v>10586</v>
      </c>
      <c r="G1173" s="367" t="s">
        <v>10586</v>
      </c>
    </row>
    <row r="1174" spans="1:7">
      <c r="A1174" s="366" t="str">
        <f t="shared" si="18"/>
        <v>SINAPI-I 1188</v>
      </c>
      <c r="B1174" s="367" t="s">
        <v>8342</v>
      </c>
      <c r="C1174" s="367">
        <v>1188</v>
      </c>
      <c r="D1174" s="368" t="s">
        <v>10587</v>
      </c>
      <c r="E1174" s="367" t="s">
        <v>8327</v>
      </c>
      <c r="F1174" s="367" t="s">
        <v>10588</v>
      </c>
      <c r="G1174" s="367" t="s">
        <v>10588</v>
      </c>
    </row>
    <row r="1175" spans="1:7">
      <c r="A1175" s="366" t="str">
        <f t="shared" si="18"/>
        <v>SINAPI-I 1211</v>
      </c>
      <c r="B1175" s="367" t="s">
        <v>8342</v>
      </c>
      <c r="C1175" s="367">
        <v>1211</v>
      </c>
      <c r="D1175" s="368" t="s">
        <v>10589</v>
      </c>
      <c r="E1175" s="367" t="s">
        <v>8327</v>
      </c>
      <c r="F1175" s="367" t="s">
        <v>10590</v>
      </c>
      <c r="G1175" s="367" t="s">
        <v>10590</v>
      </c>
    </row>
    <row r="1176" spans="1:7">
      <c r="A1176" s="366" t="str">
        <f t="shared" si="18"/>
        <v>SINAPI-I 1198</v>
      </c>
      <c r="B1176" s="367" t="s">
        <v>8342</v>
      </c>
      <c r="C1176" s="367">
        <v>1198</v>
      </c>
      <c r="D1176" s="368" t="s">
        <v>10591</v>
      </c>
      <c r="E1176" s="367" t="s">
        <v>8327</v>
      </c>
      <c r="F1176" s="367" t="s">
        <v>10592</v>
      </c>
      <c r="G1176" s="367" t="s">
        <v>10592</v>
      </c>
    </row>
    <row r="1177" spans="1:7">
      <c r="A1177" s="366" t="str">
        <f t="shared" si="18"/>
        <v>SINAPI-I 1199</v>
      </c>
      <c r="B1177" s="367" t="s">
        <v>8342</v>
      </c>
      <c r="C1177" s="367">
        <v>1199</v>
      </c>
      <c r="D1177" s="368" t="s">
        <v>10593</v>
      </c>
      <c r="E1177" s="367" t="s">
        <v>8327</v>
      </c>
      <c r="F1177" s="367" t="s">
        <v>10594</v>
      </c>
      <c r="G1177" s="367" t="s">
        <v>10594</v>
      </c>
    </row>
    <row r="1178" spans="1:7">
      <c r="A1178" s="366" t="str">
        <f t="shared" si="18"/>
        <v>SINAPI-I 20088</v>
      </c>
      <c r="B1178" s="367" t="s">
        <v>8342</v>
      </c>
      <c r="C1178" s="367">
        <v>20088</v>
      </c>
      <c r="D1178" s="368" t="s">
        <v>10595</v>
      </c>
      <c r="E1178" s="367" t="s">
        <v>8327</v>
      </c>
      <c r="F1178" s="367" t="s">
        <v>10596</v>
      </c>
      <c r="G1178" s="367" t="s">
        <v>10596</v>
      </c>
    </row>
    <row r="1179" spans="1:7">
      <c r="A1179" s="366" t="str">
        <f t="shared" si="18"/>
        <v>SINAPI-I 20089</v>
      </c>
      <c r="B1179" s="367" t="s">
        <v>8342</v>
      </c>
      <c r="C1179" s="367">
        <v>20089</v>
      </c>
      <c r="D1179" s="368" t="s">
        <v>10597</v>
      </c>
      <c r="E1179" s="367" t="s">
        <v>8327</v>
      </c>
      <c r="F1179" s="367" t="s">
        <v>10598</v>
      </c>
      <c r="G1179" s="367" t="s">
        <v>10598</v>
      </c>
    </row>
    <row r="1180" spans="1:7">
      <c r="A1180" s="366" t="str">
        <f t="shared" si="18"/>
        <v>SINAPI-I 20087</v>
      </c>
      <c r="B1180" s="367" t="s">
        <v>8342</v>
      </c>
      <c r="C1180" s="367">
        <v>20087</v>
      </c>
      <c r="D1180" s="368" t="s">
        <v>10599</v>
      </c>
      <c r="E1180" s="367" t="s">
        <v>8327</v>
      </c>
      <c r="F1180" s="367" t="s">
        <v>10600</v>
      </c>
      <c r="G1180" s="367" t="s">
        <v>10600</v>
      </c>
    </row>
    <row r="1181" spans="1:7">
      <c r="A1181" s="366" t="str">
        <f t="shared" si="18"/>
        <v>SINAPI-I 1200</v>
      </c>
      <c r="B1181" s="367" t="s">
        <v>8342</v>
      </c>
      <c r="C1181" s="367">
        <v>1200</v>
      </c>
      <c r="D1181" s="368" t="s">
        <v>10601</v>
      </c>
      <c r="E1181" s="367" t="s">
        <v>8327</v>
      </c>
      <c r="F1181" s="367" t="s">
        <v>10602</v>
      </c>
      <c r="G1181" s="367" t="s">
        <v>10602</v>
      </c>
    </row>
    <row r="1182" spans="1:7">
      <c r="A1182" s="366" t="str">
        <f t="shared" si="18"/>
        <v>SINAPI-I 12909</v>
      </c>
      <c r="B1182" s="367" t="s">
        <v>8342</v>
      </c>
      <c r="C1182" s="367">
        <v>12909</v>
      </c>
      <c r="D1182" s="368" t="s">
        <v>10603</v>
      </c>
      <c r="E1182" s="367" t="s">
        <v>8327</v>
      </c>
      <c r="F1182" s="367" t="s">
        <v>10604</v>
      </c>
      <c r="G1182" s="367" t="s">
        <v>10604</v>
      </c>
    </row>
    <row r="1183" spans="1:7">
      <c r="A1183" s="366" t="str">
        <f t="shared" si="18"/>
        <v>SINAPI-I 12910</v>
      </c>
      <c r="B1183" s="367" t="s">
        <v>8342</v>
      </c>
      <c r="C1183" s="367">
        <v>12910</v>
      </c>
      <c r="D1183" s="368" t="s">
        <v>10605</v>
      </c>
      <c r="E1183" s="367" t="s">
        <v>8327</v>
      </c>
      <c r="F1183" s="367" t="s">
        <v>10606</v>
      </c>
      <c r="G1183" s="367" t="s">
        <v>10606</v>
      </c>
    </row>
    <row r="1184" spans="1:7">
      <c r="A1184" s="366" t="str">
        <f t="shared" si="18"/>
        <v>SINAPI-I 1184</v>
      </c>
      <c r="B1184" s="367" t="s">
        <v>8342</v>
      </c>
      <c r="C1184" s="367">
        <v>1184</v>
      </c>
      <c r="D1184" s="368" t="s">
        <v>10607</v>
      </c>
      <c r="E1184" s="367" t="s">
        <v>8327</v>
      </c>
      <c r="F1184" s="367" t="s">
        <v>10608</v>
      </c>
      <c r="G1184" s="367" t="s">
        <v>10608</v>
      </c>
    </row>
    <row r="1185" spans="1:7">
      <c r="A1185" s="366" t="str">
        <f t="shared" si="18"/>
        <v>SINAPI-I 1191</v>
      </c>
      <c r="B1185" s="367" t="s">
        <v>8342</v>
      </c>
      <c r="C1185" s="367">
        <v>1191</v>
      </c>
      <c r="D1185" s="368" t="s">
        <v>10609</v>
      </c>
      <c r="E1185" s="367" t="s">
        <v>8327</v>
      </c>
      <c r="F1185" s="367" t="s">
        <v>10610</v>
      </c>
      <c r="G1185" s="367" t="s">
        <v>10610</v>
      </c>
    </row>
    <row r="1186" spans="1:7">
      <c r="A1186" s="366" t="str">
        <f t="shared" si="18"/>
        <v>SINAPI-I 1185</v>
      </c>
      <c r="B1186" s="367" t="s">
        <v>8342</v>
      </c>
      <c r="C1186" s="367">
        <v>1185</v>
      </c>
      <c r="D1186" s="368" t="s">
        <v>10611</v>
      </c>
      <c r="E1186" s="367" t="s">
        <v>8327</v>
      </c>
      <c r="F1186" s="367" t="s">
        <v>8359</v>
      </c>
      <c r="G1186" s="367" t="s">
        <v>8359</v>
      </c>
    </row>
    <row r="1187" spans="1:7">
      <c r="A1187" s="366" t="str">
        <f t="shared" si="18"/>
        <v>SINAPI-I 1189</v>
      </c>
      <c r="B1187" s="367" t="s">
        <v>8342</v>
      </c>
      <c r="C1187" s="367">
        <v>1189</v>
      </c>
      <c r="D1187" s="368" t="s">
        <v>10612</v>
      </c>
      <c r="E1187" s="367" t="s">
        <v>8327</v>
      </c>
      <c r="F1187" s="367" t="s">
        <v>10613</v>
      </c>
      <c r="G1187" s="367" t="s">
        <v>10613</v>
      </c>
    </row>
    <row r="1188" spans="1:7">
      <c r="A1188" s="366" t="str">
        <f t="shared" si="18"/>
        <v>SINAPI-I 1193</v>
      </c>
      <c r="B1188" s="367" t="s">
        <v>8342</v>
      </c>
      <c r="C1188" s="367">
        <v>1193</v>
      </c>
      <c r="D1188" s="368" t="s">
        <v>10614</v>
      </c>
      <c r="E1188" s="367" t="s">
        <v>8327</v>
      </c>
      <c r="F1188" s="367" t="s">
        <v>10615</v>
      </c>
      <c r="G1188" s="367" t="s">
        <v>10615</v>
      </c>
    </row>
    <row r="1189" spans="1:7">
      <c r="A1189" s="366" t="str">
        <f t="shared" si="18"/>
        <v>SINAPI-I 1194</v>
      </c>
      <c r="B1189" s="367" t="s">
        <v>8342</v>
      </c>
      <c r="C1189" s="367">
        <v>1194</v>
      </c>
      <c r="D1189" s="368" t="s">
        <v>10616</v>
      </c>
      <c r="E1189" s="367" t="s">
        <v>8327</v>
      </c>
      <c r="F1189" s="367" t="s">
        <v>10617</v>
      </c>
      <c r="G1189" s="367" t="s">
        <v>10617</v>
      </c>
    </row>
    <row r="1190" spans="1:7">
      <c r="A1190" s="366" t="str">
        <f t="shared" si="18"/>
        <v>SINAPI-I 1195</v>
      </c>
      <c r="B1190" s="367" t="s">
        <v>8342</v>
      </c>
      <c r="C1190" s="367">
        <v>1195</v>
      </c>
      <c r="D1190" s="368" t="s">
        <v>10618</v>
      </c>
      <c r="E1190" s="367" t="s">
        <v>8327</v>
      </c>
      <c r="F1190" s="367" t="s">
        <v>10619</v>
      </c>
      <c r="G1190" s="367" t="s">
        <v>10619</v>
      </c>
    </row>
    <row r="1191" spans="1:7">
      <c r="A1191" s="366" t="str">
        <f t="shared" si="18"/>
        <v>SINAPI-I 1204</v>
      </c>
      <c r="B1191" s="367" t="s">
        <v>8342</v>
      </c>
      <c r="C1191" s="367">
        <v>1204</v>
      </c>
      <c r="D1191" s="368" t="s">
        <v>10620</v>
      </c>
      <c r="E1191" s="367" t="s">
        <v>8327</v>
      </c>
      <c r="F1191" s="367" t="s">
        <v>10621</v>
      </c>
      <c r="G1191" s="367" t="s">
        <v>10621</v>
      </c>
    </row>
    <row r="1192" spans="1:7">
      <c r="A1192" s="366" t="str">
        <f t="shared" si="18"/>
        <v>SINAPI-I 1205</v>
      </c>
      <c r="B1192" s="367" t="s">
        <v>8342</v>
      </c>
      <c r="C1192" s="367">
        <v>1205</v>
      </c>
      <c r="D1192" s="368" t="s">
        <v>10622</v>
      </c>
      <c r="E1192" s="367" t="s">
        <v>8327</v>
      </c>
      <c r="F1192" s="367" t="s">
        <v>10623</v>
      </c>
      <c r="G1192" s="367" t="s">
        <v>10623</v>
      </c>
    </row>
    <row r="1193" spans="1:7">
      <c r="A1193" s="366" t="str">
        <f t="shared" si="18"/>
        <v>SINAPI-I 1207</v>
      </c>
      <c r="B1193" s="367" t="s">
        <v>8342</v>
      </c>
      <c r="C1193" s="367">
        <v>1207</v>
      </c>
      <c r="D1193" s="368" t="s">
        <v>10624</v>
      </c>
      <c r="E1193" s="367" t="s">
        <v>8327</v>
      </c>
      <c r="F1193" s="367" t="s">
        <v>10239</v>
      </c>
      <c r="G1193" s="367" t="s">
        <v>10239</v>
      </c>
    </row>
    <row r="1194" spans="1:7">
      <c r="A1194" s="366" t="str">
        <f t="shared" si="18"/>
        <v>SINAPI-I 1206</v>
      </c>
      <c r="B1194" s="367" t="s">
        <v>8342</v>
      </c>
      <c r="C1194" s="367">
        <v>1206</v>
      </c>
      <c r="D1194" s="368" t="s">
        <v>10625</v>
      </c>
      <c r="E1194" s="367" t="s">
        <v>8327</v>
      </c>
      <c r="F1194" s="367" t="s">
        <v>10626</v>
      </c>
      <c r="G1194" s="367" t="s">
        <v>10626</v>
      </c>
    </row>
    <row r="1195" spans="1:7">
      <c r="A1195" s="366" t="str">
        <f t="shared" si="18"/>
        <v>SINAPI-I 1183</v>
      </c>
      <c r="B1195" s="367" t="s">
        <v>8342</v>
      </c>
      <c r="C1195" s="367">
        <v>1183</v>
      </c>
      <c r="D1195" s="368" t="s">
        <v>10627</v>
      </c>
      <c r="E1195" s="367" t="s">
        <v>8327</v>
      </c>
      <c r="F1195" s="367" t="s">
        <v>10628</v>
      </c>
      <c r="G1195" s="367" t="s">
        <v>10628</v>
      </c>
    </row>
    <row r="1196" spans="1:7">
      <c r="A1196" s="366" t="str">
        <f t="shared" si="18"/>
        <v>SINAPI-I 42685</v>
      </c>
      <c r="B1196" s="367" t="s">
        <v>8342</v>
      </c>
      <c r="C1196" s="367">
        <v>42685</v>
      </c>
      <c r="D1196" s="368" t="s">
        <v>10629</v>
      </c>
      <c r="E1196" s="367" t="s">
        <v>8327</v>
      </c>
      <c r="F1196" s="367" t="s">
        <v>10630</v>
      </c>
      <c r="G1196" s="367" t="s">
        <v>10630</v>
      </c>
    </row>
    <row r="1197" spans="1:7">
      <c r="A1197" s="366" t="str">
        <f t="shared" si="18"/>
        <v>SINAPI-I 42686</v>
      </c>
      <c r="B1197" s="367" t="s">
        <v>8342</v>
      </c>
      <c r="C1197" s="367">
        <v>42686</v>
      </c>
      <c r="D1197" s="368" t="s">
        <v>10631</v>
      </c>
      <c r="E1197" s="367" t="s">
        <v>8327</v>
      </c>
      <c r="F1197" s="367" t="s">
        <v>10632</v>
      </c>
      <c r="G1197" s="367" t="s">
        <v>10632</v>
      </c>
    </row>
    <row r="1198" spans="1:7">
      <c r="A1198" s="366" t="str">
        <f t="shared" si="18"/>
        <v>SINAPI-I 12894</v>
      </c>
      <c r="B1198" s="367" t="s">
        <v>8342</v>
      </c>
      <c r="C1198" s="367">
        <v>12894</v>
      </c>
      <c r="D1198" s="368" t="s">
        <v>10633</v>
      </c>
      <c r="E1198" s="367" t="s">
        <v>8327</v>
      </c>
      <c r="F1198" s="367" t="s">
        <v>10634</v>
      </c>
      <c r="G1198" s="367" t="s">
        <v>10634</v>
      </c>
    </row>
    <row r="1199" spans="1:7">
      <c r="A1199" s="366" t="str">
        <f t="shared" si="18"/>
        <v>SINAPI-I 12895</v>
      </c>
      <c r="B1199" s="367" t="s">
        <v>8342</v>
      </c>
      <c r="C1199" s="367">
        <v>12895</v>
      </c>
      <c r="D1199" s="368" t="s">
        <v>10635</v>
      </c>
      <c r="E1199" s="367" t="s">
        <v>8327</v>
      </c>
      <c r="F1199" s="367" t="s">
        <v>10636</v>
      </c>
      <c r="G1199" s="367" t="s">
        <v>10636</v>
      </c>
    </row>
    <row r="1200" spans="1:7" ht="22.5">
      <c r="A1200" s="366" t="str">
        <f t="shared" si="18"/>
        <v>SINAPI-I 1631</v>
      </c>
      <c r="B1200" s="367" t="s">
        <v>8342</v>
      </c>
      <c r="C1200" s="367">
        <v>1631</v>
      </c>
      <c r="D1200" s="368" t="s">
        <v>10637</v>
      </c>
      <c r="E1200" s="367" t="s">
        <v>8327</v>
      </c>
      <c r="F1200" s="367" t="s">
        <v>10638</v>
      </c>
      <c r="G1200" s="367" t="s">
        <v>10638</v>
      </c>
    </row>
    <row r="1201" spans="1:7" ht="22.5">
      <c r="A1201" s="366" t="str">
        <f t="shared" si="18"/>
        <v>SINAPI-I 1633</v>
      </c>
      <c r="B1201" s="367" t="s">
        <v>8342</v>
      </c>
      <c r="C1201" s="367">
        <v>1633</v>
      </c>
      <c r="D1201" s="368" t="s">
        <v>10639</v>
      </c>
      <c r="E1201" s="367" t="s">
        <v>8327</v>
      </c>
      <c r="F1201" s="367" t="s">
        <v>10640</v>
      </c>
      <c r="G1201" s="367" t="s">
        <v>10640</v>
      </c>
    </row>
    <row r="1202" spans="1:7">
      <c r="A1202" s="366" t="str">
        <f t="shared" si="18"/>
        <v>SINAPI-I 10818</v>
      </c>
      <c r="B1202" s="367" t="s">
        <v>8342</v>
      </c>
      <c r="C1202" s="367">
        <v>10818</v>
      </c>
      <c r="D1202" s="368" t="s">
        <v>10641</v>
      </c>
      <c r="E1202" s="367" t="s">
        <v>8574</v>
      </c>
      <c r="F1202" s="367" t="s">
        <v>10642</v>
      </c>
      <c r="G1202" s="367" t="s">
        <v>10642</v>
      </c>
    </row>
    <row r="1203" spans="1:7" ht="33.75">
      <c r="A1203" s="366" t="str">
        <f t="shared" si="18"/>
        <v>SINAPI-I 39359</v>
      </c>
      <c r="B1203" s="367" t="s">
        <v>8342</v>
      </c>
      <c r="C1203" s="367">
        <v>39359</v>
      </c>
      <c r="D1203" s="368" t="s">
        <v>10643</v>
      </c>
      <c r="E1203" s="367" t="s">
        <v>8327</v>
      </c>
      <c r="F1203" s="367" t="s">
        <v>10644</v>
      </c>
      <c r="G1203" s="367" t="s">
        <v>10644</v>
      </c>
    </row>
    <row r="1204" spans="1:7" ht="33.75">
      <c r="A1204" s="366" t="str">
        <f t="shared" si="18"/>
        <v>SINAPI-I 39360</v>
      </c>
      <c r="B1204" s="367" t="s">
        <v>8342</v>
      </c>
      <c r="C1204" s="367">
        <v>39360</v>
      </c>
      <c r="D1204" s="368" t="s">
        <v>10645</v>
      </c>
      <c r="E1204" s="367" t="s">
        <v>8327</v>
      </c>
      <c r="F1204" s="367" t="s">
        <v>10646</v>
      </c>
      <c r="G1204" s="367" t="s">
        <v>10646</v>
      </c>
    </row>
    <row r="1205" spans="1:7">
      <c r="A1205" s="366" t="str">
        <f t="shared" si="18"/>
        <v>SINAPI-I 10710</v>
      </c>
      <c r="B1205" s="367" t="s">
        <v>8342</v>
      </c>
      <c r="C1205" s="367">
        <v>10710</v>
      </c>
      <c r="D1205" s="368" t="s">
        <v>10647</v>
      </c>
      <c r="E1205" s="367" t="s">
        <v>8464</v>
      </c>
      <c r="F1205" s="367" t="s">
        <v>10648</v>
      </c>
      <c r="G1205" s="367" t="s">
        <v>10648</v>
      </c>
    </row>
    <row r="1206" spans="1:7">
      <c r="A1206" s="366" t="str">
        <f t="shared" si="18"/>
        <v>SINAPI-I 10709</v>
      </c>
      <c r="B1206" s="367" t="s">
        <v>8342</v>
      </c>
      <c r="C1206" s="367">
        <v>10709</v>
      </c>
      <c r="D1206" s="368" t="s">
        <v>10649</v>
      </c>
      <c r="E1206" s="367" t="s">
        <v>8464</v>
      </c>
      <c r="F1206" s="367" t="s">
        <v>10650</v>
      </c>
      <c r="G1206" s="367" t="s">
        <v>10650</v>
      </c>
    </row>
    <row r="1207" spans="1:7">
      <c r="A1207" s="366" t="str">
        <f t="shared" si="18"/>
        <v>SINAPI-I 39636</v>
      </c>
      <c r="B1207" s="367" t="s">
        <v>8342</v>
      </c>
      <c r="C1207" s="367">
        <v>39636</v>
      </c>
      <c r="D1207" s="368" t="s">
        <v>10651</v>
      </c>
      <c r="E1207" s="367" t="s">
        <v>8464</v>
      </c>
      <c r="F1207" s="367" t="s">
        <v>10652</v>
      </c>
      <c r="G1207" s="367" t="s">
        <v>10652</v>
      </c>
    </row>
    <row r="1208" spans="1:7">
      <c r="A1208" s="366" t="str">
        <f t="shared" si="18"/>
        <v>SINAPI-I 10708</v>
      </c>
      <c r="B1208" s="367" t="s">
        <v>8342</v>
      </c>
      <c r="C1208" s="367">
        <v>10708</v>
      </c>
      <c r="D1208" s="368" t="s">
        <v>10653</v>
      </c>
      <c r="E1208" s="367" t="s">
        <v>8464</v>
      </c>
      <c r="F1208" s="367" t="s">
        <v>10654</v>
      </c>
      <c r="G1208" s="367" t="s">
        <v>10654</v>
      </c>
    </row>
    <row r="1209" spans="1:7">
      <c r="A1209" s="366" t="str">
        <f t="shared" si="18"/>
        <v>SINAPI-I 39635</v>
      </c>
      <c r="B1209" s="367" t="s">
        <v>8342</v>
      </c>
      <c r="C1209" s="367">
        <v>39635</v>
      </c>
      <c r="D1209" s="368" t="s">
        <v>10655</v>
      </c>
      <c r="E1209" s="367" t="s">
        <v>8464</v>
      </c>
      <c r="F1209" s="367" t="s">
        <v>10656</v>
      </c>
      <c r="G1209" s="367" t="s">
        <v>10656</v>
      </c>
    </row>
    <row r="1210" spans="1:7">
      <c r="A1210" s="366" t="str">
        <f t="shared" si="18"/>
        <v>SINAPI-I 6117</v>
      </c>
      <c r="B1210" s="367" t="s">
        <v>8342</v>
      </c>
      <c r="C1210" s="367">
        <v>6117</v>
      </c>
      <c r="D1210" s="368" t="s">
        <v>10657</v>
      </c>
      <c r="E1210" s="367" t="s">
        <v>8344</v>
      </c>
      <c r="F1210" s="367" t="s">
        <v>10658</v>
      </c>
      <c r="G1210" s="367" t="s">
        <v>10659</v>
      </c>
    </row>
    <row r="1211" spans="1:7">
      <c r="A1211" s="366" t="str">
        <f t="shared" si="18"/>
        <v>SINAPI-I 40913</v>
      </c>
      <c r="B1211" s="367" t="s">
        <v>8342</v>
      </c>
      <c r="C1211" s="367">
        <v>40913</v>
      </c>
      <c r="D1211" s="368" t="s">
        <v>10660</v>
      </c>
      <c r="E1211" s="367" t="s">
        <v>8348</v>
      </c>
      <c r="F1211" s="367" t="s">
        <v>10661</v>
      </c>
      <c r="G1211" s="367" t="s">
        <v>10662</v>
      </c>
    </row>
    <row r="1212" spans="1:7">
      <c r="A1212" s="366" t="str">
        <f t="shared" si="18"/>
        <v>SINAPI-I 1214</v>
      </c>
      <c r="B1212" s="367" t="s">
        <v>8342</v>
      </c>
      <c r="C1212" s="367">
        <v>1214</v>
      </c>
      <c r="D1212" s="368" t="s">
        <v>10663</v>
      </c>
      <c r="E1212" s="367" t="s">
        <v>8344</v>
      </c>
      <c r="F1212" s="367" t="s">
        <v>10664</v>
      </c>
      <c r="G1212" s="367" t="s">
        <v>10665</v>
      </c>
    </row>
    <row r="1213" spans="1:7">
      <c r="A1213" s="366" t="str">
        <f t="shared" si="18"/>
        <v>SINAPI-I 40915</v>
      </c>
      <c r="B1213" s="367" t="s">
        <v>8342</v>
      </c>
      <c r="C1213" s="367">
        <v>40915</v>
      </c>
      <c r="D1213" s="368" t="s">
        <v>10666</v>
      </c>
      <c r="E1213" s="367" t="s">
        <v>8348</v>
      </c>
      <c r="F1213" s="367" t="s">
        <v>10667</v>
      </c>
      <c r="G1213" s="367" t="s">
        <v>10668</v>
      </c>
    </row>
    <row r="1214" spans="1:7">
      <c r="A1214" s="366" t="str">
        <f t="shared" si="18"/>
        <v>SINAPI-I 1213</v>
      </c>
      <c r="B1214" s="367" t="s">
        <v>8342</v>
      </c>
      <c r="C1214" s="367">
        <v>1213</v>
      </c>
      <c r="D1214" s="368" t="s">
        <v>10669</v>
      </c>
      <c r="E1214" s="367" t="s">
        <v>8344</v>
      </c>
      <c r="F1214" s="367" t="s">
        <v>10664</v>
      </c>
      <c r="G1214" s="367" t="s">
        <v>10665</v>
      </c>
    </row>
    <row r="1215" spans="1:7">
      <c r="A1215" s="366" t="str">
        <f t="shared" si="18"/>
        <v>SINAPI-I 40914</v>
      </c>
      <c r="B1215" s="367" t="s">
        <v>8342</v>
      </c>
      <c r="C1215" s="367">
        <v>40914</v>
      </c>
      <c r="D1215" s="368" t="s">
        <v>10670</v>
      </c>
      <c r="E1215" s="367" t="s">
        <v>8348</v>
      </c>
      <c r="F1215" s="367" t="s">
        <v>10671</v>
      </c>
      <c r="G1215" s="367" t="s">
        <v>10672</v>
      </c>
    </row>
    <row r="1216" spans="1:7">
      <c r="A1216" s="366" t="str">
        <f t="shared" si="18"/>
        <v>SINAPI-I 5091</v>
      </c>
      <c r="B1216" s="367" t="s">
        <v>8342</v>
      </c>
      <c r="C1216" s="367">
        <v>5091</v>
      </c>
      <c r="D1216" s="368" t="s">
        <v>10673</v>
      </c>
      <c r="E1216" s="367" t="s">
        <v>8327</v>
      </c>
      <c r="F1216" s="367" t="s">
        <v>9056</v>
      </c>
      <c r="G1216" s="367" t="s">
        <v>9056</v>
      </c>
    </row>
    <row r="1217" spans="1:7" ht="22.5">
      <c r="A1217" s="366" t="str">
        <f t="shared" si="18"/>
        <v>SINAPI-I 14615</v>
      </c>
      <c r="B1217" s="367" t="s">
        <v>8342</v>
      </c>
      <c r="C1217" s="367">
        <v>14615</v>
      </c>
      <c r="D1217" s="368" t="s">
        <v>10674</v>
      </c>
      <c r="E1217" s="367" t="s">
        <v>8327</v>
      </c>
      <c r="F1217" s="367" t="s">
        <v>10675</v>
      </c>
      <c r="G1217" s="367" t="s">
        <v>10675</v>
      </c>
    </row>
    <row r="1218" spans="1:7">
      <c r="A1218" s="366" t="str">
        <f t="shared" si="18"/>
        <v>SINAPI-I 2711</v>
      </c>
      <c r="B1218" s="367" t="s">
        <v>8342</v>
      </c>
      <c r="C1218" s="367">
        <v>2711</v>
      </c>
      <c r="D1218" s="368" t="s">
        <v>10676</v>
      </c>
      <c r="E1218" s="367" t="s">
        <v>8327</v>
      </c>
      <c r="F1218" s="367" t="s">
        <v>10677</v>
      </c>
      <c r="G1218" s="367" t="s">
        <v>10677</v>
      </c>
    </row>
    <row r="1219" spans="1:7" ht="22.5">
      <c r="A1219" s="366" t="str">
        <f t="shared" si="18"/>
        <v>SINAPI-I 37727</v>
      </c>
      <c r="B1219" s="367" t="s">
        <v>8342</v>
      </c>
      <c r="C1219" s="367">
        <v>37727</v>
      </c>
      <c r="D1219" s="368" t="s">
        <v>10678</v>
      </c>
      <c r="E1219" s="367" t="s">
        <v>8327</v>
      </c>
      <c r="F1219" s="367" t="s">
        <v>10679</v>
      </c>
      <c r="G1219" s="367" t="s">
        <v>10679</v>
      </c>
    </row>
    <row r="1220" spans="1:7" ht="22.5">
      <c r="A1220" s="366" t="str">
        <f t="shared" si="18"/>
        <v>SINAPI-I 37728</v>
      </c>
      <c r="B1220" s="367" t="s">
        <v>8342</v>
      </c>
      <c r="C1220" s="367">
        <v>37728</v>
      </c>
      <c r="D1220" s="368" t="s">
        <v>10680</v>
      </c>
      <c r="E1220" s="367" t="s">
        <v>8327</v>
      </c>
      <c r="F1220" s="367" t="s">
        <v>10681</v>
      </c>
      <c r="G1220" s="367" t="s">
        <v>10681</v>
      </c>
    </row>
    <row r="1221" spans="1:7" ht="22.5">
      <c r="A1221" s="366" t="str">
        <f t="shared" si="18"/>
        <v>SINAPI-I 37729</v>
      </c>
      <c r="B1221" s="367" t="s">
        <v>8342</v>
      </c>
      <c r="C1221" s="367">
        <v>37729</v>
      </c>
      <c r="D1221" s="368" t="s">
        <v>10682</v>
      </c>
      <c r="E1221" s="367" t="s">
        <v>8327</v>
      </c>
      <c r="F1221" s="367" t="s">
        <v>10683</v>
      </c>
      <c r="G1221" s="367" t="s">
        <v>10683</v>
      </c>
    </row>
    <row r="1222" spans="1:7" ht="22.5">
      <c r="A1222" s="366" t="str">
        <f t="shared" si="18"/>
        <v>SINAPI-I 37730</v>
      </c>
      <c r="B1222" s="367" t="s">
        <v>8342</v>
      </c>
      <c r="C1222" s="367">
        <v>37730</v>
      </c>
      <c r="D1222" s="368" t="s">
        <v>10684</v>
      </c>
      <c r="E1222" s="367" t="s">
        <v>8327</v>
      </c>
      <c r="F1222" s="367" t="s">
        <v>10685</v>
      </c>
      <c r="G1222" s="367" t="s">
        <v>10685</v>
      </c>
    </row>
    <row r="1223" spans="1:7" ht="22.5">
      <c r="A1223" s="366" t="str">
        <f t="shared" ref="A1223:A1286" si="19">CONCATENAR</f>
        <v>SINAPI-I 37731</v>
      </c>
      <c r="B1223" s="367" t="s">
        <v>8342</v>
      </c>
      <c r="C1223" s="367">
        <v>37731</v>
      </c>
      <c r="D1223" s="368" t="s">
        <v>10686</v>
      </c>
      <c r="E1223" s="367" t="s">
        <v>8327</v>
      </c>
      <c r="F1223" s="367" t="s">
        <v>10687</v>
      </c>
      <c r="G1223" s="367" t="s">
        <v>10687</v>
      </c>
    </row>
    <row r="1224" spans="1:7" ht="22.5">
      <c r="A1224" s="366" t="str">
        <f t="shared" si="19"/>
        <v>SINAPI-I 37732</v>
      </c>
      <c r="B1224" s="367" t="s">
        <v>8342</v>
      </c>
      <c r="C1224" s="367">
        <v>37732</v>
      </c>
      <c r="D1224" s="368" t="s">
        <v>10688</v>
      </c>
      <c r="E1224" s="367" t="s">
        <v>8327</v>
      </c>
      <c r="F1224" s="367" t="s">
        <v>10689</v>
      </c>
      <c r="G1224" s="367" t="s">
        <v>10689</v>
      </c>
    </row>
    <row r="1225" spans="1:7" ht="22.5">
      <c r="A1225" s="366" t="str">
        <f t="shared" si="19"/>
        <v>SINAPI-I 42250</v>
      </c>
      <c r="B1225" s="367" t="s">
        <v>8342</v>
      </c>
      <c r="C1225" s="367">
        <v>42250</v>
      </c>
      <c r="D1225" s="368" t="s">
        <v>10690</v>
      </c>
      <c r="E1225" s="367" t="s">
        <v>10691</v>
      </c>
      <c r="F1225" s="367" t="s">
        <v>10692</v>
      </c>
      <c r="G1225" s="367" t="s">
        <v>10692</v>
      </c>
    </row>
    <row r="1226" spans="1:7" ht="22.5">
      <c r="A1226" s="366" t="str">
        <f t="shared" si="19"/>
        <v>SINAPI-I 42256</v>
      </c>
      <c r="B1226" s="367" t="s">
        <v>8342</v>
      </c>
      <c r="C1226" s="367">
        <v>42256</v>
      </c>
      <c r="D1226" s="368" t="s">
        <v>10693</v>
      </c>
      <c r="E1226" s="367" t="s">
        <v>8574</v>
      </c>
      <c r="F1226" s="367" t="s">
        <v>10694</v>
      </c>
      <c r="G1226" s="367" t="s">
        <v>10694</v>
      </c>
    </row>
    <row r="1227" spans="1:7">
      <c r="A1227" s="366" t="str">
        <f t="shared" si="19"/>
        <v>SINAPI-I 4743</v>
      </c>
      <c r="B1227" s="367" t="s">
        <v>8342</v>
      </c>
      <c r="C1227" s="367">
        <v>4743</v>
      </c>
      <c r="D1227" s="368" t="s">
        <v>10695</v>
      </c>
      <c r="E1227" s="367" t="s">
        <v>8879</v>
      </c>
      <c r="F1227" s="367" t="s">
        <v>10696</v>
      </c>
      <c r="G1227" s="367" t="s">
        <v>10696</v>
      </c>
    </row>
    <row r="1228" spans="1:7">
      <c r="A1228" s="366" t="str">
        <f t="shared" si="19"/>
        <v>SINAPI-I 4744</v>
      </c>
      <c r="B1228" s="367" t="s">
        <v>8342</v>
      </c>
      <c r="C1228" s="367">
        <v>4744</v>
      </c>
      <c r="D1228" s="368" t="s">
        <v>10697</v>
      </c>
      <c r="E1228" s="367" t="s">
        <v>8879</v>
      </c>
      <c r="F1228" s="367" t="s">
        <v>10698</v>
      </c>
      <c r="G1228" s="367" t="s">
        <v>10698</v>
      </c>
    </row>
    <row r="1229" spans="1:7">
      <c r="A1229" s="366" t="str">
        <f t="shared" si="19"/>
        <v>SINAPI-I 4745</v>
      </c>
      <c r="B1229" s="367" t="s">
        <v>8342</v>
      </c>
      <c r="C1229" s="367">
        <v>4745</v>
      </c>
      <c r="D1229" s="368" t="s">
        <v>10699</v>
      </c>
      <c r="E1229" s="367" t="s">
        <v>8879</v>
      </c>
      <c r="F1229" s="367" t="s">
        <v>10700</v>
      </c>
      <c r="G1229" s="367" t="s">
        <v>10700</v>
      </c>
    </row>
    <row r="1230" spans="1:7" ht="33.75">
      <c r="A1230" s="366" t="str">
        <f t="shared" si="19"/>
        <v>SINAPI-I 36496</v>
      </c>
      <c r="B1230" s="367" t="s">
        <v>8342</v>
      </c>
      <c r="C1230" s="367">
        <v>36496</v>
      </c>
      <c r="D1230" s="368" t="s">
        <v>10701</v>
      </c>
      <c r="E1230" s="367" t="s">
        <v>8327</v>
      </c>
      <c r="F1230" s="367" t="s">
        <v>10702</v>
      </c>
      <c r="G1230" s="367" t="s">
        <v>10702</v>
      </c>
    </row>
    <row r="1231" spans="1:7" ht="22.5">
      <c r="A1231" s="366" t="str">
        <f t="shared" si="19"/>
        <v>SINAPI-I 10630</v>
      </c>
      <c r="B1231" s="367" t="s">
        <v>8342</v>
      </c>
      <c r="C1231" s="367">
        <v>10630</v>
      </c>
      <c r="D1231" s="368" t="s">
        <v>10703</v>
      </c>
      <c r="E1231" s="367" t="s">
        <v>8327</v>
      </c>
      <c r="F1231" s="367" t="s">
        <v>10704</v>
      </c>
      <c r="G1231" s="367" t="s">
        <v>10704</v>
      </c>
    </row>
    <row r="1232" spans="1:7" ht="22.5">
      <c r="A1232" s="366" t="str">
        <f t="shared" si="19"/>
        <v>SINAPI-I 37762</v>
      </c>
      <c r="B1232" s="367" t="s">
        <v>8342</v>
      </c>
      <c r="C1232" s="367">
        <v>37762</v>
      </c>
      <c r="D1232" s="368" t="s">
        <v>10705</v>
      </c>
      <c r="E1232" s="367" t="s">
        <v>8327</v>
      </c>
      <c r="F1232" s="367" t="s">
        <v>10706</v>
      </c>
      <c r="G1232" s="367" t="s">
        <v>10706</v>
      </c>
    </row>
    <row r="1233" spans="1:7" ht="22.5">
      <c r="A1233" s="366" t="str">
        <f t="shared" si="19"/>
        <v>SINAPI-I 37763</v>
      </c>
      <c r="B1233" s="367" t="s">
        <v>8342</v>
      </c>
      <c r="C1233" s="367">
        <v>37763</v>
      </c>
      <c r="D1233" s="368" t="s">
        <v>10707</v>
      </c>
      <c r="E1233" s="367" t="s">
        <v>8327</v>
      </c>
      <c r="F1233" s="367" t="s">
        <v>10708</v>
      </c>
      <c r="G1233" s="367" t="s">
        <v>10708</v>
      </c>
    </row>
    <row r="1234" spans="1:7" ht="22.5">
      <c r="A1234" s="366" t="str">
        <f t="shared" si="19"/>
        <v>SINAPI-I 41992</v>
      </c>
      <c r="B1234" s="367" t="s">
        <v>8342</v>
      </c>
      <c r="C1234" s="367">
        <v>41992</v>
      </c>
      <c r="D1234" s="368" t="s">
        <v>10709</v>
      </c>
      <c r="E1234" s="367" t="s">
        <v>8327</v>
      </c>
      <c r="F1234" s="367" t="s">
        <v>10710</v>
      </c>
      <c r="G1234" s="367" t="s">
        <v>10710</v>
      </c>
    </row>
    <row r="1235" spans="1:7" ht="22.5">
      <c r="A1235" s="366" t="str">
        <f t="shared" si="19"/>
        <v>SINAPI-I 13215</v>
      </c>
      <c r="B1235" s="367" t="s">
        <v>8342</v>
      </c>
      <c r="C1235" s="367">
        <v>13215</v>
      </c>
      <c r="D1235" s="368" t="s">
        <v>10711</v>
      </c>
      <c r="E1235" s="367" t="s">
        <v>8327</v>
      </c>
      <c r="F1235" s="367" t="s">
        <v>10712</v>
      </c>
      <c r="G1235" s="367" t="s">
        <v>10712</v>
      </c>
    </row>
    <row r="1236" spans="1:7">
      <c r="A1236" s="366" t="str">
        <f t="shared" si="19"/>
        <v>SINAPI-I 4235</v>
      </c>
      <c r="B1236" s="367" t="s">
        <v>8342</v>
      </c>
      <c r="C1236" s="367">
        <v>4235</v>
      </c>
      <c r="D1236" s="368" t="s">
        <v>10713</v>
      </c>
      <c r="E1236" s="367" t="s">
        <v>8344</v>
      </c>
      <c r="F1236" s="367" t="s">
        <v>10714</v>
      </c>
      <c r="G1236" s="367" t="s">
        <v>8511</v>
      </c>
    </row>
    <row r="1237" spans="1:7">
      <c r="A1237" s="366" t="str">
        <f t="shared" si="19"/>
        <v>SINAPI-I 40976</v>
      </c>
      <c r="B1237" s="367" t="s">
        <v>8342</v>
      </c>
      <c r="C1237" s="367">
        <v>40976</v>
      </c>
      <c r="D1237" s="368" t="s">
        <v>10715</v>
      </c>
      <c r="E1237" s="367" t="s">
        <v>8348</v>
      </c>
      <c r="F1237" s="367" t="s">
        <v>10716</v>
      </c>
      <c r="G1237" s="367" t="s">
        <v>10717</v>
      </c>
    </row>
    <row r="1238" spans="1:7">
      <c r="A1238" s="366" t="str">
        <f t="shared" si="19"/>
        <v>SINAPI-I 39013</v>
      </c>
      <c r="B1238" s="367" t="s">
        <v>8342</v>
      </c>
      <c r="C1238" s="367">
        <v>39013</v>
      </c>
      <c r="D1238" s="368" t="s">
        <v>10718</v>
      </c>
      <c r="E1238" s="367" t="s">
        <v>8327</v>
      </c>
      <c r="F1238" s="367" t="s">
        <v>8387</v>
      </c>
      <c r="G1238" s="367" t="s">
        <v>8387</v>
      </c>
    </row>
    <row r="1239" spans="1:7" ht="22.5">
      <c r="A1239" s="366" t="str">
        <f t="shared" si="19"/>
        <v>SINAPI-I 43091</v>
      </c>
      <c r="B1239" s="367" t="s">
        <v>8342</v>
      </c>
      <c r="C1239" s="367">
        <v>43091</v>
      </c>
      <c r="D1239" s="368" t="s">
        <v>10719</v>
      </c>
      <c r="E1239" s="367" t="s">
        <v>8327</v>
      </c>
      <c r="F1239" s="367" t="s">
        <v>10720</v>
      </c>
      <c r="G1239" s="367" t="s">
        <v>10720</v>
      </c>
    </row>
    <row r="1240" spans="1:7" ht="22.5">
      <c r="A1240" s="366" t="str">
        <f t="shared" si="19"/>
        <v>SINAPI-I 43092</v>
      </c>
      <c r="B1240" s="367" t="s">
        <v>8342</v>
      </c>
      <c r="C1240" s="367">
        <v>43092</v>
      </c>
      <c r="D1240" s="368" t="s">
        <v>10721</v>
      </c>
      <c r="E1240" s="367" t="s">
        <v>8327</v>
      </c>
      <c r="F1240" s="367" t="s">
        <v>10722</v>
      </c>
      <c r="G1240" s="367" t="s">
        <v>10722</v>
      </c>
    </row>
    <row r="1241" spans="1:7" ht="22.5">
      <c r="A1241" s="366" t="str">
        <f t="shared" si="19"/>
        <v>SINAPI-I 43089</v>
      </c>
      <c r="B1241" s="367" t="s">
        <v>8342</v>
      </c>
      <c r="C1241" s="367">
        <v>43089</v>
      </c>
      <c r="D1241" s="368" t="s">
        <v>10723</v>
      </c>
      <c r="E1241" s="367" t="s">
        <v>8327</v>
      </c>
      <c r="F1241" s="367" t="s">
        <v>10724</v>
      </c>
      <c r="G1241" s="367" t="s">
        <v>10724</v>
      </c>
    </row>
    <row r="1242" spans="1:7" ht="22.5">
      <c r="A1242" s="366" t="str">
        <f t="shared" si="19"/>
        <v>SINAPI-I 43090</v>
      </c>
      <c r="B1242" s="367" t="s">
        <v>8342</v>
      </c>
      <c r="C1242" s="367">
        <v>43090</v>
      </c>
      <c r="D1242" s="368" t="s">
        <v>10725</v>
      </c>
      <c r="E1242" s="367" t="s">
        <v>8327</v>
      </c>
      <c r="F1242" s="367" t="s">
        <v>10726</v>
      </c>
      <c r="G1242" s="367" t="s">
        <v>10726</v>
      </c>
    </row>
    <row r="1243" spans="1:7">
      <c r="A1243" s="366" t="str">
        <f t="shared" si="19"/>
        <v>SINAPI-I 41967</v>
      </c>
      <c r="B1243" s="367" t="s">
        <v>8342</v>
      </c>
      <c r="C1243" s="367">
        <v>41967</v>
      </c>
      <c r="D1243" s="368" t="s">
        <v>10727</v>
      </c>
      <c r="E1243" s="367" t="s">
        <v>8551</v>
      </c>
      <c r="F1243" s="367" t="s">
        <v>10728</v>
      </c>
      <c r="G1243" s="367" t="s">
        <v>10728</v>
      </c>
    </row>
    <row r="1244" spans="1:7">
      <c r="A1244" s="366" t="str">
        <f t="shared" si="19"/>
        <v>SINAPI-I 12760</v>
      </c>
      <c r="B1244" s="367" t="s">
        <v>8342</v>
      </c>
      <c r="C1244" s="367">
        <v>12760</v>
      </c>
      <c r="D1244" s="368" t="s">
        <v>10729</v>
      </c>
      <c r="E1244" s="367" t="s">
        <v>8464</v>
      </c>
      <c r="F1244" s="367" t="s">
        <v>10730</v>
      </c>
      <c r="G1244" s="367" t="s">
        <v>10730</v>
      </c>
    </row>
    <row r="1245" spans="1:7">
      <c r="A1245" s="366" t="str">
        <f t="shared" si="19"/>
        <v>SINAPI-I 12759</v>
      </c>
      <c r="B1245" s="367" t="s">
        <v>8342</v>
      </c>
      <c r="C1245" s="367">
        <v>12759</v>
      </c>
      <c r="D1245" s="368" t="s">
        <v>10731</v>
      </c>
      <c r="E1245" s="367" t="s">
        <v>8464</v>
      </c>
      <c r="F1245" s="367" t="s">
        <v>10732</v>
      </c>
      <c r="G1245" s="367" t="s">
        <v>10732</v>
      </c>
    </row>
    <row r="1246" spans="1:7" ht="22.5">
      <c r="A1246" s="366" t="str">
        <f t="shared" si="19"/>
        <v>SINAPI-I 43105</v>
      </c>
      <c r="B1246" s="367" t="s">
        <v>8342</v>
      </c>
      <c r="C1246" s="367">
        <v>43105</v>
      </c>
      <c r="D1246" s="368" t="s">
        <v>10733</v>
      </c>
      <c r="E1246" s="367" t="s">
        <v>8574</v>
      </c>
      <c r="F1246" s="367" t="s">
        <v>10734</v>
      </c>
      <c r="G1246" s="367" t="s">
        <v>10734</v>
      </c>
    </row>
    <row r="1247" spans="1:7">
      <c r="A1247" s="366" t="str">
        <f t="shared" si="19"/>
        <v>SINAPI-I 40424</v>
      </c>
      <c r="B1247" s="367" t="s">
        <v>8342</v>
      </c>
      <c r="C1247" s="367">
        <v>40424</v>
      </c>
      <c r="D1247" s="368" t="s">
        <v>10735</v>
      </c>
      <c r="E1247" s="367" t="s">
        <v>8574</v>
      </c>
      <c r="F1247" s="367" t="s">
        <v>10736</v>
      </c>
      <c r="G1247" s="367" t="s">
        <v>10736</v>
      </c>
    </row>
    <row r="1248" spans="1:7">
      <c r="A1248" s="366" t="str">
        <f t="shared" si="19"/>
        <v>SINAPI-I 1325</v>
      </c>
      <c r="B1248" s="367" t="s">
        <v>8342</v>
      </c>
      <c r="C1248" s="367">
        <v>1325</v>
      </c>
      <c r="D1248" s="368" t="s">
        <v>10737</v>
      </c>
      <c r="E1248" s="367" t="s">
        <v>8574</v>
      </c>
      <c r="F1248" s="367" t="s">
        <v>10738</v>
      </c>
      <c r="G1248" s="367" t="s">
        <v>10738</v>
      </c>
    </row>
    <row r="1249" spans="1:7">
      <c r="A1249" s="366" t="str">
        <f t="shared" si="19"/>
        <v>SINAPI-I 1327</v>
      </c>
      <c r="B1249" s="367" t="s">
        <v>8342</v>
      </c>
      <c r="C1249" s="367">
        <v>1327</v>
      </c>
      <c r="D1249" s="368" t="s">
        <v>10739</v>
      </c>
      <c r="E1249" s="367" t="s">
        <v>8574</v>
      </c>
      <c r="F1249" s="367" t="s">
        <v>10740</v>
      </c>
      <c r="G1249" s="367" t="s">
        <v>10740</v>
      </c>
    </row>
    <row r="1250" spans="1:7">
      <c r="A1250" s="366" t="str">
        <f t="shared" si="19"/>
        <v>SINAPI-I 1328</v>
      </c>
      <c r="B1250" s="367" t="s">
        <v>8342</v>
      </c>
      <c r="C1250" s="367">
        <v>1328</v>
      </c>
      <c r="D1250" s="368" t="s">
        <v>10741</v>
      </c>
      <c r="E1250" s="367" t="s">
        <v>8574</v>
      </c>
      <c r="F1250" s="367" t="s">
        <v>10742</v>
      </c>
      <c r="G1250" s="367" t="s">
        <v>10742</v>
      </c>
    </row>
    <row r="1251" spans="1:7">
      <c r="A1251" s="366" t="str">
        <f t="shared" si="19"/>
        <v>SINAPI-I 1321</v>
      </c>
      <c r="B1251" s="367" t="s">
        <v>8342</v>
      </c>
      <c r="C1251" s="367">
        <v>1321</v>
      </c>
      <c r="D1251" s="368" t="s">
        <v>10743</v>
      </c>
      <c r="E1251" s="367" t="s">
        <v>8574</v>
      </c>
      <c r="F1251" s="367" t="s">
        <v>10744</v>
      </c>
      <c r="G1251" s="367" t="s">
        <v>10744</v>
      </c>
    </row>
    <row r="1252" spans="1:7">
      <c r="A1252" s="366" t="str">
        <f t="shared" si="19"/>
        <v>SINAPI-I 1318</v>
      </c>
      <c r="B1252" s="367" t="s">
        <v>8342</v>
      </c>
      <c r="C1252" s="367">
        <v>1318</v>
      </c>
      <c r="D1252" s="368" t="s">
        <v>10745</v>
      </c>
      <c r="E1252" s="367" t="s">
        <v>8574</v>
      </c>
      <c r="F1252" s="367" t="s">
        <v>10626</v>
      </c>
      <c r="G1252" s="367" t="s">
        <v>10626</v>
      </c>
    </row>
    <row r="1253" spans="1:7">
      <c r="A1253" s="366" t="str">
        <f t="shared" si="19"/>
        <v>SINAPI-I 1322</v>
      </c>
      <c r="B1253" s="367" t="s">
        <v>8342</v>
      </c>
      <c r="C1253" s="367">
        <v>1322</v>
      </c>
      <c r="D1253" s="368" t="s">
        <v>10746</v>
      </c>
      <c r="E1253" s="367" t="s">
        <v>8574</v>
      </c>
      <c r="F1253" s="367" t="s">
        <v>10747</v>
      </c>
      <c r="G1253" s="367" t="s">
        <v>10747</v>
      </c>
    </row>
    <row r="1254" spans="1:7">
      <c r="A1254" s="366" t="str">
        <f t="shared" si="19"/>
        <v>SINAPI-I 1323</v>
      </c>
      <c r="B1254" s="367" t="s">
        <v>8342</v>
      </c>
      <c r="C1254" s="367">
        <v>1323</v>
      </c>
      <c r="D1254" s="368" t="s">
        <v>10748</v>
      </c>
      <c r="E1254" s="367" t="s">
        <v>8574</v>
      </c>
      <c r="F1254" s="367" t="s">
        <v>10747</v>
      </c>
      <c r="G1254" s="367" t="s">
        <v>10747</v>
      </c>
    </row>
    <row r="1255" spans="1:7">
      <c r="A1255" s="366" t="str">
        <f t="shared" si="19"/>
        <v>SINAPI-I 1319</v>
      </c>
      <c r="B1255" s="367" t="s">
        <v>8342</v>
      </c>
      <c r="C1255" s="367">
        <v>1319</v>
      </c>
      <c r="D1255" s="368" t="s">
        <v>10749</v>
      </c>
      <c r="E1255" s="367" t="s">
        <v>8574</v>
      </c>
      <c r="F1255" s="367" t="s">
        <v>10750</v>
      </c>
      <c r="G1255" s="367" t="s">
        <v>10750</v>
      </c>
    </row>
    <row r="1256" spans="1:7">
      <c r="A1256" s="366" t="str">
        <f t="shared" si="19"/>
        <v>SINAPI-I 11026</v>
      </c>
      <c r="B1256" s="367" t="s">
        <v>8342</v>
      </c>
      <c r="C1256" s="367">
        <v>11026</v>
      </c>
      <c r="D1256" s="368" t="s">
        <v>10751</v>
      </c>
      <c r="E1256" s="367" t="s">
        <v>8574</v>
      </c>
      <c r="F1256" s="367" t="s">
        <v>10752</v>
      </c>
      <c r="G1256" s="367" t="s">
        <v>10752</v>
      </c>
    </row>
    <row r="1257" spans="1:7">
      <c r="A1257" s="366" t="str">
        <f t="shared" si="19"/>
        <v>SINAPI-I 11027</v>
      </c>
      <c r="B1257" s="367" t="s">
        <v>8342</v>
      </c>
      <c r="C1257" s="367">
        <v>11027</v>
      </c>
      <c r="D1257" s="368" t="s">
        <v>10753</v>
      </c>
      <c r="E1257" s="367" t="s">
        <v>8574</v>
      </c>
      <c r="F1257" s="367" t="s">
        <v>10754</v>
      </c>
      <c r="G1257" s="367" t="s">
        <v>10754</v>
      </c>
    </row>
    <row r="1258" spans="1:7">
      <c r="A1258" s="366" t="str">
        <f t="shared" si="19"/>
        <v>SINAPI-I 11046</v>
      </c>
      <c r="B1258" s="367" t="s">
        <v>8342</v>
      </c>
      <c r="C1258" s="367">
        <v>11046</v>
      </c>
      <c r="D1258" s="368" t="s">
        <v>10755</v>
      </c>
      <c r="E1258" s="367" t="s">
        <v>8574</v>
      </c>
      <c r="F1258" s="367" t="s">
        <v>8720</v>
      </c>
      <c r="G1258" s="367" t="s">
        <v>8720</v>
      </c>
    </row>
    <row r="1259" spans="1:7">
      <c r="A1259" s="366" t="str">
        <f t="shared" si="19"/>
        <v>SINAPI-I 11047</v>
      </c>
      <c r="B1259" s="367" t="s">
        <v>8342</v>
      </c>
      <c r="C1259" s="367">
        <v>11047</v>
      </c>
      <c r="D1259" s="368" t="s">
        <v>10756</v>
      </c>
      <c r="E1259" s="367" t="s">
        <v>8574</v>
      </c>
      <c r="F1259" s="367" t="s">
        <v>10757</v>
      </c>
      <c r="G1259" s="367" t="s">
        <v>10757</v>
      </c>
    </row>
    <row r="1260" spans="1:7">
      <c r="A1260" s="366" t="str">
        <f t="shared" si="19"/>
        <v>SINAPI-I 43668</v>
      </c>
      <c r="B1260" s="367" t="s">
        <v>8342</v>
      </c>
      <c r="C1260" s="367">
        <v>43668</v>
      </c>
      <c r="D1260" s="368" t="s">
        <v>10758</v>
      </c>
      <c r="E1260" s="367" t="s">
        <v>8574</v>
      </c>
      <c r="F1260" s="367" t="s">
        <v>10759</v>
      </c>
      <c r="G1260" s="367" t="s">
        <v>10759</v>
      </c>
    </row>
    <row r="1261" spans="1:7">
      <c r="A1261" s="366" t="str">
        <f t="shared" si="19"/>
        <v>SINAPI-I 11049</v>
      </c>
      <c r="B1261" s="367" t="s">
        <v>8342</v>
      </c>
      <c r="C1261" s="367">
        <v>11049</v>
      </c>
      <c r="D1261" s="368" t="s">
        <v>10760</v>
      </c>
      <c r="E1261" s="367" t="s">
        <v>8574</v>
      </c>
      <c r="F1261" s="367" t="s">
        <v>8930</v>
      </c>
      <c r="G1261" s="367" t="s">
        <v>8930</v>
      </c>
    </row>
    <row r="1262" spans="1:7">
      <c r="A1262" s="366" t="str">
        <f t="shared" si="19"/>
        <v>SINAPI-I 43106</v>
      </c>
      <c r="B1262" s="367" t="s">
        <v>8342</v>
      </c>
      <c r="C1262" s="367">
        <v>43106</v>
      </c>
      <c r="D1262" s="368" t="s">
        <v>10761</v>
      </c>
      <c r="E1262" s="367" t="s">
        <v>8574</v>
      </c>
      <c r="F1262" s="367" t="s">
        <v>10762</v>
      </c>
      <c r="G1262" s="367" t="s">
        <v>10762</v>
      </c>
    </row>
    <row r="1263" spans="1:7">
      <c r="A1263" s="366" t="str">
        <f t="shared" si="19"/>
        <v>SINAPI-I 11051</v>
      </c>
      <c r="B1263" s="367" t="s">
        <v>8342</v>
      </c>
      <c r="C1263" s="367">
        <v>11051</v>
      </c>
      <c r="D1263" s="368" t="s">
        <v>10763</v>
      </c>
      <c r="E1263" s="367" t="s">
        <v>8574</v>
      </c>
      <c r="F1263" s="367" t="s">
        <v>10764</v>
      </c>
      <c r="G1263" s="367" t="s">
        <v>10764</v>
      </c>
    </row>
    <row r="1264" spans="1:7">
      <c r="A1264" s="366" t="str">
        <f t="shared" si="19"/>
        <v>SINAPI-I 11061</v>
      </c>
      <c r="B1264" s="367" t="s">
        <v>8342</v>
      </c>
      <c r="C1264" s="367">
        <v>11061</v>
      </c>
      <c r="D1264" s="368" t="s">
        <v>10765</v>
      </c>
      <c r="E1264" s="367" t="s">
        <v>8574</v>
      </c>
      <c r="F1264" s="367" t="s">
        <v>10766</v>
      </c>
      <c r="G1264" s="367" t="s">
        <v>10766</v>
      </c>
    </row>
    <row r="1265" spans="1:7">
      <c r="A1265" s="366" t="str">
        <f t="shared" si="19"/>
        <v>SINAPI-I 43667</v>
      </c>
      <c r="B1265" s="367" t="s">
        <v>8342</v>
      </c>
      <c r="C1265" s="367">
        <v>43667</v>
      </c>
      <c r="D1265" s="368" t="s">
        <v>10767</v>
      </c>
      <c r="E1265" s="367" t="s">
        <v>8574</v>
      </c>
      <c r="F1265" s="367" t="s">
        <v>10768</v>
      </c>
      <c r="G1265" s="367" t="s">
        <v>10768</v>
      </c>
    </row>
    <row r="1266" spans="1:7">
      <c r="A1266" s="366" t="str">
        <f t="shared" si="19"/>
        <v>SINAPI-I 1333</v>
      </c>
      <c r="B1266" s="367" t="s">
        <v>8342</v>
      </c>
      <c r="C1266" s="367">
        <v>1333</v>
      </c>
      <c r="D1266" s="368" t="s">
        <v>10769</v>
      </c>
      <c r="E1266" s="367" t="s">
        <v>8574</v>
      </c>
      <c r="F1266" s="367" t="s">
        <v>10770</v>
      </c>
      <c r="G1266" s="367" t="s">
        <v>10770</v>
      </c>
    </row>
    <row r="1267" spans="1:7">
      <c r="A1267" s="366" t="str">
        <f t="shared" si="19"/>
        <v>SINAPI-I 1330</v>
      </c>
      <c r="B1267" s="367" t="s">
        <v>8342</v>
      </c>
      <c r="C1267" s="367">
        <v>1330</v>
      </c>
      <c r="D1267" s="368" t="s">
        <v>10771</v>
      </c>
      <c r="E1267" s="367" t="s">
        <v>8574</v>
      </c>
      <c r="F1267" s="367" t="s">
        <v>10772</v>
      </c>
      <c r="G1267" s="367" t="s">
        <v>10772</v>
      </c>
    </row>
    <row r="1268" spans="1:7">
      <c r="A1268" s="366" t="str">
        <f t="shared" si="19"/>
        <v>SINAPI-I 10957</v>
      </c>
      <c r="B1268" s="367" t="s">
        <v>8342</v>
      </c>
      <c r="C1268" s="367">
        <v>10957</v>
      </c>
      <c r="D1268" s="368" t="s">
        <v>10773</v>
      </c>
      <c r="E1268" s="367" t="s">
        <v>8574</v>
      </c>
      <c r="F1268" s="367" t="s">
        <v>9491</v>
      </c>
      <c r="G1268" s="367" t="s">
        <v>9491</v>
      </c>
    </row>
    <row r="1269" spans="1:7">
      <c r="A1269" s="366" t="str">
        <f t="shared" si="19"/>
        <v>SINAPI-I 1332</v>
      </c>
      <c r="B1269" s="367" t="s">
        <v>8342</v>
      </c>
      <c r="C1269" s="367">
        <v>1332</v>
      </c>
      <c r="D1269" s="368" t="s">
        <v>10774</v>
      </c>
      <c r="E1269" s="367" t="s">
        <v>8574</v>
      </c>
      <c r="F1269" s="367" t="s">
        <v>9956</v>
      </c>
      <c r="G1269" s="367" t="s">
        <v>9956</v>
      </c>
    </row>
    <row r="1270" spans="1:7">
      <c r="A1270" s="366" t="str">
        <f t="shared" si="19"/>
        <v>SINAPI-I 1334</v>
      </c>
      <c r="B1270" s="367" t="s">
        <v>8342</v>
      </c>
      <c r="C1270" s="367">
        <v>1334</v>
      </c>
      <c r="D1270" s="368" t="s">
        <v>10775</v>
      </c>
      <c r="E1270" s="367" t="s">
        <v>8574</v>
      </c>
      <c r="F1270" s="367" t="s">
        <v>10776</v>
      </c>
      <c r="G1270" s="367" t="s">
        <v>10776</v>
      </c>
    </row>
    <row r="1271" spans="1:7">
      <c r="A1271" s="366" t="str">
        <f t="shared" si="19"/>
        <v>SINAPI-I 1335</v>
      </c>
      <c r="B1271" s="367" t="s">
        <v>8342</v>
      </c>
      <c r="C1271" s="367">
        <v>1335</v>
      </c>
      <c r="D1271" s="368" t="s">
        <v>10777</v>
      </c>
      <c r="E1271" s="367" t="s">
        <v>8574</v>
      </c>
      <c r="F1271" s="367" t="s">
        <v>10778</v>
      </c>
      <c r="G1271" s="367" t="s">
        <v>10778</v>
      </c>
    </row>
    <row r="1272" spans="1:7">
      <c r="A1272" s="366" t="str">
        <f t="shared" si="19"/>
        <v>SINAPI-I 40425</v>
      </c>
      <c r="B1272" s="367" t="s">
        <v>8342</v>
      </c>
      <c r="C1272" s="367">
        <v>40425</v>
      </c>
      <c r="D1272" s="368" t="s">
        <v>10779</v>
      </c>
      <c r="E1272" s="367" t="s">
        <v>8574</v>
      </c>
      <c r="F1272" s="367" t="s">
        <v>10780</v>
      </c>
      <c r="G1272" s="367" t="s">
        <v>10780</v>
      </c>
    </row>
    <row r="1273" spans="1:7">
      <c r="A1273" s="366" t="str">
        <f t="shared" si="19"/>
        <v>SINAPI-I 1337</v>
      </c>
      <c r="B1273" s="367" t="s">
        <v>8342</v>
      </c>
      <c r="C1273" s="367">
        <v>1337</v>
      </c>
      <c r="D1273" s="368" t="s">
        <v>10781</v>
      </c>
      <c r="E1273" s="367" t="s">
        <v>8574</v>
      </c>
      <c r="F1273" s="367" t="s">
        <v>9491</v>
      </c>
      <c r="G1273" s="367" t="s">
        <v>9491</v>
      </c>
    </row>
    <row r="1274" spans="1:7">
      <c r="A1274" s="366" t="str">
        <f t="shared" si="19"/>
        <v>SINAPI-I 39416</v>
      </c>
      <c r="B1274" s="367" t="s">
        <v>8342</v>
      </c>
      <c r="C1274" s="367">
        <v>39416</v>
      </c>
      <c r="D1274" s="368" t="s">
        <v>10782</v>
      </c>
      <c r="E1274" s="367" t="s">
        <v>8464</v>
      </c>
      <c r="F1274" s="367" t="s">
        <v>10783</v>
      </c>
      <c r="G1274" s="367" t="s">
        <v>10783</v>
      </c>
    </row>
    <row r="1275" spans="1:7">
      <c r="A1275" s="366" t="str">
        <f t="shared" si="19"/>
        <v>SINAPI-I 39417</v>
      </c>
      <c r="B1275" s="367" t="s">
        <v>8342</v>
      </c>
      <c r="C1275" s="367">
        <v>39417</v>
      </c>
      <c r="D1275" s="368" t="s">
        <v>10784</v>
      </c>
      <c r="E1275" s="367" t="s">
        <v>8464</v>
      </c>
      <c r="F1275" s="367" t="s">
        <v>10785</v>
      </c>
      <c r="G1275" s="367" t="s">
        <v>10785</v>
      </c>
    </row>
    <row r="1276" spans="1:7">
      <c r="A1276" s="366" t="str">
        <f t="shared" si="19"/>
        <v>SINAPI-I 39414</v>
      </c>
      <c r="B1276" s="367" t="s">
        <v>8342</v>
      </c>
      <c r="C1276" s="367">
        <v>39414</v>
      </c>
      <c r="D1276" s="368" t="s">
        <v>10786</v>
      </c>
      <c r="E1276" s="367" t="s">
        <v>8464</v>
      </c>
      <c r="F1276" s="367" t="s">
        <v>10787</v>
      </c>
      <c r="G1276" s="367" t="s">
        <v>10787</v>
      </c>
    </row>
    <row r="1277" spans="1:7">
      <c r="A1277" s="366" t="str">
        <f t="shared" si="19"/>
        <v>SINAPI-I 39415</v>
      </c>
      <c r="B1277" s="367" t="s">
        <v>8342</v>
      </c>
      <c r="C1277" s="367">
        <v>39415</v>
      </c>
      <c r="D1277" s="368" t="s">
        <v>10788</v>
      </c>
      <c r="E1277" s="367" t="s">
        <v>8464</v>
      </c>
      <c r="F1277" s="367" t="s">
        <v>10789</v>
      </c>
      <c r="G1277" s="367" t="s">
        <v>10789</v>
      </c>
    </row>
    <row r="1278" spans="1:7">
      <c r="A1278" s="366" t="str">
        <f t="shared" si="19"/>
        <v>SINAPI-I 39412</v>
      </c>
      <c r="B1278" s="367" t="s">
        <v>8342</v>
      </c>
      <c r="C1278" s="367">
        <v>39412</v>
      </c>
      <c r="D1278" s="368" t="s">
        <v>10790</v>
      </c>
      <c r="E1278" s="367" t="s">
        <v>8464</v>
      </c>
      <c r="F1278" s="367" t="s">
        <v>10791</v>
      </c>
      <c r="G1278" s="367" t="s">
        <v>10791</v>
      </c>
    </row>
    <row r="1279" spans="1:7">
      <c r="A1279" s="366" t="str">
        <f t="shared" si="19"/>
        <v>SINAPI-I 39413</v>
      </c>
      <c r="B1279" s="367" t="s">
        <v>8342</v>
      </c>
      <c r="C1279" s="367">
        <v>39413</v>
      </c>
      <c r="D1279" s="368" t="s">
        <v>10792</v>
      </c>
      <c r="E1279" s="367" t="s">
        <v>8464</v>
      </c>
      <c r="F1279" s="367" t="s">
        <v>10793</v>
      </c>
      <c r="G1279" s="367" t="s">
        <v>10793</v>
      </c>
    </row>
    <row r="1280" spans="1:7">
      <c r="A1280" s="366" t="str">
        <f t="shared" si="19"/>
        <v>SINAPI-I 1338</v>
      </c>
      <c r="B1280" s="367" t="s">
        <v>8342</v>
      </c>
      <c r="C1280" s="367">
        <v>1338</v>
      </c>
      <c r="D1280" s="368" t="s">
        <v>10794</v>
      </c>
      <c r="E1280" s="367" t="s">
        <v>8464</v>
      </c>
      <c r="F1280" s="367" t="s">
        <v>10795</v>
      </c>
      <c r="G1280" s="367" t="s">
        <v>10795</v>
      </c>
    </row>
    <row r="1281" spans="1:7">
      <c r="A1281" s="366" t="str">
        <f t="shared" si="19"/>
        <v>SINAPI-I 1340</v>
      </c>
      <c r="B1281" s="367" t="s">
        <v>8342</v>
      </c>
      <c r="C1281" s="367">
        <v>1340</v>
      </c>
      <c r="D1281" s="368" t="s">
        <v>10796</v>
      </c>
      <c r="E1281" s="367" t="s">
        <v>8464</v>
      </c>
      <c r="F1281" s="367" t="s">
        <v>10797</v>
      </c>
      <c r="G1281" s="367" t="s">
        <v>10797</v>
      </c>
    </row>
    <row r="1282" spans="1:7">
      <c r="A1282" s="366" t="str">
        <f t="shared" si="19"/>
        <v>SINAPI-I 1341</v>
      </c>
      <c r="B1282" s="367" t="s">
        <v>8342</v>
      </c>
      <c r="C1282" s="367">
        <v>1341</v>
      </c>
      <c r="D1282" s="368" t="s">
        <v>10798</v>
      </c>
      <c r="E1282" s="367" t="s">
        <v>8464</v>
      </c>
      <c r="F1282" s="367" t="s">
        <v>10799</v>
      </c>
      <c r="G1282" s="367" t="s">
        <v>10799</v>
      </c>
    </row>
    <row r="1283" spans="1:7">
      <c r="A1283" s="366" t="str">
        <f t="shared" si="19"/>
        <v>SINAPI-I 11134</v>
      </c>
      <c r="B1283" s="367" t="s">
        <v>8342</v>
      </c>
      <c r="C1283" s="367">
        <v>11134</v>
      </c>
      <c r="D1283" s="368" t="s">
        <v>10800</v>
      </c>
      <c r="E1283" s="367" t="s">
        <v>8464</v>
      </c>
      <c r="F1283" s="367" t="s">
        <v>10801</v>
      </c>
      <c r="G1283" s="367" t="s">
        <v>10801</v>
      </c>
    </row>
    <row r="1284" spans="1:7">
      <c r="A1284" s="366" t="str">
        <f t="shared" si="19"/>
        <v>SINAPI-I 11135</v>
      </c>
      <c r="B1284" s="367" t="s">
        <v>8342</v>
      </c>
      <c r="C1284" s="367">
        <v>11135</v>
      </c>
      <c r="D1284" s="368" t="s">
        <v>10802</v>
      </c>
      <c r="E1284" s="367" t="s">
        <v>8464</v>
      </c>
      <c r="F1284" s="367" t="s">
        <v>10803</v>
      </c>
      <c r="G1284" s="367" t="s">
        <v>10803</v>
      </c>
    </row>
    <row r="1285" spans="1:7">
      <c r="A1285" s="366" t="str">
        <f t="shared" si="19"/>
        <v>SINAPI-I 11136</v>
      </c>
      <c r="B1285" s="367" t="s">
        <v>8342</v>
      </c>
      <c r="C1285" s="367">
        <v>11136</v>
      </c>
      <c r="D1285" s="368" t="s">
        <v>10804</v>
      </c>
      <c r="E1285" s="367" t="s">
        <v>8464</v>
      </c>
      <c r="F1285" s="367" t="s">
        <v>10805</v>
      </c>
      <c r="G1285" s="367" t="s">
        <v>10805</v>
      </c>
    </row>
    <row r="1286" spans="1:7">
      <c r="A1286" s="366" t="str">
        <f t="shared" si="19"/>
        <v>SINAPI-I 34743</v>
      </c>
      <c r="B1286" s="367" t="s">
        <v>8342</v>
      </c>
      <c r="C1286" s="367">
        <v>34743</v>
      </c>
      <c r="D1286" s="368" t="s">
        <v>10806</v>
      </c>
      <c r="E1286" s="367" t="s">
        <v>8464</v>
      </c>
      <c r="F1286" s="367" t="s">
        <v>10807</v>
      </c>
      <c r="G1286" s="367" t="s">
        <v>10807</v>
      </c>
    </row>
    <row r="1287" spans="1:7">
      <c r="A1287" s="366" t="str">
        <f t="shared" ref="A1287:A1350" si="20">CONCATENAR</f>
        <v>SINAPI-I 11137</v>
      </c>
      <c r="B1287" s="367" t="s">
        <v>8342</v>
      </c>
      <c r="C1287" s="367">
        <v>11137</v>
      </c>
      <c r="D1287" s="368" t="s">
        <v>10808</v>
      </c>
      <c r="E1287" s="367" t="s">
        <v>8464</v>
      </c>
      <c r="F1287" s="367" t="s">
        <v>10809</v>
      </c>
      <c r="G1287" s="367" t="s">
        <v>10809</v>
      </c>
    </row>
    <row r="1288" spans="1:7">
      <c r="A1288" s="366" t="str">
        <f t="shared" si="20"/>
        <v>SINAPI-I 34745</v>
      </c>
      <c r="B1288" s="367" t="s">
        <v>8342</v>
      </c>
      <c r="C1288" s="367">
        <v>34745</v>
      </c>
      <c r="D1288" s="368" t="s">
        <v>10810</v>
      </c>
      <c r="E1288" s="367" t="s">
        <v>8464</v>
      </c>
      <c r="F1288" s="367" t="s">
        <v>10811</v>
      </c>
      <c r="G1288" s="367" t="s">
        <v>10811</v>
      </c>
    </row>
    <row r="1289" spans="1:7">
      <c r="A1289" s="366" t="str">
        <f t="shared" si="20"/>
        <v>SINAPI-I 34746</v>
      </c>
      <c r="B1289" s="367" t="s">
        <v>8342</v>
      </c>
      <c r="C1289" s="367">
        <v>34746</v>
      </c>
      <c r="D1289" s="368" t="s">
        <v>10812</v>
      </c>
      <c r="E1289" s="367" t="s">
        <v>8464</v>
      </c>
      <c r="F1289" s="367" t="s">
        <v>10813</v>
      </c>
      <c r="G1289" s="367" t="s">
        <v>10813</v>
      </c>
    </row>
    <row r="1290" spans="1:7">
      <c r="A1290" s="366" t="str">
        <f t="shared" si="20"/>
        <v>SINAPI-I 1360</v>
      </c>
      <c r="B1290" s="367" t="s">
        <v>8342</v>
      </c>
      <c r="C1290" s="367">
        <v>1360</v>
      </c>
      <c r="D1290" s="368" t="s">
        <v>10814</v>
      </c>
      <c r="E1290" s="367" t="s">
        <v>8464</v>
      </c>
      <c r="F1290" s="367" t="s">
        <v>10815</v>
      </c>
      <c r="G1290" s="367" t="s">
        <v>10815</v>
      </c>
    </row>
    <row r="1291" spans="1:7">
      <c r="A1291" s="366" t="str">
        <f t="shared" si="20"/>
        <v>SINAPI-I 1346</v>
      </c>
      <c r="B1291" s="367" t="s">
        <v>8342</v>
      </c>
      <c r="C1291" s="367">
        <v>1346</v>
      </c>
      <c r="D1291" s="368" t="s">
        <v>10816</v>
      </c>
      <c r="E1291" s="367" t="s">
        <v>8464</v>
      </c>
      <c r="F1291" s="367" t="s">
        <v>10817</v>
      </c>
      <c r="G1291" s="367" t="s">
        <v>10817</v>
      </c>
    </row>
    <row r="1292" spans="1:7">
      <c r="A1292" s="366" t="str">
        <f t="shared" si="20"/>
        <v>SINAPI-I 1345</v>
      </c>
      <c r="B1292" s="367" t="s">
        <v>8342</v>
      </c>
      <c r="C1292" s="367">
        <v>1345</v>
      </c>
      <c r="D1292" s="368" t="s">
        <v>10818</v>
      </c>
      <c r="E1292" s="367" t="s">
        <v>8464</v>
      </c>
      <c r="F1292" s="367" t="s">
        <v>10300</v>
      </c>
      <c r="G1292" s="367" t="s">
        <v>10300</v>
      </c>
    </row>
    <row r="1293" spans="1:7">
      <c r="A1293" s="366" t="str">
        <f t="shared" si="20"/>
        <v>SINAPI-I 1347</v>
      </c>
      <c r="B1293" s="367" t="s">
        <v>8342</v>
      </c>
      <c r="C1293" s="367">
        <v>1347</v>
      </c>
      <c r="D1293" s="368" t="s">
        <v>10819</v>
      </c>
      <c r="E1293" s="367" t="s">
        <v>8464</v>
      </c>
      <c r="F1293" s="367" t="s">
        <v>10820</v>
      </c>
      <c r="G1293" s="367" t="s">
        <v>10820</v>
      </c>
    </row>
    <row r="1294" spans="1:7">
      <c r="A1294" s="366" t="str">
        <f t="shared" si="20"/>
        <v>SINAPI-I 1355</v>
      </c>
      <c r="B1294" s="367" t="s">
        <v>8342</v>
      </c>
      <c r="C1294" s="367">
        <v>1355</v>
      </c>
      <c r="D1294" s="368" t="s">
        <v>10821</v>
      </c>
      <c r="E1294" s="367" t="s">
        <v>8464</v>
      </c>
      <c r="F1294" s="367" t="s">
        <v>10822</v>
      </c>
      <c r="G1294" s="367" t="s">
        <v>10822</v>
      </c>
    </row>
    <row r="1295" spans="1:7">
      <c r="A1295" s="366" t="str">
        <f t="shared" si="20"/>
        <v>SINAPI-I 1358</v>
      </c>
      <c r="B1295" s="367" t="s">
        <v>8342</v>
      </c>
      <c r="C1295" s="367">
        <v>1358</v>
      </c>
      <c r="D1295" s="368" t="s">
        <v>10823</v>
      </c>
      <c r="E1295" s="367" t="s">
        <v>8464</v>
      </c>
      <c r="F1295" s="367" t="s">
        <v>10824</v>
      </c>
      <c r="G1295" s="367" t="s">
        <v>10824</v>
      </c>
    </row>
    <row r="1296" spans="1:7">
      <c r="A1296" s="366" t="str">
        <f t="shared" si="20"/>
        <v>SINAPI-I 34659</v>
      </c>
      <c r="B1296" s="367" t="s">
        <v>8342</v>
      </c>
      <c r="C1296" s="367">
        <v>34659</v>
      </c>
      <c r="D1296" s="368" t="s">
        <v>10825</v>
      </c>
      <c r="E1296" s="367" t="s">
        <v>8464</v>
      </c>
      <c r="F1296" s="367" t="s">
        <v>10826</v>
      </c>
      <c r="G1296" s="367" t="s">
        <v>10826</v>
      </c>
    </row>
    <row r="1297" spans="1:7">
      <c r="A1297" s="366" t="str">
        <f t="shared" si="20"/>
        <v>SINAPI-I 34514</v>
      </c>
      <c r="B1297" s="367" t="s">
        <v>8342</v>
      </c>
      <c r="C1297" s="367">
        <v>34514</v>
      </c>
      <c r="D1297" s="368" t="s">
        <v>10827</v>
      </c>
      <c r="E1297" s="367" t="s">
        <v>8464</v>
      </c>
      <c r="F1297" s="367" t="s">
        <v>10828</v>
      </c>
      <c r="G1297" s="367" t="s">
        <v>10828</v>
      </c>
    </row>
    <row r="1298" spans="1:7">
      <c r="A1298" s="366" t="str">
        <f t="shared" si="20"/>
        <v>SINAPI-I 34660</v>
      </c>
      <c r="B1298" s="367" t="s">
        <v>8342</v>
      </c>
      <c r="C1298" s="367">
        <v>34660</v>
      </c>
      <c r="D1298" s="368" t="s">
        <v>10829</v>
      </c>
      <c r="E1298" s="367" t="s">
        <v>8464</v>
      </c>
      <c r="F1298" s="367" t="s">
        <v>10830</v>
      </c>
      <c r="G1298" s="367" t="s">
        <v>10830</v>
      </c>
    </row>
    <row r="1299" spans="1:7">
      <c r="A1299" s="366" t="str">
        <f t="shared" si="20"/>
        <v>SINAPI-I 34661</v>
      </c>
      <c r="B1299" s="367" t="s">
        <v>8342</v>
      </c>
      <c r="C1299" s="367">
        <v>34661</v>
      </c>
      <c r="D1299" s="368" t="s">
        <v>10831</v>
      </c>
      <c r="E1299" s="367" t="s">
        <v>8464</v>
      </c>
      <c r="F1299" s="367" t="s">
        <v>10832</v>
      </c>
      <c r="G1299" s="367" t="s">
        <v>10832</v>
      </c>
    </row>
    <row r="1300" spans="1:7">
      <c r="A1300" s="366" t="str">
        <f t="shared" si="20"/>
        <v>SINAPI-I 34667</v>
      </c>
      <c r="B1300" s="367" t="s">
        <v>8342</v>
      </c>
      <c r="C1300" s="367">
        <v>34667</v>
      </c>
      <c r="D1300" s="368" t="s">
        <v>10833</v>
      </c>
      <c r="E1300" s="367" t="s">
        <v>8464</v>
      </c>
      <c r="F1300" s="367" t="s">
        <v>10834</v>
      </c>
      <c r="G1300" s="367" t="s">
        <v>10834</v>
      </c>
    </row>
    <row r="1301" spans="1:7">
      <c r="A1301" s="366" t="str">
        <f t="shared" si="20"/>
        <v>SINAPI-I 34668</v>
      </c>
      <c r="B1301" s="367" t="s">
        <v>8342</v>
      </c>
      <c r="C1301" s="367">
        <v>34668</v>
      </c>
      <c r="D1301" s="368" t="s">
        <v>10835</v>
      </c>
      <c r="E1301" s="367" t="s">
        <v>8464</v>
      </c>
      <c r="F1301" s="367" t="s">
        <v>10836</v>
      </c>
      <c r="G1301" s="367" t="s">
        <v>10836</v>
      </c>
    </row>
    <row r="1302" spans="1:7">
      <c r="A1302" s="366" t="str">
        <f t="shared" si="20"/>
        <v>SINAPI-I 34741</v>
      </c>
      <c r="B1302" s="367" t="s">
        <v>8342</v>
      </c>
      <c r="C1302" s="367">
        <v>34741</v>
      </c>
      <c r="D1302" s="368" t="s">
        <v>10837</v>
      </c>
      <c r="E1302" s="367" t="s">
        <v>8464</v>
      </c>
      <c r="F1302" s="367" t="s">
        <v>10838</v>
      </c>
      <c r="G1302" s="367" t="s">
        <v>10838</v>
      </c>
    </row>
    <row r="1303" spans="1:7">
      <c r="A1303" s="366" t="str">
        <f t="shared" si="20"/>
        <v>SINAPI-I 34664</v>
      </c>
      <c r="B1303" s="367" t="s">
        <v>8342</v>
      </c>
      <c r="C1303" s="367">
        <v>34664</v>
      </c>
      <c r="D1303" s="368" t="s">
        <v>10839</v>
      </c>
      <c r="E1303" s="367" t="s">
        <v>8464</v>
      </c>
      <c r="F1303" s="367" t="s">
        <v>10840</v>
      </c>
      <c r="G1303" s="367" t="s">
        <v>10840</v>
      </c>
    </row>
    <row r="1304" spans="1:7">
      <c r="A1304" s="366" t="str">
        <f t="shared" si="20"/>
        <v>SINAPI-I 34665</v>
      </c>
      <c r="B1304" s="367" t="s">
        <v>8342</v>
      </c>
      <c r="C1304" s="367">
        <v>34665</v>
      </c>
      <c r="D1304" s="368" t="s">
        <v>10841</v>
      </c>
      <c r="E1304" s="367" t="s">
        <v>8464</v>
      </c>
      <c r="F1304" s="367" t="s">
        <v>10842</v>
      </c>
      <c r="G1304" s="367" t="s">
        <v>10842</v>
      </c>
    </row>
    <row r="1305" spans="1:7">
      <c r="A1305" s="366" t="str">
        <f t="shared" si="20"/>
        <v>SINAPI-I 34666</v>
      </c>
      <c r="B1305" s="367" t="s">
        <v>8342</v>
      </c>
      <c r="C1305" s="367">
        <v>34666</v>
      </c>
      <c r="D1305" s="368" t="s">
        <v>10843</v>
      </c>
      <c r="E1305" s="367" t="s">
        <v>8464</v>
      </c>
      <c r="F1305" s="367" t="s">
        <v>10844</v>
      </c>
      <c r="G1305" s="367" t="s">
        <v>10844</v>
      </c>
    </row>
    <row r="1306" spans="1:7">
      <c r="A1306" s="366" t="str">
        <f t="shared" si="20"/>
        <v>SINAPI-I 34669</v>
      </c>
      <c r="B1306" s="367" t="s">
        <v>8342</v>
      </c>
      <c r="C1306" s="367">
        <v>34669</v>
      </c>
      <c r="D1306" s="368" t="s">
        <v>10845</v>
      </c>
      <c r="E1306" s="367" t="s">
        <v>8464</v>
      </c>
      <c r="F1306" s="367" t="s">
        <v>10846</v>
      </c>
      <c r="G1306" s="367" t="s">
        <v>10846</v>
      </c>
    </row>
    <row r="1307" spans="1:7">
      <c r="A1307" s="366" t="str">
        <f t="shared" si="20"/>
        <v>SINAPI-I 34670</v>
      </c>
      <c r="B1307" s="367" t="s">
        <v>8342</v>
      </c>
      <c r="C1307" s="367">
        <v>34670</v>
      </c>
      <c r="D1307" s="368" t="s">
        <v>10847</v>
      </c>
      <c r="E1307" s="367" t="s">
        <v>8464</v>
      </c>
      <c r="F1307" s="367" t="s">
        <v>10848</v>
      </c>
      <c r="G1307" s="367" t="s">
        <v>10848</v>
      </c>
    </row>
    <row r="1308" spans="1:7">
      <c r="A1308" s="366" t="str">
        <f t="shared" si="20"/>
        <v>SINAPI-I 34671</v>
      </c>
      <c r="B1308" s="367" t="s">
        <v>8342</v>
      </c>
      <c r="C1308" s="367">
        <v>34671</v>
      </c>
      <c r="D1308" s="368" t="s">
        <v>10849</v>
      </c>
      <c r="E1308" s="367" t="s">
        <v>8464</v>
      </c>
      <c r="F1308" s="367" t="s">
        <v>10850</v>
      </c>
      <c r="G1308" s="367" t="s">
        <v>10850</v>
      </c>
    </row>
    <row r="1309" spans="1:7">
      <c r="A1309" s="366" t="str">
        <f t="shared" si="20"/>
        <v>SINAPI-I 34672</v>
      </c>
      <c r="B1309" s="367" t="s">
        <v>8342</v>
      </c>
      <c r="C1309" s="367">
        <v>34672</v>
      </c>
      <c r="D1309" s="368" t="s">
        <v>10851</v>
      </c>
      <c r="E1309" s="367" t="s">
        <v>8464</v>
      </c>
      <c r="F1309" s="367" t="s">
        <v>10852</v>
      </c>
      <c r="G1309" s="367" t="s">
        <v>10852</v>
      </c>
    </row>
    <row r="1310" spans="1:7">
      <c r="A1310" s="366" t="str">
        <f t="shared" si="20"/>
        <v>SINAPI-I 34673</v>
      </c>
      <c r="B1310" s="367" t="s">
        <v>8342</v>
      </c>
      <c r="C1310" s="367">
        <v>34673</v>
      </c>
      <c r="D1310" s="368" t="s">
        <v>10853</v>
      </c>
      <c r="E1310" s="367" t="s">
        <v>8464</v>
      </c>
      <c r="F1310" s="367" t="s">
        <v>10854</v>
      </c>
      <c r="G1310" s="367" t="s">
        <v>10854</v>
      </c>
    </row>
    <row r="1311" spans="1:7">
      <c r="A1311" s="366" t="str">
        <f t="shared" si="20"/>
        <v>SINAPI-I 34674</v>
      </c>
      <c r="B1311" s="367" t="s">
        <v>8342</v>
      </c>
      <c r="C1311" s="367">
        <v>34674</v>
      </c>
      <c r="D1311" s="368" t="s">
        <v>10855</v>
      </c>
      <c r="E1311" s="367" t="s">
        <v>8464</v>
      </c>
      <c r="F1311" s="367" t="s">
        <v>10856</v>
      </c>
      <c r="G1311" s="367" t="s">
        <v>10856</v>
      </c>
    </row>
    <row r="1312" spans="1:7">
      <c r="A1312" s="366" t="str">
        <f t="shared" si="20"/>
        <v>SINAPI-I 34675</v>
      </c>
      <c r="B1312" s="367" t="s">
        <v>8342</v>
      </c>
      <c r="C1312" s="367">
        <v>34675</v>
      </c>
      <c r="D1312" s="368" t="s">
        <v>10857</v>
      </c>
      <c r="E1312" s="367" t="s">
        <v>8464</v>
      </c>
      <c r="F1312" s="367" t="s">
        <v>10173</v>
      </c>
      <c r="G1312" s="367" t="s">
        <v>10173</v>
      </c>
    </row>
    <row r="1313" spans="1:7">
      <c r="A1313" s="366" t="str">
        <f t="shared" si="20"/>
        <v>SINAPI-I 34676</v>
      </c>
      <c r="B1313" s="367" t="s">
        <v>8342</v>
      </c>
      <c r="C1313" s="367">
        <v>34676</v>
      </c>
      <c r="D1313" s="368" t="s">
        <v>10858</v>
      </c>
      <c r="E1313" s="367" t="s">
        <v>8464</v>
      </c>
      <c r="F1313" s="367" t="s">
        <v>10859</v>
      </c>
      <c r="G1313" s="367" t="s">
        <v>10859</v>
      </c>
    </row>
    <row r="1314" spans="1:7">
      <c r="A1314" s="366" t="str">
        <f t="shared" si="20"/>
        <v>SINAPI-I 34677</v>
      </c>
      <c r="B1314" s="367" t="s">
        <v>8342</v>
      </c>
      <c r="C1314" s="367">
        <v>34677</v>
      </c>
      <c r="D1314" s="368" t="s">
        <v>10860</v>
      </c>
      <c r="E1314" s="367" t="s">
        <v>8464</v>
      </c>
      <c r="F1314" s="367" t="s">
        <v>10861</v>
      </c>
      <c r="G1314" s="367" t="s">
        <v>10861</v>
      </c>
    </row>
    <row r="1315" spans="1:7" ht="22.5">
      <c r="A1315" s="366" t="str">
        <f t="shared" si="20"/>
        <v>SINAPI-I 43126</v>
      </c>
      <c r="B1315" s="367" t="s">
        <v>8342</v>
      </c>
      <c r="C1315" s="367">
        <v>43126</v>
      </c>
      <c r="D1315" s="368" t="s">
        <v>10862</v>
      </c>
      <c r="E1315" s="367" t="s">
        <v>8464</v>
      </c>
      <c r="F1315" s="367" t="s">
        <v>10863</v>
      </c>
      <c r="G1315" s="367" t="s">
        <v>10863</v>
      </c>
    </row>
    <row r="1316" spans="1:7" ht="22.5">
      <c r="A1316" s="366" t="str">
        <f t="shared" si="20"/>
        <v>SINAPI-I 43124</v>
      </c>
      <c r="B1316" s="367" t="s">
        <v>8342</v>
      </c>
      <c r="C1316" s="367">
        <v>43124</v>
      </c>
      <c r="D1316" s="368" t="s">
        <v>10864</v>
      </c>
      <c r="E1316" s="367" t="s">
        <v>8464</v>
      </c>
      <c r="F1316" s="367" t="s">
        <v>10865</v>
      </c>
      <c r="G1316" s="367" t="s">
        <v>10865</v>
      </c>
    </row>
    <row r="1317" spans="1:7" ht="22.5">
      <c r="A1317" s="366" t="str">
        <f t="shared" si="20"/>
        <v>SINAPI-I 43125</v>
      </c>
      <c r="B1317" s="367" t="s">
        <v>8342</v>
      </c>
      <c r="C1317" s="367">
        <v>43125</v>
      </c>
      <c r="D1317" s="368" t="s">
        <v>10866</v>
      </c>
      <c r="E1317" s="367" t="s">
        <v>8464</v>
      </c>
      <c r="F1317" s="367" t="s">
        <v>10867</v>
      </c>
      <c r="G1317" s="367" t="s">
        <v>10867</v>
      </c>
    </row>
    <row r="1318" spans="1:7" ht="22.5">
      <c r="A1318" s="366" t="str">
        <f t="shared" si="20"/>
        <v>SINAPI-I 40623</v>
      </c>
      <c r="B1318" s="367" t="s">
        <v>8342</v>
      </c>
      <c r="C1318" s="367">
        <v>40623</v>
      </c>
      <c r="D1318" s="368" t="s">
        <v>10868</v>
      </c>
      <c r="E1318" s="367" t="s">
        <v>9452</v>
      </c>
      <c r="F1318" s="367" t="s">
        <v>10869</v>
      </c>
      <c r="G1318" s="367" t="s">
        <v>10869</v>
      </c>
    </row>
    <row r="1319" spans="1:7">
      <c r="A1319" s="366" t="str">
        <f t="shared" si="20"/>
        <v>SINAPI-I 11112</v>
      </c>
      <c r="B1319" s="367" t="s">
        <v>8342</v>
      </c>
      <c r="C1319" s="367">
        <v>11112</v>
      </c>
      <c r="D1319" s="368" t="s">
        <v>10870</v>
      </c>
      <c r="E1319" s="367" t="s">
        <v>8574</v>
      </c>
      <c r="F1319" s="367" t="s">
        <v>10871</v>
      </c>
      <c r="G1319" s="367" t="s">
        <v>10871</v>
      </c>
    </row>
    <row r="1320" spans="1:7">
      <c r="A1320" s="366" t="str">
        <f t="shared" si="20"/>
        <v>SINAPI-I 11115</v>
      </c>
      <c r="B1320" s="367" t="s">
        <v>8342</v>
      </c>
      <c r="C1320" s="367">
        <v>11115</v>
      </c>
      <c r="D1320" s="368" t="s">
        <v>10872</v>
      </c>
      <c r="E1320" s="367" t="s">
        <v>8523</v>
      </c>
      <c r="F1320" s="367" t="s">
        <v>10873</v>
      </c>
      <c r="G1320" s="367" t="s">
        <v>10873</v>
      </c>
    </row>
    <row r="1321" spans="1:7">
      <c r="A1321" s="366" t="str">
        <f t="shared" si="20"/>
        <v>SINAPI-I 11113</v>
      </c>
      <c r="B1321" s="367" t="s">
        <v>8342</v>
      </c>
      <c r="C1321" s="367">
        <v>11113</v>
      </c>
      <c r="D1321" s="368" t="s">
        <v>10874</v>
      </c>
      <c r="E1321" s="367" t="s">
        <v>8574</v>
      </c>
      <c r="F1321" s="367" t="s">
        <v>10875</v>
      </c>
      <c r="G1321" s="367" t="s">
        <v>10875</v>
      </c>
    </row>
    <row r="1322" spans="1:7">
      <c r="A1322" s="366" t="str">
        <f t="shared" si="20"/>
        <v>SINAPI-I 11114</v>
      </c>
      <c r="B1322" s="367" t="s">
        <v>8342</v>
      </c>
      <c r="C1322" s="367">
        <v>11114</v>
      </c>
      <c r="D1322" s="368" t="s">
        <v>10876</v>
      </c>
      <c r="E1322" s="367" t="s">
        <v>8523</v>
      </c>
      <c r="F1322" s="367" t="s">
        <v>10877</v>
      </c>
      <c r="G1322" s="367" t="s">
        <v>10877</v>
      </c>
    </row>
    <row r="1323" spans="1:7">
      <c r="A1323" s="366" t="str">
        <f t="shared" si="20"/>
        <v>SINAPI-I 11122</v>
      </c>
      <c r="B1323" s="367" t="s">
        <v>8342</v>
      </c>
      <c r="C1323" s="367">
        <v>11122</v>
      </c>
      <c r="D1323" s="368" t="s">
        <v>10878</v>
      </c>
      <c r="E1323" s="367" t="s">
        <v>8574</v>
      </c>
      <c r="F1323" s="367" t="s">
        <v>10879</v>
      </c>
      <c r="G1323" s="367" t="s">
        <v>10879</v>
      </c>
    </row>
    <row r="1324" spans="1:7">
      <c r="A1324" s="366" t="str">
        <f t="shared" si="20"/>
        <v>SINAPI-I 11123</v>
      </c>
      <c r="B1324" s="367" t="s">
        <v>8342</v>
      </c>
      <c r="C1324" s="367">
        <v>11123</v>
      </c>
      <c r="D1324" s="368" t="s">
        <v>10880</v>
      </c>
      <c r="E1324" s="367" t="s">
        <v>8574</v>
      </c>
      <c r="F1324" s="367" t="s">
        <v>10871</v>
      </c>
      <c r="G1324" s="367" t="s">
        <v>10871</v>
      </c>
    </row>
    <row r="1325" spans="1:7">
      <c r="A1325" s="366" t="str">
        <f t="shared" si="20"/>
        <v>SINAPI-I 11125</v>
      </c>
      <c r="B1325" s="367" t="s">
        <v>8342</v>
      </c>
      <c r="C1325" s="367">
        <v>11125</v>
      </c>
      <c r="D1325" s="368" t="s">
        <v>10881</v>
      </c>
      <c r="E1325" s="367" t="s">
        <v>8574</v>
      </c>
      <c r="F1325" s="367" t="s">
        <v>10882</v>
      </c>
      <c r="G1325" s="367" t="s">
        <v>10882</v>
      </c>
    </row>
    <row r="1326" spans="1:7" ht="22.5">
      <c r="A1326" s="366" t="str">
        <f t="shared" si="20"/>
        <v>SINAPI-I 12083</v>
      </c>
      <c r="B1326" s="367" t="s">
        <v>8342</v>
      </c>
      <c r="C1326" s="367">
        <v>12083</v>
      </c>
      <c r="D1326" s="368" t="s">
        <v>10883</v>
      </c>
      <c r="E1326" s="367" t="s">
        <v>8327</v>
      </c>
      <c r="F1326" s="367" t="s">
        <v>10884</v>
      </c>
      <c r="G1326" s="367" t="s">
        <v>10884</v>
      </c>
    </row>
    <row r="1327" spans="1:7" ht="22.5">
      <c r="A1327" s="366" t="str">
        <f t="shared" si="20"/>
        <v>SINAPI-I 12081</v>
      </c>
      <c r="B1327" s="367" t="s">
        <v>8342</v>
      </c>
      <c r="C1327" s="367">
        <v>12081</v>
      </c>
      <c r="D1327" s="368" t="s">
        <v>10885</v>
      </c>
      <c r="E1327" s="367" t="s">
        <v>8327</v>
      </c>
      <c r="F1327" s="367" t="s">
        <v>10886</v>
      </c>
      <c r="G1327" s="367" t="s">
        <v>10886</v>
      </c>
    </row>
    <row r="1328" spans="1:7" ht="22.5">
      <c r="A1328" s="366" t="str">
        <f t="shared" si="20"/>
        <v>SINAPI-I 12082</v>
      </c>
      <c r="B1328" s="367" t="s">
        <v>8342</v>
      </c>
      <c r="C1328" s="367">
        <v>12082</v>
      </c>
      <c r="D1328" s="368" t="s">
        <v>10887</v>
      </c>
      <c r="E1328" s="367" t="s">
        <v>8327</v>
      </c>
      <c r="F1328" s="367" t="s">
        <v>10888</v>
      </c>
      <c r="G1328" s="367" t="s">
        <v>10888</v>
      </c>
    </row>
    <row r="1329" spans="1:7" ht="22.5">
      <c r="A1329" s="366" t="str">
        <f t="shared" si="20"/>
        <v>SINAPI-I 13354</v>
      </c>
      <c r="B1329" s="367" t="s">
        <v>8342</v>
      </c>
      <c r="C1329" s="367">
        <v>13354</v>
      </c>
      <c r="D1329" s="368" t="s">
        <v>10889</v>
      </c>
      <c r="E1329" s="367" t="s">
        <v>8327</v>
      </c>
      <c r="F1329" s="367" t="s">
        <v>10890</v>
      </c>
      <c r="G1329" s="367" t="s">
        <v>10890</v>
      </c>
    </row>
    <row r="1330" spans="1:7" ht="22.5">
      <c r="A1330" s="366" t="str">
        <f t="shared" si="20"/>
        <v>SINAPI-I 14057</v>
      </c>
      <c r="B1330" s="367" t="s">
        <v>8342</v>
      </c>
      <c r="C1330" s="367">
        <v>14057</v>
      </c>
      <c r="D1330" s="368" t="s">
        <v>10891</v>
      </c>
      <c r="E1330" s="367" t="s">
        <v>8327</v>
      </c>
      <c r="F1330" s="367" t="s">
        <v>10892</v>
      </c>
      <c r="G1330" s="367" t="s">
        <v>10892</v>
      </c>
    </row>
    <row r="1331" spans="1:7" ht="22.5">
      <c r="A1331" s="366" t="str">
        <f t="shared" si="20"/>
        <v>SINAPI-I 14058</v>
      </c>
      <c r="B1331" s="367" t="s">
        <v>8342</v>
      </c>
      <c r="C1331" s="367">
        <v>14058</v>
      </c>
      <c r="D1331" s="368" t="s">
        <v>10893</v>
      </c>
      <c r="E1331" s="367" t="s">
        <v>8327</v>
      </c>
      <c r="F1331" s="367" t="s">
        <v>10894</v>
      </c>
      <c r="G1331" s="367" t="s">
        <v>10894</v>
      </c>
    </row>
    <row r="1332" spans="1:7" ht="22.5">
      <c r="A1332" s="366" t="str">
        <f t="shared" si="20"/>
        <v>SINAPI-I 20971</v>
      </c>
      <c r="B1332" s="367" t="s">
        <v>8342</v>
      </c>
      <c r="C1332" s="367">
        <v>20971</v>
      </c>
      <c r="D1332" s="368" t="s">
        <v>10895</v>
      </c>
      <c r="E1332" s="367" t="s">
        <v>8327</v>
      </c>
      <c r="F1332" s="367" t="s">
        <v>10896</v>
      </c>
      <c r="G1332" s="367" t="s">
        <v>10896</v>
      </c>
    </row>
    <row r="1333" spans="1:7" ht="22.5">
      <c r="A1333" s="366" t="str">
        <f t="shared" si="20"/>
        <v>SINAPI-I 5047</v>
      </c>
      <c r="B1333" s="367" t="s">
        <v>8342</v>
      </c>
      <c r="C1333" s="367">
        <v>5047</v>
      </c>
      <c r="D1333" s="368" t="s">
        <v>10897</v>
      </c>
      <c r="E1333" s="367" t="s">
        <v>8327</v>
      </c>
      <c r="F1333" s="367" t="s">
        <v>10898</v>
      </c>
      <c r="G1333" s="367" t="s">
        <v>10898</v>
      </c>
    </row>
    <row r="1334" spans="1:7" ht="22.5">
      <c r="A1334" s="366" t="str">
        <f t="shared" si="20"/>
        <v>SINAPI-I 13369</v>
      </c>
      <c r="B1334" s="367" t="s">
        <v>8342</v>
      </c>
      <c r="C1334" s="367">
        <v>13369</v>
      </c>
      <c r="D1334" s="368" t="s">
        <v>10899</v>
      </c>
      <c r="E1334" s="367" t="s">
        <v>8327</v>
      </c>
      <c r="F1334" s="367" t="s">
        <v>10900</v>
      </c>
      <c r="G1334" s="367" t="s">
        <v>10900</v>
      </c>
    </row>
    <row r="1335" spans="1:7" ht="22.5">
      <c r="A1335" s="366" t="str">
        <f t="shared" si="20"/>
        <v>SINAPI-I 13370</v>
      </c>
      <c r="B1335" s="367" t="s">
        <v>8342</v>
      </c>
      <c r="C1335" s="367">
        <v>13370</v>
      </c>
      <c r="D1335" s="368" t="s">
        <v>10901</v>
      </c>
      <c r="E1335" s="367" t="s">
        <v>8327</v>
      </c>
      <c r="F1335" s="367" t="s">
        <v>10902</v>
      </c>
      <c r="G1335" s="367" t="s">
        <v>10902</v>
      </c>
    </row>
    <row r="1336" spans="1:7">
      <c r="A1336" s="366" t="str">
        <f t="shared" si="20"/>
        <v>SINAPI-I 13279</v>
      </c>
      <c r="B1336" s="367" t="s">
        <v>8342</v>
      </c>
      <c r="C1336" s="367">
        <v>13279</v>
      </c>
      <c r="D1336" s="368" t="s">
        <v>10903</v>
      </c>
      <c r="E1336" s="367" t="s">
        <v>8574</v>
      </c>
      <c r="F1336" s="367" t="s">
        <v>10904</v>
      </c>
      <c r="G1336" s="367" t="s">
        <v>10904</v>
      </c>
    </row>
    <row r="1337" spans="1:7">
      <c r="A1337" s="366" t="str">
        <f t="shared" si="20"/>
        <v>SINAPI-I 11977</v>
      </c>
      <c r="B1337" s="367" t="s">
        <v>8342</v>
      </c>
      <c r="C1337" s="367">
        <v>11977</v>
      </c>
      <c r="D1337" s="368" t="s">
        <v>10905</v>
      </c>
      <c r="E1337" s="367" t="s">
        <v>8327</v>
      </c>
      <c r="F1337" s="367" t="s">
        <v>10102</v>
      </c>
      <c r="G1337" s="367" t="s">
        <v>10102</v>
      </c>
    </row>
    <row r="1338" spans="1:7">
      <c r="A1338" s="366" t="str">
        <f t="shared" si="20"/>
        <v>SINAPI-I 11975</v>
      </c>
      <c r="B1338" s="367" t="s">
        <v>8342</v>
      </c>
      <c r="C1338" s="367">
        <v>11975</v>
      </c>
      <c r="D1338" s="368" t="s">
        <v>10906</v>
      </c>
      <c r="E1338" s="367" t="s">
        <v>8327</v>
      </c>
      <c r="F1338" s="367" t="s">
        <v>10907</v>
      </c>
      <c r="G1338" s="367" t="s">
        <v>10907</v>
      </c>
    </row>
    <row r="1339" spans="1:7">
      <c r="A1339" s="366" t="str">
        <f t="shared" si="20"/>
        <v>SINAPI-I 39746</v>
      </c>
      <c r="B1339" s="367" t="s">
        <v>8342</v>
      </c>
      <c r="C1339" s="367">
        <v>39746</v>
      </c>
      <c r="D1339" s="368" t="s">
        <v>10908</v>
      </c>
      <c r="E1339" s="367" t="s">
        <v>8327</v>
      </c>
      <c r="F1339" s="367" t="s">
        <v>10909</v>
      </c>
      <c r="G1339" s="367" t="s">
        <v>10909</v>
      </c>
    </row>
    <row r="1340" spans="1:7">
      <c r="A1340" s="366" t="str">
        <f t="shared" si="20"/>
        <v>SINAPI-I 11976</v>
      </c>
      <c r="B1340" s="367" t="s">
        <v>8342</v>
      </c>
      <c r="C1340" s="367">
        <v>11976</v>
      </c>
      <c r="D1340" s="368" t="s">
        <v>10910</v>
      </c>
      <c r="E1340" s="367" t="s">
        <v>8327</v>
      </c>
      <c r="F1340" s="367" t="s">
        <v>8363</v>
      </c>
      <c r="G1340" s="367" t="s">
        <v>8363</v>
      </c>
    </row>
    <row r="1341" spans="1:7">
      <c r="A1341" s="366" t="str">
        <f t="shared" si="20"/>
        <v>SINAPI-I 1368</v>
      </c>
      <c r="B1341" s="367" t="s">
        <v>8342</v>
      </c>
      <c r="C1341" s="367">
        <v>1368</v>
      </c>
      <c r="D1341" s="368" t="s">
        <v>10911</v>
      </c>
      <c r="E1341" s="367" t="s">
        <v>8327</v>
      </c>
      <c r="F1341" s="367" t="s">
        <v>10912</v>
      </c>
      <c r="G1341" s="367" t="s">
        <v>10912</v>
      </c>
    </row>
    <row r="1342" spans="1:7">
      <c r="A1342" s="366" t="str">
        <f t="shared" si="20"/>
        <v>SINAPI-I 1367</v>
      </c>
      <c r="B1342" s="367" t="s">
        <v>8342</v>
      </c>
      <c r="C1342" s="367">
        <v>1367</v>
      </c>
      <c r="D1342" s="368" t="s">
        <v>10913</v>
      </c>
      <c r="E1342" s="367" t="s">
        <v>8327</v>
      </c>
      <c r="F1342" s="367" t="s">
        <v>10914</v>
      </c>
      <c r="G1342" s="367" t="s">
        <v>10914</v>
      </c>
    </row>
    <row r="1343" spans="1:7">
      <c r="A1343" s="366" t="str">
        <f t="shared" si="20"/>
        <v>SINAPI-I 7608</v>
      </c>
      <c r="B1343" s="367" t="s">
        <v>8342</v>
      </c>
      <c r="C1343" s="367">
        <v>7608</v>
      </c>
      <c r="D1343" s="368" t="s">
        <v>10915</v>
      </c>
      <c r="E1343" s="367" t="s">
        <v>8327</v>
      </c>
      <c r="F1343" s="367" t="s">
        <v>10916</v>
      </c>
      <c r="G1343" s="367" t="s">
        <v>10916</v>
      </c>
    </row>
    <row r="1344" spans="1:7">
      <c r="A1344" s="366" t="str">
        <f t="shared" si="20"/>
        <v>SINAPI-I 1380</v>
      </c>
      <c r="B1344" s="367" t="s">
        <v>8342</v>
      </c>
      <c r="C1344" s="367">
        <v>1380</v>
      </c>
      <c r="D1344" s="368" t="s">
        <v>10917</v>
      </c>
      <c r="E1344" s="367" t="s">
        <v>8574</v>
      </c>
      <c r="F1344" s="367" t="s">
        <v>8608</v>
      </c>
      <c r="G1344" s="367" t="s">
        <v>8608</v>
      </c>
    </row>
    <row r="1345" spans="1:7">
      <c r="A1345" s="366" t="str">
        <f t="shared" si="20"/>
        <v>SINAPI-I 1375</v>
      </c>
      <c r="B1345" s="367" t="s">
        <v>8342</v>
      </c>
      <c r="C1345" s="367">
        <v>1375</v>
      </c>
      <c r="D1345" s="368" t="s">
        <v>10918</v>
      </c>
      <c r="E1345" s="367" t="s">
        <v>8574</v>
      </c>
      <c r="F1345" s="367" t="s">
        <v>10919</v>
      </c>
      <c r="G1345" s="367" t="s">
        <v>10919</v>
      </c>
    </row>
    <row r="1346" spans="1:7">
      <c r="A1346" s="366" t="str">
        <f t="shared" si="20"/>
        <v>SINAPI-I 1379</v>
      </c>
      <c r="B1346" s="367" t="s">
        <v>8342</v>
      </c>
      <c r="C1346" s="367">
        <v>1379</v>
      </c>
      <c r="D1346" s="368" t="s">
        <v>10920</v>
      </c>
      <c r="E1346" s="367" t="s">
        <v>8574</v>
      </c>
      <c r="F1346" s="367" t="s">
        <v>9249</v>
      </c>
      <c r="G1346" s="367" t="s">
        <v>9249</v>
      </c>
    </row>
    <row r="1347" spans="1:7">
      <c r="A1347" s="366" t="str">
        <f t="shared" si="20"/>
        <v>SINAPI-I 10511</v>
      </c>
      <c r="B1347" s="367" t="s">
        <v>8342</v>
      </c>
      <c r="C1347" s="367">
        <v>10511</v>
      </c>
      <c r="D1347" s="368" t="s">
        <v>10921</v>
      </c>
      <c r="E1347" s="367" t="s">
        <v>10922</v>
      </c>
      <c r="F1347" s="367" t="s">
        <v>10923</v>
      </c>
      <c r="G1347" s="367" t="s">
        <v>10923</v>
      </c>
    </row>
    <row r="1348" spans="1:7">
      <c r="A1348" s="366" t="str">
        <f t="shared" si="20"/>
        <v>SINAPI-I 13284</v>
      </c>
      <c r="B1348" s="367" t="s">
        <v>8342</v>
      </c>
      <c r="C1348" s="367">
        <v>13284</v>
      </c>
      <c r="D1348" s="368" t="s">
        <v>10924</v>
      </c>
      <c r="E1348" s="367" t="s">
        <v>8574</v>
      </c>
      <c r="F1348" s="367" t="s">
        <v>8635</v>
      </c>
      <c r="G1348" s="367" t="s">
        <v>8635</v>
      </c>
    </row>
    <row r="1349" spans="1:7">
      <c r="A1349" s="366" t="str">
        <f t="shared" si="20"/>
        <v>SINAPI-I 25974</v>
      </c>
      <c r="B1349" s="367" t="s">
        <v>8342</v>
      </c>
      <c r="C1349" s="367">
        <v>25974</v>
      </c>
      <c r="D1349" s="368" t="s">
        <v>10925</v>
      </c>
      <c r="E1349" s="367" t="s">
        <v>8574</v>
      </c>
      <c r="F1349" s="367" t="s">
        <v>10926</v>
      </c>
      <c r="G1349" s="367" t="s">
        <v>10926</v>
      </c>
    </row>
    <row r="1350" spans="1:7">
      <c r="A1350" s="366" t="str">
        <f t="shared" si="20"/>
        <v>SINAPI-I 1382</v>
      </c>
      <c r="B1350" s="367" t="s">
        <v>8342</v>
      </c>
      <c r="C1350" s="367">
        <v>1382</v>
      </c>
      <c r="D1350" s="368" t="s">
        <v>10927</v>
      </c>
      <c r="E1350" s="367" t="s">
        <v>10922</v>
      </c>
      <c r="F1350" s="367" t="s">
        <v>10928</v>
      </c>
      <c r="G1350" s="367" t="s">
        <v>10928</v>
      </c>
    </row>
    <row r="1351" spans="1:7">
      <c r="A1351" s="366" t="str">
        <f t="shared" ref="A1351:A1414" si="21">CONCATENAR</f>
        <v>SINAPI-I 34753</v>
      </c>
      <c r="B1351" s="367" t="s">
        <v>8342</v>
      </c>
      <c r="C1351" s="367">
        <v>34753</v>
      </c>
      <c r="D1351" s="368" t="s">
        <v>10929</v>
      </c>
      <c r="E1351" s="367" t="s">
        <v>8574</v>
      </c>
      <c r="F1351" s="367" t="s">
        <v>8804</v>
      </c>
      <c r="G1351" s="367" t="s">
        <v>8804</v>
      </c>
    </row>
    <row r="1352" spans="1:7" ht="22.5">
      <c r="A1352" s="366" t="str">
        <f t="shared" si="21"/>
        <v>SINAPI-I 420</v>
      </c>
      <c r="B1352" s="367" t="s">
        <v>8342</v>
      </c>
      <c r="C1352" s="367">
        <v>420</v>
      </c>
      <c r="D1352" s="368" t="s">
        <v>10930</v>
      </c>
      <c r="E1352" s="367" t="s">
        <v>8327</v>
      </c>
      <c r="F1352" s="367" t="s">
        <v>10931</v>
      </c>
      <c r="G1352" s="367" t="s">
        <v>10931</v>
      </c>
    </row>
    <row r="1353" spans="1:7" ht="22.5">
      <c r="A1353" s="366" t="str">
        <f t="shared" si="21"/>
        <v>SINAPI-I 12327</v>
      </c>
      <c r="B1353" s="367" t="s">
        <v>8342</v>
      </c>
      <c r="C1353" s="367">
        <v>12327</v>
      </c>
      <c r="D1353" s="368" t="s">
        <v>10932</v>
      </c>
      <c r="E1353" s="367" t="s">
        <v>8327</v>
      </c>
      <c r="F1353" s="367" t="s">
        <v>10933</v>
      </c>
      <c r="G1353" s="367" t="s">
        <v>10933</v>
      </c>
    </row>
    <row r="1354" spans="1:7">
      <c r="A1354" s="366" t="str">
        <f t="shared" si="21"/>
        <v>SINAPI-I 36148</v>
      </c>
      <c r="B1354" s="367" t="s">
        <v>8342</v>
      </c>
      <c r="C1354" s="367">
        <v>36148</v>
      </c>
      <c r="D1354" s="368" t="s">
        <v>10934</v>
      </c>
      <c r="E1354" s="367" t="s">
        <v>8327</v>
      </c>
      <c r="F1354" s="367" t="s">
        <v>9753</v>
      </c>
      <c r="G1354" s="367" t="s">
        <v>9753</v>
      </c>
    </row>
    <row r="1355" spans="1:7">
      <c r="A1355" s="366" t="str">
        <f t="shared" si="21"/>
        <v>SINAPI-I 12329</v>
      </c>
      <c r="B1355" s="367" t="s">
        <v>8342</v>
      </c>
      <c r="C1355" s="367">
        <v>12329</v>
      </c>
      <c r="D1355" s="368" t="s">
        <v>10935</v>
      </c>
      <c r="E1355" s="367" t="s">
        <v>8574</v>
      </c>
      <c r="F1355" s="367" t="s">
        <v>10936</v>
      </c>
      <c r="G1355" s="367" t="s">
        <v>10936</v>
      </c>
    </row>
    <row r="1356" spans="1:7">
      <c r="A1356" s="366" t="str">
        <f t="shared" si="21"/>
        <v>SINAPI-I 1339</v>
      </c>
      <c r="B1356" s="367" t="s">
        <v>8342</v>
      </c>
      <c r="C1356" s="367">
        <v>1339</v>
      </c>
      <c r="D1356" s="368" t="s">
        <v>10937</v>
      </c>
      <c r="E1356" s="367" t="s">
        <v>8574</v>
      </c>
      <c r="F1356" s="367" t="s">
        <v>10938</v>
      </c>
      <c r="G1356" s="367" t="s">
        <v>10938</v>
      </c>
    </row>
    <row r="1357" spans="1:7">
      <c r="A1357" s="366" t="str">
        <f t="shared" si="21"/>
        <v>SINAPI-I 11849</v>
      </c>
      <c r="B1357" s="367" t="s">
        <v>8342</v>
      </c>
      <c r="C1357" s="367">
        <v>11849</v>
      </c>
      <c r="D1357" s="368" t="s">
        <v>10939</v>
      </c>
      <c r="E1357" s="367" t="s">
        <v>8551</v>
      </c>
      <c r="F1357" s="367" t="s">
        <v>10940</v>
      </c>
      <c r="G1357" s="367" t="s">
        <v>10940</v>
      </c>
    </row>
    <row r="1358" spans="1:7">
      <c r="A1358" s="366" t="str">
        <f t="shared" si="21"/>
        <v>SINAPI-I 37418</v>
      </c>
      <c r="B1358" s="367" t="s">
        <v>8342</v>
      </c>
      <c r="C1358" s="367">
        <v>37418</v>
      </c>
      <c r="D1358" s="368" t="s">
        <v>10941</v>
      </c>
      <c r="E1358" s="367" t="s">
        <v>8327</v>
      </c>
      <c r="F1358" s="367" t="s">
        <v>10942</v>
      </c>
      <c r="G1358" s="367" t="s">
        <v>10942</v>
      </c>
    </row>
    <row r="1359" spans="1:7">
      <c r="A1359" s="366" t="str">
        <f t="shared" si="21"/>
        <v>SINAPI-I 37419</v>
      </c>
      <c r="B1359" s="367" t="s">
        <v>8342</v>
      </c>
      <c r="C1359" s="367">
        <v>37419</v>
      </c>
      <c r="D1359" s="368" t="s">
        <v>10943</v>
      </c>
      <c r="E1359" s="367" t="s">
        <v>8327</v>
      </c>
      <c r="F1359" s="367" t="s">
        <v>10944</v>
      </c>
      <c r="G1359" s="367" t="s">
        <v>10944</v>
      </c>
    </row>
    <row r="1360" spans="1:7" ht="22.5">
      <c r="A1360" s="366" t="str">
        <f t="shared" si="21"/>
        <v>SINAPI-I 1427</v>
      </c>
      <c r="B1360" s="367" t="s">
        <v>8342</v>
      </c>
      <c r="C1360" s="367">
        <v>1427</v>
      </c>
      <c r="D1360" s="368" t="s">
        <v>10945</v>
      </c>
      <c r="E1360" s="367" t="s">
        <v>8327</v>
      </c>
      <c r="F1360" s="367" t="s">
        <v>10946</v>
      </c>
      <c r="G1360" s="367" t="s">
        <v>10946</v>
      </c>
    </row>
    <row r="1361" spans="1:7" ht="22.5">
      <c r="A1361" s="366" t="str">
        <f t="shared" si="21"/>
        <v>SINAPI-I 1402</v>
      </c>
      <c r="B1361" s="367" t="s">
        <v>8342</v>
      </c>
      <c r="C1361" s="367">
        <v>1402</v>
      </c>
      <c r="D1361" s="368" t="s">
        <v>10947</v>
      </c>
      <c r="E1361" s="367" t="s">
        <v>8327</v>
      </c>
      <c r="F1361" s="367" t="s">
        <v>10207</v>
      </c>
      <c r="G1361" s="367" t="s">
        <v>10207</v>
      </c>
    </row>
    <row r="1362" spans="1:7" ht="22.5">
      <c r="A1362" s="366" t="str">
        <f t="shared" si="21"/>
        <v>SINAPI-I 1420</v>
      </c>
      <c r="B1362" s="367" t="s">
        <v>8342</v>
      </c>
      <c r="C1362" s="367">
        <v>1420</v>
      </c>
      <c r="D1362" s="368" t="s">
        <v>10948</v>
      </c>
      <c r="E1362" s="367" t="s">
        <v>8327</v>
      </c>
      <c r="F1362" s="367" t="s">
        <v>10617</v>
      </c>
      <c r="G1362" s="367" t="s">
        <v>10617</v>
      </c>
    </row>
    <row r="1363" spans="1:7" ht="22.5">
      <c r="A1363" s="366" t="str">
        <f t="shared" si="21"/>
        <v>SINAPI-I 1419</v>
      </c>
      <c r="B1363" s="367" t="s">
        <v>8342</v>
      </c>
      <c r="C1363" s="367">
        <v>1419</v>
      </c>
      <c r="D1363" s="368" t="s">
        <v>10949</v>
      </c>
      <c r="E1363" s="367" t="s">
        <v>8327</v>
      </c>
      <c r="F1363" s="367" t="s">
        <v>10552</v>
      </c>
      <c r="G1363" s="367" t="s">
        <v>10552</v>
      </c>
    </row>
    <row r="1364" spans="1:7" ht="22.5">
      <c r="A1364" s="366" t="str">
        <f t="shared" si="21"/>
        <v>SINAPI-I 1414</v>
      </c>
      <c r="B1364" s="367" t="s">
        <v>8342</v>
      </c>
      <c r="C1364" s="367">
        <v>1414</v>
      </c>
      <c r="D1364" s="368" t="s">
        <v>10950</v>
      </c>
      <c r="E1364" s="367" t="s">
        <v>8327</v>
      </c>
      <c r="F1364" s="367" t="s">
        <v>10951</v>
      </c>
      <c r="G1364" s="367" t="s">
        <v>10951</v>
      </c>
    </row>
    <row r="1365" spans="1:7" ht="22.5">
      <c r="A1365" s="366" t="str">
        <f t="shared" si="21"/>
        <v>SINAPI-I 1413</v>
      </c>
      <c r="B1365" s="367" t="s">
        <v>8342</v>
      </c>
      <c r="C1365" s="367">
        <v>1413</v>
      </c>
      <c r="D1365" s="368" t="s">
        <v>10952</v>
      </c>
      <c r="E1365" s="367" t="s">
        <v>8327</v>
      </c>
      <c r="F1365" s="367" t="s">
        <v>10953</v>
      </c>
      <c r="G1365" s="367" t="s">
        <v>10953</v>
      </c>
    </row>
    <row r="1366" spans="1:7" ht="22.5">
      <c r="A1366" s="366" t="str">
        <f t="shared" si="21"/>
        <v>SINAPI-I 1412</v>
      </c>
      <c r="B1366" s="367" t="s">
        <v>8342</v>
      </c>
      <c r="C1366" s="367">
        <v>1412</v>
      </c>
      <c r="D1366" s="368" t="s">
        <v>10954</v>
      </c>
      <c r="E1366" s="367" t="s">
        <v>8327</v>
      </c>
      <c r="F1366" s="367" t="s">
        <v>10955</v>
      </c>
      <c r="G1366" s="367" t="s">
        <v>10955</v>
      </c>
    </row>
    <row r="1367" spans="1:7" ht="22.5">
      <c r="A1367" s="366" t="str">
        <f t="shared" si="21"/>
        <v>SINAPI-I 1411</v>
      </c>
      <c r="B1367" s="367" t="s">
        <v>8342</v>
      </c>
      <c r="C1367" s="367">
        <v>1411</v>
      </c>
      <c r="D1367" s="368" t="s">
        <v>10956</v>
      </c>
      <c r="E1367" s="367" t="s">
        <v>8327</v>
      </c>
      <c r="F1367" s="367" t="s">
        <v>10957</v>
      </c>
      <c r="G1367" s="367" t="s">
        <v>10957</v>
      </c>
    </row>
    <row r="1368" spans="1:7" ht="22.5">
      <c r="A1368" s="366" t="str">
        <f t="shared" si="21"/>
        <v>SINAPI-I 1406</v>
      </c>
      <c r="B1368" s="367" t="s">
        <v>8342</v>
      </c>
      <c r="C1368" s="367">
        <v>1406</v>
      </c>
      <c r="D1368" s="368" t="s">
        <v>10958</v>
      </c>
      <c r="E1368" s="367" t="s">
        <v>8327</v>
      </c>
      <c r="F1368" s="367" t="s">
        <v>10959</v>
      </c>
      <c r="G1368" s="367" t="s">
        <v>10959</v>
      </c>
    </row>
    <row r="1369" spans="1:7" ht="22.5">
      <c r="A1369" s="366" t="str">
        <f t="shared" si="21"/>
        <v>SINAPI-I 1407</v>
      </c>
      <c r="B1369" s="367" t="s">
        <v>8342</v>
      </c>
      <c r="C1369" s="367">
        <v>1407</v>
      </c>
      <c r="D1369" s="368" t="s">
        <v>10960</v>
      </c>
      <c r="E1369" s="367" t="s">
        <v>8327</v>
      </c>
      <c r="F1369" s="367" t="s">
        <v>10351</v>
      </c>
      <c r="G1369" s="367" t="s">
        <v>10351</v>
      </c>
    </row>
    <row r="1370" spans="1:7" ht="22.5">
      <c r="A1370" s="366" t="str">
        <f t="shared" si="21"/>
        <v>SINAPI-I 1404</v>
      </c>
      <c r="B1370" s="367" t="s">
        <v>8342</v>
      </c>
      <c r="C1370" s="367">
        <v>1404</v>
      </c>
      <c r="D1370" s="368" t="s">
        <v>10961</v>
      </c>
      <c r="E1370" s="367" t="s">
        <v>8327</v>
      </c>
      <c r="F1370" s="367" t="s">
        <v>10962</v>
      </c>
      <c r="G1370" s="367" t="s">
        <v>10962</v>
      </c>
    </row>
    <row r="1371" spans="1:7" ht="33.75">
      <c r="A1371" s="366" t="str">
        <f t="shared" si="21"/>
        <v>SINAPI-I 11281</v>
      </c>
      <c r="B1371" s="367" t="s">
        <v>8342</v>
      </c>
      <c r="C1371" s="367">
        <v>11281</v>
      </c>
      <c r="D1371" s="368" t="s">
        <v>10963</v>
      </c>
      <c r="E1371" s="367" t="s">
        <v>8327</v>
      </c>
      <c r="F1371" s="367" t="s">
        <v>10964</v>
      </c>
      <c r="G1371" s="367" t="s">
        <v>10964</v>
      </c>
    </row>
    <row r="1372" spans="1:7" ht="33.75">
      <c r="A1372" s="366" t="str">
        <f t="shared" si="21"/>
        <v>SINAPI-I 1442</v>
      </c>
      <c r="B1372" s="367" t="s">
        <v>8342</v>
      </c>
      <c r="C1372" s="367">
        <v>1442</v>
      </c>
      <c r="D1372" s="368" t="s">
        <v>10965</v>
      </c>
      <c r="E1372" s="367" t="s">
        <v>8327</v>
      </c>
      <c r="F1372" s="367" t="s">
        <v>10966</v>
      </c>
      <c r="G1372" s="367" t="s">
        <v>10966</v>
      </c>
    </row>
    <row r="1373" spans="1:7" ht="33.75">
      <c r="A1373" s="366" t="str">
        <f t="shared" si="21"/>
        <v>SINAPI-I 13457</v>
      </c>
      <c r="B1373" s="367" t="s">
        <v>8342</v>
      </c>
      <c r="C1373" s="367">
        <v>13457</v>
      </c>
      <c r="D1373" s="368" t="s">
        <v>10967</v>
      </c>
      <c r="E1373" s="367" t="s">
        <v>8327</v>
      </c>
      <c r="F1373" s="367" t="s">
        <v>10968</v>
      </c>
      <c r="G1373" s="367" t="s">
        <v>10968</v>
      </c>
    </row>
    <row r="1374" spans="1:7" ht="45">
      <c r="A1374" s="366" t="str">
        <f t="shared" si="21"/>
        <v>SINAPI-I 40699</v>
      </c>
      <c r="B1374" s="367" t="s">
        <v>8342</v>
      </c>
      <c r="C1374" s="367">
        <v>40699</v>
      </c>
      <c r="D1374" s="368" t="s">
        <v>10969</v>
      </c>
      <c r="E1374" s="367" t="s">
        <v>8327</v>
      </c>
      <c r="F1374" s="367" t="s">
        <v>10970</v>
      </c>
      <c r="G1374" s="367" t="s">
        <v>10970</v>
      </c>
    </row>
    <row r="1375" spans="1:7" ht="45">
      <c r="A1375" s="366" t="str">
        <f t="shared" si="21"/>
        <v>SINAPI-I 40701</v>
      </c>
      <c r="B1375" s="367" t="s">
        <v>8342</v>
      </c>
      <c r="C1375" s="367">
        <v>40701</v>
      </c>
      <c r="D1375" s="368" t="s">
        <v>10971</v>
      </c>
      <c r="E1375" s="367" t="s">
        <v>8327</v>
      </c>
      <c r="F1375" s="367" t="s">
        <v>10972</v>
      </c>
      <c r="G1375" s="367" t="s">
        <v>10972</v>
      </c>
    </row>
    <row r="1376" spans="1:7" ht="45">
      <c r="A1376" s="366" t="str">
        <f t="shared" si="21"/>
        <v>SINAPI-I 40700</v>
      </c>
      <c r="B1376" s="367" t="s">
        <v>8342</v>
      </c>
      <c r="C1376" s="367">
        <v>40700</v>
      </c>
      <c r="D1376" s="368" t="s">
        <v>10973</v>
      </c>
      <c r="E1376" s="367" t="s">
        <v>8327</v>
      </c>
      <c r="F1376" s="367" t="s">
        <v>10974</v>
      </c>
      <c r="G1376" s="367" t="s">
        <v>10974</v>
      </c>
    </row>
    <row r="1377" spans="1:7">
      <c r="A1377" s="366" t="str">
        <f t="shared" si="21"/>
        <v>SINAPI-I 13458</v>
      </c>
      <c r="B1377" s="367" t="s">
        <v>8342</v>
      </c>
      <c r="C1377" s="367">
        <v>13458</v>
      </c>
      <c r="D1377" s="368" t="s">
        <v>10975</v>
      </c>
      <c r="E1377" s="367" t="s">
        <v>8327</v>
      </c>
      <c r="F1377" s="367" t="s">
        <v>10976</v>
      </c>
      <c r="G1377" s="367" t="s">
        <v>10976</v>
      </c>
    </row>
    <row r="1378" spans="1:7" ht="22.5">
      <c r="A1378" s="366" t="str">
        <f t="shared" si="21"/>
        <v>SINAPI-I 36524</v>
      </c>
      <c r="B1378" s="367" t="s">
        <v>8342</v>
      </c>
      <c r="C1378" s="367">
        <v>36524</v>
      </c>
      <c r="D1378" s="368" t="s">
        <v>10977</v>
      </c>
      <c r="E1378" s="367" t="s">
        <v>8327</v>
      </c>
      <c r="F1378" s="367" t="s">
        <v>10978</v>
      </c>
      <c r="G1378" s="367" t="s">
        <v>10978</v>
      </c>
    </row>
    <row r="1379" spans="1:7" ht="22.5">
      <c r="A1379" s="366" t="str">
        <f t="shared" si="21"/>
        <v>SINAPI-I 36526</v>
      </c>
      <c r="B1379" s="367" t="s">
        <v>8342</v>
      </c>
      <c r="C1379" s="367">
        <v>36526</v>
      </c>
      <c r="D1379" s="368" t="s">
        <v>10979</v>
      </c>
      <c r="E1379" s="367" t="s">
        <v>8327</v>
      </c>
      <c r="F1379" s="367" t="s">
        <v>10980</v>
      </c>
      <c r="G1379" s="367" t="s">
        <v>10980</v>
      </c>
    </row>
    <row r="1380" spans="1:7" ht="22.5">
      <c r="A1380" s="366" t="str">
        <f t="shared" si="21"/>
        <v>SINAPI-I 36523</v>
      </c>
      <c r="B1380" s="367" t="s">
        <v>8342</v>
      </c>
      <c r="C1380" s="367">
        <v>36523</v>
      </c>
      <c r="D1380" s="368" t="s">
        <v>10981</v>
      </c>
      <c r="E1380" s="367" t="s">
        <v>8327</v>
      </c>
      <c r="F1380" s="367" t="s">
        <v>10982</v>
      </c>
      <c r="G1380" s="367" t="s">
        <v>10982</v>
      </c>
    </row>
    <row r="1381" spans="1:7" ht="22.5">
      <c r="A1381" s="366" t="str">
        <f t="shared" si="21"/>
        <v>SINAPI-I 36527</v>
      </c>
      <c r="B1381" s="367" t="s">
        <v>8342</v>
      </c>
      <c r="C1381" s="367">
        <v>36527</v>
      </c>
      <c r="D1381" s="368" t="s">
        <v>10983</v>
      </c>
      <c r="E1381" s="367" t="s">
        <v>8327</v>
      </c>
      <c r="F1381" s="367" t="s">
        <v>10984</v>
      </c>
      <c r="G1381" s="367" t="s">
        <v>10984</v>
      </c>
    </row>
    <row r="1382" spans="1:7" ht="22.5">
      <c r="A1382" s="366" t="str">
        <f t="shared" si="21"/>
        <v>SINAPI-I 13803</v>
      </c>
      <c r="B1382" s="367" t="s">
        <v>8342</v>
      </c>
      <c r="C1382" s="367">
        <v>13803</v>
      </c>
      <c r="D1382" s="368" t="s">
        <v>10985</v>
      </c>
      <c r="E1382" s="367" t="s">
        <v>8327</v>
      </c>
      <c r="F1382" s="367" t="s">
        <v>10986</v>
      </c>
      <c r="G1382" s="367" t="s">
        <v>10986</v>
      </c>
    </row>
    <row r="1383" spans="1:7" ht="22.5">
      <c r="A1383" s="366" t="str">
        <f t="shared" si="21"/>
        <v>SINAPI-I 38642</v>
      </c>
      <c r="B1383" s="367" t="s">
        <v>8342</v>
      </c>
      <c r="C1383" s="367">
        <v>38642</v>
      </c>
      <c r="D1383" s="368" t="s">
        <v>10987</v>
      </c>
      <c r="E1383" s="367" t="s">
        <v>8327</v>
      </c>
      <c r="F1383" s="367" t="s">
        <v>10988</v>
      </c>
      <c r="G1383" s="367" t="s">
        <v>10988</v>
      </c>
    </row>
    <row r="1384" spans="1:7" ht="22.5">
      <c r="A1384" s="366" t="str">
        <f t="shared" si="21"/>
        <v>SINAPI-I 36522</v>
      </c>
      <c r="B1384" s="367" t="s">
        <v>8342</v>
      </c>
      <c r="C1384" s="367">
        <v>36522</v>
      </c>
      <c r="D1384" s="368" t="s">
        <v>10989</v>
      </c>
      <c r="E1384" s="367" t="s">
        <v>8327</v>
      </c>
      <c r="F1384" s="367" t="s">
        <v>10990</v>
      </c>
      <c r="G1384" s="367" t="s">
        <v>10990</v>
      </c>
    </row>
    <row r="1385" spans="1:7" ht="22.5">
      <c r="A1385" s="366" t="str">
        <f t="shared" si="21"/>
        <v>SINAPI-I 36525</v>
      </c>
      <c r="B1385" s="367" t="s">
        <v>8342</v>
      </c>
      <c r="C1385" s="367">
        <v>36525</v>
      </c>
      <c r="D1385" s="368" t="s">
        <v>10991</v>
      </c>
      <c r="E1385" s="367" t="s">
        <v>8327</v>
      </c>
      <c r="F1385" s="367" t="s">
        <v>10992</v>
      </c>
      <c r="G1385" s="367" t="s">
        <v>10992</v>
      </c>
    </row>
    <row r="1386" spans="1:7">
      <c r="A1386" s="366" t="str">
        <f t="shared" si="21"/>
        <v>SINAPI-I 34348</v>
      </c>
      <c r="B1386" s="367" t="s">
        <v>8342</v>
      </c>
      <c r="C1386" s="367">
        <v>34348</v>
      </c>
      <c r="D1386" s="368" t="s">
        <v>10993</v>
      </c>
      <c r="E1386" s="367" t="s">
        <v>8523</v>
      </c>
      <c r="F1386" s="367" t="s">
        <v>10994</v>
      </c>
      <c r="G1386" s="367" t="s">
        <v>10994</v>
      </c>
    </row>
    <row r="1387" spans="1:7">
      <c r="A1387" s="366" t="str">
        <f t="shared" si="21"/>
        <v>SINAPI-I 34347</v>
      </c>
      <c r="B1387" s="367" t="s">
        <v>8342</v>
      </c>
      <c r="C1387" s="367">
        <v>34347</v>
      </c>
      <c r="D1387" s="368" t="s">
        <v>10995</v>
      </c>
      <c r="E1387" s="367" t="s">
        <v>8523</v>
      </c>
      <c r="F1387" s="367" t="s">
        <v>10757</v>
      </c>
      <c r="G1387" s="367" t="s">
        <v>10757</v>
      </c>
    </row>
    <row r="1388" spans="1:7" ht="22.5">
      <c r="A1388" s="366" t="str">
        <f t="shared" si="21"/>
        <v>SINAPI-I 11146</v>
      </c>
      <c r="B1388" s="367" t="s">
        <v>8342</v>
      </c>
      <c r="C1388" s="367">
        <v>11146</v>
      </c>
      <c r="D1388" s="368" t="s">
        <v>10996</v>
      </c>
      <c r="E1388" s="367" t="s">
        <v>8879</v>
      </c>
      <c r="F1388" s="367" t="s">
        <v>10997</v>
      </c>
      <c r="G1388" s="367" t="s">
        <v>10997</v>
      </c>
    </row>
    <row r="1389" spans="1:7" ht="22.5">
      <c r="A1389" s="366" t="str">
        <f t="shared" si="21"/>
        <v>SINAPI-I 11147</v>
      </c>
      <c r="B1389" s="367" t="s">
        <v>8342</v>
      </c>
      <c r="C1389" s="367">
        <v>11147</v>
      </c>
      <c r="D1389" s="368" t="s">
        <v>10998</v>
      </c>
      <c r="E1389" s="367" t="s">
        <v>8879</v>
      </c>
      <c r="F1389" s="367" t="s">
        <v>10999</v>
      </c>
      <c r="G1389" s="367" t="s">
        <v>10999</v>
      </c>
    </row>
    <row r="1390" spans="1:7" ht="22.5">
      <c r="A1390" s="366" t="str">
        <f t="shared" si="21"/>
        <v>SINAPI-I 34872</v>
      </c>
      <c r="B1390" s="367" t="s">
        <v>8342</v>
      </c>
      <c r="C1390" s="367">
        <v>34872</v>
      </c>
      <c r="D1390" s="368" t="s">
        <v>11000</v>
      </c>
      <c r="E1390" s="367" t="s">
        <v>8879</v>
      </c>
      <c r="F1390" s="367" t="s">
        <v>11001</v>
      </c>
      <c r="G1390" s="367" t="s">
        <v>11001</v>
      </c>
    </row>
    <row r="1391" spans="1:7" ht="22.5">
      <c r="A1391" s="366" t="str">
        <f t="shared" si="21"/>
        <v>SINAPI-I 34491</v>
      </c>
      <c r="B1391" s="367" t="s">
        <v>8342</v>
      </c>
      <c r="C1391" s="367">
        <v>34491</v>
      </c>
      <c r="D1391" s="368" t="s">
        <v>11002</v>
      </c>
      <c r="E1391" s="367" t="s">
        <v>8879</v>
      </c>
      <c r="F1391" s="367" t="s">
        <v>11003</v>
      </c>
      <c r="G1391" s="367" t="s">
        <v>11003</v>
      </c>
    </row>
    <row r="1392" spans="1:7" ht="22.5">
      <c r="A1392" s="366" t="str">
        <f t="shared" si="21"/>
        <v>SINAPI-I 34770</v>
      </c>
      <c r="B1392" s="367" t="s">
        <v>8342</v>
      </c>
      <c r="C1392" s="367">
        <v>34770</v>
      </c>
      <c r="D1392" s="368" t="s">
        <v>11004</v>
      </c>
      <c r="E1392" s="367" t="s">
        <v>10691</v>
      </c>
      <c r="F1392" s="367" t="s">
        <v>11005</v>
      </c>
      <c r="G1392" s="367" t="s">
        <v>11005</v>
      </c>
    </row>
    <row r="1393" spans="1:7" ht="22.5">
      <c r="A1393" s="366" t="str">
        <f t="shared" si="21"/>
        <v>SINAPI-I 1518</v>
      </c>
      <c r="B1393" s="367" t="s">
        <v>8342</v>
      </c>
      <c r="C1393" s="367">
        <v>1518</v>
      </c>
      <c r="D1393" s="368" t="s">
        <v>11006</v>
      </c>
      <c r="E1393" s="367" t="s">
        <v>10691</v>
      </c>
      <c r="F1393" s="367" t="s">
        <v>11007</v>
      </c>
      <c r="G1393" s="367" t="s">
        <v>11007</v>
      </c>
    </row>
    <row r="1394" spans="1:7" ht="22.5">
      <c r="A1394" s="366" t="str">
        <f t="shared" si="21"/>
        <v>SINAPI-I 41965</v>
      </c>
      <c r="B1394" s="367" t="s">
        <v>8342</v>
      </c>
      <c r="C1394" s="367">
        <v>41965</v>
      </c>
      <c r="D1394" s="368" t="s">
        <v>11008</v>
      </c>
      <c r="E1394" s="367" t="s">
        <v>10691</v>
      </c>
      <c r="F1394" s="367" t="s">
        <v>11009</v>
      </c>
      <c r="G1394" s="367" t="s">
        <v>11009</v>
      </c>
    </row>
    <row r="1395" spans="1:7" ht="22.5">
      <c r="A1395" s="366" t="str">
        <f t="shared" si="21"/>
        <v>SINAPI-I 34492</v>
      </c>
      <c r="B1395" s="367" t="s">
        <v>8342</v>
      </c>
      <c r="C1395" s="367">
        <v>34492</v>
      </c>
      <c r="D1395" s="368" t="s">
        <v>11010</v>
      </c>
      <c r="E1395" s="367" t="s">
        <v>8879</v>
      </c>
      <c r="F1395" s="367" t="s">
        <v>11011</v>
      </c>
      <c r="G1395" s="367" t="s">
        <v>11011</v>
      </c>
    </row>
    <row r="1396" spans="1:7" ht="22.5">
      <c r="A1396" s="366" t="str">
        <f t="shared" si="21"/>
        <v>SINAPI-I 1524</v>
      </c>
      <c r="B1396" s="367" t="s">
        <v>8342</v>
      </c>
      <c r="C1396" s="367">
        <v>1524</v>
      </c>
      <c r="D1396" s="368" t="s">
        <v>11012</v>
      </c>
      <c r="E1396" s="367" t="s">
        <v>8879</v>
      </c>
      <c r="F1396" s="367" t="s">
        <v>11013</v>
      </c>
      <c r="G1396" s="367" t="s">
        <v>11013</v>
      </c>
    </row>
    <row r="1397" spans="1:7" ht="22.5">
      <c r="A1397" s="366" t="str">
        <f t="shared" si="21"/>
        <v>SINAPI-I 38404</v>
      </c>
      <c r="B1397" s="367" t="s">
        <v>8342</v>
      </c>
      <c r="C1397" s="367">
        <v>38404</v>
      </c>
      <c r="D1397" s="368" t="s">
        <v>11014</v>
      </c>
      <c r="E1397" s="367" t="s">
        <v>8879</v>
      </c>
      <c r="F1397" s="367" t="s">
        <v>11015</v>
      </c>
      <c r="G1397" s="367" t="s">
        <v>11015</v>
      </c>
    </row>
    <row r="1398" spans="1:7" ht="22.5">
      <c r="A1398" s="366" t="str">
        <f t="shared" si="21"/>
        <v>SINAPI-I 39849</v>
      </c>
      <c r="B1398" s="367" t="s">
        <v>8342</v>
      </c>
      <c r="C1398" s="367">
        <v>39849</v>
      </c>
      <c r="D1398" s="368" t="s">
        <v>11016</v>
      </c>
      <c r="E1398" s="367" t="s">
        <v>8879</v>
      </c>
      <c r="F1398" s="367" t="s">
        <v>11017</v>
      </c>
      <c r="G1398" s="367" t="s">
        <v>11017</v>
      </c>
    </row>
    <row r="1399" spans="1:7" ht="22.5">
      <c r="A1399" s="366" t="str">
        <f t="shared" si="21"/>
        <v>SINAPI-I 38464</v>
      </c>
      <c r="B1399" s="367" t="s">
        <v>8342</v>
      </c>
      <c r="C1399" s="367">
        <v>38464</v>
      </c>
      <c r="D1399" s="368" t="s">
        <v>11018</v>
      </c>
      <c r="E1399" s="367" t="s">
        <v>8879</v>
      </c>
      <c r="F1399" s="367" t="s">
        <v>11019</v>
      </c>
      <c r="G1399" s="367" t="s">
        <v>11019</v>
      </c>
    </row>
    <row r="1400" spans="1:7" ht="22.5">
      <c r="A1400" s="366" t="str">
        <f t="shared" si="21"/>
        <v>SINAPI-I 34493</v>
      </c>
      <c r="B1400" s="367" t="s">
        <v>8342</v>
      </c>
      <c r="C1400" s="367">
        <v>34493</v>
      </c>
      <c r="D1400" s="368" t="s">
        <v>11020</v>
      </c>
      <c r="E1400" s="367" t="s">
        <v>8879</v>
      </c>
      <c r="F1400" s="367" t="s">
        <v>11021</v>
      </c>
      <c r="G1400" s="367" t="s">
        <v>11021</v>
      </c>
    </row>
    <row r="1401" spans="1:7" ht="22.5">
      <c r="A1401" s="366" t="str">
        <f t="shared" si="21"/>
        <v>SINAPI-I 1527</v>
      </c>
      <c r="B1401" s="367" t="s">
        <v>8342</v>
      </c>
      <c r="C1401" s="367">
        <v>1527</v>
      </c>
      <c r="D1401" s="368" t="s">
        <v>11022</v>
      </c>
      <c r="E1401" s="367" t="s">
        <v>8879</v>
      </c>
      <c r="F1401" s="367" t="s">
        <v>11023</v>
      </c>
      <c r="G1401" s="367" t="s">
        <v>11023</v>
      </c>
    </row>
    <row r="1402" spans="1:7" ht="22.5">
      <c r="A1402" s="366" t="str">
        <f t="shared" si="21"/>
        <v>SINAPI-I 38405</v>
      </c>
      <c r="B1402" s="367" t="s">
        <v>8342</v>
      </c>
      <c r="C1402" s="367">
        <v>38405</v>
      </c>
      <c r="D1402" s="368" t="s">
        <v>11024</v>
      </c>
      <c r="E1402" s="367" t="s">
        <v>8879</v>
      </c>
      <c r="F1402" s="367" t="s">
        <v>11025</v>
      </c>
      <c r="G1402" s="367" t="s">
        <v>11025</v>
      </c>
    </row>
    <row r="1403" spans="1:7" ht="22.5">
      <c r="A1403" s="366" t="str">
        <f t="shared" si="21"/>
        <v>SINAPI-I 38408</v>
      </c>
      <c r="B1403" s="367" t="s">
        <v>8342</v>
      </c>
      <c r="C1403" s="367">
        <v>38408</v>
      </c>
      <c r="D1403" s="368" t="s">
        <v>11026</v>
      </c>
      <c r="E1403" s="367" t="s">
        <v>8879</v>
      </c>
      <c r="F1403" s="367" t="s">
        <v>11027</v>
      </c>
      <c r="G1403" s="367" t="s">
        <v>11027</v>
      </c>
    </row>
    <row r="1404" spans="1:7" ht="22.5">
      <c r="A1404" s="366" t="str">
        <f t="shared" si="21"/>
        <v>SINAPI-I 34494</v>
      </c>
      <c r="B1404" s="367" t="s">
        <v>8342</v>
      </c>
      <c r="C1404" s="367">
        <v>34494</v>
      </c>
      <c r="D1404" s="368" t="s">
        <v>11028</v>
      </c>
      <c r="E1404" s="367" t="s">
        <v>8879</v>
      </c>
      <c r="F1404" s="367" t="s">
        <v>11029</v>
      </c>
      <c r="G1404" s="367" t="s">
        <v>11029</v>
      </c>
    </row>
    <row r="1405" spans="1:7" ht="22.5">
      <c r="A1405" s="366" t="str">
        <f t="shared" si="21"/>
        <v>SINAPI-I 1525</v>
      </c>
      <c r="B1405" s="367" t="s">
        <v>8342</v>
      </c>
      <c r="C1405" s="367">
        <v>1525</v>
      </c>
      <c r="D1405" s="368" t="s">
        <v>11030</v>
      </c>
      <c r="E1405" s="367" t="s">
        <v>8879</v>
      </c>
      <c r="F1405" s="367" t="s">
        <v>11031</v>
      </c>
      <c r="G1405" s="367" t="s">
        <v>11031</v>
      </c>
    </row>
    <row r="1406" spans="1:7" ht="22.5">
      <c r="A1406" s="366" t="str">
        <f t="shared" si="21"/>
        <v>SINAPI-I 38406</v>
      </c>
      <c r="B1406" s="367" t="s">
        <v>8342</v>
      </c>
      <c r="C1406" s="367">
        <v>38406</v>
      </c>
      <c r="D1406" s="368" t="s">
        <v>11032</v>
      </c>
      <c r="E1406" s="367" t="s">
        <v>8879</v>
      </c>
      <c r="F1406" s="367" t="s">
        <v>11033</v>
      </c>
      <c r="G1406" s="367" t="s">
        <v>11033</v>
      </c>
    </row>
    <row r="1407" spans="1:7" ht="22.5">
      <c r="A1407" s="366" t="str">
        <f t="shared" si="21"/>
        <v>SINAPI-I 38409</v>
      </c>
      <c r="B1407" s="367" t="s">
        <v>8342</v>
      </c>
      <c r="C1407" s="367">
        <v>38409</v>
      </c>
      <c r="D1407" s="368" t="s">
        <v>11034</v>
      </c>
      <c r="E1407" s="367" t="s">
        <v>8879</v>
      </c>
      <c r="F1407" s="367" t="s">
        <v>11035</v>
      </c>
      <c r="G1407" s="367" t="s">
        <v>11035</v>
      </c>
    </row>
    <row r="1408" spans="1:7" ht="22.5">
      <c r="A1408" s="366" t="str">
        <f t="shared" si="21"/>
        <v>SINAPI-I 34495</v>
      </c>
      <c r="B1408" s="367" t="s">
        <v>8342</v>
      </c>
      <c r="C1408" s="367">
        <v>34495</v>
      </c>
      <c r="D1408" s="368" t="s">
        <v>11036</v>
      </c>
      <c r="E1408" s="367" t="s">
        <v>8879</v>
      </c>
      <c r="F1408" s="367" t="s">
        <v>11037</v>
      </c>
      <c r="G1408" s="367" t="s">
        <v>11037</v>
      </c>
    </row>
    <row r="1409" spans="1:7" ht="22.5">
      <c r="A1409" s="366" t="str">
        <f t="shared" si="21"/>
        <v>SINAPI-I 11145</v>
      </c>
      <c r="B1409" s="367" t="s">
        <v>8342</v>
      </c>
      <c r="C1409" s="367">
        <v>11145</v>
      </c>
      <c r="D1409" s="368" t="s">
        <v>11038</v>
      </c>
      <c r="E1409" s="367" t="s">
        <v>8879</v>
      </c>
      <c r="F1409" s="367" t="s">
        <v>11039</v>
      </c>
      <c r="G1409" s="367" t="s">
        <v>11039</v>
      </c>
    </row>
    <row r="1410" spans="1:7" ht="22.5">
      <c r="A1410" s="366" t="str">
        <f t="shared" si="21"/>
        <v>SINAPI-I 34496</v>
      </c>
      <c r="B1410" s="367" t="s">
        <v>8342</v>
      </c>
      <c r="C1410" s="367">
        <v>34496</v>
      </c>
      <c r="D1410" s="368" t="s">
        <v>11040</v>
      </c>
      <c r="E1410" s="367" t="s">
        <v>8879</v>
      </c>
      <c r="F1410" s="367" t="s">
        <v>11041</v>
      </c>
      <c r="G1410" s="367" t="s">
        <v>11041</v>
      </c>
    </row>
    <row r="1411" spans="1:7" ht="22.5">
      <c r="A1411" s="366" t="str">
        <f t="shared" si="21"/>
        <v>SINAPI-I 34479</v>
      </c>
      <c r="B1411" s="367" t="s">
        <v>8342</v>
      </c>
      <c r="C1411" s="367">
        <v>34479</v>
      </c>
      <c r="D1411" s="368" t="s">
        <v>11042</v>
      </c>
      <c r="E1411" s="367" t="s">
        <v>8879</v>
      </c>
      <c r="F1411" s="367" t="s">
        <v>11043</v>
      </c>
      <c r="G1411" s="367" t="s">
        <v>11043</v>
      </c>
    </row>
    <row r="1412" spans="1:7" ht="22.5">
      <c r="A1412" s="366" t="str">
        <f t="shared" si="21"/>
        <v>SINAPI-I 34481</v>
      </c>
      <c r="B1412" s="367" t="s">
        <v>8342</v>
      </c>
      <c r="C1412" s="367">
        <v>34481</v>
      </c>
      <c r="D1412" s="368" t="s">
        <v>11044</v>
      </c>
      <c r="E1412" s="367" t="s">
        <v>8879</v>
      </c>
      <c r="F1412" s="367" t="s">
        <v>11045</v>
      </c>
      <c r="G1412" s="367" t="s">
        <v>11045</v>
      </c>
    </row>
    <row r="1413" spans="1:7" ht="22.5">
      <c r="A1413" s="366" t="str">
        <f t="shared" si="21"/>
        <v>SINAPI-I 34483</v>
      </c>
      <c r="B1413" s="367" t="s">
        <v>8342</v>
      </c>
      <c r="C1413" s="367">
        <v>34483</v>
      </c>
      <c r="D1413" s="368" t="s">
        <v>11046</v>
      </c>
      <c r="E1413" s="367" t="s">
        <v>8879</v>
      </c>
      <c r="F1413" s="367" t="s">
        <v>11047</v>
      </c>
      <c r="G1413" s="367" t="s">
        <v>11047</v>
      </c>
    </row>
    <row r="1414" spans="1:7" ht="22.5">
      <c r="A1414" s="366" t="str">
        <f t="shared" si="21"/>
        <v>SINAPI-I 34485</v>
      </c>
      <c r="B1414" s="367" t="s">
        <v>8342</v>
      </c>
      <c r="C1414" s="367">
        <v>34485</v>
      </c>
      <c r="D1414" s="368" t="s">
        <v>11048</v>
      </c>
      <c r="E1414" s="367" t="s">
        <v>8879</v>
      </c>
      <c r="F1414" s="367" t="s">
        <v>11049</v>
      </c>
      <c r="G1414" s="367" t="s">
        <v>11049</v>
      </c>
    </row>
    <row r="1415" spans="1:7" ht="22.5">
      <c r="A1415" s="366" t="str">
        <f t="shared" ref="A1415:A1478" si="22">CONCATENAR</f>
        <v>SINAPI-I 34497</v>
      </c>
      <c r="B1415" s="367" t="s">
        <v>8342</v>
      </c>
      <c r="C1415" s="367">
        <v>34497</v>
      </c>
      <c r="D1415" s="368" t="s">
        <v>11050</v>
      </c>
      <c r="E1415" s="367" t="s">
        <v>8879</v>
      </c>
      <c r="F1415" s="367" t="s">
        <v>11051</v>
      </c>
      <c r="G1415" s="367" t="s">
        <v>11051</v>
      </c>
    </row>
    <row r="1416" spans="1:7" ht="22.5">
      <c r="A1416" s="366" t="str">
        <f t="shared" si="22"/>
        <v>SINAPI-I 14041</v>
      </c>
      <c r="B1416" s="367" t="s">
        <v>8342</v>
      </c>
      <c r="C1416" s="367">
        <v>14041</v>
      </c>
      <c r="D1416" s="368" t="s">
        <v>11052</v>
      </c>
      <c r="E1416" s="367" t="s">
        <v>8879</v>
      </c>
      <c r="F1416" s="367" t="s">
        <v>11053</v>
      </c>
      <c r="G1416" s="367" t="s">
        <v>11053</v>
      </c>
    </row>
    <row r="1417" spans="1:7" ht="22.5">
      <c r="A1417" s="366" t="str">
        <f t="shared" si="22"/>
        <v>SINAPI-I 1523</v>
      </c>
      <c r="B1417" s="367" t="s">
        <v>8342</v>
      </c>
      <c r="C1417" s="367">
        <v>1523</v>
      </c>
      <c r="D1417" s="368" t="s">
        <v>11054</v>
      </c>
      <c r="E1417" s="367" t="s">
        <v>8879</v>
      </c>
      <c r="F1417" s="367" t="s">
        <v>11055</v>
      </c>
      <c r="G1417" s="367" t="s">
        <v>11055</v>
      </c>
    </row>
    <row r="1418" spans="1:7">
      <c r="A1418" s="366" t="str">
        <f t="shared" si="22"/>
        <v>SINAPI-I 14052</v>
      </c>
      <c r="B1418" s="367" t="s">
        <v>8342</v>
      </c>
      <c r="C1418" s="367">
        <v>14052</v>
      </c>
      <c r="D1418" s="368" t="s">
        <v>11056</v>
      </c>
      <c r="E1418" s="367" t="s">
        <v>8327</v>
      </c>
      <c r="F1418" s="367" t="s">
        <v>10766</v>
      </c>
      <c r="G1418" s="367" t="s">
        <v>10766</v>
      </c>
    </row>
    <row r="1419" spans="1:7">
      <c r="A1419" s="366" t="str">
        <f t="shared" si="22"/>
        <v>SINAPI-I 14054</v>
      </c>
      <c r="B1419" s="367" t="s">
        <v>8342</v>
      </c>
      <c r="C1419" s="367">
        <v>14054</v>
      </c>
      <c r="D1419" s="368" t="s">
        <v>11057</v>
      </c>
      <c r="E1419" s="367" t="s">
        <v>8327</v>
      </c>
      <c r="F1419" s="367" t="s">
        <v>11058</v>
      </c>
      <c r="G1419" s="367" t="s">
        <v>11058</v>
      </c>
    </row>
    <row r="1420" spans="1:7">
      <c r="A1420" s="366" t="str">
        <f t="shared" si="22"/>
        <v>SINAPI-I 14053</v>
      </c>
      <c r="B1420" s="367" t="s">
        <v>8342</v>
      </c>
      <c r="C1420" s="367">
        <v>14053</v>
      </c>
      <c r="D1420" s="368" t="s">
        <v>11059</v>
      </c>
      <c r="E1420" s="367" t="s">
        <v>8327</v>
      </c>
      <c r="F1420" s="367" t="s">
        <v>11060</v>
      </c>
      <c r="G1420" s="367" t="s">
        <v>11060</v>
      </c>
    </row>
    <row r="1421" spans="1:7">
      <c r="A1421" s="366" t="str">
        <f t="shared" si="22"/>
        <v>SINAPI-I 2558</v>
      </c>
      <c r="B1421" s="367" t="s">
        <v>8342</v>
      </c>
      <c r="C1421" s="367">
        <v>2558</v>
      </c>
      <c r="D1421" s="368" t="s">
        <v>11061</v>
      </c>
      <c r="E1421" s="367" t="s">
        <v>8327</v>
      </c>
      <c r="F1421" s="367" t="s">
        <v>10752</v>
      </c>
      <c r="G1421" s="367" t="s">
        <v>10752</v>
      </c>
    </row>
    <row r="1422" spans="1:7">
      <c r="A1422" s="366" t="str">
        <f t="shared" si="22"/>
        <v>SINAPI-I 2560</v>
      </c>
      <c r="B1422" s="367" t="s">
        <v>8342</v>
      </c>
      <c r="C1422" s="367">
        <v>2560</v>
      </c>
      <c r="D1422" s="368" t="s">
        <v>11062</v>
      </c>
      <c r="E1422" s="367" t="s">
        <v>8327</v>
      </c>
      <c r="F1422" s="367" t="s">
        <v>11063</v>
      </c>
      <c r="G1422" s="367" t="s">
        <v>11063</v>
      </c>
    </row>
    <row r="1423" spans="1:7">
      <c r="A1423" s="366" t="str">
        <f t="shared" si="22"/>
        <v>SINAPI-I 2559</v>
      </c>
      <c r="B1423" s="367" t="s">
        <v>8342</v>
      </c>
      <c r="C1423" s="367">
        <v>2559</v>
      </c>
      <c r="D1423" s="368" t="s">
        <v>11064</v>
      </c>
      <c r="E1423" s="367" t="s">
        <v>8327</v>
      </c>
      <c r="F1423" s="367" t="s">
        <v>11065</v>
      </c>
      <c r="G1423" s="367" t="s">
        <v>11065</v>
      </c>
    </row>
    <row r="1424" spans="1:7">
      <c r="A1424" s="366" t="str">
        <f t="shared" si="22"/>
        <v>SINAPI-I 2592</v>
      </c>
      <c r="B1424" s="367" t="s">
        <v>8342</v>
      </c>
      <c r="C1424" s="367">
        <v>2592</v>
      </c>
      <c r="D1424" s="368" t="s">
        <v>11066</v>
      </c>
      <c r="E1424" s="367" t="s">
        <v>8327</v>
      </c>
      <c r="F1424" s="367" t="s">
        <v>11067</v>
      </c>
      <c r="G1424" s="367" t="s">
        <v>11067</v>
      </c>
    </row>
    <row r="1425" spans="1:7">
      <c r="A1425" s="366" t="str">
        <f t="shared" si="22"/>
        <v>SINAPI-I 2566</v>
      </c>
      <c r="B1425" s="367" t="s">
        <v>8342</v>
      </c>
      <c r="C1425" s="367">
        <v>2566</v>
      </c>
      <c r="D1425" s="368" t="s">
        <v>11068</v>
      </c>
      <c r="E1425" s="367" t="s">
        <v>8327</v>
      </c>
      <c r="F1425" s="367" t="s">
        <v>11069</v>
      </c>
      <c r="G1425" s="367" t="s">
        <v>11069</v>
      </c>
    </row>
    <row r="1426" spans="1:7">
      <c r="A1426" s="366" t="str">
        <f t="shared" si="22"/>
        <v>SINAPI-I 2589</v>
      </c>
      <c r="B1426" s="367" t="s">
        <v>8342</v>
      </c>
      <c r="C1426" s="367">
        <v>2589</v>
      </c>
      <c r="D1426" s="368" t="s">
        <v>11070</v>
      </c>
      <c r="E1426" s="367" t="s">
        <v>8327</v>
      </c>
      <c r="F1426" s="367" t="s">
        <v>11071</v>
      </c>
      <c r="G1426" s="367" t="s">
        <v>11071</v>
      </c>
    </row>
    <row r="1427" spans="1:7">
      <c r="A1427" s="366" t="str">
        <f t="shared" si="22"/>
        <v>SINAPI-I 2591</v>
      </c>
      <c r="B1427" s="367" t="s">
        <v>8342</v>
      </c>
      <c r="C1427" s="367">
        <v>2591</v>
      </c>
      <c r="D1427" s="368" t="s">
        <v>11072</v>
      </c>
      <c r="E1427" s="367" t="s">
        <v>8327</v>
      </c>
      <c r="F1427" s="367" t="s">
        <v>11073</v>
      </c>
      <c r="G1427" s="367" t="s">
        <v>11073</v>
      </c>
    </row>
    <row r="1428" spans="1:7">
      <c r="A1428" s="366" t="str">
        <f t="shared" si="22"/>
        <v>SINAPI-I 2590</v>
      </c>
      <c r="B1428" s="367" t="s">
        <v>8342</v>
      </c>
      <c r="C1428" s="367">
        <v>2590</v>
      </c>
      <c r="D1428" s="368" t="s">
        <v>11074</v>
      </c>
      <c r="E1428" s="367" t="s">
        <v>8327</v>
      </c>
      <c r="F1428" s="367" t="s">
        <v>11075</v>
      </c>
      <c r="G1428" s="367" t="s">
        <v>11075</v>
      </c>
    </row>
    <row r="1429" spans="1:7">
      <c r="A1429" s="366" t="str">
        <f t="shared" si="22"/>
        <v>SINAPI-I 2567</v>
      </c>
      <c r="B1429" s="367" t="s">
        <v>8342</v>
      </c>
      <c r="C1429" s="367">
        <v>2567</v>
      </c>
      <c r="D1429" s="368" t="s">
        <v>11076</v>
      </c>
      <c r="E1429" s="367" t="s">
        <v>8327</v>
      </c>
      <c r="F1429" s="367" t="s">
        <v>11077</v>
      </c>
      <c r="G1429" s="367" t="s">
        <v>11077</v>
      </c>
    </row>
    <row r="1430" spans="1:7">
      <c r="A1430" s="366" t="str">
        <f t="shared" si="22"/>
        <v>SINAPI-I 2565</v>
      </c>
      <c r="B1430" s="367" t="s">
        <v>8342</v>
      </c>
      <c r="C1430" s="367">
        <v>2565</v>
      </c>
      <c r="D1430" s="368" t="s">
        <v>11078</v>
      </c>
      <c r="E1430" s="367" t="s">
        <v>8327</v>
      </c>
      <c r="F1430" s="367" t="s">
        <v>11079</v>
      </c>
      <c r="G1430" s="367" t="s">
        <v>11079</v>
      </c>
    </row>
    <row r="1431" spans="1:7">
      <c r="A1431" s="366" t="str">
        <f t="shared" si="22"/>
        <v>SINAPI-I 2568</v>
      </c>
      <c r="B1431" s="367" t="s">
        <v>8342</v>
      </c>
      <c r="C1431" s="367">
        <v>2568</v>
      </c>
      <c r="D1431" s="368" t="s">
        <v>11080</v>
      </c>
      <c r="E1431" s="367" t="s">
        <v>8327</v>
      </c>
      <c r="F1431" s="367" t="s">
        <v>11081</v>
      </c>
      <c r="G1431" s="367" t="s">
        <v>11081</v>
      </c>
    </row>
    <row r="1432" spans="1:7">
      <c r="A1432" s="366" t="str">
        <f t="shared" si="22"/>
        <v>SINAPI-I 2594</v>
      </c>
      <c r="B1432" s="367" t="s">
        <v>8342</v>
      </c>
      <c r="C1432" s="367">
        <v>2594</v>
      </c>
      <c r="D1432" s="368" t="s">
        <v>11082</v>
      </c>
      <c r="E1432" s="367" t="s">
        <v>8327</v>
      </c>
      <c r="F1432" s="367" t="s">
        <v>11083</v>
      </c>
      <c r="G1432" s="367" t="s">
        <v>11083</v>
      </c>
    </row>
    <row r="1433" spans="1:7">
      <c r="A1433" s="366" t="str">
        <f t="shared" si="22"/>
        <v>SINAPI-I 2587</v>
      </c>
      <c r="B1433" s="367" t="s">
        <v>8342</v>
      </c>
      <c r="C1433" s="367">
        <v>2587</v>
      </c>
      <c r="D1433" s="368" t="s">
        <v>11084</v>
      </c>
      <c r="E1433" s="367" t="s">
        <v>8327</v>
      </c>
      <c r="F1433" s="367" t="s">
        <v>11085</v>
      </c>
      <c r="G1433" s="367" t="s">
        <v>11085</v>
      </c>
    </row>
    <row r="1434" spans="1:7">
      <c r="A1434" s="366" t="str">
        <f t="shared" si="22"/>
        <v>SINAPI-I 2588</v>
      </c>
      <c r="B1434" s="367" t="s">
        <v>8342</v>
      </c>
      <c r="C1434" s="367">
        <v>2588</v>
      </c>
      <c r="D1434" s="368" t="s">
        <v>11086</v>
      </c>
      <c r="E1434" s="367" t="s">
        <v>8327</v>
      </c>
      <c r="F1434" s="367" t="s">
        <v>11087</v>
      </c>
      <c r="G1434" s="367" t="s">
        <v>11087</v>
      </c>
    </row>
    <row r="1435" spans="1:7">
      <c r="A1435" s="366" t="str">
        <f t="shared" si="22"/>
        <v>SINAPI-I 2569</v>
      </c>
      <c r="B1435" s="367" t="s">
        <v>8342</v>
      </c>
      <c r="C1435" s="367">
        <v>2569</v>
      </c>
      <c r="D1435" s="368" t="s">
        <v>11088</v>
      </c>
      <c r="E1435" s="367" t="s">
        <v>8327</v>
      </c>
      <c r="F1435" s="367" t="s">
        <v>11089</v>
      </c>
      <c r="G1435" s="367" t="s">
        <v>11089</v>
      </c>
    </row>
    <row r="1436" spans="1:7">
      <c r="A1436" s="366" t="str">
        <f t="shared" si="22"/>
        <v>SINAPI-I 2570</v>
      </c>
      <c r="B1436" s="367" t="s">
        <v>8342</v>
      </c>
      <c r="C1436" s="367">
        <v>2570</v>
      </c>
      <c r="D1436" s="368" t="s">
        <v>11090</v>
      </c>
      <c r="E1436" s="367" t="s">
        <v>8327</v>
      </c>
      <c r="F1436" s="367" t="s">
        <v>11091</v>
      </c>
      <c r="G1436" s="367" t="s">
        <v>11091</v>
      </c>
    </row>
    <row r="1437" spans="1:7">
      <c r="A1437" s="366" t="str">
        <f t="shared" si="22"/>
        <v>SINAPI-I 2571</v>
      </c>
      <c r="B1437" s="367" t="s">
        <v>8342</v>
      </c>
      <c r="C1437" s="367">
        <v>2571</v>
      </c>
      <c r="D1437" s="368" t="s">
        <v>11092</v>
      </c>
      <c r="E1437" s="367" t="s">
        <v>8327</v>
      </c>
      <c r="F1437" s="367" t="s">
        <v>11093</v>
      </c>
      <c r="G1437" s="367" t="s">
        <v>11093</v>
      </c>
    </row>
    <row r="1438" spans="1:7">
      <c r="A1438" s="366" t="str">
        <f t="shared" si="22"/>
        <v>SINAPI-I 2593</v>
      </c>
      <c r="B1438" s="367" t="s">
        <v>8342</v>
      </c>
      <c r="C1438" s="367">
        <v>2593</v>
      </c>
      <c r="D1438" s="368" t="s">
        <v>11094</v>
      </c>
      <c r="E1438" s="367" t="s">
        <v>8327</v>
      </c>
      <c r="F1438" s="367" t="s">
        <v>11095</v>
      </c>
      <c r="G1438" s="367" t="s">
        <v>11095</v>
      </c>
    </row>
    <row r="1439" spans="1:7">
      <c r="A1439" s="366" t="str">
        <f t="shared" si="22"/>
        <v>SINAPI-I 2572</v>
      </c>
      <c r="B1439" s="367" t="s">
        <v>8342</v>
      </c>
      <c r="C1439" s="367">
        <v>2572</v>
      </c>
      <c r="D1439" s="368" t="s">
        <v>11096</v>
      </c>
      <c r="E1439" s="367" t="s">
        <v>8327</v>
      </c>
      <c r="F1439" s="367" t="s">
        <v>11097</v>
      </c>
      <c r="G1439" s="367" t="s">
        <v>11097</v>
      </c>
    </row>
    <row r="1440" spans="1:7">
      <c r="A1440" s="366" t="str">
        <f t="shared" si="22"/>
        <v>SINAPI-I 2595</v>
      </c>
      <c r="B1440" s="367" t="s">
        <v>8342</v>
      </c>
      <c r="C1440" s="367">
        <v>2595</v>
      </c>
      <c r="D1440" s="368" t="s">
        <v>11098</v>
      </c>
      <c r="E1440" s="367" t="s">
        <v>8327</v>
      </c>
      <c r="F1440" s="367" t="s">
        <v>11099</v>
      </c>
      <c r="G1440" s="367" t="s">
        <v>11099</v>
      </c>
    </row>
    <row r="1441" spans="1:7">
      <c r="A1441" s="366" t="str">
        <f t="shared" si="22"/>
        <v>SINAPI-I 2576</v>
      </c>
      <c r="B1441" s="367" t="s">
        <v>8342</v>
      </c>
      <c r="C1441" s="367">
        <v>2576</v>
      </c>
      <c r="D1441" s="368" t="s">
        <v>11100</v>
      </c>
      <c r="E1441" s="367" t="s">
        <v>8327</v>
      </c>
      <c r="F1441" s="367" t="s">
        <v>9985</v>
      </c>
      <c r="G1441" s="367" t="s">
        <v>9985</v>
      </c>
    </row>
    <row r="1442" spans="1:7">
      <c r="A1442" s="366" t="str">
        <f t="shared" si="22"/>
        <v>SINAPI-I 2575</v>
      </c>
      <c r="B1442" s="367" t="s">
        <v>8342</v>
      </c>
      <c r="C1442" s="367">
        <v>2575</v>
      </c>
      <c r="D1442" s="368" t="s">
        <v>11101</v>
      </c>
      <c r="E1442" s="367" t="s">
        <v>8327</v>
      </c>
      <c r="F1442" s="367" t="s">
        <v>11102</v>
      </c>
      <c r="G1442" s="367" t="s">
        <v>11102</v>
      </c>
    </row>
    <row r="1443" spans="1:7">
      <c r="A1443" s="366" t="str">
        <f t="shared" si="22"/>
        <v>SINAPI-I 2573</v>
      </c>
      <c r="B1443" s="367" t="s">
        <v>8342</v>
      </c>
      <c r="C1443" s="367">
        <v>2573</v>
      </c>
      <c r="D1443" s="368" t="s">
        <v>11103</v>
      </c>
      <c r="E1443" s="367" t="s">
        <v>8327</v>
      </c>
      <c r="F1443" s="367" t="s">
        <v>11104</v>
      </c>
      <c r="G1443" s="367" t="s">
        <v>11104</v>
      </c>
    </row>
    <row r="1444" spans="1:7">
      <c r="A1444" s="366" t="str">
        <f t="shared" si="22"/>
        <v>SINAPI-I 2586</v>
      </c>
      <c r="B1444" s="367" t="s">
        <v>8342</v>
      </c>
      <c r="C1444" s="367">
        <v>2586</v>
      </c>
      <c r="D1444" s="368" t="s">
        <v>11105</v>
      </c>
      <c r="E1444" s="367" t="s">
        <v>8327</v>
      </c>
      <c r="F1444" s="367" t="s">
        <v>11106</v>
      </c>
      <c r="G1444" s="367" t="s">
        <v>11106</v>
      </c>
    </row>
    <row r="1445" spans="1:7">
      <c r="A1445" s="366" t="str">
        <f t="shared" si="22"/>
        <v>SINAPI-I 2577</v>
      </c>
      <c r="B1445" s="367" t="s">
        <v>8342</v>
      </c>
      <c r="C1445" s="367">
        <v>2577</v>
      </c>
      <c r="D1445" s="368" t="s">
        <v>11107</v>
      </c>
      <c r="E1445" s="367" t="s">
        <v>8327</v>
      </c>
      <c r="F1445" s="367" t="s">
        <v>11108</v>
      </c>
      <c r="G1445" s="367" t="s">
        <v>11108</v>
      </c>
    </row>
    <row r="1446" spans="1:7">
      <c r="A1446" s="366" t="str">
        <f t="shared" si="22"/>
        <v>SINAPI-I 2574</v>
      </c>
      <c r="B1446" s="367" t="s">
        <v>8342</v>
      </c>
      <c r="C1446" s="367">
        <v>2574</v>
      </c>
      <c r="D1446" s="368" t="s">
        <v>11109</v>
      </c>
      <c r="E1446" s="367" t="s">
        <v>8327</v>
      </c>
      <c r="F1446" s="367" t="s">
        <v>11110</v>
      </c>
      <c r="G1446" s="367" t="s">
        <v>11110</v>
      </c>
    </row>
    <row r="1447" spans="1:7">
      <c r="A1447" s="366" t="str">
        <f t="shared" si="22"/>
        <v>SINAPI-I 2578</v>
      </c>
      <c r="B1447" s="367" t="s">
        <v>8342</v>
      </c>
      <c r="C1447" s="367">
        <v>2578</v>
      </c>
      <c r="D1447" s="368" t="s">
        <v>11111</v>
      </c>
      <c r="E1447" s="367" t="s">
        <v>8327</v>
      </c>
      <c r="F1447" s="367" t="s">
        <v>11112</v>
      </c>
      <c r="G1447" s="367" t="s">
        <v>11112</v>
      </c>
    </row>
    <row r="1448" spans="1:7">
      <c r="A1448" s="366" t="str">
        <f t="shared" si="22"/>
        <v>SINAPI-I 2585</v>
      </c>
      <c r="B1448" s="367" t="s">
        <v>8342</v>
      </c>
      <c r="C1448" s="367">
        <v>2585</v>
      </c>
      <c r="D1448" s="368" t="s">
        <v>11113</v>
      </c>
      <c r="E1448" s="367" t="s">
        <v>8327</v>
      </c>
      <c r="F1448" s="367" t="s">
        <v>11114</v>
      </c>
      <c r="G1448" s="367" t="s">
        <v>11114</v>
      </c>
    </row>
    <row r="1449" spans="1:7">
      <c r="A1449" s="366" t="str">
        <f t="shared" si="22"/>
        <v>SINAPI-I 12008</v>
      </c>
      <c r="B1449" s="367" t="s">
        <v>8342</v>
      </c>
      <c r="C1449" s="367">
        <v>12008</v>
      </c>
      <c r="D1449" s="368" t="s">
        <v>11115</v>
      </c>
      <c r="E1449" s="367" t="s">
        <v>8327</v>
      </c>
      <c r="F1449" s="367" t="s">
        <v>11116</v>
      </c>
      <c r="G1449" s="367" t="s">
        <v>11116</v>
      </c>
    </row>
    <row r="1450" spans="1:7">
      <c r="A1450" s="366" t="str">
        <f t="shared" si="22"/>
        <v>SINAPI-I 2582</v>
      </c>
      <c r="B1450" s="367" t="s">
        <v>8342</v>
      </c>
      <c r="C1450" s="367">
        <v>2582</v>
      </c>
      <c r="D1450" s="368" t="s">
        <v>11117</v>
      </c>
      <c r="E1450" s="367" t="s">
        <v>8327</v>
      </c>
      <c r="F1450" s="367" t="s">
        <v>11118</v>
      </c>
      <c r="G1450" s="367" t="s">
        <v>11118</v>
      </c>
    </row>
    <row r="1451" spans="1:7">
      <c r="A1451" s="366" t="str">
        <f t="shared" si="22"/>
        <v>SINAPI-I 2597</v>
      </c>
      <c r="B1451" s="367" t="s">
        <v>8342</v>
      </c>
      <c r="C1451" s="367">
        <v>2597</v>
      </c>
      <c r="D1451" s="368" t="s">
        <v>11119</v>
      </c>
      <c r="E1451" s="367" t="s">
        <v>8327</v>
      </c>
      <c r="F1451" s="367" t="s">
        <v>11120</v>
      </c>
      <c r="G1451" s="367" t="s">
        <v>11120</v>
      </c>
    </row>
    <row r="1452" spans="1:7">
      <c r="A1452" s="366" t="str">
        <f t="shared" si="22"/>
        <v>SINAPI-I 2579</v>
      </c>
      <c r="B1452" s="367" t="s">
        <v>8342</v>
      </c>
      <c r="C1452" s="367">
        <v>2579</v>
      </c>
      <c r="D1452" s="368" t="s">
        <v>11121</v>
      </c>
      <c r="E1452" s="367" t="s">
        <v>8327</v>
      </c>
      <c r="F1452" s="367" t="s">
        <v>11122</v>
      </c>
      <c r="G1452" s="367" t="s">
        <v>11122</v>
      </c>
    </row>
    <row r="1453" spans="1:7">
      <c r="A1453" s="366" t="str">
        <f t="shared" si="22"/>
        <v>SINAPI-I 2581</v>
      </c>
      <c r="B1453" s="367" t="s">
        <v>8342</v>
      </c>
      <c r="C1453" s="367">
        <v>2581</v>
      </c>
      <c r="D1453" s="368" t="s">
        <v>11123</v>
      </c>
      <c r="E1453" s="367" t="s">
        <v>8327</v>
      </c>
      <c r="F1453" s="367" t="s">
        <v>11124</v>
      </c>
      <c r="G1453" s="367" t="s">
        <v>11124</v>
      </c>
    </row>
    <row r="1454" spans="1:7">
      <c r="A1454" s="366" t="str">
        <f t="shared" si="22"/>
        <v>SINAPI-I 2596</v>
      </c>
      <c r="B1454" s="367" t="s">
        <v>8342</v>
      </c>
      <c r="C1454" s="367">
        <v>2596</v>
      </c>
      <c r="D1454" s="368" t="s">
        <v>11125</v>
      </c>
      <c r="E1454" s="367" t="s">
        <v>8327</v>
      </c>
      <c r="F1454" s="367" t="s">
        <v>11126</v>
      </c>
      <c r="G1454" s="367" t="s">
        <v>11126</v>
      </c>
    </row>
    <row r="1455" spans="1:7">
      <c r="A1455" s="366" t="str">
        <f t="shared" si="22"/>
        <v>SINAPI-I 2580</v>
      </c>
      <c r="B1455" s="367" t="s">
        <v>8342</v>
      </c>
      <c r="C1455" s="367">
        <v>2580</v>
      </c>
      <c r="D1455" s="368" t="s">
        <v>11127</v>
      </c>
      <c r="E1455" s="367" t="s">
        <v>8327</v>
      </c>
      <c r="F1455" s="367" t="s">
        <v>11128</v>
      </c>
      <c r="G1455" s="367" t="s">
        <v>11128</v>
      </c>
    </row>
    <row r="1456" spans="1:7">
      <c r="A1456" s="366" t="str">
        <f t="shared" si="22"/>
        <v>SINAPI-I 2583</v>
      </c>
      <c r="B1456" s="367" t="s">
        <v>8342</v>
      </c>
      <c r="C1456" s="367">
        <v>2583</v>
      </c>
      <c r="D1456" s="368" t="s">
        <v>11129</v>
      </c>
      <c r="E1456" s="367" t="s">
        <v>8327</v>
      </c>
      <c r="F1456" s="367" t="s">
        <v>11130</v>
      </c>
      <c r="G1456" s="367" t="s">
        <v>11130</v>
      </c>
    </row>
    <row r="1457" spans="1:7">
      <c r="A1457" s="366" t="str">
        <f t="shared" si="22"/>
        <v>SINAPI-I 2584</v>
      </c>
      <c r="B1457" s="367" t="s">
        <v>8342</v>
      </c>
      <c r="C1457" s="367">
        <v>2584</v>
      </c>
      <c r="D1457" s="368" t="s">
        <v>11131</v>
      </c>
      <c r="E1457" s="367" t="s">
        <v>8327</v>
      </c>
      <c r="F1457" s="367" t="s">
        <v>11132</v>
      </c>
      <c r="G1457" s="367" t="s">
        <v>11132</v>
      </c>
    </row>
    <row r="1458" spans="1:7">
      <c r="A1458" s="366" t="str">
        <f t="shared" si="22"/>
        <v>SINAPI-I 12010</v>
      </c>
      <c r="B1458" s="367" t="s">
        <v>8342</v>
      </c>
      <c r="C1458" s="367">
        <v>12010</v>
      </c>
      <c r="D1458" s="368" t="s">
        <v>11133</v>
      </c>
      <c r="E1458" s="367" t="s">
        <v>8327</v>
      </c>
      <c r="F1458" s="367" t="s">
        <v>11134</v>
      </c>
      <c r="G1458" s="367" t="s">
        <v>11134</v>
      </c>
    </row>
    <row r="1459" spans="1:7">
      <c r="A1459" s="366" t="str">
        <f t="shared" si="22"/>
        <v>SINAPI-I 39329</v>
      </c>
      <c r="B1459" s="367" t="s">
        <v>8342</v>
      </c>
      <c r="C1459" s="367">
        <v>39329</v>
      </c>
      <c r="D1459" s="368" t="s">
        <v>11135</v>
      </c>
      <c r="E1459" s="367" t="s">
        <v>8327</v>
      </c>
      <c r="F1459" s="367" t="s">
        <v>11136</v>
      </c>
      <c r="G1459" s="367" t="s">
        <v>11136</v>
      </c>
    </row>
    <row r="1460" spans="1:7">
      <c r="A1460" s="366" t="str">
        <f t="shared" si="22"/>
        <v>SINAPI-I 39330</v>
      </c>
      <c r="B1460" s="367" t="s">
        <v>8342</v>
      </c>
      <c r="C1460" s="367">
        <v>39330</v>
      </c>
      <c r="D1460" s="368" t="s">
        <v>11137</v>
      </c>
      <c r="E1460" s="367" t="s">
        <v>8327</v>
      </c>
      <c r="F1460" s="367" t="s">
        <v>10147</v>
      </c>
      <c r="G1460" s="367" t="s">
        <v>10147</v>
      </c>
    </row>
    <row r="1461" spans="1:7">
      <c r="A1461" s="366" t="str">
        <f t="shared" si="22"/>
        <v>SINAPI-I 39332</v>
      </c>
      <c r="B1461" s="367" t="s">
        <v>8342</v>
      </c>
      <c r="C1461" s="367">
        <v>39332</v>
      </c>
      <c r="D1461" s="368" t="s">
        <v>11138</v>
      </c>
      <c r="E1461" s="367" t="s">
        <v>8327</v>
      </c>
      <c r="F1461" s="367" t="s">
        <v>11139</v>
      </c>
      <c r="G1461" s="367" t="s">
        <v>11139</v>
      </c>
    </row>
    <row r="1462" spans="1:7">
      <c r="A1462" s="366" t="str">
        <f t="shared" si="22"/>
        <v>SINAPI-I 39331</v>
      </c>
      <c r="B1462" s="367" t="s">
        <v>8342</v>
      </c>
      <c r="C1462" s="367">
        <v>39331</v>
      </c>
      <c r="D1462" s="368" t="s">
        <v>11140</v>
      </c>
      <c r="E1462" s="367" t="s">
        <v>8327</v>
      </c>
      <c r="F1462" s="367" t="s">
        <v>10005</v>
      </c>
      <c r="G1462" s="367" t="s">
        <v>10005</v>
      </c>
    </row>
    <row r="1463" spans="1:7">
      <c r="A1463" s="366" t="str">
        <f t="shared" si="22"/>
        <v>SINAPI-I 39333</v>
      </c>
      <c r="B1463" s="367" t="s">
        <v>8342</v>
      </c>
      <c r="C1463" s="367">
        <v>39333</v>
      </c>
      <c r="D1463" s="368" t="s">
        <v>11141</v>
      </c>
      <c r="E1463" s="367" t="s">
        <v>8327</v>
      </c>
      <c r="F1463" s="367" t="s">
        <v>10951</v>
      </c>
      <c r="G1463" s="367" t="s">
        <v>10951</v>
      </c>
    </row>
    <row r="1464" spans="1:7">
      <c r="A1464" s="366" t="str">
        <f t="shared" si="22"/>
        <v>SINAPI-I 39335</v>
      </c>
      <c r="B1464" s="367" t="s">
        <v>8342</v>
      </c>
      <c r="C1464" s="367">
        <v>39335</v>
      </c>
      <c r="D1464" s="368" t="s">
        <v>11142</v>
      </c>
      <c r="E1464" s="367" t="s">
        <v>8327</v>
      </c>
      <c r="F1464" s="367" t="s">
        <v>11143</v>
      </c>
      <c r="G1464" s="367" t="s">
        <v>11143</v>
      </c>
    </row>
    <row r="1465" spans="1:7">
      <c r="A1465" s="366" t="str">
        <f t="shared" si="22"/>
        <v>SINAPI-I 39334</v>
      </c>
      <c r="B1465" s="367" t="s">
        <v>8342</v>
      </c>
      <c r="C1465" s="367">
        <v>39334</v>
      </c>
      <c r="D1465" s="368" t="s">
        <v>11144</v>
      </c>
      <c r="E1465" s="367" t="s">
        <v>8327</v>
      </c>
      <c r="F1465" s="367" t="s">
        <v>11145</v>
      </c>
      <c r="G1465" s="367" t="s">
        <v>11145</v>
      </c>
    </row>
    <row r="1466" spans="1:7">
      <c r="A1466" s="366" t="str">
        <f t="shared" si="22"/>
        <v>SINAPI-I 12016</v>
      </c>
      <c r="B1466" s="367" t="s">
        <v>8342</v>
      </c>
      <c r="C1466" s="367">
        <v>12016</v>
      </c>
      <c r="D1466" s="368" t="s">
        <v>11146</v>
      </c>
      <c r="E1466" s="367" t="s">
        <v>8327</v>
      </c>
      <c r="F1466" s="367" t="s">
        <v>11147</v>
      </c>
      <c r="G1466" s="367" t="s">
        <v>11147</v>
      </c>
    </row>
    <row r="1467" spans="1:7">
      <c r="A1467" s="366" t="str">
        <f t="shared" si="22"/>
        <v>SINAPI-I 12015</v>
      </c>
      <c r="B1467" s="367" t="s">
        <v>8342</v>
      </c>
      <c r="C1467" s="367">
        <v>12015</v>
      </c>
      <c r="D1467" s="368" t="s">
        <v>11148</v>
      </c>
      <c r="E1467" s="367" t="s">
        <v>8327</v>
      </c>
      <c r="F1467" s="367" t="s">
        <v>11149</v>
      </c>
      <c r="G1467" s="367" t="s">
        <v>11149</v>
      </c>
    </row>
    <row r="1468" spans="1:7">
      <c r="A1468" s="366" t="str">
        <f t="shared" si="22"/>
        <v>SINAPI-I 12020</v>
      </c>
      <c r="B1468" s="367" t="s">
        <v>8342</v>
      </c>
      <c r="C1468" s="367">
        <v>12020</v>
      </c>
      <c r="D1468" s="368" t="s">
        <v>11150</v>
      </c>
      <c r="E1468" s="367" t="s">
        <v>8327</v>
      </c>
      <c r="F1468" s="367" t="s">
        <v>11147</v>
      </c>
      <c r="G1468" s="367" t="s">
        <v>11147</v>
      </c>
    </row>
    <row r="1469" spans="1:7">
      <c r="A1469" s="366" t="str">
        <f t="shared" si="22"/>
        <v>SINAPI-I 12019</v>
      </c>
      <c r="B1469" s="367" t="s">
        <v>8342</v>
      </c>
      <c r="C1469" s="367">
        <v>12019</v>
      </c>
      <c r="D1469" s="368" t="s">
        <v>11151</v>
      </c>
      <c r="E1469" s="367" t="s">
        <v>8327</v>
      </c>
      <c r="F1469" s="367" t="s">
        <v>11149</v>
      </c>
      <c r="G1469" s="367" t="s">
        <v>11149</v>
      </c>
    </row>
    <row r="1470" spans="1:7">
      <c r="A1470" s="366" t="str">
        <f t="shared" si="22"/>
        <v>SINAPI-I 39336</v>
      </c>
      <c r="B1470" s="367" t="s">
        <v>8342</v>
      </c>
      <c r="C1470" s="367">
        <v>39336</v>
      </c>
      <c r="D1470" s="368" t="s">
        <v>11152</v>
      </c>
      <c r="E1470" s="367" t="s">
        <v>8327</v>
      </c>
      <c r="F1470" s="367" t="s">
        <v>10147</v>
      </c>
      <c r="G1470" s="367" t="s">
        <v>10147</v>
      </c>
    </row>
    <row r="1471" spans="1:7">
      <c r="A1471" s="366" t="str">
        <f t="shared" si="22"/>
        <v>SINAPI-I 39338</v>
      </c>
      <c r="B1471" s="367" t="s">
        <v>8342</v>
      </c>
      <c r="C1471" s="367">
        <v>39338</v>
      </c>
      <c r="D1471" s="368" t="s">
        <v>11153</v>
      </c>
      <c r="E1471" s="367" t="s">
        <v>8327</v>
      </c>
      <c r="F1471" s="367" t="s">
        <v>11139</v>
      </c>
      <c r="G1471" s="367" t="s">
        <v>11139</v>
      </c>
    </row>
    <row r="1472" spans="1:7">
      <c r="A1472" s="366" t="str">
        <f t="shared" si="22"/>
        <v>SINAPI-I 39337</v>
      </c>
      <c r="B1472" s="367" t="s">
        <v>8342</v>
      </c>
      <c r="C1472" s="367">
        <v>39337</v>
      </c>
      <c r="D1472" s="368" t="s">
        <v>11154</v>
      </c>
      <c r="E1472" s="367" t="s">
        <v>8327</v>
      </c>
      <c r="F1472" s="367" t="s">
        <v>10005</v>
      </c>
      <c r="G1472" s="367" t="s">
        <v>10005</v>
      </c>
    </row>
    <row r="1473" spans="1:7">
      <c r="A1473" s="366" t="str">
        <f t="shared" si="22"/>
        <v>SINAPI-I 39341</v>
      </c>
      <c r="B1473" s="367" t="s">
        <v>8342</v>
      </c>
      <c r="C1473" s="367">
        <v>39341</v>
      </c>
      <c r="D1473" s="368" t="s">
        <v>11155</v>
      </c>
      <c r="E1473" s="367" t="s">
        <v>8327</v>
      </c>
      <c r="F1473" s="367" t="s">
        <v>11156</v>
      </c>
      <c r="G1473" s="367" t="s">
        <v>11156</v>
      </c>
    </row>
    <row r="1474" spans="1:7">
      <c r="A1474" s="366" t="str">
        <f t="shared" si="22"/>
        <v>SINAPI-I 39340</v>
      </c>
      <c r="B1474" s="367" t="s">
        <v>8342</v>
      </c>
      <c r="C1474" s="367">
        <v>39340</v>
      </c>
      <c r="D1474" s="368" t="s">
        <v>11157</v>
      </c>
      <c r="E1474" s="367" t="s">
        <v>8327</v>
      </c>
      <c r="F1474" s="367" t="s">
        <v>11158</v>
      </c>
      <c r="G1474" s="367" t="s">
        <v>11158</v>
      </c>
    </row>
    <row r="1475" spans="1:7">
      <c r="A1475" s="366" t="str">
        <f t="shared" si="22"/>
        <v>SINAPI-I 12025</v>
      </c>
      <c r="B1475" s="367" t="s">
        <v>8342</v>
      </c>
      <c r="C1475" s="367">
        <v>12025</v>
      </c>
      <c r="D1475" s="368" t="s">
        <v>11159</v>
      </c>
      <c r="E1475" s="367" t="s">
        <v>8327</v>
      </c>
      <c r="F1475" s="367" t="s">
        <v>10619</v>
      </c>
      <c r="G1475" s="367" t="s">
        <v>10619</v>
      </c>
    </row>
    <row r="1476" spans="1:7">
      <c r="A1476" s="366" t="str">
        <f t="shared" si="22"/>
        <v>SINAPI-I 39342</v>
      </c>
      <c r="B1476" s="367" t="s">
        <v>8342</v>
      </c>
      <c r="C1476" s="367">
        <v>39342</v>
      </c>
      <c r="D1476" s="368" t="s">
        <v>11160</v>
      </c>
      <c r="E1476" s="367" t="s">
        <v>8327</v>
      </c>
      <c r="F1476" s="367" t="s">
        <v>11156</v>
      </c>
      <c r="G1476" s="367" t="s">
        <v>11156</v>
      </c>
    </row>
    <row r="1477" spans="1:7">
      <c r="A1477" s="366" t="str">
        <f t="shared" si="22"/>
        <v>SINAPI-I 39343</v>
      </c>
      <c r="B1477" s="367" t="s">
        <v>8342</v>
      </c>
      <c r="C1477" s="367">
        <v>39343</v>
      </c>
      <c r="D1477" s="368" t="s">
        <v>11161</v>
      </c>
      <c r="E1477" s="367" t="s">
        <v>8327</v>
      </c>
      <c r="F1477" s="367" t="s">
        <v>11162</v>
      </c>
      <c r="G1477" s="367" t="s">
        <v>11162</v>
      </c>
    </row>
    <row r="1478" spans="1:7">
      <c r="A1478" s="366" t="str">
        <f t="shared" si="22"/>
        <v>SINAPI-I 39345</v>
      </c>
      <c r="B1478" s="367" t="s">
        <v>8342</v>
      </c>
      <c r="C1478" s="367">
        <v>39345</v>
      </c>
      <c r="D1478" s="368" t="s">
        <v>11163</v>
      </c>
      <c r="E1478" s="367" t="s">
        <v>8327</v>
      </c>
      <c r="F1478" s="367" t="s">
        <v>11164</v>
      </c>
      <c r="G1478" s="367" t="s">
        <v>11164</v>
      </c>
    </row>
    <row r="1479" spans="1:7">
      <c r="A1479" s="366" t="str">
        <f t="shared" ref="A1479:A1542" si="23">CONCATENAR</f>
        <v>SINAPI-I 39344</v>
      </c>
      <c r="B1479" s="367" t="s">
        <v>8342</v>
      </c>
      <c r="C1479" s="367">
        <v>39344</v>
      </c>
      <c r="D1479" s="368" t="s">
        <v>11165</v>
      </c>
      <c r="E1479" s="367" t="s">
        <v>8327</v>
      </c>
      <c r="F1479" s="367" t="s">
        <v>8655</v>
      </c>
      <c r="G1479" s="367" t="s">
        <v>8655</v>
      </c>
    </row>
    <row r="1480" spans="1:7">
      <c r="A1480" s="366" t="str">
        <f t="shared" si="23"/>
        <v>SINAPI-I 12623</v>
      </c>
      <c r="B1480" s="367" t="s">
        <v>8342</v>
      </c>
      <c r="C1480" s="367">
        <v>12623</v>
      </c>
      <c r="D1480" s="368" t="s">
        <v>11166</v>
      </c>
      <c r="E1480" s="367" t="s">
        <v>8523</v>
      </c>
      <c r="F1480" s="367" t="s">
        <v>11167</v>
      </c>
      <c r="G1480" s="367" t="s">
        <v>11167</v>
      </c>
    </row>
    <row r="1481" spans="1:7">
      <c r="A1481" s="366" t="str">
        <f t="shared" si="23"/>
        <v>SINAPI-I 34498</v>
      </c>
      <c r="B1481" s="367" t="s">
        <v>8342</v>
      </c>
      <c r="C1481" s="367">
        <v>34498</v>
      </c>
      <c r="D1481" s="368" t="s">
        <v>11168</v>
      </c>
      <c r="E1481" s="367" t="s">
        <v>8327</v>
      </c>
      <c r="F1481" s="367" t="s">
        <v>11169</v>
      </c>
      <c r="G1481" s="367" t="s">
        <v>11169</v>
      </c>
    </row>
    <row r="1482" spans="1:7">
      <c r="A1482" s="366" t="str">
        <f t="shared" si="23"/>
        <v>SINAPI-I 13244</v>
      </c>
      <c r="B1482" s="367" t="s">
        <v>8342</v>
      </c>
      <c r="C1482" s="367">
        <v>13244</v>
      </c>
      <c r="D1482" s="368" t="s">
        <v>11170</v>
      </c>
      <c r="E1482" s="367" t="s">
        <v>8327</v>
      </c>
      <c r="F1482" s="367" t="s">
        <v>11171</v>
      </c>
      <c r="G1482" s="367" t="s">
        <v>11171</v>
      </c>
    </row>
    <row r="1483" spans="1:7" ht="22.5">
      <c r="A1483" s="366" t="str">
        <f t="shared" si="23"/>
        <v>SINAPI-I 38998</v>
      </c>
      <c r="B1483" s="367" t="s">
        <v>8342</v>
      </c>
      <c r="C1483" s="367">
        <v>38998</v>
      </c>
      <c r="D1483" s="368" t="s">
        <v>11172</v>
      </c>
      <c r="E1483" s="367" t="s">
        <v>8327</v>
      </c>
      <c r="F1483" s="367" t="s">
        <v>11173</v>
      </c>
      <c r="G1483" s="367" t="s">
        <v>11173</v>
      </c>
    </row>
    <row r="1484" spans="1:7" ht="22.5">
      <c r="A1484" s="366" t="str">
        <f t="shared" si="23"/>
        <v>SINAPI-I 38999</v>
      </c>
      <c r="B1484" s="367" t="s">
        <v>8342</v>
      </c>
      <c r="C1484" s="367">
        <v>38999</v>
      </c>
      <c r="D1484" s="368" t="s">
        <v>11174</v>
      </c>
      <c r="E1484" s="367" t="s">
        <v>8327</v>
      </c>
      <c r="F1484" s="367" t="s">
        <v>11175</v>
      </c>
      <c r="G1484" s="367" t="s">
        <v>11175</v>
      </c>
    </row>
    <row r="1485" spans="1:7" ht="22.5">
      <c r="A1485" s="366" t="str">
        <f t="shared" si="23"/>
        <v>SINAPI-I 38996</v>
      </c>
      <c r="B1485" s="367" t="s">
        <v>8342</v>
      </c>
      <c r="C1485" s="367">
        <v>38996</v>
      </c>
      <c r="D1485" s="368" t="s">
        <v>11176</v>
      </c>
      <c r="E1485" s="367" t="s">
        <v>8327</v>
      </c>
      <c r="F1485" s="367" t="s">
        <v>11177</v>
      </c>
      <c r="G1485" s="367" t="s">
        <v>11177</v>
      </c>
    </row>
    <row r="1486" spans="1:7" ht="22.5">
      <c r="A1486" s="366" t="str">
        <f t="shared" si="23"/>
        <v>SINAPI-I 38997</v>
      </c>
      <c r="B1486" s="367" t="s">
        <v>8342</v>
      </c>
      <c r="C1486" s="367">
        <v>38997</v>
      </c>
      <c r="D1486" s="368" t="s">
        <v>11178</v>
      </c>
      <c r="E1486" s="367" t="s">
        <v>8327</v>
      </c>
      <c r="F1486" s="367" t="s">
        <v>9359</v>
      </c>
      <c r="G1486" s="367" t="s">
        <v>9359</v>
      </c>
    </row>
    <row r="1487" spans="1:7">
      <c r="A1487" s="366" t="str">
        <f t="shared" si="23"/>
        <v>SINAPI-I 39862</v>
      </c>
      <c r="B1487" s="367" t="s">
        <v>8342</v>
      </c>
      <c r="C1487" s="367">
        <v>39862</v>
      </c>
      <c r="D1487" s="368" t="s">
        <v>11179</v>
      </c>
      <c r="E1487" s="367" t="s">
        <v>8327</v>
      </c>
      <c r="F1487" s="367" t="s">
        <v>11180</v>
      </c>
      <c r="G1487" s="367" t="s">
        <v>11180</v>
      </c>
    </row>
    <row r="1488" spans="1:7">
      <c r="A1488" s="366" t="str">
        <f t="shared" si="23"/>
        <v>SINAPI-I 39863</v>
      </c>
      <c r="B1488" s="367" t="s">
        <v>8342</v>
      </c>
      <c r="C1488" s="367">
        <v>39863</v>
      </c>
      <c r="D1488" s="368" t="s">
        <v>11181</v>
      </c>
      <c r="E1488" s="367" t="s">
        <v>8327</v>
      </c>
      <c r="F1488" s="367" t="s">
        <v>9259</v>
      </c>
      <c r="G1488" s="367" t="s">
        <v>9259</v>
      </c>
    </row>
    <row r="1489" spans="1:7">
      <c r="A1489" s="366" t="str">
        <f t="shared" si="23"/>
        <v>SINAPI-I 39864</v>
      </c>
      <c r="B1489" s="367" t="s">
        <v>8342</v>
      </c>
      <c r="C1489" s="367">
        <v>39864</v>
      </c>
      <c r="D1489" s="368" t="s">
        <v>11182</v>
      </c>
      <c r="E1489" s="367" t="s">
        <v>8327</v>
      </c>
      <c r="F1489" s="367" t="s">
        <v>11183</v>
      </c>
      <c r="G1489" s="367" t="s">
        <v>11183</v>
      </c>
    </row>
    <row r="1490" spans="1:7">
      <c r="A1490" s="366" t="str">
        <f t="shared" si="23"/>
        <v>SINAPI-I 39865</v>
      </c>
      <c r="B1490" s="367" t="s">
        <v>8342</v>
      </c>
      <c r="C1490" s="367">
        <v>39865</v>
      </c>
      <c r="D1490" s="368" t="s">
        <v>11184</v>
      </c>
      <c r="E1490" s="367" t="s">
        <v>8327</v>
      </c>
      <c r="F1490" s="367" t="s">
        <v>8706</v>
      </c>
      <c r="G1490" s="367" t="s">
        <v>8706</v>
      </c>
    </row>
    <row r="1491" spans="1:7" ht="22.5">
      <c r="A1491" s="366" t="str">
        <f t="shared" si="23"/>
        <v>SINAPI-I 2517</v>
      </c>
      <c r="B1491" s="367" t="s">
        <v>8342</v>
      </c>
      <c r="C1491" s="367">
        <v>2517</v>
      </c>
      <c r="D1491" s="368" t="s">
        <v>11185</v>
      </c>
      <c r="E1491" s="367" t="s">
        <v>8327</v>
      </c>
      <c r="F1491" s="367" t="s">
        <v>11186</v>
      </c>
      <c r="G1491" s="367" t="s">
        <v>11186</v>
      </c>
    </row>
    <row r="1492" spans="1:7" ht="22.5">
      <c r="A1492" s="366" t="str">
        <f t="shared" si="23"/>
        <v>SINAPI-I 2522</v>
      </c>
      <c r="B1492" s="367" t="s">
        <v>8342</v>
      </c>
      <c r="C1492" s="367">
        <v>2522</v>
      </c>
      <c r="D1492" s="368" t="s">
        <v>11187</v>
      </c>
      <c r="E1492" s="367" t="s">
        <v>8327</v>
      </c>
      <c r="F1492" s="367" t="s">
        <v>11188</v>
      </c>
      <c r="G1492" s="367" t="s">
        <v>11188</v>
      </c>
    </row>
    <row r="1493" spans="1:7" ht="22.5">
      <c r="A1493" s="366" t="str">
        <f t="shared" si="23"/>
        <v>SINAPI-I 2548</v>
      </c>
      <c r="B1493" s="367" t="s">
        <v>8342</v>
      </c>
      <c r="C1493" s="367">
        <v>2548</v>
      </c>
      <c r="D1493" s="368" t="s">
        <v>11189</v>
      </c>
      <c r="E1493" s="367" t="s">
        <v>8327</v>
      </c>
      <c r="F1493" s="367" t="s">
        <v>11190</v>
      </c>
      <c r="G1493" s="367" t="s">
        <v>11190</v>
      </c>
    </row>
    <row r="1494" spans="1:7" ht="22.5">
      <c r="A1494" s="366" t="str">
        <f t="shared" si="23"/>
        <v>SINAPI-I 2516</v>
      </c>
      <c r="B1494" s="367" t="s">
        <v>8342</v>
      </c>
      <c r="C1494" s="367">
        <v>2516</v>
      </c>
      <c r="D1494" s="368" t="s">
        <v>11191</v>
      </c>
      <c r="E1494" s="367" t="s">
        <v>8327</v>
      </c>
      <c r="F1494" s="367" t="s">
        <v>11192</v>
      </c>
      <c r="G1494" s="367" t="s">
        <v>11192</v>
      </c>
    </row>
    <row r="1495" spans="1:7" ht="22.5">
      <c r="A1495" s="366" t="str">
        <f t="shared" si="23"/>
        <v>SINAPI-I 2518</v>
      </c>
      <c r="B1495" s="367" t="s">
        <v>8342</v>
      </c>
      <c r="C1495" s="367">
        <v>2518</v>
      </c>
      <c r="D1495" s="368" t="s">
        <v>11193</v>
      </c>
      <c r="E1495" s="367" t="s">
        <v>8327</v>
      </c>
      <c r="F1495" s="367" t="s">
        <v>11194</v>
      </c>
      <c r="G1495" s="367" t="s">
        <v>11194</v>
      </c>
    </row>
    <row r="1496" spans="1:7" ht="22.5">
      <c r="A1496" s="366" t="str">
        <f t="shared" si="23"/>
        <v>SINAPI-I 2521</v>
      </c>
      <c r="B1496" s="367" t="s">
        <v>8342</v>
      </c>
      <c r="C1496" s="367">
        <v>2521</v>
      </c>
      <c r="D1496" s="368" t="s">
        <v>11195</v>
      </c>
      <c r="E1496" s="367" t="s">
        <v>8327</v>
      </c>
      <c r="F1496" s="367" t="s">
        <v>11196</v>
      </c>
      <c r="G1496" s="367" t="s">
        <v>11196</v>
      </c>
    </row>
    <row r="1497" spans="1:7" ht="22.5">
      <c r="A1497" s="366" t="str">
        <f t="shared" si="23"/>
        <v>SINAPI-I 2515</v>
      </c>
      <c r="B1497" s="367" t="s">
        <v>8342</v>
      </c>
      <c r="C1497" s="367">
        <v>2515</v>
      </c>
      <c r="D1497" s="368" t="s">
        <v>11197</v>
      </c>
      <c r="E1497" s="367" t="s">
        <v>8327</v>
      </c>
      <c r="F1497" s="367" t="s">
        <v>10102</v>
      </c>
      <c r="G1497" s="367" t="s">
        <v>10102</v>
      </c>
    </row>
    <row r="1498" spans="1:7" ht="22.5">
      <c r="A1498" s="366" t="str">
        <f t="shared" si="23"/>
        <v>SINAPI-I 2519</v>
      </c>
      <c r="B1498" s="367" t="s">
        <v>8342</v>
      </c>
      <c r="C1498" s="367">
        <v>2519</v>
      </c>
      <c r="D1498" s="368" t="s">
        <v>11198</v>
      </c>
      <c r="E1498" s="367" t="s">
        <v>8327</v>
      </c>
      <c r="F1498" s="367" t="s">
        <v>11199</v>
      </c>
      <c r="G1498" s="367" t="s">
        <v>11199</v>
      </c>
    </row>
    <row r="1499" spans="1:7" ht="22.5">
      <c r="A1499" s="366" t="str">
        <f t="shared" si="23"/>
        <v>SINAPI-I 2520</v>
      </c>
      <c r="B1499" s="367" t="s">
        <v>8342</v>
      </c>
      <c r="C1499" s="367">
        <v>2520</v>
      </c>
      <c r="D1499" s="368" t="s">
        <v>11200</v>
      </c>
      <c r="E1499" s="367" t="s">
        <v>8327</v>
      </c>
      <c r="F1499" s="367" t="s">
        <v>11201</v>
      </c>
      <c r="G1499" s="367" t="s">
        <v>11201</v>
      </c>
    </row>
    <row r="1500" spans="1:7">
      <c r="A1500" s="366" t="str">
        <f t="shared" si="23"/>
        <v>SINAPI-I 1602</v>
      </c>
      <c r="B1500" s="367" t="s">
        <v>8342</v>
      </c>
      <c r="C1500" s="367">
        <v>1602</v>
      </c>
      <c r="D1500" s="368" t="s">
        <v>11202</v>
      </c>
      <c r="E1500" s="367" t="s">
        <v>8327</v>
      </c>
      <c r="F1500" s="367" t="s">
        <v>11203</v>
      </c>
      <c r="G1500" s="367" t="s">
        <v>11203</v>
      </c>
    </row>
    <row r="1501" spans="1:7">
      <c r="A1501" s="366" t="str">
        <f t="shared" si="23"/>
        <v>SINAPI-I 1601</v>
      </c>
      <c r="B1501" s="367" t="s">
        <v>8342</v>
      </c>
      <c r="C1501" s="367">
        <v>1601</v>
      </c>
      <c r="D1501" s="368" t="s">
        <v>11204</v>
      </c>
      <c r="E1501" s="367" t="s">
        <v>8327</v>
      </c>
      <c r="F1501" s="367" t="s">
        <v>9210</v>
      </c>
      <c r="G1501" s="367" t="s">
        <v>9210</v>
      </c>
    </row>
    <row r="1502" spans="1:7">
      <c r="A1502" s="366" t="str">
        <f t="shared" si="23"/>
        <v>SINAPI-I 1598</v>
      </c>
      <c r="B1502" s="367" t="s">
        <v>8342</v>
      </c>
      <c r="C1502" s="367">
        <v>1598</v>
      </c>
      <c r="D1502" s="368" t="s">
        <v>11205</v>
      </c>
      <c r="E1502" s="367" t="s">
        <v>8327</v>
      </c>
      <c r="F1502" s="367" t="s">
        <v>11206</v>
      </c>
      <c r="G1502" s="367" t="s">
        <v>11206</v>
      </c>
    </row>
    <row r="1503" spans="1:7">
      <c r="A1503" s="366" t="str">
        <f t="shared" si="23"/>
        <v>SINAPI-I 1600</v>
      </c>
      <c r="B1503" s="367" t="s">
        <v>8342</v>
      </c>
      <c r="C1503" s="367">
        <v>1600</v>
      </c>
      <c r="D1503" s="368" t="s">
        <v>11207</v>
      </c>
      <c r="E1503" s="367" t="s">
        <v>8327</v>
      </c>
      <c r="F1503" s="367" t="s">
        <v>11208</v>
      </c>
      <c r="G1503" s="367" t="s">
        <v>11208</v>
      </c>
    </row>
    <row r="1504" spans="1:7">
      <c r="A1504" s="366" t="str">
        <f t="shared" si="23"/>
        <v>SINAPI-I 1603</v>
      </c>
      <c r="B1504" s="367" t="s">
        <v>8342</v>
      </c>
      <c r="C1504" s="367">
        <v>1603</v>
      </c>
      <c r="D1504" s="368" t="s">
        <v>11209</v>
      </c>
      <c r="E1504" s="367" t="s">
        <v>8327</v>
      </c>
      <c r="F1504" s="367" t="s">
        <v>11210</v>
      </c>
      <c r="G1504" s="367" t="s">
        <v>11210</v>
      </c>
    </row>
    <row r="1505" spans="1:7">
      <c r="A1505" s="366" t="str">
        <f t="shared" si="23"/>
        <v>SINAPI-I 1599</v>
      </c>
      <c r="B1505" s="367" t="s">
        <v>8342</v>
      </c>
      <c r="C1505" s="367">
        <v>1599</v>
      </c>
      <c r="D1505" s="368" t="s">
        <v>11211</v>
      </c>
      <c r="E1505" s="367" t="s">
        <v>8327</v>
      </c>
      <c r="F1505" s="367" t="s">
        <v>11149</v>
      </c>
      <c r="G1505" s="367" t="s">
        <v>11149</v>
      </c>
    </row>
    <row r="1506" spans="1:7">
      <c r="A1506" s="366" t="str">
        <f t="shared" si="23"/>
        <v>SINAPI-I 1597</v>
      </c>
      <c r="B1506" s="367" t="s">
        <v>8342</v>
      </c>
      <c r="C1506" s="367">
        <v>1597</v>
      </c>
      <c r="D1506" s="368" t="s">
        <v>11212</v>
      </c>
      <c r="E1506" s="367" t="s">
        <v>8327</v>
      </c>
      <c r="F1506" s="367" t="s">
        <v>11213</v>
      </c>
      <c r="G1506" s="367" t="s">
        <v>11213</v>
      </c>
    </row>
    <row r="1507" spans="1:7">
      <c r="A1507" s="366" t="str">
        <f t="shared" si="23"/>
        <v>SINAPI-I 39600</v>
      </c>
      <c r="B1507" s="367" t="s">
        <v>8342</v>
      </c>
      <c r="C1507" s="367">
        <v>39600</v>
      </c>
      <c r="D1507" s="368" t="s">
        <v>11214</v>
      </c>
      <c r="E1507" s="367" t="s">
        <v>8327</v>
      </c>
      <c r="F1507" s="367" t="s">
        <v>11215</v>
      </c>
      <c r="G1507" s="367" t="s">
        <v>11215</v>
      </c>
    </row>
    <row r="1508" spans="1:7">
      <c r="A1508" s="366" t="str">
        <f t="shared" si="23"/>
        <v>SINAPI-I 39601</v>
      </c>
      <c r="B1508" s="367" t="s">
        <v>8342</v>
      </c>
      <c r="C1508" s="367">
        <v>39601</v>
      </c>
      <c r="D1508" s="368" t="s">
        <v>11216</v>
      </c>
      <c r="E1508" s="367" t="s">
        <v>8327</v>
      </c>
      <c r="F1508" s="367" t="s">
        <v>11217</v>
      </c>
      <c r="G1508" s="367" t="s">
        <v>11217</v>
      </c>
    </row>
    <row r="1509" spans="1:7">
      <c r="A1509" s="366" t="str">
        <f t="shared" si="23"/>
        <v>SINAPI-I 39602</v>
      </c>
      <c r="B1509" s="367" t="s">
        <v>8342</v>
      </c>
      <c r="C1509" s="367">
        <v>39602</v>
      </c>
      <c r="D1509" s="368" t="s">
        <v>11218</v>
      </c>
      <c r="E1509" s="367" t="s">
        <v>8327</v>
      </c>
      <c r="F1509" s="367" t="s">
        <v>8379</v>
      </c>
      <c r="G1509" s="367" t="s">
        <v>8379</v>
      </c>
    </row>
    <row r="1510" spans="1:7">
      <c r="A1510" s="366" t="str">
        <f t="shared" si="23"/>
        <v>SINAPI-I 39603</v>
      </c>
      <c r="B1510" s="367" t="s">
        <v>8342</v>
      </c>
      <c r="C1510" s="367">
        <v>39603</v>
      </c>
      <c r="D1510" s="368" t="s">
        <v>11219</v>
      </c>
      <c r="E1510" s="367" t="s">
        <v>8327</v>
      </c>
      <c r="F1510" s="367" t="s">
        <v>8969</v>
      </c>
      <c r="G1510" s="367" t="s">
        <v>8969</v>
      </c>
    </row>
    <row r="1511" spans="1:7" ht="22.5">
      <c r="A1511" s="366" t="str">
        <f t="shared" si="23"/>
        <v>SINAPI-I 11821</v>
      </c>
      <c r="B1511" s="367" t="s">
        <v>8342</v>
      </c>
      <c r="C1511" s="367">
        <v>11821</v>
      </c>
      <c r="D1511" s="368" t="s">
        <v>11220</v>
      </c>
      <c r="E1511" s="367" t="s">
        <v>8327</v>
      </c>
      <c r="F1511" s="367" t="s">
        <v>11221</v>
      </c>
      <c r="G1511" s="367" t="s">
        <v>11221</v>
      </c>
    </row>
    <row r="1512" spans="1:7" ht="22.5">
      <c r="A1512" s="366" t="str">
        <f t="shared" si="23"/>
        <v>SINAPI-I 1562</v>
      </c>
      <c r="B1512" s="367" t="s">
        <v>8342</v>
      </c>
      <c r="C1512" s="367">
        <v>1562</v>
      </c>
      <c r="D1512" s="368" t="s">
        <v>11222</v>
      </c>
      <c r="E1512" s="367" t="s">
        <v>8327</v>
      </c>
      <c r="F1512" s="367" t="s">
        <v>11223</v>
      </c>
      <c r="G1512" s="367" t="s">
        <v>11223</v>
      </c>
    </row>
    <row r="1513" spans="1:7" ht="22.5">
      <c r="A1513" s="366" t="str">
        <f t="shared" si="23"/>
        <v>SINAPI-I 1563</v>
      </c>
      <c r="B1513" s="367" t="s">
        <v>8342</v>
      </c>
      <c r="C1513" s="367">
        <v>1563</v>
      </c>
      <c r="D1513" s="368" t="s">
        <v>11224</v>
      </c>
      <c r="E1513" s="367" t="s">
        <v>8327</v>
      </c>
      <c r="F1513" s="367" t="s">
        <v>11225</v>
      </c>
      <c r="G1513" s="367" t="s">
        <v>11225</v>
      </c>
    </row>
    <row r="1514" spans="1:7">
      <c r="A1514" s="366" t="str">
        <f t="shared" si="23"/>
        <v>SINAPI-I 11856</v>
      </c>
      <c r="B1514" s="367" t="s">
        <v>8342</v>
      </c>
      <c r="C1514" s="367">
        <v>11856</v>
      </c>
      <c r="D1514" s="368" t="s">
        <v>11226</v>
      </c>
      <c r="E1514" s="367" t="s">
        <v>8327</v>
      </c>
      <c r="F1514" s="367" t="s">
        <v>9838</v>
      </c>
      <c r="G1514" s="367" t="s">
        <v>9838</v>
      </c>
    </row>
    <row r="1515" spans="1:7">
      <c r="A1515" s="366" t="str">
        <f t="shared" si="23"/>
        <v>SINAPI-I 11857</v>
      </c>
      <c r="B1515" s="367" t="s">
        <v>8342</v>
      </c>
      <c r="C1515" s="367">
        <v>11857</v>
      </c>
      <c r="D1515" s="368" t="s">
        <v>11227</v>
      </c>
      <c r="E1515" s="367" t="s">
        <v>8327</v>
      </c>
      <c r="F1515" s="367" t="s">
        <v>11228</v>
      </c>
      <c r="G1515" s="367" t="s">
        <v>11228</v>
      </c>
    </row>
    <row r="1516" spans="1:7">
      <c r="A1516" s="366" t="str">
        <f t="shared" si="23"/>
        <v>SINAPI-I 11858</v>
      </c>
      <c r="B1516" s="367" t="s">
        <v>8342</v>
      </c>
      <c r="C1516" s="367">
        <v>11858</v>
      </c>
      <c r="D1516" s="368" t="s">
        <v>11229</v>
      </c>
      <c r="E1516" s="367" t="s">
        <v>8327</v>
      </c>
      <c r="F1516" s="367" t="s">
        <v>11230</v>
      </c>
      <c r="G1516" s="367" t="s">
        <v>11230</v>
      </c>
    </row>
    <row r="1517" spans="1:7">
      <c r="A1517" s="366" t="str">
        <f t="shared" si="23"/>
        <v>SINAPI-I 1539</v>
      </c>
      <c r="B1517" s="367" t="s">
        <v>8342</v>
      </c>
      <c r="C1517" s="367">
        <v>1539</v>
      </c>
      <c r="D1517" s="368" t="s">
        <v>11231</v>
      </c>
      <c r="E1517" s="367" t="s">
        <v>8327</v>
      </c>
      <c r="F1517" s="367" t="s">
        <v>10916</v>
      </c>
      <c r="G1517" s="367" t="s">
        <v>10916</v>
      </c>
    </row>
    <row r="1518" spans="1:7">
      <c r="A1518" s="366" t="str">
        <f t="shared" si="23"/>
        <v>SINAPI-I 11859</v>
      </c>
      <c r="B1518" s="367" t="s">
        <v>8342</v>
      </c>
      <c r="C1518" s="367">
        <v>11859</v>
      </c>
      <c r="D1518" s="368" t="s">
        <v>11232</v>
      </c>
      <c r="E1518" s="367" t="s">
        <v>8327</v>
      </c>
      <c r="F1518" s="367" t="s">
        <v>11233</v>
      </c>
      <c r="G1518" s="367" t="s">
        <v>11233</v>
      </c>
    </row>
    <row r="1519" spans="1:7">
      <c r="A1519" s="366" t="str">
        <f t="shared" si="23"/>
        <v>SINAPI-I 1550</v>
      </c>
      <c r="B1519" s="367" t="s">
        <v>8342</v>
      </c>
      <c r="C1519" s="367">
        <v>1550</v>
      </c>
      <c r="D1519" s="368" t="s">
        <v>11234</v>
      </c>
      <c r="E1519" s="367" t="s">
        <v>8327</v>
      </c>
      <c r="F1519" s="367" t="s">
        <v>11235</v>
      </c>
      <c r="G1519" s="367" t="s">
        <v>11235</v>
      </c>
    </row>
    <row r="1520" spans="1:7">
      <c r="A1520" s="366" t="str">
        <f t="shared" si="23"/>
        <v>SINAPI-I 11854</v>
      </c>
      <c r="B1520" s="367" t="s">
        <v>8342</v>
      </c>
      <c r="C1520" s="367">
        <v>11854</v>
      </c>
      <c r="D1520" s="368" t="s">
        <v>11236</v>
      </c>
      <c r="E1520" s="367" t="s">
        <v>8327</v>
      </c>
      <c r="F1520" s="367" t="s">
        <v>11237</v>
      </c>
      <c r="G1520" s="367" t="s">
        <v>11237</v>
      </c>
    </row>
    <row r="1521" spans="1:7">
      <c r="A1521" s="366" t="str">
        <f t="shared" si="23"/>
        <v>SINAPI-I 11862</v>
      </c>
      <c r="B1521" s="367" t="s">
        <v>8342</v>
      </c>
      <c r="C1521" s="367">
        <v>11862</v>
      </c>
      <c r="D1521" s="368" t="s">
        <v>11238</v>
      </c>
      <c r="E1521" s="367" t="s">
        <v>8327</v>
      </c>
      <c r="F1521" s="367" t="s">
        <v>10619</v>
      </c>
      <c r="G1521" s="367" t="s">
        <v>10619</v>
      </c>
    </row>
    <row r="1522" spans="1:7">
      <c r="A1522" s="366" t="str">
        <f t="shared" si="23"/>
        <v>SINAPI-I 11863</v>
      </c>
      <c r="B1522" s="367" t="s">
        <v>8342</v>
      </c>
      <c r="C1522" s="367">
        <v>11863</v>
      </c>
      <c r="D1522" s="368" t="s">
        <v>11239</v>
      </c>
      <c r="E1522" s="367" t="s">
        <v>8327</v>
      </c>
      <c r="F1522" s="367" t="s">
        <v>11240</v>
      </c>
      <c r="G1522" s="367" t="s">
        <v>11240</v>
      </c>
    </row>
    <row r="1523" spans="1:7">
      <c r="A1523" s="366" t="str">
        <f t="shared" si="23"/>
        <v>SINAPI-I 11855</v>
      </c>
      <c r="B1523" s="367" t="s">
        <v>8342</v>
      </c>
      <c r="C1523" s="367">
        <v>11855</v>
      </c>
      <c r="D1523" s="368" t="s">
        <v>11241</v>
      </c>
      <c r="E1523" s="367" t="s">
        <v>8327</v>
      </c>
      <c r="F1523" s="367" t="s">
        <v>11242</v>
      </c>
      <c r="G1523" s="367" t="s">
        <v>11242</v>
      </c>
    </row>
    <row r="1524" spans="1:7">
      <c r="A1524" s="366" t="str">
        <f t="shared" si="23"/>
        <v>SINAPI-I 11864</v>
      </c>
      <c r="B1524" s="367" t="s">
        <v>8342</v>
      </c>
      <c r="C1524" s="367">
        <v>11864</v>
      </c>
      <c r="D1524" s="368" t="s">
        <v>11243</v>
      </c>
      <c r="E1524" s="367" t="s">
        <v>8327</v>
      </c>
      <c r="F1524" s="367" t="s">
        <v>11244</v>
      </c>
      <c r="G1524" s="367" t="s">
        <v>11244</v>
      </c>
    </row>
    <row r="1525" spans="1:7" ht="22.5">
      <c r="A1525" s="366" t="str">
        <f t="shared" si="23"/>
        <v>SINAPI-I 2527</v>
      </c>
      <c r="B1525" s="367" t="s">
        <v>8342</v>
      </c>
      <c r="C1525" s="367">
        <v>2527</v>
      </c>
      <c r="D1525" s="368" t="s">
        <v>11245</v>
      </c>
      <c r="E1525" s="367" t="s">
        <v>8327</v>
      </c>
      <c r="F1525" s="367" t="s">
        <v>8653</v>
      </c>
      <c r="G1525" s="367" t="s">
        <v>8653</v>
      </c>
    </row>
    <row r="1526" spans="1:7" ht="22.5">
      <c r="A1526" s="366" t="str">
        <f t="shared" si="23"/>
        <v>SINAPI-I 2526</v>
      </c>
      <c r="B1526" s="367" t="s">
        <v>8342</v>
      </c>
      <c r="C1526" s="367">
        <v>2526</v>
      </c>
      <c r="D1526" s="368" t="s">
        <v>11246</v>
      </c>
      <c r="E1526" s="367" t="s">
        <v>8327</v>
      </c>
      <c r="F1526" s="367" t="s">
        <v>9960</v>
      </c>
      <c r="G1526" s="367" t="s">
        <v>9960</v>
      </c>
    </row>
    <row r="1527" spans="1:7" ht="22.5">
      <c r="A1527" s="366" t="str">
        <f t="shared" si="23"/>
        <v>SINAPI-I 2487</v>
      </c>
      <c r="B1527" s="367" t="s">
        <v>8342</v>
      </c>
      <c r="C1527" s="367">
        <v>2487</v>
      </c>
      <c r="D1527" s="368" t="s">
        <v>11247</v>
      </c>
      <c r="E1527" s="367" t="s">
        <v>8327</v>
      </c>
      <c r="F1527" s="367" t="s">
        <v>11248</v>
      </c>
      <c r="G1527" s="367" t="s">
        <v>11248</v>
      </c>
    </row>
    <row r="1528" spans="1:7" ht="22.5">
      <c r="A1528" s="366" t="str">
        <f t="shared" si="23"/>
        <v>SINAPI-I 2483</v>
      </c>
      <c r="B1528" s="367" t="s">
        <v>8342</v>
      </c>
      <c r="C1528" s="367">
        <v>2483</v>
      </c>
      <c r="D1528" s="368" t="s">
        <v>11249</v>
      </c>
      <c r="E1528" s="367" t="s">
        <v>8327</v>
      </c>
      <c r="F1528" s="367" t="s">
        <v>11250</v>
      </c>
      <c r="G1528" s="367" t="s">
        <v>11250</v>
      </c>
    </row>
    <row r="1529" spans="1:7" ht="22.5">
      <c r="A1529" s="366" t="str">
        <f t="shared" si="23"/>
        <v>SINAPI-I 2528</v>
      </c>
      <c r="B1529" s="367" t="s">
        <v>8342</v>
      </c>
      <c r="C1529" s="367">
        <v>2528</v>
      </c>
      <c r="D1529" s="368" t="s">
        <v>11251</v>
      </c>
      <c r="E1529" s="367" t="s">
        <v>8327</v>
      </c>
      <c r="F1529" s="367" t="s">
        <v>11252</v>
      </c>
      <c r="G1529" s="367" t="s">
        <v>11252</v>
      </c>
    </row>
    <row r="1530" spans="1:7" ht="22.5">
      <c r="A1530" s="366" t="str">
        <f t="shared" si="23"/>
        <v>SINAPI-I 2489</v>
      </c>
      <c r="B1530" s="367" t="s">
        <v>8342</v>
      </c>
      <c r="C1530" s="367">
        <v>2489</v>
      </c>
      <c r="D1530" s="368" t="s">
        <v>11253</v>
      </c>
      <c r="E1530" s="367" t="s">
        <v>8327</v>
      </c>
      <c r="F1530" s="367" t="s">
        <v>11254</v>
      </c>
      <c r="G1530" s="367" t="s">
        <v>11254</v>
      </c>
    </row>
    <row r="1531" spans="1:7" ht="22.5">
      <c r="A1531" s="366" t="str">
        <f t="shared" si="23"/>
        <v>SINAPI-I 2488</v>
      </c>
      <c r="B1531" s="367" t="s">
        <v>8342</v>
      </c>
      <c r="C1531" s="367">
        <v>2488</v>
      </c>
      <c r="D1531" s="368" t="s">
        <v>11255</v>
      </c>
      <c r="E1531" s="367" t="s">
        <v>8327</v>
      </c>
      <c r="F1531" s="367" t="s">
        <v>10225</v>
      </c>
      <c r="G1531" s="367" t="s">
        <v>10225</v>
      </c>
    </row>
    <row r="1532" spans="1:7" ht="22.5">
      <c r="A1532" s="366" t="str">
        <f t="shared" si="23"/>
        <v>SINAPI-I 2484</v>
      </c>
      <c r="B1532" s="367" t="s">
        <v>8342</v>
      </c>
      <c r="C1532" s="367">
        <v>2484</v>
      </c>
      <c r="D1532" s="368" t="s">
        <v>11256</v>
      </c>
      <c r="E1532" s="367" t="s">
        <v>8327</v>
      </c>
      <c r="F1532" s="367" t="s">
        <v>11257</v>
      </c>
      <c r="G1532" s="367" t="s">
        <v>11257</v>
      </c>
    </row>
    <row r="1533" spans="1:7" ht="22.5">
      <c r="A1533" s="366" t="str">
        <f t="shared" si="23"/>
        <v>SINAPI-I 2485</v>
      </c>
      <c r="B1533" s="367" t="s">
        <v>8342</v>
      </c>
      <c r="C1533" s="367">
        <v>2485</v>
      </c>
      <c r="D1533" s="368" t="s">
        <v>11258</v>
      </c>
      <c r="E1533" s="367" t="s">
        <v>8327</v>
      </c>
      <c r="F1533" s="367" t="s">
        <v>11259</v>
      </c>
      <c r="G1533" s="367" t="s">
        <v>11259</v>
      </c>
    </row>
    <row r="1534" spans="1:7">
      <c r="A1534" s="366" t="str">
        <f t="shared" si="23"/>
        <v>SINAPI-I 38005</v>
      </c>
      <c r="B1534" s="367" t="s">
        <v>8342</v>
      </c>
      <c r="C1534" s="367">
        <v>38005</v>
      </c>
      <c r="D1534" s="368" t="s">
        <v>11260</v>
      </c>
      <c r="E1534" s="367" t="s">
        <v>8327</v>
      </c>
      <c r="F1534" s="367" t="s">
        <v>11261</v>
      </c>
      <c r="G1534" s="367" t="s">
        <v>11261</v>
      </c>
    </row>
    <row r="1535" spans="1:7">
      <c r="A1535" s="366" t="str">
        <f t="shared" si="23"/>
        <v>SINAPI-I 38006</v>
      </c>
      <c r="B1535" s="367" t="s">
        <v>8342</v>
      </c>
      <c r="C1535" s="367">
        <v>38006</v>
      </c>
      <c r="D1535" s="368" t="s">
        <v>11262</v>
      </c>
      <c r="E1535" s="367" t="s">
        <v>8327</v>
      </c>
      <c r="F1535" s="367" t="s">
        <v>8840</v>
      </c>
      <c r="G1535" s="367" t="s">
        <v>8840</v>
      </c>
    </row>
    <row r="1536" spans="1:7">
      <c r="A1536" s="366" t="str">
        <f t="shared" si="23"/>
        <v>SINAPI-I 38428</v>
      </c>
      <c r="B1536" s="367" t="s">
        <v>8342</v>
      </c>
      <c r="C1536" s="367">
        <v>38428</v>
      </c>
      <c r="D1536" s="368" t="s">
        <v>11263</v>
      </c>
      <c r="E1536" s="367" t="s">
        <v>8327</v>
      </c>
      <c r="F1536" s="367" t="s">
        <v>11264</v>
      </c>
      <c r="G1536" s="367" t="s">
        <v>11264</v>
      </c>
    </row>
    <row r="1537" spans="1:7">
      <c r="A1537" s="366" t="str">
        <f t="shared" si="23"/>
        <v>SINAPI-I 38007</v>
      </c>
      <c r="B1537" s="367" t="s">
        <v>8342</v>
      </c>
      <c r="C1537" s="367">
        <v>38007</v>
      </c>
      <c r="D1537" s="368" t="s">
        <v>11265</v>
      </c>
      <c r="E1537" s="367" t="s">
        <v>8327</v>
      </c>
      <c r="F1537" s="367" t="s">
        <v>11266</v>
      </c>
      <c r="G1537" s="367" t="s">
        <v>11266</v>
      </c>
    </row>
    <row r="1538" spans="1:7">
      <c r="A1538" s="366" t="str">
        <f t="shared" si="23"/>
        <v>SINAPI-I 38008</v>
      </c>
      <c r="B1538" s="367" t="s">
        <v>8342</v>
      </c>
      <c r="C1538" s="367">
        <v>38008</v>
      </c>
      <c r="D1538" s="368" t="s">
        <v>11267</v>
      </c>
      <c r="E1538" s="367" t="s">
        <v>8327</v>
      </c>
      <c r="F1538" s="367" t="s">
        <v>11268</v>
      </c>
      <c r="G1538" s="367" t="s">
        <v>11268</v>
      </c>
    </row>
    <row r="1539" spans="1:7">
      <c r="A1539" s="366" t="str">
        <f t="shared" si="23"/>
        <v>SINAPI-I 38009</v>
      </c>
      <c r="B1539" s="367" t="s">
        <v>8342</v>
      </c>
      <c r="C1539" s="367">
        <v>38009</v>
      </c>
      <c r="D1539" s="368" t="s">
        <v>11269</v>
      </c>
      <c r="E1539" s="367" t="s">
        <v>8327</v>
      </c>
      <c r="F1539" s="367" t="s">
        <v>11270</v>
      </c>
      <c r="G1539" s="367" t="s">
        <v>11270</v>
      </c>
    </row>
    <row r="1540" spans="1:7">
      <c r="A1540" s="366" t="str">
        <f t="shared" si="23"/>
        <v>SINAPI-I 39279</v>
      </c>
      <c r="B1540" s="367" t="s">
        <v>8342</v>
      </c>
      <c r="C1540" s="367">
        <v>39279</v>
      </c>
      <c r="D1540" s="368" t="s">
        <v>11271</v>
      </c>
      <c r="E1540" s="367" t="s">
        <v>8327</v>
      </c>
      <c r="F1540" s="367" t="s">
        <v>11272</v>
      </c>
      <c r="G1540" s="367" t="s">
        <v>11272</v>
      </c>
    </row>
    <row r="1541" spans="1:7">
      <c r="A1541" s="366" t="str">
        <f t="shared" si="23"/>
        <v>SINAPI-I 38845</v>
      </c>
      <c r="B1541" s="367" t="s">
        <v>8342</v>
      </c>
      <c r="C1541" s="367">
        <v>38845</v>
      </c>
      <c r="D1541" s="368" t="s">
        <v>11273</v>
      </c>
      <c r="E1541" s="367" t="s">
        <v>8327</v>
      </c>
      <c r="F1541" s="367" t="s">
        <v>11274</v>
      </c>
      <c r="G1541" s="367" t="s">
        <v>11274</v>
      </c>
    </row>
    <row r="1542" spans="1:7">
      <c r="A1542" s="366" t="str">
        <f t="shared" si="23"/>
        <v>SINAPI-I 39280</v>
      </c>
      <c r="B1542" s="367" t="s">
        <v>8342</v>
      </c>
      <c r="C1542" s="367">
        <v>39280</v>
      </c>
      <c r="D1542" s="368" t="s">
        <v>11275</v>
      </c>
      <c r="E1542" s="367" t="s">
        <v>8327</v>
      </c>
      <c r="F1542" s="367" t="s">
        <v>11276</v>
      </c>
      <c r="G1542" s="367" t="s">
        <v>11276</v>
      </c>
    </row>
    <row r="1543" spans="1:7">
      <c r="A1543" s="366" t="str">
        <f t="shared" ref="A1543:A1606" si="24">CONCATENAR</f>
        <v>SINAPI-I 39281</v>
      </c>
      <c r="B1543" s="367" t="s">
        <v>8342</v>
      </c>
      <c r="C1543" s="367">
        <v>39281</v>
      </c>
      <c r="D1543" s="368" t="s">
        <v>11277</v>
      </c>
      <c r="E1543" s="367" t="s">
        <v>8327</v>
      </c>
      <c r="F1543" s="367" t="s">
        <v>11278</v>
      </c>
      <c r="G1543" s="367" t="s">
        <v>11278</v>
      </c>
    </row>
    <row r="1544" spans="1:7">
      <c r="A1544" s="366" t="str">
        <f t="shared" si="24"/>
        <v>SINAPI-I 38849</v>
      </c>
      <c r="B1544" s="367" t="s">
        <v>8342</v>
      </c>
      <c r="C1544" s="367">
        <v>38849</v>
      </c>
      <c r="D1544" s="368" t="s">
        <v>11279</v>
      </c>
      <c r="E1544" s="367" t="s">
        <v>8327</v>
      </c>
      <c r="F1544" s="367" t="s">
        <v>11280</v>
      </c>
      <c r="G1544" s="367" t="s">
        <v>11280</v>
      </c>
    </row>
    <row r="1545" spans="1:7">
      <c r="A1545" s="366" t="str">
        <f t="shared" si="24"/>
        <v>SINAPI-I 39282</v>
      </c>
      <c r="B1545" s="367" t="s">
        <v>8342</v>
      </c>
      <c r="C1545" s="367">
        <v>39282</v>
      </c>
      <c r="D1545" s="368" t="s">
        <v>11281</v>
      </c>
      <c r="E1545" s="367" t="s">
        <v>8327</v>
      </c>
      <c r="F1545" s="367" t="s">
        <v>11282</v>
      </c>
      <c r="G1545" s="367" t="s">
        <v>11282</v>
      </c>
    </row>
    <row r="1546" spans="1:7">
      <c r="A1546" s="366" t="str">
        <f t="shared" si="24"/>
        <v>SINAPI-I 38852</v>
      </c>
      <c r="B1546" s="367" t="s">
        <v>8342</v>
      </c>
      <c r="C1546" s="367">
        <v>38852</v>
      </c>
      <c r="D1546" s="368" t="s">
        <v>11283</v>
      </c>
      <c r="E1546" s="367" t="s">
        <v>8327</v>
      </c>
      <c r="F1546" s="367" t="s">
        <v>11284</v>
      </c>
      <c r="G1546" s="367" t="s">
        <v>11284</v>
      </c>
    </row>
    <row r="1547" spans="1:7">
      <c r="A1547" s="366" t="str">
        <f t="shared" si="24"/>
        <v>SINAPI-I 38844</v>
      </c>
      <c r="B1547" s="367" t="s">
        <v>8342</v>
      </c>
      <c r="C1547" s="367">
        <v>38844</v>
      </c>
      <c r="D1547" s="368" t="s">
        <v>11285</v>
      </c>
      <c r="E1547" s="367" t="s">
        <v>8327</v>
      </c>
      <c r="F1547" s="367" t="s">
        <v>11286</v>
      </c>
      <c r="G1547" s="367" t="s">
        <v>11286</v>
      </c>
    </row>
    <row r="1548" spans="1:7">
      <c r="A1548" s="366" t="str">
        <f t="shared" si="24"/>
        <v>SINAPI-I 38846</v>
      </c>
      <c r="B1548" s="367" t="s">
        <v>8342</v>
      </c>
      <c r="C1548" s="367">
        <v>38846</v>
      </c>
      <c r="D1548" s="368" t="s">
        <v>11287</v>
      </c>
      <c r="E1548" s="367" t="s">
        <v>8327</v>
      </c>
      <c r="F1548" s="367" t="s">
        <v>11288</v>
      </c>
      <c r="G1548" s="367" t="s">
        <v>11288</v>
      </c>
    </row>
    <row r="1549" spans="1:7">
      <c r="A1549" s="366" t="str">
        <f t="shared" si="24"/>
        <v>SINAPI-I 38847</v>
      </c>
      <c r="B1549" s="367" t="s">
        <v>8342</v>
      </c>
      <c r="C1549" s="367">
        <v>38847</v>
      </c>
      <c r="D1549" s="368" t="s">
        <v>11289</v>
      </c>
      <c r="E1549" s="367" t="s">
        <v>8327</v>
      </c>
      <c r="F1549" s="367" t="s">
        <v>11290</v>
      </c>
      <c r="G1549" s="367" t="s">
        <v>11290</v>
      </c>
    </row>
    <row r="1550" spans="1:7">
      <c r="A1550" s="366" t="str">
        <f t="shared" si="24"/>
        <v>SINAPI-I 38850</v>
      </c>
      <c r="B1550" s="367" t="s">
        <v>8342</v>
      </c>
      <c r="C1550" s="367">
        <v>38850</v>
      </c>
      <c r="D1550" s="368" t="s">
        <v>11291</v>
      </c>
      <c r="E1550" s="367" t="s">
        <v>8327</v>
      </c>
      <c r="F1550" s="367" t="s">
        <v>11292</v>
      </c>
      <c r="G1550" s="367" t="s">
        <v>11292</v>
      </c>
    </row>
    <row r="1551" spans="1:7">
      <c r="A1551" s="366" t="str">
        <f t="shared" si="24"/>
        <v>SINAPI-I 38848</v>
      </c>
      <c r="B1551" s="367" t="s">
        <v>8342</v>
      </c>
      <c r="C1551" s="367">
        <v>38848</v>
      </c>
      <c r="D1551" s="368" t="s">
        <v>11293</v>
      </c>
      <c r="E1551" s="367" t="s">
        <v>8327</v>
      </c>
      <c r="F1551" s="367" t="s">
        <v>11294</v>
      </c>
      <c r="G1551" s="367" t="s">
        <v>11294</v>
      </c>
    </row>
    <row r="1552" spans="1:7">
      <c r="A1552" s="366" t="str">
        <f t="shared" si="24"/>
        <v>SINAPI-I 38851</v>
      </c>
      <c r="B1552" s="367" t="s">
        <v>8342</v>
      </c>
      <c r="C1552" s="367">
        <v>38851</v>
      </c>
      <c r="D1552" s="368" t="s">
        <v>11295</v>
      </c>
      <c r="E1552" s="367" t="s">
        <v>8327</v>
      </c>
      <c r="F1552" s="367" t="s">
        <v>11296</v>
      </c>
      <c r="G1552" s="367" t="s">
        <v>11296</v>
      </c>
    </row>
    <row r="1553" spans="1:7">
      <c r="A1553" s="366" t="str">
        <f t="shared" si="24"/>
        <v>SINAPI-I 38860</v>
      </c>
      <c r="B1553" s="367" t="s">
        <v>8342</v>
      </c>
      <c r="C1553" s="367">
        <v>38860</v>
      </c>
      <c r="D1553" s="368" t="s">
        <v>11297</v>
      </c>
      <c r="E1553" s="367" t="s">
        <v>8327</v>
      </c>
      <c r="F1553" s="367" t="s">
        <v>10744</v>
      </c>
      <c r="G1553" s="367" t="s">
        <v>10744</v>
      </c>
    </row>
    <row r="1554" spans="1:7">
      <c r="A1554" s="366" t="str">
        <f t="shared" si="24"/>
        <v>SINAPI-I 38861</v>
      </c>
      <c r="B1554" s="367" t="s">
        <v>8342</v>
      </c>
      <c r="C1554" s="367">
        <v>38861</v>
      </c>
      <c r="D1554" s="368" t="s">
        <v>11298</v>
      </c>
      <c r="E1554" s="367" t="s">
        <v>8327</v>
      </c>
      <c r="F1554" s="367" t="s">
        <v>11299</v>
      </c>
      <c r="G1554" s="367" t="s">
        <v>11299</v>
      </c>
    </row>
    <row r="1555" spans="1:7">
      <c r="A1555" s="366" t="str">
        <f t="shared" si="24"/>
        <v>SINAPI-I 38862</v>
      </c>
      <c r="B1555" s="367" t="s">
        <v>8342</v>
      </c>
      <c r="C1555" s="367">
        <v>38862</v>
      </c>
      <c r="D1555" s="368" t="s">
        <v>11300</v>
      </c>
      <c r="E1555" s="367" t="s">
        <v>8327</v>
      </c>
      <c r="F1555" s="367" t="s">
        <v>11301</v>
      </c>
      <c r="G1555" s="367" t="s">
        <v>11301</v>
      </c>
    </row>
    <row r="1556" spans="1:7">
      <c r="A1556" s="366" t="str">
        <f t="shared" si="24"/>
        <v>SINAPI-I 38863</v>
      </c>
      <c r="B1556" s="367" t="s">
        <v>8342</v>
      </c>
      <c r="C1556" s="367">
        <v>38863</v>
      </c>
      <c r="D1556" s="368" t="s">
        <v>11302</v>
      </c>
      <c r="E1556" s="367" t="s">
        <v>8327</v>
      </c>
      <c r="F1556" s="367" t="s">
        <v>11303</v>
      </c>
      <c r="G1556" s="367" t="s">
        <v>11303</v>
      </c>
    </row>
    <row r="1557" spans="1:7">
      <c r="A1557" s="366" t="str">
        <f t="shared" si="24"/>
        <v>SINAPI-I 38865</v>
      </c>
      <c r="B1557" s="367" t="s">
        <v>8342</v>
      </c>
      <c r="C1557" s="367">
        <v>38865</v>
      </c>
      <c r="D1557" s="368" t="s">
        <v>11304</v>
      </c>
      <c r="E1557" s="367" t="s">
        <v>8327</v>
      </c>
      <c r="F1557" s="367" t="s">
        <v>11305</v>
      </c>
      <c r="G1557" s="367" t="s">
        <v>11305</v>
      </c>
    </row>
    <row r="1558" spans="1:7">
      <c r="A1558" s="366" t="str">
        <f t="shared" si="24"/>
        <v>SINAPI-I 38864</v>
      </c>
      <c r="B1558" s="367" t="s">
        <v>8342</v>
      </c>
      <c r="C1558" s="367">
        <v>38864</v>
      </c>
      <c r="D1558" s="368" t="s">
        <v>11306</v>
      </c>
      <c r="E1558" s="367" t="s">
        <v>8327</v>
      </c>
      <c r="F1558" s="367" t="s">
        <v>11307</v>
      </c>
      <c r="G1558" s="367" t="s">
        <v>11307</v>
      </c>
    </row>
    <row r="1559" spans="1:7">
      <c r="A1559" s="366" t="str">
        <f t="shared" si="24"/>
        <v>SINAPI-I 38866</v>
      </c>
      <c r="B1559" s="367" t="s">
        <v>8342</v>
      </c>
      <c r="C1559" s="367">
        <v>38866</v>
      </c>
      <c r="D1559" s="368" t="s">
        <v>11308</v>
      </c>
      <c r="E1559" s="367" t="s">
        <v>8327</v>
      </c>
      <c r="F1559" s="367" t="s">
        <v>11309</v>
      </c>
      <c r="G1559" s="367" t="s">
        <v>11309</v>
      </c>
    </row>
    <row r="1560" spans="1:7">
      <c r="A1560" s="366" t="str">
        <f t="shared" si="24"/>
        <v>SINAPI-I 38868</v>
      </c>
      <c r="B1560" s="367" t="s">
        <v>8342</v>
      </c>
      <c r="C1560" s="367">
        <v>38868</v>
      </c>
      <c r="D1560" s="368" t="s">
        <v>11310</v>
      </c>
      <c r="E1560" s="367" t="s">
        <v>8327</v>
      </c>
      <c r="F1560" s="367" t="s">
        <v>11311</v>
      </c>
      <c r="G1560" s="367" t="s">
        <v>11311</v>
      </c>
    </row>
    <row r="1561" spans="1:7">
      <c r="A1561" s="366" t="str">
        <f t="shared" si="24"/>
        <v>SINAPI-I 38853</v>
      </c>
      <c r="B1561" s="367" t="s">
        <v>8342</v>
      </c>
      <c r="C1561" s="367">
        <v>38853</v>
      </c>
      <c r="D1561" s="368" t="s">
        <v>11312</v>
      </c>
      <c r="E1561" s="367" t="s">
        <v>8327</v>
      </c>
      <c r="F1561" s="367" t="s">
        <v>11313</v>
      </c>
      <c r="G1561" s="367" t="s">
        <v>11313</v>
      </c>
    </row>
    <row r="1562" spans="1:7">
      <c r="A1562" s="366" t="str">
        <f t="shared" si="24"/>
        <v>SINAPI-I 38854</v>
      </c>
      <c r="B1562" s="367" t="s">
        <v>8342</v>
      </c>
      <c r="C1562" s="367">
        <v>38854</v>
      </c>
      <c r="D1562" s="368" t="s">
        <v>11314</v>
      </c>
      <c r="E1562" s="367" t="s">
        <v>8327</v>
      </c>
      <c r="F1562" s="367" t="s">
        <v>9607</v>
      </c>
      <c r="G1562" s="367" t="s">
        <v>9607</v>
      </c>
    </row>
    <row r="1563" spans="1:7">
      <c r="A1563" s="366" t="str">
        <f t="shared" si="24"/>
        <v>SINAPI-I 38855</v>
      </c>
      <c r="B1563" s="367" t="s">
        <v>8342</v>
      </c>
      <c r="C1563" s="367">
        <v>38855</v>
      </c>
      <c r="D1563" s="368" t="s">
        <v>11315</v>
      </c>
      <c r="E1563" s="367" t="s">
        <v>8327</v>
      </c>
      <c r="F1563" s="367" t="s">
        <v>11316</v>
      </c>
      <c r="G1563" s="367" t="s">
        <v>11316</v>
      </c>
    </row>
    <row r="1564" spans="1:7">
      <c r="A1564" s="366" t="str">
        <f t="shared" si="24"/>
        <v>SINAPI-I 38856</v>
      </c>
      <c r="B1564" s="367" t="s">
        <v>8342</v>
      </c>
      <c r="C1564" s="367">
        <v>38856</v>
      </c>
      <c r="D1564" s="368" t="s">
        <v>11317</v>
      </c>
      <c r="E1564" s="367" t="s">
        <v>8327</v>
      </c>
      <c r="F1564" s="367" t="s">
        <v>11318</v>
      </c>
      <c r="G1564" s="367" t="s">
        <v>11318</v>
      </c>
    </row>
    <row r="1565" spans="1:7">
      <c r="A1565" s="366" t="str">
        <f t="shared" si="24"/>
        <v>SINAPI-I 38857</v>
      </c>
      <c r="B1565" s="367" t="s">
        <v>8342</v>
      </c>
      <c r="C1565" s="367">
        <v>38857</v>
      </c>
      <c r="D1565" s="368" t="s">
        <v>11319</v>
      </c>
      <c r="E1565" s="367" t="s">
        <v>8327</v>
      </c>
      <c r="F1565" s="367" t="s">
        <v>8890</v>
      </c>
      <c r="G1565" s="367" t="s">
        <v>8890</v>
      </c>
    </row>
    <row r="1566" spans="1:7">
      <c r="A1566" s="366" t="str">
        <f t="shared" si="24"/>
        <v>SINAPI-I 38858</v>
      </c>
      <c r="B1566" s="367" t="s">
        <v>8342</v>
      </c>
      <c r="C1566" s="367">
        <v>38858</v>
      </c>
      <c r="D1566" s="368" t="s">
        <v>11320</v>
      </c>
      <c r="E1566" s="367" t="s">
        <v>8327</v>
      </c>
      <c r="F1566" s="367" t="s">
        <v>11321</v>
      </c>
      <c r="G1566" s="367" t="s">
        <v>11321</v>
      </c>
    </row>
    <row r="1567" spans="1:7">
      <c r="A1567" s="366" t="str">
        <f t="shared" si="24"/>
        <v>SINAPI-I 38859</v>
      </c>
      <c r="B1567" s="367" t="s">
        <v>8342</v>
      </c>
      <c r="C1567" s="367">
        <v>38859</v>
      </c>
      <c r="D1567" s="368" t="s">
        <v>11322</v>
      </c>
      <c r="E1567" s="367" t="s">
        <v>8327</v>
      </c>
      <c r="F1567" s="367" t="s">
        <v>11323</v>
      </c>
      <c r="G1567" s="367" t="s">
        <v>11323</v>
      </c>
    </row>
    <row r="1568" spans="1:7" ht="22.5">
      <c r="A1568" s="366" t="str">
        <f t="shared" si="24"/>
        <v>SINAPI-I 1607</v>
      </c>
      <c r="B1568" s="367" t="s">
        <v>8342</v>
      </c>
      <c r="C1568" s="367">
        <v>1607</v>
      </c>
      <c r="D1568" s="368" t="s">
        <v>11324</v>
      </c>
      <c r="E1568" s="367" t="s">
        <v>8481</v>
      </c>
      <c r="F1568" s="367" t="s">
        <v>11325</v>
      </c>
      <c r="G1568" s="367" t="s">
        <v>11325</v>
      </c>
    </row>
    <row r="1569" spans="1:7" ht="22.5">
      <c r="A1569" s="366" t="str">
        <f t="shared" si="24"/>
        <v>SINAPI-I 11467</v>
      </c>
      <c r="B1569" s="367" t="s">
        <v>8342</v>
      </c>
      <c r="C1569" s="367">
        <v>11467</v>
      </c>
      <c r="D1569" s="368" t="s">
        <v>11326</v>
      </c>
      <c r="E1569" s="367" t="s">
        <v>8327</v>
      </c>
      <c r="F1569" s="367" t="s">
        <v>11327</v>
      </c>
      <c r="G1569" s="367" t="s">
        <v>11327</v>
      </c>
    </row>
    <row r="1570" spans="1:7" ht="22.5">
      <c r="A1570" s="366" t="str">
        <f t="shared" si="24"/>
        <v>SINAPI-I 38169</v>
      </c>
      <c r="B1570" s="367" t="s">
        <v>8342</v>
      </c>
      <c r="C1570" s="367">
        <v>38169</v>
      </c>
      <c r="D1570" s="368" t="s">
        <v>11328</v>
      </c>
      <c r="E1570" s="367" t="s">
        <v>8481</v>
      </c>
      <c r="F1570" s="367" t="s">
        <v>11329</v>
      </c>
      <c r="G1570" s="367" t="s">
        <v>11329</v>
      </c>
    </row>
    <row r="1571" spans="1:7">
      <c r="A1571" s="366" t="str">
        <f t="shared" si="24"/>
        <v>SINAPI-I 6142</v>
      </c>
      <c r="B1571" s="367" t="s">
        <v>8342</v>
      </c>
      <c r="C1571" s="367">
        <v>6142</v>
      </c>
      <c r="D1571" s="368" t="s">
        <v>11330</v>
      </c>
      <c r="E1571" s="367" t="s">
        <v>8327</v>
      </c>
      <c r="F1571" s="367" t="s">
        <v>11331</v>
      </c>
      <c r="G1571" s="367" t="s">
        <v>11331</v>
      </c>
    </row>
    <row r="1572" spans="1:7" ht="22.5">
      <c r="A1572" s="366" t="str">
        <f t="shared" si="24"/>
        <v>SINAPI-I 11686</v>
      </c>
      <c r="B1572" s="367" t="s">
        <v>8342</v>
      </c>
      <c r="C1572" s="367">
        <v>11686</v>
      </c>
      <c r="D1572" s="368" t="s">
        <v>11332</v>
      </c>
      <c r="E1572" s="367" t="s">
        <v>8327</v>
      </c>
      <c r="F1572" s="367" t="s">
        <v>10955</v>
      </c>
      <c r="G1572" s="367" t="s">
        <v>10955</v>
      </c>
    </row>
    <row r="1573" spans="1:7">
      <c r="A1573" s="366" t="str">
        <f t="shared" si="24"/>
        <v>SINAPI-I 37598</v>
      </c>
      <c r="B1573" s="367" t="s">
        <v>8342</v>
      </c>
      <c r="C1573" s="367">
        <v>37598</v>
      </c>
      <c r="D1573" s="368" t="s">
        <v>11333</v>
      </c>
      <c r="E1573" s="367" t="s">
        <v>8327</v>
      </c>
      <c r="F1573" s="367" t="s">
        <v>11334</v>
      </c>
      <c r="G1573" s="367" t="s">
        <v>11334</v>
      </c>
    </row>
    <row r="1574" spans="1:7" ht="22.5">
      <c r="A1574" s="366" t="str">
        <f t="shared" si="24"/>
        <v>SINAPI-I 25398</v>
      </c>
      <c r="B1574" s="367" t="s">
        <v>8342</v>
      </c>
      <c r="C1574" s="367">
        <v>25398</v>
      </c>
      <c r="D1574" s="368" t="s">
        <v>11335</v>
      </c>
      <c r="E1574" s="367" t="s">
        <v>8327</v>
      </c>
      <c r="F1574" s="367" t="s">
        <v>11336</v>
      </c>
      <c r="G1574" s="367" t="s">
        <v>11336</v>
      </c>
    </row>
    <row r="1575" spans="1:7" ht="22.5">
      <c r="A1575" s="366" t="str">
        <f t="shared" si="24"/>
        <v>SINAPI-I 25399</v>
      </c>
      <c r="B1575" s="367" t="s">
        <v>8342</v>
      </c>
      <c r="C1575" s="367">
        <v>25399</v>
      </c>
      <c r="D1575" s="368" t="s">
        <v>11337</v>
      </c>
      <c r="E1575" s="367" t="s">
        <v>8327</v>
      </c>
      <c r="F1575" s="367" t="s">
        <v>11338</v>
      </c>
      <c r="G1575" s="367" t="s">
        <v>11338</v>
      </c>
    </row>
    <row r="1576" spans="1:7" ht="22.5">
      <c r="A1576" s="366" t="str">
        <f t="shared" si="24"/>
        <v>SINAPI-I 10667</v>
      </c>
      <c r="B1576" s="367" t="s">
        <v>8342</v>
      </c>
      <c r="C1576" s="367">
        <v>10667</v>
      </c>
      <c r="D1576" s="368" t="s">
        <v>11339</v>
      </c>
      <c r="E1576" s="367" t="s">
        <v>8327</v>
      </c>
      <c r="F1576" s="367" t="s">
        <v>11340</v>
      </c>
      <c r="G1576" s="367" t="s">
        <v>11340</v>
      </c>
    </row>
    <row r="1577" spans="1:7">
      <c r="A1577" s="366" t="str">
        <f t="shared" si="24"/>
        <v>SINAPI-I 1613</v>
      </c>
      <c r="B1577" s="367" t="s">
        <v>8342</v>
      </c>
      <c r="C1577" s="367">
        <v>1613</v>
      </c>
      <c r="D1577" s="368" t="s">
        <v>11341</v>
      </c>
      <c r="E1577" s="367" t="s">
        <v>8327</v>
      </c>
      <c r="F1577" s="367" t="s">
        <v>11342</v>
      </c>
      <c r="G1577" s="367" t="s">
        <v>11342</v>
      </c>
    </row>
    <row r="1578" spans="1:7">
      <c r="A1578" s="366" t="str">
        <f t="shared" si="24"/>
        <v>SINAPI-I 1626</v>
      </c>
      <c r="B1578" s="367" t="s">
        <v>8342</v>
      </c>
      <c r="C1578" s="367">
        <v>1626</v>
      </c>
      <c r="D1578" s="368" t="s">
        <v>11343</v>
      </c>
      <c r="E1578" s="367" t="s">
        <v>8327</v>
      </c>
      <c r="F1578" s="367" t="s">
        <v>11344</v>
      </c>
      <c r="G1578" s="367" t="s">
        <v>11344</v>
      </c>
    </row>
    <row r="1579" spans="1:7">
      <c r="A1579" s="366" t="str">
        <f t="shared" si="24"/>
        <v>SINAPI-I 1625</v>
      </c>
      <c r="B1579" s="367" t="s">
        <v>8342</v>
      </c>
      <c r="C1579" s="367">
        <v>1625</v>
      </c>
      <c r="D1579" s="368" t="s">
        <v>11345</v>
      </c>
      <c r="E1579" s="367" t="s">
        <v>8327</v>
      </c>
      <c r="F1579" s="367" t="s">
        <v>11346</v>
      </c>
      <c r="G1579" s="367" t="s">
        <v>11346</v>
      </c>
    </row>
    <row r="1580" spans="1:7">
      <c r="A1580" s="366" t="str">
        <f t="shared" si="24"/>
        <v>SINAPI-I 1622</v>
      </c>
      <c r="B1580" s="367" t="s">
        <v>8342</v>
      </c>
      <c r="C1580" s="367">
        <v>1622</v>
      </c>
      <c r="D1580" s="368" t="s">
        <v>11347</v>
      </c>
      <c r="E1580" s="367" t="s">
        <v>8327</v>
      </c>
      <c r="F1580" s="367" t="s">
        <v>11348</v>
      </c>
      <c r="G1580" s="367" t="s">
        <v>11348</v>
      </c>
    </row>
    <row r="1581" spans="1:7">
      <c r="A1581" s="366" t="str">
        <f t="shared" si="24"/>
        <v>SINAPI-I 1620</v>
      </c>
      <c r="B1581" s="367" t="s">
        <v>8342</v>
      </c>
      <c r="C1581" s="367">
        <v>1620</v>
      </c>
      <c r="D1581" s="368" t="s">
        <v>11349</v>
      </c>
      <c r="E1581" s="367" t="s">
        <v>8327</v>
      </c>
      <c r="F1581" s="367" t="s">
        <v>11350</v>
      </c>
      <c r="G1581" s="367" t="s">
        <v>11350</v>
      </c>
    </row>
    <row r="1582" spans="1:7">
      <c r="A1582" s="366" t="str">
        <f t="shared" si="24"/>
        <v>SINAPI-I 1629</v>
      </c>
      <c r="B1582" s="367" t="s">
        <v>8342</v>
      </c>
      <c r="C1582" s="367">
        <v>1629</v>
      </c>
      <c r="D1582" s="368" t="s">
        <v>11351</v>
      </c>
      <c r="E1582" s="367" t="s">
        <v>8327</v>
      </c>
      <c r="F1582" s="367" t="s">
        <v>11352</v>
      </c>
      <c r="G1582" s="367" t="s">
        <v>11352</v>
      </c>
    </row>
    <row r="1583" spans="1:7">
      <c r="A1583" s="366" t="str">
        <f t="shared" si="24"/>
        <v>SINAPI-I 1627</v>
      </c>
      <c r="B1583" s="367" t="s">
        <v>8342</v>
      </c>
      <c r="C1583" s="367">
        <v>1627</v>
      </c>
      <c r="D1583" s="368" t="s">
        <v>11353</v>
      </c>
      <c r="E1583" s="367" t="s">
        <v>8327</v>
      </c>
      <c r="F1583" s="367" t="s">
        <v>11354</v>
      </c>
      <c r="G1583" s="367" t="s">
        <v>11354</v>
      </c>
    </row>
    <row r="1584" spans="1:7">
      <c r="A1584" s="366" t="str">
        <f t="shared" si="24"/>
        <v>SINAPI-I 1623</v>
      </c>
      <c r="B1584" s="367" t="s">
        <v>8342</v>
      </c>
      <c r="C1584" s="367">
        <v>1623</v>
      </c>
      <c r="D1584" s="368" t="s">
        <v>11355</v>
      </c>
      <c r="E1584" s="367" t="s">
        <v>8327</v>
      </c>
      <c r="F1584" s="367" t="s">
        <v>11356</v>
      </c>
      <c r="G1584" s="367" t="s">
        <v>11356</v>
      </c>
    </row>
    <row r="1585" spans="1:7">
      <c r="A1585" s="366" t="str">
        <f t="shared" si="24"/>
        <v>SINAPI-I 1619</v>
      </c>
      <c r="B1585" s="367" t="s">
        <v>8342</v>
      </c>
      <c r="C1585" s="367">
        <v>1619</v>
      </c>
      <c r="D1585" s="368" t="s">
        <v>11357</v>
      </c>
      <c r="E1585" s="367" t="s">
        <v>8327</v>
      </c>
      <c r="F1585" s="367" t="s">
        <v>11358</v>
      </c>
      <c r="G1585" s="367" t="s">
        <v>11358</v>
      </c>
    </row>
    <row r="1586" spans="1:7">
      <c r="A1586" s="366" t="str">
        <f t="shared" si="24"/>
        <v>SINAPI-I 1630</v>
      </c>
      <c r="B1586" s="367" t="s">
        <v>8342</v>
      </c>
      <c r="C1586" s="367">
        <v>1630</v>
      </c>
      <c r="D1586" s="368" t="s">
        <v>11359</v>
      </c>
      <c r="E1586" s="367" t="s">
        <v>8327</v>
      </c>
      <c r="F1586" s="367" t="s">
        <v>11360</v>
      </c>
      <c r="G1586" s="367" t="s">
        <v>11360</v>
      </c>
    </row>
    <row r="1587" spans="1:7">
      <c r="A1587" s="366" t="str">
        <f t="shared" si="24"/>
        <v>SINAPI-I 1616</v>
      </c>
      <c r="B1587" s="367" t="s">
        <v>8342</v>
      </c>
      <c r="C1587" s="367">
        <v>1616</v>
      </c>
      <c r="D1587" s="368" t="s">
        <v>11361</v>
      </c>
      <c r="E1587" s="367" t="s">
        <v>8327</v>
      </c>
      <c r="F1587" s="367" t="s">
        <v>11362</v>
      </c>
      <c r="G1587" s="367" t="s">
        <v>11362</v>
      </c>
    </row>
    <row r="1588" spans="1:7">
      <c r="A1588" s="366" t="str">
        <f t="shared" si="24"/>
        <v>SINAPI-I 1614</v>
      </c>
      <c r="B1588" s="367" t="s">
        <v>8342</v>
      </c>
      <c r="C1588" s="367">
        <v>1614</v>
      </c>
      <c r="D1588" s="368" t="s">
        <v>11363</v>
      </c>
      <c r="E1588" s="367" t="s">
        <v>8327</v>
      </c>
      <c r="F1588" s="367" t="s">
        <v>11364</v>
      </c>
      <c r="G1588" s="367" t="s">
        <v>11364</v>
      </c>
    </row>
    <row r="1589" spans="1:7">
      <c r="A1589" s="366" t="str">
        <f t="shared" si="24"/>
        <v>SINAPI-I 1617</v>
      </c>
      <c r="B1589" s="367" t="s">
        <v>8342</v>
      </c>
      <c r="C1589" s="367">
        <v>1617</v>
      </c>
      <c r="D1589" s="368" t="s">
        <v>11365</v>
      </c>
      <c r="E1589" s="367" t="s">
        <v>8327</v>
      </c>
      <c r="F1589" s="367" t="s">
        <v>11366</v>
      </c>
      <c r="G1589" s="367" t="s">
        <v>11366</v>
      </c>
    </row>
    <row r="1590" spans="1:7">
      <c r="A1590" s="366" t="str">
        <f t="shared" si="24"/>
        <v>SINAPI-I 1621</v>
      </c>
      <c r="B1590" s="367" t="s">
        <v>8342</v>
      </c>
      <c r="C1590" s="367">
        <v>1621</v>
      </c>
      <c r="D1590" s="368" t="s">
        <v>11367</v>
      </c>
      <c r="E1590" s="367" t="s">
        <v>8327</v>
      </c>
      <c r="F1590" s="367" t="s">
        <v>11368</v>
      </c>
      <c r="G1590" s="367" t="s">
        <v>11368</v>
      </c>
    </row>
    <row r="1591" spans="1:7">
      <c r="A1591" s="366" t="str">
        <f t="shared" si="24"/>
        <v>SINAPI-I 1624</v>
      </c>
      <c r="B1591" s="367" t="s">
        <v>8342</v>
      </c>
      <c r="C1591" s="367">
        <v>1624</v>
      </c>
      <c r="D1591" s="368" t="s">
        <v>11369</v>
      </c>
      <c r="E1591" s="367" t="s">
        <v>8327</v>
      </c>
      <c r="F1591" s="367" t="s">
        <v>11370</v>
      </c>
      <c r="G1591" s="367" t="s">
        <v>11370</v>
      </c>
    </row>
    <row r="1592" spans="1:7">
      <c r="A1592" s="366" t="str">
        <f t="shared" si="24"/>
        <v>SINAPI-I 1615</v>
      </c>
      <c r="B1592" s="367" t="s">
        <v>8342</v>
      </c>
      <c r="C1592" s="367">
        <v>1615</v>
      </c>
      <c r="D1592" s="368" t="s">
        <v>11371</v>
      </c>
      <c r="E1592" s="367" t="s">
        <v>8327</v>
      </c>
      <c r="F1592" s="367" t="s">
        <v>11372</v>
      </c>
      <c r="G1592" s="367" t="s">
        <v>11372</v>
      </c>
    </row>
    <row r="1593" spans="1:7">
      <c r="A1593" s="366" t="str">
        <f t="shared" si="24"/>
        <v>SINAPI-I 1612</v>
      </c>
      <c r="B1593" s="367" t="s">
        <v>8342</v>
      </c>
      <c r="C1593" s="367">
        <v>1612</v>
      </c>
      <c r="D1593" s="368" t="s">
        <v>11373</v>
      </c>
      <c r="E1593" s="367" t="s">
        <v>8327</v>
      </c>
      <c r="F1593" s="367" t="s">
        <v>11374</v>
      </c>
      <c r="G1593" s="367" t="s">
        <v>11374</v>
      </c>
    </row>
    <row r="1594" spans="1:7">
      <c r="A1594" s="366" t="str">
        <f t="shared" si="24"/>
        <v>SINAPI-I 1618</v>
      </c>
      <c r="B1594" s="367" t="s">
        <v>8342</v>
      </c>
      <c r="C1594" s="367">
        <v>1618</v>
      </c>
      <c r="D1594" s="368" t="s">
        <v>11375</v>
      </c>
      <c r="E1594" s="367" t="s">
        <v>8327</v>
      </c>
      <c r="F1594" s="367" t="s">
        <v>11376</v>
      </c>
      <c r="G1594" s="367" t="s">
        <v>11376</v>
      </c>
    </row>
    <row r="1595" spans="1:7">
      <c r="A1595" s="366" t="str">
        <f t="shared" si="24"/>
        <v>SINAPI-I 14211</v>
      </c>
      <c r="B1595" s="367" t="s">
        <v>8342</v>
      </c>
      <c r="C1595" s="367">
        <v>14211</v>
      </c>
      <c r="D1595" s="368" t="s">
        <v>11377</v>
      </c>
      <c r="E1595" s="367" t="s">
        <v>8327</v>
      </c>
      <c r="F1595" s="367" t="s">
        <v>11378</v>
      </c>
      <c r="G1595" s="367" t="s">
        <v>11378</v>
      </c>
    </row>
    <row r="1596" spans="1:7">
      <c r="A1596" s="366" t="str">
        <f t="shared" si="24"/>
        <v>SINAPI-I 34500</v>
      </c>
      <c r="B1596" s="367" t="s">
        <v>8342</v>
      </c>
      <c r="C1596" s="367">
        <v>34500</v>
      </c>
      <c r="D1596" s="368" t="s">
        <v>11379</v>
      </c>
      <c r="E1596" s="367" t="s">
        <v>8344</v>
      </c>
      <c r="F1596" s="367" t="s">
        <v>11380</v>
      </c>
      <c r="G1596" s="367" t="s">
        <v>11381</v>
      </c>
    </row>
    <row r="1597" spans="1:7">
      <c r="A1597" s="366" t="str">
        <f t="shared" si="24"/>
        <v>SINAPI-I 40934</v>
      </c>
      <c r="B1597" s="367" t="s">
        <v>8342</v>
      </c>
      <c r="C1597" s="367">
        <v>40934</v>
      </c>
      <c r="D1597" s="368" t="s">
        <v>11382</v>
      </c>
      <c r="E1597" s="367" t="s">
        <v>8348</v>
      </c>
      <c r="F1597" s="367" t="s">
        <v>11383</v>
      </c>
      <c r="G1597" s="367" t="s">
        <v>11384</v>
      </c>
    </row>
    <row r="1598" spans="1:7">
      <c r="A1598" s="366" t="str">
        <f t="shared" si="24"/>
        <v>SINAPI-I 5328</v>
      </c>
      <c r="B1598" s="367" t="s">
        <v>8342</v>
      </c>
      <c r="C1598" s="367">
        <v>5328</v>
      </c>
      <c r="D1598" s="368" t="s">
        <v>11385</v>
      </c>
      <c r="E1598" s="367" t="s">
        <v>8327</v>
      </c>
      <c r="F1598" s="367" t="s">
        <v>11386</v>
      </c>
      <c r="G1598" s="367" t="s">
        <v>11386</v>
      </c>
    </row>
    <row r="1599" spans="1:7">
      <c r="A1599" s="366" t="str">
        <f t="shared" si="24"/>
        <v>SINAPI-I 38200</v>
      </c>
      <c r="B1599" s="367" t="s">
        <v>8342</v>
      </c>
      <c r="C1599" s="367">
        <v>38200</v>
      </c>
      <c r="D1599" s="368" t="s">
        <v>11387</v>
      </c>
      <c r="E1599" s="367" t="s">
        <v>11388</v>
      </c>
      <c r="F1599" s="367" t="s">
        <v>11389</v>
      </c>
      <c r="G1599" s="367" t="s">
        <v>11389</v>
      </c>
    </row>
    <row r="1600" spans="1:7">
      <c r="A1600" s="366" t="str">
        <f t="shared" si="24"/>
        <v>SINAPI-I 39269</v>
      </c>
      <c r="B1600" s="367" t="s">
        <v>8342</v>
      </c>
      <c r="C1600" s="367">
        <v>39269</v>
      </c>
      <c r="D1600" s="368" t="s">
        <v>11390</v>
      </c>
      <c r="E1600" s="367" t="s">
        <v>8523</v>
      </c>
      <c r="F1600" s="367" t="s">
        <v>9832</v>
      </c>
      <c r="G1600" s="367" t="s">
        <v>9832</v>
      </c>
    </row>
    <row r="1601" spans="1:7">
      <c r="A1601" s="366" t="str">
        <f t="shared" si="24"/>
        <v>SINAPI-I 11889</v>
      </c>
      <c r="B1601" s="367" t="s">
        <v>8342</v>
      </c>
      <c r="C1601" s="367">
        <v>11889</v>
      </c>
      <c r="D1601" s="368" t="s">
        <v>11391</v>
      </c>
      <c r="E1601" s="367" t="s">
        <v>8523</v>
      </c>
      <c r="F1601" s="367" t="s">
        <v>11392</v>
      </c>
      <c r="G1601" s="367" t="s">
        <v>11392</v>
      </c>
    </row>
    <row r="1602" spans="1:7">
      <c r="A1602" s="366" t="str">
        <f t="shared" si="24"/>
        <v>SINAPI-I 39270</v>
      </c>
      <c r="B1602" s="367" t="s">
        <v>8342</v>
      </c>
      <c r="C1602" s="367">
        <v>39270</v>
      </c>
      <c r="D1602" s="368" t="s">
        <v>11393</v>
      </c>
      <c r="E1602" s="367" t="s">
        <v>8523</v>
      </c>
      <c r="F1602" s="367" t="s">
        <v>9569</v>
      </c>
      <c r="G1602" s="367" t="s">
        <v>9569</v>
      </c>
    </row>
    <row r="1603" spans="1:7">
      <c r="A1603" s="366" t="str">
        <f t="shared" si="24"/>
        <v>SINAPI-I 11890</v>
      </c>
      <c r="B1603" s="367" t="s">
        <v>8342</v>
      </c>
      <c r="C1603" s="367">
        <v>11890</v>
      </c>
      <c r="D1603" s="368" t="s">
        <v>11394</v>
      </c>
      <c r="E1603" s="367" t="s">
        <v>8523</v>
      </c>
      <c r="F1603" s="367" t="s">
        <v>8383</v>
      </c>
      <c r="G1603" s="367" t="s">
        <v>8383</v>
      </c>
    </row>
    <row r="1604" spans="1:7">
      <c r="A1604" s="366" t="str">
        <f t="shared" si="24"/>
        <v>SINAPI-I 11891</v>
      </c>
      <c r="B1604" s="367" t="s">
        <v>8342</v>
      </c>
      <c r="C1604" s="367">
        <v>11891</v>
      </c>
      <c r="D1604" s="368" t="s">
        <v>11395</v>
      </c>
      <c r="E1604" s="367" t="s">
        <v>8523</v>
      </c>
      <c r="F1604" s="367" t="s">
        <v>9245</v>
      </c>
      <c r="G1604" s="367" t="s">
        <v>9245</v>
      </c>
    </row>
    <row r="1605" spans="1:7">
      <c r="A1605" s="366" t="str">
        <f t="shared" si="24"/>
        <v>SINAPI-I 11892</v>
      </c>
      <c r="B1605" s="367" t="s">
        <v>8342</v>
      </c>
      <c r="C1605" s="367">
        <v>11892</v>
      </c>
      <c r="D1605" s="368" t="s">
        <v>11396</v>
      </c>
      <c r="E1605" s="367" t="s">
        <v>8523</v>
      </c>
      <c r="F1605" s="367" t="s">
        <v>11397</v>
      </c>
      <c r="G1605" s="367" t="s">
        <v>11397</v>
      </c>
    </row>
    <row r="1606" spans="1:7">
      <c r="A1606" s="366" t="str">
        <f t="shared" si="24"/>
        <v>SINAPI-I 37601</v>
      </c>
      <c r="B1606" s="367" t="s">
        <v>8342</v>
      </c>
      <c r="C1606" s="367">
        <v>37601</v>
      </c>
      <c r="D1606" s="368" t="s">
        <v>11398</v>
      </c>
      <c r="E1606" s="367" t="s">
        <v>8523</v>
      </c>
      <c r="F1606" s="367" t="s">
        <v>11399</v>
      </c>
      <c r="G1606" s="367" t="s">
        <v>11399</v>
      </c>
    </row>
    <row r="1607" spans="1:7">
      <c r="A1607" s="366" t="str">
        <f t="shared" ref="A1607:A1670" si="25">CONCATENAR</f>
        <v>SINAPI-I 1634</v>
      </c>
      <c r="B1607" s="367" t="s">
        <v>8342</v>
      </c>
      <c r="C1607" s="367">
        <v>1634</v>
      </c>
      <c r="D1607" s="368" t="s">
        <v>11400</v>
      </c>
      <c r="E1607" s="367" t="s">
        <v>8523</v>
      </c>
      <c r="F1607" s="367" t="s">
        <v>11401</v>
      </c>
      <c r="G1607" s="367" t="s">
        <v>11401</v>
      </c>
    </row>
    <row r="1608" spans="1:7">
      <c r="A1608" s="366" t="str">
        <f t="shared" si="25"/>
        <v>SINAPI-I 5086</v>
      </c>
      <c r="B1608" s="367" t="s">
        <v>8342</v>
      </c>
      <c r="C1608" s="367">
        <v>5086</v>
      </c>
      <c r="D1608" s="368" t="s">
        <v>11402</v>
      </c>
      <c r="E1608" s="367" t="s">
        <v>8574</v>
      </c>
      <c r="F1608" s="367" t="s">
        <v>10165</v>
      </c>
      <c r="G1608" s="367" t="s">
        <v>10165</v>
      </c>
    </row>
    <row r="1609" spans="1:7" ht="22.5">
      <c r="A1609" s="366" t="str">
        <f t="shared" si="25"/>
        <v>SINAPI-I 11280</v>
      </c>
      <c r="B1609" s="367" t="s">
        <v>8342</v>
      </c>
      <c r="C1609" s="367">
        <v>11280</v>
      </c>
      <c r="D1609" s="368" t="s">
        <v>11403</v>
      </c>
      <c r="E1609" s="367" t="s">
        <v>8327</v>
      </c>
      <c r="F1609" s="367" t="s">
        <v>11404</v>
      </c>
      <c r="G1609" s="367" t="s">
        <v>11404</v>
      </c>
    </row>
    <row r="1610" spans="1:7" ht="22.5">
      <c r="A1610" s="366" t="str">
        <f t="shared" si="25"/>
        <v>SINAPI-I 40519</v>
      </c>
      <c r="B1610" s="367" t="s">
        <v>8342</v>
      </c>
      <c r="C1610" s="367">
        <v>40519</v>
      </c>
      <c r="D1610" s="368" t="s">
        <v>11405</v>
      </c>
      <c r="E1610" s="367" t="s">
        <v>8327</v>
      </c>
      <c r="F1610" s="367" t="s">
        <v>11406</v>
      </c>
      <c r="G1610" s="367" t="s">
        <v>11406</v>
      </c>
    </row>
    <row r="1611" spans="1:7">
      <c r="A1611" s="366" t="str">
        <f t="shared" si="25"/>
        <v>SINAPI-I 39869</v>
      </c>
      <c r="B1611" s="367" t="s">
        <v>8342</v>
      </c>
      <c r="C1611" s="367">
        <v>39869</v>
      </c>
      <c r="D1611" s="368" t="s">
        <v>11407</v>
      </c>
      <c r="E1611" s="367" t="s">
        <v>8327</v>
      </c>
      <c r="F1611" s="367" t="s">
        <v>11408</v>
      </c>
      <c r="G1611" s="367" t="s">
        <v>11408</v>
      </c>
    </row>
    <row r="1612" spans="1:7">
      <c r="A1612" s="366" t="str">
        <f t="shared" si="25"/>
        <v>SINAPI-I 39870</v>
      </c>
      <c r="B1612" s="367" t="s">
        <v>8342</v>
      </c>
      <c r="C1612" s="367">
        <v>39870</v>
      </c>
      <c r="D1612" s="368" t="s">
        <v>11409</v>
      </c>
      <c r="E1612" s="367" t="s">
        <v>8327</v>
      </c>
      <c r="F1612" s="367" t="s">
        <v>11410</v>
      </c>
      <c r="G1612" s="367" t="s">
        <v>11410</v>
      </c>
    </row>
    <row r="1613" spans="1:7">
      <c r="A1613" s="366" t="str">
        <f t="shared" si="25"/>
        <v>SINAPI-I 39871</v>
      </c>
      <c r="B1613" s="367" t="s">
        <v>8342</v>
      </c>
      <c r="C1613" s="367">
        <v>39871</v>
      </c>
      <c r="D1613" s="368" t="s">
        <v>11411</v>
      </c>
      <c r="E1613" s="367" t="s">
        <v>8327</v>
      </c>
      <c r="F1613" s="367" t="s">
        <v>11412</v>
      </c>
      <c r="G1613" s="367" t="s">
        <v>11412</v>
      </c>
    </row>
    <row r="1614" spans="1:7">
      <c r="A1614" s="366" t="str">
        <f t="shared" si="25"/>
        <v>SINAPI-I 12722</v>
      </c>
      <c r="B1614" s="367" t="s">
        <v>8342</v>
      </c>
      <c r="C1614" s="367">
        <v>12722</v>
      </c>
      <c r="D1614" s="368" t="s">
        <v>11413</v>
      </c>
      <c r="E1614" s="367" t="s">
        <v>8327</v>
      </c>
      <c r="F1614" s="367" t="s">
        <v>11414</v>
      </c>
      <c r="G1614" s="367" t="s">
        <v>11414</v>
      </c>
    </row>
    <row r="1615" spans="1:7">
      <c r="A1615" s="366" t="str">
        <f t="shared" si="25"/>
        <v>SINAPI-I 12714</v>
      </c>
      <c r="B1615" s="367" t="s">
        <v>8342</v>
      </c>
      <c r="C1615" s="367">
        <v>12714</v>
      </c>
      <c r="D1615" s="368" t="s">
        <v>11415</v>
      </c>
      <c r="E1615" s="367" t="s">
        <v>8327</v>
      </c>
      <c r="F1615" s="367" t="s">
        <v>11416</v>
      </c>
      <c r="G1615" s="367" t="s">
        <v>11416</v>
      </c>
    </row>
    <row r="1616" spans="1:7">
      <c r="A1616" s="366" t="str">
        <f t="shared" si="25"/>
        <v>SINAPI-I 12715</v>
      </c>
      <c r="B1616" s="367" t="s">
        <v>8342</v>
      </c>
      <c r="C1616" s="367">
        <v>12715</v>
      </c>
      <c r="D1616" s="368" t="s">
        <v>11417</v>
      </c>
      <c r="E1616" s="367" t="s">
        <v>8327</v>
      </c>
      <c r="F1616" s="367" t="s">
        <v>10752</v>
      </c>
      <c r="G1616" s="367" t="s">
        <v>10752</v>
      </c>
    </row>
    <row r="1617" spans="1:7">
      <c r="A1617" s="366" t="str">
        <f t="shared" si="25"/>
        <v>SINAPI-I 12716</v>
      </c>
      <c r="B1617" s="367" t="s">
        <v>8342</v>
      </c>
      <c r="C1617" s="367">
        <v>12716</v>
      </c>
      <c r="D1617" s="368" t="s">
        <v>11418</v>
      </c>
      <c r="E1617" s="367" t="s">
        <v>8327</v>
      </c>
      <c r="F1617" s="367" t="s">
        <v>11419</v>
      </c>
      <c r="G1617" s="367" t="s">
        <v>11419</v>
      </c>
    </row>
    <row r="1618" spans="1:7">
      <c r="A1618" s="366" t="str">
        <f t="shared" si="25"/>
        <v>SINAPI-I 12717</v>
      </c>
      <c r="B1618" s="367" t="s">
        <v>8342</v>
      </c>
      <c r="C1618" s="367">
        <v>12717</v>
      </c>
      <c r="D1618" s="368" t="s">
        <v>11420</v>
      </c>
      <c r="E1618" s="367" t="s">
        <v>8327</v>
      </c>
      <c r="F1618" s="367" t="s">
        <v>11421</v>
      </c>
      <c r="G1618" s="367" t="s">
        <v>11421</v>
      </c>
    </row>
    <row r="1619" spans="1:7">
      <c r="A1619" s="366" t="str">
        <f t="shared" si="25"/>
        <v>SINAPI-I 12718</v>
      </c>
      <c r="B1619" s="367" t="s">
        <v>8342</v>
      </c>
      <c r="C1619" s="367">
        <v>12718</v>
      </c>
      <c r="D1619" s="368" t="s">
        <v>11422</v>
      </c>
      <c r="E1619" s="367" t="s">
        <v>8327</v>
      </c>
      <c r="F1619" s="367" t="s">
        <v>11423</v>
      </c>
      <c r="G1619" s="367" t="s">
        <v>11423</v>
      </c>
    </row>
    <row r="1620" spans="1:7">
      <c r="A1620" s="366" t="str">
        <f t="shared" si="25"/>
        <v>SINAPI-I 12719</v>
      </c>
      <c r="B1620" s="367" t="s">
        <v>8342</v>
      </c>
      <c r="C1620" s="367">
        <v>12719</v>
      </c>
      <c r="D1620" s="368" t="s">
        <v>11424</v>
      </c>
      <c r="E1620" s="367" t="s">
        <v>8327</v>
      </c>
      <c r="F1620" s="367" t="s">
        <v>11425</v>
      </c>
      <c r="G1620" s="367" t="s">
        <v>11425</v>
      </c>
    </row>
    <row r="1621" spans="1:7">
      <c r="A1621" s="366" t="str">
        <f t="shared" si="25"/>
        <v>SINAPI-I 12720</v>
      </c>
      <c r="B1621" s="367" t="s">
        <v>8342</v>
      </c>
      <c r="C1621" s="367">
        <v>12720</v>
      </c>
      <c r="D1621" s="368" t="s">
        <v>11426</v>
      </c>
      <c r="E1621" s="367" t="s">
        <v>8327</v>
      </c>
      <c r="F1621" s="367" t="s">
        <v>11427</v>
      </c>
      <c r="G1621" s="367" t="s">
        <v>11427</v>
      </c>
    </row>
    <row r="1622" spans="1:7">
      <c r="A1622" s="366" t="str">
        <f t="shared" si="25"/>
        <v>SINAPI-I 12721</v>
      </c>
      <c r="B1622" s="367" t="s">
        <v>8342</v>
      </c>
      <c r="C1622" s="367">
        <v>12721</v>
      </c>
      <c r="D1622" s="368" t="s">
        <v>11428</v>
      </c>
      <c r="E1622" s="367" t="s">
        <v>8327</v>
      </c>
      <c r="F1622" s="367" t="s">
        <v>11429</v>
      </c>
      <c r="G1622" s="367" t="s">
        <v>11429</v>
      </c>
    </row>
    <row r="1623" spans="1:7">
      <c r="A1623" s="366" t="str">
        <f t="shared" si="25"/>
        <v>SINAPI-I 3468</v>
      </c>
      <c r="B1623" s="367" t="s">
        <v>8342</v>
      </c>
      <c r="C1623" s="367">
        <v>3468</v>
      </c>
      <c r="D1623" s="368" t="s">
        <v>11430</v>
      </c>
      <c r="E1623" s="367" t="s">
        <v>8327</v>
      </c>
      <c r="F1623" s="367" t="s">
        <v>11431</v>
      </c>
      <c r="G1623" s="367" t="s">
        <v>11431</v>
      </c>
    </row>
    <row r="1624" spans="1:7">
      <c r="A1624" s="366" t="str">
        <f t="shared" si="25"/>
        <v>SINAPI-I 3465</v>
      </c>
      <c r="B1624" s="367" t="s">
        <v>8342</v>
      </c>
      <c r="C1624" s="367">
        <v>3465</v>
      </c>
      <c r="D1624" s="368" t="s">
        <v>11432</v>
      </c>
      <c r="E1624" s="367" t="s">
        <v>8327</v>
      </c>
      <c r="F1624" s="367" t="s">
        <v>11431</v>
      </c>
      <c r="G1624" s="367" t="s">
        <v>11431</v>
      </c>
    </row>
    <row r="1625" spans="1:7">
      <c r="A1625" s="366" t="str">
        <f t="shared" si="25"/>
        <v>SINAPI-I 12403</v>
      </c>
      <c r="B1625" s="367" t="s">
        <v>8342</v>
      </c>
      <c r="C1625" s="367">
        <v>12403</v>
      </c>
      <c r="D1625" s="368" t="s">
        <v>11433</v>
      </c>
      <c r="E1625" s="367" t="s">
        <v>8327</v>
      </c>
      <c r="F1625" s="367" t="s">
        <v>11434</v>
      </c>
      <c r="G1625" s="367" t="s">
        <v>11434</v>
      </c>
    </row>
    <row r="1626" spans="1:7">
      <c r="A1626" s="366" t="str">
        <f t="shared" si="25"/>
        <v>SINAPI-I 3463</v>
      </c>
      <c r="B1626" s="367" t="s">
        <v>8342</v>
      </c>
      <c r="C1626" s="367">
        <v>3463</v>
      </c>
      <c r="D1626" s="368" t="s">
        <v>11435</v>
      </c>
      <c r="E1626" s="367" t="s">
        <v>8327</v>
      </c>
      <c r="F1626" s="367" t="s">
        <v>10270</v>
      </c>
      <c r="G1626" s="367" t="s">
        <v>10270</v>
      </c>
    </row>
    <row r="1627" spans="1:7">
      <c r="A1627" s="366" t="str">
        <f t="shared" si="25"/>
        <v>SINAPI-I 3464</v>
      </c>
      <c r="B1627" s="367" t="s">
        <v>8342</v>
      </c>
      <c r="C1627" s="367">
        <v>3464</v>
      </c>
      <c r="D1627" s="368" t="s">
        <v>11436</v>
      </c>
      <c r="E1627" s="367" t="s">
        <v>8327</v>
      </c>
      <c r="F1627" s="367" t="s">
        <v>10270</v>
      </c>
      <c r="G1627" s="367" t="s">
        <v>10270</v>
      </c>
    </row>
    <row r="1628" spans="1:7">
      <c r="A1628" s="366" t="str">
        <f t="shared" si="25"/>
        <v>SINAPI-I 3466</v>
      </c>
      <c r="B1628" s="367" t="s">
        <v>8342</v>
      </c>
      <c r="C1628" s="367">
        <v>3466</v>
      </c>
      <c r="D1628" s="368" t="s">
        <v>11437</v>
      </c>
      <c r="E1628" s="367" t="s">
        <v>8327</v>
      </c>
      <c r="F1628" s="367" t="s">
        <v>11438</v>
      </c>
      <c r="G1628" s="367" t="s">
        <v>11438</v>
      </c>
    </row>
    <row r="1629" spans="1:7">
      <c r="A1629" s="366" t="str">
        <f t="shared" si="25"/>
        <v>SINAPI-I 3467</v>
      </c>
      <c r="B1629" s="367" t="s">
        <v>8342</v>
      </c>
      <c r="C1629" s="367">
        <v>3467</v>
      </c>
      <c r="D1629" s="368" t="s">
        <v>11439</v>
      </c>
      <c r="E1629" s="367" t="s">
        <v>8327</v>
      </c>
      <c r="F1629" s="367" t="s">
        <v>11440</v>
      </c>
      <c r="G1629" s="367" t="s">
        <v>11440</v>
      </c>
    </row>
    <row r="1630" spans="1:7">
      <c r="A1630" s="366" t="str">
        <f t="shared" si="25"/>
        <v>SINAPI-I 3462</v>
      </c>
      <c r="B1630" s="367" t="s">
        <v>8342</v>
      </c>
      <c r="C1630" s="367">
        <v>3462</v>
      </c>
      <c r="D1630" s="368" t="s">
        <v>11441</v>
      </c>
      <c r="E1630" s="367" t="s">
        <v>8327</v>
      </c>
      <c r="F1630" s="367" t="s">
        <v>11442</v>
      </c>
      <c r="G1630" s="367" t="s">
        <v>11442</v>
      </c>
    </row>
    <row r="1631" spans="1:7">
      <c r="A1631" s="366" t="str">
        <f t="shared" si="25"/>
        <v>SINAPI-I 3446</v>
      </c>
      <c r="B1631" s="367" t="s">
        <v>8342</v>
      </c>
      <c r="C1631" s="367">
        <v>3446</v>
      </c>
      <c r="D1631" s="368" t="s">
        <v>11443</v>
      </c>
      <c r="E1631" s="367" t="s">
        <v>8327</v>
      </c>
      <c r="F1631" s="367" t="s">
        <v>11444</v>
      </c>
      <c r="G1631" s="367" t="s">
        <v>11444</v>
      </c>
    </row>
    <row r="1632" spans="1:7">
      <c r="A1632" s="366" t="str">
        <f t="shared" si="25"/>
        <v>SINAPI-I 3445</v>
      </c>
      <c r="B1632" s="367" t="s">
        <v>8342</v>
      </c>
      <c r="C1632" s="367">
        <v>3445</v>
      </c>
      <c r="D1632" s="368" t="s">
        <v>11445</v>
      </c>
      <c r="E1632" s="367" t="s">
        <v>8327</v>
      </c>
      <c r="F1632" s="367" t="s">
        <v>11446</v>
      </c>
      <c r="G1632" s="367" t="s">
        <v>11446</v>
      </c>
    </row>
    <row r="1633" spans="1:7">
      <c r="A1633" s="366" t="str">
        <f t="shared" si="25"/>
        <v>SINAPI-I 3441</v>
      </c>
      <c r="B1633" s="367" t="s">
        <v>8342</v>
      </c>
      <c r="C1633" s="367">
        <v>3441</v>
      </c>
      <c r="D1633" s="368" t="s">
        <v>11447</v>
      </c>
      <c r="E1633" s="367" t="s">
        <v>8327</v>
      </c>
      <c r="F1633" s="367" t="s">
        <v>11448</v>
      </c>
      <c r="G1633" s="367" t="s">
        <v>11448</v>
      </c>
    </row>
    <row r="1634" spans="1:7">
      <c r="A1634" s="366" t="str">
        <f t="shared" si="25"/>
        <v>SINAPI-I 3444</v>
      </c>
      <c r="B1634" s="367" t="s">
        <v>8342</v>
      </c>
      <c r="C1634" s="367">
        <v>3444</v>
      </c>
      <c r="D1634" s="368" t="s">
        <v>11449</v>
      </c>
      <c r="E1634" s="367" t="s">
        <v>8327</v>
      </c>
      <c r="F1634" s="367" t="s">
        <v>11450</v>
      </c>
      <c r="G1634" s="367" t="s">
        <v>11450</v>
      </c>
    </row>
    <row r="1635" spans="1:7">
      <c r="A1635" s="366" t="str">
        <f t="shared" si="25"/>
        <v>SINAPI-I 12402</v>
      </c>
      <c r="B1635" s="367" t="s">
        <v>8342</v>
      </c>
      <c r="C1635" s="367">
        <v>12402</v>
      </c>
      <c r="D1635" s="368" t="s">
        <v>11451</v>
      </c>
      <c r="E1635" s="367" t="s">
        <v>8327</v>
      </c>
      <c r="F1635" s="367" t="s">
        <v>11452</v>
      </c>
      <c r="G1635" s="367" t="s">
        <v>11452</v>
      </c>
    </row>
    <row r="1636" spans="1:7">
      <c r="A1636" s="366" t="str">
        <f t="shared" si="25"/>
        <v>SINAPI-I 3447</v>
      </c>
      <c r="B1636" s="367" t="s">
        <v>8342</v>
      </c>
      <c r="C1636" s="367">
        <v>3447</v>
      </c>
      <c r="D1636" s="368" t="s">
        <v>11453</v>
      </c>
      <c r="E1636" s="367" t="s">
        <v>8327</v>
      </c>
      <c r="F1636" s="367" t="s">
        <v>11454</v>
      </c>
      <c r="G1636" s="367" t="s">
        <v>11454</v>
      </c>
    </row>
    <row r="1637" spans="1:7">
      <c r="A1637" s="366" t="str">
        <f t="shared" si="25"/>
        <v>SINAPI-I 3442</v>
      </c>
      <c r="B1637" s="367" t="s">
        <v>8342</v>
      </c>
      <c r="C1637" s="367">
        <v>3442</v>
      </c>
      <c r="D1637" s="368" t="s">
        <v>11455</v>
      </c>
      <c r="E1637" s="367" t="s">
        <v>8327</v>
      </c>
      <c r="F1637" s="367" t="s">
        <v>11456</v>
      </c>
      <c r="G1637" s="367" t="s">
        <v>11456</v>
      </c>
    </row>
    <row r="1638" spans="1:7">
      <c r="A1638" s="366" t="str">
        <f t="shared" si="25"/>
        <v>SINAPI-I 3448</v>
      </c>
      <c r="B1638" s="367" t="s">
        <v>8342</v>
      </c>
      <c r="C1638" s="367">
        <v>3448</v>
      </c>
      <c r="D1638" s="368" t="s">
        <v>11457</v>
      </c>
      <c r="E1638" s="367" t="s">
        <v>8327</v>
      </c>
      <c r="F1638" s="367" t="s">
        <v>11458</v>
      </c>
      <c r="G1638" s="367" t="s">
        <v>11458</v>
      </c>
    </row>
    <row r="1639" spans="1:7">
      <c r="A1639" s="366" t="str">
        <f t="shared" si="25"/>
        <v>SINAPI-I 3449</v>
      </c>
      <c r="B1639" s="367" t="s">
        <v>8342</v>
      </c>
      <c r="C1639" s="367">
        <v>3449</v>
      </c>
      <c r="D1639" s="368" t="s">
        <v>11459</v>
      </c>
      <c r="E1639" s="367" t="s">
        <v>8327</v>
      </c>
      <c r="F1639" s="367" t="s">
        <v>11460</v>
      </c>
      <c r="G1639" s="367" t="s">
        <v>11460</v>
      </c>
    </row>
    <row r="1640" spans="1:7">
      <c r="A1640" s="366" t="str">
        <f t="shared" si="25"/>
        <v>SINAPI-I 37438</v>
      </c>
      <c r="B1640" s="367" t="s">
        <v>8342</v>
      </c>
      <c r="C1640" s="367">
        <v>37438</v>
      </c>
      <c r="D1640" s="368" t="s">
        <v>11461</v>
      </c>
      <c r="E1640" s="367" t="s">
        <v>8327</v>
      </c>
      <c r="F1640" s="367" t="s">
        <v>11462</v>
      </c>
      <c r="G1640" s="367" t="s">
        <v>11462</v>
      </c>
    </row>
    <row r="1641" spans="1:7">
      <c r="A1641" s="366" t="str">
        <f t="shared" si="25"/>
        <v>SINAPI-I 37439</v>
      </c>
      <c r="B1641" s="367" t="s">
        <v>8342</v>
      </c>
      <c r="C1641" s="367">
        <v>37439</v>
      </c>
      <c r="D1641" s="368" t="s">
        <v>11463</v>
      </c>
      <c r="E1641" s="367" t="s">
        <v>8327</v>
      </c>
      <c r="F1641" s="367" t="s">
        <v>11464</v>
      </c>
      <c r="G1641" s="367" t="s">
        <v>11464</v>
      </c>
    </row>
    <row r="1642" spans="1:7">
      <c r="A1642" s="366" t="str">
        <f t="shared" si="25"/>
        <v>SINAPI-I 37435</v>
      </c>
      <c r="B1642" s="367" t="s">
        <v>8342</v>
      </c>
      <c r="C1642" s="367">
        <v>37435</v>
      </c>
      <c r="D1642" s="368" t="s">
        <v>11465</v>
      </c>
      <c r="E1642" s="367" t="s">
        <v>8327</v>
      </c>
      <c r="F1642" s="367" t="s">
        <v>11466</v>
      </c>
      <c r="G1642" s="367" t="s">
        <v>11466</v>
      </c>
    </row>
    <row r="1643" spans="1:7">
      <c r="A1643" s="366" t="str">
        <f t="shared" si="25"/>
        <v>SINAPI-I 37436</v>
      </c>
      <c r="B1643" s="367" t="s">
        <v>8342</v>
      </c>
      <c r="C1643" s="367">
        <v>37436</v>
      </c>
      <c r="D1643" s="368" t="s">
        <v>11467</v>
      </c>
      <c r="E1643" s="367" t="s">
        <v>8327</v>
      </c>
      <c r="F1643" s="367" t="s">
        <v>11468</v>
      </c>
      <c r="G1643" s="367" t="s">
        <v>11468</v>
      </c>
    </row>
    <row r="1644" spans="1:7">
      <c r="A1644" s="366" t="str">
        <f t="shared" si="25"/>
        <v>SINAPI-I 37437</v>
      </c>
      <c r="B1644" s="367" t="s">
        <v>8342</v>
      </c>
      <c r="C1644" s="367">
        <v>37437</v>
      </c>
      <c r="D1644" s="368" t="s">
        <v>11469</v>
      </c>
      <c r="E1644" s="367" t="s">
        <v>8327</v>
      </c>
      <c r="F1644" s="367" t="s">
        <v>11470</v>
      </c>
      <c r="G1644" s="367" t="s">
        <v>11470</v>
      </c>
    </row>
    <row r="1645" spans="1:7">
      <c r="A1645" s="366" t="str">
        <f t="shared" si="25"/>
        <v>SINAPI-I 3473</v>
      </c>
      <c r="B1645" s="367" t="s">
        <v>8342</v>
      </c>
      <c r="C1645" s="367">
        <v>3473</v>
      </c>
      <c r="D1645" s="368" t="s">
        <v>11471</v>
      </c>
      <c r="E1645" s="367" t="s">
        <v>8327</v>
      </c>
      <c r="F1645" s="367" t="s">
        <v>11472</v>
      </c>
      <c r="G1645" s="367" t="s">
        <v>11472</v>
      </c>
    </row>
    <row r="1646" spans="1:7">
      <c r="A1646" s="366" t="str">
        <f t="shared" si="25"/>
        <v>SINAPI-I 3474</v>
      </c>
      <c r="B1646" s="367" t="s">
        <v>8342</v>
      </c>
      <c r="C1646" s="367">
        <v>3474</v>
      </c>
      <c r="D1646" s="368" t="s">
        <v>11473</v>
      </c>
      <c r="E1646" s="367" t="s">
        <v>8327</v>
      </c>
      <c r="F1646" s="367" t="s">
        <v>11474</v>
      </c>
      <c r="G1646" s="367" t="s">
        <v>11474</v>
      </c>
    </row>
    <row r="1647" spans="1:7">
      <c r="A1647" s="366" t="str">
        <f t="shared" si="25"/>
        <v>SINAPI-I 3450</v>
      </c>
      <c r="B1647" s="367" t="s">
        <v>8342</v>
      </c>
      <c r="C1647" s="367">
        <v>3450</v>
      </c>
      <c r="D1647" s="368" t="s">
        <v>11475</v>
      </c>
      <c r="E1647" s="367" t="s">
        <v>8327</v>
      </c>
      <c r="F1647" s="367" t="s">
        <v>11476</v>
      </c>
      <c r="G1647" s="367" t="s">
        <v>11476</v>
      </c>
    </row>
    <row r="1648" spans="1:7">
      <c r="A1648" s="366" t="str">
        <f t="shared" si="25"/>
        <v>SINAPI-I 3443</v>
      </c>
      <c r="B1648" s="367" t="s">
        <v>8342</v>
      </c>
      <c r="C1648" s="367">
        <v>3443</v>
      </c>
      <c r="D1648" s="368" t="s">
        <v>11477</v>
      </c>
      <c r="E1648" s="367" t="s">
        <v>8327</v>
      </c>
      <c r="F1648" s="367" t="s">
        <v>11478</v>
      </c>
      <c r="G1648" s="367" t="s">
        <v>11478</v>
      </c>
    </row>
    <row r="1649" spans="1:7">
      <c r="A1649" s="366" t="str">
        <f t="shared" si="25"/>
        <v>SINAPI-I 3453</v>
      </c>
      <c r="B1649" s="367" t="s">
        <v>8342</v>
      </c>
      <c r="C1649" s="367">
        <v>3453</v>
      </c>
      <c r="D1649" s="368" t="s">
        <v>11479</v>
      </c>
      <c r="E1649" s="367" t="s">
        <v>8327</v>
      </c>
      <c r="F1649" s="367" t="s">
        <v>11480</v>
      </c>
      <c r="G1649" s="367" t="s">
        <v>11480</v>
      </c>
    </row>
    <row r="1650" spans="1:7">
      <c r="A1650" s="366" t="str">
        <f t="shared" si="25"/>
        <v>SINAPI-I 3452</v>
      </c>
      <c r="B1650" s="367" t="s">
        <v>8342</v>
      </c>
      <c r="C1650" s="367">
        <v>3452</v>
      </c>
      <c r="D1650" s="368" t="s">
        <v>11481</v>
      </c>
      <c r="E1650" s="367" t="s">
        <v>8327</v>
      </c>
      <c r="F1650" s="367" t="s">
        <v>11482</v>
      </c>
      <c r="G1650" s="367" t="s">
        <v>11482</v>
      </c>
    </row>
    <row r="1651" spans="1:7">
      <c r="A1651" s="366" t="str">
        <f t="shared" si="25"/>
        <v>SINAPI-I 3451</v>
      </c>
      <c r="B1651" s="367" t="s">
        <v>8342</v>
      </c>
      <c r="C1651" s="367">
        <v>3451</v>
      </c>
      <c r="D1651" s="368" t="s">
        <v>11483</v>
      </c>
      <c r="E1651" s="367" t="s">
        <v>8327</v>
      </c>
      <c r="F1651" s="367" t="s">
        <v>8524</v>
      </c>
      <c r="G1651" s="367" t="s">
        <v>8524</v>
      </c>
    </row>
    <row r="1652" spans="1:7">
      <c r="A1652" s="366" t="str">
        <f t="shared" si="25"/>
        <v>SINAPI-I 3454</v>
      </c>
      <c r="B1652" s="367" t="s">
        <v>8342</v>
      </c>
      <c r="C1652" s="367">
        <v>3454</v>
      </c>
      <c r="D1652" s="368" t="s">
        <v>11484</v>
      </c>
      <c r="E1652" s="367" t="s">
        <v>8327</v>
      </c>
      <c r="F1652" s="367" t="s">
        <v>11485</v>
      </c>
      <c r="G1652" s="367" t="s">
        <v>11485</v>
      </c>
    </row>
    <row r="1653" spans="1:7">
      <c r="A1653" s="366" t="str">
        <f t="shared" si="25"/>
        <v>SINAPI-I 3458</v>
      </c>
      <c r="B1653" s="367" t="s">
        <v>8342</v>
      </c>
      <c r="C1653" s="367">
        <v>3458</v>
      </c>
      <c r="D1653" s="368" t="s">
        <v>11486</v>
      </c>
      <c r="E1653" s="367" t="s">
        <v>8327</v>
      </c>
      <c r="F1653" s="367" t="s">
        <v>9550</v>
      </c>
      <c r="G1653" s="367" t="s">
        <v>9550</v>
      </c>
    </row>
    <row r="1654" spans="1:7">
      <c r="A1654" s="366" t="str">
        <f t="shared" si="25"/>
        <v>SINAPI-I 3457</v>
      </c>
      <c r="B1654" s="367" t="s">
        <v>8342</v>
      </c>
      <c r="C1654" s="367">
        <v>3457</v>
      </c>
      <c r="D1654" s="368" t="s">
        <v>11487</v>
      </c>
      <c r="E1654" s="367" t="s">
        <v>8327</v>
      </c>
      <c r="F1654" s="367" t="s">
        <v>11488</v>
      </c>
      <c r="G1654" s="367" t="s">
        <v>11488</v>
      </c>
    </row>
    <row r="1655" spans="1:7">
      <c r="A1655" s="366" t="str">
        <f t="shared" si="25"/>
        <v>SINAPI-I 3455</v>
      </c>
      <c r="B1655" s="367" t="s">
        <v>8342</v>
      </c>
      <c r="C1655" s="367">
        <v>3455</v>
      </c>
      <c r="D1655" s="368" t="s">
        <v>11489</v>
      </c>
      <c r="E1655" s="367" t="s">
        <v>8327</v>
      </c>
      <c r="F1655" s="367" t="s">
        <v>11490</v>
      </c>
      <c r="G1655" s="367" t="s">
        <v>11490</v>
      </c>
    </row>
    <row r="1656" spans="1:7">
      <c r="A1656" s="366" t="str">
        <f t="shared" si="25"/>
        <v>SINAPI-I 3472</v>
      </c>
      <c r="B1656" s="367" t="s">
        <v>8342</v>
      </c>
      <c r="C1656" s="367">
        <v>3472</v>
      </c>
      <c r="D1656" s="368" t="s">
        <v>11491</v>
      </c>
      <c r="E1656" s="367" t="s">
        <v>8327</v>
      </c>
      <c r="F1656" s="367" t="s">
        <v>10619</v>
      </c>
      <c r="G1656" s="367" t="s">
        <v>10619</v>
      </c>
    </row>
    <row r="1657" spans="1:7">
      <c r="A1657" s="366" t="str">
        <f t="shared" si="25"/>
        <v>SINAPI-I 3470</v>
      </c>
      <c r="B1657" s="367" t="s">
        <v>8342</v>
      </c>
      <c r="C1657" s="367">
        <v>3470</v>
      </c>
      <c r="D1657" s="368" t="s">
        <v>11492</v>
      </c>
      <c r="E1657" s="367" t="s">
        <v>8327</v>
      </c>
      <c r="F1657" s="367" t="s">
        <v>11493</v>
      </c>
      <c r="G1657" s="367" t="s">
        <v>11493</v>
      </c>
    </row>
    <row r="1658" spans="1:7">
      <c r="A1658" s="366" t="str">
        <f t="shared" si="25"/>
        <v>SINAPI-I 3471</v>
      </c>
      <c r="B1658" s="367" t="s">
        <v>8342</v>
      </c>
      <c r="C1658" s="367">
        <v>3471</v>
      </c>
      <c r="D1658" s="368" t="s">
        <v>11494</v>
      </c>
      <c r="E1658" s="367" t="s">
        <v>8327</v>
      </c>
      <c r="F1658" s="367" t="s">
        <v>11495</v>
      </c>
      <c r="G1658" s="367" t="s">
        <v>11495</v>
      </c>
    </row>
    <row r="1659" spans="1:7">
      <c r="A1659" s="366" t="str">
        <f t="shared" si="25"/>
        <v>SINAPI-I 3456</v>
      </c>
      <c r="B1659" s="367" t="s">
        <v>8342</v>
      </c>
      <c r="C1659" s="367">
        <v>3456</v>
      </c>
      <c r="D1659" s="368" t="s">
        <v>11496</v>
      </c>
      <c r="E1659" s="367" t="s">
        <v>8327</v>
      </c>
      <c r="F1659" s="367" t="s">
        <v>11497</v>
      </c>
      <c r="G1659" s="367" t="s">
        <v>11497</v>
      </c>
    </row>
    <row r="1660" spans="1:7">
      <c r="A1660" s="366" t="str">
        <f t="shared" si="25"/>
        <v>SINAPI-I 3459</v>
      </c>
      <c r="B1660" s="367" t="s">
        <v>8342</v>
      </c>
      <c r="C1660" s="367">
        <v>3459</v>
      </c>
      <c r="D1660" s="368" t="s">
        <v>11498</v>
      </c>
      <c r="E1660" s="367" t="s">
        <v>8327</v>
      </c>
      <c r="F1660" s="367" t="s">
        <v>11499</v>
      </c>
      <c r="G1660" s="367" t="s">
        <v>11499</v>
      </c>
    </row>
    <row r="1661" spans="1:7">
      <c r="A1661" s="366" t="str">
        <f t="shared" si="25"/>
        <v>SINAPI-I 3469</v>
      </c>
      <c r="B1661" s="367" t="s">
        <v>8342</v>
      </c>
      <c r="C1661" s="367">
        <v>3469</v>
      </c>
      <c r="D1661" s="368" t="s">
        <v>11500</v>
      </c>
      <c r="E1661" s="367" t="s">
        <v>8327</v>
      </c>
      <c r="F1661" s="367" t="s">
        <v>11501</v>
      </c>
      <c r="G1661" s="367" t="s">
        <v>11501</v>
      </c>
    </row>
    <row r="1662" spans="1:7">
      <c r="A1662" s="366" t="str">
        <f t="shared" si="25"/>
        <v>SINAPI-I 3460</v>
      </c>
      <c r="B1662" s="367" t="s">
        <v>8342</v>
      </c>
      <c r="C1662" s="367">
        <v>3460</v>
      </c>
      <c r="D1662" s="368" t="s">
        <v>11502</v>
      </c>
      <c r="E1662" s="367" t="s">
        <v>8327</v>
      </c>
      <c r="F1662" s="367" t="s">
        <v>11503</v>
      </c>
      <c r="G1662" s="367" t="s">
        <v>11503</v>
      </c>
    </row>
    <row r="1663" spans="1:7">
      <c r="A1663" s="366" t="str">
        <f t="shared" si="25"/>
        <v>SINAPI-I 3461</v>
      </c>
      <c r="B1663" s="367" t="s">
        <v>8342</v>
      </c>
      <c r="C1663" s="367">
        <v>3461</v>
      </c>
      <c r="D1663" s="368" t="s">
        <v>11504</v>
      </c>
      <c r="E1663" s="367" t="s">
        <v>8327</v>
      </c>
      <c r="F1663" s="367" t="s">
        <v>11505</v>
      </c>
      <c r="G1663" s="367" t="s">
        <v>11505</v>
      </c>
    </row>
    <row r="1664" spans="1:7">
      <c r="A1664" s="366" t="str">
        <f t="shared" si="25"/>
        <v>SINAPI-I 37433</v>
      </c>
      <c r="B1664" s="367" t="s">
        <v>8342</v>
      </c>
      <c r="C1664" s="367">
        <v>37433</v>
      </c>
      <c r="D1664" s="368" t="s">
        <v>11506</v>
      </c>
      <c r="E1664" s="367" t="s">
        <v>8327</v>
      </c>
      <c r="F1664" s="367" t="s">
        <v>11462</v>
      </c>
      <c r="G1664" s="367" t="s">
        <v>11462</v>
      </c>
    </row>
    <row r="1665" spans="1:7">
      <c r="A1665" s="366" t="str">
        <f t="shared" si="25"/>
        <v>SINAPI-I 37430</v>
      </c>
      <c r="B1665" s="367" t="s">
        <v>8342</v>
      </c>
      <c r="C1665" s="367">
        <v>37430</v>
      </c>
      <c r="D1665" s="368" t="s">
        <v>11507</v>
      </c>
      <c r="E1665" s="367" t="s">
        <v>8327</v>
      </c>
      <c r="F1665" s="367" t="s">
        <v>11508</v>
      </c>
      <c r="G1665" s="367" t="s">
        <v>11508</v>
      </c>
    </row>
    <row r="1666" spans="1:7">
      <c r="A1666" s="366" t="str">
        <f t="shared" si="25"/>
        <v>SINAPI-I 37434</v>
      </c>
      <c r="B1666" s="367" t="s">
        <v>8342</v>
      </c>
      <c r="C1666" s="367">
        <v>37434</v>
      </c>
      <c r="D1666" s="368" t="s">
        <v>11509</v>
      </c>
      <c r="E1666" s="367" t="s">
        <v>8327</v>
      </c>
      <c r="F1666" s="367" t="s">
        <v>11510</v>
      </c>
      <c r="G1666" s="367" t="s">
        <v>11510</v>
      </c>
    </row>
    <row r="1667" spans="1:7">
      <c r="A1667" s="366" t="str">
        <f t="shared" si="25"/>
        <v>SINAPI-I 37431</v>
      </c>
      <c r="B1667" s="367" t="s">
        <v>8342</v>
      </c>
      <c r="C1667" s="367">
        <v>37431</v>
      </c>
      <c r="D1667" s="368" t="s">
        <v>11511</v>
      </c>
      <c r="E1667" s="367" t="s">
        <v>8327</v>
      </c>
      <c r="F1667" s="367" t="s">
        <v>11512</v>
      </c>
      <c r="G1667" s="367" t="s">
        <v>11512</v>
      </c>
    </row>
    <row r="1668" spans="1:7">
      <c r="A1668" s="366" t="str">
        <f t="shared" si="25"/>
        <v>SINAPI-I 37432</v>
      </c>
      <c r="B1668" s="367" t="s">
        <v>8342</v>
      </c>
      <c r="C1668" s="367">
        <v>37432</v>
      </c>
      <c r="D1668" s="368" t="s">
        <v>11513</v>
      </c>
      <c r="E1668" s="367" t="s">
        <v>8327</v>
      </c>
      <c r="F1668" s="367" t="s">
        <v>11514</v>
      </c>
      <c r="G1668" s="367" t="s">
        <v>11514</v>
      </c>
    </row>
    <row r="1669" spans="1:7" ht="22.5">
      <c r="A1669" s="366" t="str">
        <f t="shared" si="25"/>
        <v>SINAPI-I 37413</v>
      </c>
      <c r="B1669" s="367" t="s">
        <v>8342</v>
      </c>
      <c r="C1669" s="367">
        <v>37413</v>
      </c>
      <c r="D1669" s="368" t="s">
        <v>11515</v>
      </c>
      <c r="E1669" s="367" t="s">
        <v>8327</v>
      </c>
      <c r="F1669" s="367" t="s">
        <v>9852</v>
      </c>
      <c r="G1669" s="367" t="s">
        <v>9852</v>
      </c>
    </row>
    <row r="1670" spans="1:7" ht="22.5">
      <c r="A1670" s="366" t="str">
        <f t="shared" si="25"/>
        <v>SINAPI-I 37414</v>
      </c>
      <c r="B1670" s="367" t="s">
        <v>8342</v>
      </c>
      <c r="C1670" s="367">
        <v>37414</v>
      </c>
      <c r="D1670" s="368" t="s">
        <v>11516</v>
      </c>
      <c r="E1670" s="367" t="s">
        <v>8327</v>
      </c>
      <c r="F1670" s="367" t="s">
        <v>10191</v>
      </c>
      <c r="G1670" s="367" t="s">
        <v>10191</v>
      </c>
    </row>
    <row r="1671" spans="1:7" ht="22.5">
      <c r="A1671" s="366" t="str">
        <f t="shared" ref="A1671:A1734" si="26">CONCATENAR</f>
        <v>SINAPI-I 37415</v>
      </c>
      <c r="B1671" s="367" t="s">
        <v>8342</v>
      </c>
      <c r="C1671" s="367">
        <v>37415</v>
      </c>
      <c r="D1671" s="368" t="s">
        <v>11517</v>
      </c>
      <c r="E1671" s="367" t="s">
        <v>8327</v>
      </c>
      <c r="F1671" s="367" t="s">
        <v>8524</v>
      </c>
      <c r="G1671" s="367" t="s">
        <v>8524</v>
      </c>
    </row>
    <row r="1672" spans="1:7" ht="22.5">
      <c r="A1672" s="366" t="str">
        <f t="shared" si="26"/>
        <v>SINAPI-I 37416</v>
      </c>
      <c r="B1672" s="367" t="s">
        <v>8342</v>
      </c>
      <c r="C1672" s="367">
        <v>37416</v>
      </c>
      <c r="D1672" s="368" t="s">
        <v>11518</v>
      </c>
      <c r="E1672" s="367" t="s">
        <v>8327</v>
      </c>
      <c r="F1672" s="367" t="s">
        <v>10531</v>
      </c>
      <c r="G1672" s="367" t="s">
        <v>10531</v>
      </c>
    </row>
    <row r="1673" spans="1:7" ht="22.5">
      <c r="A1673" s="366" t="str">
        <f t="shared" si="26"/>
        <v>SINAPI-I 37417</v>
      </c>
      <c r="B1673" s="367" t="s">
        <v>8342</v>
      </c>
      <c r="C1673" s="367">
        <v>37417</v>
      </c>
      <c r="D1673" s="368" t="s">
        <v>11519</v>
      </c>
      <c r="E1673" s="367" t="s">
        <v>8327</v>
      </c>
      <c r="F1673" s="367" t="s">
        <v>11520</v>
      </c>
      <c r="G1673" s="367" t="s">
        <v>11520</v>
      </c>
    </row>
    <row r="1674" spans="1:7">
      <c r="A1674" s="366" t="str">
        <f t="shared" si="26"/>
        <v>SINAPI-I 34519</v>
      </c>
      <c r="B1674" s="367" t="s">
        <v>8342</v>
      </c>
      <c r="C1674" s="367">
        <v>34519</v>
      </c>
      <c r="D1674" s="368" t="s">
        <v>11521</v>
      </c>
      <c r="E1674" s="367" t="s">
        <v>8327</v>
      </c>
      <c r="F1674" s="367" t="s">
        <v>11522</v>
      </c>
      <c r="G1674" s="367" t="s">
        <v>11522</v>
      </c>
    </row>
    <row r="1675" spans="1:7">
      <c r="A1675" s="366" t="str">
        <f t="shared" si="26"/>
        <v>SINAPI-I 10510</v>
      </c>
      <c r="B1675" s="367" t="s">
        <v>8342</v>
      </c>
      <c r="C1675" s="367">
        <v>10510</v>
      </c>
      <c r="D1675" s="368" t="s">
        <v>11523</v>
      </c>
      <c r="E1675" s="367" t="s">
        <v>8327</v>
      </c>
      <c r="F1675" s="367" t="s">
        <v>11524</v>
      </c>
      <c r="G1675" s="367" t="s">
        <v>11524</v>
      </c>
    </row>
    <row r="1676" spans="1:7">
      <c r="A1676" s="366" t="str">
        <f t="shared" si="26"/>
        <v>SINAPI-I 1649</v>
      </c>
      <c r="B1676" s="367" t="s">
        <v>8342</v>
      </c>
      <c r="C1676" s="367">
        <v>1649</v>
      </c>
      <c r="D1676" s="368" t="s">
        <v>11525</v>
      </c>
      <c r="E1676" s="367" t="s">
        <v>8327</v>
      </c>
      <c r="F1676" s="367" t="s">
        <v>11526</v>
      </c>
      <c r="G1676" s="367" t="s">
        <v>11526</v>
      </c>
    </row>
    <row r="1677" spans="1:7">
      <c r="A1677" s="366" t="str">
        <f t="shared" si="26"/>
        <v>SINAPI-I 1653</v>
      </c>
      <c r="B1677" s="367" t="s">
        <v>8342</v>
      </c>
      <c r="C1677" s="367">
        <v>1653</v>
      </c>
      <c r="D1677" s="368" t="s">
        <v>11527</v>
      </c>
      <c r="E1677" s="367" t="s">
        <v>8327</v>
      </c>
      <c r="F1677" s="367" t="s">
        <v>11528</v>
      </c>
      <c r="G1677" s="367" t="s">
        <v>11528</v>
      </c>
    </row>
    <row r="1678" spans="1:7">
      <c r="A1678" s="366" t="str">
        <f t="shared" si="26"/>
        <v>SINAPI-I 1647</v>
      </c>
      <c r="B1678" s="367" t="s">
        <v>8342</v>
      </c>
      <c r="C1678" s="367">
        <v>1647</v>
      </c>
      <c r="D1678" s="368" t="s">
        <v>11529</v>
      </c>
      <c r="E1678" s="367" t="s">
        <v>8327</v>
      </c>
      <c r="F1678" s="367" t="s">
        <v>11530</v>
      </c>
      <c r="G1678" s="367" t="s">
        <v>11530</v>
      </c>
    </row>
    <row r="1679" spans="1:7">
      <c r="A1679" s="366" t="str">
        <f t="shared" si="26"/>
        <v>SINAPI-I 1648</v>
      </c>
      <c r="B1679" s="367" t="s">
        <v>8342</v>
      </c>
      <c r="C1679" s="367">
        <v>1648</v>
      </c>
      <c r="D1679" s="368" t="s">
        <v>11531</v>
      </c>
      <c r="E1679" s="367" t="s">
        <v>8327</v>
      </c>
      <c r="F1679" s="367" t="s">
        <v>11532</v>
      </c>
      <c r="G1679" s="367" t="s">
        <v>11532</v>
      </c>
    </row>
    <row r="1680" spans="1:7">
      <c r="A1680" s="366" t="str">
        <f t="shared" si="26"/>
        <v>SINAPI-I 1651</v>
      </c>
      <c r="B1680" s="367" t="s">
        <v>8342</v>
      </c>
      <c r="C1680" s="367">
        <v>1651</v>
      </c>
      <c r="D1680" s="368" t="s">
        <v>11533</v>
      </c>
      <c r="E1680" s="367" t="s">
        <v>8327</v>
      </c>
      <c r="F1680" s="367" t="s">
        <v>11534</v>
      </c>
      <c r="G1680" s="367" t="s">
        <v>11534</v>
      </c>
    </row>
    <row r="1681" spans="1:7">
      <c r="A1681" s="366" t="str">
        <f t="shared" si="26"/>
        <v>SINAPI-I 1650</v>
      </c>
      <c r="B1681" s="367" t="s">
        <v>8342</v>
      </c>
      <c r="C1681" s="367">
        <v>1650</v>
      </c>
      <c r="D1681" s="368" t="s">
        <v>11535</v>
      </c>
      <c r="E1681" s="367" t="s">
        <v>8327</v>
      </c>
      <c r="F1681" s="367" t="s">
        <v>11536</v>
      </c>
      <c r="G1681" s="367" t="s">
        <v>11536</v>
      </c>
    </row>
    <row r="1682" spans="1:7">
      <c r="A1682" s="366" t="str">
        <f t="shared" si="26"/>
        <v>SINAPI-I 1654</v>
      </c>
      <c r="B1682" s="367" t="s">
        <v>8342</v>
      </c>
      <c r="C1682" s="367">
        <v>1654</v>
      </c>
      <c r="D1682" s="368" t="s">
        <v>11537</v>
      </c>
      <c r="E1682" s="367" t="s">
        <v>8327</v>
      </c>
      <c r="F1682" s="367" t="s">
        <v>11538</v>
      </c>
      <c r="G1682" s="367" t="s">
        <v>11538</v>
      </c>
    </row>
    <row r="1683" spans="1:7">
      <c r="A1683" s="366" t="str">
        <f t="shared" si="26"/>
        <v>SINAPI-I 1652</v>
      </c>
      <c r="B1683" s="367" t="s">
        <v>8342</v>
      </c>
      <c r="C1683" s="367">
        <v>1652</v>
      </c>
      <c r="D1683" s="368" t="s">
        <v>11539</v>
      </c>
      <c r="E1683" s="367" t="s">
        <v>8327</v>
      </c>
      <c r="F1683" s="367" t="s">
        <v>11540</v>
      </c>
      <c r="G1683" s="367" t="s">
        <v>11540</v>
      </c>
    </row>
    <row r="1684" spans="1:7">
      <c r="A1684" s="366" t="str">
        <f t="shared" si="26"/>
        <v>SINAPI-I 1747</v>
      </c>
      <c r="B1684" s="367" t="s">
        <v>8342</v>
      </c>
      <c r="C1684" s="367">
        <v>1747</v>
      </c>
      <c r="D1684" s="368" t="s">
        <v>11541</v>
      </c>
      <c r="E1684" s="367" t="s">
        <v>8327</v>
      </c>
      <c r="F1684" s="367" t="s">
        <v>11542</v>
      </c>
      <c r="G1684" s="367" t="s">
        <v>11542</v>
      </c>
    </row>
    <row r="1685" spans="1:7">
      <c r="A1685" s="366" t="str">
        <f t="shared" si="26"/>
        <v>SINAPI-I 1744</v>
      </c>
      <c r="B1685" s="367" t="s">
        <v>8342</v>
      </c>
      <c r="C1685" s="367">
        <v>1744</v>
      </c>
      <c r="D1685" s="368" t="s">
        <v>11543</v>
      </c>
      <c r="E1685" s="367" t="s">
        <v>8327</v>
      </c>
      <c r="F1685" s="367" t="s">
        <v>11544</v>
      </c>
      <c r="G1685" s="367" t="s">
        <v>11544</v>
      </c>
    </row>
    <row r="1686" spans="1:7">
      <c r="A1686" s="366" t="str">
        <f t="shared" si="26"/>
        <v>SINAPI-I 1743</v>
      </c>
      <c r="B1686" s="367" t="s">
        <v>8342</v>
      </c>
      <c r="C1686" s="367">
        <v>1743</v>
      </c>
      <c r="D1686" s="368" t="s">
        <v>11545</v>
      </c>
      <c r="E1686" s="367" t="s">
        <v>8327</v>
      </c>
      <c r="F1686" s="367" t="s">
        <v>11546</v>
      </c>
      <c r="G1686" s="367" t="s">
        <v>11546</v>
      </c>
    </row>
    <row r="1687" spans="1:7" ht="22.5">
      <c r="A1687" s="366" t="str">
        <f t="shared" si="26"/>
        <v>SINAPI-I 39640</v>
      </c>
      <c r="B1687" s="367" t="s">
        <v>8342</v>
      </c>
      <c r="C1687" s="367">
        <v>39640</v>
      </c>
      <c r="D1687" s="368" t="s">
        <v>11547</v>
      </c>
      <c r="E1687" s="367" t="s">
        <v>8327</v>
      </c>
      <c r="F1687" s="367" t="s">
        <v>11548</v>
      </c>
      <c r="G1687" s="367" t="s">
        <v>11548</v>
      </c>
    </row>
    <row r="1688" spans="1:7" ht="22.5">
      <c r="A1688" s="366" t="str">
        <f t="shared" si="26"/>
        <v>SINAPI-I 11013</v>
      </c>
      <c r="B1688" s="367" t="s">
        <v>8342</v>
      </c>
      <c r="C1688" s="367">
        <v>11013</v>
      </c>
      <c r="D1688" s="368" t="s">
        <v>11549</v>
      </c>
      <c r="E1688" s="367" t="s">
        <v>8327</v>
      </c>
      <c r="F1688" s="367" t="s">
        <v>11550</v>
      </c>
      <c r="G1688" s="367" t="s">
        <v>11550</v>
      </c>
    </row>
    <row r="1689" spans="1:7" ht="22.5">
      <c r="A1689" s="366" t="str">
        <f t="shared" si="26"/>
        <v>SINAPI-I 11017</v>
      </c>
      <c r="B1689" s="367" t="s">
        <v>8342</v>
      </c>
      <c r="C1689" s="367">
        <v>11017</v>
      </c>
      <c r="D1689" s="368" t="s">
        <v>11551</v>
      </c>
      <c r="E1689" s="367" t="s">
        <v>8327</v>
      </c>
      <c r="F1689" s="367" t="s">
        <v>11552</v>
      </c>
      <c r="G1689" s="367" t="s">
        <v>11552</v>
      </c>
    </row>
    <row r="1690" spans="1:7" ht="22.5">
      <c r="A1690" s="366" t="str">
        <f t="shared" si="26"/>
        <v>SINAPI-I 20236</v>
      </c>
      <c r="B1690" s="367" t="s">
        <v>8342</v>
      </c>
      <c r="C1690" s="367">
        <v>20236</v>
      </c>
      <c r="D1690" s="368" t="s">
        <v>11553</v>
      </c>
      <c r="E1690" s="367" t="s">
        <v>8327</v>
      </c>
      <c r="F1690" s="367" t="s">
        <v>11071</v>
      </c>
      <c r="G1690" s="367" t="s">
        <v>11071</v>
      </c>
    </row>
    <row r="1691" spans="1:7" ht="22.5">
      <c r="A1691" s="366" t="str">
        <f t="shared" si="26"/>
        <v>SINAPI-I 7215</v>
      </c>
      <c r="B1691" s="367" t="s">
        <v>8342</v>
      </c>
      <c r="C1691" s="367">
        <v>7215</v>
      </c>
      <c r="D1691" s="368" t="s">
        <v>11554</v>
      </c>
      <c r="E1691" s="367" t="s">
        <v>8327</v>
      </c>
      <c r="F1691" s="367" t="s">
        <v>11555</v>
      </c>
      <c r="G1691" s="367" t="s">
        <v>11555</v>
      </c>
    </row>
    <row r="1692" spans="1:7" ht="22.5">
      <c r="A1692" s="366" t="str">
        <f t="shared" si="26"/>
        <v>SINAPI-I 7216</v>
      </c>
      <c r="B1692" s="367" t="s">
        <v>8342</v>
      </c>
      <c r="C1692" s="367">
        <v>7216</v>
      </c>
      <c r="D1692" s="368" t="s">
        <v>11556</v>
      </c>
      <c r="E1692" s="367" t="s">
        <v>8327</v>
      </c>
      <c r="F1692" s="367" t="s">
        <v>11557</v>
      </c>
      <c r="G1692" s="367" t="s">
        <v>11557</v>
      </c>
    </row>
    <row r="1693" spans="1:7" ht="22.5">
      <c r="A1693" s="366" t="str">
        <f t="shared" si="26"/>
        <v>SINAPI-I 20235</v>
      </c>
      <c r="B1693" s="367" t="s">
        <v>8342</v>
      </c>
      <c r="C1693" s="367">
        <v>20235</v>
      </c>
      <c r="D1693" s="368" t="s">
        <v>11558</v>
      </c>
      <c r="E1693" s="367" t="s">
        <v>8327</v>
      </c>
      <c r="F1693" s="367" t="s">
        <v>11559</v>
      </c>
      <c r="G1693" s="367" t="s">
        <v>11559</v>
      </c>
    </row>
    <row r="1694" spans="1:7">
      <c r="A1694" s="366" t="str">
        <f t="shared" si="26"/>
        <v>SINAPI-I 7181</v>
      </c>
      <c r="B1694" s="367" t="s">
        <v>8342</v>
      </c>
      <c r="C1694" s="367">
        <v>7181</v>
      </c>
      <c r="D1694" s="368" t="s">
        <v>11560</v>
      </c>
      <c r="E1694" s="367" t="s">
        <v>8327</v>
      </c>
      <c r="F1694" s="367" t="s">
        <v>11240</v>
      </c>
      <c r="G1694" s="367" t="s">
        <v>11240</v>
      </c>
    </row>
    <row r="1695" spans="1:7" ht="22.5">
      <c r="A1695" s="366" t="str">
        <f t="shared" si="26"/>
        <v>SINAPI-I 7214</v>
      </c>
      <c r="B1695" s="367" t="s">
        <v>8342</v>
      </c>
      <c r="C1695" s="367">
        <v>7214</v>
      </c>
      <c r="D1695" s="368" t="s">
        <v>11561</v>
      </c>
      <c r="E1695" s="367" t="s">
        <v>8327</v>
      </c>
      <c r="F1695" s="367" t="s">
        <v>11562</v>
      </c>
      <c r="G1695" s="367" t="s">
        <v>11562</v>
      </c>
    </row>
    <row r="1696" spans="1:7" ht="22.5">
      <c r="A1696" s="366" t="str">
        <f t="shared" si="26"/>
        <v>SINAPI-I 7219</v>
      </c>
      <c r="B1696" s="367" t="s">
        <v>8342</v>
      </c>
      <c r="C1696" s="367">
        <v>7219</v>
      </c>
      <c r="D1696" s="368" t="s">
        <v>11563</v>
      </c>
      <c r="E1696" s="367" t="s">
        <v>8327</v>
      </c>
      <c r="F1696" s="367" t="s">
        <v>11564</v>
      </c>
      <c r="G1696" s="367" t="s">
        <v>11564</v>
      </c>
    </row>
    <row r="1697" spans="1:7">
      <c r="A1697" s="366" t="str">
        <f t="shared" si="26"/>
        <v>SINAPI-I 37972</v>
      </c>
      <c r="B1697" s="367" t="s">
        <v>8342</v>
      </c>
      <c r="C1697" s="367">
        <v>37972</v>
      </c>
      <c r="D1697" s="368" t="s">
        <v>11565</v>
      </c>
      <c r="E1697" s="367" t="s">
        <v>8327</v>
      </c>
      <c r="F1697" s="367" t="s">
        <v>11566</v>
      </c>
      <c r="G1697" s="367" t="s">
        <v>11566</v>
      </c>
    </row>
    <row r="1698" spans="1:7">
      <c r="A1698" s="366" t="str">
        <f t="shared" si="26"/>
        <v>SINAPI-I 37973</v>
      </c>
      <c r="B1698" s="367" t="s">
        <v>8342</v>
      </c>
      <c r="C1698" s="367">
        <v>37973</v>
      </c>
      <c r="D1698" s="368" t="s">
        <v>11567</v>
      </c>
      <c r="E1698" s="367" t="s">
        <v>8327</v>
      </c>
      <c r="F1698" s="367" t="s">
        <v>8978</v>
      </c>
      <c r="G1698" s="367" t="s">
        <v>8978</v>
      </c>
    </row>
    <row r="1699" spans="1:7">
      <c r="A1699" s="366" t="str">
        <f t="shared" si="26"/>
        <v>SINAPI-I 37971</v>
      </c>
      <c r="B1699" s="367" t="s">
        <v>8342</v>
      </c>
      <c r="C1699" s="367">
        <v>37971</v>
      </c>
      <c r="D1699" s="368" t="s">
        <v>11568</v>
      </c>
      <c r="E1699" s="367" t="s">
        <v>8327</v>
      </c>
      <c r="F1699" s="367" t="s">
        <v>11569</v>
      </c>
      <c r="G1699" s="367" t="s">
        <v>11569</v>
      </c>
    </row>
    <row r="1700" spans="1:7">
      <c r="A1700" s="366" t="str">
        <f t="shared" si="26"/>
        <v>SINAPI-I 20094</v>
      </c>
      <c r="B1700" s="367" t="s">
        <v>8342</v>
      </c>
      <c r="C1700" s="367">
        <v>20094</v>
      </c>
      <c r="D1700" s="368" t="s">
        <v>11570</v>
      </c>
      <c r="E1700" s="367" t="s">
        <v>8327</v>
      </c>
      <c r="F1700" s="367" t="s">
        <v>11571</v>
      </c>
      <c r="G1700" s="367" t="s">
        <v>11571</v>
      </c>
    </row>
    <row r="1701" spans="1:7">
      <c r="A1701" s="366" t="str">
        <f t="shared" si="26"/>
        <v>SINAPI-I 20095</v>
      </c>
      <c r="B1701" s="367" t="s">
        <v>8342</v>
      </c>
      <c r="C1701" s="367">
        <v>20095</v>
      </c>
      <c r="D1701" s="368" t="s">
        <v>11572</v>
      </c>
      <c r="E1701" s="367" t="s">
        <v>8327</v>
      </c>
      <c r="F1701" s="367" t="s">
        <v>11573</v>
      </c>
      <c r="G1701" s="367" t="s">
        <v>11573</v>
      </c>
    </row>
    <row r="1702" spans="1:7">
      <c r="A1702" s="366" t="str">
        <f t="shared" si="26"/>
        <v>SINAPI-I 1954</v>
      </c>
      <c r="B1702" s="367" t="s">
        <v>8342</v>
      </c>
      <c r="C1702" s="367">
        <v>1954</v>
      </c>
      <c r="D1702" s="368" t="s">
        <v>11574</v>
      </c>
      <c r="E1702" s="367" t="s">
        <v>8327</v>
      </c>
      <c r="F1702" s="367" t="s">
        <v>11575</v>
      </c>
      <c r="G1702" s="367" t="s">
        <v>11575</v>
      </c>
    </row>
    <row r="1703" spans="1:7">
      <c r="A1703" s="366" t="str">
        <f t="shared" si="26"/>
        <v>SINAPI-I 1926</v>
      </c>
      <c r="B1703" s="367" t="s">
        <v>8342</v>
      </c>
      <c r="C1703" s="367">
        <v>1926</v>
      </c>
      <c r="D1703" s="368" t="s">
        <v>11576</v>
      </c>
      <c r="E1703" s="367" t="s">
        <v>8327</v>
      </c>
      <c r="F1703" s="367" t="s">
        <v>11577</v>
      </c>
      <c r="G1703" s="367" t="s">
        <v>11577</v>
      </c>
    </row>
    <row r="1704" spans="1:7">
      <c r="A1704" s="366" t="str">
        <f t="shared" si="26"/>
        <v>SINAPI-I 1927</v>
      </c>
      <c r="B1704" s="367" t="s">
        <v>8342</v>
      </c>
      <c r="C1704" s="367">
        <v>1927</v>
      </c>
      <c r="D1704" s="368" t="s">
        <v>11578</v>
      </c>
      <c r="E1704" s="367" t="s">
        <v>8327</v>
      </c>
      <c r="F1704" s="367" t="s">
        <v>11579</v>
      </c>
      <c r="G1704" s="367" t="s">
        <v>11579</v>
      </c>
    </row>
    <row r="1705" spans="1:7">
      <c r="A1705" s="366" t="str">
        <f t="shared" si="26"/>
        <v>SINAPI-I 1923</v>
      </c>
      <c r="B1705" s="367" t="s">
        <v>8342</v>
      </c>
      <c r="C1705" s="367">
        <v>1923</v>
      </c>
      <c r="D1705" s="368" t="s">
        <v>11580</v>
      </c>
      <c r="E1705" s="367" t="s">
        <v>8327</v>
      </c>
      <c r="F1705" s="367" t="s">
        <v>11581</v>
      </c>
      <c r="G1705" s="367" t="s">
        <v>11581</v>
      </c>
    </row>
    <row r="1706" spans="1:7">
      <c r="A1706" s="366" t="str">
        <f t="shared" si="26"/>
        <v>SINAPI-I 1929</v>
      </c>
      <c r="B1706" s="367" t="s">
        <v>8342</v>
      </c>
      <c r="C1706" s="367">
        <v>1929</v>
      </c>
      <c r="D1706" s="368" t="s">
        <v>11582</v>
      </c>
      <c r="E1706" s="367" t="s">
        <v>8327</v>
      </c>
      <c r="F1706" s="367" t="s">
        <v>11583</v>
      </c>
      <c r="G1706" s="367" t="s">
        <v>11583</v>
      </c>
    </row>
    <row r="1707" spans="1:7">
      <c r="A1707" s="366" t="str">
        <f t="shared" si="26"/>
        <v>SINAPI-I 1930</v>
      </c>
      <c r="B1707" s="367" t="s">
        <v>8342</v>
      </c>
      <c r="C1707" s="367">
        <v>1930</v>
      </c>
      <c r="D1707" s="368" t="s">
        <v>11584</v>
      </c>
      <c r="E1707" s="367" t="s">
        <v>8327</v>
      </c>
      <c r="F1707" s="367" t="s">
        <v>11585</v>
      </c>
      <c r="G1707" s="367" t="s">
        <v>11585</v>
      </c>
    </row>
    <row r="1708" spans="1:7">
      <c r="A1708" s="366" t="str">
        <f t="shared" si="26"/>
        <v>SINAPI-I 1924</v>
      </c>
      <c r="B1708" s="367" t="s">
        <v>8342</v>
      </c>
      <c r="C1708" s="367">
        <v>1924</v>
      </c>
      <c r="D1708" s="368" t="s">
        <v>11586</v>
      </c>
      <c r="E1708" s="367" t="s">
        <v>8327</v>
      </c>
      <c r="F1708" s="367" t="s">
        <v>11587</v>
      </c>
      <c r="G1708" s="367" t="s">
        <v>11587</v>
      </c>
    </row>
    <row r="1709" spans="1:7">
      <c r="A1709" s="366" t="str">
        <f t="shared" si="26"/>
        <v>SINAPI-I 1922</v>
      </c>
      <c r="B1709" s="367" t="s">
        <v>8342</v>
      </c>
      <c r="C1709" s="367">
        <v>1922</v>
      </c>
      <c r="D1709" s="368" t="s">
        <v>11588</v>
      </c>
      <c r="E1709" s="367" t="s">
        <v>8327</v>
      </c>
      <c r="F1709" s="367" t="s">
        <v>11589</v>
      </c>
      <c r="G1709" s="367" t="s">
        <v>11589</v>
      </c>
    </row>
    <row r="1710" spans="1:7">
      <c r="A1710" s="366" t="str">
        <f t="shared" si="26"/>
        <v>SINAPI-I 1953</v>
      </c>
      <c r="B1710" s="367" t="s">
        <v>8342</v>
      </c>
      <c r="C1710" s="367">
        <v>1953</v>
      </c>
      <c r="D1710" s="368" t="s">
        <v>11590</v>
      </c>
      <c r="E1710" s="367" t="s">
        <v>8327</v>
      </c>
      <c r="F1710" s="367" t="s">
        <v>11591</v>
      </c>
      <c r="G1710" s="367" t="s">
        <v>11591</v>
      </c>
    </row>
    <row r="1711" spans="1:7">
      <c r="A1711" s="366" t="str">
        <f t="shared" si="26"/>
        <v>SINAPI-I 1962</v>
      </c>
      <c r="B1711" s="367" t="s">
        <v>8342</v>
      </c>
      <c r="C1711" s="367">
        <v>1962</v>
      </c>
      <c r="D1711" s="368" t="s">
        <v>11592</v>
      </c>
      <c r="E1711" s="367" t="s">
        <v>8327</v>
      </c>
      <c r="F1711" s="367" t="s">
        <v>11593</v>
      </c>
      <c r="G1711" s="367" t="s">
        <v>11593</v>
      </c>
    </row>
    <row r="1712" spans="1:7">
      <c r="A1712" s="366" t="str">
        <f t="shared" si="26"/>
        <v>SINAPI-I 1955</v>
      </c>
      <c r="B1712" s="367" t="s">
        <v>8342</v>
      </c>
      <c r="C1712" s="367">
        <v>1955</v>
      </c>
      <c r="D1712" s="368" t="s">
        <v>11594</v>
      </c>
      <c r="E1712" s="367" t="s">
        <v>8327</v>
      </c>
      <c r="F1712" s="367" t="s">
        <v>9580</v>
      </c>
      <c r="G1712" s="367" t="s">
        <v>9580</v>
      </c>
    </row>
    <row r="1713" spans="1:7">
      <c r="A1713" s="366" t="str">
        <f t="shared" si="26"/>
        <v>SINAPI-I 1956</v>
      </c>
      <c r="B1713" s="367" t="s">
        <v>8342</v>
      </c>
      <c r="C1713" s="367">
        <v>1956</v>
      </c>
      <c r="D1713" s="368" t="s">
        <v>11595</v>
      </c>
      <c r="E1713" s="367" t="s">
        <v>8327</v>
      </c>
      <c r="F1713" s="367" t="s">
        <v>11596</v>
      </c>
      <c r="G1713" s="367" t="s">
        <v>11596</v>
      </c>
    </row>
    <row r="1714" spans="1:7">
      <c r="A1714" s="366" t="str">
        <f t="shared" si="26"/>
        <v>SINAPI-I 1957</v>
      </c>
      <c r="B1714" s="367" t="s">
        <v>8342</v>
      </c>
      <c r="C1714" s="367">
        <v>1957</v>
      </c>
      <c r="D1714" s="368" t="s">
        <v>11597</v>
      </c>
      <c r="E1714" s="367" t="s">
        <v>8327</v>
      </c>
      <c r="F1714" s="367" t="s">
        <v>10058</v>
      </c>
      <c r="G1714" s="367" t="s">
        <v>10058</v>
      </c>
    </row>
    <row r="1715" spans="1:7">
      <c r="A1715" s="366" t="str">
        <f t="shared" si="26"/>
        <v>SINAPI-I 1958</v>
      </c>
      <c r="B1715" s="367" t="s">
        <v>8342</v>
      </c>
      <c r="C1715" s="367">
        <v>1958</v>
      </c>
      <c r="D1715" s="368" t="s">
        <v>11598</v>
      </c>
      <c r="E1715" s="367" t="s">
        <v>8327</v>
      </c>
      <c r="F1715" s="367" t="s">
        <v>10189</v>
      </c>
      <c r="G1715" s="367" t="s">
        <v>10189</v>
      </c>
    </row>
    <row r="1716" spans="1:7">
      <c r="A1716" s="366" t="str">
        <f t="shared" si="26"/>
        <v>SINAPI-I 1959</v>
      </c>
      <c r="B1716" s="367" t="s">
        <v>8342</v>
      </c>
      <c r="C1716" s="367">
        <v>1959</v>
      </c>
      <c r="D1716" s="368" t="s">
        <v>11599</v>
      </c>
      <c r="E1716" s="367" t="s">
        <v>8327</v>
      </c>
      <c r="F1716" s="367" t="s">
        <v>11600</v>
      </c>
      <c r="G1716" s="367" t="s">
        <v>11600</v>
      </c>
    </row>
    <row r="1717" spans="1:7">
      <c r="A1717" s="366" t="str">
        <f t="shared" si="26"/>
        <v>SINAPI-I 1925</v>
      </c>
      <c r="B1717" s="367" t="s">
        <v>8342</v>
      </c>
      <c r="C1717" s="367">
        <v>1925</v>
      </c>
      <c r="D1717" s="368" t="s">
        <v>11601</v>
      </c>
      <c r="E1717" s="367" t="s">
        <v>8327</v>
      </c>
      <c r="F1717" s="367" t="s">
        <v>11602</v>
      </c>
      <c r="G1717" s="367" t="s">
        <v>11602</v>
      </c>
    </row>
    <row r="1718" spans="1:7">
      <c r="A1718" s="366" t="str">
        <f t="shared" si="26"/>
        <v>SINAPI-I 1960</v>
      </c>
      <c r="B1718" s="367" t="s">
        <v>8342</v>
      </c>
      <c r="C1718" s="367">
        <v>1960</v>
      </c>
      <c r="D1718" s="368" t="s">
        <v>11603</v>
      </c>
      <c r="E1718" s="367" t="s">
        <v>8327</v>
      </c>
      <c r="F1718" s="367" t="s">
        <v>11604</v>
      </c>
      <c r="G1718" s="367" t="s">
        <v>11604</v>
      </c>
    </row>
    <row r="1719" spans="1:7">
      <c r="A1719" s="366" t="str">
        <f t="shared" si="26"/>
        <v>SINAPI-I 1961</v>
      </c>
      <c r="B1719" s="367" t="s">
        <v>8342</v>
      </c>
      <c r="C1719" s="367">
        <v>1961</v>
      </c>
      <c r="D1719" s="368" t="s">
        <v>11605</v>
      </c>
      <c r="E1719" s="367" t="s">
        <v>8327</v>
      </c>
      <c r="F1719" s="367" t="s">
        <v>11606</v>
      </c>
      <c r="G1719" s="367" t="s">
        <v>11606</v>
      </c>
    </row>
    <row r="1720" spans="1:7">
      <c r="A1720" s="366" t="str">
        <f t="shared" si="26"/>
        <v>SINAPI-I 38426</v>
      </c>
      <c r="B1720" s="367" t="s">
        <v>8342</v>
      </c>
      <c r="C1720" s="367">
        <v>38426</v>
      </c>
      <c r="D1720" s="368" t="s">
        <v>11607</v>
      </c>
      <c r="E1720" s="367" t="s">
        <v>8327</v>
      </c>
      <c r="F1720" s="367" t="s">
        <v>11608</v>
      </c>
      <c r="G1720" s="367" t="s">
        <v>11608</v>
      </c>
    </row>
    <row r="1721" spans="1:7">
      <c r="A1721" s="366" t="str">
        <f t="shared" si="26"/>
        <v>SINAPI-I 38423</v>
      </c>
      <c r="B1721" s="367" t="s">
        <v>8342</v>
      </c>
      <c r="C1721" s="367">
        <v>38423</v>
      </c>
      <c r="D1721" s="368" t="s">
        <v>11609</v>
      </c>
      <c r="E1721" s="367" t="s">
        <v>8327</v>
      </c>
      <c r="F1721" s="367" t="s">
        <v>11610</v>
      </c>
      <c r="G1721" s="367" t="s">
        <v>11610</v>
      </c>
    </row>
    <row r="1722" spans="1:7">
      <c r="A1722" s="366" t="str">
        <f t="shared" si="26"/>
        <v>SINAPI-I 38421</v>
      </c>
      <c r="B1722" s="367" t="s">
        <v>8342</v>
      </c>
      <c r="C1722" s="367">
        <v>38421</v>
      </c>
      <c r="D1722" s="368" t="s">
        <v>11611</v>
      </c>
      <c r="E1722" s="367" t="s">
        <v>8327</v>
      </c>
      <c r="F1722" s="367" t="s">
        <v>11612</v>
      </c>
      <c r="G1722" s="367" t="s">
        <v>11612</v>
      </c>
    </row>
    <row r="1723" spans="1:7">
      <c r="A1723" s="366" t="str">
        <f t="shared" si="26"/>
        <v>SINAPI-I 38422</v>
      </c>
      <c r="B1723" s="367" t="s">
        <v>8342</v>
      </c>
      <c r="C1723" s="367">
        <v>38422</v>
      </c>
      <c r="D1723" s="368" t="s">
        <v>11613</v>
      </c>
      <c r="E1723" s="367" t="s">
        <v>8327</v>
      </c>
      <c r="F1723" s="367" t="s">
        <v>11602</v>
      </c>
      <c r="G1723" s="367" t="s">
        <v>11602</v>
      </c>
    </row>
    <row r="1724" spans="1:7">
      <c r="A1724" s="366" t="str">
        <f t="shared" si="26"/>
        <v>SINAPI-I 39866</v>
      </c>
      <c r="B1724" s="367" t="s">
        <v>8342</v>
      </c>
      <c r="C1724" s="367">
        <v>39866</v>
      </c>
      <c r="D1724" s="368" t="s">
        <v>11614</v>
      </c>
      <c r="E1724" s="367" t="s">
        <v>8327</v>
      </c>
      <c r="F1724" s="367" t="s">
        <v>11615</v>
      </c>
      <c r="G1724" s="367" t="s">
        <v>11615</v>
      </c>
    </row>
    <row r="1725" spans="1:7">
      <c r="A1725" s="366" t="str">
        <f t="shared" si="26"/>
        <v>SINAPI-I 39867</v>
      </c>
      <c r="B1725" s="367" t="s">
        <v>8342</v>
      </c>
      <c r="C1725" s="367">
        <v>39867</v>
      </c>
      <c r="D1725" s="368" t="s">
        <v>11616</v>
      </c>
      <c r="E1725" s="367" t="s">
        <v>8327</v>
      </c>
      <c r="F1725" s="367" t="s">
        <v>11617</v>
      </c>
      <c r="G1725" s="367" t="s">
        <v>11617</v>
      </c>
    </row>
    <row r="1726" spans="1:7">
      <c r="A1726" s="366" t="str">
        <f t="shared" si="26"/>
        <v>SINAPI-I 39868</v>
      </c>
      <c r="B1726" s="367" t="s">
        <v>8342</v>
      </c>
      <c r="C1726" s="367">
        <v>39868</v>
      </c>
      <c r="D1726" s="368" t="s">
        <v>11618</v>
      </c>
      <c r="E1726" s="367" t="s">
        <v>8327</v>
      </c>
      <c r="F1726" s="367" t="s">
        <v>11619</v>
      </c>
      <c r="G1726" s="367" t="s">
        <v>11619</v>
      </c>
    </row>
    <row r="1727" spans="1:7">
      <c r="A1727" s="366" t="str">
        <f t="shared" si="26"/>
        <v>SINAPI-I 37999</v>
      </c>
      <c r="B1727" s="367" t="s">
        <v>8342</v>
      </c>
      <c r="C1727" s="367">
        <v>37999</v>
      </c>
      <c r="D1727" s="368" t="s">
        <v>11620</v>
      </c>
      <c r="E1727" s="367" t="s">
        <v>8327</v>
      </c>
      <c r="F1727" s="367" t="s">
        <v>11621</v>
      </c>
      <c r="G1727" s="367" t="s">
        <v>11621</v>
      </c>
    </row>
    <row r="1728" spans="1:7">
      <c r="A1728" s="366" t="str">
        <f t="shared" si="26"/>
        <v>SINAPI-I 38000</v>
      </c>
      <c r="B1728" s="367" t="s">
        <v>8342</v>
      </c>
      <c r="C1728" s="367">
        <v>38000</v>
      </c>
      <c r="D1728" s="368" t="s">
        <v>11622</v>
      </c>
      <c r="E1728" s="367" t="s">
        <v>8327</v>
      </c>
      <c r="F1728" s="367" t="s">
        <v>11623</v>
      </c>
      <c r="G1728" s="367" t="s">
        <v>11623</v>
      </c>
    </row>
    <row r="1729" spans="1:7">
      <c r="A1729" s="366" t="str">
        <f t="shared" si="26"/>
        <v>SINAPI-I 38129</v>
      </c>
      <c r="B1729" s="367" t="s">
        <v>8342</v>
      </c>
      <c r="C1729" s="367">
        <v>38129</v>
      </c>
      <c r="D1729" s="368" t="s">
        <v>11624</v>
      </c>
      <c r="E1729" s="367" t="s">
        <v>8327</v>
      </c>
      <c r="F1729" s="367" t="s">
        <v>10615</v>
      </c>
      <c r="G1729" s="367" t="s">
        <v>10615</v>
      </c>
    </row>
    <row r="1730" spans="1:7">
      <c r="A1730" s="366" t="str">
        <f t="shared" si="26"/>
        <v>SINAPI-I 38025</v>
      </c>
      <c r="B1730" s="367" t="s">
        <v>8342</v>
      </c>
      <c r="C1730" s="367">
        <v>38025</v>
      </c>
      <c r="D1730" s="368" t="s">
        <v>11625</v>
      </c>
      <c r="E1730" s="367" t="s">
        <v>8327</v>
      </c>
      <c r="F1730" s="367" t="s">
        <v>11626</v>
      </c>
      <c r="G1730" s="367" t="s">
        <v>11626</v>
      </c>
    </row>
    <row r="1731" spans="1:7">
      <c r="A1731" s="366" t="str">
        <f t="shared" si="26"/>
        <v>SINAPI-I 38026</v>
      </c>
      <c r="B1731" s="367" t="s">
        <v>8342</v>
      </c>
      <c r="C1731" s="367">
        <v>38026</v>
      </c>
      <c r="D1731" s="368" t="s">
        <v>11627</v>
      </c>
      <c r="E1731" s="367" t="s">
        <v>8327</v>
      </c>
      <c r="F1731" s="367" t="s">
        <v>10962</v>
      </c>
      <c r="G1731" s="367" t="s">
        <v>10962</v>
      </c>
    </row>
    <row r="1732" spans="1:7">
      <c r="A1732" s="366" t="str">
        <f t="shared" si="26"/>
        <v>SINAPI-I 1858</v>
      </c>
      <c r="B1732" s="367" t="s">
        <v>8342</v>
      </c>
      <c r="C1732" s="367">
        <v>1858</v>
      </c>
      <c r="D1732" s="368" t="s">
        <v>11628</v>
      </c>
      <c r="E1732" s="367" t="s">
        <v>8327</v>
      </c>
      <c r="F1732" s="367" t="s">
        <v>11629</v>
      </c>
      <c r="G1732" s="367" t="s">
        <v>11629</v>
      </c>
    </row>
    <row r="1733" spans="1:7">
      <c r="A1733" s="366" t="str">
        <f t="shared" si="26"/>
        <v>SINAPI-I 1844</v>
      </c>
      <c r="B1733" s="367" t="s">
        <v>8342</v>
      </c>
      <c r="C1733" s="367">
        <v>1844</v>
      </c>
      <c r="D1733" s="368" t="s">
        <v>11630</v>
      </c>
      <c r="E1733" s="367" t="s">
        <v>8327</v>
      </c>
      <c r="F1733" s="367" t="s">
        <v>11631</v>
      </c>
      <c r="G1733" s="367" t="s">
        <v>11631</v>
      </c>
    </row>
    <row r="1734" spans="1:7">
      <c r="A1734" s="366" t="str">
        <f t="shared" si="26"/>
        <v>SINAPI-I 1863</v>
      </c>
      <c r="B1734" s="367" t="s">
        <v>8342</v>
      </c>
      <c r="C1734" s="367">
        <v>1863</v>
      </c>
      <c r="D1734" s="368" t="s">
        <v>11632</v>
      </c>
      <c r="E1734" s="367" t="s">
        <v>8327</v>
      </c>
      <c r="F1734" s="367" t="s">
        <v>11633</v>
      </c>
      <c r="G1734" s="367" t="s">
        <v>11633</v>
      </c>
    </row>
    <row r="1735" spans="1:7">
      <c r="A1735" s="366" t="str">
        <f t="shared" ref="A1735:A1798" si="27">CONCATENAR</f>
        <v>SINAPI-I 1865</v>
      </c>
      <c r="B1735" s="367" t="s">
        <v>8342</v>
      </c>
      <c r="C1735" s="367">
        <v>1865</v>
      </c>
      <c r="D1735" s="368" t="s">
        <v>11634</v>
      </c>
      <c r="E1735" s="367" t="s">
        <v>8327</v>
      </c>
      <c r="F1735" s="367" t="s">
        <v>11635</v>
      </c>
      <c r="G1735" s="367" t="s">
        <v>11635</v>
      </c>
    </row>
    <row r="1736" spans="1:7">
      <c r="A1736" s="366" t="str">
        <f t="shared" si="27"/>
        <v>SINAPI-I 36355</v>
      </c>
      <c r="B1736" s="367" t="s">
        <v>8342</v>
      </c>
      <c r="C1736" s="367">
        <v>36355</v>
      </c>
      <c r="D1736" s="368" t="s">
        <v>11636</v>
      </c>
      <c r="E1736" s="367" t="s">
        <v>8327</v>
      </c>
      <c r="F1736" s="367" t="s">
        <v>11448</v>
      </c>
      <c r="G1736" s="367" t="s">
        <v>11448</v>
      </c>
    </row>
    <row r="1737" spans="1:7">
      <c r="A1737" s="366" t="str">
        <f t="shared" si="27"/>
        <v>SINAPI-I 36356</v>
      </c>
      <c r="B1737" s="367" t="s">
        <v>8342</v>
      </c>
      <c r="C1737" s="367">
        <v>36356</v>
      </c>
      <c r="D1737" s="368" t="s">
        <v>11637</v>
      </c>
      <c r="E1737" s="367" t="s">
        <v>8327</v>
      </c>
      <c r="F1737" s="367" t="s">
        <v>10600</v>
      </c>
      <c r="G1737" s="367" t="s">
        <v>10600</v>
      </c>
    </row>
    <row r="1738" spans="1:7">
      <c r="A1738" s="366" t="str">
        <f t="shared" si="27"/>
        <v>SINAPI-I 1932</v>
      </c>
      <c r="B1738" s="367" t="s">
        <v>8342</v>
      </c>
      <c r="C1738" s="367">
        <v>1932</v>
      </c>
      <c r="D1738" s="368" t="s">
        <v>11638</v>
      </c>
      <c r="E1738" s="367" t="s">
        <v>8327</v>
      </c>
      <c r="F1738" s="367" t="s">
        <v>11639</v>
      </c>
      <c r="G1738" s="367" t="s">
        <v>11639</v>
      </c>
    </row>
    <row r="1739" spans="1:7">
      <c r="A1739" s="366" t="str">
        <f t="shared" si="27"/>
        <v>SINAPI-I 1933</v>
      </c>
      <c r="B1739" s="367" t="s">
        <v>8342</v>
      </c>
      <c r="C1739" s="367">
        <v>1933</v>
      </c>
      <c r="D1739" s="368" t="s">
        <v>11640</v>
      </c>
      <c r="E1739" s="367" t="s">
        <v>8327</v>
      </c>
      <c r="F1739" s="367" t="s">
        <v>11416</v>
      </c>
      <c r="G1739" s="367" t="s">
        <v>11416</v>
      </c>
    </row>
    <row r="1740" spans="1:7">
      <c r="A1740" s="366" t="str">
        <f t="shared" si="27"/>
        <v>SINAPI-I 1951</v>
      </c>
      <c r="B1740" s="367" t="s">
        <v>8342</v>
      </c>
      <c r="C1740" s="367">
        <v>1951</v>
      </c>
      <c r="D1740" s="368" t="s">
        <v>11641</v>
      </c>
      <c r="E1740" s="367" t="s">
        <v>8327</v>
      </c>
      <c r="F1740" s="367" t="s">
        <v>8903</v>
      </c>
      <c r="G1740" s="367" t="s">
        <v>8903</v>
      </c>
    </row>
    <row r="1741" spans="1:7">
      <c r="A1741" s="366" t="str">
        <f t="shared" si="27"/>
        <v>SINAPI-I 1966</v>
      </c>
      <c r="B1741" s="367" t="s">
        <v>8342</v>
      </c>
      <c r="C1741" s="367">
        <v>1966</v>
      </c>
      <c r="D1741" s="368" t="s">
        <v>11642</v>
      </c>
      <c r="E1741" s="367" t="s">
        <v>8327</v>
      </c>
      <c r="F1741" s="367" t="s">
        <v>11643</v>
      </c>
      <c r="G1741" s="367" t="s">
        <v>11643</v>
      </c>
    </row>
    <row r="1742" spans="1:7">
      <c r="A1742" s="366" t="str">
        <f t="shared" si="27"/>
        <v>SINAPI-I 1952</v>
      </c>
      <c r="B1742" s="367" t="s">
        <v>8342</v>
      </c>
      <c r="C1742" s="367">
        <v>1952</v>
      </c>
      <c r="D1742" s="368" t="s">
        <v>11644</v>
      </c>
      <c r="E1742" s="367" t="s">
        <v>8327</v>
      </c>
      <c r="F1742" s="367" t="s">
        <v>11645</v>
      </c>
      <c r="G1742" s="367" t="s">
        <v>11645</v>
      </c>
    </row>
    <row r="1743" spans="1:7">
      <c r="A1743" s="366" t="str">
        <f t="shared" si="27"/>
        <v>SINAPI-I 20104</v>
      </c>
      <c r="B1743" s="367" t="s">
        <v>8342</v>
      </c>
      <c r="C1743" s="367">
        <v>20104</v>
      </c>
      <c r="D1743" s="368" t="s">
        <v>11646</v>
      </c>
      <c r="E1743" s="367" t="s">
        <v>8327</v>
      </c>
      <c r="F1743" s="367" t="s">
        <v>11647</v>
      </c>
      <c r="G1743" s="367" t="s">
        <v>11647</v>
      </c>
    </row>
    <row r="1744" spans="1:7">
      <c r="A1744" s="366" t="str">
        <f t="shared" si="27"/>
        <v>SINAPI-I 20105</v>
      </c>
      <c r="B1744" s="367" t="s">
        <v>8342</v>
      </c>
      <c r="C1744" s="367">
        <v>20105</v>
      </c>
      <c r="D1744" s="368" t="s">
        <v>11648</v>
      </c>
      <c r="E1744" s="367" t="s">
        <v>8327</v>
      </c>
      <c r="F1744" s="367" t="s">
        <v>11649</v>
      </c>
      <c r="G1744" s="367" t="s">
        <v>11649</v>
      </c>
    </row>
    <row r="1745" spans="1:7">
      <c r="A1745" s="366" t="str">
        <f t="shared" si="27"/>
        <v>SINAPI-I 1965</v>
      </c>
      <c r="B1745" s="367" t="s">
        <v>8342</v>
      </c>
      <c r="C1745" s="367">
        <v>1965</v>
      </c>
      <c r="D1745" s="368" t="s">
        <v>11650</v>
      </c>
      <c r="E1745" s="367" t="s">
        <v>8327</v>
      </c>
      <c r="F1745" s="367" t="s">
        <v>11651</v>
      </c>
      <c r="G1745" s="367" t="s">
        <v>11651</v>
      </c>
    </row>
    <row r="1746" spans="1:7">
      <c r="A1746" s="366" t="str">
        <f t="shared" si="27"/>
        <v>SINAPI-I 10765</v>
      </c>
      <c r="B1746" s="367" t="s">
        <v>8342</v>
      </c>
      <c r="C1746" s="367">
        <v>10765</v>
      </c>
      <c r="D1746" s="368" t="s">
        <v>11652</v>
      </c>
      <c r="E1746" s="367" t="s">
        <v>8327</v>
      </c>
      <c r="F1746" s="367" t="s">
        <v>8714</v>
      </c>
      <c r="G1746" s="367" t="s">
        <v>8714</v>
      </c>
    </row>
    <row r="1747" spans="1:7">
      <c r="A1747" s="366" t="str">
        <f t="shared" si="27"/>
        <v>SINAPI-I 10767</v>
      </c>
      <c r="B1747" s="367" t="s">
        <v>8342</v>
      </c>
      <c r="C1747" s="367">
        <v>10767</v>
      </c>
      <c r="D1747" s="368" t="s">
        <v>11653</v>
      </c>
      <c r="E1747" s="367" t="s">
        <v>8327</v>
      </c>
      <c r="F1747" s="367" t="s">
        <v>11654</v>
      </c>
      <c r="G1747" s="367" t="s">
        <v>11654</v>
      </c>
    </row>
    <row r="1748" spans="1:7">
      <c r="A1748" s="366" t="str">
        <f t="shared" si="27"/>
        <v>SINAPI-I 1970</v>
      </c>
      <c r="B1748" s="367" t="s">
        <v>8342</v>
      </c>
      <c r="C1748" s="367">
        <v>1970</v>
      </c>
      <c r="D1748" s="368" t="s">
        <v>11655</v>
      </c>
      <c r="E1748" s="367" t="s">
        <v>8327</v>
      </c>
      <c r="F1748" s="367" t="s">
        <v>11656</v>
      </c>
      <c r="G1748" s="367" t="s">
        <v>11656</v>
      </c>
    </row>
    <row r="1749" spans="1:7">
      <c r="A1749" s="366" t="str">
        <f t="shared" si="27"/>
        <v>SINAPI-I 1967</v>
      </c>
      <c r="B1749" s="367" t="s">
        <v>8342</v>
      </c>
      <c r="C1749" s="367">
        <v>1967</v>
      </c>
      <c r="D1749" s="368" t="s">
        <v>11657</v>
      </c>
      <c r="E1749" s="367" t="s">
        <v>8327</v>
      </c>
      <c r="F1749" s="367" t="s">
        <v>8702</v>
      </c>
      <c r="G1749" s="367" t="s">
        <v>8702</v>
      </c>
    </row>
    <row r="1750" spans="1:7">
      <c r="A1750" s="366" t="str">
        <f t="shared" si="27"/>
        <v>SINAPI-I 1968</v>
      </c>
      <c r="B1750" s="367" t="s">
        <v>8342</v>
      </c>
      <c r="C1750" s="367">
        <v>1968</v>
      </c>
      <c r="D1750" s="368" t="s">
        <v>11658</v>
      </c>
      <c r="E1750" s="367" t="s">
        <v>8327</v>
      </c>
      <c r="F1750" s="367" t="s">
        <v>11659</v>
      </c>
      <c r="G1750" s="367" t="s">
        <v>11659</v>
      </c>
    </row>
    <row r="1751" spans="1:7">
      <c r="A1751" s="366" t="str">
        <f t="shared" si="27"/>
        <v>SINAPI-I 1969</v>
      </c>
      <c r="B1751" s="367" t="s">
        <v>8342</v>
      </c>
      <c r="C1751" s="367">
        <v>1969</v>
      </c>
      <c r="D1751" s="368" t="s">
        <v>11660</v>
      </c>
      <c r="E1751" s="367" t="s">
        <v>8327</v>
      </c>
      <c r="F1751" s="367" t="s">
        <v>11661</v>
      </c>
      <c r="G1751" s="367" t="s">
        <v>11661</v>
      </c>
    </row>
    <row r="1752" spans="1:7">
      <c r="A1752" s="366" t="str">
        <f t="shared" si="27"/>
        <v>SINAPI-I 1839</v>
      </c>
      <c r="B1752" s="367" t="s">
        <v>8342</v>
      </c>
      <c r="C1752" s="367">
        <v>1839</v>
      </c>
      <c r="D1752" s="368" t="s">
        <v>11662</v>
      </c>
      <c r="E1752" s="367" t="s">
        <v>8327</v>
      </c>
      <c r="F1752" s="367" t="s">
        <v>11663</v>
      </c>
      <c r="G1752" s="367" t="s">
        <v>11663</v>
      </c>
    </row>
    <row r="1753" spans="1:7">
      <c r="A1753" s="366" t="str">
        <f t="shared" si="27"/>
        <v>SINAPI-I 1835</v>
      </c>
      <c r="B1753" s="367" t="s">
        <v>8342</v>
      </c>
      <c r="C1753" s="367">
        <v>1835</v>
      </c>
      <c r="D1753" s="368" t="s">
        <v>11664</v>
      </c>
      <c r="E1753" s="367" t="s">
        <v>8327</v>
      </c>
      <c r="F1753" s="367" t="s">
        <v>11665</v>
      </c>
      <c r="G1753" s="367" t="s">
        <v>11665</v>
      </c>
    </row>
    <row r="1754" spans="1:7">
      <c r="A1754" s="366" t="str">
        <f t="shared" si="27"/>
        <v>SINAPI-I 1823</v>
      </c>
      <c r="B1754" s="367" t="s">
        <v>8342</v>
      </c>
      <c r="C1754" s="367">
        <v>1823</v>
      </c>
      <c r="D1754" s="368" t="s">
        <v>11666</v>
      </c>
      <c r="E1754" s="367" t="s">
        <v>8327</v>
      </c>
      <c r="F1754" s="367" t="s">
        <v>11667</v>
      </c>
      <c r="G1754" s="367" t="s">
        <v>11667</v>
      </c>
    </row>
    <row r="1755" spans="1:7">
      <c r="A1755" s="366" t="str">
        <f t="shared" si="27"/>
        <v>SINAPI-I 1827</v>
      </c>
      <c r="B1755" s="367" t="s">
        <v>8342</v>
      </c>
      <c r="C1755" s="367">
        <v>1827</v>
      </c>
      <c r="D1755" s="368" t="s">
        <v>11668</v>
      </c>
      <c r="E1755" s="367" t="s">
        <v>8327</v>
      </c>
      <c r="F1755" s="367" t="s">
        <v>11669</v>
      </c>
      <c r="G1755" s="367" t="s">
        <v>11669</v>
      </c>
    </row>
    <row r="1756" spans="1:7">
      <c r="A1756" s="366" t="str">
        <f t="shared" si="27"/>
        <v>SINAPI-I 1831</v>
      </c>
      <c r="B1756" s="367" t="s">
        <v>8342</v>
      </c>
      <c r="C1756" s="367">
        <v>1831</v>
      </c>
      <c r="D1756" s="368" t="s">
        <v>11670</v>
      </c>
      <c r="E1756" s="367" t="s">
        <v>8327</v>
      </c>
      <c r="F1756" s="367" t="s">
        <v>10539</v>
      </c>
      <c r="G1756" s="367" t="s">
        <v>10539</v>
      </c>
    </row>
    <row r="1757" spans="1:7">
      <c r="A1757" s="366" t="str">
        <f t="shared" si="27"/>
        <v>SINAPI-I 1825</v>
      </c>
      <c r="B1757" s="367" t="s">
        <v>8342</v>
      </c>
      <c r="C1757" s="367">
        <v>1825</v>
      </c>
      <c r="D1757" s="368" t="s">
        <v>11671</v>
      </c>
      <c r="E1757" s="367" t="s">
        <v>8327</v>
      </c>
      <c r="F1757" s="367" t="s">
        <v>11672</v>
      </c>
      <c r="G1757" s="367" t="s">
        <v>11672</v>
      </c>
    </row>
    <row r="1758" spans="1:7">
      <c r="A1758" s="366" t="str">
        <f t="shared" si="27"/>
        <v>SINAPI-I 1828</v>
      </c>
      <c r="B1758" s="367" t="s">
        <v>8342</v>
      </c>
      <c r="C1758" s="367">
        <v>1828</v>
      </c>
      <c r="D1758" s="368" t="s">
        <v>11673</v>
      </c>
      <c r="E1758" s="367" t="s">
        <v>8327</v>
      </c>
      <c r="F1758" s="367" t="s">
        <v>11674</v>
      </c>
      <c r="G1758" s="367" t="s">
        <v>11674</v>
      </c>
    </row>
    <row r="1759" spans="1:7">
      <c r="A1759" s="366" t="str">
        <f t="shared" si="27"/>
        <v>SINAPI-I 1845</v>
      </c>
      <c r="B1759" s="367" t="s">
        <v>8342</v>
      </c>
      <c r="C1759" s="367">
        <v>1845</v>
      </c>
      <c r="D1759" s="368" t="s">
        <v>11675</v>
      </c>
      <c r="E1759" s="367" t="s">
        <v>8327</v>
      </c>
      <c r="F1759" s="367" t="s">
        <v>11676</v>
      </c>
      <c r="G1759" s="367" t="s">
        <v>11676</v>
      </c>
    </row>
    <row r="1760" spans="1:7">
      <c r="A1760" s="366" t="str">
        <f t="shared" si="27"/>
        <v>SINAPI-I 1824</v>
      </c>
      <c r="B1760" s="367" t="s">
        <v>8342</v>
      </c>
      <c r="C1760" s="367">
        <v>1824</v>
      </c>
      <c r="D1760" s="368" t="s">
        <v>11677</v>
      </c>
      <c r="E1760" s="367" t="s">
        <v>8327</v>
      </c>
      <c r="F1760" s="367" t="s">
        <v>11678</v>
      </c>
      <c r="G1760" s="367" t="s">
        <v>11678</v>
      </c>
    </row>
    <row r="1761" spans="1:7">
      <c r="A1761" s="366" t="str">
        <f t="shared" si="27"/>
        <v>SINAPI-I 1941</v>
      </c>
      <c r="B1761" s="367" t="s">
        <v>8342</v>
      </c>
      <c r="C1761" s="367">
        <v>1941</v>
      </c>
      <c r="D1761" s="368" t="s">
        <v>11679</v>
      </c>
      <c r="E1761" s="367" t="s">
        <v>8327</v>
      </c>
      <c r="F1761" s="367" t="s">
        <v>11680</v>
      </c>
      <c r="G1761" s="367" t="s">
        <v>11680</v>
      </c>
    </row>
    <row r="1762" spans="1:7">
      <c r="A1762" s="366" t="str">
        <f t="shared" si="27"/>
        <v>SINAPI-I 1940</v>
      </c>
      <c r="B1762" s="367" t="s">
        <v>8342</v>
      </c>
      <c r="C1762" s="367">
        <v>1940</v>
      </c>
      <c r="D1762" s="368" t="s">
        <v>11681</v>
      </c>
      <c r="E1762" s="367" t="s">
        <v>8327</v>
      </c>
      <c r="F1762" s="367" t="s">
        <v>11682</v>
      </c>
      <c r="G1762" s="367" t="s">
        <v>11682</v>
      </c>
    </row>
    <row r="1763" spans="1:7">
      <c r="A1763" s="366" t="str">
        <f t="shared" si="27"/>
        <v>SINAPI-I 1937</v>
      </c>
      <c r="B1763" s="367" t="s">
        <v>8342</v>
      </c>
      <c r="C1763" s="367">
        <v>1937</v>
      </c>
      <c r="D1763" s="368" t="s">
        <v>11683</v>
      </c>
      <c r="E1763" s="367" t="s">
        <v>8327</v>
      </c>
      <c r="F1763" s="367" t="s">
        <v>11684</v>
      </c>
      <c r="G1763" s="367" t="s">
        <v>11684</v>
      </c>
    </row>
    <row r="1764" spans="1:7">
      <c r="A1764" s="366" t="str">
        <f t="shared" si="27"/>
        <v>SINAPI-I 1939</v>
      </c>
      <c r="B1764" s="367" t="s">
        <v>8342</v>
      </c>
      <c r="C1764" s="367">
        <v>1939</v>
      </c>
      <c r="D1764" s="368" t="s">
        <v>11685</v>
      </c>
      <c r="E1764" s="367" t="s">
        <v>8327</v>
      </c>
      <c r="F1764" s="367" t="s">
        <v>10243</v>
      </c>
      <c r="G1764" s="367" t="s">
        <v>10243</v>
      </c>
    </row>
    <row r="1765" spans="1:7">
      <c r="A1765" s="366" t="str">
        <f t="shared" si="27"/>
        <v>SINAPI-I 1942</v>
      </c>
      <c r="B1765" s="367" t="s">
        <v>8342</v>
      </c>
      <c r="C1765" s="367">
        <v>1942</v>
      </c>
      <c r="D1765" s="368" t="s">
        <v>11686</v>
      </c>
      <c r="E1765" s="367" t="s">
        <v>8327</v>
      </c>
      <c r="F1765" s="367" t="s">
        <v>10801</v>
      </c>
      <c r="G1765" s="367" t="s">
        <v>10801</v>
      </c>
    </row>
    <row r="1766" spans="1:7">
      <c r="A1766" s="366" t="str">
        <f t="shared" si="27"/>
        <v>SINAPI-I 1938</v>
      </c>
      <c r="B1766" s="367" t="s">
        <v>8342</v>
      </c>
      <c r="C1766" s="367">
        <v>1938</v>
      </c>
      <c r="D1766" s="368" t="s">
        <v>11687</v>
      </c>
      <c r="E1766" s="367" t="s">
        <v>8327</v>
      </c>
      <c r="F1766" s="367" t="s">
        <v>11688</v>
      </c>
      <c r="G1766" s="367" t="s">
        <v>11688</v>
      </c>
    </row>
    <row r="1767" spans="1:7" ht="22.5">
      <c r="A1767" s="366" t="str">
        <f t="shared" si="27"/>
        <v>SINAPI-I 42692</v>
      </c>
      <c r="B1767" s="367" t="s">
        <v>8342</v>
      </c>
      <c r="C1767" s="367">
        <v>42692</v>
      </c>
      <c r="D1767" s="368" t="s">
        <v>11689</v>
      </c>
      <c r="E1767" s="367" t="s">
        <v>8327</v>
      </c>
      <c r="F1767" s="367" t="s">
        <v>11690</v>
      </c>
      <c r="G1767" s="367" t="s">
        <v>11690</v>
      </c>
    </row>
    <row r="1768" spans="1:7" ht="22.5">
      <c r="A1768" s="366" t="str">
        <f t="shared" si="27"/>
        <v>SINAPI-I 42693</v>
      </c>
      <c r="B1768" s="367" t="s">
        <v>8342</v>
      </c>
      <c r="C1768" s="367">
        <v>42693</v>
      </c>
      <c r="D1768" s="368" t="s">
        <v>11691</v>
      </c>
      <c r="E1768" s="367" t="s">
        <v>8327</v>
      </c>
      <c r="F1768" s="367" t="s">
        <v>11692</v>
      </c>
      <c r="G1768" s="367" t="s">
        <v>11692</v>
      </c>
    </row>
    <row r="1769" spans="1:7" ht="22.5">
      <c r="A1769" s="366" t="str">
        <f t="shared" si="27"/>
        <v>SINAPI-I 42695</v>
      </c>
      <c r="B1769" s="367" t="s">
        <v>8342</v>
      </c>
      <c r="C1769" s="367">
        <v>42695</v>
      </c>
      <c r="D1769" s="368" t="s">
        <v>11693</v>
      </c>
      <c r="E1769" s="367" t="s">
        <v>8327</v>
      </c>
      <c r="F1769" s="367" t="s">
        <v>11694</v>
      </c>
      <c r="G1769" s="367" t="s">
        <v>11694</v>
      </c>
    </row>
    <row r="1770" spans="1:7" ht="22.5">
      <c r="A1770" s="366" t="str">
        <f t="shared" si="27"/>
        <v>SINAPI-I 42694</v>
      </c>
      <c r="B1770" s="367" t="s">
        <v>8342</v>
      </c>
      <c r="C1770" s="367">
        <v>42694</v>
      </c>
      <c r="D1770" s="368" t="s">
        <v>11695</v>
      </c>
      <c r="E1770" s="367" t="s">
        <v>8327</v>
      </c>
      <c r="F1770" s="367" t="s">
        <v>11696</v>
      </c>
      <c r="G1770" s="367" t="s">
        <v>11696</v>
      </c>
    </row>
    <row r="1771" spans="1:7">
      <c r="A1771" s="366" t="str">
        <f t="shared" si="27"/>
        <v>SINAPI-I 20097</v>
      </c>
      <c r="B1771" s="367" t="s">
        <v>8342</v>
      </c>
      <c r="C1771" s="367">
        <v>20097</v>
      </c>
      <c r="D1771" s="368" t="s">
        <v>11697</v>
      </c>
      <c r="E1771" s="367" t="s">
        <v>8327</v>
      </c>
      <c r="F1771" s="367" t="s">
        <v>10031</v>
      </c>
      <c r="G1771" s="367" t="s">
        <v>10031</v>
      </c>
    </row>
    <row r="1772" spans="1:7">
      <c r="A1772" s="366" t="str">
        <f t="shared" si="27"/>
        <v>SINAPI-I 20098</v>
      </c>
      <c r="B1772" s="367" t="s">
        <v>8342</v>
      </c>
      <c r="C1772" s="367">
        <v>20098</v>
      </c>
      <c r="D1772" s="368" t="s">
        <v>11698</v>
      </c>
      <c r="E1772" s="367" t="s">
        <v>8327</v>
      </c>
      <c r="F1772" s="367" t="s">
        <v>11699</v>
      </c>
      <c r="G1772" s="367" t="s">
        <v>11699</v>
      </c>
    </row>
    <row r="1773" spans="1:7">
      <c r="A1773" s="366" t="str">
        <f t="shared" si="27"/>
        <v>SINAPI-I 20096</v>
      </c>
      <c r="B1773" s="367" t="s">
        <v>8342</v>
      </c>
      <c r="C1773" s="367">
        <v>20096</v>
      </c>
      <c r="D1773" s="368" t="s">
        <v>11700</v>
      </c>
      <c r="E1773" s="367" t="s">
        <v>8327</v>
      </c>
      <c r="F1773" s="367" t="s">
        <v>11701</v>
      </c>
      <c r="G1773" s="367" t="s">
        <v>11701</v>
      </c>
    </row>
    <row r="1774" spans="1:7">
      <c r="A1774" s="366" t="str">
        <f t="shared" si="27"/>
        <v>SINAPI-I 1964</v>
      </c>
      <c r="B1774" s="367" t="s">
        <v>8342</v>
      </c>
      <c r="C1774" s="367">
        <v>1964</v>
      </c>
      <c r="D1774" s="368" t="s">
        <v>11702</v>
      </c>
      <c r="E1774" s="367" t="s">
        <v>8327</v>
      </c>
      <c r="F1774" s="367" t="s">
        <v>11703</v>
      </c>
      <c r="G1774" s="367" t="s">
        <v>11703</v>
      </c>
    </row>
    <row r="1775" spans="1:7">
      <c r="A1775" s="366" t="str">
        <f t="shared" si="27"/>
        <v>SINAPI-I 1880</v>
      </c>
      <c r="B1775" s="367" t="s">
        <v>8342</v>
      </c>
      <c r="C1775" s="367">
        <v>1880</v>
      </c>
      <c r="D1775" s="368" t="s">
        <v>11704</v>
      </c>
      <c r="E1775" s="367" t="s">
        <v>8327</v>
      </c>
      <c r="F1775" s="367" t="s">
        <v>11705</v>
      </c>
      <c r="G1775" s="367" t="s">
        <v>11705</v>
      </c>
    </row>
    <row r="1776" spans="1:7">
      <c r="A1776" s="366" t="str">
        <f t="shared" si="27"/>
        <v>SINAPI-I 39274</v>
      </c>
      <c r="B1776" s="367" t="s">
        <v>8342</v>
      </c>
      <c r="C1776" s="367">
        <v>39274</v>
      </c>
      <c r="D1776" s="368" t="s">
        <v>11706</v>
      </c>
      <c r="E1776" s="367" t="s">
        <v>8327</v>
      </c>
      <c r="F1776" s="367" t="s">
        <v>9567</v>
      </c>
      <c r="G1776" s="367" t="s">
        <v>9567</v>
      </c>
    </row>
    <row r="1777" spans="1:7">
      <c r="A1777" s="366" t="str">
        <f t="shared" si="27"/>
        <v>SINAPI-I 2628</v>
      </c>
      <c r="B1777" s="367" t="s">
        <v>8342</v>
      </c>
      <c r="C1777" s="367">
        <v>2628</v>
      </c>
      <c r="D1777" s="368" t="s">
        <v>11707</v>
      </c>
      <c r="E1777" s="367" t="s">
        <v>8327</v>
      </c>
      <c r="F1777" s="367" t="s">
        <v>11708</v>
      </c>
      <c r="G1777" s="367" t="s">
        <v>11708</v>
      </c>
    </row>
    <row r="1778" spans="1:7">
      <c r="A1778" s="366" t="str">
        <f t="shared" si="27"/>
        <v>SINAPI-I 2622</v>
      </c>
      <c r="B1778" s="367" t="s">
        <v>8342</v>
      </c>
      <c r="C1778" s="367">
        <v>2622</v>
      </c>
      <c r="D1778" s="368" t="s">
        <v>11709</v>
      </c>
      <c r="E1778" s="367" t="s">
        <v>8327</v>
      </c>
      <c r="F1778" s="367" t="s">
        <v>11710</v>
      </c>
      <c r="G1778" s="367" t="s">
        <v>11710</v>
      </c>
    </row>
    <row r="1779" spans="1:7">
      <c r="A1779" s="366" t="str">
        <f t="shared" si="27"/>
        <v>SINAPI-I 2623</v>
      </c>
      <c r="B1779" s="367" t="s">
        <v>8342</v>
      </c>
      <c r="C1779" s="367">
        <v>2623</v>
      </c>
      <c r="D1779" s="368" t="s">
        <v>11711</v>
      </c>
      <c r="E1779" s="367" t="s">
        <v>8327</v>
      </c>
      <c r="F1779" s="367" t="s">
        <v>9924</v>
      </c>
      <c r="G1779" s="367" t="s">
        <v>9924</v>
      </c>
    </row>
    <row r="1780" spans="1:7">
      <c r="A1780" s="366" t="str">
        <f t="shared" si="27"/>
        <v>SINAPI-I 2624</v>
      </c>
      <c r="B1780" s="367" t="s">
        <v>8342</v>
      </c>
      <c r="C1780" s="367">
        <v>2624</v>
      </c>
      <c r="D1780" s="368" t="s">
        <v>11712</v>
      </c>
      <c r="E1780" s="367" t="s">
        <v>8327</v>
      </c>
      <c r="F1780" s="367" t="s">
        <v>11713</v>
      </c>
      <c r="G1780" s="367" t="s">
        <v>11713</v>
      </c>
    </row>
    <row r="1781" spans="1:7">
      <c r="A1781" s="366" t="str">
        <f t="shared" si="27"/>
        <v>SINAPI-I 2625</v>
      </c>
      <c r="B1781" s="367" t="s">
        <v>8342</v>
      </c>
      <c r="C1781" s="367">
        <v>2625</v>
      </c>
      <c r="D1781" s="368" t="s">
        <v>11714</v>
      </c>
      <c r="E1781" s="367" t="s">
        <v>8327</v>
      </c>
      <c r="F1781" s="367" t="s">
        <v>11715</v>
      </c>
      <c r="G1781" s="367" t="s">
        <v>11715</v>
      </c>
    </row>
    <row r="1782" spans="1:7">
      <c r="A1782" s="366" t="str">
        <f t="shared" si="27"/>
        <v>SINAPI-I 2626</v>
      </c>
      <c r="B1782" s="367" t="s">
        <v>8342</v>
      </c>
      <c r="C1782" s="367">
        <v>2626</v>
      </c>
      <c r="D1782" s="368" t="s">
        <v>11716</v>
      </c>
      <c r="E1782" s="367" t="s">
        <v>8327</v>
      </c>
      <c r="F1782" s="367" t="s">
        <v>11717</v>
      </c>
      <c r="G1782" s="367" t="s">
        <v>11717</v>
      </c>
    </row>
    <row r="1783" spans="1:7">
      <c r="A1783" s="366" t="str">
        <f t="shared" si="27"/>
        <v>SINAPI-I 2630</v>
      </c>
      <c r="B1783" s="367" t="s">
        <v>8342</v>
      </c>
      <c r="C1783" s="367">
        <v>2630</v>
      </c>
      <c r="D1783" s="368" t="s">
        <v>11718</v>
      </c>
      <c r="E1783" s="367" t="s">
        <v>8327</v>
      </c>
      <c r="F1783" s="367" t="s">
        <v>11719</v>
      </c>
      <c r="G1783" s="367" t="s">
        <v>11719</v>
      </c>
    </row>
    <row r="1784" spans="1:7">
      <c r="A1784" s="366" t="str">
        <f t="shared" si="27"/>
        <v>SINAPI-I 2627</v>
      </c>
      <c r="B1784" s="367" t="s">
        <v>8342</v>
      </c>
      <c r="C1784" s="367">
        <v>2627</v>
      </c>
      <c r="D1784" s="368" t="s">
        <v>11720</v>
      </c>
      <c r="E1784" s="367" t="s">
        <v>8327</v>
      </c>
      <c r="F1784" s="367" t="s">
        <v>11721</v>
      </c>
      <c r="G1784" s="367" t="s">
        <v>11721</v>
      </c>
    </row>
    <row r="1785" spans="1:7">
      <c r="A1785" s="366" t="str">
        <f t="shared" si="27"/>
        <v>SINAPI-I 2629</v>
      </c>
      <c r="B1785" s="367" t="s">
        <v>8342</v>
      </c>
      <c r="C1785" s="367">
        <v>2629</v>
      </c>
      <c r="D1785" s="368" t="s">
        <v>11722</v>
      </c>
      <c r="E1785" s="367" t="s">
        <v>8327</v>
      </c>
      <c r="F1785" s="367" t="s">
        <v>11723</v>
      </c>
      <c r="G1785" s="367" t="s">
        <v>11723</v>
      </c>
    </row>
    <row r="1786" spans="1:7">
      <c r="A1786" s="366" t="str">
        <f t="shared" si="27"/>
        <v>SINAPI-I 12033</v>
      </c>
      <c r="B1786" s="367" t="s">
        <v>8342</v>
      </c>
      <c r="C1786" s="367">
        <v>12033</v>
      </c>
      <c r="D1786" s="368" t="s">
        <v>11724</v>
      </c>
      <c r="E1786" s="367" t="s">
        <v>8327</v>
      </c>
      <c r="F1786" s="367" t="s">
        <v>11725</v>
      </c>
      <c r="G1786" s="367" t="s">
        <v>11725</v>
      </c>
    </row>
    <row r="1787" spans="1:7">
      <c r="A1787" s="366" t="str">
        <f t="shared" si="27"/>
        <v>SINAPI-I 40408</v>
      </c>
      <c r="B1787" s="367" t="s">
        <v>8342</v>
      </c>
      <c r="C1787" s="367">
        <v>40408</v>
      </c>
      <c r="D1787" s="368" t="s">
        <v>11726</v>
      </c>
      <c r="E1787" s="367" t="s">
        <v>8327</v>
      </c>
      <c r="F1787" s="367" t="s">
        <v>9964</v>
      </c>
      <c r="G1787" s="367" t="s">
        <v>9964</v>
      </c>
    </row>
    <row r="1788" spans="1:7">
      <c r="A1788" s="366" t="str">
        <f t="shared" si="27"/>
        <v>SINAPI-I 40409</v>
      </c>
      <c r="B1788" s="367" t="s">
        <v>8342</v>
      </c>
      <c r="C1788" s="367">
        <v>40409</v>
      </c>
      <c r="D1788" s="368" t="s">
        <v>11727</v>
      </c>
      <c r="E1788" s="367" t="s">
        <v>8327</v>
      </c>
      <c r="F1788" s="367" t="s">
        <v>10151</v>
      </c>
      <c r="G1788" s="367" t="s">
        <v>10151</v>
      </c>
    </row>
    <row r="1789" spans="1:7">
      <c r="A1789" s="366" t="str">
        <f t="shared" si="27"/>
        <v>SINAPI-I 39276</v>
      </c>
      <c r="B1789" s="367" t="s">
        <v>8342</v>
      </c>
      <c r="C1789" s="367">
        <v>39276</v>
      </c>
      <c r="D1789" s="368" t="s">
        <v>11728</v>
      </c>
      <c r="E1789" s="367" t="s">
        <v>8327</v>
      </c>
      <c r="F1789" s="367" t="s">
        <v>11729</v>
      </c>
      <c r="G1789" s="367" t="s">
        <v>11729</v>
      </c>
    </row>
    <row r="1790" spans="1:7">
      <c r="A1790" s="366" t="str">
        <f t="shared" si="27"/>
        <v>SINAPI-I 39277</v>
      </c>
      <c r="B1790" s="367" t="s">
        <v>8342</v>
      </c>
      <c r="C1790" s="367">
        <v>39277</v>
      </c>
      <c r="D1790" s="368" t="s">
        <v>11730</v>
      </c>
      <c r="E1790" s="367" t="s">
        <v>8327</v>
      </c>
      <c r="F1790" s="367" t="s">
        <v>11731</v>
      </c>
      <c r="G1790" s="367" t="s">
        <v>11731</v>
      </c>
    </row>
    <row r="1791" spans="1:7">
      <c r="A1791" s="366" t="str">
        <f t="shared" si="27"/>
        <v>SINAPI-I 12034</v>
      </c>
      <c r="B1791" s="367" t="s">
        <v>8342</v>
      </c>
      <c r="C1791" s="367">
        <v>12034</v>
      </c>
      <c r="D1791" s="368" t="s">
        <v>11732</v>
      </c>
      <c r="E1791" s="367" t="s">
        <v>8327</v>
      </c>
      <c r="F1791" s="367" t="s">
        <v>10372</v>
      </c>
      <c r="G1791" s="367" t="s">
        <v>10372</v>
      </c>
    </row>
    <row r="1792" spans="1:7">
      <c r="A1792" s="366" t="str">
        <f t="shared" si="27"/>
        <v>SINAPI-I 39879</v>
      </c>
      <c r="B1792" s="367" t="s">
        <v>8342</v>
      </c>
      <c r="C1792" s="367">
        <v>39879</v>
      </c>
      <c r="D1792" s="368" t="s">
        <v>11733</v>
      </c>
      <c r="E1792" s="367" t="s">
        <v>8327</v>
      </c>
      <c r="F1792" s="367" t="s">
        <v>11734</v>
      </c>
      <c r="G1792" s="367" t="s">
        <v>11734</v>
      </c>
    </row>
    <row r="1793" spans="1:7">
      <c r="A1793" s="366" t="str">
        <f t="shared" si="27"/>
        <v>SINAPI-I 39880</v>
      </c>
      <c r="B1793" s="367" t="s">
        <v>8342</v>
      </c>
      <c r="C1793" s="367">
        <v>39880</v>
      </c>
      <c r="D1793" s="368" t="s">
        <v>11735</v>
      </c>
      <c r="E1793" s="367" t="s">
        <v>8327</v>
      </c>
      <c r="F1793" s="367" t="s">
        <v>11736</v>
      </c>
      <c r="G1793" s="367" t="s">
        <v>11736</v>
      </c>
    </row>
    <row r="1794" spans="1:7">
      <c r="A1794" s="366" t="str">
        <f t="shared" si="27"/>
        <v>SINAPI-I 39881</v>
      </c>
      <c r="B1794" s="367" t="s">
        <v>8342</v>
      </c>
      <c r="C1794" s="367">
        <v>39881</v>
      </c>
      <c r="D1794" s="368" t="s">
        <v>11737</v>
      </c>
      <c r="E1794" s="367" t="s">
        <v>8327</v>
      </c>
      <c r="F1794" s="367" t="s">
        <v>10455</v>
      </c>
      <c r="G1794" s="367" t="s">
        <v>10455</v>
      </c>
    </row>
    <row r="1795" spans="1:7">
      <c r="A1795" s="366" t="str">
        <f t="shared" si="27"/>
        <v>SINAPI-I 39882</v>
      </c>
      <c r="B1795" s="367" t="s">
        <v>8342</v>
      </c>
      <c r="C1795" s="367">
        <v>39882</v>
      </c>
      <c r="D1795" s="368" t="s">
        <v>11738</v>
      </c>
      <c r="E1795" s="367" t="s">
        <v>8327</v>
      </c>
      <c r="F1795" s="367" t="s">
        <v>10567</v>
      </c>
      <c r="G1795" s="367" t="s">
        <v>10567</v>
      </c>
    </row>
    <row r="1796" spans="1:7">
      <c r="A1796" s="366" t="str">
        <f t="shared" si="27"/>
        <v>SINAPI-I 39883</v>
      </c>
      <c r="B1796" s="367" t="s">
        <v>8342</v>
      </c>
      <c r="C1796" s="367">
        <v>39883</v>
      </c>
      <c r="D1796" s="368" t="s">
        <v>11739</v>
      </c>
      <c r="E1796" s="367" t="s">
        <v>8327</v>
      </c>
      <c r="F1796" s="367" t="s">
        <v>11740</v>
      </c>
      <c r="G1796" s="367" t="s">
        <v>11740</v>
      </c>
    </row>
    <row r="1797" spans="1:7">
      <c r="A1797" s="366" t="str">
        <f t="shared" si="27"/>
        <v>SINAPI-I 39884</v>
      </c>
      <c r="B1797" s="367" t="s">
        <v>8342</v>
      </c>
      <c r="C1797" s="367">
        <v>39884</v>
      </c>
      <c r="D1797" s="368" t="s">
        <v>11741</v>
      </c>
      <c r="E1797" s="367" t="s">
        <v>8327</v>
      </c>
      <c r="F1797" s="367" t="s">
        <v>11742</v>
      </c>
      <c r="G1797" s="367" t="s">
        <v>11742</v>
      </c>
    </row>
    <row r="1798" spans="1:7">
      <c r="A1798" s="366" t="str">
        <f t="shared" si="27"/>
        <v>SINAPI-I 39885</v>
      </c>
      <c r="B1798" s="367" t="s">
        <v>8342</v>
      </c>
      <c r="C1798" s="367">
        <v>39885</v>
      </c>
      <c r="D1798" s="368" t="s">
        <v>11743</v>
      </c>
      <c r="E1798" s="367" t="s">
        <v>8327</v>
      </c>
      <c r="F1798" s="367" t="s">
        <v>11744</v>
      </c>
      <c r="G1798" s="367" t="s">
        <v>11744</v>
      </c>
    </row>
    <row r="1799" spans="1:7">
      <c r="A1799" s="366" t="str">
        <f t="shared" ref="A1799:A1862" si="28">CONCATENAR</f>
        <v>SINAPI-I 1777</v>
      </c>
      <c r="B1799" s="367" t="s">
        <v>8342</v>
      </c>
      <c r="C1799" s="367">
        <v>1777</v>
      </c>
      <c r="D1799" s="368" t="s">
        <v>11745</v>
      </c>
      <c r="E1799" s="367" t="s">
        <v>8327</v>
      </c>
      <c r="F1799" s="367" t="s">
        <v>11746</v>
      </c>
      <c r="G1799" s="367" t="s">
        <v>11746</v>
      </c>
    </row>
    <row r="1800" spans="1:7">
      <c r="A1800" s="366" t="str">
        <f t="shared" si="28"/>
        <v>SINAPI-I 1819</v>
      </c>
      <c r="B1800" s="367" t="s">
        <v>8342</v>
      </c>
      <c r="C1800" s="367">
        <v>1819</v>
      </c>
      <c r="D1800" s="368" t="s">
        <v>11747</v>
      </c>
      <c r="E1800" s="367" t="s">
        <v>8327</v>
      </c>
      <c r="F1800" s="367" t="s">
        <v>11748</v>
      </c>
      <c r="G1800" s="367" t="s">
        <v>11748</v>
      </c>
    </row>
    <row r="1801" spans="1:7">
      <c r="A1801" s="366" t="str">
        <f t="shared" si="28"/>
        <v>SINAPI-I 1775</v>
      </c>
      <c r="B1801" s="367" t="s">
        <v>8342</v>
      </c>
      <c r="C1801" s="367">
        <v>1775</v>
      </c>
      <c r="D1801" s="368" t="s">
        <v>11749</v>
      </c>
      <c r="E1801" s="367" t="s">
        <v>8327</v>
      </c>
      <c r="F1801" s="367" t="s">
        <v>11750</v>
      </c>
      <c r="G1801" s="367" t="s">
        <v>11750</v>
      </c>
    </row>
    <row r="1802" spans="1:7">
      <c r="A1802" s="366" t="str">
        <f t="shared" si="28"/>
        <v>SINAPI-I 1776</v>
      </c>
      <c r="B1802" s="367" t="s">
        <v>8342</v>
      </c>
      <c r="C1802" s="367">
        <v>1776</v>
      </c>
      <c r="D1802" s="368" t="s">
        <v>11751</v>
      </c>
      <c r="E1802" s="367" t="s">
        <v>8327</v>
      </c>
      <c r="F1802" s="367" t="s">
        <v>11752</v>
      </c>
      <c r="G1802" s="367" t="s">
        <v>11752</v>
      </c>
    </row>
    <row r="1803" spans="1:7">
      <c r="A1803" s="366" t="str">
        <f t="shared" si="28"/>
        <v>SINAPI-I 1778</v>
      </c>
      <c r="B1803" s="367" t="s">
        <v>8342</v>
      </c>
      <c r="C1803" s="367">
        <v>1778</v>
      </c>
      <c r="D1803" s="368" t="s">
        <v>11753</v>
      </c>
      <c r="E1803" s="367" t="s">
        <v>8327</v>
      </c>
      <c r="F1803" s="367" t="s">
        <v>11754</v>
      </c>
      <c r="G1803" s="367" t="s">
        <v>11754</v>
      </c>
    </row>
    <row r="1804" spans="1:7">
      <c r="A1804" s="366" t="str">
        <f t="shared" si="28"/>
        <v>SINAPI-I 1818</v>
      </c>
      <c r="B1804" s="367" t="s">
        <v>8342</v>
      </c>
      <c r="C1804" s="367">
        <v>1818</v>
      </c>
      <c r="D1804" s="368" t="s">
        <v>11755</v>
      </c>
      <c r="E1804" s="367" t="s">
        <v>8327</v>
      </c>
      <c r="F1804" s="367" t="s">
        <v>11756</v>
      </c>
      <c r="G1804" s="367" t="s">
        <v>11756</v>
      </c>
    </row>
    <row r="1805" spans="1:7">
      <c r="A1805" s="366" t="str">
        <f t="shared" si="28"/>
        <v>SINAPI-I 1820</v>
      </c>
      <c r="B1805" s="367" t="s">
        <v>8342</v>
      </c>
      <c r="C1805" s="367">
        <v>1820</v>
      </c>
      <c r="D1805" s="368" t="s">
        <v>11757</v>
      </c>
      <c r="E1805" s="367" t="s">
        <v>8327</v>
      </c>
      <c r="F1805" s="367" t="s">
        <v>11758</v>
      </c>
      <c r="G1805" s="367" t="s">
        <v>11758</v>
      </c>
    </row>
    <row r="1806" spans="1:7">
      <c r="A1806" s="366" t="str">
        <f t="shared" si="28"/>
        <v>SINAPI-I 1779</v>
      </c>
      <c r="B1806" s="367" t="s">
        <v>8342</v>
      </c>
      <c r="C1806" s="367">
        <v>1779</v>
      </c>
      <c r="D1806" s="368" t="s">
        <v>11759</v>
      </c>
      <c r="E1806" s="367" t="s">
        <v>8327</v>
      </c>
      <c r="F1806" s="367" t="s">
        <v>11760</v>
      </c>
      <c r="G1806" s="367" t="s">
        <v>11760</v>
      </c>
    </row>
    <row r="1807" spans="1:7">
      <c r="A1807" s="366" t="str">
        <f t="shared" si="28"/>
        <v>SINAPI-I 1780</v>
      </c>
      <c r="B1807" s="367" t="s">
        <v>8342</v>
      </c>
      <c r="C1807" s="367">
        <v>1780</v>
      </c>
      <c r="D1807" s="368" t="s">
        <v>11761</v>
      </c>
      <c r="E1807" s="367" t="s">
        <v>8327</v>
      </c>
      <c r="F1807" s="367" t="s">
        <v>11762</v>
      </c>
      <c r="G1807" s="367" t="s">
        <v>11762</v>
      </c>
    </row>
    <row r="1808" spans="1:7">
      <c r="A1808" s="366" t="str">
        <f t="shared" si="28"/>
        <v>SINAPI-I 1783</v>
      </c>
      <c r="B1808" s="367" t="s">
        <v>8342</v>
      </c>
      <c r="C1808" s="367">
        <v>1783</v>
      </c>
      <c r="D1808" s="368" t="s">
        <v>11763</v>
      </c>
      <c r="E1808" s="367" t="s">
        <v>8327</v>
      </c>
      <c r="F1808" s="367" t="s">
        <v>11764</v>
      </c>
      <c r="G1808" s="367" t="s">
        <v>11764</v>
      </c>
    </row>
    <row r="1809" spans="1:7">
      <c r="A1809" s="366" t="str">
        <f t="shared" si="28"/>
        <v>SINAPI-I 1782</v>
      </c>
      <c r="B1809" s="367" t="s">
        <v>8342</v>
      </c>
      <c r="C1809" s="367">
        <v>1782</v>
      </c>
      <c r="D1809" s="368" t="s">
        <v>11765</v>
      </c>
      <c r="E1809" s="367" t="s">
        <v>8327</v>
      </c>
      <c r="F1809" s="367" t="s">
        <v>11766</v>
      </c>
      <c r="G1809" s="367" t="s">
        <v>11766</v>
      </c>
    </row>
    <row r="1810" spans="1:7">
      <c r="A1810" s="366" t="str">
        <f t="shared" si="28"/>
        <v>SINAPI-I 1817</v>
      </c>
      <c r="B1810" s="367" t="s">
        <v>8342</v>
      </c>
      <c r="C1810" s="367">
        <v>1817</v>
      </c>
      <c r="D1810" s="368" t="s">
        <v>11767</v>
      </c>
      <c r="E1810" s="367" t="s">
        <v>8327</v>
      </c>
      <c r="F1810" s="367" t="s">
        <v>11173</v>
      </c>
      <c r="G1810" s="367" t="s">
        <v>11173</v>
      </c>
    </row>
    <row r="1811" spans="1:7">
      <c r="A1811" s="366" t="str">
        <f t="shared" si="28"/>
        <v>SINAPI-I 1781</v>
      </c>
      <c r="B1811" s="367" t="s">
        <v>8342</v>
      </c>
      <c r="C1811" s="367">
        <v>1781</v>
      </c>
      <c r="D1811" s="368" t="s">
        <v>11768</v>
      </c>
      <c r="E1811" s="367" t="s">
        <v>8327</v>
      </c>
      <c r="F1811" s="367" t="s">
        <v>11769</v>
      </c>
      <c r="G1811" s="367" t="s">
        <v>11769</v>
      </c>
    </row>
    <row r="1812" spans="1:7">
      <c r="A1812" s="366" t="str">
        <f t="shared" si="28"/>
        <v>SINAPI-I 1784</v>
      </c>
      <c r="B1812" s="367" t="s">
        <v>8342</v>
      </c>
      <c r="C1812" s="367">
        <v>1784</v>
      </c>
      <c r="D1812" s="368" t="s">
        <v>11770</v>
      </c>
      <c r="E1812" s="367" t="s">
        <v>8327</v>
      </c>
      <c r="F1812" s="367" t="s">
        <v>11723</v>
      </c>
      <c r="G1812" s="367" t="s">
        <v>11723</v>
      </c>
    </row>
    <row r="1813" spans="1:7">
      <c r="A1813" s="366" t="str">
        <f t="shared" si="28"/>
        <v>SINAPI-I 1810</v>
      </c>
      <c r="B1813" s="367" t="s">
        <v>8342</v>
      </c>
      <c r="C1813" s="367">
        <v>1810</v>
      </c>
      <c r="D1813" s="368" t="s">
        <v>11771</v>
      </c>
      <c r="E1813" s="367" t="s">
        <v>8327</v>
      </c>
      <c r="F1813" s="367" t="s">
        <v>11772</v>
      </c>
      <c r="G1813" s="367" t="s">
        <v>11772</v>
      </c>
    </row>
    <row r="1814" spans="1:7">
      <c r="A1814" s="366" t="str">
        <f t="shared" si="28"/>
        <v>SINAPI-I 1811</v>
      </c>
      <c r="B1814" s="367" t="s">
        <v>8342</v>
      </c>
      <c r="C1814" s="367">
        <v>1811</v>
      </c>
      <c r="D1814" s="368" t="s">
        <v>11773</v>
      </c>
      <c r="E1814" s="367" t="s">
        <v>8327</v>
      </c>
      <c r="F1814" s="367" t="s">
        <v>11774</v>
      </c>
      <c r="G1814" s="367" t="s">
        <v>11774</v>
      </c>
    </row>
    <row r="1815" spans="1:7">
      <c r="A1815" s="366" t="str">
        <f t="shared" si="28"/>
        <v>SINAPI-I 1812</v>
      </c>
      <c r="B1815" s="367" t="s">
        <v>8342</v>
      </c>
      <c r="C1815" s="367">
        <v>1812</v>
      </c>
      <c r="D1815" s="368" t="s">
        <v>11775</v>
      </c>
      <c r="E1815" s="367" t="s">
        <v>8327</v>
      </c>
      <c r="F1815" s="367" t="s">
        <v>11776</v>
      </c>
      <c r="G1815" s="367" t="s">
        <v>11776</v>
      </c>
    </row>
    <row r="1816" spans="1:7">
      <c r="A1816" s="366" t="str">
        <f t="shared" si="28"/>
        <v>SINAPI-I 40386</v>
      </c>
      <c r="B1816" s="367" t="s">
        <v>8342</v>
      </c>
      <c r="C1816" s="367">
        <v>40386</v>
      </c>
      <c r="D1816" s="368" t="s">
        <v>11777</v>
      </c>
      <c r="E1816" s="367" t="s">
        <v>8327</v>
      </c>
      <c r="F1816" s="367" t="s">
        <v>11778</v>
      </c>
      <c r="G1816" s="367" t="s">
        <v>11778</v>
      </c>
    </row>
    <row r="1817" spans="1:7">
      <c r="A1817" s="366" t="str">
        <f t="shared" si="28"/>
        <v>SINAPI-I 40384</v>
      </c>
      <c r="B1817" s="367" t="s">
        <v>8342</v>
      </c>
      <c r="C1817" s="367">
        <v>40384</v>
      </c>
      <c r="D1817" s="368" t="s">
        <v>11779</v>
      </c>
      <c r="E1817" s="367" t="s">
        <v>8327</v>
      </c>
      <c r="F1817" s="367" t="s">
        <v>11780</v>
      </c>
      <c r="G1817" s="367" t="s">
        <v>11780</v>
      </c>
    </row>
    <row r="1818" spans="1:7">
      <c r="A1818" s="366" t="str">
        <f t="shared" si="28"/>
        <v>SINAPI-I 40379</v>
      </c>
      <c r="B1818" s="367" t="s">
        <v>8342</v>
      </c>
      <c r="C1818" s="367">
        <v>40379</v>
      </c>
      <c r="D1818" s="368" t="s">
        <v>11781</v>
      </c>
      <c r="E1818" s="367" t="s">
        <v>8327</v>
      </c>
      <c r="F1818" s="367" t="s">
        <v>11782</v>
      </c>
      <c r="G1818" s="367" t="s">
        <v>11782</v>
      </c>
    </row>
    <row r="1819" spans="1:7">
      <c r="A1819" s="366" t="str">
        <f t="shared" si="28"/>
        <v>SINAPI-I 40423</v>
      </c>
      <c r="B1819" s="367" t="s">
        <v>8342</v>
      </c>
      <c r="C1819" s="367">
        <v>40423</v>
      </c>
      <c r="D1819" s="368" t="s">
        <v>11783</v>
      </c>
      <c r="E1819" s="367" t="s">
        <v>8327</v>
      </c>
      <c r="F1819" s="367" t="s">
        <v>11784</v>
      </c>
      <c r="G1819" s="367" t="s">
        <v>11784</v>
      </c>
    </row>
    <row r="1820" spans="1:7">
      <c r="A1820" s="366" t="str">
        <f t="shared" si="28"/>
        <v>SINAPI-I 40389</v>
      </c>
      <c r="B1820" s="367" t="s">
        <v>8342</v>
      </c>
      <c r="C1820" s="367">
        <v>40389</v>
      </c>
      <c r="D1820" s="368" t="s">
        <v>11785</v>
      </c>
      <c r="E1820" s="367" t="s">
        <v>8327</v>
      </c>
      <c r="F1820" s="367" t="s">
        <v>11786</v>
      </c>
      <c r="G1820" s="367" t="s">
        <v>11786</v>
      </c>
    </row>
    <row r="1821" spans="1:7">
      <c r="A1821" s="366" t="str">
        <f t="shared" si="28"/>
        <v>SINAPI-I 40388</v>
      </c>
      <c r="B1821" s="367" t="s">
        <v>8342</v>
      </c>
      <c r="C1821" s="367">
        <v>40388</v>
      </c>
      <c r="D1821" s="368" t="s">
        <v>11787</v>
      </c>
      <c r="E1821" s="367" t="s">
        <v>8327</v>
      </c>
      <c r="F1821" s="367" t="s">
        <v>11788</v>
      </c>
      <c r="G1821" s="367" t="s">
        <v>11788</v>
      </c>
    </row>
    <row r="1822" spans="1:7">
      <c r="A1822" s="366" t="str">
        <f t="shared" si="28"/>
        <v>SINAPI-I 40381</v>
      </c>
      <c r="B1822" s="367" t="s">
        <v>8342</v>
      </c>
      <c r="C1822" s="367">
        <v>40381</v>
      </c>
      <c r="D1822" s="368" t="s">
        <v>11789</v>
      </c>
      <c r="E1822" s="367" t="s">
        <v>8327</v>
      </c>
      <c r="F1822" s="367" t="s">
        <v>10940</v>
      </c>
      <c r="G1822" s="367" t="s">
        <v>10940</v>
      </c>
    </row>
    <row r="1823" spans="1:7">
      <c r="A1823" s="366" t="str">
        <f t="shared" si="28"/>
        <v>SINAPI-I 40391</v>
      </c>
      <c r="B1823" s="367" t="s">
        <v>8342</v>
      </c>
      <c r="C1823" s="367">
        <v>40391</v>
      </c>
      <c r="D1823" s="368" t="s">
        <v>11790</v>
      </c>
      <c r="E1823" s="367" t="s">
        <v>8327</v>
      </c>
      <c r="F1823" s="367" t="s">
        <v>11791</v>
      </c>
      <c r="G1823" s="367" t="s">
        <v>11791</v>
      </c>
    </row>
    <row r="1824" spans="1:7">
      <c r="A1824" s="366" t="str">
        <f t="shared" si="28"/>
        <v>SINAPI-I 40414</v>
      </c>
      <c r="B1824" s="367" t="s">
        <v>8342</v>
      </c>
      <c r="C1824" s="367">
        <v>40414</v>
      </c>
      <c r="D1824" s="368" t="s">
        <v>11792</v>
      </c>
      <c r="E1824" s="367" t="s">
        <v>8327</v>
      </c>
      <c r="F1824" s="367" t="s">
        <v>11793</v>
      </c>
      <c r="G1824" s="367" t="s">
        <v>11793</v>
      </c>
    </row>
    <row r="1825" spans="1:7">
      <c r="A1825" s="366" t="str">
        <f t="shared" si="28"/>
        <v>SINAPI-I 40416</v>
      </c>
      <c r="B1825" s="367" t="s">
        <v>8342</v>
      </c>
      <c r="C1825" s="367">
        <v>40416</v>
      </c>
      <c r="D1825" s="368" t="s">
        <v>11794</v>
      </c>
      <c r="E1825" s="367" t="s">
        <v>8327</v>
      </c>
      <c r="F1825" s="367" t="s">
        <v>9331</v>
      </c>
      <c r="G1825" s="367" t="s">
        <v>9331</v>
      </c>
    </row>
    <row r="1826" spans="1:7">
      <c r="A1826" s="366" t="str">
        <f t="shared" si="28"/>
        <v>SINAPI-I 40418</v>
      </c>
      <c r="B1826" s="367" t="s">
        <v>8342</v>
      </c>
      <c r="C1826" s="367">
        <v>40418</v>
      </c>
      <c r="D1826" s="368" t="s">
        <v>11795</v>
      </c>
      <c r="E1826" s="367" t="s">
        <v>8327</v>
      </c>
      <c r="F1826" s="367" t="s">
        <v>11796</v>
      </c>
      <c r="G1826" s="367" t="s">
        <v>11796</v>
      </c>
    </row>
    <row r="1827" spans="1:7">
      <c r="A1827" s="366" t="str">
        <f t="shared" si="28"/>
        <v>SINAPI-I 2609</v>
      </c>
      <c r="B1827" s="367" t="s">
        <v>8342</v>
      </c>
      <c r="C1827" s="367">
        <v>2609</v>
      </c>
      <c r="D1827" s="368" t="s">
        <v>11797</v>
      </c>
      <c r="E1827" s="367" t="s">
        <v>8327</v>
      </c>
      <c r="F1827" s="367" t="s">
        <v>11798</v>
      </c>
      <c r="G1827" s="367" t="s">
        <v>11798</v>
      </c>
    </row>
    <row r="1828" spans="1:7">
      <c r="A1828" s="366" t="str">
        <f t="shared" si="28"/>
        <v>SINAPI-I 2634</v>
      </c>
      <c r="B1828" s="367" t="s">
        <v>8342</v>
      </c>
      <c r="C1828" s="367">
        <v>2634</v>
      </c>
      <c r="D1828" s="368" t="s">
        <v>11799</v>
      </c>
      <c r="E1828" s="367" t="s">
        <v>8327</v>
      </c>
      <c r="F1828" s="367" t="s">
        <v>9915</v>
      </c>
      <c r="G1828" s="367" t="s">
        <v>9915</v>
      </c>
    </row>
    <row r="1829" spans="1:7">
      <c r="A1829" s="366" t="str">
        <f t="shared" si="28"/>
        <v>SINAPI-I 2611</v>
      </c>
      <c r="B1829" s="367" t="s">
        <v>8342</v>
      </c>
      <c r="C1829" s="367">
        <v>2611</v>
      </c>
      <c r="D1829" s="368" t="s">
        <v>11800</v>
      </c>
      <c r="E1829" s="367" t="s">
        <v>8327</v>
      </c>
      <c r="F1829" s="367" t="s">
        <v>11801</v>
      </c>
      <c r="G1829" s="367" t="s">
        <v>11801</v>
      </c>
    </row>
    <row r="1830" spans="1:7">
      <c r="A1830" s="366" t="str">
        <f t="shared" si="28"/>
        <v>SINAPI-I 34359</v>
      </c>
      <c r="B1830" s="367" t="s">
        <v>8342</v>
      </c>
      <c r="C1830" s="367">
        <v>34359</v>
      </c>
      <c r="D1830" s="368" t="s">
        <v>11802</v>
      </c>
      <c r="E1830" s="367" t="s">
        <v>8327</v>
      </c>
      <c r="F1830" s="367" t="s">
        <v>11803</v>
      </c>
      <c r="G1830" s="367" t="s">
        <v>11803</v>
      </c>
    </row>
    <row r="1831" spans="1:7">
      <c r="A1831" s="366" t="str">
        <f t="shared" si="28"/>
        <v>SINAPI-I 1789</v>
      </c>
      <c r="B1831" s="367" t="s">
        <v>8342</v>
      </c>
      <c r="C1831" s="367">
        <v>1789</v>
      </c>
      <c r="D1831" s="368" t="s">
        <v>11804</v>
      </c>
      <c r="E1831" s="367" t="s">
        <v>8327</v>
      </c>
      <c r="F1831" s="367" t="s">
        <v>11805</v>
      </c>
      <c r="G1831" s="367" t="s">
        <v>11805</v>
      </c>
    </row>
    <row r="1832" spans="1:7">
      <c r="A1832" s="366" t="str">
        <f t="shared" si="28"/>
        <v>SINAPI-I 1788</v>
      </c>
      <c r="B1832" s="367" t="s">
        <v>8342</v>
      </c>
      <c r="C1832" s="367">
        <v>1788</v>
      </c>
      <c r="D1832" s="368" t="s">
        <v>11806</v>
      </c>
      <c r="E1832" s="367" t="s">
        <v>8327</v>
      </c>
      <c r="F1832" s="367" t="s">
        <v>11807</v>
      </c>
      <c r="G1832" s="367" t="s">
        <v>11807</v>
      </c>
    </row>
    <row r="1833" spans="1:7">
      <c r="A1833" s="366" t="str">
        <f t="shared" si="28"/>
        <v>SINAPI-I 1786</v>
      </c>
      <c r="B1833" s="367" t="s">
        <v>8342</v>
      </c>
      <c r="C1833" s="367">
        <v>1786</v>
      </c>
      <c r="D1833" s="368" t="s">
        <v>11808</v>
      </c>
      <c r="E1833" s="367" t="s">
        <v>8327</v>
      </c>
      <c r="F1833" s="367" t="s">
        <v>11809</v>
      </c>
      <c r="G1833" s="367" t="s">
        <v>11809</v>
      </c>
    </row>
    <row r="1834" spans="1:7">
      <c r="A1834" s="366" t="str">
        <f t="shared" si="28"/>
        <v>SINAPI-I 1787</v>
      </c>
      <c r="B1834" s="367" t="s">
        <v>8342</v>
      </c>
      <c r="C1834" s="367">
        <v>1787</v>
      </c>
      <c r="D1834" s="368" t="s">
        <v>11810</v>
      </c>
      <c r="E1834" s="367" t="s">
        <v>8327</v>
      </c>
      <c r="F1834" s="367" t="s">
        <v>11811</v>
      </c>
      <c r="G1834" s="367" t="s">
        <v>11811</v>
      </c>
    </row>
    <row r="1835" spans="1:7">
      <c r="A1835" s="366" t="str">
        <f t="shared" si="28"/>
        <v>SINAPI-I 1791</v>
      </c>
      <c r="B1835" s="367" t="s">
        <v>8342</v>
      </c>
      <c r="C1835" s="367">
        <v>1791</v>
      </c>
      <c r="D1835" s="368" t="s">
        <v>11812</v>
      </c>
      <c r="E1835" s="367" t="s">
        <v>8327</v>
      </c>
      <c r="F1835" s="367" t="s">
        <v>11813</v>
      </c>
      <c r="G1835" s="367" t="s">
        <v>11813</v>
      </c>
    </row>
    <row r="1836" spans="1:7">
      <c r="A1836" s="366" t="str">
        <f t="shared" si="28"/>
        <v>SINAPI-I 1790</v>
      </c>
      <c r="B1836" s="367" t="s">
        <v>8342</v>
      </c>
      <c r="C1836" s="367">
        <v>1790</v>
      </c>
      <c r="D1836" s="368" t="s">
        <v>11814</v>
      </c>
      <c r="E1836" s="367" t="s">
        <v>8327</v>
      </c>
      <c r="F1836" s="367" t="s">
        <v>11815</v>
      </c>
      <c r="G1836" s="367" t="s">
        <v>11815</v>
      </c>
    </row>
    <row r="1837" spans="1:7">
      <c r="A1837" s="366" t="str">
        <f t="shared" si="28"/>
        <v>SINAPI-I 1813</v>
      </c>
      <c r="B1837" s="367" t="s">
        <v>8342</v>
      </c>
      <c r="C1837" s="367">
        <v>1813</v>
      </c>
      <c r="D1837" s="368" t="s">
        <v>11816</v>
      </c>
      <c r="E1837" s="367" t="s">
        <v>8327</v>
      </c>
      <c r="F1837" s="367" t="s">
        <v>11817</v>
      </c>
      <c r="G1837" s="367" t="s">
        <v>11817</v>
      </c>
    </row>
    <row r="1838" spans="1:7">
      <c r="A1838" s="366" t="str">
        <f t="shared" si="28"/>
        <v>SINAPI-I 1792</v>
      </c>
      <c r="B1838" s="367" t="s">
        <v>8342</v>
      </c>
      <c r="C1838" s="367">
        <v>1792</v>
      </c>
      <c r="D1838" s="368" t="s">
        <v>11818</v>
      </c>
      <c r="E1838" s="367" t="s">
        <v>8327</v>
      </c>
      <c r="F1838" s="367" t="s">
        <v>11819</v>
      </c>
      <c r="G1838" s="367" t="s">
        <v>11819</v>
      </c>
    </row>
    <row r="1839" spans="1:7">
      <c r="A1839" s="366" t="str">
        <f t="shared" si="28"/>
        <v>SINAPI-I 1793</v>
      </c>
      <c r="B1839" s="367" t="s">
        <v>8342</v>
      </c>
      <c r="C1839" s="367">
        <v>1793</v>
      </c>
      <c r="D1839" s="368" t="s">
        <v>11820</v>
      </c>
      <c r="E1839" s="367" t="s">
        <v>8327</v>
      </c>
      <c r="F1839" s="367" t="s">
        <v>11821</v>
      </c>
      <c r="G1839" s="367" t="s">
        <v>11821</v>
      </c>
    </row>
    <row r="1840" spans="1:7">
      <c r="A1840" s="366" t="str">
        <f t="shared" si="28"/>
        <v>SINAPI-I 1809</v>
      </c>
      <c r="B1840" s="367" t="s">
        <v>8342</v>
      </c>
      <c r="C1840" s="367">
        <v>1809</v>
      </c>
      <c r="D1840" s="368" t="s">
        <v>11822</v>
      </c>
      <c r="E1840" s="367" t="s">
        <v>8327</v>
      </c>
      <c r="F1840" s="367" t="s">
        <v>8475</v>
      </c>
      <c r="G1840" s="367" t="s">
        <v>8475</v>
      </c>
    </row>
    <row r="1841" spans="1:7">
      <c r="A1841" s="366" t="str">
        <f t="shared" si="28"/>
        <v>SINAPI-I 1814</v>
      </c>
      <c r="B1841" s="367" t="s">
        <v>8342</v>
      </c>
      <c r="C1841" s="367">
        <v>1814</v>
      </c>
      <c r="D1841" s="368" t="s">
        <v>11823</v>
      </c>
      <c r="E1841" s="367" t="s">
        <v>8327</v>
      </c>
      <c r="F1841" s="367" t="s">
        <v>11824</v>
      </c>
      <c r="G1841" s="367" t="s">
        <v>11824</v>
      </c>
    </row>
    <row r="1842" spans="1:7">
      <c r="A1842" s="366" t="str">
        <f t="shared" si="28"/>
        <v>SINAPI-I 1803</v>
      </c>
      <c r="B1842" s="367" t="s">
        <v>8342</v>
      </c>
      <c r="C1842" s="367">
        <v>1803</v>
      </c>
      <c r="D1842" s="368" t="s">
        <v>11825</v>
      </c>
      <c r="E1842" s="367" t="s">
        <v>8327</v>
      </c>
      <c r="F1842" s="367" t="s">
        <v>10583</v>
      </c>
      <c r="G1842" s="367" t="s">
        <v>10583</v>
      </c>
    </row>
    <row r="1843" spans="1:7">
      <c r="A1843" s="366" t="str">
        <f t="shared" si="28"/>
        <v>SINAPI-I 1805</v>
      </c>
      <c r="B1843" s="367" t="s">
        <v>8342</v>
      </c>
      <c r="C1843" s="367">
        <v>1805</v>
      </c>
      <c r="D1843" s="368" t="s">
        <v>11826</v>
      </c>
      <c r="E1843" s="367" t="s">
        <v>8327</v>
      </c>
      <c r="F1843" s="367" t="s">
        <v>11827</v>
      </c>
      <c r="G1843" s="367" t="s">
        <v>11827</v>
      </c>
    </row>
    <row r="1844" spans="1:7">
      <c r="A1844" s="366" t="str">
        <f t="shared" si="28"/>
        <v>SINAPI-I 1821</v>
      </c>
      <c r="B1844" s="367" t="s">
        <v>8342</v>
      </c>
      <c r="C1844" s="367">
        <v>1821</v>
      </c>
      <c r="D1844" s="368" t="s">
        <v>11828</v>
      </c>
      <c r="E1844" s="367" t="s">
        <v>8327</v>
      </c>
      <c r="F1844" s="367" t="s">
        <v>11829</v>
      </c>
      <c r="G1844" s="367" t="s">
        <v>11829</v>
      </c>
    </row>
    <row r="1845" spans="1:7">
      <c r="A1845" s="366" t="str">
        <f t="shared" si="28"/>
        <v>SINAPI-I 1806</v>
      </c>
      <c r="B1845" s="367" t="s">
        <v>8342</v>
      </c>
      <c r="C1845" s="367">
        <v>1806</v>
      </c>
      <c r="D1845" s="368" t="s">
        <v>11830</v>
      </c>
      <c r="E1845" s="367" t="s">
        <v>8327</v>
      </c>
      <c r="F1845" s="367" t="s">
        <v>11831</v>
      </c>
      <c r="G1845" s="367" t="s">
        <v>11831</v>
      </c>
    </row>
    <row r="1846" spans="1:7">
      <c r="A1846" s="366" t="str">
        <f t="shared" si="28"/>
        <v>SINAPI-I 1804</v>
      </c>
      <c r="B1846" s="367" t="s">
        <v>8342</v>
      </c>
      <c r="C1846" s="367">
        <v>1804</v>
      </c>
      <c r="D1846" s="368" t="s">
        <v>11832</v>
      </c>
      <c r="E1846" s="367" t="s">
        <v>8327</v>
      </c>
      <c r="F1846" s="367" t="s">
        <v>11833</v>
      </c>
      <c r="G1846" s="367" t="s">
        <v>11833</v>
      </c>
    </row>
    <row r="1847" spans="1:7">
      <c r="A1847" s="366" t="str">
        <f t="shared" si="28"/>
        <v>SINAPI-I 1807</v>
      </c>
      <c r="B1847" s="367" t="s">
        <v>8342</v>
      </c>
      <c r="C1847" s="367">
        <v>1807</v>
      </c>
      <c r="D1847" s="368" t="s">
        <v>11834</v>
      </c>
      <c r="E1847" s="367" t="s">
        <v>8327</v>
      </c>
      <c r="F1847" s="367" t="s">
        <v>11835</v>
      </c>
      <c r="G1847" s="367" t="s">
        <v>11835</v>
      </c>
    </row>
    <row r="1848" spans="1:7">
      <c r="A1848" s="366" t="str">
        <f t="shared" si="28"/>
        <v>SINAPI-I 1808</v>
      </c>
      <c r="B1848" s="367" t="s">
        <v>8342</v>
      </c>
      <c r="C1848" s="367">
        <v>1808</v>
      </c>
      <c r="D1848" s="368" t="s">
        <v>11836</v>
      </c>
      <c r="E1848" s="367" t="s">
        <v>8327</v>
      </c>
      <c r="F1848" s="367" t="s">
        <v>11837</v>
      </c>
      <c r="G1848" s="367" t="s">
        <v>11837</v>
      </c>
    </row>
    <row r="1849" spans="1:7">
      <c r="A1849" s="366" t="str">
        <f t="shared" si="28"/>
        <v>SINAPI-I 1797</v>
      </c>
      <c r="B1849" s="367" t="s">
        <v>8342</v>
      </c>
      <c r="C1849" s="367">
        <v>1797</v>
      </c>
      <c r="D1849" s="368" t="s">
        <v>11838</v>
      </c>
      <c r="E1849" s="367" t="s">
        <v>8327</v>
      </c>
      <c r="F1849" s="367" t="s">
        <v>11839</v>
      </c>
      <c r="G1849" s="367" t="s">
        <v>11839</v>
      </c>
    </row>
    <row r="1850" spans="1:7">
      <c r="A1850" s="366" t="str">
        <f t="shared" si="28"/>
        <v>SINAPI-I 1796</v>
      </c>
      <c r="B1850" s="367" t="s">
        <v>8342</v>
      </c>
      <c r="C1850" s="367">
        <v>1796</v>
      </c>
      <c r="D1850" s="368" t="s">
        <v>11840</v>
      </c>
      <c r="E1850" s="367" t="s">
        <v>8327</v>
      </c>
      <c r="F1850" s="367" t="s">
        <v>11841</v>
      </c>
      <c r="G1850" s="367" t="s">
        <v>11841</v>
      </c>
    </row>
    <row r="1851" spans="1:7">
      <c r="A1851" s="366" t="str">
        <f t="shared" si="28"/>
        <v>SINAPI-I 1794</v>
      </c>
      <c r="B1851" s="367" t="s">
        <v>8342</v>
      </c>
      <c r="C1851" s="367">
        <v>1794</v>
      </c>
      <c r="D1851" s="368" t="s">
        <v>11842</v>
      </c>
      <c r="E1851" s="367" t="s">
        <v>8327</v>
      </c>
      <c r="F1851" s="367" t="s">
        <v>11843</v>
      </c>
      <c r="G1851" s="367" t="s">
        <v>11843</v>
      </c>
    </row>
    <row r="1852" spans="1:7">
      <c r="A1852" s="366" t="str">
        <f t="shared" si="28"/>
        <v>SINAPI-I 1816</v>
      </c>
      <c r="B1852" s="367" t="s">
        <v>8342</v>
      </c>
      <c r="C1852" s="367">
        <v>1816</v>
      </c>
      <c r="D1852" s="368" t="s">
        <v>11844</v>
      </c>
      <c r="E1852" s="367" t="s">
        <v>8327</v>
      </c>
      <c r="F1852" s="367" t="s">
        <v>9198</v>
      </c>
      <c r="G1852" s="367" t="s">
        <v>9198</v>
      </c>
    </row>
    <row r="1853" spans="1:7">
      <c r="A1853" s="366" t="str">
        <f t="shared" si="28"/>
        <v>SINAPI-I 1815</v>
      </c>
      <c r="B1853" s="367" t="s">
        <v>8342</v>
      </c>
      <c r="C1853" s="367">
        <v>1815</v>
      </c>
      <c r="D1853" s="368" t="s">
        <v>11845</v>
      </c>
      <c r="E1853" s="367" t="s">
        <v>8327</v>
      </c>
      <c r="F1853" s="367" t="s">
        <v>11846</v>
      </c>
      <c r="G1853" s="367" t="s">
        <v>11846</v>
      </c>
    </row>
    <row r="1854" spans="1:7">
      <c r="A1854" s="366" t="str">
        <f t="shared" si="28"/>
        <v>SINAPI-I 1798</v>
      </c>
      <c r="B1854" s="367" t="s">
        <v>8342</v>
      </c>
      <c r="C1854" s="367">
        <v>1798</v>
      </c>
      <c r="D1854" s="368" t="s">
        <v>11847</v>
      </c>
      <c r="E1854" s="367" t="s">
        <v>8327</v>
      </c>
      <c r="F1854" s="367" t="s">
        <v>11848</v>
      </c>
      <c r="G1854" s="367" t="s">
        <v>11848</v>
      </c>
    </row>
    <row r="1855" spans="1:7">
      <c r="A1855" s="366" t="str">
        <f t="shared" si="28"/>
        <v>SINAPI-I 1795</v>
      </c>
      <c r="B1855" s="367" t="s">
        <v>8342</v>
      </c>
      <c r="C1855" s="367">
        <v>1795</v>
      </c>
      <c r="D1855" s="368" t="s">
        <v>11849</v>
      </c>
      <c r="E1855" s="367" t="s">
        <v>8327</v>
      </c>
      <c r="F1855" s="367" t="s">
        <v>11850</v>
      </c>
      <c r="G1855" s="367" t="s">
        <v>11850</v>
      </c>
    </row>
    <row r="1856" spans="1:7">
      <c r="A1856" s="366" t="str">
        <f t="shared" si="28"/>
        <v>SINAPI-I 1799</v>
      </c>
      <c r="B1856" s="367" t="s">
        <v>8342</v>
      </c>
      <c r="C1856" s="367">
        <v>1799</v>
      </c>
      <c r="D1856" s="368" t="s">
        <v>11851</v>
      </c>
      <c r="E1856" s="367" t="s">
        <v>8327</v>
      </c>
      <c r="F1856" s="367" t="s">
        <v>11852</v>
      </c>
      <c r="G1856" s="367" t="s">
        <v>11852</v>
      </c>
    </row>
    <row r="1857" spans="1:7">
      <c r="A1857" s="366" t="str">
        <f t="shared" si="28"/>
        <v>SINAPI-I 1800</v>
      </c>
      <c r="B1857" s="367" t="s">
        <v>8342</v>
      </c>
      <c r="C1857" s="367">
        <v>1800</v>
      </c>
      <c r="D1857" s="368" t="s">
        <v>11853</v>
      </c>
      <c r="E1857" s="367" t="s">
        <v>8327</v>
      </c>
      <c r="F1857" s="367" t="s">
        <v>11854</v>
      </c>
      <c r="G1857" s="367" t="s">
        <v>11854</v>
      </c>
    </row>
    <row r="1858" spans="1:7">
      <c r="A1858" s="366" t="str">
        <f t="shared" si="28"/>
        <v>SINAPI-I 1802</v>
      </c>
      <c r="B1858" s="367" t="s">
        <v>8342</v>
      </c>
      <c r="C1858" s="367">
        <v>1802</v>
      </c>
      <c r="D1858" s="368" t="s">
        <v>11855</v>
      </c>
      <c r="E1858" s="367" t="s">
        <v>8327</v>
      </c>
      <c r="F1858" s="367" t="s">
        <v>11856</v>
      </c>
      <c r="G1858" s="367" t="s">
        <v>11856</v>
      </c>
    </row>
    <row r="1859" spans="1:7">
      <c r="A1859" s="366" t="str">
        <f t="shared" si="28"/>
        <v>SINAPI-I 40385</v>
      </c>
      <c r="B1859" s="367" t="s">
        <v>8342</v>
      </c>
      <c r="C1859" s="367">
        <v>40385</v>
      </c>
      <c r="D1859" s="368" t="s">
        <v>11857</v>
      </c>
      <c r="E1859" s="367" t="s">
        <v>8327</v>
      </c>
      <c r="F1859" s="367" t="s">
        <v>11778</v>
      </c>
      <c r="G1859" s="367" t="s">
        <v>11778</v>
      </c>
    </row>
    <row r="1860" spans="1:7">
      <c r="A1860" s="366" t="str">
        <f t="shared" si="28"/>
        <v>SINAPI-I 40383</v>
      </c>
      <c r="B1860" s="367" t="s">
        <v>8342</v>
      </c>
      <c r="C1860" s="367">
        <v>40383</v>
      </c>
      <c r="D1860" s="368" t="s">
        <v>11858</v>
      </c>
      <c r="E1860" s="367" t="s">
        <v>8327</v>
      </c>
      <c r="F1860" s="367" t="s">
        <v>11780</v>
      </c>
      <c r="G1860" s="367" t="s">
        <v>11780</v>
      </c>
    </row>
    <row r="1861" spans="1:7">
      <c r="A1861" s="366" t="str">
        <f t="shared" si="28"/>
        <v>SINAPI-I 40378</v>
      </c>
      <c r="B1861" s="367" t="s">
        <v>8342</v>
      </c>
      <c r="C1861" s="367">
        <v>40378</v>
      </c>
      <c r="D1861" s="368" t="s">
        <v>11859</v>
      </c>
      <c r="E1861" s="367" t="s">
        <v>8327</v>
      </c>
      <c r="F1861" s="367" t="s">
        <v>11782</v>
      </c>
      <c r="G1861" s="367" t="s">
        <v>11782</v>
      </c>
    </row>
    <row r="1862" spans="1:7">
      <c r="A1862" s="366" t="str">
        <f t="shared" si="28"/>
        <v>SINAPI-I 40382</v>
      </c>
      <c r="B1862" s="367" t="s">
        <v>8342</v>
      </c>
      <c r="C1862" s="367">
        <v>40382</v>
      </c>
      <c r="D1862" s="368" t="s">
        <v>11860</v>
      </c>
      <c r="E1862" s="367" t="s">
        <v>8327</v>
      </c>
      <c r="F1862" s="367" t="s">
        <v>11784</v>
      </c>
      <c r="G1862" s="367" t="s">
        <v>11784</v>
      </c>
    </row>
    <row r="1863" spans="1:7">
      <c r="A1863" s="366" t="str">
        <f t="shared" ref="A1863:A1926" si="29">CONCATENAR</f>
        <v>SINAPI-I 40422</v>
      </c>
      <c r="B1863" s="367" t="s">
        <v>8342</v>
      </c>
      <c r="C1863" s="367">
        <v>40422</v>
      </c>
      <c r="D1863" s="368" t="s">
        <v>11861</v>
      </c>
      <c r="E1863" s="367" t="s">
        <v>8327</v>
      </c>
      <c r="F1863" s="367" t="s">
        <v>11862</v>
      </c>
      <c r="G1863" s="367" t="s">
        <v>11862</v>
      </c>
    </row>
    <row r="1864" spans="1:7">
      <c r="A1864" s="366" t="str">
        <f t="shared" si="29"/>
        <v>SINAPI-I 40387</v>
      </c>
      <c r="B1864" s="367" t="s">
        <v>8342</v>
      </c>
      <c r="C1864" s="367">
        <v>40387</v>
      </c>
      <c r="D1864" s="368" t="s">
        <v>11863</v>
      </c>
      <c r="E1864" s="367" t="s">
        <v>8327</v>
      </c>
      <c r="F1864" s="367" t="s">
        <v>11864</v>
      </c>
      <c r="G1864" s="367" t="s">
        <v>11864</v>
      </c>
    </row>
    <row r="1865" spans="1:7">
      <c r="A1865" s="366" t="str">
        <f t="shared" si="29"/>
        <v>SINAPI-I 40380</v>
      </c>
      <c r="B1865" s="367" t="s">
        <v>8342</v>
      </c>
      <c r="C1865" s="367">
        <v>40380</v>
      </c>
      <c r="D1865" s="368" t="s">
        <v>11865</v>
      </c>
      <c r="E1865" s="367" t="s">
        <v>8327</v>
      </c>
      <c r="F1865" s="367" t="s">
        <v>10940</v>
      </c>
      <c r="G1865" s="367" t="s">
        <v>10940</v>
      </c>
    </row>
    <row r="1866" spans="1:7">
      <c r="A1866" s="366" t="str">
        <f t="shared" si="29"/>
        <v>SINAPI-I 40390</v>
      </c>
      <c r="B1866" s="367" t="s">
        <v>8342</v>
      </c>
      <c r="C1866" s="367">
        <v>40390</v>
      </c>
      <c r="D1866" s="368" t="s">
        <v>11866</v>
      </c>
      <c r="E1866" s="367" t="s">
        <v>8327</v>
      </c>
      <c r="F1866" s="367" t="s">
        <v>11867</v>
      </c>
      <c r="G1866" s="367" t="s">
        <v>11867</v>
      </c>
    </row>
    <row r="1867" spans="1:7">
      <c r="A1867" s="366" t="str">
        <f t="shared" si="29"/>
        <v>SINAPI-I 40413</v>
      </c>
      <c r="B1867" s="367" t="s">
        <v>8342</v>
      </c>
      <c r="C1867" s="367">
        <v>40413</v>
      </c>
      <c r="D1867" s="368" t="s">
        <v>11868</v>
      </c>
      <c r="E1867" s="367" t="s">
        <v>8327</v>
      </c>
      <c r="F1867" s="367" t="s">
        <v>11274</v>
      </c>
      <c r="G1867" s="367" t="s">
        <v>11274</v>
      </c>
    </row>
    <row r="1868" spans="1:7">
      <c r="A1868" s="366" t="str">
        <f t="shared" si="29"/>
        <v>SINAPI-I 40415</v>
      </c>
      <c r="B1868" s="367" t="s">
        <v>8342</v>
      </c>
      <c r="C1868" s="367">
        <v>40415</v>
      </c>
      <c r="D1868" s="368" t="s">
        <v>11869</v>
      </c>
      <c r="E1868" s="367" t="s">
        <v>8327</v>
      </c>
      <c r="F1868" s="367" t="s">
        <v>11870</v>
      </c>
      <c r="G1868" s="367" t="s">
        <v>11870</v>
      </c>
    </row>
    <row r="1869" spans="1:7">
      <c r="A1869" s="366" t="str">
        <f t="shared" si="29"/>
        <v>SINAPI-I 40417</v>
      </c>
      <c r="B1869" s="367" t="s">
        <v>8342</v>
      </c>
      <c r="C1869" s="367">
        <v>40417</v>
      </c>
      <c r="D1869" s="368" t="s">
        <v>11871</v>
      </c>
      <c r="E1869" s="367" t="s">
        <v>8327</v>
      </c>
      <c r="F1869" s="367" t="s">
        <v>11421</v>
      </c>
      <c r="G1869" s="367" t="s">
        <v>11421</v>
      </c>
    </row>
    <row r="1870" spans="1:7">
      <c r="A1870" s="366" t="str">
        <f t="shared" si="29"/>
        <v>SINAPI-I 39271</v>
      </c>
      <c r="B1870" s="367" t="s">
        <v>8342</v>
      </c>
      <c r="C1870" s="367">
        <v>39271</v>
      </c>
      <c r="D1870" s="368" t="s">
        <v>11872</v>
      </c>
      <c r="E1870" s="367" t="s">
        <v>8327</v>
      </c>
      <c r="F1870" s="367" t="s">
        <v>8590</v>
      </c>
      <c r="G1870" s="367" t="s">
        <v>8590</v>
      </c>
    </row>
    <row r="1871" spans="1:7">
      <c r="A1871" s="366" t="str">
        <f t="shared" si="29"/>
        <v>SINAPI-I 39273</v>
      </c>
      <c r="B1871" s="367" t="s">
        <v>8342</v>
      </c>
      <c r="C1871" s="367">
        <v>39273</v>
      </c>
      <c r="D1871" s="368" t="s">
        <v>11873</v>
      </c>
      <c r="E1871" s="367" t="s">
        <v>8327</v>
      </c>
      <c r="F1871" s="367" t="s">
        <v>11874</v>
      </c>
      <c r="G1871" s="367" t="s">
        <v>11874</v>
      </c>
    </row>
    <row r="1872" spans="1:7">
      <c r="A1872" s="366" t="str">
        <f t="shared" si="29"/>
        <v>SINAPI-I 39272</v>
      </c>
      <c r="B1872" s="367" t="s">
        <v>8342</v>
      </c>
      <c r="C1872" s="367">
        <v>39272</v>
      </c>
      <c r="D1872" s="368" t="s">
        <v>11875</v>
      </c>
      <c r="E1872" s="367" t="s">
        <v>8327</v>
      </c>
      <c r="F1872" s="367" t="s">
        <v>11876</v>
      </c>
      <c r="G1872" s="367" t="s">
        <v>11876</v>
      </c>
    </row>
    <row r="1873" spans="1:7">
      <c r="A1873" s="366" t="str">
        <f t="shared" si="29"/>
        <v>SINAPI-I 1875</v>
      </c>
      <c r="B1873" s="367" t="s">
        <v>8342</v>
      </c>
      <c r="C1873" s="367">
        <v>1875</v>
      </c>
      <c r="D1873" s="368" t="s">
        <v>11877</v>
      </c>
      <c r="E1873" s="367" t="s">
        <v>8327</v>
      </c>
      <c r="F1873" s="367" t="s">
        <v>11878</v>
      </c>
      <c r="G1873" s="367" t="s">
        <v>11878</v>
      </c>
    </row>
    <row r="1874" spans="1:7">
      <c r="A1874" s="366" t="str">
        <f t="shared" si="29"/>
        <v>SINAPI-I 1874</v>
      </c>
      <c r="B1874" s="367" t="s">
        <v>8342</v>
      </c>
      <c r="C1874" s="367">
        <v>1874</v>
      </c>
      <c r="D1874" s="368" t="s">
        <v>11879</v>
      </c>
      <c r="E1874" s="367" t="s">
        <v>8327</v>
      </c>
      <c r="F1874" s="367" t="s">
        <v>11880</v>
      </c>
      <c r="G1874" s="367" t="s">
        <v>11880</v>
      </c>
    </row>
    <row r="1875" spans="1:7">
      <c r="A1875" s="366" t="str">
        <f t="shared" si="29"/>
        <v>SINAPI-I 1870</v>
      </c>
      <c r="B1875" s="367" t="s">
        <v>8342</v>
      </c>
      <c r="C1875" s="367">
        <v>1870</v>
      </c>
      <c r="D1875" s="368" t="s">
        <v>11881</v>
      </c>
      <c r="E1875" s="367" t="s">
        <v>8327</v>
      </c>
      <c r="F1875" s="367" t="s">
        <v>11882</v>
      </c>
      <c r="G1875" s="367" t="s">
        <v>11882</v>
      </c>
    </row>
    <row r="1876" spans="1:7">
      <c r="A1876" s="366" t="str">
        <f t="shared" si="29"/>
        <v>SINAPI-I 1884</v>
      </c>
      <c r="B1876" s="367" t="s">
        <v>8342</v>
      </c>
      <c r="C1876" s="367">
        <v>1884</v>
      </c>
      <c r="D1876" s="368" t="s">
        <v>11883</v>
      </c>
      <c r="E1876" s="367" t="s">
        <v>8327</v>
      </c>
      <c r="F1876" s="367" t="s">
        <v>11884</v>
      </c>
      <c r="G1876" s="367" t="s">
        <v>11884</v>
      </c>
    </row>
    <row r="1877" spans="1:7">
      <c r="A1877" s="366" t="str">
        <f t="shared" si="29"/>
        <v>SINAPI-I 1887</v>
      </c>
      <c r="B1877" s="367" t="s">
        <v>8342</v>
      </c>
      <c r="C1877" s="367">
        <v>1887</v>
      </c>
      <c r="D1877" s="368" t="s">
        <v>11885</v>
      </c>
      <c r="E1877" s="367" t="s">
        <v>8327</v>
      </c>
      <c r="F1877" s="367" t="s">
        <v>11886</v>
      </c>
      <c r="G1877" s="367" t="s">
        <v>11886</v>
      </c>
    </row>
    <row r="1878" spans="1:7">
      <c r="A1878" s="366" t="str">
        <f t="shared" si="29"/>
        <v>SINAPI-I 1876</v>
      </c>
      <c r="B1878" s="367" t="s">
        <v>8342</v>
      </c>
      <c r="C1878" s="367">
        <v>1876</v>
      </c>
      <c r="D1878" s="368" t="s">
        <v>11887</v>
      </c>
      <c r="E1878" s="367" t="s">
        <v>8327</v>
      </c>
      <c r="F1878" s="367" t="s">
        <v>11888</v>
      </c>
      <c r="G1878" s="367" t="s">
        <v>11888</v>
      </c>
    </row>
    <row r="1879" spans="1:7">
      <c r="A1879" s="366" t="str">
        <f t="shared" si="29"/>
        <v>SINAPI-I 1879</v>
      </c>
      <c r="B1879" s="367" t="s">
        <v>8342</v>
      </c>
      <c r="C1879" s="367">
        <v>1879</v>
      </c>
      <c r="D1879" s="368" t="s">
        <v>11889</v>
      </c>
      <c r="E1879" s="367" t="s">
        <v>8327</v>
      </c>
      <c r="F1879" s="367" t="s">
        <v>10580</v>
      </c>
      <c r="G1879" s="367" t="s">
        <v>10580</v>
      </c>
    </row>
    <row r="1880" spans="1:7">
      <c r="A1880" s="366" t="str">
        <f t="shared" si="29"/>
        <v>SINAPI-I 1877</v>
      </c>
      <c r="B1880" s="367" t="s">
        <v>8342</v>
      </c>
      <c r="C1880" s="367">
        <v>1877</v>
      </c>
      <c r="D1880" s="368" t="s">
        <v>11890</v>
      </c>
      <c r="E1880" s="367" t="s">
        <v>8327</v>
      </c>
      <c r="F1880" s="367" t="s">
        <v>11891</v>
      </c>
      <c r="G1880" s="367" t="s">
        <v>11891</v>
      </c>
    </row>
    <row r="1881" spans="1:7">
      <c r="A1881" s="366" t="str">
        <f t="shared" si="29"/>
        <v>SINAPI-I 1878</v>
      </c>
      <c r="B1881" s="367" t="s">
        <v>8342</v>
      </c>
      <c r="C1881" s="367">
        <v>1878</v>
      </c>
      <c r="D1881" s="368" t="s">
        <v>11892</v>
      </c>
      <c r="E1881" s="367" t="s">
        <v>8327</v>
      </c>
      <c r="F1881" s="367" t="s">
        <v>11893</v>
      </c>
      <c r="G1881" s="367" t="s">
        <v>11893</v>
      </c>
    </row>
    <row r="1882" spans="1:7">
      <c r="A1882" s="366" t="str">
        <f t="shared" si="29"/>
        <v>SINAPI-I 2621</v>
      </c>
      <c r="B1882" s="367" t="s">
        <v>8342</v>
      </c>
      <c r="C1882" s="367">
        <v>2621</v>
      </c>
      <c r="D1882" s="368" t="s">
        <v>11894</v>
      </c>
      <c r="E1882" s="367" t="s">
        <v>8327</v>
      </c>
      <c r="F1882" s="367" t="s">
        <v>11895</v>
      </c>
      <c r="G1882" s="367" t="s">
        <v>11895</v>
      </c>
    </row>
    <row r="1883" spans="1:7">
      <c r="A1883" s="366" t="str">
        <f t="shared" si="29"/>
        <v>SINAPI-I 2616</v>
      </c>
      <c r="B1883" s="367" t="s">
        <v>8342</v>
      </c>
      <c r="C1883" s="367">
        <v>2616</v>
      </c>
      <c r="D1883" s="368" t="s">
        <v>11896</v>
      </c>
      <c r="E1883" s="367" t="s">
        <v>8327</v>
      </c>
      <c r="F1883" s="367" t="s">
        <v>11897</v>
      </c>
      <c r="G1883" s="367" t="s">
        <v>11897</v>
      </c>
    </row>
    <row r="1884" spans="1:7">
      <c r="A1884" s="366" t="str">
        <f t="shared" si="29"/>
        <v>SINAPI-I 2633</v>
      </c>
      <c r="B1884" s="367" t="s">
        <v>8342</v>
      </c>
      <c r="C1884" s="367">
        <v>2633</v>
      </c>
      <c r="D1884" s="368" t="s">
        <v>11898</v>
      </c>
      <c r="E1884" s="367" t="s">
        <v>8327</v>
      </c>
      <c r="F1884" s="367" t="s">
        <v>9319</v>
      </c>
      <c r="G1884" s="367" t="s">
        <v>9319</v>
      </c>
    </row>
    <row r="1885" spans="1:7">
      <c r="A1885" s="366" t="str">
        <f t="shared" si="29"/>
        <v>SINAPI-I 2617</v>
      </c>
      <c r="B1885" s="367" t="s">
        <v>8342</v>
      </c>
      <c r="C1885" s="367">
        <v>2617</v>
      </c>
      <c r="D1885" s="368" t="s">
        <v>11899</v>
      </c>
      <c r="E1885" s="367" t="s">
        <v>8327</v>
      </c>
      <c r="F1885" s="367" t="s">
        <v>11900</v>
      </c>
      <c r="G1885" s="367" t="s">
        <v>11900</v>
      </c>
    </row>
    <row r="1886" spans="1:7">
      <c r="A1886" s="366" t="str">
        <f t="shared" si="29"/>
        <v>SINAPI-I 2618</v>
      </c>
      <c r="B1886" s="367" t="s">
        <v>8342</v>
      </c>
      <c r="C1886" s="367">
        <v>2618</v>
      </c>
      <c r="D1886" s="368" t="s">
        <v>11901</v>
      </c>
      <c r="E1886" s="367" t="s">
        <v>8327</v>
      </c>
      <c r="F1886" s="367" t="s">
        <v>11280</v>
      </c>
      <c r="G1886" s="367" t="s">
        <v>11280</v>
      </c>
    </row>
    <row r="1887" spans="1:7">
      <c r="A1887" s="366" t="str">
        <f t="shared" si="29"/>
        <v>SINAPI-I 2632</v>
      </c>
      <c r="B1887" s="367" t="s">
        <v>8342</v>
      </c>
      <c r="C1887" s="367">
        <v>2632</v>
      </c>
      <c r="D1887" s="368" t="s">
        <v>11902</v>
      </c>
      <c r="E1887" s="367" t="s">
        <v>8327</v>
      </c>
      <c r="F1887" s="367" t="s">
        <v>11903</v>
      </c>
      <c r="G1887" s="367" t="s">
        <v>11903</v>
      </c>
    </row>
    <row r="1888" spans="1:7">
      <c r="A1888" s="366" t="str">
        <f t="shared" si="29"/>
        <v>SINAPI-I 2631</v>
      </c>
      <c r="B1888" s="367" t="s">
        <v>8342</v>
      </c>
      <c r="C1888" s="367">
        <v>2631</v>
      </c>
      <c r="D1888" s="368" t="s">
        <v>11904</v>
      </c>
      <c r="E1888" s="367" t="s">
        <v>8327</v>
      </c>
      <c r="F1888" s="367" t="s">
        <v>11905</v>
      </c>
      <c r="G1888" s="367" t="s">
        <v>11905</v>
      </c>
    </row>
    <row r="1889" spans="1:7">
      <c r="A1889" s="366" t="str">
        <f t="shared" si="29"/>
        <v>SINAPI-I 2619</v>
      </c>
      <c r="B1889" s="367" t="s">
        <v>8342</v>
      </c>
      <c r="C1889" s="367">
        <v>2619</v>
      </c>
      <c r="D1889" s="368" t="s">
        <v>11906</v>
      </c>
      <c r="E1889" s="367" t="s">
        <v>8327</v>
      </c>
      <c r="F1889" s="367" t="s">
        <v>11907</v>
      </c>
      <c r="G1889" s="367" t="s">
        <v>11907</v>
      </c>
    </row>
    <row r="1890" spans="1:7">
      <c r="A1890" s="366" t="str">
        <f t="shared" si="29"/>
        <v>SINAPI-I 2620</v>
      </c>
      <c r="B1890" s="367" t="s">
        <v>8342</v>
      </c>
      <c r="C1890" s="367">
        <v>2620</v>
      </c>
      <c r="D1890" s="368" t="s">
        <v>11908</v>
      </c>
      <c r="E1890" s="367" t="s">
        <v>8327</v>
      </c>
      <c r="F1890" s="367" t="s">
        <v>11909</v>
      </c>
      <c r="G1890" s="367" t="s">
        <v>11909</v>
      </c>
    </row>
    <row r="1891" spans="1:7">
      <c r="A1891" s="366" t="str">
        <f t="shared" si="29"/>
        <v>SINAPI-I 25968</v>
      </c>
      <c r="B1891" s="367" t="s">
        <v>8342</v>
      </c>
      <c r="C1891" s="367">
        <v>25968</v>
      </c>
      <c r="D1891" s="368" t="s">
        <v>11910</v>
      </c>
      <c r="E1891" s="367" t="s">
        <v>8327</v>
      </c>
      <c r="F1891" s="367" t="s">
        <v>11911</v>
      </c>
      <c r="G1891" s="367" t="s">
        <v>11911</v>
      </c>
    </row>
    <row r="1892" spans="1:7">
      <c r="A1892" s="366" t="str">
        <f t="shared" si="29"/>
        <v>SINAPI-I 38369</v>
      </c>
      <c r="B1892" s="367" t="s">
        <v>8342</v>
      </c>
      <c r="C1892" s="367">
        <v>38369</v>
      </c>
      <c r="D1892" s="368" t="s">
        <v>11912</v>
      </c>
      <c r="E1892" s="367" t="s">
        <v>8327</v>
      </c>
      <c r="F1892" s="367" t="s">
        <v>9879</v>
      </c>
      <c r="G1892" s="367" t="s">
        <v>9879</v>
      </c>
    </row>
    <row r="1893" spans="1:7">
      <c r="A1893" s="366" t="str">
        <f t="shared" si="29"/>
        <v>SINAPI-I 38370</v>
      </c>
      <c r="B1893" s="367" t="s">
        <v>8342</v>
      </c>
      <c r="C1893" s="367">
        <v>38370</v>
      </c>
      <c r="D1893" s="368" t="s">
        <v>11913</v>
      </c>
      <c r="E1893" s="367" t="s">
        <v>8327</v>
      </c>
      <c r="F1893" s="367" t="s">
        <v>9879</v>
      </c>
      <c r="G1893" s="367" t="s">
        <v>9879</v>
      </c>
    </row>
    <row r="1894" spans="1:7">
      <c r="A1894" s="366" t="str">
        <f t="shared" si="29"/>
        <v>SINAPI-I 38372</v>
      </c>
      <c r="B1894" s="367" t="s">
        <v>8342</v>
      </c>
      <c r="C1894" s="367">
        <v>38372</v>
      </c>
      <c r="D1894" s="368" t="s">
        <v>11914</v>
      </c>
      <c r="E1894" s="367" t="s">
        <v>8327</v>
      </c>
      <c r="F1894" s="367" t="s">
        <v>11915</v>
      </c>
      <c r="G1894" s="367" t="s">
        <v>11915</v>
      </c>
    </row>
    <row r="1895" spans="1:7">
      <c r="A1895" s="366" t="str">
        <f t="shared" si="29"/>
        <v>SINAPI-I 2357</v>
      </c>
      <c r="B1895" s="367" t="s">
        <v>8342</v>
      </c>
      <c r="C1895" s="367">
        <v>2357</v>
      </c>
      <c r="D1895" s="368" t="s">
        <v>11916</v>
      </c>
      <c r="E1895" s="367" t="s">
        <v>8344</v>
      </c>
      <c r="F1895" s="367" t="s">
        <v>11917</v>
      </c>
      <c r="G1895" s="367" t="s">
        <v>9889</v>
      </c>
    </row>
    <row r="1896" spans="1:7">
      <c r="A1896" s="366" t="str">
        <f t="shared" si="29"/>
        <v>SINAPI-I 40806</v>
      </c>
      <c r="B1896" s="367" t="s">
        <v>8342</v>
      </c>
      <c r="C1896" s="367">
        <v>40806</v>
      </c>
      <c r="D1896" s="368" t="s">
        <v>11918</v>
      </c>
      <c r="E1896" s="367" t="s">
        <v>8348</v>
      </c>
      <c r="F1896" s="367" t="s">
        <v>11919</v>
      </c>
      <c r="G1896" s="367" t="s">
        <v>11920</v>
      </c>
    </row>
    <row r="1897" spans="1:7">
      <c r="A1897" s="366" t="str">
        <f t="shared" si="29"/>
        <v>SINAPI-I 2355</v>
      </c>
      <c r="B1897" s="367" t="s">
        <v>8342</v>
      </c>
      <c r="C1897" s="367">
        <v>2355</v>
      </c>
      <c r="D1897" s="368" t="s">
        <v>11921</v>
      </c>
      <c r="E1897" s="367" t="s">
        <v>8344</v>
      </c>
      <c r="F1897" s="367" t="s">
        <v>11922</v>
      </c>
      <c r="G1897" s="367" t="s">
        <v>11923</v>
      </c>
    </row>
    <row r="1898" spans="1:7">
      <c r="A1898" s="366" t="str">
        <f t="shared" si="29"/>
        <v>SINAPI-I 40805</v>
      </c>
      <c r="B1898" s="367" t="s">
        <v>8342</v>
      </c>
      <c r="C1898" s="367">
        <v>40805</v>
      </c>
      <c r="D1898" s="368" t="s">
        <v>11924</v>
      </c>
      <c r="E1898" s="367" t="s">
        <v>8348</v>
      </c>
      <c r="F1898" s="367" t="s">
        <v>11925</v>
      </c>
      <c r="G1898" s="367" t="s">
        <v>11926</v>
      </c>
    </row>
    <row r="1899" spans="1:7">
      <c r="A1899" s="366" t="str">
        <f t="shared" si="29"/>
        <v>SINAPI-I 2358</v>
      </c>
      <c r="B1899" s="367" t="s">
        <v>8342</v>
      </c>
      <c r="C1899" s="367">
        <v>2358</v>
      </c>
      <c r="D1899" s="368" t="s">
        <v>11927</v>
      </c>
      <c r="E1899" s="367" t="s">
        <v>8344</v>
      </c>
      <c r="F1899" s="367" t="s">
        <v>11928</v>
      </c>
      <c r="G1899" s="367" t="s">
        <v>11929</v>
      </c>
    </row>
    <row r="1900" spans="1:7">
      <c r="A1900" s="366" t="str">
        <f t="shared" si="29"/>
        <v>SINAPI-I 40807</v>
      </c>
      <c r="B1900" s="367" t="s">
        <v>8342</v>
      </c>
      <c r="C1900" s="367">
        <v>40807</v>
      </c>
      <c r="D1900" s="368" t="s">
        <v>11930</v>
      </c>
      <c r="E1900" s="367" t="s">
        <v>8348</v>
      </c>
      <c r="F1900" s="367" t="s">
        <v>11931</v>
      </c>
      <c r="G1900" s="367" t="s">
        <v>11932</v>
      </c>
    </row>
    <row r="1901" spans="1:7">
      <c r="A1901" s="366" t="str">
        <f t="shared" si="29"/>
        <v>SINAPI-I 2359</v>
      </c>
      <c r="B1901" s="367" t="s">
        <v>8342</v>
      </c>
      <c r="C1901" s="367">
        <v>2359</v>
      </c>
      <c r="D1901" s="368" t="s">
        <v>11933</v>
      </c>
      <c r="E1901" s="367" t="s">
        <v>8344</v>
      </c>
      <c r="F1901" s="367" t="s">
        <v>11934</v>
      </c>
      <c r="G1901" s="367" t="s">
        <v>11935</v>
      </c>
    </row>
    <row r="1902" spans="1:7">
      <c r="A1902" s="366" t="str">
        <f t="shared" si="29"/>
        <v>SINAPI-I 40808</v>
      </c>
      <c r="B1902" s="367" t="s">
        <v>8342</v>
      </c>
      <c r="C1902" s="367">
        <v>40808</v>
      </c>
      <c r="D1902" s="368" t="s">
        <v>11936</v>
      </c>
      <c r="E1902" s="367" t="s">
        <v>8348</v>
      </c>
      <c r="F1902" s="367" t="s">
        <v>11937</v>
      </c>
      <c r="G1902" s="367" t="s">
        <v>11938</v>
      </c>
    </row>
    <row r="1903" spans="1:7">
      <c r="A1903" s="366" t="str">
        <f t="shared" si="29"/>
        <v>SINAPI-I 43144</v>
      </c>
      <c r="B1903" s="367" t="s">
        <v>8342</v>
      </c>
      <c r="C1903" s="367">
        <v>43144</v>
      </c>
      <c r="D1903" s="368" t="s">
        <v>11939</v>
      </c>
      <c r="E1903" s="367" t="s">
        <v>8574</v>
      </c>
      <c r="F1903" s="367" t="s">
        <v>11940</v>
      </c>
      <c r="G1903" s="367" t="s">
        <v>11940</v>
      </c>
    </row>
    <row r="1904" spans="1:7">
      <c r="A1904" s="366" t="str">
        <f t="shared" si="29"/>
        <v>SINAPI-I 39397</v>
      </c>
      <c r="B1904" s="367" t="s">
        <v>8342</v>
      </c>
      <c r="C1904" s="367">
        <v>39397</v>
      </c>
      <c r="D1904" s="368" t="s">
        <v>11941</v>
      </c>
      <c r="E1904" s="367" t="s">
        <v>8551</v>
      </c>
      <c r="F1904" s="367" t="s">
        <v>11942</v>
      </c>
      <c r="G1904" s="367" t="s">
        <v>11942</v>
      </c>
    </row>
    <row r="1905" spans="1:7">
      <c r="A1905" s="366" t="str">
        <f t="shared" si="29"/>
        <v>SINAPI-I 2692</v>
      </c>
      <c r="B1905" s="367" t="s">
        <v>8342</v>
      </c>
      <c r="C1905" s="367">
        <v>2692</v>
      </c>
      <c r="D1905" s="368" t="s">
        <v>11943</v>
      </c>
      <c r="E1905" s="367" t="s">
        <v>8551</v>
      </c>
      <c r="F1905" s="367" t="s">
        <v>11944</v>
      </c>
      <c r="G1905" s="367" t="s">
        <v>11944</v>
      </c>
    </row>
    <row r="1906" spans="1:7">
      <c r="A1906" s="366" t="str">
        <f t="shared" si="29"/>
        <v>SINAPI-I 6</v>
      </c>
      <c r="B1906" s="367" t="s">
        <v>8342</v>
      </c>
      <c r="C1906" s="367">
        <v>6</v>
      </c>
      <c r="D1906" s="368" t="s">
        <v>11945</v>
      </c>
      <c r="E1906" s="367" t="s">
        <v>8551</v>
      </c>
      <c r="F1906" s="367" t="s">
        <v>8684</v>
      </c>
      <c r="G1906" s="367" t="s">
        <v>8684</v>
      </c>
    </row>
    <row r="1907" spans="1:7">
      <c r="A1907" s="366" t="str">
        <f t="shared" si="29"/>
        <v>SINAPI-I 5330</v>
      </c>
      <c r="B1907" s="367" t="s">
        <v>8342</v>
      </c>
      <c r="C1907" s="367">
        <v>5330</v>
      </c>
      <c r="D1907" s="368" t="s">
        <v>11946</v>
      </c>
      <c r="E1907" s="367" t="s">
        <v>8551</v>
      </c>
      <c r="F1907" s="367" t="s">
        <v>11947</v>
      </c>
      <c r="G1907" s="367" t="s">
        <v>11947</v>
      </c>
    </row>
    <row r="1908" spans="1:7">
      <c r="A1908" s="366" t="str">
        <f t="shared" si="29"/>
        <v>SINAPI-I 26017</v>
      </c>
      <c r="B1908" s="367" t="s">
        <v>8342</v>
      </c>
      <c r="C1908" s="367">
        <v>26017</v>
      </c>
      <c r="D1908" s="368" t="s">
        <v>11948</v>
      </c>
      <c r="E1908" s="367" t="s">
        <v>8327</v>
      </c>
      <c r="F1908" s="367" t="s">
        <v>11949</v>
      </c>
      <c r="G1908" s="367" t="s">
        <v>11949</v>
      </c>
    </row>
    <row r="1909" spans="1:7">
      <c r="A1909" s="366" t="str">
        <f t="shared" si="29"/>
        <v>SINAPI-I 25931</v>
      </c>
      <c r="B1909" s="367" t="s">
        <v>8342</v>
      </c>
      <c r="C1909" s="367">
        <v>25931</v>
      </c>
      <c r="D1909" s="368" t="s">
        <v>11950</v>
      </c>
      <c r="E1909" s="367" t="s">
        <v>8327</v>
      </c>
      <c r="F1909" s="367" t="s">
        <v>10638</v>
      </c>
      <c r="G1909" s="367" t="s">
        <v>10638</v>
      </c>
    </row>
    <row r="1910" spans="1:7">
      <c r="A1910" s="366" t="str">
        <f t="shared" si="29"/>
        <v>SINAPI-I 38140</v>
      </c>
      <c r="B1910" s="367" t="s">
        <v>8342</v>
      </c>
      <c r="C1910" s="367">
        <v>38140</v>
      </c>
      <c r="D1910" s="368" t="s">
        <v>11951</v>
      </c>
      <c r="E1910" s="367" t="s">
        <v>8327</v>
      </c>
      <c r="F1910" s="367" t="s">
        <v>11952</v>
      </c>
      <c r="G1910" s="367" t="s">
        <v>11952</v>
      </c>
    </row>
    <row r="1911" spans="1:7">
      <c r="A1911" s="366" t="str">
        <f t="shared" si="29"/>
        <v>SINAPI-I 13887</v>
      </c>
      <c r="B1911" s="367" t="s">
        <v>8342</v>
      </c>
      <c r="C1911" s="367">
        <v>13887</v>
      </c>
      <c r="D1911" s="368" t="s">
        <v>11953</v>
      </c>
      <c r="E1911" s="367" t="s">
        <v>8327</v>
      </c>
      <c r="F1911" s="367" t="s">
        <v>11954</v>
      </c>
      <c r="G1911" s="367" t="s">
        <v>11954</v>
      </c>
    </row>
    <row r="1912" spans="1:7">
      <c r="A1912" s="366" t="str">
        <f t="shared" si="29"/>
        <v>SINAPI-I 26018</v>
      </c>
      <c r="B1912" s="367" t="s">
        <v>8342</v>
      </c>
      <c r="C1912" s="367">
        <v>26018</v>
      </c>
      <c r="D1912" s="368" t="s">
        <v>11955</v>
      </c>
      <c r="E1912" s="367" t="s">
        <v>8327</v>
      </c>
      <c r="F1912" s="367" t="s">
        <v>11956</v>
      </c>
      <c r="G1912" s="367" t="s">
        <v>11956</v>
      </c>
    </row>
    <row r="1913" spans="1:7">
      <c r="A1913" s="366" t="str">
        <f t="shared" si="29"/>
        <v>SINAPI-I 26019</v>
      </c>
      <c r="B1913" s="367" t="s">
        <v>8342</v>
      </c>
      <c r="C1913" s="367">
        <v>26019</v>
      </c>
      <c r="D1913" s="368" t="s">
        <v>11957</v>
      </c>
      <c r="E1913" s="367" t="s">
        <v>8327</v>
      </c>
      <c r="F1913" s="367" t="s">
        <v>11958</v>
      </c>
      <c r="G1913" s="367" t="s">
        <v>11958</v>
      </c>
    </row>
    <row r="1914" spans="1:7">
      <c r="A1914" s="366" t="str">
        <f t="shared" si="29"/>
        <v>SINAPI-I 26020</v>
      </c>
      <c r="B1914" s="367" t="s">
        <v>8342</v>
      </c>
      <c r="C1914" s="367">
        <v>26020</v>
      </c>
      <c r="D1914" s="368" t="s">
        <v>11959</v>
      </c>
      <c r="E1914" s="367" t="s">
        <v>8327</v>
      </c>
      <c r="F1914" s="367" t="s">
        <v>11960</v>
      </c>
      <c r="G1914" s="367" t="s">
        <v>11960</v>
      </c>
    </row>
    <row r="1915" spans="1:7">
      <c r="A1915" s="366" t="str">
        <f t="shared" si="29"/>
        <v>SINAPI-I 34544</v>
      </c>
      <c r="B1915" s="367" t="s">
        <v>8342</v>
      </c>
      <c r="C1915" s="367">
        <v>34544</v>
      </c>
      <c r="D1915" s="368" t="s">
        <v>11961</v>
      </c>
      <c r="E1915" s="367" t="s">
        <v>8327</v>
      </c>
      <c r="F1915" s="367" t="s">
        <v>11962</v>
      </c>
      <c r="G1915" s="367" t="s">
        <v>11962</v>
      </c>
    </row>
    <row r="1916" spans="1:7">
      <c r="A1916" s="366" t="str">
        <f t="shared" si="29"/>
        <v>SINAPI-I 34729</v>
      </c>
      <c r="B1916" s="367" t="s">
        <v>8342</v>
      </c>
      <c r="C1916" s="367">
        <v>34729</v>
      </c>
      <c r="D1916" s="368" t="s">
        <v>11963</v>
      </c>
      <c r="E1916" s="367" t="s">
        <v>8327</v>
      </c>
      <c r="F1916" s="367" t="s">
        <v>11964</v>
      </c>
      <c r="G1916" s="367" t="s">
        <v>11964</v>
      </c>
    </row>
    <row r="1917" spans="1:7">
      <c r="A1917" s="366" t="str">
        <f t="shared" si="29"/>
        <v>SINAPI-I 34734</v>
      </c>
      <c r="B1917" s="367" t="s">
        <v>8342</v>
      </c>
      <c r="C1917" s="367">
        <v>34734</v>
      </c>
      <c r="D1917" s="368" t="s">
        <v>11965</v>
      </c>
      <c r="E1917" s="367" t="s">
        <v>8327</v>
      </c>
      <c r="F1917" s="367" t="s">
        <v>11966</v>
      </c>
      <c r="G1917" s="367" t="s">
        <v>11966</v>
      </c>
    </row>
    <row r="1918" spans="1:7">
      <c r="A1918" s="366" t="str">
        <f t="shared" si="29"/>
        <v>SINAPI-I 34738</v>
      </c>
      <c r="B1918" s="367" t="s">
        <v>8342</v>
      </c>
      <c r="C1918" s="367">
        <v>34738</v>
      </c>
      <c r="D1918" s="368" t="s">
        <v>11967</v>
      </c>
      <c r="E1918" s="367" t="s">
        <v>8327</v>
      </c>
      <c r="F1918" s="367" t="s">
        <v>11968</v>
      </c>
      <c r="G1918" s="367" t="s">
        <v>11968</v>
      </c>
    </row>
    <row r="1919" spans="1:7">
      <c r="A1919" s="366" t="str">
        <f t="shared" si="29"/>
        <v>SINAPI-I 2391</v>
      </c>
      <c r="B1919" s="367" t="s">
        <v>8342</v>
      </c>
      <c r="C1919" s="367">
        <v>2391</v>
      </c>
      <c r="D1919" s="368" t="s">
        <v>11969</v>
      </c>
      <c r="E1919" s="367" t="s">
        <v>8327</v>
      </c>
      <c r="F1919" s="367" t="s">
        <v>11970</v>
      </c>
      <c r="G1919" s="367" t="s">
        <v>11970</v>
      </c>
    </row>
    <row r="1920" spans="1:7">
      <c r="A1920" s="366" t="str">
        <f t="shared" si="29"/>
        <v>SINAPI-I 2374</v>
      </c>
      <c r="B1920" s="367" t="s">
        <v>8342</v>
      </c>
      <c r="C1920" s="367">
        <v>2374</v>
      </c>
      <c r="D1920" s="368" t="s">
        <v>11971</v>
      </c>
      <c r="E1920" s="367" t="s">
        <v>8327</v>
      </c>
      <c r="F1920" s="367" t="s">
        <v>11972</v>
      </c>
      <c r="G1920" s="367" t="s">
        <v>11972</v>
      </c>
    </row>
    <row r="1921" spans="1:7">
      <c r="A1921" s="366" t="str">
        <f t="shared" si="29"/>
        <v>SINAPI-I 2377</v>
      </c>
      <c r="B1921" s="367" t="s">
        <v>8342</v>
      </c>
      <c r="C1921" s="367">
        <v>2377</v>
      </c>
      <c r="D1921" s="368" t="s">
        <v>11973</v>
      </c>
      <c r="E1921" s="367" t="s">
        <v>8327</v>
      </c>
      <c r="F1921" s="367" t="s">
        <v>11974</v>
      </c>
      <c r="G1921" s="367" t="s">
        <v>11974</v>
      </c>
    </row>
    <row r="1922" spans="1:7">
      <c r="A1922" s="366" t="str">
        <f t="shared" si="29"/>
        <v>SINAPI-I 2393</v>
      </c>
      <c r="B1922" s="367" t="s">
        <v>8342</v>
      </c>
      <c r="C1922" s="367">
        <v>2393</v>
      </c>
      <c r="D1922" s="368" t="s">
        <v>11975</v>
      </c>
      <c r="E1922" s="367" t="s">
        <v>8327</v>
      </c>
      <c r="F1922" s="367" t="s">
        <v>11976</v>
      </c>
      <c r="G1922" s="367" t="s">
        <v>11976</v>
      </c>
    </row>
    <row r="1923" spans="1:7">
      <c r="A1923" s="366" t="str">
        <f t="shared" si="29"/>
        <v>SINAPI-I 34705</v>
      </c>
      <c r="B1923" s="367" t="s">
        <v>8342</v>
      </c>
      <c r="C1923" s="367">
        <v>34705</v>
      </c>
      <c r="D1923" s="368" t="s">
        <v>11977</v>
      </c>
      <c r="E1923" s="367" t="s">
        <v>8327</v>
      </c>
      <c r="F1923" s="367" t="s">
        <v>11978</v>
      </c>
      <c r="G1923" s="367" t="s">
        <v>11978</v>
      </c>
    </row>
    <row r="1924" spans="1:7">
      <c r="A1924" s="366" t="str">
        <f t="shared" si="29"/>
        <v>SINAPI-I 34707</v>
      </c>
      <c r="B1924" s="367" t="s">
        <v>8342</v>
      </c>
      <c r="C1924" s="367">
        <v>34707</v>
      </c>
      <c r="D1924" s="368" t="s">
        <v>11979</v>
      </c>
      <c r="E1924" s="367" t="s">
        <v>8327</v>
      </c>
      <c r="F1924" s="367" t="s">
        <v>11980</v>
      </c>
      <c r="G1924" s="367" t="s">
        <v>11980</v>
      </c>
    </row>
    <row r="1925" spans="1:7">
      <c r="A1925" s="366" t="str">
        <f t="shared" si="29"/>
        <v>SINAPI-I 2378</v>
      </c>
      <c r="B1925" s="367" t="s">
        <v>8342</v>
      </c>
      <c r="C1925" s="367">
        <v>2378</v>
      </c>
      <c r="D1925" s="368" t="s">
        <v>11981</v>
      </c>
      <c r="E1925" s="367" t="s">
        <v>8327</v>
      </c>
      <c r="F1925" s="367" t="s">
        <v>11982</v>
      </c>
      <c r="G1925" s="367" t="s">
        <v>11982</v>
      </c>
    </row>
    <row r="1926" spans="1:7">
      <c r="A1926" s="366" t="str">
        <f t="shared" si="29"/>
        <v>SINAPI-I 2379</v>
      </c>
      <c r="B1926" s="367" t="s">
        <v>8342</v>
      </c>
      <c r="C1926" s="367">
        <v>2379</v>
      </c>
      <c r="D1926" s="368" t="s">
        <v>11983</v>
      </c>
      <c r="E1926" s="367" t="s">
        <v>8327</v>
      </c>
      <c r="F1926" s="367" t="s">
        <v>11982</v>
      </c>
      <c r="G1926" s="367" t="s">
        <v>11982</v>
      </c>
    </row>
    <row r="1927" spans="1:7">
      <c r="A1927" s="366" t="str">
        <f t="shared" ref="A1927:A1990" si="30">CONCATENAR</f>
        <v>SINAPI-I 2376</v>
      </c>
      <c r="B1927" s="367" t="s">
        <v>8342</v>
      </c>
      <c r="C1927" s="367">
        <v>2376</v>
      </c>
      <c r="D1927" s="368" t="s">
        <v>11984</v>
      </c>
      <c r="E1927" s="367" t="s">
        <v>8327</v>
      </c>
      <c r="F1927" s="367" t="s">
        <v>11985</v>
      </c>
      <c r="G1927" s="367" t="s">
        <v>11985</v>
      </c>
    </row>
    <row r="1928" spans="1:7">
      <c r="A1928" s="366" t="str">
        <f t="shared" si="30"/>
        <v>SINAPI-I 2394</v>
      </c>
      <c r="B1928" s="367" t="s">
        <v>8342</v>
      </c>
      <c r="C1928" s="367">
        <v>2394</v>
      </c>
      <c r="D1928" s="368" t="s">
        <v>11986</v>
      </c>
      <c r="E1928" s="367" t="s">
        <v>8327</v>
      </c>
      <c r="F1928" s="367" t="s">
        <v>11987</v>
      </c>
      <c r="G1928" s="367" t="s">
        <v>11987</v>
      </c>
    </row>
    <row r="1929" spans="1:7">
      <c r="A1929" s="366" t="str">
        <f t="shared" si="30"/>
        <v>SINAPI-I 34686</v>
      </c>
      <c r="B1929" s="367" t="s">
        <v>8342</v>
      </c>
      <c r="C1929" s="367">
        <v>34686</v>
      </c>
      <c r="D1929" s="368" t="s">
        <v>11988</v>
      </c>
      <c r="E1929" s="367" t="s">
        <v>8327</v>
      </c>
      <c r="F1929" s="367" t="s">
        <v>11989</v>
      </c>
      <c r="G1929" s="367" t="s">
        <v>11989</v>
      </c>
    </row>
    <row r="1930" spans="1:7">
      <c r="A1930" s="366" t="str">
        <f t="shared" si="30"/>
        <v>SINAPI-I 34616</v>
      </c>
      <c r="B1930" s="367" t="s">
        <v>8342</v>
      </c>
      <c r="C1930" s="367">
        <v>34616</v>
      </c>
      <c r="D1930" s="368" t="s">
        <v>11990</v>
      </c>
      <c r="E1930" s="367" t="s">
        <v>8327</v>
      </c>
      <c r="F1930" s="367" t="s">
        <v>10087</v>
      </c>
      <c r="G1930" s="367" t="s">
        <v>10087</v>
      </c>
    </row>
    <row r="1931" spans="1:7">
      <c r="A1931" s="366" t="str">
        <f t="shared" si="30"/>
        <v>SINAPI-I 34623</v>
      </c>
      <c r="B1931" s="367" t="s">
        <v>8342</v>
      </c>
      <c r="C1931" s="367">
        <v>34623</v>
      </c>
      <c r="D1931" s="368" t="s">
        <v>11991</v>
      </c>
      <c r="E1931" s="367" t="s">
        <v>8327</v>
      </c>
      <c r="F1931" s="367" t="s">
        <v>11992</v>
      </c>
      <c r="G1931" s="367" t="s">
        <v>11992</v>
      </c>
    </row>
    <row r="1932" spans="1:7">
      <c r="A1932" s="366" t="str">
        <f t="shared" si="30"/>
        <v>SINAPI-I 34628</v>
      </c>
      <c r="B1932" s="367" t="s">
        <v>8342</v>
      </c>
      <c r="C1932" s="367">
        <v>34628</v>
      </c>
      <c r="D1932" s="368" t="s">
        <v>11993</v>
      </c>
      <c r="E1932" s="367" t="s">
        <v>8327</v>
      </c>
      <c r="F1932" s="367" t="s">
        <v>11994</v>
      </c>
      <c r="G1932" s="367" t="s">
        <v>11994</v>
      </c>
    </row>
    <row r="1933" spans="1:7">
      <c r="A1933" s="366" t="str">
        <f t="shared" si="30"/>
        <v>SINAPI-I 34653</v>
      </c>
      <c r="B1933" s="367" t="s">
        <v>8342</v>
      </c>
      <c r="C1933" s="367">
        <v>34653</v>
      </c>
      <c r="D1933" s="368" t="s">
        <v>11995</v>
      </c>
      <c r="E1933" s="367" t="s">
        <v>8327</v>
      </c>
      <c r="F1933" s="367" t="s">
        <v>11316</v>
      </c>
      <c r="G1933" s="367" t="s">
        <v>11316</v>
      </c>
    </row>
    <row r="1934" spans="1:7">
      <c r="A1934" s="366" t="str">
        <f t="shared" si="30"/>
        <v>SINAPI-I 34688</v>
      </c>
      <c r="B1934" s="367" t="s">
        <v>8342</v>
      </c>
      <c r="C1934" s="367">
        <v>34688</v>
      </c>
      <c r="D1934" s="368" t="s">
        <v>11996</v>
      </c>
      <c r="E1934" s="367" t="s">
        <v>8327</v>
      </c>
      <c r="F1934" s="367" t="s">
        <v>11997</v>
      </c>
      <c r="G1934" s="367" t="s">
        <v>11997</v>
      </c>
    </row>
    <row r="1935" spans="1:7">
      <c r="A1935" s="366" t="str">
        <f t="shared" si="30"/>
        <v>SINAPI-I 34709</v>
      </c>
      <c r="B1935" s="367" t="s">
        <v>8342</v>
      </c>
      <c r="C1935" s="367">
        <v>34709</v>
      </c>
      <c r="D1935" s="368" t="s">
        <v>11998</v>
      </c>
      <c r="E1935" s="367" t="s">
        <v>8327</v>
      </c>
      <c r="F1935" s="367" t="s">
        <v>11999</v>
      </c>
      <c r="G1935" s="367" t="s">
        <v>11999</v>
      </c>
    </row>
    <row r="1936" spans="1:7">
      <c r="A1936" s="366" t="str">
        <f t="shared" si="30"/>
        <v>SINAPI-I 34714</v>
      </c>
      <c r="B1936" s="367" t="s">
        <v>8342</v>
      </c>
      <c r="C1936" s="367">
        <v>34714</v>
      </c>
      <c r="D1936" s="368" t="s">
        <v>12000</v>
      </c>
      <c r="E1936" s="367" t="s">
        <v>8327</v>
      </c>
      <c r="F1936" s="367" t="s">
        <v>12001</v>
      </c>
      <c r="G1936" s="367" t="s">
        <v>12001</v>
      </c>
    </row>
    <row r="1937" spans="1:7">
      <c r="A1937" s="366" t="str">
        <f t="shared" si="30"/>
        <v>SINAPI-I 2388</v>
      </c>
      <c r="B1937" s="367" t="s">
        <v>8342</v>
      </c>
      <c r="C1937" s="367">
        <v>2388</v>
      </c>
      <c r="D1937" s="368" t="s">
        <v>12002</v>
      </c>
      <c r="E1937" s="367" t="s">
        <v>8327</v>
      </c>
      <c r="F1937" s="367" t="s">
        <v>12003</v>
      </c>
      <c r="G1937" s="367" t="s">
        <v>12003</v>
      </c>
    </row>
    <row r="1938" spans="1:7">
      <c r="A1938" s="366" t="str">
        <f t="shared" si="30"/>
        <v>SINAPI-I 34606</v>
      </c>
      <c r="B1938" s="367" t="s">
        <v>8342</v>
      </c>
      <c r="C1938" s="367">
        <v>34606</v>
      </c>
      <c r="D1938" s="368" t="s">
        <v>12004</v>
      </c>
      <c r="E1938" s="367" t="s">
        <v>8327</v>
      </c>
      <c r="F1938" s="367" t="s">
        <v>12005</v>
      </c>
      <c r="G1938" s="367" t="s">
        <v>12005</v>
      </c>
    </row>
    <row r="1939" spans="1:7">
      <c r="A1939" s="366" t="str">
        <f t="shared" si="30"/>
        <v>SINAPI-I 34689</v>
      </c>
      <c r="B1939" s="367" t="s">
        <v>8342</v>
      </c>
      <c r="C1939" s="367">
        <v>34689</v>
      </c>
      <c r="D1939" s="368" t="s">
        <v>12006</v>
      </c>
      <c r="E1939" s="367" t="s">
        <v>8327</v>
      </c>
      <c r="F1939" s="367" t="s">
        <v>12007</v>
      </c>
      <c r="G1939" s="367" t="s">
        <v>12007</v>
      </c>
    </row>
    <row r="1940" spans="1:7">
      <c r="A1940" s="366" t="str">
        <f t="shared" si="30"/>
        <v>SINAPI-I 2370</v>
      </c>
      <c r="B1940" s="367" t="s">
        <v>8342</v>
      </c>
      <c r="C1940" s="367">
        <v>2370</v>
      </c>
      <c r="D1940" s="368" t="s">
        <v>12008</v>
      </c>
      <c r="E1940" s="367" t="s">
        <v>8327</v>
      </c>
      <c r="F1940" s="367" t="s">
        <v>11299</v>
      </c>
      <c r="G1940" s="367" t="s">
        <v>11299</v>
      </c>
    </row>
    <row r="1941" spans="1:7">
      <c r="A1941" s="366" t="str">
        <f t="shared" si="30"/>
        <v>SINAPI-I 2386</v>
      </c>
      <c r="B1941" s="367" t="s">
        <v>8342</v>
      </c>
      <c r="C1941" s="367">
        <v>2386</v>
      </c>
      <c r="D1941" s="368" t="s">
        <v>12009</v>
      </c>
      <c r="E1941" s="367" t="s">
        <v>8327</v>
      </c>
      <c r="F1941" s="367" t="s">
        <v>12010</v>
      </c>
      <c r="G1941" s="367" t="s">
        <v>12010</v>
      </c>
    </row>
    <row r="1942" spans="1:7">
      <c r="A1942" s="366" t="str">
        <f t="shared" si="30"/>
        <v>SINAPI-I 2392</v>
      </c>
      <c r="B1942" s="367" t="s">
        <v>8342</v>
      </c>
      <c r="C1942" s="367">
        <v>2392</v>
      </c>
      <c r="D1942" s="368" t="s">
        <v>12011</v>
      </c>
      <c r="E1942" s="367" t="s">
        <v>8327</v>
      </c>
      <c r="F1942" s="367" t="s">
        <v>12012</v>
      </c>
      <c r="G1942" s="367" t="s">
        <v>12012</v>
      </c>
    </row>
    <row r="1943" spans="1:7">
      <c r="A1943" s="366" t="str">
        <f t="shared" si="30"/>
        <v>SINAPI-I 2373</v>
      </c>
      <c r="B1943" s="367" t="s">
        <v>8342</v>
      </c>
      <c r="C1943" s="367">
        <v>2373</v>
      </c>
      <c r="D1943" s="368" t="s">
        <v>12013</v>
      </c>
      <c r="E1943" s="367" t="s">
        <v>8327</v>
      </c>
      <c r="F1943" s="367" t="s">
        <v>11788</v>
      </c>
      <c r="G1943" s="367" t="s">
        <v>11788</v>
      </c>
    </row>
    <row r="1944" spans="1:7">
      <c r="A1944" s="366" t="str">
        <f t="shared" si="30"/>
        <v>SINAPI-I 39465</v>
      </c>
      <c r="B1944" s="367" t="s">
        <v>8342</v>
      </c>
      <c r="C1944" s="367">
        <v>39465</v>
      </c>
      <c r="D1944" s="368" t="s">
        <v>12014</v>
      </c>
      <c r="E1944" s="367" t="s">
        <v>8327</v>
      </c>
      <c r="F1944" s="367" t="s">
        <v>12015</v>
      </c>
      <c r="G1944" s="367" t="s">
        <v>12015</v>
      </c>
    </row>
    <row r="1945" spans="1:7">
      <c r="A1945" s="366" t="str">
        <f t="shared" si="30"/>
        <v>SINAPI-I 39466</v>
      </c>
      <c r="B1945" s="367" t="s">
        <v>8342</v>
      </c>
      <c r="C1945" s="367">
        <v>39466</v>
      </c>
      <c r="D1945" s="368" t="s">
        <v>12016</v>
      </c>
      <c r="E1945" s="367" t="s">
        <v>8327</v>
      </c>
      <c r="F1945" s="367" t="s">
        <v>12017</v>
      </c>
      <c r="G1945" s="367" t="s">
        <v>12017</v>
      </c>
    </row>
    <row r="1946" spans="1:7">
      <c r="A1946" s="366" t="str">
        <f t="shared" si="30"/>
        <v>SINAPI-I 39467</v>
      </c>
      <c r="B1946" s="367" t="s">
        <v>8342</v>
      </c>
      <c r="C1946" s="367">
        <v>39467</v>
      </c>
      <c r="D1946" s="368" t="s">
        <v>12018</v>
      </c>
      <c r="E1946" s="367" t="s">
        <v>8327</v>
      </c>
      <c r="F1946" s="367" t="s">
        <v>12019</v>
      </c>
      <c r="G1946" s="367" t="s">
        <v>12019</v>
      </c>
    </row>
    <row r="1947" spans="1:7">
      <c r="A1947" s="366" t="str">
        <f t="shared" si="30"/>
        <v>SINAPI-I 39468</v>
      </c>
      <c r="B1947" s="367" t="s">
        <v>8342</v>
      </c>
      <c r="C1947" s="367">
        <v>39468</v>
      </c>
      <c r="D1947" s="368" t="s">
        <v>12020</v>
      </c>
      <c r="E1947" s="367" t="s">
        <v>8327</v>
      </c>
      <c r="F1947" s="367" t="s">
        <v>12021</v>
      </c>
      <c r="G1947" s="367" t="s">
        <v>12021</v>
      </c>
    </row>
    <row r="1948" spans="1:7">
      <c r="A1948" s="366" t="str">
        <f t="shared" si="30"/>
        <v>SINAPI-I 39469</v>
      </c>
      <c r="B1948" s="367" t="s">
        <v>8342</v>
      </c>
      <c r="C1948" s="367">
        <v>39469</v>
      </c>
      <c r="D1948" s="368" t="s">
        <v>12022</v>
      </c>
      <c r="E1948" s="367" t="s">
        <v>8327</v>
      </c>
      <c r="F1948" s="367" t="s">
        <v>12023</v>
      </c>
      <c r="G1948" s="367" t="s">
        <v>12023</v>
      </c>
    </row>
    <row r="1949" spans="1:7">
      <c r="A1949" s="366" t="str">
        <f t="shared" si="30"/>
        <v>SINAPI-I 39470</v>
      </c>
      <c r="B1949" s="367" t="s">
        <v>8342</v>
      </c>
      <c r="C1949" s="367">
        <v>39470</v>
      </c>
      <c r="D1949" s="368" t="s">
        <v>12024</v>
      </c>
      <c r="E1949" s="367" t="s">
        <v>8327</v>
      </c>
      <c r="F1949" s="367" t="s">
        <v>12025</v>
      </c>
      <c r="G1949" s="367" t="s">
        <v>12025</v>
      </c>
    </row>
    <row r="1950" spans="1:7">
      <c r="A1950" s="366" t="str">
        <f t="shared" si="30"/>
        <v>SINAPI-I 39471</v>
      </c>
      <c r="B1950" s="367" t="s">
        <v>8342</v>
      </c>
      <c r="C1950" s="367">
        <v>39471</v>
      </c>
      <c r="D1950" s="368" t="s">
        <v>12026</v>
      </c>
      <c r="E1950" s="367" t="s">
        <v>8327</v>
      </c>
      <c r="F1950" s="367" t="s">
        <v>12027</v>
      </c>
      <c r="G1950" s="367" t="s">
        <v>12027</v>
      </c>
    </row>
    <row r="1951" spans="1:7">
      <c r="A1951" s="366" t="str">
        <f t="shared" si="30"/>
        <v>SINAPI-I 39472</v>
      </c>
      <c r="B1951" s="367" t="s">
        <v>8342</v>
      </c>
      <c r="C1951" s="367">
        <v>39472</v>
      </c>
      <c r="D1951" s="368" t="s">
        <v>12028</v>
      </c>
      <c r="E1951" s="367" t="s">
        <v>8327</v>
      </c>
      <c r="F1951" s="367" t="s">
        <v>12029</v>
      </c>
      <c r="G1951" s="367" t="s">
        <v>12029</v>
      </c>
    </row>
    <row r="1952" spans="1:7">
      <c r="A1952" s="366" t="str">
        <f t="shared" si="30"/>
        <v>SINAPI-I 39473</v>
      </c>
      <c r="B1952" s="367" t="s">
        <v>8342</v>
      </c>
      <c r="C1952" s="367">
        <v>39473</v>
      </c>
      <c r="D1952" s="368" t="s">
        <v>12030</v>
      </c>
      <c r="E1952" s="367" t="s">
        <v>8327</v>
      </c>
      <c r="F1952" s="367" t="s">
        <v>12031</v>
      </c>
      <c r="G1952" s="367" t="s">
        <v>12031</v>
      </c>
    </row>
    <row r="1953" spans="1:7">
      <c r="A1953" s="366" t="str">
        <f t="shared" si="30"/>
        <v>SINAPI-I 39474</v>
      </c>
      <c r="B1953" s="367" t="s">
        <v>8342</v>
      </c>
      <c r="C1953" s="367">
        <v>39474</v>
      </c>
      <c r="D1953" s="368" t="s">
        <v>12032</v>
      </c>
      <c r="E1953" s="367" t="s">
        <v>8327</v>
      </c>
      <c r="F1953" s="367" t="s">
        <v>12033</v>
      </c>
      <c r="G1953" s="367" t="s">
        <v>12033</v>
      </c>
    </row>
    <row r="1954" spans="1:7">
      <c r="A1954" s="366" t="str">
        <f t="shared" si="30"/>
        <v>SINAPI-I 39475</v>
      </c>
      <c r="B1954" s="367" t="s">
        <v>8342</v>
      </c>
      <c r="C1954" s="367">
        <v>39475</v>
      </c>
      <c r="D1954" s="368" t="s">
        <v>12034</v>
      </c>
      <c r="E1954" s="367" t="s">
        <v>8327</v>
      </c>
      <c r="F1954" s="367" t="s">
        <v>12035</v>
      </c>
      <c r="G1954" s="367" t="s">
        <v>12035</v>
      </c>
    </row>
    <row r="1955" spans="1:7">
      <c r="A1955" s="366" t="str">
        <f t="shared" si="30"/>
        <v>SINAPI-I 39476</v>
      </c>
      <c r="B1955" s="367" t="s">
        <v>8342</v>
      </c>
      <c r="C1955" s="367">
        <v>39476</v>
      </c>
      <c r="D1955" s="368" t="s">
        <v>12036</v>
      </c>
      <c r="E1955" s="367" t="s">
        <v>8327</v>
      </c>
      <c r="F1955" s="367" t="s">
        <v>12037</v>
      </c>
      <c r="G1955" s="367" t="s">
        <v>12037</v>
      </c>
    </row>
    <row r="1956" spans="1:7">
      <c r="A1956" s="366" t="str">
        <f t="shared" si="30"/>
        <v>SINAPI-I 39477</v>
      </c>
      <c r="B1956" s="367" t="s">
        <v>8342</v>
      </c>
      <c r="C1956" s="367">
        <v>39477</v>
      </c>
      <c r="D1956" s="368" t="s">
        <v>12038</v>
      </c>
      <c r="E1956" s="367" t="s">
        <v>8327</v>
      </c>
      <c r="F1956" s="367" t="s">
        <v>12039</v>
      </c>
      <c r="G1956" s="367" t="s">
        <v>12039</v>
      </c>
    </row>
    <row r="1957" spans="1:7">
      <c r="A1957" s="366" t="str">
        <f t="shared" si="30"/>
        <v>SINAPI-I 39478</v>
      </c>
      <c r="B1957" s="367" t="s">
        <v>8342</v>
      </c>
      <c r="C1957" s="367">
        <v>39478</v>
      </c>
      <c r="D1957" s="368" t="s">
        <v>12040</v>
      </c>
      <c r="E1957" s="367" t="s">
        <v>8327</v>
      </c>
      <c r="F1957" s="367" t="s">
        <v>12041</v>
      </c>
      <c r="G1957" s="367" t="s">
        <v>12041</v>
      </c>
    </row>
    <row r="1958" spans="1:7">
      <c r="A1958" s="366" t="str">
        <f t="shared" si="30"/>
        <v>SINAPI-I 39479</v>
      </c>
      <c r="B1958" s="367" t="s">
        <v>8342</v>
      </c>
      <c r="C1958" s="367">
        <v>39479</v>
      </c>
      <c r="D1958" s="368" t="s">
        <v>12042</v>
      </c>
      <c r="E1958" s="367" t="s">
        <v>8327</v>
      </c>
      <c r="F1958" s="367" t="s">
        <v>12043</v>
      </c>
      <c r="G1958" s="367" t="s">
        <v>12043</v>
      </c>
    </row>
    <row r="1959" spans="1:7">
      <c r="A1959" s="366" t="str">
        <f t="shared" si="30"/>
        <v>SINAPI-I 39480</v>
      </c>
      <c r="B1959" s="367" t="s">
        <v>8342</v>
      </c>
      <c r="C1959" s="367">
        <v>39480</v>
      </c>
      <c r="D1959" s="368" t="s">
        <v>12044</v>
      </c>
      <c r="E1959" s="367" t="s">
        <v>8327</v>
      </c>
      <c r="F1959" s="367" t="s">
        <v>12045</v>
      </c>
      <c r="G1959" s="367" t="s">
        <v>12045</v>
      </c>
    </row>
    <row r="1960" spans="1:7">
      <c r="A1960" s="366" t="str">
        <f t="shared" si="30"/>
        <v>SINAPI-I 39459</v>
      </c>
      <c r="B1960" s="367" t="s">
        <v>8342</v>
      </c>
      <c r="C1960" s="367">
        <v>39459</v>
      </c>
      <c r="D1960" s="368" t="s">
        <v>12046</v>
      </c>
      <c r="E1960" s="367" t="s">
        <v>8327</v>
      </c>
      <c r="F1960" s="367" t="s">
        <v>12047</v>
      </c>
      <c r="G1960" s="367" t="s">
        <v>12047</v>
      </c>
    </row>
    <row r="1961" spans="1:7">
      <c r="A1961" s="366" t="str">
        <f t="shared" si="30"/>
        <v>SINAPI-I 39445</v>
      </c>
      <c r="B1961" s="367" t="s">
        <v>8342</v>
      </c>
      <c r="C1961" s="367">
        <v>39445</v>
      </c>
      <c r="D1961" s="368" t="s">
        <v>12048</v>
      </c>
      <c r="E1961" s="367" t="s">
        <v>8327</v>
      </c>
      <c r="F1961" s="367" t="s">
        <v>12049</v>
      </c>
      <c r="G1961" s="367" t="s">
        <v>12049</v>
      </c>
    </row>
    <row r="1962" spans="1:7">
      <c r="A1962" s="366" t="str">
        <f t="shared" si="30"/>
        <v>SINAPI-I 39446</v>
      </c>
      <c r="B1962" s="367" t="s">
        <v>8342</v>
      </c>
      <c r="C1962" s="367">
        <v>39446</v>
      </c>
      <c r="D1962" s="368" t="s">
        <v>12050</v>
      </c>
      <c r="E1962" s="367" t="s">
        <v>8327</v>
      </c>
      <c r="F1962" s="367" t="s">
        <v>12051</v>
      </c>
      <c r="G1962" s="367" t="s">
        <v>12051</v>
      </c>
    </row>
    <row r="1963" spans="1:7">
      <c r="A1963" s="366" t="str">
        <f t="shared" si="30"/>
        <v>SINAPI-I 39447</v>
      </c>
      <c r="B1963" s="367" t="s">
        <v>8342</v>
      </c>
      <c r="C1963" s="367">
        <v>39447</v>
      </c>
      <c r="D1963" s="368" t="s">
        <v>12052</v>
      </c>
      <c r="E1963" s="367" t="s">
        <v>8327</v>
      </c>
      <c r="F1963" s="367" t="s">
        <v>12053</v>
      </c>
      <c r="G1963" s="367" t="s">
        <v>12053</v>
      </c>
    </row>
    <row r="1964" spans="1:7">
      <c r="A1964" s="366" t="str">
        <f t="shared" si="30"/>
        <v>SINAPI-I 39448</v>
      </c>
      <c r="B1964" s="367" t="s">
        <v>8342</v>
      </c>
      <c r="C1964" s="367">
        <v>39448</v>
      </c>
      <c r="D1964" s="368" t="s">
        <v>12054</v>
      </c>
      <c r="E1964" s="367" t="s">
        <v>8327</v>
      </c>
      <c r="F1964" s="367" t="s">
        <v>12055</v>
      </c>
      <c r="G1964" s="367" t="s">
        <v>12055</v>
      </c>
    </row>
    <row r="1965" spans="1:7">
      <c r="A1965" s="366" t="str">
        <f t="shared" si="30"/>
        <v>SINAPI-I 39450</v>
      </c>
      <c r="B1965" s="367" t="s">
        <v>8342</v>
      </c>
      <c r="C1965" s="367">
        <v>39450</v>
      </c>
      <c r="D1965" s="368" t="s">
        <v>12056</v>
      </c>
      <c r="E1965" s="367" t="s">
        <v>8327</v>
      </c>
      <c r="F1965" s="367" t="s">
        <v>12057</v>
      </c>
      <c r="G1965" s="367" t="s">
        <v>12057</v>
      </c>
    </row>
    <row r="1966" spans="1:7">
      <c r="A1966" s="366" t="str">
        <f t="shared" si="30"/>
        <v>SINAPI-I 39451</v>
      </c>
      <c r="B1966" s="367" t="s">
        <v>8342</v>
      </c>
      <c r="C1966" s="367">
        <v>39451</v>
      </c>
      <c r="D1966" s="368" t="s">
        <v>12058</v>
      </c>
      <c r="E1966" s="367" t="s">
        <v>8327</v>
      </c>
      <c r="F1966" s="367" t="s">
        <v>12059</v>
      </c>
      <c r="G1966" s="367" t="s">
        <v>12059</v>
      </c>
    </row>
    <row r="1967" spans="1:7">
      <c r="A1967" s="366" t="str">
        <f t="shared" si="30"/>
        <v>SINAPI-I 39452</v>
      </c>
      <c r="B1967" s="367" t="s">
        <v>8342</v>
      </c>
      <c r="C1967" s="367">
        <v>39452</v>
      </c>
      <c r="D1967" s="368" t="s">
        <v>12060</v>
      </c>
      <c r="E1967" s="367" t="s">
        <v>8327</v>
      </c>
      <c r="F1967" s="367" t="s">
        <v>12061</v>
      </c>
      <c r="G1967" s="367" t="s">
        <v>12061</v>
      </c>
    </row>
    <row r="1968" spans="1:7">
      <c r="A1968" s="366" t="str">
        <f t="shared" si="30"/>
        <v>SINAPI-I 39523</v>
      </c>
      <c r="B1968" s="367" t="s">
        <v>8342</v>
      </c>
      <c r="C1968" s="367">
        <v>39523</v>
      </c>
      <c r="D1968" s="368" t="s">
        <v>12062</v>
      </c>
      <c r="E1968" s="367" t="s">
        <v>8327</v>
      </c>
      <c r="F1968" s="367" t="s">
        <v>12063</v>
      </c>
      <c r="G1968" s="367" t="s">
        <v>12063</v>
      </c>
    </row>
    <row r="1969" spans="1:7">
      <c r="A1969" s="366" t="str">
        <f t="shared" si="30"/>
        <v>SINAPI-I 39449</v>
      </c>
      <c r="B1969" s="367" t="s">
        <v>8342</v>
      </c>
      <c r="C1969" s="367">
        <v>39449</v>
      </c>
      <c r="D1969" s="368" t="s">
        <v>12064</v>
      </c>
      <c r="E1969" s="367" t="s">
        <v>8327</v>
      </c>
      <c r="F1969" s="367" t="s">
        <v>12065</v>
      </c>
      <c r="G1969" s="367" t="s">
        <v>12065</v>
      </c>
    </row>
    <row r="1970" spans="1:7">
      <c r="A1970" s="366" t="str">
        <f t="shared" si="30"/>
        <v>SINAPI-I 39455</v>
      </c>
      <c r="B1970" s="367" t="s">
        <v>8342</v>
      </c>
      <c r="C1970" s="367">
        <v>39455</v>
      </c>
      <c r="D1970" s="368" t="s">
        <v>12066</v>
      </c>
      <c r="E1970" s="367" t="s">
        <v>8327</v>
      </c>
      <c r="F1970" s="367" t="s">
        <v>12067</v>
      </c>
      <c r="G1970" s="367" t="s">
        <v>12067</v>
      </c>
    </row>
    <row r="1971" spans="1:7">
      <c r="A1971" s="366" t="str">
        <f t="shared" si="30"/>
        <v>SINAPI-I 39456</v>
      </c>
      <c r="B1971" s="367" t="s">
        <v>8342</v>
      </c>
      <c r="C1971" s="367">
        <v>39456</v>
      </c>
      <c r="D1971" s="368" t="s">
        <v>12068</v>
      </c>
      <c r="E1971" s="367" t="s">
        <v>8327</v>
      </c>
      <c r="F1971" s="367" t="s">
        <v>12069</v>
      </c>
      <c r="G1971" s="367" t="s">
        <v>12069</v>
      </c>
    </row>
    <row r="1972" spans="1:7">
      <c r="A1972" s="366" t="str">
        <f t="shared" si="30"/>
        <v>SINAPI-I 39457</v>
      </c>
      <c r="B1972" s="367" t="s">
        <v>8342</v>
      </c>
      <c r="C1972" s="367">
        <v>39457</v>
      </c>
      <c r="D1972" s="368" t="s">
        <v>12070</v>
      </c>
      <c r="E1972" s="367" t="s">
        <v>8327</v>
      </c>
      <c r="F1972" s="367" t="s">
        <v>12021</v>
      </c>
      <c r="G1972" s="367" t="s">
        <v>12021</v>
      </c>
    </row>
    <row r="1973" spans="1:7">
      <c r="A1973" s="366" t="str">
        <f t="shared" si="30"/>
        <v>SINAPI-I 39458</v>
      </c>
      <c r="B1973" s="367" t="s">
        <v>8342</v>
      </c>
      <c r="C1973" s="367">
        <v>39458</v>
      </c>
      <c r="D1973" s="368" t="s">
        <v>12071</v>
      </c>
      <c r="E1973" s="367" t="s">
        <v>8327</v>
      </c>
      <c r="F1973" s="367" t="s">
        <v>12072</v>
      </c>
      <c r="G1973" s="367" t="s">
        <v>12072</v>
      </c>
    </row>
    <row r="1974" spans="1:7">
      <c r="A1974" s="366" t="str">
        <f t="shared" si="30"/>
        <v>SINAPI-I 39464</v>
      </c>
      <c r="B1974" s="367" t="s">
        <v>8342</v>
      </c>
      <c r="C1974" s="367">
        <v>39464</v>
      </c>
      <c r="D1974" s="368" t="s">
        <v>12073</v>
      </c>
      <c r="E1974" s="367" t="s">
        <v>8327</v>
      </c>
      <c r="F1974" s="367" t="s">
        <v>12074</v>
      </c>
      <c r="G1974" s="367" t="s">
        <v>12074</v>
      </c>
    </row>
    <row r="1975" spans="1:7">
      <c r="A1975" s="366" t="str">
        <f t="shared" si="30"/>
        <v>SINAPI-I 39460</v>
      </c>
      <c r="B1975" s="367" t="s">
        <v>8342</v>
      </c>
      <c r="C1975" s="367">
        <v>39460</v>
      </c>
      <c r="D1975" s="368" t="s">
        <v>12075</v>
      </c>
      <c r="E1975" s="367" t="s">
        <v>8327</v>
      </c>
      <c r="F1975" s="367" t="s">
        <v>12076</v>
      </c>
      <c r="G1975" s="367" t="s">
        <v>12076</v>
      </c>
    </row>
    <row r="1976" spans="1:7">
      <c r="A1976" s="366" t="str">
        <f t="shared" si="30"/>
        <v>SINAPI-I 39461</v>
      </c>
      <c r="B1976" s="367" t="s">
        <v>8342</v>
      </c>
      <c r="C1976" s="367">
        <v>39461</v>
      </c>
      <c r="D1976" s="368" t="s">
        <v>12077</v>
      </c>
      <c r="E1976" s="367" t="s">
        <v>8327</v>
      </c>
      <c r="F1976" s="367" t="s">
        <v>12078</v>
      </c>
      <c r="G1976" s="367" t="s">
        <v>12078</v>
      </c>
    </row>
    <row r="1977" spans="1:7">
      <c r="A1977" s="366" t="str">
        <f t="shared" si="30"/>
        <v>SINAPI-I 39462</v>
      </c>
      <c r="B1977" s="367" t="s">
        <v>8342</v>
      </c>
      <c r="C1977" s="367">
        <v>39462</v>
      </c>
      <c r="D1977" s="368" t="s">
        <v>12079</v>
      </c>
      <c r="E1977" s="367" t="s">
        <v>8327</v>
      </c>
      <c r="F1977" s="367" t="s">
        <v>12080</v>
      </c>
      <c r="G1977" s="367" t="s">
        <v>12080</v>
      </c>
    </row>
    <row r="1978" spans="1:7">
      <c r="A1978" s="366" t="str">
        <f t="shared" si="30"/>
        <v>SINAPI-I 39463</v>
      </c>
      <c r="B1978" s="367" t="s">
        <v>8342</v>
      </c>
      <c r="C1978" s="367">
        <v>39463</v>
      </c>
      <c r="D1978" s="368" t="s">
        <v>12081</v>
      </c>
      <c r="E1978" s="367" t="s">
        <v>8327</v>
      </c>
      <c r="F1978" s="367" t="s">
        <v>12082</v>
      </c>
      <c r="G1978" s="367" t="s">
        <v>12082</v>
      </c>
    </row>
    <row r="1979" spans="1:7">
      <c r="A1979" s="366" t="str">
        <f t="shared" si="30"/>
        <v>SINAPI-I 26039</v>
      </c>
      <c r="B1979" s="367" t="s">
        <v>8342</v>
      </c>
      <c r="C1979" s="367">
        <v>26039</v>
      </c>
      <c r="D1979" s="368" t="s">
        <v>12083</v>
      </c>
      <c r="E1979" s="367" t="s">
        <v>8327</v>
      </c>
      <c r="F1979" s="367" t="s">
        <v>12084</v>
      </c>
      <c r="G1979" s="367" t="s">
        <v>12084</v>
      </c>
    </row>
    <row r="1980" spans="1:7">
      <c r="A1980" s="366" t="str">
        <f t="shared" si="30"/>
        <v>SINAPI-I 2401</v>
      </c>
      <c r="B1980" s="367" t="s">
        <v>8342</v>
      </c>
      <c r="C1980" s="367">
        <v>2401</v>
      </c>
      <c r="D1980" s="368" t="s">
        <v>12085</v>
      </c>
      <c r="E1980" s="367" t="s">
        <v>8327</v>
      </c>
      <c r="F1980" s="367" t="s">
        <v>12086</v>
      </c>
      <c r="G1980" s="367" t="s">
        <v>12086</v>
      </c>
    </row>
    <row r="1981" spans="1:7">
      <c r="A1981" s="366" t="str">
        <f t="shared" si="30"/>
        <v>SINAPI-I 38870</v>
      </c>
      <c r="B1981" s="367" t="s">
        <v>8342</v>
      </c>
      <c r="C1981" s="367">
        <v>38870</v>
      </c>
      <c r="D1981" s="368" t="s">
        <v>12087</v>
      </c>
      <c r="E1981" s="367" t="s">
        <v>8327</v>
      </c>
      <c r="F1981" s="367" t="s">
        <v>12088</v>
      </c>
      <c r="G1981" s="367" t="s">
        <v>12088</v>
      </c>
    </row>
    <row r="1982" spans="1:7" ht="22.5">
      <c r="A1982" s="366" t="str">
        <f t="shared" si="30"/>
        <v>SINAPI-I 38869</v>
      </c>
      <c r="B1982" s="367" t="s">
        <v>8342</v>
      </c>
      <c r="C1982" s="367">
        <v>38869</v>
      </c>
      <c r="D1982" s="368" t="s">
        <v>12089</v>
      </c>
      <c r="E1982" s="367" t="s">
        <v>8327</v>
      </c>
      <c r="F1982" s="367" t="s">
        <v>12090</v>
      </c>
      <c r="G1982" s="367" t="s">
        <v>12090</v>
      </c>
    </row>
    <row r="1983" spans="1:7">
      <c r="A1983" s="366" t="str">
        <f t="shared" si="30"/>
        <v>SINAPI-I 38872</v>
      </c>
      <c r="B1983" s="367" t="s">
        <v>8342</v>
      </c>
      <c r="C1983" s="367">
        <v>38872</v>
      </c>
      <c r="D1983" s="368" t="s">
        <v>12091</v>
      </c>
      <c r="E1983" s="367" t="s">
        <v>8327</v>
      </c>
      <c r="F1983" s="367" t="s">
        <v>12092</v>
      </c>
      <c r="G1983" s="367" t="s">
        <v>12092</v>
      </c>
    </row>
    <row r="1984" spans="1:7" ht="22.5">
      <c r="A1984" s="366" t="str">
        <f t="shared" si="30"/>
        <v>SINAPI-I 38871</v>
      </c>
      <c r="B1984" s="367" t="s">
        <v>8342</v>
      </c>
      <c r="C1984" s="367">
        <v>38871</v>
      </c>
      <c r="D1984" s="368" t="s">
        <v>12093</v>
      </c>
      <c r="E1984" s="367" t="s">
        <v>8327</v>
      </c>
      <c r="F1984" s="367" t="s">
        <v>12094</v>
      </c>
      <c r="G1984" s="367" t="s">
        <v>12094</v>
      </c>
    </row>
    <row r="1985" spans="1:7">
      <c r="A1985" s="366" t="str">
        <f t="shared" si="30"/>
        <v>SINAPI-I 39283</v>
      </c>
      <c r="B1985" s="367" t="s">
        <v>8342</v>
      </c>
      <c r="C1985" s="367">
        <v>39283</v>
      </c>
      <c r="D1985" s="368" t="s">
        <v>12095</v>
      </c>
      <c r="E1985" s="367" t="s">
        <v>8327</v>
      </c>
      <c r="F1985" s="367" t="s">
        <v>12096</v>
      </c>
      <c r="G1985" s="367" t="s">
        <v>12096</v>
      </c>
    </row>
    <row r="1986" spans="1:7">
      <c r="A1986" s="366" t="str">
        <f t="shared" si="30"/>
        <v>SINAPI-I 39284</v>
      </c>
      <c r="B1986" s="367" t="s">
        <v>8342</v>
      </c>
      <c r="C1986" s="367">
        <v>39284</v>
      </c>
      <c r="D1986" s="368" t="s">
        <v>12097</v>
      </c>
      <c r="E1986" s="367" t="s">
        <v>8327</v>
      </c>
      <c r="F1986" s="367" t="s">
        <v>12098</v>
      </c>
      <c r="G1986" s="367" t="s">
        <v>12098</v>
      </c>
    </row>
    <row r="1987" spans="1:7">
      <c r="A1987" s="366" t="str">
        <f t="shared" si="30"/>
        <v>SINAPI-I 39285</v>
      </c>
      <c r="B1987" s="367" t="s">
        <v>8342</v>
      </c>
      <c r="C1987" s="367">
        <v>39285</v>
      </c>
      <c r="D1987" s="368" t="s">
        <v>12099</v>
      </c>
      <c r="E1987" s="367" t="s">
        <v>8327</v>
      </c>
      <c r="F1987" s="367" t="s">
        <v>12100</v>
      </c>
      <c r="G1987" s="367" t="s">
        <v>12100</v>
      </c>
    </row>
    <row r="1988" spans="1:7">
      <c r="A1988" s="366" t="str">
        <f t="shared" si="30"/>
        <v>SINAPI-I 39286</v>
      </c>
      <c r="B1988" s="367" t="s">
        <v>8342</v>
      </c>
      <c r="C1988" s="367">
        <v>39286</v>
      </c>
      <c r="D1988" s="368" t="s">
        <v>12101</v>
      </c>
      <c r="E1988" s="367" t="s">
        <v>8327</v>
      </c>
      <c r="F1988" s="367" t="s">
        <v>12102</v>
      </c>
      <c r="G1988" s="367" t="s">
        <v>12102</v>
      </c>
    </row>
    <row r="1989" spans="1:7">
      <c r="A1989" s="366" t="str">
        <f t="shared" si="30"/>
        <v>SINAPI-I 39287</v>
      </c>
      <c r="B1989" s="367" t="s">
        <v>8342</v>
      </c>
      <c r="C1989" s="367">
        <v>39287</v>
      </c>
      <c r="D1989" s="368" t="s">
        <v>12103</v>
      </c>
      <c r="E1989" s="367" t="s">
        <v>8327</v>
      </c>
      <c r="F1989" s="367" t="s">
        <v>12104</v>
      </c>
      <c r="G1989" s="367" t="s">
        <v>12104</v>
      </c>
    </row>
    <row r="1990" spans="1:7">
      <c r="A1990" s="366" t="str">
        <f t="shared" si="30"/>
        <v>SINAPI-I 39288</v>
      </c>
      <c r="B1990" s="367" t="s">
        <v>8342</v>
      </c>
      <c r="C1990" s="367">
        <v>39288</v>
      </c>
      <c r="D1990" s="368" t="s">
        <v>12105</v>
      </c>
      <c r="E1990" s="367" t="s">
        <v>8327</v>
      </c>
      <c r="F1990" s="367" t="s">
        <v>12106</v>
      </c>
      <c r="G1990" s="367" t="s">
        <v>12106</v>
      </c>
    </row>
    <row r="1991" spans="1:7" ht="22.5">
      <c r="A1991" s="366" t="str">
        <f t="shared" ref="A1991:A2054" si="31">CONCATENAR</f>
        <v>SINAPI-I 2414</v>
      </c>
      <c r="B1991" s="367" t="s">
        <v>8342</v>
      </c>
      <c r="C1991" s="367">
        <v>2414</v>
      </c>
      <c r="D1991" s="368" t="s">
        <v>12107</v>
      </c>
      <c r="E1991" s="367" t="s">
        <v>8464</v>
      </c>
      <c r="F1991" s="367" t="s">
        <v>12108</v>
      </c>
      <c r="G1991" s="367" t="s">
        <v>12108</v>
      </c>
    </row>
    <row r="1992" spans="1:7">
      <c r="A1992" s="366" t="str">
        <f t="shared" si="31"/>
        <v>SINAPI-I 2413</v>
      </c>
      <c r="B1992" s="367" t="s">
        <v>8342</v>
      </c>
      <c r="C1992" s="367">
        <v>2413</v>
      </c>
      <c r="D1992" s="368" t="s">
        <v>12109</v>
      </c>
      <c r="E1992" s="367" t="s">
        <v>8464</v>
      </c>
      <c r="F1992" s="367" t="s">
        <v>12110</v>
      </c>
      <c r="G1992" s="367" t="s">
        <v>12110</v>
      </c>
    </row>
    <row r="1993" spans="1:7" ht="22.5">
      <c r="A1993" s="366" t="str">
        <f t="shared" si="31"/>
        <v>SINAPI-I 2405</v>
      </c>
      <c r="B1993" s="367" t="s">
        <v>8342</v>
      </c>
      <c r="C1993" s="367">
        <v>2405</v>
      </c>
      <c r="D1993" s="368" t="s">
        <v>12111</v>
      </c>
      <c r="E1993" s="367" t="s">
        <v>8464</v>
      </c>
      <c r="F1993" s="367" t="s">
        <v>12112</v>
      </c>
      <c r="G1993" s="367" t="s">
        <v>12112</v>
      </c>
    </row>
    <row r="1994" spans="1:7">
      <c r="A1994" s="366" t="str">
        <f t="shared" si="31"/>
        <v>SINAPI-I 13361</v>
      </c>
      <c r="B1994" s="367" t="s">
        <v>8342</v>
      </c>
      <c r="C1994" s="367">
        <v>13361</v>
      </c>
      <c r="D1994" s="368" t="s">
        <v>12113</v>
      </c>
      <c r="E1994" s="367" t="s">
        <v>8464</v>
      </c>
      <c r="F1994" s="367" t="s">
        <v>12114</v>
      </c>
      <c r="G1994" s="367" t="s">
        <v>12114</v>
      </c>
    </row>
    <row r="1995" spans="1:7" ht="22.5">
      <c r="A1995" s="366" t="str">
        <f t="shared" si="31"/>
        <v>SINAPI-I 11987</v>
      </c>
      <c r="B1995" s="367" t="s">
        <v>8342</v>
      </c>
      <c r="C1995" s="367">
        <v>11987</v>
      </c>
      <c r="D1995" s="368" t="s">
        <v>12115</v>
      </c>
      <c r="E1995" s="367" t="s">
        <v>8464</v>
      </c>
      <c r="F1995" s="367" t="s">
        <v>12116</v>
      </c>
      <c r="G1995" s="367" t="s">
        <v>12116</v>
      </c>
    </row>
    <row r="1996" spans="1:7" ht="22.5">
      <c r="A1996" s="366" t="str">
        <f t="shared" si="31"/>
        <v>SINAPI-I 2416</v>
      </c>
      <c r="B1996" s="367" t="s">
        <v>8342</v>
      </c>
      <c r="C1996" s="367">
        <v>2416</v>
      </c>
      <c r="D1996" s="368" t="s">
        <v>12117</v>
      </c>
      <c r="E1996" s="367" t="s">
        <v>8464</v>
      </c>
      <c r="F1996" s="367" t="s">
        <v>12118</v>
      </c>
      <c r="G1996" s="367" t="s">
        <v>12118</v>
      </c>
    </row>
    <row r="1997" spans="1:7" ht="22.5">
      <c r="A1997" s="366" t="str">
        <f t="shared" si="31"/>
        <v>SINAPI-I 2412</v>
      </c>
      <c r="B1997" s="367" t="s">
        <v>8342</v>
      </c>
      <c r="C1997" s="367">
        <v>2412</v>
      </c>
      <c r="D1997" s="368" t="s">
        <v>12119</v>
      </c>
      <c r="E1997" s="367" t="s">
        <v>8464</v>
      </c>
      <c r="F1997" s="367" t="s">
        <v>12120</v>
      </c>
      <c r="G1997" s="367" t="s">
        <v>12120</v>
      </c>
    </row>
    <row r="1998" spans="1:7">
      <c r="A1998" s="366" t="str">
        <f t="shared" si="31"/>
        <v>SINAPI-I 2411</v>
      </c>
      <c r="B1998" s="367" t="s">
        <v>8342</v>
      </c>
      <c r="C1998" s="367">
        <v>2411</v>
      </c>
      <c r="D1998" s="368" t="s">
        <v>12121</v>
      </c>
      <c r="E1998" s="367" t="s">
        <v>8464</v>
      </c>
      <c r="F1998" s="367" t="s">
        <v>12114</v>
      </c>
      <c r="G1998" s="367" t="s">
        <v>12114</v>
      </c>
    </row>
    <row r="1999" spans="1:7">
      <c r="A1999" s="366" t="str">
        <f t="shared" si="31"/>
        <v>SINAPI-I 2406</v>
      </c>
      <c r="B1999" s="367" t="s">
        <v>8342</v>
      </c>
      <c r="C1999" s="367">
        <v>2406</v>
      </c>
      <c r="D1999" s="368" t="s">
        <v>12122</v>
      </c>
      <c r="E1999" s="367" t="s">
        <v>8464</v>
      </c>
      <c r="F1999" s="367" t="s">
        <v>12123</v>
      </c>
      <c r="G1999" s="367" t="s">
        <v>12123</v>
      </c>
    </row>
    <row r="2000" spans="1:7" ht="22.5">
      <c r="A2000" s="366" t="str">
        <f t="shared" si="31"/>
        <v>SINAPI-I 10571</v>
      </c>
      <c r="B2000" s="367" t="s">
        <v>8342</v>
      </c>
      <c r="C2000" s="367">
        <v>10571</v>
      </c>
      <c r="D2000" s="368" t="s">
        <v>12124</v>
      </c>
      <c r="E2000" s="367" t="s">
        <v>8464</v>
      </c>
      <c r="F2000" s="367" t="s">
        <v>12125</v>
      </c>
      <c r="G2000" s="367" t="s">
        <v>12125</v>
      </c>
    </row>
    <row r="2001" spans="1:7" ht="22.5">
      <c r="A2001" s="366" t="str">
        <f t="shared" si="31"/>
        <v>SINAPI-I 11985</v>
      </c>
      <c r="B2001" s="367" t="s">
        <v>8342</v>
      </c>
      <c r="C2001" s="367">
        <v>11985</v>
      </c>
      <c r="D2001" s="368" t="s">
        <v>12126</v>
      </c>
      <c r="E2001" s="367" t="s">
        <v>8464</v>
      </c>
      <c r="F2001" s="367" t="s">
        <v>12127</v>
      </c>
      <c r="G2001" s="367" t="s">
        <v>12127</v>
      </c>
    </row>
    <row r="2002" spans="1:7">
      <c r="A2002" s="366" t="str">
        <f t="shared" si="31"/>
        <v>SINAPI-I 2410</v>
      </c>
      <c r="B2002" s="367" t="s">
        <v>8342</v>
      </c>
      <c r="C2002" s="367">
        <v>2410</v>
      </c>
      <c r="D2002" s="368" t="s">
        <v>12128</v>
      </c>
      <c r="E2002" s="367" t="s">
        <v>8464</v>
      </c>
      <c r="F2002" s="367" t="s">
        <v>12129</v>
      </c>
      <c r="G2002" s="367" t="s">
        <v>12129</v>
      </c>
    </row>
    <row r="2003" spans="1:7">
      <c r="A2003" s="366" t="str">
        <f t="shared" si="31"/>
        <v>SINAPI-I 2417</v>
      </c>
      <c r="B2003" s="367" t="s">
        <v>8342</v>
      </c>
      <c r="C2003" s="367">
        <v>2417</v>
      </c>
      <c r="D2003" s="368" t="s">
        <v>12130</v>
      </c>
      <c r="E2003" s="367" t="s">
        <v>8464</v>
      </c>
      <c r="F2003" s="367" t="s">
        <v>12131</v>
      </c>
      <c r="G2003" s="367" t="s">
        <v>12131</v>
      </c>
    </row>
    <row r="2004" spans="1:7">
      <c r="A2004" s="366" t="str">
        <f t="shared" si="31"/>
        <v>SINAPI-I 2415</v>
      </c>
      <c r="B2004" s="367" t="s">
        <v>8342</v>
      </c>
      <c r="C2004" s="367">
        <v>2415</v>
      </c>
      <c r="D2004" s="368" t="s">
        <v>12132</v>
      </c>
      <c r="E2004" s="367" t="s">
        <v>8464</v>
      </c>
      <c r="F2004" s="367" t="s">
        <v>12133</v>
      </c>
      <c r="G2004" s="367" t="s">
        <v>12133</v>
      </c>
    </row>
    <row r="2005" spans="1:7">
      <c r="A2005" s="366" t="str">
        <f t="shared" si="31"/>
        <v>SINAPI-I 13360</v>
      </c>
      <c r="B2005" s="367" t="s">
        <v>8342</v>
      </c>
      <c r="C2005" s="367">
        <v>13360</v>
      </c>
      <c r="D2005" s="368" t="s">
        <v>12134</v>
      </c>
      <c r="E2005" s="367" t="s">
        <v>8464</v>
      </c>
      <c r="F2005" s="367" t="s">
        <v>12133</v>
      </c>
      <c r="G2005" s="367" t="s">
        <v>12133</v>
      </c>
    </row>
    <row r="2006" spans="1:7" ht="22.5">
      <c r="A2006" s="366" t="str">
        <f t="shared" si="31"/>
        <v>SINAPI-I 11983</v>
      </c>
      <c r="B2006" s="367" t="s">
        <v>8342</v>
      </c>
      <c r="C2006" s="367">
        <v>11983</v>
      </c>
      <c r="D2006" s="368" t="s">
        <v>12135</v>
      </c>
      <c r="E2006" s="367" t="s">
        <v>8464</v>
      </c>
      <c r="F2006" s="367" t="s">
        <v>12136</v>
      </c>
      <c r="G2006" s="367" t="s">
        <v>12136</v>
      </c>
    </row>
    <row r="2007" spans="1:7">
      <c r="A2007" s="366" t="str">
        <f t="shared" si="31"/>
        <v>SINAPI-I 11986</v>
      </c>
      <c r="B2007" s="367" t="s">
        <v>8342</v>
      </c>
      <c r="C2007" s="367">
        <v>11986</v>
      </c>
      <c r="D2007" s="368" t="s">
        <v>12137</v>
      </c>
      <c r="E2007" s="367" t="s">
        <v>8464</v>
      </c>
      <c r="F2007" s="367" t="s">
        <v>12138</v>
      </c>
      <c r="G2007" s="367" t="s">
        <v>12138</v>
      </c>
    </row>
    <row r="2008" spans="1:7" ht="22.5">
      <c r="A2008" s="366" t="str">
        <f t="shared" si="31"/>
        <v>SINAPI-I 25976</v>
      </c>
      <c r="B2008" s="367" t="s">
        <v>8342</v>
      </c>
      <c r="C2008" s="367">
        <v>25976</v>
      </c>
      <c r="D2008" s="368" t="s">
        <v>12139</v>
      </c>
      <c r="E2008" s="367" t="s">
        <v>8464</v>
      </c>
      <c r="F2008" s="367" t="s">
        <v>12140</v>
      </c>
      <c r="G2008" s="367" t="s">
        <v>12140</v>
      </c>
    </row>
    <row r="2009" spans="1:7">
      <c r="A2009" s="366" t="str">
        <f t="shared" si="31"/>
        <v>SINAPI-I 10629</v>
      </c>
      <c r="B2009" s="367" t="s">
        <v>8342</v>
      </c>
      <c r="C2009" s="367">
        <v>10629</v>
      </c>
      <c r="D2009" s="368" t="s">
        <v>12141</v>
      </c>
      <c r="E2009" s="367" t="s">
        <v>8464</v>
      </c>
      <c r="F2009" s="367" t="s">
        <v>12142</v>
      </c>
      <c r="G2009" s="367" t="s">
        <v>12142</v>
      </c>
    </row>
    <row r="2010" spans="1:7">
      <c r="A2010" s="366" t="str">
        <f t="shared" si="31"/>
        <v>SINAPI-I 10698</v>
      </c>
      <c r="B2010" s="367" t="s">
        <v>8342</v>
      </c>
      <c r="C2010" s="367">
        <v>10698</v>
      </c>
      <c r="D2010" s="368" t="s">
        <v>12143</v>
      </c>
      <c r="E2010" s="367" t="s">
        <v>8464</v>
      </c>
      <c r="F2010" s="367" t="s">
        <v>12144</v>
      </c>
      <c r="G2010" s="367" t="s">
        <v>12144</v>
      </c>
    </row>
    <row r="2011" spans="1:7" ht="22.5">
      <c r="A2011" s="366" t="str">
        <f t="shared" si="31"/>
        <v>SINAPI-I 40521</v>
      </c>
      <c r="B2011" s="367" t="s">
        <v>8342</v>
      </c>
      <c r="C2011" s="367">
        <v>40521</v>
      </c>
      <c r="D2011" s="368" t="s">
        <v>12145</v>
      </c>
      <c r="E2011" s="367" t="s">
        <v>8327</v>
      </c>
      <c r="F2011" s="367" t="s">
        <v>12146</v>
      </c>
      <c r="G2011" s="367" t="s">
        <v>12146</v>
      </c>
    </row>
    <row r="2012" spans="1:7" ht="22.5">
      <c r="A2012" s="366" t="str">
        <f t="shared" si="31"/>
        <v>SINAPI-I 2432</v>
      </c>
      <c r="B2012" s="367" t="s">
        <v>8342</v>
      </c>
      <c r="C2012" s="367">
        <v>2432</v>
      </c>
      <c r="D2012" s="368" t="s">
        <v>12147</v>
      </c>
      <c r="E2012" s="367" t="s">
        <v>8327</v>
      </c>
      <c r="F2012" s="367" t="s">
        <v>12148</v>
      </c>
      <c r="G2012" s="367" t="s">
        <v>12148</v>
      </c>
    </row>
    <row r="2013" spans="1:7" ht="22.5">
      <c r="A2013" s="366" t="str">
        <f t="shared" si="31"/>
        <v>SINAPI-I 2433</v>
      </c>
      <c r="B2013" s="367" t="s">
        <v>8342</v>
      </c>
      <c r="C2013" s="367">
        <v>2433</v>
      </c>
      <c r="D2013" s="368" t="s">
        <v>12149</v>
      </c>
      <c r="E2013" s="367" t="s">
        <v>8327</v>
      </c>
      <c r="F2013" s="367" t="s">
        <v>12150</v>
      </c>
      <c r="G2013" s="367" t="s">
        <v>12150</v>
      </c>
    </row>
    <row r="2014" spans="1:7" ht="22.5">
      <c r="A2014" s="366" t="str">
        <f t="shared" si="31"/>
        <v>SINAPI-I 2420</v>
      </c>
      <c r="B2014" s="367" t="s">
        <v>8342</v>
      </c>
      <c r="C2014" s="367">
        <v>2420</v>
      </c>
      <c r="D2014" s="368" t="s">
        <v>12151</v>
      </c>
      <c r="E2014" s="367" t="s">
        <v>8327</v>
      </c>
      <c r="F2014" s="367" t="s">
        <v>12152</v>
      </c>
      <c r="G2014" s="367" t="s">
        <v>12152</v>
      </c>
    </row>
    <row r="2015" spans="1:7">
      <c r="A2015" s="366" t="str">
        <f t="shared" si="31"/>
        <v>SINAPI-I 11447</v>
      </c>
      <c r="B2015" s="367" t="s">
        <v>8342</v>
      </c>
      <c r="C2015" s="367">
        <v>11447</v>
      </c>
      <c r="D2015" s="368" t="s">
        <v>12153</v>
      </c>
      <c r="E2015" s="367" t="s">
        <v>8327</v>
      </c>
      <c r="F2015" s="367" t="s">
        <v>12154</v>
      </c>
      <c r="G2015" s="367" t="s">
        <v>12154</v>
      </c>
    </row>
    <row r="2016" spans="1:7">
      <c r="A2016" s="366" t="str">
        <f t="shared" si="31"/>
        <v>SINAPI-I 11451</v>
      </c>
      <c r="B2016" s="367" t="s">
        <v>8342</v>
      </c>
      <c r="C2016" s="367">
        <v>11451</v>
      </c>
      <c r="D2016" s="368" t="s">
        <v>12155</v>
      </c>
      <c r="E2016" s="367" t="s">
        <v>8327</v>
      </c>
      <c r="F2016" s="367" t="s">
        <v>12156</v>
      </c>
      <c r="G2016" s="367" t="s">
        <v>12156</v>
      </c>
    </row>
    <row r="2017" spans="1:7">
      <c r="A2017" s="366" t="str">
        <f t="shared" si="31"/>
        <v>SINAPI-I 11116</v>
      </c>
      <c r="B2017" s="367" t="s">
        <v>8342</v>
      </c>
      <c r="C2017" s="367">
        <v>11116</v>
      </c>
      <c r="D2017" s="368" t="s">
        <v>12157</v>
      </c>
      <c r="E2017" s="367" t="s">
        <v>8327</v>
      </c>
      <c r="F2017" s="367" t="s">
        <v>12158</v>
      </c>
      <c r="G2017" s="367" t="s">
        <v>12158</v>
      </c>
    </row>
    <row r="2018" spans="1:7">
      <c r="A2018" s="366" t="str">
        <f t="shared" si="31"/>
        <v>SINAPI-I 38411</v>
      </c>
      <c r="B2018" s="367" t="s">
        <v>8342</v>
      </c>
      <c r="C2018" s="367">
        <v>38411</v>
      </c>
      <c r="D2018" s="368" t="s">
        <v>12159</v>
      </c>
      <c r="E2018" s="367" t="s">
        <v>8327</v>
      </c>
      <c r="F2018" s="367" t="s">
        <v>12160</v>
      </c>
      <c r="G2018" s="367" t="s">
        <v>12160</v>
      </c>
    </row>
    <row r="2019" spans="1:7">
      <c r="A2019" s="366" t="str">
        <f t="shared" si="31"/>
        <v>SINAPI-I 1370</v>
      </c>
      <c r="B2019" s="367" t="s">
        <v>8342</v>
      </c>
      <c r="C2019" s="367">
        <v>1370</v>
      </c>
      <c r="D2019" s="368" t="s">
        <v>12161</v>
      </c>
      <c r="E2019" s="367" t="s">
        <v>8327</v>
      </c>
      <c r="F2019" s="367" t="s">
        <v>12162</v>
      </c>
      <c r="G2019" s="367" t="s">
        <v>12162</v>
      </c>
    </row>
    <row r="2020" spans="1:7">
      <c r="A2020" s="366" t="str">
        <f t="shared" si="31"/>
        <v>SINAPI-I 38189</v>
      </c>
      <c r="B2020" s="367" t="s">
        <v>8342</v>
      </c>
      <c r="C2020" s="367">
        <v>38189</v>
      </c>
      <c r="D2020" s="368" t="s">
        <v>12163</v>
      </c>
      <c r="E2020" s="367" t="s">
        <v>8327</v>
      </c>
      <c r="F2020" s="367" t="s">
        <v>12164</v>
      </c>
      <c r="G2020" s="367" t="s">
        <v>12164</v>
      </c>
    </row>
    <row r="2021" spans="1:7">
      <c r="A2021" s="366" t="str">
        <f t="shared" si="31"/>
        <v>SINAPI-I 38190</v>
      </c>
      <c r="B2021" s="367" t="s">
        <v>8342</v>
      </c>
      <c r="C2021" s="367">
        <v>38190</v>
      </c>
      <c r="D2021" s="368" t="s">
        <v>12165</v>
      </c>
      <c r="E2021" s="367" t="s">
        <v>8327</v>
      </c>
      <c r="F2021" s="367" t="s">
        <v>12166</v>
      </c>
      <c r="G2021" s="367" t="s">
        <v>12166</v>
      </c>
    </row>
    <row r="2022" spans="1:7">
      <c r="A2022" s="366" t="str">
        <f t="shared" si="31"/>
        <v>SINAPI-I 36516</v>
      </c>
      <c r="B2022" s="367" t="s">
        <v>8342</v>
      </c>
      <c r="C2022" s="367">
        <v>36516</v>
      </c>
      <c r="D2022" s="368" t="s">
        <v>12167</v>
      </c>
      <c r="E2022" s="367" t="s">
        <v>8327</v>
      </c>
      <c r="F2022" s="367" t="s">
        <v>12168</v>
      </c>
      <c r="G2022" s="367" t="s">
        <v>12168</v>
      </c>
    </row>
    <row r="2023" spans="1:7">
      <c r="A2023" s="366" t="str">
        <f t="shared" si="31"/>
        <v>SINAPI-I 34777</v>
      </c>
      <c r="B2023" s="367" t="s">
        <v>8342</v>
      </c>
      <c r="C2023" s="367">
        <v>34777</v>
      </c>
      <c r="D2023" s="368" t="s">
        <v>12169</v>
      </c>
      <c r="E2023" s="367" t="s">
        <v>8327</v>
      </c>
      <c r="F2023" s="367" t="s">
        <v>11577</v>
      </c>
      <c r="G2023" s="367" t="s">
        <v>11577</v>
      </c>
    </row>
    <row r="2024" spans="1:7">
      <c r="A2024" s="366" t="str">
        <f t="shared" si="31"/>
        <v>SINAPI-I 7273</v>
      </c>
      <c r="B2024" s="367" t="s">
        <v>8342</v>
      </c>
      <c r="C2024" s="367">
        <v>7273</v>
      </c>
      <c r="D2024" s="368" t="s">
        <v>12170</v>
      </c>
      <c r="E2024" s="367" t="s">
        <v>8327</v>
      </c>
      <c r="F2024" s="367" t="s">
        <v>9590</v>
      </c>
      <c r="G2024" s="367" t="s">
        <v>9590</v>
      </c>
    </row>
    <row r="2025" spans="1:7">
      <c r="A2025" s="366" t="str">
        <f t="shared" si="31"/>
        <v>SINAPI-I 7272</v>
      </c>
      <c r="B2025" s="367" t="s">
        <v>8342</v>
      </c>
      <c r="C2025" s="367">
        <v>7272</v>
      </c>
      <c r="D2025" s="368" t="s">
        <v>12171</v>
      </c>
      <c r="E2025" s="367" t="s">
        <v>8327</v>
      </c>
      <c r="F2025" s="367" t="s">
        <v>9604</v>
      </c>
      <c r="G2025" s="367" t="s">
        <v>9604</v>
      </c>
    </row>
    <row r="2026" spans="1:7">
      <c r="A2026" s="366" t="str">
        <f t="shared" si="31"/>
        <v>SINAPI-I 10605</v>
      </c>
      <c r="B2026" s="367" t="s">
        <v>8342</v>
      </c>
      <c r="C2026" s="367">
        <v>10605</v>
      </c>
      <c r="D2026" s="368" t="s">
        <v>12172</v>
      </c>
      <c r="E2026" s="367" t="s">
        <v>8327</v>
      </c>
      <c r="F2026" s="367" t="s">
        <v>12173</v>
      </c>
      <c r="G2026" s="367" t="s">
        <v>12173</v>
      </c>
    </row>
    <row r="2027" spans="1:7">
      <c r="A2027" s="366" t="str">
        <f t="shared" si="31"/>
        <v>SINAPI-I 10604</v>
      </c>
      <c r="B2027" s="367" t="s">
        <v>8342</v>
      </c>
      <c r="C2027" s="367">
        <v>10604</v>
      </c>
      <c r="D2027" s="368" t="s">
        <v>12174</v>
      </c>
      <c r="E2027" s="367" t="s">
        <v>8327</v>
      </c>
      <c r="F2027" s="367" t="s">
        <v>12175</v>
      </c>
      <c r="G2027" s="367" t="s">
        <v>12175</v>
      </c>
    </row>
    <row r="2028" spans="1:7">
      <c r="A2028" s="366" t="str">
        <f t="shared" si="31"/>
        <v>SINAPI-I 672</v>
      </c>
      <c r="B2028" s="367" t="s">
        <v>8342</v>
      </c>
      <c r="C2028" s="367">
        <v>672</v>
      </c>
      <c r="D2028" s="368" t="s">
        <v>12176</v>
      </c>
      <c r="E2028" s="367" t="s">
        <v>8327</v>
      </c>
      <c r="F2028" s="367" t="s">
        <v>12177</v>
      </c>
      <c r="G2028" s="367" t="s">
        <v>12177</v>
      </c>
    </row>
    <row r="2029" spans="1:7">
      <c r="A2029" s="366" t="str">
        <f t="shared" si="31"/>
        <v>SINAPI-I 668</v>
      </c>
      <c r="B2029" s="367" t="s">
        <v>8342</v>
      </c>
      <c r="C2029" s="367">
        <v>668</v>
      </c>
      <c r="D2029" s="368" t="s">
        <v>12178</v>
      </c>
      <c r="E2029" s="367" t="s">
        <v>8327</v>
      </c>
      <c r="F2029" s="367" t="s">
        <v>12179</v>
      </c>
      <c r="G2029" s="367" t="s">
        <v>12179</v>
      </c>
    </row>
    <row r="2030" spans="1:7">
      <c r="A2030" s="366" t="str">
        <f t="shared" si="31"/>
        <v>SINAPI-I 10578</v>
      </c>
      <c r="B2030" s="367" t="s">
        <v>8342</v>
      </c>
      <c r="C2030" s="367">
        <v>10578</v>
      </c>
      <c r="D2030" s="368" t="s">
        <v>12180</v>
      </c>
      <c r="E2030" s="367" t="s">
        <v>8327</v>
      </c>
      <c r="F2030" s="367" t="s">
        <v>11290</v>
      </c>
      <c r="G2030" s="367" t="s">
        <v>11290</v>
      </c>
    </row>
    <row r="2031" spans="1:7">
      <c r="A2031" s="366" t="str">
        <f t="shared" si="31"/>
        <v>SINAPI-I 666</v>
      </c>
      <c r="B2031" s="367" t="s">
        <v>8342</v>
      </c>
      <c r="C2031" s="367">
        <v>666</v>
      </c>
      <c r="D2031" s="368" t="s">
        <v>12181</v>
      </c>
      <c r="E2031" s="367" t="s">
        <v>8327</v>
      </c>
      <c r="F2031" s="367" t="s">
        <v>11149</v>
      </c>
      <c r="G2031" s="367" t="s">
        <v>11149</v>
      </c>
    </row>
    <row r="2032" spans="1:7">
      <c r="A2032" s="366" t="str">
        <f t="shared" si="31"/>
        <v>SINAPI-I 665</v>
      </c>
      <c r="B2032" s="367" t="s">
        <v>8342</v>
      </c>
      <c r="C2032" s="367">
        <v>665</v>
      </c>
      <c r="D2032" s="368" t="s">
        <v>12182</v>
      </c>
      <c r="E2032" s="367" t="s">
        <v>8327</v>
      </c>
      <c r="F2032" s="367" t="s">
        <v>12183</v>
      </c>
      <c r="G2032" s="367" t="s">
        <v>12183</v>
      </c>
    </row>
    <row r="2033" spans="1:7">
      <c r="A2033" s="366" t="str">
        <f t="shared" si="31"/>
        <v>SINAPI-I 10577</v>
      </c>
      <c r="B2033" s="367" t="s">
        <v>8342</v>
      </c>
      <c r="C2033" s="367">
        <v>10577</v>
      </c>
      <c r="D2033" s="368" t="s">
        <v>12184</v>
      </c>
      <c r="E2033" s="367" t="s">
        <v>8327</v>
      </c>
      <c r="F2033" s="367" t="s">
        <v>12185</v>
      </c>
      <c r="G2033" s="367" t="s">
        <v>12185</v>
      </c>
    </row>
    <row r="2034" spans="1:7">
      <c r="A2034" s="366" t="str">
        <f t="shared" si="31"/>
        <v>SINAPI-I 10583</v>
      </c>
      <c r="B2034" s="367" t="s">
        <v>8342</v>
      </c>
      <c r="C2034" s="367">
        <v>10583</v>
      </c>
      <c r="D2034" s="368" t="s">
        <v>12186</v>
      </c>
      <c r="E2034" s="367" t="s">
        <v>8327</v>
      </c>
      <c r="F2034" s="367" t="s">
        <v>12150</v>
      </c>
      <c r="G2034" s="367" t="s">
        <v>12150</v>
      </c>
    </row>
    <row r="2035" spans="1:7">
      <c r="A2035" s="366" t="str">
        <f t="shared" si="31"/>
        <v>SINAPI-I 10579</v>
      </c>
      <c r="B2035" s="367" t="s">
        <v>8342</v>
      </c>
      <c r="C2035" s="367">
        <v>10579</v>
      </c>
      <c r="D2035" s="368" t="s">
        <v>12187</v>
      </c>
      <c r="E2035" s="367" t="s">
        <v>8327</v>
      </c>
      <c r="F2035" s="367" t="s">
        <v>12188</v>
      </c>
      <c r="G2035" s="367" t="s">
        <v>12188</v>
      </c>
    </row>
    <row r="2036" spans="1:7">
      <c r="A2036" s="366" t="str">
        <f t="shared" si="31"/>
        <v>SINAPI-I 10582</v>
      </c>
      <c r="B2036" s="367" t="s">
        <v>8342</v>
      </c>
      <c r="C2036" s="367">
        <v>10582</v>
      </c>
      <c r="D2036" s="368" t="s">
        <v>12189</v>
      </c>
      <c r="E2036" s="367" t="s">
        <v>8327</v>
      </c>
      <c r="F2036" s="367" t="s">
        <v>9417</v>
      </c>
      <c r="G2036" s="367" t="s">
        <v>9417</v>
      </c>
    </row>
    <row r="2037" spans="1:7">
      <c r="A2037" s="366" t="str">
        <f t="shared" si="31"/>
        <v>SINAPI-I 2436</v>
      </c>
      <c r="B2037" s="367" t="s">
        <v>8342</v>
      </c>
      <c r="C2037" s="367">
        <v>2436</v>
      </c>
      <c r="D2037" s="368" t="s">
        <v>12190</v>
      </c>
      <c r="E2037" s="367" t="s">
        <v>8344</v>
      </c>
      <c r="F2037" s="367" t="s">
        <v>12191</v>
      </c>
      <c r="G2037" s="367" t="s">
        <v>9500</v>
      </c>
    </row>
    <row r="2038" spans="1:7">
      <c r="A2038" s="366" t="str">
        <f t="shared" si="31"/>
        <v>SINAPI-I 40918</v>
      </c>
      <c r="B2038" s="367" t="s">
        <v>8342</v>
      </c>
      <c r="C2038" s="367">
        <v>40918</v>
      </c>
      <c r="D2038" s="368" t="s">
        <v>12192</v>
      </c>
      <c r="E2038" s="367" t="s">
        <v>8348</v>
      </c>
      <c r="F2038" s="367" t="s">
        <v>12193</v>
      </c>
      <c r="G2038" s="367" t="s">
        <v>12194</v>
      </c>
    </row>
    <row r="2039" spans="1:7">
      <c r="A2039" s="366" t="str">
        <f t="shared" si="31"/>
        <v>SINAPI-I 2439</v>
      </c>
      <c r="B2039" s="367" t="s">
        <v>8342</v>
      </c>
      <c r="C2039" s="367">
        <v>2439</v>
      </c>
      <c r="D2039" s="368" t="s">
        <v>12195</v>
      </c>
      <c r="E2039" s="367" t="s">
        <v>8344</v>
      </c>
      <c r="F2039" s="367" t="s">
        <v>12196</v>
      </c>
      <c r="G2039" s="367" t="s">
        <v>12197</v>
      </c>
    </row>
    <row r="2040" spans="1:7">
      <c r="A2040" s="366" t="str">
        <f t="shared" si="31"/>
        <v>SINAPI-I 40923</v>
      </c>
      <c r="B2040" s="367" t="s">
        <v>8342</v>
      </c>
      <c r="C2040" s="367">
        <v>40923</v>
      </c>
      <c r="D2040" s="368" t="s">
        <v>12198</v>
      </c>
      <c r="E2040" s="367" t="s">
        <v>8348</v>
      </c>
      <c r="F2040" s="367" t="s">
        <v>12199</v>
      </c>
      <c r="G2040" s="367" t="s">
        <v>12200</v>
      </c>
    </row>
    <row r="2041" spans="1:7">
      <c r="A2041" s="366" t="str">
        <f t="shared" si="31"/>
        <v>SINAPI-I 10998</v>
      </c>
      <c r="B2041" s="367" t="s">
        <v>8342</v>
      </c>
      <c r="C2041" s="367">
        <v>10998</v>
      </c>
      <c r="D2041" s="368" t="s">
        <v>12201</v>
      </c>
      <c r="E2041" s="367" t="s">
        <v>8574</v>
      </c>
      <c r="F2041" s="367" t="s">
        <v>12202</v>
      </c>
      <c r="G2041" s="367" t="s">
        <v>12202</v>
      </c>
    </row>
    <row r="2042" spans="1:7">
      <c r="A2042" s="366" t="str">
        <f t="shared" si="31"/>
        <v>SINAPI-I 11002</v>
      </c>
      <c r="B2042" s="367" t="s">
        <v>8342</v>
      </c>
      <c r="C2042" s="367">
        <v>11002</v>
      </c>
      <c r="D2042" s="368" t="s">
        <v>12203</v>
      </c>
      <c r="E2042" s="367" t="s">
        <v>8574</v>
      </c>
      <c r="F2042" s="367" t="s">
        <v>12204</v>
      </c>
      <c r="G2042" s="367" t="s">
        <v>12204</v>
      </c>
    </row>
    <row r="2043" spans="1:7">
      <c r="A2043" s="366" t="str">
        <f t="shared" si="31"/>
        <v>SINAPI-I 10999</v>
      </c>
      <c r="B2043" s="367" t="s">
        <v>8342</v>
      </c>
      <c r="C2043" s="367">
        <v>10999</v>
      </c>
      <c r="D2043" s="368" t="s">
        <v>12205</v>
      </c>
      <c r="E2043" s="367" t="s">
        <v>8574</v>
      </c>
      <c r="F2043" s="367" t="s">
        <v>12206</v>
      </c>
      <c r="G2043" s="367" t="s">
        <v>12206</v>
      </c>
    </row>
    <row r="2044" spans="1:7">
      <c r="A2044" s="366" t="str">
        <f t="shared" si="31"/>
        <v>SINAPI-I 10997</v>
      </c>
      <c r="B2044" s="367" t="s">
        <v>8342</v>
      </c>
      <c r="C2044" s="367">
        <v>10997</v>
      </c>
      <c r="D2044" s="368" t="s">
        <v>12207</v>
      </c>
      <c r="E2044" s="367" t="s">
        <v>8574</v>
      </c>
      <c r="F2044" s="367" t="s">
        <v>12208</v>
      </c>
      <c r="G2044" s="367" t="s">
        <v>12208</v>
      </c>
    </row>
    <row r="2045" spans="1:7">
      <c r="A2045" s="366" t="str">
        <f t="shared" si="31"/>
        <v>SINAPI-I 2685</v>
      </c>
      <c r="B2045" s="367" t="s">
        <v>8342</v>
      </c>
      <c r="C2045" s="367">
        <v>2685</v>
      </c>
      <c r="D2045" s="368" t="s">
        <v>12209</v>
      </c>
      <c r="E2045" s="367" t="s">
        <v>8523</v>
      </c>
      <c r="F2045" s="367" t="s">
        <v>12210</v>
      </c>
      <c r="G2045" s="367" t="s">
        <v>12210</v>
      </c>
    </row>
    <row r="2046" spans="1:7">
      <c r="A2046" s="366" t="str">
        <f t="shared" si="31"/>
        <v>SINAPI-I 2680</v>
      </c>
      <c r="B2046" s="367" t="s">
        <v>8342</v>
      </c>
      <c r="C2046" s="367">
        <v>2680</v>
      </c>
      <c r="D2046" s="368" t="s">
        <v>12211</v>
      </c>
      <c r="E2046" s="367" t="s">
        <v>8523</v>
      </c>
      <c r="F2046" s="367" t="s">
        <v>12212</v>
      </c>
      <c r="G2046" s="367" t="s">
        <v>12212</v>
      </c>
    </row>
    <row r="2047" spans="1:7">
      <c r="A2047" s="366" t="str">
        <f t="shared" si="31"/>
        <v>SINAPI-I 2684</v>
      </c>
      <c r="B2047" s="367" t="s">
        <v>8342</v>
      </c>
      <c r="C2047" s="367">
        <v>2684</v>
      </c>
      <c r="D2047" s="368" t="s">
        <v>12213</v>
      </c>
      <c r="E2047" s="367" t="s">
        <v>8523</v>
      </c>
      <c r="F2047" s="367" t="s">
        <v>12214</v>
      </c>
      <c r="G2047" s="367" t="s">
        <v>12214</v>
      </c>
    </row>
    <row r="2048" spans="1:7">
      <c r="A2048" s="366" t="str">
        <f t="shared" si="31"/>
        <v>SINAPI-I 2673</v>
      </c>
      <c r="B2048" s="367" t="s">
        <v>8342</v>
      </c>
      <c r="C2048" s="367">
        <v>2673</v>
      </c>
      <c r="D2048" s="368" t="s">
        <v>12215</v>
      </c>
      <c r="E2048" s="367" t="s">
        <v>8523</v>
      </c>
      <c r="F2048" s="367" t="s">
        <v>8934</v>
      </c>
      <c r="G2048" s="367" t="s">
        <v>8934</v>
      </c>
    </row>
    <row r="2049" spans="1:7">
      <c r="A2049" s="366" t="str">
        <f t="shared" si="31"/>
        <v>SINAPI-I 2681</v>
      </c>
      <c r="B2049" s="367" t="s">
        <v>8342</v>
      </c>
      <c r="C2049" s="367">
        <v>2681</v>
      </c>
      <c r="D2049" s="368" t="s">
        <v>12216</v>
      </c>
      <c r="E2049" s="367" t="s">
        <v>8523</v>
      </c>
      <c r="F2049" s="367" t="s">
        <v>12217</v>
      </c>
      <c r="G2049" s="367" t="s">
        <v>12217</v>
      </c>
    </row>
    <row r="2050" spans="1:7">
      <c r="A2050" s="366" t="str">
        <f t="shared" si="31"/>
        <v>SINAPI-I 2682</v>
      </c>
      <c r="B2050" s="367" t="s">
        <v>8342</v>
      </c>
      <c r="C2050" s="367">
        <v>2682</v>
      </c>
      <c r="D2050" s="368" t="s">
        <v>12218</v>
      </c>
      <c r="E2050" s="367" t="s">
        <v>8523</v>
      </c>
      <c r="F2050" s="367" t="s">
        <v>12219</v>
      </c>
      <c r="G2050" s="367" t="s">
        <v>12219</v>
      </c>
    </row>
    <row r="2051" spans="1:7">
      <c r="A2051" s="366" t="str">
        <f t="shared" si="31"/>
        <v>SINAPI-I 2686</v>
      </c>
      <c r="B2051" s="367" t="s">
        <v>8342</v>
      </c>
      <c r="C2051" s="367">
        <v>2686</v>
      </c>
      <c r="D2051" s="368" t="s">
        <v>12220</v>
      </c>
      <c r="E2051" s="367" t="s">
        <v>8523</v>
      </c>
      <c r="F2051" s="367" t="s">
        <v>12221</v>
      </c>
      <c r="G2051" s="367" t="s">
        <v>12221</v>
      </c>
    </row>
    <row r="2052" spans="1:7">
      <c r="A2052" s="366" t="str">
        <f t="shared" si="31"/>
        <v>SINAPI-I 2674</v>
      </c>
      <c r="B2052" s="367" t="s">
        <v>8342</v>
      </c>
      <c r="C2052" s="367">
        <v>2674</v>
      </c>
      <c r="D2052" s="368" t="s">
        <v>12222</v>
      </c>
      <c r="E2052" s="367" t="s">
        <v>8523</v>
      </c>
      <c r="F2052" s="367" t="s">
        <v>12223</v>
      </c>
      <c r="G2052" s="367" t="s">
        <v>12223</v>
      </c>
    </row>
    <row r="2053" spans="1:7">
      <c r="A2053" s="366" t="str">
        <f t="shared" si="31"/>
        <v>SINAPI-I 2683</v>
      </c>
      <c r="B2053" s="367" t="s">
        <v>8342</v>
      </c>
      <c r="C2053" s="367">
        <v>2683</v>
      </c>
      <c r="D2053" s="368" t="s">
        <v>12224</v>
      </c>
      <c r="E2053" s="367" t="s">
        <v>8523</v>
      </c>
      <c r="F2053" s="367" t="s">
        <v>12225</v>
      </c>
      <c r="G2053" s="367" t="s">
        <v>12225</v>
      </c>
    </row>
    <row r="2054" spans="1:7">
      <c r="A2054" s="366" t="str">
        <f t="shared" si="31"/>
        <v>SINAPI-I 2676</v>
      </c>
      <c r="B2054" s="367" t="s">
        <v>8342</v>
      </c>
      <c r="C2054" s="367">
        <v>2676</v>
      </c>
      <c r="D2054" s="368" t="s">
        <v>12226</v>
      </c>
      <c r="E2054" s="367" t="s">
        <v>8523</v>
      </c>
      <c r="F2054" s="367" t="s">
        <v>12227</v>
      </c>
      <c r="G2054" s="367" t="s">
        <v>12227</v>
      </c>
    </row>
    <row r="2055" spans="1:7">
      <c r="A2055" s="366" t="str">
        <f t="shared" ref="A2055:A2118" si="32">CONCATENAR</f>
        <v>SINAPI-I 2678</v>
      </c>
      <c r="B2055" s="367" t="s">
        <v>8342</v>
      </c>
      <c r="C2055" s="367">
        <v>2678</v>
      </c>
      <c r="D2055" s="368" t="s">
        <v>12228</v>
      </c>
      <c r="E2055" s="367" t="s">
        <v>8523</v>
      </c>
      <c r="F2055" s="367" t="s">
        <v>9625</v>
      </c>
      <c r="G2055" s="367" t="s">
        <v>9625</v>
      </c>
    </row>
    <row r="2056" spans="1:7">
      <c r="A2056" s="366" t="str">
        <f t="shared" si="32"/>
        <v>SINAPI-I 2679</v>
      </c>
      <c r="B2056" s="367" t="s">
        <v>8342</v>
      </c>
      <c r="C2056" s="367">
        <v>2679</v>
      </c>
      <c r="D2056" s="368" t="s">
        <v>12229</v>
      </c>
      <c r="E2056" s="367" t="s">
        <v>8523</v>
      </c>
      <c r="F2056" s="367" t="s">
        <v>10317</v>
      </c>
      <c r="G2056" s="367" t="s">
        <v>10317</v>
      </c>
    </row>
    <row r="2057" spans="1:7">
      <c r="A2057" s="366" t="str">
        <f t="shared" si="32"/>
        <v>SINAPI-I 12070</v>
      </c>
      <c r="B2057" s="367" t="s">
        <v>8342</v>
      </c>
      <c r="C2057" s="367">
        <v>12070</v>
      </c>
      <c r="D2057" s="368" t="s">
        <v>12230</v>
      </c>
      <c r="E2057" s="367" t="s">
        <v>8523</v>
      </c>
      <c r="F2057" s="367" t="s">
        <v>8882</v>
      </c>
      <c r="G2057" s="367" t="s">
        <v>8882</v>
      </c>
    </row>
    <row r="2058" spans="1:7">
      <c r="A2058" s="366" t="str">
        <f t="shared" si="32"/>
        <v>SINAPI-I 2675</v>
      </c>
      <c r="B2058" s="367" t="s">
        <v>8342</v>
      </c>
      <c r="C2058" s="367">
        <v>2675</v>
      </c>
      <c r="D2058" s="368" t="s">
        <v>12231</v>
      </c>
      <c r="E2058" s="367" t="s">
        <v>8523</v>
      </c>
      <c r="F2058" s="367" t="s">
        <v>12232</v>
      </c>
      <c r="G2058" s="367" t="s">
        <v>12232</v>
      </c>
    </row>
    <row r="2059" spans="1:7">
      <c r="A2059" s="366" t="str">
        <f t="shared" si="32"/>
        <v>SINAPI-I 12067</v>
      </c>
      <c r="B2059" s="367" t="s">
        <v>8342</v>
      </c>
      <c r="C2059" s="367">
        <v>12067</v>
      </c>
      <c r="D2059" s="368" t="s">
        <v>12233</v>
      </c>
      <c r="E2059" s="367" t="s">
        <v>8523</v>
      </c>
      <c r="F2059" s="367" t="s">
        <v>8669</v>
      </c>
      <c r="G2059" s="367" t="s">
        <v>8669</v>
      </c>
    </row>
    <row r="2060" spans="1:7">
      <c r="A2060" s="366" t="str">
        <f t="shared" si="32"/>
        <v>SINAPI-I 40401</v>
      </c>
      <c r="B2060" s="367" t="s">
        <v>8342</v>
      </c>
      <c r="C2060" s="367">
        <v>40401</v>
      </c>
      <c r="D2060" s="368" t="s">
        <v>12234</v>
      </c>
      <c r="E2060" s="367" t="s">
        <v>8523</v>
      </c>
      <c r="F2060" s="367" t="s">
        <v>12235</v>
      </c>
      <c r="G2060" s="367" t="s">
        <v>12235</v>
      </c>
    </row>
    <row r="2061" spans="1:7">
      <c r="A2061" s="366" t="str">
        <f t="shared" si="32"/>
        <v>SINAPI-I 40402</v>
      </c>
      <c r="B2061" s="367" t="s">
        <v>8342</v>
      </c>
      <c r="C2061" s="367">
        <v>40402</v>
      </c>
      <c r="D2061" s="368" t="s">
        <v>12236</v>
      </c>
      <c r="E2061" s="367" t="s">
        <v>8523</v>
      </c>
      <c r="F2061" s="367" t="s">
        <v>8621</v>
      </c>
      <c r="G2061" s="367" t="s">
        <v>8621</v>
      </c>
    </row>
    <row r="2062" spans="1:7">
      <c r="A2062" s="366" t="str">
        <f t="shared" si="32"/>
        <v>SINAPI-I 40400</v>
      </c>
      <c r="B2062" s="367" t="s">
        <v>8342</v>
      </c>
      <c r="C2062" s="367">
        <v>40400</v>
      </c>
      <c r="D2062" s="368" t="s">
        <v>12237</v>
      </c>
      <c r="E2062" s="367" t="s">
        <v>8523</v>
      </c>
      <c r="F2062" s="367" t="s">
        <v>9012</v>
      </c>
      <c r="G2062" s="367" t="s">
        <v>9012</v>
      </c>
    </row>
    <row r="2063" spans="1:7" ht="22.5">
      <c r="A2063" s="366" t="str">
        <f t="shared" si="32"/>
        <v>SINAPI-I 2504</v>
      </c>
      <c r="B2063" s="367" t="s">
        <v>8342</v>
      </c>
      <c r="C2063" s="367">
        <v>2504</v>
      </c>
      <c r="D2063" s="368" t="s">
        <v>12238</v>
      </c>
      <c r="E2063" s="367" t="s">
        <v>8523</v>
      </c>
      <c r="F2063" s="367" t="s">
        <v>10953</v>
      </c>
      <c r="G2063" s="367" t="s">
        <v>10953</v>
      </c>
    </row>
    <row r="2064" spans="1:7" ht="22.5">
      <c r="A2064" s="366" t="str">
        <f t="shared" si="32"/>
        <v>SINAPI-I 2501</v>
      </c>
      <c r="B2064" s="367" t="s">
        <v>8342</v>
      </c>
      <c r="C2064" s="367">
        <v>2501</v>
      </c>
      <c r="D2064" s="368" t="s">
        <v>12239</v>
      </c>
      <c r="E2064" s="367" t="s">
        <v>8523</v>
      </c>
      <c r="F2064" s="367" t="s">
        <v>12240</v>
      </c>
      <c r="G2064" s="367" t="s">
        <v>12240</v>
      </c>
    </row>
    <row r="2065" spans="1:7" ht="22.5">
      <c r="A2065" s="366" t="str">
        <f t="shared" si="32"/>
        <v>SINAPI-I 2502</v>
      </c>
      <c r="B2065" s="367" t="s">
        <v>8342</v>
      </c>
      <c r="C2065" s="367">
        <v>2502</v>
      </c>
      <c r="D2065" s="368" t="s">
        <v>12241</v>
      </c>
      <c r="E2065" s="367" t="s">
        <v>8523</v>
      </c>
      <c r="F2065" s="367" t="s">
        <v>12242</v>
      </c>
      <c r="G2065" s="367" t="s">
        <v>12242</v>
      </c>
    </row>
    <row r="2066" spans="1:7" ht="22.5">
      <c r="A2066" s="366" t="str">
        <f t="shared" si="32"/>
        <v>SINAPI-I 2503</v>
      </c>
      <c r="B2066" s="367" t="s">
        <v>8342</v>
      </c>
      <c r="C2066" s="367">
        <v>2503</v>
      </c>
      <c r="D2066" s="368" t="s">
        <v>12243</v>
      </c>
      <c r="E2066" s="367" t="s">
        <v>8523</v>
      </c>
      <c r="F2066" s="367" t="s">
        <v>12244</v>
      </c>
      <c r="G2066" s="367" t="s">
        <v>12244</v>
      </c>
    </row>
    <row r="2067" spans="1:7" ht="22.5">
      <c r="A2067" s="366" t="str">
        <f t="shared" si="32"/>
        <v>SINAPI-I 2500</v>
      </c>
      <c r="B2067" s="367" t="s">
        <v>8342</v>
      </c>
      <c r="C2067" s="367">
        <v>2500</v>
      </c>
      <c r="D2067" s="368" t="s">
        <v>12245</v>
      </c>
      <c r="E2067" s="367" t="s">
        <v>8523</v>
      </c>
      <c r="F2067" s="367" t="s">
        <v>12246</v>
      </c>
      <c r="G2067" s="367" t="s">
        <v>12246</v>
      </c>
    </row>
    <row r="2068" spans="1:7" ht="22.5">
      <c r="A2068" s="366" t="str">
        <f t="shared" si="32"/>
        <v>SINAPI-I 2505</v>
      </c>
      <c r="B2068" s="367" t="s">
        <v>8342</v>
      </c>
      <c r="C2068" s="367">
        <v>2505</v>
      </c>
      <c r="D2068" s="368" t="s">
        <v>12247</v>
      </c>
      <c r="E2068" s="367" t="s">
        <v>8523</v>
      </c>
      <c r="F2068" s="367" t="s">
        <v>12248</v>
      </c>
      <c r="G2068" s="367" t="s">
        <v>12248</v>
      </c>
    </row>
    <row r="2069" spans="1:7">
      <c r="A2069" s="366" t="str">
        <f t="shared" si="32"/>
        <v>SINAPI-I 12056</v>
      </c>
      <c r="B2069" s="367" t="s">
        <v>8342</v>
      </c>
      <c r="C2069" s="367">
        <v>12056</v>
      </c>
      <c r="D2069" s="368" t="s">
        <v>12249</v>
      </c>
      <c r="E2069" s="367" t="s">
        <v>8523</v>
      </c>
      <c r="F2069" s="367" t="s">
        <v>12250</v>
      </c>
      <c r="G2069" s="367" t="s">
        <v>12250</v>
      </c>
    </row>
    <row r="2070" spans="1:7">
      <c r="A2070" s="366" t="str">
        <f t="shared" si="32"/>
        <v>SINAPI-I 12057</v>
      </c>
      <c r="B2070" s="367" t="s">
        <v>8342</v>
      </c>
      <c r="C2070" s="367">
        <v>12057</v>
      </c>
      <c r="D2070" s="368" t="s">
        <v>12251</v>
      </c>
      <c r="E2070" s="367" t="s">
        <v>8523</v>
      </c>
      <c r="F2070" s="367" t="s">
        <v>12252</v>
      </c>
      <c r="G2070" s="367" t="s">
        <v>12252</v>
      </c>
    </row>
    <row r="2071" spans="1:7">
      <c r="A2071" s="366" t="str">
        <f t="shared" si="32"/>
        <v>SINAPI-I 12059</v>
      </c>
      <c r="B2071" s="367" t="s">
        <v>8342</v>
      </c>
      <c r="C2071" s="367">
        <v>12059</v>
      </c>
      <c r="D2071" s="368" t="s">
        <v>12253</v>
      </c>
      <c r="E2071" s="367" t="s">
        <v>8523</v>
      </c>
      <c r="F2071" s="367" t="s">
        <v>9962</v>
      </c>
      <c r="G2071" s="367" t="s">
        <v>9962</v>
      </c>
    </row>
    <row r="2072" spans="1:7">
      <c r="A2072" s="366" t="str">
        <f t="shared" si="32"/>
        <v>SINAPI-I 12058</v>
      </c>
      <c r="B2072" s="367" t="s">
        <v>8342</v>
      </c>
      <c r="C2072" s="367">
        <v>12058</v>
      </c>
      <c r="D2072" s="368" t="s">
        <v>12254</v>
      </c>
      <c r="E2072" s="367" t="s">
        <v>8523</v>
      </c>
      <c r="F2072" s="367" t="s">
        <v>12255</v>
      </c>
      <c r="G2072" s="367" t="s">
        <v>12255</v>
      </c>
    </row>
    <row r="2073" spans="1:7">
      <c r="A2073" s="366" t="str">
        <f t="shared" si="32"/>
        <v>SINAPI-I 12060</v>
      </c>
      <c r="B2073" s="367" t="s">
        <v>8342</v>
      </c>
      <c r="C2073" s="367">
        <v>12060</v>
      </c>
      <c r="D2073" s="368" t="s">
        <v>12256</v>
      </c>
      <c r="E2073" s="367" t="s">
        <v>8523</v>
      </c>
      <c r="F2073" s="367" t="s">
        <v>12257</v>
      </c>
      <c r="G2073" s="367" t="s">
        <v>12257</v>
      </c>
    </row>
    <row r="2074" spans="1:7">
      <c r="A2074" s="366" t="str">
        <f t="shared" si="32"/>
        <v>SINAPI-I 12061</v>
      </c>
      <c r="B2074" s="367" t="s">
        <v>8342</v>
      </c>
      <c r="C2074" s="367">
        <v>12061</v>
      </c>
      <c r="D2074" s="368" t="s">
        <v>12258</v>
      </c>
      <c r="E2074" s="367" t="s">
        <v>8523</v>
      </c>
      <c r="F2074" s="367" t="s">
        <v>12259</v>
      </c>
      <c r="G2074" s="367" t="s">
        <v>12259</v>
      </c>
    </row>
    <row r="2075" spans="1:7">
      <c r="A2075" s="366" t="str">
        <f t="shared" si="32"/>
        <v>SINAPI-I 12062</v>
      </c>
      <c r="B2075" s="367" t="s">
        <v>8342</v>
      </c>
      <c r="C2075" s="367">
        <v>12062</v>
      </c>
      <c r="D2075" s="368" t="s">
        <v>12260</v>
      </c>
      <c r="E2075" s="367" t="s">
        <v>8523</v>
      </c>
      <c r="F2075" s="367" t="s">
        <v>12261</v>
      </c>
      <c r="G2075" s="367" t="s">
        <v>12261</v>
      </c>
    </row>
    <row r="2076" spans="1:7">
      <c r="A2076" s="366" t="str">
        <f t="shared" si="32"/>
        <v>SINAPI-I 21137</v>
      </c>
      <c r="B2076" s="367" t="s">
        <v>8342</v>
      </c>
      <c r="C2076" s="367">
        <v>21137</v>
      </c>
      <c r="D2076" s="368" t="s">
        <v>12262</v>
      </c>
      <c r="E2076" s="367" t="s">
        <v>8523</v>
      </c>
      <c r="F2076" s="367" t="s">
        <v>12263</v>
      </c>
      <c r="G2076" s="367" t="s">
        <v>12263</v>
      </c>
    </row>
    <row r="2077" spans="1:7">
      <c r="A2077" s="366" t="str">
        <f t="shared" si="32"/>
        <v>SINAPI-I 2687</v>
      </c>
      <c r="B2077" s="367" t="s">
        <v>8342</v>
      </c>
      <c r="C2077" s="367">
        <v>2687</v>
      </c>
      <c r="D2077" s="368" t="s">
        <v>12264</v>
      </c>
      <c r="E2077" s="367" t="s">
        <v>8523</v>
      </c>
      <c r="F2077" s="367" t="s">
        <v>8724</v>
      </c>
      <c r="G2077" s="367" t="s">
        <v>8724</v>
      </c>
    </row>
    <row r="2078" spans="1:7">
      <c r="A2078" s="366" t="str">
        <f t="shared" si="32"/>
        <v>SINAPI-I 2689</v>
      </c>
      <c r="B2078" s="367" t="s">
        <v>8342</v>
      </c>
      <c r="C2078" s="367">
        <v>2689</v>
      </c>
      <c r="D2078" s="368" t="s">
        <v>12265</v>
      </c>
      <c r="E2078" s="367" t="s">
        <v>8523</v>
      </c>
      <c r="F2078" s="367" t="s">
        <v>12266</v>
      </c>
      <c r="G2078" s="367" t="s">
        <v>12266</v>
      </c>
    </row>
    <row r="2079" spans="1:7">
      <c r="A2079" s="366" t="str">
        <f t="shared" si="32"/>
        <v>SINAPI-I 2688</v>
      </c>
      <c r="B2079" s="367" t="s">
        <v>8342</v>
      </c>
      <c r="C2079" s="367">
        <v>2688</v>
      </c>
      <c r="D2079" s="368" t="s">
        <v>12267</v>
      </c>
      <c r="E2079" s="367" t="s">
        <v>8523</v>
      </c>
      <c r="F2079" s="367" t="s">
        <v>8966</v>
      </c>
      <c r="G2079" s="367" t="s">
        <v>8966</v>
      </c>
    </row>
    <row r="2080" spans="1:7">
      <c r="A2080" s="366" t="str">
        <f t="shared" si="32"/>
        <v>SINAPI-I 2690</v>
      </c>
      <c r="B2080" s="367" t="s">
        <v>8342</v>
      </c>
      <c r="C2080" s="367">
        <v>2690</v>
      </c>
      <c r="D2080" s="368" t="s">
        <v>12268</v>
      </c>
      <c r="E2080" s="367" t="s">
        <v>8523</v>
      </c>
      <c r="F2080" s="367" t="s">
        <v>12269</v>
      </c>
      <c r="G2080" s="367" t="s">
        <v>12269</v>
      </c>
    </row>
    <row r="2081" spans="1:7">
      <c r="A2081" s="366" t="str">
        <f t="shared" si="32"/>
        <v>SINAPI-I 39243</v>
      </c>
      <c r="B2081" s="367" t="s">
        <v>8342</v>
      </c>
      <c r="C2081" s="367">
        <v>39243</v>
      </c>
      <c r="D2081" s="368" t="s">
        <v>12270</v>
      </c>
      <c r="E2081" s="367" t="s">
        <v>8523</v>
      </c>
      <c r="F2081" s="367" t="s">
        <v>10926</v>
      </c>
      <c r="G2081" s="367" t="s">
        <v>10926</v>
      </c>
    </row>
    <row r="2082" spans="1:7">
      <c r="A2082" s="366" t="str">
        <f t="shared" si="32"/>
        <v>SINAPI-I 39244</v>
      </c>
      <c r="B2082" s="367" t="s">
        <v>8342</v>
      </c>
      <c r="C2082" s="367">
        <v>39244</v>
      </c>
      <c r="D2082" s="368" t="s">
        <v>12271</v>
      </c>
      <c r="E2082" s="367" t="s">
        <v>8523</v>
      </c>
      <c r="F2082" s="367" t="s">
        <v>8612</v>
      </c>
      <c r="G2082" s="367" t="s">
        <v>8612</v>
      </c>
    </row>
    <row r="2083" spans="1:7">
      <c r="A2083" s="366" t="str">
        <f t="shared" si="32"/>
        <v>SINAPI-I 39245</v>
      </c>
      <c r="B2083" s="367" t="s">
        <v>8342</v>
      </c>
      <c r="C2083" s="367">
        <v>39245</v>
      </c>
      <c r="D2083" s="368" t="s">
        <v>12272</v>
      </c>
      <c r="E2083" s="367" t="s">
        <v>8523</v>
      </c>
      <c r="F2083" s="367" t="s">
        <v>8745</v>
      </c>
      <c r="G2083" s="367" t="s">
        <v>8745</v>
      </c>
    </row>
    <row r="2084" spans="1:7">
      <c r="A2084" s="366" t="str">
        <f t="shared" si="32"/>
        <v>SINAPI-I 39254</v>
      </c>
      <c r="B2084" s="367" t="s">
        <v>8342</v>
      </c>
      <c r="C2084" s="367">
        <v>39254</v>
      </c>
      <c r="D2084" s="368" t="s">
        <v>12273</v>
      </c>
      <c r="E2084" s="367" t="s">
        <v>8523</v>
      </c>
      <c r="F2084" s="367" t="s">
        <v>11401</v>
      </c>
      <c r="G2084" s="367" t="s">
        <v>11401</v>
      </c>
    </row>
    <row r="2085" spans="1:7">
      <c r="A2085" s="366" t="str">
        <f t="shared" si="32"/>
        <v>SINAPI-I 39255</v>
      </c>
      <c r="B2085" s="367" t="s">
        <v>8342</v>
      </c>
      <c r="C2085" s="367">
        <v>39255</v>
      </c>
      <c r="D2085" s="368" t="s">
        <v>12274</v>
      </c>
      <c r="E2085" s="367" t="s">
        <v>8523</v>
      </c>
      <c r="F2085" s="367" t="s">
        <v>12275</v>
      </c>
      <c r="G2085" s="367" t="s">
        <v>12275</v>
      </c>
    </row>
    <row r="2086" spans="1:7">
      <c r="A2086" s="366" t="str">
        <f t="shared" si="32"/>
        <v>SINAPI-I 39253</v>
      </c>
      <c r="B2086" s="367" t="s">
        <v>8342</v>
      </c>
      <c r="C2086" s="367">
        <v>39253</v>
      </c>
      <c r="D2086" s="368" t="s">
        <v>12276</v>
      </c>
      <c r="E2086" s="367" t="s">
        <v>8523</v>
      </c>
      <c r="F2086" s="367" t="s">
        <v>12277</v>
      </c>
      <c r="G2086" s="367" t="s">
        <v>12277</v>
      </c>
    </row>
    <row r="2087" spans="1:7" ht="22.5">
      <c r="A2087" s="366" t="str">
        <f t="shared" si="32"/>
        <v>SINAPI-I 2446</v>
      </c>
      <c r="B2087" s="367" t="s">
        <v>8342</v>
      </c>
      <c r="C2087" s="367">
        <v>2446</v>
      </c>
      <c r="D2087" s="368" t="s">
        <v>12278</v>
      </c>
      <c r="E2087" s="367" t="s">
        <v>8523</v>
      </c>
      <c r="F2087" s="367" t="s">
        <v>12279</v>
      </c>
      <c r="G2087" s="367" t="s">
        <v>12279</v>
      </c>
    </row>
    <row r="2088" spans="1:7" ht="22.5">
      <c r="A2088" s="366" t="str">
        <f t="shared" si="32"/>
        <v>SINAPI-I 2442</v>
      </c>
      <c r="B2088" s="367" t="s">
        <v>8342</v>
      </c>
      <c r="C2088" s="367">
        <v>2442</v>
      </c>
      <c r="D2088" s="368" t="s">
        <v>12280</v>
      </c>
      <c r="E2088" s="367" t="s">
        <v>8523</v>
      </c>
      <c r="F2088" s="367" t="s">
        <v>12281</v>
      </c>
      <c r="G2088" s="367" t="s">
        <v>12281</v>
      </c>
    </row>
    <row r="2089" spans="1:7" ht="22.5">
      <c r="A2089" s="366" t="str">
        <f t="shared" si="32"/>
        <v>SINAPI-I 39246</v>
      </c>
      <c r="B2089" s="367" t="s">
        <v>8342</v>
      </c>
      <c r="C2089" s="367">
        <v>39246</v>
      </c>
      <c r="D2089" s="368" t="s">
        <v>12282</v>
      </c>
      <c r="E2089" s="367" t="s">
        <v>8523</v>
      </c>
      <c r="F2089" s="367" t="s">
        <v>12283</v>
      </c>
      <c r="G2089" s="367" t="s">
        <v>12283</v>
      </c>
    </row>
    <row r="2090" spans="1:7" ht="22.5">
      <c r="A2090" s="366" t="str">
        <f t="shared" si="32"/>
        <v>SINAPI-I 39247</v>
      </c>
      <c r="B2090" s="367" t="s">
        <v>8342</v>
      </c>
      <c r="C2090" s="367">
        <v>39247</v>
      </c>
      <c r="D2090" s="368" t="s">
        <v>12284</v>
      </c>
      <c r="E2090" s="367" t="s">
        <v>8523</v>
      </c>
      <c r="F2090" s="367" t="s">
        <v>12285</v>
      </c>
      <c r="G2090" s="367" t="s">
        <v>12285</v>
      </c>
    </row>
    <row r="2091" spans="1:7" ht="22.5">
      <c r="A2091" s="366" t="str">
        <f t="shared" si="32"/>
        <v>SINAPI-I 39248</v>
      </c>
      <c r="B2091" s="367" t="s">
        <v>8342</v>
      </c>
      <c r="C2091" s="367">
        <v>39248</v>
      </c>
      <c r="D2091" s="368" t="s">
        <v>12286</v>
      </c>
      <c r="E2091" s="367" t="s">
        <v>8523</v>
      </c>
      <c r="F2091" s="367" t="s">
        <v>11223</v>
      </c>
      <c r="G2091" s="367" t="s">
        <v>11223</v>
      </c>
    </row>
    <row r="2092" spans="1:7">
      <c r="A2092" s="366" t="str">
        <f t="shared" si="32"/>
        <v>SINAPI-I 2438</v>
      </c>
      <c r="B2092" s="367" t="s">
        <v>8342</v>
      </c>
      <c r="C2092" s="367">
        <v>2438</v>
      </c>
      <c r="D2092" s="368" t="s">
        <v>12287</v>
      </c>
      <c r="E2092" s="367" t="s">
        <v>8344</v>
      </c>
      <c r="F2092" s="367" t="s">
        <v>12288</v>
      </c>
      <c r="G2092" s="367" t="s">
        <v>12289</v>
      </c>
    </row>
    <row r="2093" spans="1:7">
      <c r="A2093" s="366" t="str">
        <f t="shared" si="32"/>
        <v>SINAPI-I 40922</v>
      </c>
      <c r="B2093" s="367" t="s">
        <v>8342</v>
      </c>
      <c r="C2093" s="367">
        <v>40922</v>
      </c>
      <c r="D2093" s="368" t="s">
        <v>12290</v>
      </c>
      <c r="E2093" s="367" t="s">
        <v>8348</v>
      </c>
      <c r="F2093" s="367" t="s">
        <v>12291</v>
      </c>
      <c r="G2093" s="367" t="s">
        <v>12292</v>
      </c>
    </row>
    <row r="2094" spans="1:7" ht="22.5">
      <c r="A2094" s="366" t="str">
        <f t="shared" si="32"/>
        <v>SINAPI-I 36486</v>
      </c>
      <c r="B2094" s="367" t="s">
        <v>8342</v>
      </c>
      <c r="C2094" s="367">
        <v>36486</v>
      </c>
      <c r="D2094" s="368" t="s">
        <v>12293</v>
      </c>
      <c r="E2094" s="367" t="s">
        <v>8327</v>
      </c>
      <c r="F2094" s="367" t="s">
        <v>12294</v>
      </c>
      <c r="G2094" s="367" t="s">
        <v>12294</v>
      </c>
    </row>
    <row r="2095" spans="1:7" ht="22.5">
      <c r="A2095" s="366" t="str">
        <f t="shared" si="32"/>
        <v>SINAPI-I 37777</v>
      </c>
      <c r="B2095" s="367" t="s">
        <v>8342</v>
      </c>
      <c r="C2095" s="367">
        <v>37777</v>
      </c>
      <c r="D2095" s="368" t="s">
        <v>12295</v>
      </c>
      <c r="E2095" s="367" t="s">
        <v>8327</v>
      </c>
      <c r="F2095" s="367" t="s">
        <v>12296</v>
      </c>
      <c r="G2095" s="367" t="s">
        <v>12296</v>
      </c>
    </row>
    <row r="2096" spans="1:7">
      <c r="A2096" s="366" t="str">
        <f t="shared" si="32"/>
        <v>SINAPI-I 12624</v>
      </c>
      <c r="B2096" s="367" t="s">
        <v>8342</v>
      </c>
      <c r="C2096" s="367">
        <v>12624</v>
      </c>
      <c r="D2096" s="368" t="s">
        <v>12297</v>
      </c>
      <c r="E2096" s="367" t="s">
        <v>8327</v>
      </c>
      <c r="F2096" s="367" t="s">
        <v>12298</v>
      </c>
      <c r="G2096" s="367" t="s">
        <v>12298</v>
      </c>
    </row>
    <row r="2097" spans="1:7" ht="22.5">
      <c r="A2097" s="366" t="str">
        <f t="shared" si="32"/>
        <v>SINAPI-I 10638</v>
      </c>
      <c r="B2097" s="367" t="s">
        <v>8342</v>
      </c>
      <c r="C2097" s="367">
        <v>10638</v>
      </c>
      <c r="D2097" s="368" t="s">
        <v>12299</v>
      </c>
      <c r="E2097" s="367" t="s">
        <v>8327</v>
      </c>
      <c r="F2097" s="367" t="s">
        <v>12300</v>
      </c>
      <c r="G2097" s="367" t="s">
        <v>12300</v>
      </c>
    </row>
    <row r="2098" spans="1:7" ht="22.5">
      <c r="A2098" s="366" t="str">
        <f t="shared" si="32"/>
        <v>SINAPI-I 10635</v>
      </c>
      <c r="B2098" s="367" t="s">
        <v>8342</v>
      </c>
      <c r="C2098" s="367">
        <v>10635</v>
      </c>
      <c r="D2098" s="368" t="s">
        <v>12301</v>
      </c>
      <c r="E2098" s="367" t="s">
        <v>8327</v>
      </c>
      <c r="F2098" s="367" t="s">
        <v>12302</v>
      </c>
      <c r="G2098" s="367" t="s">
        <v>12302</v>
      </c>
    </row>
    <row r="2099" spans="1:7" ht="22.5">
      <c r="A2099" s="366" t="str">
        <f t="shared" si="32"/>
        <v>SINAPI-I 10634</v>
      </c>
      <c r="B2099" s="367" t="s">
        <v>8342</v>
      </c>
      <c r="C2099" s="367">
        <v>10634</v>
      </c>
      <c r="D2099" s="368" t="s">
        <v>12303</v>
      </c>
      <c r="E2099" s="367" t="s">
        <v>8327</v>
      </c>
      <c r="F2099" s="367" t="s">
        <v>12304</v>
      </c>
      <c r="G2099" s="367" t="s">
        <v>12304</v>
      </c>
    </row>
    <row r="2100" spans="1:7" ht="22.5">
      <c r="A2100" s="366" t="str">
        <f t="shared" si="32"/>
        <v>SINAPI-I 10636</v>
      </c>
      <c r="B2100" s="367" t="s">
        <v>8342</v>
      </c>
      <c r="C2100" s="367">
        <v>10636</v>
      </c>
      <c r="D2100" s="368" t="s">
        <v>12305</v>
      </c>
      <c r="E2100" s="367" t="s">
        <v>8327</v>
      </c>
      <c r="F2100" s="367" t="s">
        <v>12306</v>
      </c>
      <c r="G2100" s="367" t="s">
        <v>12306</v>
      </c>
    </row>
    <row r="2101" spans="1:7" ht="22.5">
      <c r="A2101" s="366" t="str">
        <f t="shared" si="32"/>
        <v>SINAPI-I 10637</v>
      </c>
      <c r="B2101" s="367" t="s">
        <v>8342</v>
      </c>
      <c r="C2101" s="367">
        <v>10637</v>
      </c>
      <c r="D2101" s="368" t="s">
        <v>12307</v>
      </c>
      <c r="E2101" s="367" t="s">
        <v>8327</v>
      </c>
      <c r="F2101" s="367" t="s">
        <v>12308</v>
      </c>
      <c r="G2101" s="367" t="s">
        <v>12308</v>
      </c>
    </row>
    <row r="2102" spans="1:7">
      <c r="A2102" s="366" t="str">
        <f t="shared" si="32"/>
        <v>SINAPI-I 517</v>
      </c>
      <c r="B2102" s="367" t="s">
        <v>8342</v>
      </c>
      <c r="C2102" s="367">
        <v>517</v>
      </c>
      <c r="D2102" s="368" t="s">
        <v>12309</v>
      </c>
      <c r="E2102" s="367" t="s">
        <v>8551</v>
      </c>
      <c r="F2102" s="367" t="s">
        <v>12310</v>
      </c>
      <c r="G2102" s="367" t="s">
        <v>12310</v>
      </c>
    </row>
    <row r="2103" spans="1:7">
      <c r="A2103" s="366" t="str">
        <f t="shared" si="32"/>
        <v>SINAPI-I 37534</v>
      </c>
      <c r="B2103" s="367" t="s">
        <v>8342</v>
      </c>
      <c r="C2103" s="367">
        <v>37534</v>
      </c>
      <c r="D2103" s="368" t="s">
        <v>12311</v>
      </c>
      <c r="E2103" s="367" t="s">
        <v>8574</v>
      </c>
      <c r="F2103" s="367" t="s">
        <v>10013</v>
      </c>
      <c r="G2103" s="367" t="s">
        <v>10013</v>
      </c>
    </row>
    <row r="2104" spans="1:7">
      <c r="A2104" s="366" t="str">
        <f t="shared" si="32"/>
        <v>SINAPI-I 37535</v>
      </c>
      <c r="B2104" s="367" t="s">
        <v>8342</v>
      </c>
      <c r="C2104" s="367">
        <v>37535</v>
      </c>
      <c r="D2104" s="368" t="s">
        <v>12312</v>
      </c>
      <c r="E2104" s="367" t="s">
        <v>8574</v>
      </c>
      <c r="F2104" s="367" t="s">
        <v>10013</v>
      </c>
      <c r="G2104" s="367" t="s">
        <v>10013</v>
      </c>
    </row>
    <row r="2105" spans="1:7">
      <c r="A2105" s="366" t="str">
        <f t="shared" si="32"/>
        <v>SINAPI-I 37533</v>
      </c>
      <c r="B2105" s="367" t="s">
        <v>8342</v>
      </c>
      <c r="C2105" s="367">
        <v>37533</v>
      </c>
      <c r="D2105" s="368" t="s">
        <v>12313</v>
      </c>
      <c r="E2105" s="367" t="s">
        <v>8574</v>
      </c>
      <c r="F2105" s="367" t="s">
        <v>10013</v>
      </c>
      <c r="G2105" s="367" t="s">
        <v>10013</v>
      </c>
    </row>
    <row r="2106" spans="1:7">
      <c r="A2106" s="366" t="str">
        <f t="shared" si="32"/>
        <v>SINAPI-I 37537</v>
      </c>
      <c r="B2106" s="367" t="s">
        <v>8342</v>
      </c>
      <c r="C2106" s="367">
        <v>37537</v>
      </c>
      <c r="D2106" s="368" t="s">
        <v>12314</v>
      </c>
      <c r="E2106" s="367" t="s">
        <v>8574</v>
      </c>
      <c r="F2106" s="367" t="s">
        <v>12315</v>
      </c>
      <c r="G2106" s="367" t="s">
        <v>12315</v>
      </c>
    </row>
    <row r="2107" spans="1:7">
      <c r="A2107" s="366" t="str">
        <f t="shared" si="32"/>
        <v>SINAPI-I 37536</v>
      </c>
      <c r="B2107" s="367" t="s">
        <v>8342</v>
      </c>
      <c r="C2107" s="367">
        <v>37536</v>
      </c>
      <c r="D2107" s="368" t="s">
        <v>12316</v>
      </c>
      <c r="E2107" s="367" t="s">
        <v>8574</v>
      </c>
      <c r="F2107" s="367" t="s">
        <v>12315</v>
      </c>
      <c r="G2107" s="367" t="s">
        <v>12315</v>
      </c>
    </row>
    <row r="2108" spans="1:7">
      <c r="A2108" s="366" t="str">
        <f t="shared" si="32"/>
        <v>SINAPI-I 37532</v>
      </c>
      <c r="B2108" s="367" t="s">
        <v>8342</v>
      </c>
      <c r="C2108" s="367">
        <v>37532</v>
      </c>
      <c r="D2108" s="368" t="s">
        <v>12317</v>
      </c>
      <c r="E2108" s="367" t="s">
        <v>8574</v>
      </c>
      <c r="F2108" s="367" t="s">
        <v>12315</v>
      </c>
      <c r="G2108" s="367" t="s">
        <v>12315</v>
      </c>
    </row>
    <row r="2109" spans="1:7">
      <c r="A2109" s="366" t="str">
        <f t="shared" si="32"/>
        <v>SINAPI-I 2696</v>
      </c>
      <c r="B2109" s="367" t="s">
        <v>8342</v>
      </c>
      <c r="C2109" s="367">
        <v>2696</v>
      </c>
      <c r="D2109" s="368" t="s">
        <v>12318</v>
      </c>
      <c r="E2109" s="367" t="s">
        <v>8344</v>
      </c>
      <c r="F2109" s="367" t="s">
        <v>12319</v>
      </c>
      <c r="G2109" s="367" t="s">
        <v>11827</v>
      </c>
    </row>
    <row r="2110" spans="1:7">
      <c r="A2110" s="366" t="str">
        <f t="shared" si="32"/>
        <v>SINAPI-I 40928</v>
      </c>
      <c r="B2110" s="367" t="s">
        <v>8342</v>
      </c>
      <c r="C2110" s="367">
        <v>40928</v>
      </c>
      <c r="D2110" s="368" t="s">
        <v>12320</v>
      </c>
      <c r="E2110" s="367" t="s">
        <v>8348</v>
      </c>
      <c r="F2110" s="367" t="s">
        <v>12321</v>
      </c>
      <c r="G2110" s="367" t="s">
        <v>12322</v>
      </c>
    </row>
    <row r="2111" spans="1:7">
      <c r="A2111" s="366" t="str">
        <f t="shared" si="32"/>
        <v>SINAPI-I 4083</v>
      </c>
      <c r="B2111" s="367" t="s">
        <v>8342</v>
      </c>
      <c r="C2111" s="367">
        <v>4083</v>
      </c>
      <c r="D2111" s="368" t="s">
        <v>12323</v>
      </c>
      <c r="E2111" s="367" t="s">
        <v>8344</v>
      </c>
      <c r="F2111" s="367" t="s">
        <v>12324</v>
      </c>
      <c r="G2111" s="367" t="s">
        <v>12325</v>
      </c>
    </row>
    <row r="2112" spans="1:7">
      <c r="A2112" s="366" t="str">
        <f t="shared" si="32"/>
        <v>SINAPI-I 40818</v>
      </c>
      <c r="B2112" s="367" t="s">
        <v>8342</v>
      </c>
      <c r="C2112" s="367">
        <v>40818</v>
      </c>
      <c r="D2112" s="368" t="s">
        <v>12326</v>
      </c>
      <c r="E2112" s="367" t="s">
        <v>8348</v>
      </c>
      <c r="F2112" s="367" t="s">
        <v>12327</v>
      </c>
      <c r="G2112" s="367" t="s">
        <v>12328</v>
      </c>
    </row>
    <row r="2113" spans="1:7">
      <c r="A2113" s="366" t="str">
        <f t="shared" si="32"/>
        <v>SINAPI-I 43146</v>
      </c>
      <c r="B2113" s="367" t="s">
        <v>8342</v>
      </c>
      <c r="C2113" s="367">
        <v>43146</v>
      </c>
      <c r="D2113" s="368" t="s">
        <v>12329</v>
      </c>
      <c r="E2113" s="367" t="s">
        <v>8574</v>
      </c>
      <c r="F2113" s="367" t="s">
        <v>12330</v>
      </c>
      <c r="G2113" s="367" t="s">
        <v>12330</v>
      </c>
    </row>
    <row r="2114" spans="1:7">
      <c r="A2114" s="366" t="str">
        <f t="shared" si="32"/>
        <v>SINAPI-I 2705</v>
      </c>
      <c r="B2114" s="367" t="s">
        <v>8342</v>
      </c>
      <c r="C2114" s="367">
        <v>2705</v>
      </c>
      <c r="D2114" s="368" t="s">
        <v>12331</v>
      </c>
      <c r="E2114" s="367" t="s">
        <v>12332</v>
      </c>
      <c r="F2114" s="367" t="s">
        <v>8633</v>
      </c>
      <c r="G2114" s="367" t="s">
        <v>8633</v>
      </c>
    </row>
    <row r="2115" spans="1:7" ht="22.5">
      <c r="A2115" s="366" t="str">
        <f t="shared" si="32"/>
        <v>SINAPI-I 14250</v>
      </c>
      <c r="B2115" s="367" t="s">
        <v>8342</v>
      </c>
      <c r="C2115" s="367">
        <v>14250</v>
      </c>
      <c r="D2115" s="368" t="s">
        <v>12333</v>
      </c>
      <c r="E2115" s="367" t="s">
        <v>12332</v>
      </c>
      <c r="F2115" s="367" t="s">
        <v>8371</v>
      </c>
      <c r="G2115" s="367" t="s">
        <v>8371</v>
      </c>
    </row>
    <row r="2116" spans="1:7">
      <c r="A2116" s="366" t="str">
        <f t="shared" si="32"/>
        <v>SINAPI-I 11683</v>
      </c>
      <c r="B2116" s="367" t="s">
        <v>8342</v>
      </c>
      <c r="C2116" s="367">
        <v>11683</v>
      </c>
      <c r="D2116" s="368" t="s">
        <v>12334</v>
      </c>
      <c r="E2116" s="367" t="s">
        <v>8327</v>
      </c>
      <c r="F2116" s="367" t="s">
        <v>11085</v>
      </c>
      <c r="G2116" s="367" t="s">
        <v>11085</v>
      </c>
    </row>
    <row r="2117" spans="1:7">
      <c r="A2117" s="366" t="str">
        <f t="shared" si="32"/>
        <v>SINAPI-I 11684</v>
      </c>
      <c r="B2117" s="367" t="s">
        <v>8342</v>
      </c>
      <c r="C2117" s="367">
        <v>11684</v>
      </c>
      <c r="D2117" s="368" t="s">
        <v>12335</v>
      </c>
      <c r="E2117" s="367" t="s">
        <v>8327</v>
      </c>
      <c r="F2117" s="367" t="s">
        <v>10854</v>
      </c>
      <c r="G2117" s="367" t="s">
        <v>10854</v>
      </c>
    </row>
    <row r="2118" spans="1:7">
      <c r="A2118" s="366" t="str">
        <f t="shared" si="32"/>
        <v>SINAPI-I 6141</v>
      </c>
      <c r="B2118" s="367" t="s">
        <v>8342</v>
      </c>
      <c r="C2118" s="367">
        <v>6141</v>
      </c>
      <c r="D2118" s="368" t="s">
        <v>12336</v>
      </c>
      <c r="E2118" s="367" t="s">
        <v>8327</v>
      </c>
      <c r="F2118" s="367" t="s">
        <v>11621</v>
      </c>
      <c r="G2118" s="367" t="s">
        <v>11621</v>
      </c>
    </row>
    <row r="2119" spans="1:7">
      <c r="A2119" s="366" t="str">
        <f t="shared" ref="A2119:A2182" si="33">CONCATENAR</f>
        <v>SINAPI-I 11681</v>
      </c>
      <c r="B2119" s="367" t="s">
        <v>8342</v>
      </c>
      <c r="C2119" s="367">
        <v>11681</v>
      </c>
      <c r="D2119" s="368" t="s">
        <v>12337</v>
      </c>
      <c r="E2119" s="367" t="s">
        <v>8327</v>
      </c>
      <c r="F2119" s="367" t="s">
        <v>12338</v>
      </c>
      <c r="G2119" s="367" t="s">
        <v>12338</v>
      </c>
    </row>
    <row r="2120" spans="1:7">
      <c r="A2120" s="366" t="str">
        <f t="shared" si="33"/>
        <v>SINAPI-I 2706</v>
      </c>
      <c r="B2120" s="367" t="s">
        <v>8342</v>
      </c>
      <c r="C2120" s="367">
        <v>2706</v>
      </c>
      <c r="D2120" s="368" t="s">
        <v>12339</v>
      </c>
      <c r="E2120" s="367" t="s">
        <v>8344</v>
      </c>
      <c r="F2120" s="367" t="s">
        <v>12340</v>
      </c>
      <c r="G2120" s="367" t="s">
        <v>12341</v>
      </c>
    </row>
    <row r="2121" spans="1:7">
      <c r="A2121" s="366" t="str">
        <f t="shared" si="33"/>
        <v>SINAPI-I 40811</v>
      </c>
      <c r="B2121" s="367" t="s">
        <v>8342</v>
      </c>
      <c r="C2121" s="367">
        <v>40811</v>
      </c>
      <c r="D2121" s="368" t="s">
        <v>12342</v>
      </c>
      <c r="E2121" s="367" t="s">
        <v>8348</v>
      </c>
      <c r="F2121" s="367" t="s">
        <v>12343</v>
      </c>
      <c r="G2121" s="367" t="s">
        <v>12344</v>
      </c>
    </row>
    <row r="2122" spans="1:7">
      <c r="A2122" s="366" t="str">
        <f t="shared" si="33"/>
        <v>SINAPI-I 2707</v>
      </c>
      <c r="B2122" s="367" t="s">
        <v>8342</v>
      </c>
      <c r="C2122" s="367">
        <v>2707</v>
      </c>
      <c r="D2122" s="368" t="s">
        <v>12345</v>
      </c>
      <c r="E2122" s="367" t="s">
        <v>8344</v>
      </c>
      <c r="F2122" s="367" t="s">
        <v>12346</v>
      </c>
      <c r="G2122" s="367" t="s">
        <v>12347</v>
      </c>
    </row>
    <row r="2123" spans="1:7">
      <c r="A2123" s="366" t="str">
        <f t="shared" si="33"/>
        <v>SINAPI-I 40813</v>
      </c>
      <c r="B2123" s="367" t="s">
        <v>8342</v>
      </c>
      <c r="C2123" s="367">
        <v>40813</v>
      </c>
      <c r="D2123" s="368" t="s">
        <v>12348</v>
      </c>
      <c r="E2123" s="367" t="s">
        <v>8348</v>
      </c>
      <c r="F2123" s="367" t="s">
        <v>12349</v>
      </c>
      <c r="G2123" s="367" t="s">
        <v>12350</v>
      </c>
    </row>
    <row r="2124" spans="1:7">
      <c r="A2124" s="366" t="str">
        <f t="shared" si="33"/>
        <v>SINAPI-I 2708</v>
      </c>
      <c r="B2124" s="367" t="s">
        <v>8342</v>
      </c>
      <c r="C2124" s="367">
        <v>2708</v>
      </c>
      <c r="D2124" s="368" t="s">
        <v>12351</v>
      </c>
      <c r="E2124" s="367" t="s">
        <v>8344</v>
      </c>
      <c r="F2124" s="367" t="s">
        <v>12352</v>
      </c>
      <c r="G2124" s="367" t="s">
        <v>12353</v>
      </c>
    </row>
    <row r="2125" spans="1:7">
      <c r="A2125" s="366" t="str">
        <f t="shared" si="33"/>
        <v>SINAPI-I 40814</v>
      </c>
      <c r="B2125" s="367" t="s">
        <v>8342</v>
      </c>
      <c r="C2125" s="367">
        <v>40814</v>
      </c>
      <c r="D2125" s="368" t="s">
        <v>12354</v>
      </c>
      <c r="E2125" s="367" t="s">
        <v>8348</v>
      </c>
      <c r="F2125" s="367" t="s">
        <v>12355</v>
      </c>
      <c r="G2125" s="367" t="s">
        <v>12356</v>
      </c>
    </row>
    <row r="2126" spans="1:7">
      <c r="A2126" s="366" t="str">
        <f t="shared" si="33"/>
        <v>SINAPI-I 34779</v>
      </c>
      <c r="B2126" s="367" t="s">
        <v>8342</v>
      </c>
      <c r="C2126" s="367">
        <v>34779</v>
      </c>
      <c r="D2126" s="368" t="s">
        <v>12357</v>
      </c>
      <c r="E2126" s="367" t="s">
        <v>8344</v>
      </c>
      <c r="F2126" s="367" t="s">
        <v>12358</v>
      </c>
      <c r="G2126" s="367" t="s">
        <v>12359</v>
      </c>
    </row>
    <row r="2127" spans="1:7">
      <c r="A2127" s="366" t="str">
        <f t="shared" si="33"/>
        <v>SINAPI-I 40936</v>
      </c>
      <c r="B2127" s="367" t="s">
        <v>8342</v>
      </c>
      <c r="C2127" s="367">
        <v>40936</v>
      </c>
      <c r="D2127" s="368" t="s">
        <v>12360</v>
      </c>
      <c r="E2127" s="367" t="s">
        <v>8348</v>
      </c>
      <c r="F2127" s="367" t="s">
        <v>12361</v>
      </c>
      <c r="G2127" s="367" t="s">
        <v>12362</v>
      </c>
    </row>
    <row r="2128" spans="1:7">
      <c r="A2128" s="366" t="str">
        <f t="shared" si="33"/>
        <v>SINAPI-I 34780</v>
      </c>
      <c r="B2128" s="367" t="s">
        <v>8342</v>
      </c>
      <c r="C2128" s="367">
        <v>34780</v>
      </c>
      <c r="D2128" s="368" t="s">
        <v>12363</v>
      </c>
      <c r="E2128" s="367" t="s">
        <v>8344</v>
      </c>
      <c r="F2128" s="367" t="s">
        <v>12364</v>
      </c>
      <c r="G2128" s="367" t="s">
        <v>12365</v>
      </c>
    </row>
    <row r="2129" spans="1:7">
      <c r="A2129" s="366" t="str">
        <f t="shared" si="33"/>
        <v>SINAPI-I 40937</v>
      </c>
      <c r="B2129" s="367" t="s">
        <v>8342</v>
      </c>
      <c r="C2129" s="367">
        <v>40937</v>
      </c>
      <c r="D2129" s="368" t="s">
        <v>12366</v>
      </c>
      <c r="E2129" s="367" t="s">
        <v>8348</v>
      </c>
      <c r="F2129" s="367" t="s">
        <v>12367</v>
      </c>
      <c r="G2129" s="367" t="s">
        <v>12368</v>
      </c>
    </row>
    <row r="2130" spans="1:7">
      <c r="A2130" s="366" t="str">
        <f t="shared" si="33"/>
        <v>SINAPI-I 34782</v>
      </c>
      <c r="B2130" s="367" t="s">
        <v>8342</v>
      </c>
      <c r="C2130" s="367">
        <v>34782</v>
      </c>
      <c r="D2130" s="368" t="s">
        <v>12369</v>
      </c>
      <c r="E2130" s="367" t="s">
        <v>8344</v>
      </c>
      <c r="F2130" s="367" t="s">
        <v>12370</v>
      </c>
      <c r="G2130" s="367" t="s">
        <v>12371</v>
      </c>
    </row>
    <row r="2131" spans="1:7">
      <c r="A2131" s="366" t="str">
        <f t="shared" si="33"/>
        <v>SINAPI-I 40938</v>
      </c>
      <c r="B2131" s="367" t="s">
        <v>8342</v>
      </c>
      <c r="C2131" s="367">
        <v>40938</v>
      </c>
      <c r="D2131" s="368" t="s">
        <v>12372</v>
      </c>
      <c r="E2131" s="367" t="s">
        <v>8348</v>
      </c>
      <c r="F2131" s="367" t="s">
        <v>12373</v>
      </c>
      <c r="G2131" s="367" t="s">
        <v>12374</v>
      </c>
    </row>
    <row r="2132" spans="1:7">
      <c r="A2132" s="366" t="str">
        <f t="shared" si="33"/>
        <v>SINAPI-I 34783</v>
      </c>
      <c r="B2132" s="367" t="s">
        <v>8342</v>
      </c>
      <c r="C2132" s="367">
        <v>34783</v>
      </c>
      <c r="D2132" s="368" t="s">
        <v>12375</v>
      </c>
      <c r="E2132" s="367" t="s">
        <v>8344</v>
      </c>
      <c r="F2132" s="367" t="s">
        <v>12376</v>
      </c>
      <c r="G2132" s="367" t="s">
        <v>12377</v>
      </c>
    </row>
    <row r="2133" spans="1:7">
      <c r="A2133" s="366" t="str">
        <f t="shared" si="33"/>
        <v>SINAPI-I 40939</v>
      </c>
      <c r="B2133" s="367" t="s">
        <v>8342</v>
      </c>
      <c r="C2133" s="367">
        <v>40939</v>
      </c>
      <c r="D2133" s="368" t="s">
        <v>12378</v>
      </c>
      <c r="E2133" s="367" t="s">
        <v>8348</v>
      </c>
      <c r="F2133" s="367" t="s">
        <v>12379</v>
      </c>
      <c r="G2133" s="367" t="s">
        <v>12380</v>
      </c>
    </row>
    <row r="2134" spans="1:7">
      <c r="A2134" s="366" t="str">
        <f t="shared" si="33"/>
        <v>SINAPI-I 34785</v>
      </c>
      <c r="B2134" s="367" t="s">
        <v>8342</v>
      </c>
      <c r="C2134" s="367">
        <v>34785</v>
      </c>
      <c r="D2134" s="368" t="s">
        <v>12381</v>
      </c>
      <c r="E2134" s="367" t="s">
        <v>8344</v>
      </c>
      <c r="F2134" s="367" t="s">
        <v>12382</v>
      </c>
      <c r="G2134" s="367" t="s">
        <v>12383</v>
      </c>
    </row>
    <row r="2135" spans="1:7">
      <c r="A2135" s="366" t="str">
        <f t="shared" si="33"/>
        <v>SINAPI-I 40940</v>
      </c>
      <c r="B2135" s="367" t="s">
        <v>8342</v>
      </c>
      <c r="C2135" s="367">
        <v>40940</v>
      </c>
      <c r="D2135" s="368" t="s">
        <v>12384</v>
      </c>
      <c r="E2135" s="367" t="s">
        <v>8348</v>
      </c>
      <c r="F2135" s="367" t="s">
        <v>12385</v>
      </c>
      <c r="G2135" s="367" t="s">
        <v>12386</v>
      </c>
    </row>
    <row r="2136" spans="1:7">
      <c r="A2136" s="366" t="str">
        <f t="shared" si="33"/>
        <v>SINAPI-I 38403</v>
      </c>
      <c r="B2136" s="367" t="s">
        <v>8342</v>
      </c>
      <c r="C2136" s="367">
        <v>38403</v>
      </c>
      <c r="D2136" s="368" t="s">
        <v>12387</v>
      </c>
      <c r="E2136" s="367" t="s">
        <v>8327</v>
      </c>
      <c r="F2136" s="367" t="s">
        <v>12388</v>
      </c>
      <c r="G2136" s="367" t="s">
        <v>12388</v>
      </c>
    </row>
    <row r="2137" spans="1:7" ht="22.5">
      <c r="A2137" s="366" t="str">
        <f t="shared" si="33"/>
        <v>SINAPI-I 37774</v>
      </c>
      <c r="B2137" s="367" t="s">
        <v>8342</v>
      </c>
      <c r="C2137" s="367">
        <v>37774</v>
      </c>
      <c r="D2137" s="368" t="s">
        <v>12389</v>
      </c>
      <c r="E2137" s="367" t="s">
        <v>8327</v>
      </c>
      <c r="F2137" s="367" t="s">
        <v>12390</v>
      </c>
      <c r="G2137" s="367" t="s">
        <v>12390</v>
      </c>
    </row>
    <row r="2138" spans="1:7" ht="33.75">
      <c r="A2138" s="366" t="str">
        <f t="shared" si="33"/>
        <v>SINAPI-I 38630</v>
      </c>
      <c r="B2138" s="367" t="s">
        <v>8342</v>
      </c>
      <c r="C2138" s="367">
        <v>38630</v>
      </c>
      <c r="D2138" s="368" t="s">
        <v>12391</v>
      </c>
      <c r="E2138" s="367" t="s">
        <v>8327</v>
      </c>
      <c r="F2138" s="367" t="s">
        <v>12392</v>
      </c>
      <c r="G2138" s="367" t="s">
        <v>12392</v>
      </c>
    </row>
    <row r="2139" spans="1:7" ht="33.75">
      <c r="A2139" s="366" t="str">
        <f t="shared" si="33"/>
        <v>SINAPI-I 38629</v>
      </c>
      <c r="B2139" s="367" t="s">
        <v>8342</v>
      </c>
      <c r="C2139" s="367">
        <v>38629</v>
      </c>
      <c r="D2139" s="368" t="s">
        <v>12393</v>
      </c>
      <c r="E2139" s="367" t="s">
        <v>8327</v>
      </c>
      <c r="F2139" s="367" t="s">
        <v>12394</v>
      </c>
      <c r="G2139" s="367" t="s">
        <v>12394</v>
      </c>
    </row>
    <row r="2140" spans="1:7">
      <c r="A2140" s="366" t="str">
        <f t="shared" si="33"/>
        <v>SINAPI-I 38476</v>
      </c>
      <c r="B2140" s="367" t="s">
        <v>8342</v>
      </c>
      <c r="C2140" s="367">
        <v>38476</v>
      </c>
      <c r="D2140" s="368" t="s">
        <v>12395</v>
      </c>
      <c r="E2140" s="367" t="s">
        <v>8327</v>
      </c>
      <c r="F2140" s="367" t="s">
        <v>12396</v>
      </c>
      <c r="G2140" s="367" t="s">
        <v>12396</v>
      </c>
    </row>
    <row r="2141" spans="1:7">
      <c r="A2141" s="366" t="str">
        <f t="shared" si="33"/>
        <v>SINAPI-I 38477</v>
      </c>
      <c r="B2141" s="367" t="s">
        <v>8342</v>
      </c>
      <c r="C2141" s="367">
        <v>38477</v>
      </c>
      <c r="D2141" s="368" t="s">
        <v>12397</v>
      </c>
      <c r="E2141" s="367" t="s">
        <v>8327</v>
      </c>
      <c r="F2141" s="367" t="s">
        <v>12398</v>
      </c>
      <c r="G2141" s="367" t="s">
        <v>12398</v>
      </c>
    </row>
    <row r="2142" spans="1:7" ht="22.5">
      <c r="A2142" s="366" t="str">
        <f t="shared" si="33"/>
        <v>SINAPI-I 40635</v>
      </c>
      <c r="B2142" s="367" t="s">
        <v>8342</v>
      </c>
      <c r="C2142" s="367">
        <v>40635</v>
      </c>
      <c r="D2142" s="368" t="s">
        <v>12399</v>
      </c>
      <c r="E2142" s="367" t="s">
        <v>8327</v>
      </c>
      <c r="F2142" s="367" t="s">
        <v>12400</v>
      </c>
      <c r="G2142" s="367" t="s">
        <v>12400</v>
      </c>
    </row>
    <row r="2143" spans="1:7" ht="22.5">
      <c r="A2143" s="366" t="str">
        <f t="shared" si="33"/>
        <v>SINAPI-I 36483</v>
      </c>
      <c r="B2143" s="367" t="s">
        <v>8342</v>
      </c>
      <c r="C2143" s="367">
        <v>36483</v>
      </c>
      <c r="D2143" s="368" t="s">
        <v>12401</v>
      </c>
      <c r="E2143" s="367" t="s">
        <v>8327</v>
      </c>
      <c r="F2143" s="367" t="s">
        <v>12402</v>
      </c>
      <c r="G2143" s="367" t="s">
        <v>12402</v>
      </c>
    </row>
    <row r="2144" spans="1:7" ht="22.5">
      <c r="A2144" s="366" t="str">
        <f t="shared" si="33"/>
        <v>SINAPI-I 14525</v>
      </c>
      <c r="B2144" s="367" t="s">
        <v>8342</v>
      </c>
      <c r="C2144" s="367">
        <v>14525</v>
      </c>
      <c r="D2144" s="368" t="s">
        <v>12403</v>
      </c>
      <c r="E2144" s="367" t="s">
        <v>8327</v>
      </c>
      <c r="F2144" s="367" t="s">
        <v>12404</v>
      </c>
      <c r="G2144" s="367" t="s">
        <v>12404</v>
      </c>
    </row>
    <row r="2145" spans="1:7" ht="22.5">
      <c r="A2145" s="366" t="str">
        <f t="shared" si="33"/>
        <v>SINAPI-I 36482</v>
      </c>
      <c r="B2145" s="367" t="s">
        <v>8342</v>
      </c>
      <c r="C2145" s="367">
        <v>36482</v>
      </c>
      <c r="D2145" s="368" t="s">
        <v>12405</v>
      </c>
      <c r="E2145" s="367" t="s">
        <v>8327</v>
      </c>
      <c r="F2145" s="367" t="s">
        <v>12406</v>
      </c>
      <c r="G2145" s="367" t="s">
        <v>12406</v>
      </c>
    </row>
    <row r="2146" spans="1:7" ht="22.5">
      <c r="A2146" s="366" t="str">
        <f t="shared" si="33"/>
        <v>SINAPI-I 36408</v>
      </c>
      <c r="B2146" s="367" t="s">
        <v>8342</v>
      </c>
      <c r="C2146" s="367">
        <v>36408</v>
      </c>
      <c r="D2146" s="368" t="s">
        <v>12407</v>
      </c>
      <c r="E2146" s="367" t="s">
        <v>8327</v>
      </c>
      <c r="F2146" s="367" t="s">
        <v>12408</v>
      </c>
      <c r="G2146" s="367" t="s">
        <v>12408</v>
      </c>
    </row>
    <row r="2147" spans="1:7">
      <c r="A2147" s="366" t="str">
        <f t="shared" si="33"/>
        <v>SINAPI-I 2723</v>
      </c>
      <c r="B2147" s="367" t="s">
        <v>8342</v>
      </c>
      <c r="C2147" s="367">
        <v>2723</v>
      </c>
      <c r="D2147" s="368" t="s">
        <v>12409</v>
      </c>
      <c r="E2147" s="367" t="s">
        <v>8327</v>
      </c>
      <c r="F2147" s="367" t="s">
        <v>12410</v>
      </c>
      <c r="G2147" s="367" t="s">
        <v>12410</v>
      </c>
    </row>
    <row r="2148" spans="1:7" ht="22.5">
      <c r="A2148" s="366" t="str">
        <f t="shared" si="33"/>
        <v>SINAPI-I 36481</v>
      </c>
      <c r="B2148" s="367" t="s">
        <v>8342</v>
      </c>
      <c r="C2148" s="367">
        <v>36481</v>
      </c>
      <c r="D2148" s="368" t="s">
        <v>12411</v>
      </c>
      <c r="E2148" s="367" t="s">
        <v>8327</v>
      </c>
      <c r="F2148" s="367" t="s">
        <v>12412</v>
      </c>
      <c r="G2148" s="367" t="s">
        <v>12412</v>
      </c>
    </row>
    <row r="2149" spans="1:7">
      <c r="A2149" s="366" t="str">
        <f t="shared" si="33"/>
        <v>SINAPI-I 10685</v>
      </c>
      <c r="B2149" s="367" t="s">
        <v>8342</v>
      </c>
      <c r="C2149" s="367">
        <v>10685</v>
      </c>
      <c r="D2149" s="368" t="s">
        <v>12413</v>
      </c>
      <c r="E2149" s="367" t="s">
        <v>8327</v>
      </c>
      <c r="F2149" s="367" t="s">
        <v>12414</v>
      </c>
      <c r="G2149" s="367" t="s">
        <v>12414</v>
      </c>
    </row>
    <row r="2150" spans="1:7" ht="22.5">
      <c r="A2150" s="366" t="str">
        <f t="shared" si="33"/>
        <v>SINAPI-I 40636</v>
      </c>
      <c r="B2150" s="367" t="s">
        <v>8342</v>
      </c>
      <c r="C2150" s="367">
        <v>40636</v>
      </c>
      <c r="D2150" s="368" t="s">
        <v>12415</v>
      </c>
      <c r="E2150" s="367" t="s">
        <v>8327</v>
      </c>
      <c r="F2150" s="367" t="s">
        <v>12416</v>
      </c>
      <c r="G2150" s="367" t="s">
        <v>12416</v>
      </c>
    </row>
    <row r="2151" spans="1:7">
      <c r="A2151" s="366" t="str">
        <f t="shared" si="33"/>
        <v>SINAPI-I 4111</v>
      </c>
      <c r="B2151" s="367" t="s">
        <v>8342</v>
      </c>
      <c r="C2151" s="367">
        <v>4111</v>
      </c>
      <c r="D2151" s="368" t="s">
        <v>12417</v>
      </c>
      <c r="E2151" s="367" t="s">
        <v>8327</v>
      </c>
      <c r="F2151" s="367" t="s">
        <v>12418</v>
      </c>
      <c r="G2151" s="367" t="s">
        <v>12418</v>
      </c>
    </row>
    <row r="2152" spans="1:7">
      <c r="A2152" s="366" t="str">
        <f t="shared" si="33"/>
        <v>SINAPI-I 26021</v>
      </c>
      <c r="B2152" s="367" t="s">
        <v>8342</v>
      </c>
      <c r="C2152" s="367">
        <v>26021</v>
      </c>
      <c r="D2152" s="368" t="s">
        <v>12419</v>
      </c>
      <c r="E2152" s="367" t="s">
        <v>8327</v>
      </c>
      <c r="F2152" s="367" t="s">
        <v>12420</v>
      </c>
      <c r="G2152" s="367" t="s">
        <v>12420</v>
      </c>
    </row>
    <row r="2153" spans="1:7">
      <c r="A2153" s="366" t="str">
        <f t="shared" si="33"/>
        <v>SINAPI-I 12</v>
      </c>
      <c r="B2153" s="367" t="s">
        <v>8342</v>
      </c>
      <c r="C2153" s="367">
        <v>12</v>
      </c>
      <c r="D2153" s="368" t="s">
        <v>12421</v>
      </c>
      <c r="E2153" s="367" t="s">
        <v>8327</v>
      </c>
      <c r="F2153" s="367" t="s">
        <v>8863</v>
      </c>
      <c r="G2153" s="367" t="s">
        <v>8863</v>
      </c>
    </row>
    <row r="2154" spans="1:7">
      <c r="A2154" s="366" t="str">
        <f t="shared" si="33"/>
        <v>SINAPI-I 37554</v>
      </c>
      <c r="B2154" s="367" t="s">
        <v>8342</v>
      </c>
      <c r="C2154" s="367">
        <v>37554</v>
      </c>
      <c r="D2154" s="368" t="s">
        <v>12422</v>
      </c>
      <c r="E2154" s="367" t="s">
        <v>8327</v>
      </c>
      <c r="F2154" s="367" t="s">
        <v>12423</v>
      </c>
      <c r="G2154" s="367" t="s">
        <v>12423</v>
      </c>
    </row>
    <row r="2155" spans="1:7">
      <c r="A2155" s="366" t="str">
        <f t="shared" si="33"/>
        <v>SINAPI-I 37555</v>
      </c>
      <c r="B2155" s="367" t="s">
        <v>8342</v>
      </c>
      <c r="C2155" s="367">
        <v>37555</v>
      </c>
      <c r="D2155" s="368" t="s">
        <v>12424</v>
      </c>
      <c r="E2155" s="367" t="s">
        <v>8327</v>
      </c>
      <c r="F2155" s="367" t="s">
        <v>12425</v>
      </c>
      <c r="G2155" s="367" t="s">
        <v>12425</v>
      </c>
    </row>
    <row r="2156" spans="1:7" ht="22.5">
      <c r="A2156" s="366" t="str">
        <f t="shared" si="33"/>
        <v>SINAPI-I 10902</v>
      </c>
      <c r="B2156" s="367" t="s">
        <v>8342</v>
      </c>
      <c r="C2156" s="367">
        <v>10902</v>
      </c>
      <c r="D2156" s="368" t="s">
        <v>12426</v>
      </c>
      <c r="E2156" s="367" t="s">
        <v>8327</v>
      </c>
      <c r="F2156" s="367" t="s">
        <v>12427</v>
      </c>
      <c r="G2156" s="367" t="s">
        <v>12427</v>
      </c>
    </row>
    <row r="2157" spans="1:7" ht="22.5">
      <c r="A2157" s="366" t="str">
        <f t="shared" si="33"/>
        <v>SINAPI-I 20965</v>
      </c>
      <c r="B2157" s="367" t="s">
        <v>8342</v>
      </c>
      <c r="C2157" s="367">
        <v>20965</v>
      </c>
      <c r="D2157" s="368" t="s">
        <v>12428</v>
      </c>
      <c r="E2157" s="367" t="s">
        <v>8327</v>
      </c>
      <c r="F2157" s="367" t="s">
        <v>12429</v>
      </c>
      <c r="G2157" s="367" t="s">
        <v>12429</v>
      </c>
    </row>
    <row r="2158" spans="1:7" ht="22.5">
      <c r="A2158" s="366" t="str">
        <f t="shared" si="33"/>
        <v>SINAPI-I 20966</v>
      </c>
      <c r="B2158" s="367" t="s">
        <v>8342</v>
      </c>
      <c r="C2158" s="367">
        <v>20966</v>
      </c>
      <c r="D2158" s="368" t="s">
        <v>12430</v>
      </c>
      <c r="E2158" s="367" t="s">
        <v>8327</v>
      </c>
      <c r="F2158" s="367" t="s">
        <v>12431</v>
      </c>
      <c r="G2158" s="367" t="s">
        <v>12431</v>
      </c>
    </row>
    <row r="2159" spans="1:7" ht="22.5">
      <c r="A2159" s="366" t="str">
        <f t="shared" si="33"/>
        <v>SINAPI-I 10903</v>
      </c>
      <c r="B2159" s="367" t="s">
        <v>8342</v>
      </c>
      <c r="C2159" s="367">
        <v>10903</v>
      </c>
      <c r="D2159" s="368" t="s">
        <v>12432</v>
      </c>
      <c r="E2159" s="367" t="s">
        <v>8327</v>
      </c>
      <c r="F2159" s="367" t="s">
        <v>12433</v>
      </c>
      <c r="G2159" s="367" t="s">
        <v>12433</v>
      </c>
    </row>
    <row r="2160" spans="1:7" ht="22.5">
      <c r="A2160" s="366" t="str">
        <f t="shared" si="33"/>
        <v>SINAPI-I 20967</v>
      </c>
      <c r="B2160" s="367" t="s">
        <v>8342</v>
      </c>
      <c r="C2160" s="367">
        <v>20967</v>
      </c>
      <c r="D2160" s="368" t="s">
        <v>12434</v>
      </c>
      <c r="E2160" s="367" t="s">
        <v>8327</v>
      </c>
      <c r="F2160" s="367" t="s">
        <v>12433</v>
      </c>
      <c r="G2160" s="367" t="s">
        <v>12433</v>
      </c>
    </row>
    <row r="2161" spans="1:7" ht="22.5">
      <c r="A2161" s="366" t="str">
        <f t="shared" si="33"/>
        <v>SINAPI-I 20968</v>
      </c>
      <c r="B2161" s="367" t="s">
        <v>8342</v>
      </c>
      <c r="C2161" s="367">
        <v>20968</v>
      </c>
      <c r="D2161" s="368" t="s">
        <v>12435</v>
      </c>
      <c r="E2161" s="367" t="s">
        <v>8327</v>
      </c>
      <c r="F2161" s="367" t="s">
        <v>12436</v>
      </c>
      <c r="G2161" s="367" t="s">
        <v>12436</v>
      </c>
    </row>
    <row r="2162" spans="1:7">
      <c r="A2162" s="366" t="str">
        <f t="shared" si="33"/>
        <v>SINAPI-I 11359</v>
      </c>
      <c r="B2162" s="367" t="s">
        <v>8342</v>
      </c>
      <c r="C2162" s="367">
        <v>11359</v>
      </c>
      <c r="D2162" s="368" t="s">
        <v>12437</v>
      </c>
      <c r="E2162" s="367" t="s">
        <v>8327</v>
      </c>
      <c r="F2162" s="367" t="s">
        <v>12438</v>
      </c>
      <c r="G2162" s="367" t="s">
        <v>12438</v>
      </c>
    </row>
    <row r="2163" spans="1:7" ht="22.5">
      <c r="A2163" s="366" t="str">
        <f t="shared" si="33"/>
        <v>SINAPI-I 39017</v>
      </c>
      <c r="B2163" s="367" t="s">
        <v>8342</v>
      </c>
      <c r="C2163" s="367">
        <v>39017</v>
      </c>
      <c r="D2163" s="368" t="s">
        <v>12439</v>
      </c>
      <c r="E2163" s="367" t="s">
        <v>8327</v>
      </c>
      <c r="F2163" s="367" t="s">
        <v>8586</v>
      </c>
      <c r="G2163" s="367" t="s">
        <v>8586</v>
      </c>
    </row>
    <row r="2164" spans="1:7" ht="22.5">
      <c r="A2164" s="366" t="str">
        <f t="shared" si="33"/>
        <v>SINAPI-I 39315</v>
      </c>
      <c r="B2164" s="367" t="s">
        <v>8342</v>
      </c>
      <c r="C2164" s="367">
        <v>39315</v>
      </c>
      <c r="D2164" s="368" t="s">
        <v>12440</v>
      </c>
      <c r="E2164" s="367" t="s">
        <v>8327</v>
      </c>
      <c r="F2164" s="367" t="s">
        <v>8415</v>
      </c>
      <c r="G2164" s="367" t="s">
        <v>8415</v>
      </c>
    </row>
    <row r="2165" spans="1:7">
      <c r="A2165" s="366" t="str">
        <f t="shared" si="33"/>
        <v>SINAPI-I 39016</v>
      </c>
      <c r="B2165" s="367" t="s">
        <v>8342</v>
      </c>
      <c r="C2165" s="367">
        <v>39016</v>
      </c>
      <c r="D2165" s="368" t="s">
        <v>12441</v>
      </c>
      <c r="E2165" s="367" t="s">
        <v>8327</v>
      </c>
      <c r="F2165" s="367" t="s">
        <v>8415</v>
      </c>
      <c r="G2165" s="367" t="s">
        <v>8415</v>
      </c>
    </row>
    <row r="2166" spans="1:7">
      <c r="A2166" s="366" t="str">
        <f t="shared" si="33"/>
        <v>SINAPI-I 40432</v>
      </c>
      <c r="B2166" s="367" t="s">
        <v>8342</v>
      </c>
      <c r="C2166" s="367">
        <v>40432</v>
      </c>
      <c r="D2166" s="368" t="s">
        <v>12442</v>
      </c>
      <c r="E2166" s="367" t="s">
        <v>8327</v>
      </c>
      <c r="F2166" s="367" t="s">
        <v>9578</v>
      </c>
      <c r="G2166" s="367" t="s">
        <v>9578</v>
      </c>
    </row>
    <row r="2167" spans="1:7" ht="22.5">
      <c r="A2167" s="366" t="str">
        <f t="shared" si="33"/>
        <v>SINAPI-I 39481</v>
      </c>
      <c r="B2167" s="367" t="s">
        <v>8342</v>
      </c>
      <c r="C2167" s="367">
        <v>39481</v>
      </c>
      <c r="D2167" s="368" t="s">
        <v>12443</v>
      </c>
      <c r="E2167" s="367" t="s">
        <v>8327</v>
      </c>
      <c r="F2167" s="367" t="s">
        <v>9308</v>
      </c>
      <c r="G2167" s="367" t="s">
        <v>9308</v>
      </c>
    </row>
    <row r="2168" spans="1:7">
      <c r="A2168" s="366" t="str">
        <f t="shared" si="33"/>
        <v>SINAPI-I 40433</v>
      </c>
      <c r="B2168" s="367" t="s">
        <v>8342</v>
      </c>
      <c r="C2168" s="367">
        <v>40433</v>
      </c>
      <c r="D2168" s="368" t="s">
        <v>12444</v>
      </c>
      <c r="E2168" s="367" t="s">
        <v>8327</v>
      </c>
      <c r="F2168" s="367" t="s">
        <v>12445</v>
      </c>
      <c r="G2168" s="367" t="s">
        <v>12445</v>
      </c>
    </row>
    <row r="2169" spans="1:7" ht="22.5">
      <c r="A2169" s="366" t="str">
        <f t="shared" si="33"/>
        <v>SINAPI-I 20219</v>
      </c>
      <c r="B2169" s="367" t="s">
        <v>8342</v>
      </c>
      <c r="C2169" s="367">
        <v>20219</v>
      </c>
      <c r="D2169" s="368" t="s">
        <v>12446</v>
      </c>
      <c r="E2169" s="367" t="s">
        <v>8327</v>
      </c>
      <c r="F2169" s="367" t="s">
        <v>12447</v>
      </c>
      <c r="G2169" s="367" t="s">
        <v>12447</v>
      </c>
    </row>
    <row r="2170" spans="1:7" ht="22.5">
      <c r="A2170" s="366" t="str">
        <f t="shared" si="33"/>
        <v>SINAPI-I 36484</v>
      </c>
      <c r="B2170" s="367" t="s">
        <v>8342</v>
      </c>
      <c r="C2170" s="367">
        <v>36484</v>
      </c>
      <c r="D2170" s="368" t="s">
        <v>12448</v>
      </c>
      <c r="E2170" s="367" t="s">
        <v>8327</v>
      </c>
      <c r="F2170" s="367" t="s">
        <v>12449</v>
      </c>
      <c r="G2170" s="367" t="s">
        <v>12449</v>
      </c>
    </row>
    <row r="2171" spans="1:7">
      <c r="A2171" s="366" t="str">
        <f t="shared" si="33"/>
        <v>SINAPI-I 38367</v>
      </c>
      <c r="B2171" s="367" t="s">
        <v>8342</v>
      </c>
      <c r="C2171" s="367">
        <v>38367</v>
      </c>
      <c r="D2171" s="368" t="s">
        <v>12450</v>
      </c>
      <c r="E2171" s="367" t="s">
        <v>8327</v>
      </c>
      <c r="F2171" s="367" t="s">
        <v>12451</v>
      </c>
      <c r="G2171" s="367" t="s">
        <v>12451</v>
      </c>
    </row>
    <row r="2172" spans="1:7">
      <c r="A2172" s="366" t="str">
        <f t="shared" si="33"/>
        <v>SINAPI-I 38368</v>
      </c>
      <c r="B2172" s="367" t="s">
        <v>8342</v>
      </c>
      <c r="C2172" s="367">
        <v>38368</v>
      </c>
      <c r="D2172" s="368" t="s">
        <v>12452</v>
      </c>
      <c r="E2172" s="367" t="s">
        <v>8327</v>
      </c>
      <c r="F2172" s="367" t="s">
        <v>12453</v>
      </c>
      <c r="G2172" s="367" t="s">
        <v>12453</v>
      </c>
    </row>
    <row r="2173" spans="1:7">
      <c r="A2173" s="366" t="str">
        <f t="shared" si="33"/>
        <v>SINAPI-I 38091</v>
      </c>
      <c r="B2173" s="367" t="s">
        <v>8342</v>
      </c>
      <c r="C2173" s="367">
        <v>38091</v>
      </c>
      <c r="D2173" s="368" t="s">
        <v>12454</v>
      </c>
      <c r="E2173" s="367" t="s">
        <v>8327</v>
      </c>
      <c r="F2173" s="367" t="s">
        <v>12455</v>
      </c>
      <c r="G2173" s="367" t="s">
        <v>12455</v>
      </c>
    </row>
    <row r="2174" spans="1:7">
      <c r="A2174" s="366" t="str">
        <f t="shared" si="33"/>
        <v>SINAPI-I 38095</v>
      </c>
      <c r="B2174" s="367" t="s">
        <v>8342</v>
      </c>
      <c r="C2174" s="367">
        <v>38095</v>
      </c>
      <c r="D2174" s="368" t="s">
        <v>12456</v>
      </c>
      <c r="E2174" s="367" t="s">
        <v>8327</v>
      </c>
      <c r="F2174" s="367" t="s">
        <v>12457</v>
      </c>
      <c r="G2174" s="367" t="s">
        <v>12457</v>
      </c>
    </row>
    <row r="2175" spans="1:7">
      <c r="A2175" s="366" t="str">
        <f t="shared" si="33"/>
        <v>SINAPI-I 38092</v>
      </c>
      <c r="B2175" s="367" t="s">
        <v>8342</v>
      </c>
      <c r="C2175" s="367">
        <v>38092</v>
      </c>
      <c r="D2175" s="368" t="s">
        <v>12458</v>
      </c>
      <c r="E2175" s="367" t="s">
        <v>8327</v>
      </c>
      <c r="F2175" s="367" t="s">
        <v>9578</v>
      </c>
      <c r="G2175" s="367" t="s">
        <v>9578</v>
      </c>
    </row>
    <row r="2176" spans="1:7">
      <c r="A2176" s="366" t="str">
        <f t="shared" si="33"/>
        <v>SINAPI-I 38093</v>
      </c>
      <c r="B2176" s="367" t="s">
        <v>8342</v>
      </c>
      <c r="C2176" s="367">
        <v>38093</v>
      </c>
      <c r="D2176" s="368" t="s">
        <v>12459</v>
      </c>
      <c r="E2176" s="367" t="s">
        <v>8327</v>
      </c>
      <c r="F2176" s="367" t="s">
        <v>11882</v>
      </c>
      <c r="G2176" s="367" t="s">
        <v>11882</v>
      </c>
    </row>
    <row r="2177" spans="1:7">
      <c r="A2177" s="366" t="str">
        <f t="shared" si="33"/>
        <v>SINAPI-I 38096</v>
      </c>
      <c r="B2177" s="367" t="s">
        <v>8342</v>
      </c>
      <c r="C2177" s="367">
        <v>38096</v>
      </c>
      <c r="D2177" s="368" t="s">
        <v>12460</v>
      </c>
      <c r="E2177" s="367" t="s">
        <v>8327</v>
      </c>
      <c r="F2177" s="367" t="s">
        <v>12461</v>
      </c>
      <c r="G2177" s="367" t="s">
        <v>12461</v>
      </c>
    </row>
    <row r="2178" spans="1:7">
      <c r="A2178" s="366" t="str">
        <f t="shared" si="33"/>
        <v>SINAPI-I 38094</v>
      </c>
      <c r="B2178" s="367" t="s">
        <v>8342</v>
      </c>
      <c r="C2178" s="367">
        <v>38094</v>
      </c>
      <c r="D2178" s="368" t="s">
        <v>12462</v>
      </c>
      <c r="E2178" s="367" t="s">
        <v>8327</v>
      </c>
      <c r="F2178" s="367" t="s">
        <v>9836</v>
      </c>
      <c r="G2178" s="367" t="s">
        <v>9836</v>
      </c>
    </row>
    <row r="2179" spans="1:7">
      <c r="A2179" s="366" t="str">
        <f t="shared" si="33"/>
        <v>SINAPI-I 38097</v>
      </c>
      <c r="B2179" s="367" t="s">
        <v>8342</v>
      </c>
      <c r="C2179" s="367">
        <v>38097</v>
      </c>
      <c r="D2179" s="368" t="s">
        <v>12463</v>
      </c>
      <c r="E2179" s="367" t="s">
        <v>8327</v>
      </c>
      <c r="F2179" s="367" t="s">
        <v>12212</v>
      </c>
      <c r="G2179" s="367" t="s">
        <v>12212</v>
      </c>
    </row>
    <row r="2180" spans="1:7">
      <c r="A2180" s="366" t="str">
        <f t="shared" si="33"/>
        <v>SINAPI-I 38098</v>
      </c>
      <c r="B2180" s="367" t="s">
        <v>8342</v>
      </c>
      <c r="C2180" s="367">
        <v>38098</v>
      </c>
      <c r="D2180" s="368" t="s">
        <v>12464</v>
      </c>
      <c r="E2180" s="367" t="s">
        <v>8327</v>
      </c>
      <c r="F2180" s="367" t="s">
        <v>12212</v>
      </c>
      <c r="G2180" s="367" t="s">
        <v>12212</v>
      </c>
    </row>
    <row r="2181" spans="1:7">
      <c r="A2181" s="366" t="str">
        <f t="shared" si="33"/>
        <v>SINAPI-I 11186</v>
      </c>
      <c r="B2181" s="367" t="s">
        <v>8342</v>
      </c>
      <c r="C2181" s="367">
        <v>11186</v>
      </c>
      <c r="D2181" s="368" t="s">
        <v>12465</v>
      </c>
      <c r="E2181" s="367" t="s">
        <v>8464</v>
      </c>
      <c r="F2181" s="367" t="s">
        <v>12466</v>
      </c>
      <c r="G2181" s="367" t="s">
        <v>12466</v>
      </c>
    </row>
    <row r="2182" spans="1:7" ht="22.5">
      <c r="A2182" s="366" t="str">
        <f t="shared" si="33"/>
        <v>SINAPI-I 11558</v>
      </c>
      <c r="B2182" s="367" t="s">
        <v>8342</v>
      </c>
      <c r="C2182" s="367">
        <v>11558</v>
      </c>
      <c r="D2182" s="368" t="s">
        <v>12467</v>
      </c>
      <c r="E2182" s="367" t="s">
        <v>9452</v>
      </c>
      <c r="F2182" s="367" t="s">
        <v>12468</v>
      </c>
      <c r="G2182" s="367" t="s">
        <v>12468</v>
      </c>
    </row>
    <row r="2183" spans="1:7" ht="22.5">
      <c r="A2183" s="366" t="str">
        <f t="shared" ref="A2183:A2246" si="34">CONCATENAR</f>
        <v>SINAPI-I 11557</v>
      </c>
      <c r="B2183" s="367" t="s">
        <v>8342</v>
      </c>
      <c r="C2183" s="367">
        <v>11557</v>
      </c>
      <c r="D2183" s="368" t="s">
        <v>12469</v>
      </c>
      <c r="E2183" s="367" t="s">
        <v>9452</v>
      </c>
      <c r="F2183" s="367" t="s">
        <v>12470</v>
      </c>
      <c r="G2183" s="367" t="s">
        <v>12470</v>
      </c>
    </row>
    <row r="2184" spans="1:7">
      <c r="A2184" s="366" t="str">
        <f t="shared" si="34"/>
        <v>SINAPI-I 2759</v>
      </c>
      <c r="B2184" s="367" t="s">
        <v>8342</v>
      </c>
      <c r="C2184" s="367">
        <v>2759</v>
      </c>
      <c r="D2184" s="368" t="s">
        <v>12471</v>
      </c>
      <c r="E2184" s="367" t="s">
        <v>8327</v>
      </c>
      <c r="F2184" s="367" t="s">
        <v>11476</v>
      </c>
      <c r="G2184" s="367" t="s">
        <v>11476</v>
      </c>
    </row>
    <row r="2185" spans="1:7">
      <c r="A2185" s="366" t="str">
        <f t="shared" si="34"/>
        <v>SINAPI-I 38124</v>
      </c>
      <c r="B2185" s="367" t="s">
        <v>8342</v>
      </c>
      <c r="C2185" s="367">
        <v>38124</v>
      </c>
      <c r="D2185" s="368" t="s">
        <v>12472</v>
      </c>
      <c r="E2185" s="367" t="s">
        <v>8327</v>
      </c>
      <c r="F2185" s="367" t="s">
        <v>12473</v>
      </c>
      <c r="G2185" s="367" t="s">
        <v>12473</v>
      </c>
    </row>
    <row r="2186" spans="1:7">
      <c r="A2186" s="366" t="str">
        <f t="shared" si="34"/>
        <v>SINAPI-I 38380</v>
      </c>
      <c r="B2186" s="367" t="s">
        <v>8342</v>
      </c>
      <c r="C2186" s="367">
        <v>38380</v>
      </c>
      <c r="D2186" s="368" t="s">
        <v>12474</v>
      </c>
      <c r="E2186" s="367" t="s">
        <v>8327</v>
      </c>
      <c r="F2186" s="367" t="s">
        <v>12475</v>
      </c>
      <c r="G2186" s="367" t="s">
        <v>12475</v>
      </c>
    </row>
    <row r="2187" spans="1:7" ht="22.5">
      <c r="A2187" s="366" t="str">
        <f t="shared" si="34"/>
        <v>SINAPI-I 20059</v>
      </c>
      <c r="B2187" s="367" t="s">
        <v>8342</v>
      </c>
      <c r="C2187" s="367">
        <v>20059</v>
      </c>
      <c r="D2187" s="368" t="s">
        <v>12476</v>
      </c>
      <c r="E2187" s="367" t="s">
        <v>8327</v>
      </c>
      <c r="F2187" s="367" t="s">
        <v>12477</v>
      </c>
      <c r="G2187" s="367" t="s">
        <v>12477</v>
      </c>
    </row>
    <row r="2188" spans="1:7" ht="22.5">
      <c r="A2188" s="366" t="str">
        <f t="shared" si="34"/>
        <v>SINAPI-I 42429</v>
      </c>
      <c r="B2188" s="367" t="s">
        <v>8342</v>
      </c>
      <c r="C2188" s="367">
        <v>42429</v>
      </c>
      <c r="D2188" s="368" t="s">
        <v>12478</v>
      </c>
      <c r="E2188" s="367" t="s">
        <v>8327</v>
      </c>
      <c r="F2188" s="367" t="s">
        <v>12479</v>
      </c>
      <c r="G2188" s="367" t="s">
        <v>12479</v>
      </c>
    </row>
    <row r="2189" spans="1:7">
      <c r="A2189" s="366" t="str">
        <f t="shared" si="34"/>
        <v>SINAPI-I 39616</v>
      </c>
      <c r="B2189" s="367" t="s">
        <v>8342</v>
      </c>
      <c r="C2189" s="367">
        <v>39616</v>
      </c>
      <c r="D2189" s="368" t="s">
        <v>12480</v>
      </c>
      <c r="E2189" s="367" t="s">
        <v>8327</v>
      </c>
      <c r="F2189" s="367" t="s">
        <v>12481</v>
      </c>
      <c r="G2189" s="367" t="s">
        <v>12481</v>
      </c>
    </row>
    <row r="2190" spans="1:7">
      <c r="A2190" s="366" t="str">
        <f t="shared" si="34"/>
        <v>SINAPI-I 39618</v>
      </c>
      <c r="B2190" s="367" t="s">
        <v>8342</v>
      </c>
      <c r="C2190" s="367">
        <v>39618</v>
      </c>
      <c r="D2190" s="368" t="s">
        <v>12482</v>
      </c>
      <c r="E2190" s="367" t="s">
        <v>8327</v>
      </c>
      <c r="F2190" s="367" t="s">
        <v>12483</v>
      </c>
      <c r="G2190" s="367" t="s">
        <v>12483</v>
      </c>
    </row>
    <row r="2191" spans="1:7">
      <c r="A2191" s="366" t="str">
        <f t="shared" si="34"/>
        <v>SINAPI-I 39619</v>
      </c>
      <c r="B2191" s="367" t="s">
        <v>8342</v>
      </c>
      <c r="C2191" s="367">
        <v>39619</v>
      </c>
      <c r="D2191" s="368" t="s">
        <v>12484</v>
      </c>
      <c r="E2191" s="367" t="s">
        <v>8327</v>
      </c>
      <c r="F2191" s="367" t="s">
        <v>12485</v>
      </c>
      <c r="G2191" s="367" t="s">
        <v>12485</v>
      </c>
    </row>
    <row r="2192" spans="1:7">
      <c r="A2192" s="366" t="str">
        <f t="shared" si="34"/>
        <v>SINAPI-I 39613</v>
      </c>
      <c r="B2192" s="367" t="s">
        <v>8342</v>
      </c>
      <c r="C2192" s="367">
        <v>39613</v>
      </c>
      <c r="D2192" s="368" t="s">
        <v>12486</v>
      </c>
      <c r="E2192" s="367" t="s">
        <v>8327</v>
      </c>
      <c r="F2192" s="367" t="s">
        <v>12487</v>
      </c>
      <c r="G2192" s="367" t="s">
        <v>12487</v>
      </c>
    </row>
    <row r="2193" spans="1:7">
      <c r="A2193" s="366" t="str">
        <f t="shared" si="34"/>
        <v>SINAPI-I 39614</v>
      </c>
      <c r="B2193" s="367" t="s">
        <v>8342</v>
      </c>
      <c r="C2193" s="367">
        <v>39614</v>
      </c>
      <c r="D2193" s="368" t="s">
        <v>12488</v>
      </c>
      <c r="E2193" s="367" t="s">
        <v>8327</v>
      </c>
      <c r="F2193" s="367" t="s">
        <v>12489</v>
      </c>
      <c r="G2193" s="367" t="s">
        <v>12489</v>
      </c>
    </row>
    <row r="2194" spans="1:7" ht="22.5">
      <c r="A2194" s="366" t="str">
        <f t="shared" si="34"/>
        <v>SINAPI-I 38538</v>
      </c>
      <c r="B2194" s="367" t="s">
        <v>8342</v>
      </c>
      <c r="C2194" s="367">
        <v>38538</v>
      </c>
      <c r="D2194" s="368" t="s">
        <v>12490</v>
      </c>
      <c r="E2194" s="367" t="s">
        <v>8523</v>
      </c>
      <c r="F2194" s="367" t="s">
        <v>9665</v>
      </c>
      <c r="G2194" s="367" t="s">
        <v>9665</v>
      </c>
    </row>
    <row r="2195" spans="1:7" ht="22.5">
      <c r="A2195" s="366" t="str">
        <f t="shared" si="34"/>
        <v>SINAPI-I 38539</v>
      </c>
      <c r="B2195" s="367" t="s">
        <v>8342</v>
      </c>
      <c r="C2195" s="367">
        <v>38539</v>
      </c>
      <c r="D2195" s="368" t="s">
        <v>12491</v>
      </c>
      <c r="E2195" s="367" t="s">
        <v>8523</v>
      </c>
      <c r="F2195" s="367" t="s">
        <v>12492</v>
      </c>
      <c r="G2195" s="367" t="s">
        <v>12492</v>
      </c>
    </row>
    <row r="2196" spans="1:7" ht="22.5">
      <c r="A2196" s="366" t="str">
        <f t="shared" si="34"/>
        <v>SINAPI-I 38540</v>
      </c>
      <c r="B2196" s="367" t="s">
        <v>8342</v>
      </c>
      <c r="C2196" s="367">
        <v>38540</v>
      </c>
      <c r="D2196" s="368" t="s">
        <v>12493</v>
      </c>
      <c r="E2196" s="367" t="s">
        <v>8523</v>
      </c>
      <c r="F2196" s="367" t="s">
        <v>12494</v>
      </c>
      <c r="G2196" s="367" t="s">
        <v>12494</v>
      </c>
    </row>
    <row r="2197" spans="1:7">
      <c r="A2197" s="366" t="str">
        <f t="shared" si="34"/>
        <v>SINAPI-I 38384</v>
      </c>
      <c r="B2197" s="367" t="s">
        <v>8342</v>
      </c>
      <c r="C2197" s="367">
        <v>38384</v>
      </c>
      <c r="D2197" s="368" t="s">
        <v>12495</v>
      </c>
      <c r="E2197" s="367" t="s">
        <v>8327</v>
      </c>
      <c r="F2197" s="367" t="s">
        <v>12496</v>
      </c>
      <c r="G2197" s="367" t="s">
        <v>12496</v>
      </c>
    </row>
    <row r="2198" spans="1:7">
      <c r="A2198" s="366" t="str">
        <f t="shared" si="34"/>
        <v>SINAPI-I 13</v>
      </c>
      <c r="B2198" s="367" t="s">
        <v>8342</v>
      </c>
      <c r="C2198" s="367">
        <v>13</v>
      </c>
      <c r="D2198" s="368" t="s">
        <v>12497</v>
      </c>
      <c r="E2198" s="367" t="s">
        <v>8574</v>
      </c>
      <c r="F2198" s="367" t="s">
        <v>12498</v>
      </c>
      <c r="G2198" s="367" t="s">
        <v>12498</v>
      </c>
    </row>
    <row r="2199" spans="1:7">
      <c r="A2199" s="366" t="str">
        <f t="shared" si="34"/>
        <v>SINAPI-I 2762</v>
      </c>
      <c r="B2199" s="367" t="s">
        <v>8342</v>
      </c>
      <c r="C2199" s="367">
        <v>2762</v>
      </c>
      <c r="D2199" s="368" t="s">
        <v>12499</v>
      </c>
      <c r="E2199" s="367" t="s">
        <v>8523</v>
      </c>
      <c r="F2199" s="367" t="s">
        <v>10183</v>
      </c>
      <c r="G2199" s="367" t="s">
        <v>10183</v>
      </c>
    </row>
    <row r="2200" spans="1:7" ht="22.5">
      <c r="A2200" s="366" t="str">
        <f t="shared" si="34"/>
        <v>SINAPI-I 21142</v>
      </c>
      <c r="B2200" s="367" t="s">
        <v>8342</v>
      </c>
      <c r="C2200" s="367">
        <v>21142</v>
      </c>
      <c r="D2200" s="368" t="s">
        <v>12500</v>
      </c>
      <c r="E2200" s="367" t="s">
        <v>8327</v>
      </c>
      <c r="F2200" s="367" t="s">
        <v>11793</v>
      </c>
      <c r="G2200" s="367" t="s">
        <v>11793</v>
      </c>
    </row>
    <row r="2201" spans="1:7">
      <c r="A2201" s="366" t="str">
        <f t="shared" si="34"/>
        <v>SINAPI-I 12865</v>
      </c>
      <c r="B2201" s="367" t="s">
        <v>8342</v>
      </c>
      <c r="C2201" s="367">
        <v>12865</v>
      </c>
      <c r="D2201" s="368" t="s">
        <v>12501</v>
      </c>
      <c r="E2201" s="367" t="s">
        <v>8344</v>
      </c>
      <c r="F2201" s="367" t="s">
        <v>10861</v>
      </c>
      <c r="G2201" s="367" t="s">
        <v>12502</v>
      </c>
    </row>
    <row r="2202" spans="1:7">
      <c r="A2202" s="366" t="str">
        <f t="shared" si="34"/>
        <v>SINAPI-I 41074</v>
      </c>
      <c r="B2202" s="367" t="s">
        <v>8342</v>
      </c>
      <c r="C2202" s="367">
        <v>41074</v>
      </c>
      <c r="D2202" s="368" t="s">
        <v>12503</v>
      </c>
      <c r="E2202" s="367" t="s">
        <v>8348</v>
      </c>
      <c r="F2202" s="367" t="s">
        <v>12504</v>
      </c>
      <c r="G2202" s="367" t="s">
        <v>12505</v>
      </c>
    </row>
    <row r="2203" spans="1:7">
      <c r="A2203" s="366" t="str">
        <f t="shared" si="34"/>
        <v>SINAPI-I 4223</v>
      </c>
      <c r="B2203" s="367" t="s">
        <v>8342</v>
      </c>
      <c r="C2203" s="367">
        <v>4223</v>
      </c>
      <c r="D2203" s="368" t="s">
        <v>12506</v>
      </c>
      <c r="E2203" s="367" t="s">
        <v>8551</v>
      </c>
      <c r="F2203" s="367" t="s">
        <v>11416</v>
      </c>
      <c r="G2203" s="367" t="s">
        <v>11416</v>
      </c>
    </row>
    <row r="2204" spans="1:7">
      <c r="A2204" s="366" t="str">
        <f t="shared" si="34"/>
        <v>SINAPI-I 38475</v>
      </c>
      <c r="B2204" s="367" t="s">
        <v>8342</v>
      </c>
      <c r="C2204" s="367">
        <v>38475</v>
      </c>
      <c r="D2204" s="368" t="s">
        <v>12507</v>
      </c>
      <c r="E2204" s="367" t="s">
        <v>8327</v>
      </c>
      <c r="F2204" s="367" t="s">
        <v>12508</v>
      </c>
      <c r="G2204" s="367" t="s">
        <v>12508</v>
      </c>
    </row>
    <row r="2205" spans="1:7">
      <c r="A2205" s="366" t="str">
        <f t="shared" si="34"/>
        <v>SINAPI-I 38474</v>
      </c>
      <c r="B2205" s="367" t="s">
        <v>8342</v>
      </c>
      <c r="C2205" s="367">
        <v>38474</v>
      </c>
      <c r="D2205" s="368" t="s">
        <v>12509</v>
      </c>
      <c r="E2205" s="367" t="s">
        <v>8327</v>
      </c>
      <c r="F2205" s="367" t="s">
        <v>12510</v>
      </c>
      <c r="G2205" s="367" t="s">
        <v>12510</v>
      </c>
    </row>
    <row r="2206" spans="1:7">
      <c r="A2206" s="366" t="str">
        <f t="shared" si="34"/>
        <v>SINAPI-I 10886</v>
      </c>
      <c r="B2206" s="367" t="s">
        <v>8342</v>
      </c>
      <c r="C2206" s="367">
        <v>10886</v>
      </c>
      <c r="D2206" s="368" t="s">
        <v>12511</v>
      </c>
      <c r="E2206" s="367" t="s">
        <v>8327</v>
      </c>
      <c r="F2206" s="367" t="s">
        <v>12512</v>
      </c>
      <c r="G2206" s="367" t="s">
        <v>12512</v>
      </c>
    </row>
    <row r="2207" spans="1:7">
      <c r="A2207" s="366" t="str">
        <f t="shared" si="34"/>
        <v>SINAPI-I 10888</v>
      </c>
      <c r="B2207" s="367" t="s">
        <v>8342</v>
      </c>
      <c r="C2207" s="367">
        <v>10888</v>
      </c>
      <c r="D2207" s="368" t="s">
        <v>12513</v>
      </c>
      <c r="E2207" s="367" t="s">
        <v>8327</v>
      </c>
      <c r="F2207" s="367" t="s">
        <v>12514</v>
      </c>
      <c r="G2207" s="367" t="s">
        <v>12514</v>
      </c>
    </row>
    <row r="2208" spans="1:7">
      <c r="A2208" s="366" t="str">
        <f t="shared" si="34"/>
        <v>SINAPI-I 10889</v>
      </c>
      <c r="B2208" s="367" t="s">
        <v>8342</v>
      </c>
      <c r="C2208" s="367">
        <v>10889</v>
      </c>
      <c r="D2208" s="368" t="s">
        <v>12515</v>
      </c>
      <c r="E2208" s="367" t="s">
        <v>8327</v>
      </c>
      <c r="F2208" s="367" t="s">
        <v>12516</v>
      </c>
      <c r="G2208" s="367" t="s">
        <v>12516</v>
      </c>
    </row>
    <row r="2209" spans="1:7">
      <c r="A2209" s="366" t="str">
        <f t="shared" si="34"/>
        <v>SINAPI-I 10890</v>
      </c>
      <c r="B2209" s="367" t="s">
        <v>8342</v>
      </c>
      <c r="C2209" s="367">
        <v>10890</v>
      </c>
      <c r="D2209" s="368" t="s">
        <v>12517</v>
      </c>
      <c r="E2209" s="367" t="s">
        <v>8327</v>
      </c>
      <c r="F2209" s="367" t="s">
        <v>12518</v>
      </c>
      <c r="G2209" s="367" t="s">
        <v>12518</v>
      </c>
    </row>
    <row r="2210" spans="1:7">
      <c r="A2210" s="366" t="str">
        <f t="shared" si="34"/>
        <v>SINAPI-I 10891</v>
      </c>
      <c r="B2210" s="367" t="s">
        <v>8342</v>
      </c>
      <c r="C2210" s="367">
        <v>10891</v>
      </c>
      <c r="D2210" s="368" t="s">
        <v>12519</v>
      </c>
      <c r="E2210" s="367" t="s">
        <v>8327</v>
      </c>
      <c r="F2210" s="367" t="s">
        <v>12520</v>
      </c>
      <c r="G2210" s="367" t="s">
        <v>12520</v>
      </c>
    </row>
    <row r="2211" spans="1:7">
      <c r="A2211" s="366" t="str">
        <f t="shared" si="34"/>
        <v>SINAPI-I 10892</v>
      </c>
      <c r="B2211" s="367" t="s">
        <v>8342</v>
      </c>
      <c r="C2211" s="367">
        <v>10892</v>
      </c>
      <c r="D2211" s="368" t="s">
        <v>12521</v>
      </c>
      <c r="E2211" s="367" t="s">
        <v>8327</v>
      </c>
      <c r="F2211" s="367" t="s">
        <v>12522</v>
      </c>
      <c r="G2211" s="367" t="s">
        <v>12522</v>
      </c>
    </row>
    <row r="2212" spans="1:7">
      <c r="A2212" s="366" t="str">
        <f t="shared" si="34"/>
        <v>SINAPI-I 20977</v>
      </c>
      <c r="B2212" s="367" t="s">
        <v>8342</v>
      </c>
      <c r="C2212" s="367">
        <v>20977</v>
      </c>
      <c r="D2212" s="368" t="s">
        <v>12523</v>
      </c>
      <c r="E2212" s="367" t="s">
        <v>8327</v>
      </c>
      <c r="F2212" s="367" t="s">
        <v>12524</v>
      </c>
      <c r="G2212" s="367" t="s">
        <v>12524</v>
      </c>
    </row>
    <row r="2213" spans="1:7">
      <c r="A2213" s="366" t="str">
        <f t="shared" si="34"/>
        <v>SINAPI-I 3073</v>
      </c>
      <c r="B2213" s="367" t="s">
        <v>8342</v>
      </c>
      <c r="C2213" s="367">
        <v>3073</v>
      </c>
      <c r="D2213" s="368" t="s">
        <v>12525</v>
      </c>
      <c r="E2213" s="367" t="s">
        <v>8327</v>
      </c>
      <c r="F2213" s="367" t="s">
        <v>12526</v>
      </c>
      <c r="G2213" s="367" t="s">
        <v>12526</v>
      </c>
    </row>
    <row r="2214" spans="1:7">
      <c r="A2214" s="366" t="str">
        <f t="shared" si="34"/>
        <v>SINAPI-I 3068</v>
      </c>
      <c r="B2214" s="367" t="s">
        <v>8342</v>
      </c>
      <c r="C2214" s="367">
        <v>3068</v>
      </c>
      <c r="D2214" s="368" t="s">
        <v>12527</v>
      </c>
      <c r="E2214" s="367" t="s">
        <v>8327</v>
      </c>
      <c r="F2214" s="367" t="s">
        <v>12528</v>
      </c>
      <c r="G2214" s="367" t="s">
        <v>12528</v>
      </c>
    </row>
    <row r="2215" spans="1:7">
      <c r="A2215" s="366" t="str">
        <f t="shared" si="34"/>
        <v>SINAPI-I 3074</v>
      </c>
      <c r="B2215" s="367" t="s">
        <v>8342</v>
      </c>
      <c r="C2215" s="367">
        <v>3074</v>
      </c>
      <c r="D2215" s="368" t="s">
        <v>12529</v>
      </c>
      <c r="E2215" s="367" t="s">
        <v>8327</v>
      </c>
      <c r="F2215" s="367" t="s">
        <v>12530</v>
      </c>
      <c r="G2215" s="367" t="s">
        <v>12530</v>
      </c>
    </row>
    <row r="2216" spans="1:7">
      <c r="A2216" s="366" t="str">
        <f t="shared" si="34"/>
        <v>SINAPI-I 3076</v>
      </c>
      <c r="B2216" s="367" t="s">
        <v>8342</v>
      </c>
      <c r="C2216" s="367">
        <v>3076</v>
      </c>
      <c r="D2216" s="368" t="s">
        <v>12531</v>
      </c>
      <c r="E2216" s="367" t="s">
        <v>8327</v>
      </c>
      <c r="F2216" s="367" t="s">
        <v>12532</v>
      </c>
      <c r="G2216" s="367" t="s">
        <v>12532</v>
      </c>
    </row>
    <row r="2217" spans="1:7">
      <c r="A2217" s="366" t="str">
        <f t="shared" si="34"/>
        <v>SINAPI-I 3072</v>
      </c>
      <c r="B2217" s="367" t="s">
        <v>8342</v>
      </c>
      <c r="C2217" s="367">
        <v>3072</v>
      </c>
      <c r="D2217" s="368" t="s">
        <v>12533</v>
      </c>
      <c r="E2217" s="367" t="s">
        <v>8327</v>
      </c>
      <c r="F2217" s="367" t="s">
        <v>10797</v>
      </c>
      <c r="G2217" s="367" t="s">
        <v>10797</v>
      </c>
    </row>
    <row r="2218" spans="1:7">
      <c r="A2218" s="366" t="str">
        <f t="shared" si="34"/>
        <v>SINAPI-I 3075</v>
      </c>
      <c r="B2218" s="367" t="s">
        <v>8342</v>
      </c>
      <c r="C2218" s="367">
        <v>3075</v>
      </c>
      <c r="D2218" s="368" t="s">
        <v>12534</v>
      </c>
      <c r="E2218" s="367" t="s">
        <v>8327</v>
      </c>
      <c r="F2218" s="367" t="s">
        <v>12535</v>
      </c>
      <c r="G2218" s="367" t="s">
        <v>12535</v>
      </c>
    </row>
    <row r="2219" spans="1:7">
      <c r="A2219" s="366" t="str">
        <f t="shared" si="34"/>
        <v>SINAPI-I 10780</v>
      </c>
      <c r="B2219" s="367" t="s">
        <v>8342</v>
      </c>
      <c r="C2219" s="367">
        <v>10780</v>
      </c>
      <c r="D2219" s="368" t="s">
        <v>12536</v>
      </c>
      <c r="E2219" s="367" t="s">
        <v>8327</v>
      </c>
      <c r="F2219" s="367" t="s">
        <v>12537</v>
      </c>
      <c r="G2219" s="367" t="s">
        <v>12537</v>
      </c>
    </row>
    <row r="2220" spans="1:7">
      <c r="A2220" s="366" t="str">
        <f t="shared" si="34"/>
        <v>SINAPI-I 10781</v>
      </c>
      <c r="B2220" s="367" t="s">
        <v>8342</v>
      </c>
      <c r="C2220" s="367">
        <v>10781</v>
      </c>
      <c r="D2220" s="368" t="s">
        <v>12538</v>
      </c>
      <c r="E2220" s="367" t="s">
        <v>8327</v>
      </c>
      <c r="F2220" s="367" t="s">
        <v>12539</v>
      </c>
      <c r="G2220" s="367" t="s">
        <v>12539</v>
      </c>
    </row>
    <row r="2221" spans="1:7">
      <c r="A2221" s="366" t="str">
        <f t="shared" si="34"/>
        <v>SINAPI-I 20106</v>
      </c>
      <c r="B2221" s="367" t="s">
        <v>8342</v>
      </c>
      <c r="C2221" s="367">
        <v>20106</v>
      </c>
      <c r="D2221" s="368" t="s">
        <v>12540</v>
      </c>
      <c r="E2221" s="367" t="s">
        <v>8327</v>
      </c>
      <c r="F2221" s="367" t="s">
        <v>9852</v>
      </c>
      <c r="G2221" s="367" t="s">
        <v>9852</v>
      </c>
    </row>
    <row r="2222" spans="1:7">
      <c r="A2222" s="366" t="str">
        <f t="shared" si="34"/>
        <v>SINAPI-I 20107</v>
      </c>
      <c r="B2222" s="367" t="s">
        <v>8342</v>
      </c>
      <c r="C2222" s="367">
        <v>20107</v>
      </c>
      <c r="D2222" s="368" t="s">
        <v>12541</v>
      </c>
      <c r="E2222" s="367" t="s">
        <v>8327</v>
      </c>
      <c r="F2222" s="367" t="s">
        <v>12542</v>
      </c>
      <c r="G2222" s="367" t="s">
        <v>12542</v>
      </c>
    </row>
    <row r="2223" spans="1:7">
      <c r="A2223" s="366" t="str">
        <f t="shared" si="34"/>
        <v>SINAPI-I 20108</v>
      </c>
      <c r="B2223" s="367" t="s">
        <v>8342</v>
      </c>
      <c r="C2223" s="367">
        <v>20108</v>
      </c>
      <c r="D2223" s="368" t="s">
        <v>12543</v>
      </c>
      <c r="E2223" s="367" t="s">
        <v>8327</v>
      </c>
      <c r="F2223" s="367" t="s">
        <v>12544</v>
      </c>
      <c r="G2223" s="367" t="s">
        <v>12544</v>
      </c>
    </row>
    <row r="2224" spans="1:7">
      <c r="A2224" s="366" t="str">
        <f t="shared" si="34"/>
        <v>SINAPI-I 20109</v>
      </c>
      <c r="B2224" s="367" t="s">
        <v>8342</v>
      </c>
      <c r="C2224" s="367">
        <v>20109</v>
      </c>
      <c r="D2224" s="368" t="s">
        <v>12545</v>
      </c>
      <c r="E2224" s="367" t="s">
        <v>8327</v>
      </c>
      <c r="F2224" s="367" t="s">
        <v>12537</v>
      </c>
      <c r="G2224" s="367" t="s">
        <v>12537</v>
      </c>
    </row>
    <row r="2225" spans="1:7">
      <c r="A2225" s="366" t="str">
        <f t="shared" si="34"/>
        <v>SINAPI-I 34795</v>
      </c>
      <c r="B2225" s="367" t="s">
        <v>8342</v>
      </c>
      <c r="C2225" s="367">
        <v>34795</v>
      </c>
      <c r="D2225" s="368" t="s">
        <v>12546</v>
      </c>
      <c r="E2225" s="367" t="s">
        <v>8464</v>
      </c>
      <c r="F2225" s="367" t="s">
        <v>12547</v>
      </c>
      <c r="G2225" s="367" t="s">
        <v>12547</v>
      </c>
    </row>
    <row r="2226" spans="1:7">
      <c r="A2226" s="366" t="str">
        <f t="shared" si="34"/>
        <v>SINAPI-I 34796</v>
      </c>
      <c r="B2226" s="367" t="s">
        <v>8342</v>
      </c>
      <c r="C2226" s="367">
        <v>34796</v>
      </c>
      <c r="D2226" s="368" t="s">
        <v>12548</v>
      </c>
      <c r="E2226" s="367" t="s">
        <v>8523</v>
      </c>
      <c r="F2226" s="367" t="s">
        <v>12549</v>
      </c>
      <c r="G2226" s="367" t="s">
        <v>12549</v>
      </c>
    </row>
    <row r="2227" spans="1:7" ht="22.5">
      <c r="A2227" s="366" t="str">
        <f t="shared" si="34"/>
        <v>SINAPI-I 11480</v>
      </c>
      <c r="B2227" s="367" t="s">
        <v>8342</v>
      </c>
      <c r="C2227" s="367">
        <v>11480</v>
      </c>
      <c r="D2227" s="368" t="s">
        <v>12550</v>
      </c>
      <c r="E2227" s="367" t="s">
        <v>8481</v>
      </c>
      <c r="F2227" s="367" t="s">
        <v>12551</v>
      </c>
      <c r="G2227" s="367" t="s">
        <v>12551</v>
      </c>
    </row>
    <row r="2228" spans="1:7">
      <c r="A2228" s="366" t="str">
        <f t="shared" si="34"/>
        <v>SINAPI-I 3103</v>
      </c>
      <c r="B2228" s="367" t="s">
        <v>8342</v>
      </c>
      <c r="C2228" s="367">
        <v>3103</v>
      </c>
      <c r="D2228" s="368" t="s">
        <v>12552</v>
      </c>
      <c r="E2228" s="367" t="s">
        <v>8327</v>
      </c>
      <c r="F2228" s="367" t="s">
        <v>12553</v>
      </c>
      <c r="G2228" s="367" t="s">
        <v>12553</v>
      </c>
    </row>
    <row r="2229" spans="1:7" ht="22.5">
      <c r="A2229" s="366" t="str">
        <f t="shared" si="34"/>
        <v>SINAPI-I 11481</v>
      </c>
      <c r="B2229" s="367" t="s">
        <v>8342</v>
      </c>
      <c r="C2229" s="367">
        <v>11481</v>
      </c>
      <c r="D2229" s="368" t="s">
        <v>12554</v>
      </c>
      <c r="E2229" s="367" t="s">
        <v>8327</v>
      </c>
      <c r="F2229" s="367" t="s">
        <v>12555</v>
      </c>
      <c r="G2229" s="367" t="s">
        <v>12555</v>
      </c>
    </row>
    <row r="2230" spans="1:7" ht="22.5">
      <c r="A2230" s="366" t="str">
        <f t="shared" si="34"/>
        <v>SINAPI-I 3097</v>
      </c>
      <c r="B2230" s="367" t="s">
        <v>8342</v>
      </c>
      <c r="C2230" s="367">
        <v>3097</v>
      </c>
      <c r="D2230" s="368" t="s">
        <v>12556</v>
      </c>
      <c r="E2230" s="367" t="s">
        <v>8481</v>
      </c>
      <c r="F2230" s="367" t="s">
        <v>12557</v>
      </c>
      <c r="G2230" s="367" t="s">
        <v>12557</v>
      </c>
    </row>
    <row r="2231" spans="1:7" ht="22.5">
      <c r="A2231" s="366" t="str">
        <f t="shared" si="34"/>
        <v>SINAPI-I 38153</v>
      </c>
      <c r="B2231" s="367" t="s">
        <v>8342</v>
      </c>
      <c r="C2231" s="367">
        <v>38153</v>
      </c>
      <c r="D2231" s="368" t="s">
        <v>12558</v>
      </c>
      <c r="E2231" s="367" t="s">
        <v>8481</v>
      </c>
      <c r="F2231" s="367" t="s">
        <v>12559</v>
      </c>
      <c r="G2231" s="367" t="s">
        <v>12559</v>
      </c>
    </row>
    <row r="2232" spans="1:7" ht="22.5">
      <c r="A2232" s="366" t="str">
        <f t="shared" si="34"/>
        <v>SINAPI-I 3099</v>
      </c>
      <c r="B2232" s="367" t="s">
        <v>8342</v>
      </c>
      <c r="C2232" s="367">
        <v>3099</v>
      </c>
      <c r="D2232" s="368" t="s">
        <v>12560</v>
      </c>
      <c r="E2232" s="367" t="s">
        <v>8481</v>
      </c>
      <c r="F2232" s="367" t="s">
        <v>12420</v>
      </c>
      <c r="G2232" s="367" t="s">
        <v>12420</v>
      </c>
    </row>
    <row r="2233" spans="1:7" ht="22.5">
      <c r="A2233" s="366" t="str">
        <f t="shared" si="34"/>
        <v>SINAPI-I 3080</v>
      </c>
      <c r="B2233" s="367" t="s">
        <v>8342</v>
      </c>
      <c r="C2233" s="367">
        <v>3080</v>
      </c>
      <c r="D2233" s="368" t="s">
        <v>12561</v>
      </c>
      <c r="E2233" s="367" t="s">
        <v>8481</v>
      </c>
      <c r="F2233" s="367" t="s">
        <v>12562</v>
      </c>
      <c r="G2233" s="367" t="s">
        <v>12562</v>
      </c>
    </row>
    <row r="2234" spans="1:7" ht="22.5">
      <c r="A2234" s="366" t="str">
        <f t="shared" si="34"/>
        <v>SINAPI-I 3081</v>
      </c>
      <c r="B2234" s="367" t="s">
        <v>8342</v>
      </c>
      <c r="C2234" s="367">
        <v>3081</v>
      </c>
      <c r="D2234" s="368" t="s">
        <v>12563</v>
      </c>
      <c r="E2234" s="367" t="s">
        <v>8481</v>
      </c>
      <c r="F2234" s="367" t="s">
        <v>12564</v>
      </c>
      <c r="G2234" s="367" t="s">
        <v>12564</v>
      </c>
    </row>
    <row r="2235" spans="1:7" ht="22.5">
      <c r="A2235" s="366" t="str">
        <f t="shared" si="34"/>
        <v>SINAPI-I 38151</v>
      </c>
      <c r="B2235" s="367" t="s">
        <v>8342</v>
      </c>
      <c r="C2235" s="367">
        <v>38151</v>
      </c>
      <c r="D2235" s="368" t="s">
        <v>12565</v>
      </c>
      <c r="E2235" s="367" t="s">
        <v>8481</v>
      </c>
      <c r="F2235" s="367" t="s">
        <v>12566</v>
      </c>
      <c r="G2235" s="367" t="s">
        <v>12566</v>
      </c>
    </row>
    <row r="2236" spans="1:7" ht="22.5">
      <c r="A2236" s="366" t="str">
        <f t="shared" si="34"/>
        <v>SINAPI-I 11479</v>
      </c>
      <c r="B2236" s="367" t="s">
        <v>8342</v>
      </c>
      <c r="C2236" s="367">
        <v>11479</v>
      </c>
      <c r="D2236" s="368" t="s">
        <v>12567</v>
      </c>
      <c r="E2236" s="367" t="s">
        <v>8327</v>
      </c>
      <c r="F2236" s="367" t="s">
        <v>12568</v>
      </c>
      <c r="G2236" s="367" t="s">
        <v>12568</v>
      </c>
    </row>
    <row r="2237" spans="1:7" ht="22.5">
      <c r="A2237" s="366" t="str">
        <f t="shared" si="34"/>
        <v>SINAPI-I 38152</v>
      </c>
      <c r="B2237" s="367" t="s">
        <v>8342</v>
      </c>
      <c r="C2237" s="367">
        <v>38152</v>
      </c>
      <c r="D2237" s="368" t="s">
        <v>12569</v>
      </c>
      <c r="E2237" s="367" t="s">
        <v>8481</v>
      </c>
      <c r="F2237" s="367" t="s">
        <v>12570</v>
      </c>
      <c r="G2237" s="367" t="s">
        <v>12570</v>
      </c>
    </row>
    <row r="2238" spans="1:7" ht="22.5">
      <c r="A2238" s="366" t="str">
        <f t="shared" si="34"/>
        <v>SINAPI-I 11478</v>
      </c>
      <c r="B2238" s="367" t="s">
        <v>8342</v>
      </c>
      <c r="C2238" s="367">
        <v>11478</v>
      </c>
      <c r="D2238" s="368" t="s">
        <v>12571</v>
      </c>
      <c r="E2238" s="367" t="s">
        <v>8327</v>
      </c>
      <c r="F2238" s="367" t="s">
        <v>12572</v>
      </c>
      <c r="G2238" s="367" t="s">
        <v>12572</v>
      </c>
    </row>
    <row r="2239" spans="1:7" ht="22.5">
      <c r="A2239" s="366" t="str">
        <f t="shared" si="34"/>
        <v>SINAPI-I 3090</v>
      </c>
      <c r="B2239" s="367" t="s">
        <v>8342</v>
      </c>
      <c r="C2239" s="367">
        <v>3090</v>
      </c>
      <c r="D2239" s="368" t="s">
        <v>12573</v>
      </c>
      <c r="E2239" s="367" t="s">
        <v>8481</v>
      </c>
      <c r="F2239" s="367" t="s">
        <v>12574</v>
      </c>
      <c r="G2239" s="367" t="s">
        <v>12574</v>
      </c>
    </row>
    <row r="2240" spans="1:7" ht="22.5">
      <c r="A2240" s="366" t="str">
        <f t="shared" si="34"/>
        <v>SINAPI-I 3093</v>
      </c>
      <c r="B2240" s="367" t="s">
        <v>8342</v>
      </c>
      <c r="C2240" s="367">
        <v>3093</v>
      </c>
      <c r="D2240" s="368" t="s">
        <v>12575</v>
      </c>
      <c r="E2240" s="367" t="s">
        <v>8481</v>
      </c>
      <c r="F2240" s="367" t="s">
        <v>12576</v>
      </c>
      <c r="G2240" s="367" t="s">
        <v>12576</v>
      </c>
    </row>
    <row r="2241" spans="1:7" ht="22.5">
      <c r="A2241" s="366" t="str">
        <f t="shared" si="34"/>
        <v>SINAPI-I 11476</v>
      </c>
      <c r="B2241" s="367" t="s">
        <v>8342</v>
      </c>
      <c r="C2241" s="367">
        <v>11476</v>
      </c>
      <c r="D2241" s="368" t="s">
        <v>12577</v>
      </c>
      <c r="E2241" s="367" t="s">
        <v>8327</v>
      </c>
      <c r="F2241" s="367" t="s">
        <v>12578</v>
      </c>
      <c r="G2241" s="367" t="s">
        <v>12578</v>
      </c>
    </row>
    <row r="2242" spans="1:7" ht="22.5">
      <c r="A2242" s="366" t="str">
        <f t="shared" si="34"/>
        <v>SINAPI-I 11484</v>
      </c>
      <c r="B2242" s="367" t="s">
        <v>8342</v>
      </c>
      <c r="C2242" s="367">
        <v>11484</v>
      </c>
      <c r="D2242" s="368" t="s">
        <v>12579</v>
      </c>
      <c r="E2242" s="367" t="s">
        <v>8327</v>
      </c>
      <c r="F2242" s="367" t="s">
        <v>12580</v>
      </c>
      <c r="G2242" s="367" t="s">
        <v>12580</v>
      </c>
    </row>
    <row r="2243" spans="1:7" ht="22.5">
      <c r="A2243" s="366" t="str">
        <f t="shared" si="34"/>
        <v>SINAPI-I 38155</v>
      </c>
      <c r="B2243" s="367" t="s">
        <v>8342</v>
      </c>
      <c r="C2243" s="367">
        <v>38155</v>
      </c>
      <c r="D2243" s="368" t="s">
        <v>12581</v>
      </c>
      <c r="E2243" s="367" t="s">
        <v>8327</v>
      </c>
      <c r="F2243" s="367" t="s">
        <v>12582</v>
      </c>
      <c r="G2243" s="367" t="s">
        <v>12582</v>
      </c>
    </row>
    <row r="2244" spans="1:7" ht="22.5">
      <c r="A2244" s="366" t="str">
        <f t="shared" si="34"/>
        <v>SINAPI-I 11468</v>
      </c>
      <c r="B2244" s="367" t="s">
        <v>8342</v>
      </c>
      <c r="C2244" s="367">
        <v>11468</v>
      </c>
      <c r="D2244" s="368" t="s">
        <v>12583</v>
      </c>
      <c r="E2244" s="367" t="s">
        <v>8327</v>
      </c>
      <c r="F2244" s="367" t="s">
        <v>11410</v>
      </c>
      <c r="G2244" s="367" t="s">
        <v>11410</v>
      </c>
    </row>
    <row r="2245" spans="1:7" ht="22.5">
      <c r="A2245" s="366" t="str">
        <f t="shared" si="34"/>
        <v>SINAPI-I 11469</v>
      </c>
      <c r="B2245" s="367" t="s">
        <v>8342</v>
      </c>
      <c r="C2245" s="367">
        <v>11469</v>
      </c>
      <c r="D2245" s="368" t="s">
        <v>12584</v>
      </c>
      <c r="E2245" s="367" t="s">
        <v>8327</v>
      </c>
      <c r="F2245" s="367" t="s">
        <v>12585</v>
      </c>
      <c r="G2245" s="367" t="s">
        <v>12585</v>
      </c>
    </row>
    <row r="2246" spans="1:7" ht="22.5">
      <c r="A2246" s="366" t="str">
        <f t="shared" si="34"/>
        <v>SINAPI-I 38165</v>
      </c>
      <c r="B2246" s="367" t="s">
        <v>8342</v>
      </c>
      <c r="C2246" s="367">
        <v>38165</v>
      </c>
      <c r="D2246" s="368" t="s">
        <v>12586</v>
      </c>
      <c r="E2246" s="367" t="s">
        <v>8481</v>
      </c>
      <c r="F2246" s="367" t="s">
        <v>12587</v>
      </c>
      <c r="G2246" s="367" t="s">
        <v>12587</v>
      </c>
    </row>
    <row r="2247" spans="1:7">
      <c r="A2247" s="366" t="str">
        <f t="shared" ref="A2247:A2310" si="35">CONCATENAR</f>
        <v>SINAPI-I 11456</v>
      </c>
      <c r="B2247" s="367" t="s">
        <v>8342</v>
      </c>
      <c r="C2247" s="367">
        <v>11456</v>
      </c>
      <c r="D2247" s="368" t="s">
        <v>12588</v>
      </c>
      <c r="E2247" s="367" t="s">
        <v>8327</v>
      </c>
      <c r="F2247" s="367" t="s">
        <v>12589</v>
      </c>
      <c r="G2247" s="367" t="s">
        <v>12589</v>
      </c>
    </row>
    <row r="2248" spans="1:7">
      <c r="A2248" s="366" t="str">
        <f t="shared" si="35"/>
        <v>SINAPI-I 3119</v>
      </c>
      <c r="B2248" s="367" t="s">
        <v>8342</v>
      </c>
      <c r="C2248" s="367">
        <v>3119</v>
      </c>
      <c r="D2248" s="368" t="s">
        <v>12590</v>
      </c>
      <c r="E2248" s="367" t="s">
        <v>8327</v>
      </c>
      <c r="F2248" s="367" t="s">
        <v>9236</v>
      </c>
      <c r="G2248" s="367" t="s">
        <v>9236</v>
      </c>
    </row>
    <row r="2249" spans="1:7">
      <c r="A2249" s="366" t="str">
        <f t="shared" si="35"/>
        <v>SINAPI-I 3122</v>
      </c>
      <c r="B2249" s="367" t="s">
        <v>8342</v>
      </c>
      <c r="C2249" s="367">
        <v>3122</v>
      </c>
      <c r="D2249" s="368" t="s">
        <v>12591</v>
      </c>
      <c r="E2249" s="367" t="s">
        <v>8327</v>
      </c>
      <c r="F2249" s="367" t="s">
        <v>8928</v>
      </c>
      <c r="G2249" s="367" t="s">
        <v>8928</v>
      </c>
    </row>
    <row r="2250" spans="1:7">
      <c r="A2250" s="366" t="str">
        <f t="shared" si="35"/>
        <v>SINAPI-I 3121</v>
      </c>
      <c r="B2250" s="367" t="s">
        <v>8342</v>
      </c>
      <c r="C2250" s="367">
        <v>3121</v>
      </c>
      <c r="D2250" s="368" t="s">
        <v>12592</v>
      </c>
      <c r="E2250" s="367" t="s">
        <v>8327</v>
      </c>
      <c r="F2250" s="367" t="s">
        <v>12593</v>
      </c>
      <c r="G2250" s="367" t="s">
        <v>12593</v>
      </c>
    </row>
    <row r="2251" spans="1:7">
      <c r="A2251" s="366" t="str">
        <f t="shared" si="35"/>
        <v>SINAPI-I 3120</v>
      </c>
      <c r="B2251" s="367" t="s">
        <v>8342</v>
      </c>
      <c r="C2251" s="367">
        <v>3120</v>
      </c>
      <c r="D2251" s="368" t="s">
        <v>12594</v>
      </c>
      <c r="E2251" s="367" t="s">
        <v>8327</v>
      </c>
      <c r="F2251" s="367" t="s">
        <v>10626</v>
      </c>
      <c r="G2251" s="367" t="s">
        <v>10626</v>
      </c>
    </row>
    <row r="2252" spans="1:7">
      <c r="A2252" s="366" t="str">
        <f t="shared" si="35"/>
        <v>SINAPI-I 11455</v>
      </c>
      <c r="B2252" s="367" t="s">
        <v>8342</v>
      </c>
      <c r="C2252" s="367">
        <v>11455</v>
      </c>
      <c r="D2252" s="368" t="s">
        <v>12595</v>
      </c>
      <c r="E2252" s="367" t="s">
        <v>8327</v>
      </c>
      <c r="F2252" s="367" t="s">
        <v>12596</v>
      </c>
      <c r="G2252" s="367" t="s">
        <v>12596</v>
      </c>
    </row>
    <row r="2253" spans="1:7" ht="22.5">
      <c r="A2253" s="366" t="str">
        <f t="shared" si="35"/>
        <v>SINAPI-I 3108</v>
      </c>
      <c r="B2253" s="367" t="s">
        <v>8342</v>
      </c>
      <c r="C2253" s="367">
        <v>3108</v>
      </c>
      <c r="D2253" s="368" t="s">
        <v>12597</v>
      </c>
      <c r="E2253" s="367" t="s">
        <v>8327</v>
      </c>
      <c r="F2253" s="367" t="s">
        <v>10428</v>
      </c>
      <c r="G2253" s="367" t="s">
        <v>10428</v>
      </c>
    </row>
    <row r="2254" spans="1:7" ht="22.5">
      <c r="A2254" s="366" t="str">
        <f t="shared" si="35"/>
        <v>SINAPI-I 3105</v>
      </c>
      <c r="B2254" s="367" t="s">
        <v>8342</v>
      </c>
      <c r="C2254" s="367">
        <v>3105</v>
      </c>
      <c r="D2254" s="368" t="s">
        <v>12598</v>
      </c>
      <c r="E2254" s="367" t="s">
        <v>8327</v>
      </c>
      <c r="F2254" s="367" t="s">
        <v>11633</v>
      </c>
      <c r="G2254" s="367" t="s">
        <v>11633</v>
      </c>
    </row>
    <row r="2255" spans="1:7">
      <c r="A2255" s="366" t="str">
        <f t="shared" si="35"/>
        <v>SINAPI-I 38178</v>
      </c>
      <c r="B2255" s="367" t="s">
        <v>8342</v>
      </c>
      <c r="C2255" s="367">
        <v>38178</v>
      </c>
      <c r="D2255" s="368" t="s">
        <v>12599</v>
      </c>
      <c r="E2255" s="367" t="s">
        <v>8327</v>
      </c>
      <c r="F2255" s="367" t="s">
        <v>12600</v>
      </c>
      <c r="G2255" s="367" t="s">
        <v>12600</v>
      </c>
    </row>
    <row r="2256" spans="1:7">
      <c r="A2256" s="366" t="str">
        <f t="shared" si="35"/>
        <v>SINAPI-I 11458</v>
      </c>
      <c r="B2256" s="367" t="s">
        <v>8342</v>
      </c>
      <c r="C2256" s="367">
        <v>11458</v>
      </c>
      <c r="D2256" s="368" t="s">
        <v>12601</v>
      </c>
      <c r="E2256" s="367" t="s">
        <v>8327</v>
      </c>
      <c r="F2256" s="367" t="s">
        <v>12602</v>
      </c>
      <c r="G2256" s="367" t="s">
        <v>12602</v>
      </c>
    </row>
    <row r="2257" spans="1:7" ht="22.5">
      <c r="A2257" s="366" t="str">
        <f t="shared" si="35"/>
        <v>SINAPI-I 11461</v>
      </c>
      <c r="B2257" s="367" t="s">
        <v>8342</v>
      </c>
      <c r="C2257" s="367">
        <v>11461</v>
      </c>
      <c r="D2257" s="368" t="s">
        <v>12603</v>
      </c>
      <c r="E2257" s="367" t="s">
        <v>8327</v>
      </c>
      <c r="F2257" s="367" t="s">
        <v>9999</v>
      </c>
      <c r="G2257" s="367" t="s">
        <v>9999</v>
      </c>
    </row>
    <row r="2258" spans="1:7" ht="22.5">
      <c r="A2258" s="366" t="str">
        <f t="shared" si="35"/>
        <v>SINAPI-I 3106</v>
      </c>
      <c r="B2258" s="367" t="s">
        <v>8342</v>
      </c>
      <c r="C2258" s="367">
        <v>3106</v>
      </c>
      <c r="D2258" s="368" t="s">
        <v>12604</v>
      </c>
      <c r="E2258" s="367" t="s">
        <v>8327</v>
      </c>
      <c r="F2258" s="367" t="s">
        <v>12175</v>
      </c>
      <c r="G2258" s="367" t="s">
        <v>12175</v>
      </c>
    </row>
    <row r="2259" spans="1:7" ht="22.5">
      <c r="A2259" s="366" t="str">
        <f t="shared" si="35"/>
        <v>SINAPI-I 3107</v>
      </c>
      <c r="B2259" s="367" t="s">
        <v>8342</v>
      </c>
      <c r="C2259" s="367">
        <v>3107</v>
      </c>
      <c r="D2259" s="368" t="s">
        <v>12605</v>
      </c>
      <c r="E2259" s="367" t="s">
        <v>8327</v>
      </c>
      <c r="F2259" s="367" t="s">
        <v>8649</v>
      </c>
      <c r="G2259" s="367" t="s">
        <v>8649</v>
      </c>
    </row>
    <row r="2260" spans="1:7">
      <c r="A2260" s="366" t="str">
        <f t="shared" si="35"/>
        <v>SINAPI-I 25951</v>
      </c>
      <c r="B2260" s="367" t="s">
        <v>8342</v>
      </c>
      <c r="C2260" s="367">
        <v>25951</v>
      </c>
      <c r="D2260" s="368" t="s">
        <v>12606</v>
      </c>
      <c r="E2260" s="367" t="s">
        <v>8574</v>
      </c>
      <c r="F2260" s="367" t="s">
        <v>10613</v>
      </c>
      <c r="G2260" s="367" t="s">
        <v>10613</v>
      </c>
    </row>
    <row r="2261" spans="1:7">
      <c r="A2261" s="366" t="str">
        <f t="shared" si="35"/>
        <v>SINAPI-I 3123</v>
      </c>
      <c r="B2261" s="367" t="s">
        <v>8342</v>
      </c>
      <c r="C2261" s="367">
        <v>3123</v>
      </c>
      <c r="D2261" s="368" t="s">
        <v>12607</v>
      </c>
      <c r="E2261" s="367" t="s">
        <v>8574</v>
      </c>
      <c r="F2261" s="367" t="s">
        <v>9565</v>
      </c>
      <c r="G2261" s="367" t="s">
        <v>9565</v>
      </c>
    </row>
    <row r="2262" spans="1:7">
      <c r="A2262" s="366" t="str">
        <f t="shared" si="35"/>
        <v>SINAPI-I 38125</v>
      </c>
      <c r="B2262" s="367" t="s">
        <v>8342</v>
      </c>
      <c r="C2262" s="367">
        <v>38125</v>
      </c>
      <c r="D2262" s="368" t="s">
        <v>12608</v>
      </c>
      <c r="E2262" s="367" t="s">
        <v>8574</v>
      </c>
      <c r="F2262" s="367" t="s">
        <v>12609</v>
      </c>
      <c r="G2262" s="367" t="s">
        <v>12609</v>
      </c>
    </row>
    <row r="2263" spans="1:7" ht="22.5">
      <c r="A2263" s="366" t="str">
        <f t="shared" si="35"/>
        <v>SINAPI-I 39014</v>
      </c>
      <c r="B2263" s="367" t="s">
        <v>8342</v>
      </c>
      <c r="C2263" s="367">
        <v>39014</v>
      </c>
      <c r="D2263" s="368" t="s">
        <v>12610</v>
      </c>
      <c r="E2263" s="367" t="s">
        <v>8574</v>
      </c>
      <c r="F2263" s="367" t="s">
        <v>10776</v>
      </c>
      <c r="G2263" s="367" t="s">
        <v>10776</v>
      </c>
    </row>
    <row r="2264" spans="1:7" ht="22.5">
      <c r="A2264" s="366" t="str">
        <f t="shared" si="35"/>
        <v>SINAPI-I 11894</v>
      </c>
      <c r="B2264" s="367" t="s">
        <v>8342</v>
      </c>
      <c r="C2264" s="367">
        <v>11894</v>
      </c>
      <c r="D2264" s="368" t="s">
        <v>12611</v>
      </c>
      <c r="E2264" s="367" t="s">
        <v>8327</v>
      </c>
      <c r="F2264" s="367" t="s">
        <v>12612</v>
      </c>
      <c r="G2264" s="367" t="s">
        <v>12612</v>
      </c>
    </row>
    <row r="2265" spans="1:7">
      <c r="A2265" s="366" t="str">
        <f t="shared" si="35"/>
        <v>SINAPI-I 39365</v>
      </c>
      <c r="B2265" s="367" t="s">
        <v>8342</v>
      </c>
      <c r="C2265" s="367">
        <v>39365</v>
      </c>
      <c r="D2265" s="368" t="s">
        <v>12613</v>
      </c>
      <c r="E2265" s="367" t="s">
        <v>8327</v>
      </c>
      <c r="F2265" s="367" t="s">
        <v>12614</v>
      </c>
      <c r="G2265" s="367" t="s">
        <v>12614</v>
      </c>
    </row>
    <row r="2266" spans="1:7">
      <c r="A2266" s="366" t="str">
        <f t="shared" si="35"/>
        <v>SINAPI-I 39366</v>
      </c>
      <c r="B2266" s="367" t="s">
        <v>8342</v>
      </c>
      <c r="C2266" s="367">
        <v>39366</v>
      </c>
      <c r="D2266" s="368" t="s">
        <v>12615</v>
      </c>
      <c r="E2266" s="367" t="s">
        <v>8327</v>
      </c>
      <c r="F2266" s="367" t="s">
        <v>12616</v>
      </c>
      <c r="G2266" s="367" t="s">
        <v>12616</v>
      </c>
    </row>
    <row r="2267" spans="1:7">
      <c r="A2267" s="366" t="str">
        <f t="shared" si="35"/>
        <v>SINAPI-I 39367</v>
      </c>
      <c r="B2267" s="367" t="s">
        <v>8342</v>
      </c>
      <c r="C2267" s="367">
        <v>39367</v>
      </c>
      <c r="D2267" s="368" t="s">
        <v>12617</v>
      </c>
      <c r="E2267" s="367" t="s">
        <v>8327</v>
      </c>
      <c r="F2267" s="367" t="s">
        <v>12618</v>
      </c>
      <c r="G2267" s="367" t="s">
        <v>12618</v>
      </c>
    </row>
    <row r="2268" spans="1:7">
      <c r="A2268" s="366" t="str">
        <f t="shared" si="35"/>
        <v>SINAPI-I 37394</v>
      </c>
      <c r="B2268" s="367" t="s">
        <v>8342</v>
      </c>
      <c r="C2268" s="367">
        <v>37394</v>
      </c>
      <c r="D2268" s="368" t="s">
        <v>12619</v>
      </c>
      <c r="E2268" s="367" t="s">
        <v>12620</v>
      </c>
      <c r="F2268" s="367" t="s">
        <v>12621</v>
      </c>
      <c r="G2268" s="367" t="s">
        <v>12621</v>
      </c>
    </row>
    <row r="2269" spans="1:7">
      <c r="A2269" s="366" t="str">
        <f t="shared" si="35"/>
        <v>SINAPI-I 14146</v>
      </c>
      <c r="B2269" s="367" t="s">
        <v>8342</v>
      </c>
      <c r="C2269" s="367">
        <v>14146</v>
      </c>
      <c r="D2269" s="368" t="s">
        <v>12622</v>
      </c>
      <c r="E2269" s="367" t="s">
        <v>12620</v>
      </c>
      <c r="F2269" s="367" t="s">
        <v>12623</v>
      </c>
      <c r="G2269" s="367" t="s">
        <v>12623</v>
      </c>
    </row>
    <row r="2270" spans="1:7">
      <c r="A2270" s="366" t="str">
        <f t="shared" si="35"/>
        <v>SINAPI-I 38134</v>
      </c>
      <c r="B2270" s="367" t="s">
        <v>8342</v>
      </c>
      <c r="C2270" s="367">
        <v>38134</v>
      </c>
      <c r="D2270" s="368" t="s">
        <v>12624</v>
      </c>
      <c r="E2270" s="367" t="s">
        <v>8574</v>
      </c>
      <c r="F2270" s="367" t="s">
        <v>12625</v>
      </c>
      <c r="G2270" s="367" t="s">
        <v>12625</v>
      </c>
    </row>
    <row r="2271" spans="1:7">
      <c r="A2271" s="366" t="str">
        <f t="shared" si="35"/>
        <v>SINAPI-I 38132</v>
      </c>
      <c r="B2271" s="367" t="s">
        <v>8342</v>
      </c>
      <c r="C2271" s="367">
        <v>38132</v>
      </c>
      <c r="D2271" s="368" t="s">
        <v>12626</v>
      </c>
      <c r="E2271" s="367" t="s">
        <v>8574</v>
      </c>
      <c r="F2271" s="367" t="s">
        <v>12627</v>
      </c>
      <c r="G2271" s="367" t="s">
        <v>12627</v>
      </c>
    </row>
    <row r="2272" spans="1:7">
      <c r="A2272" s="366" t="str">
        <f t="shared" si="35"/>
        <v>SINAPI-I 38133</v>
      </c>
      <c r="B2272" s="367" t="s">
        <v>8342</v>
      </c>
      <c r="C2272" s="367">
        <v>38133</v>
      </c>
      <c r="D2272" s="368" t="s">
        <v>12628</v>
      </c>
      <c r="E2272" s="367" t="s">
        <v>8574</v>
      </c>
      <c r="F2272" s="367" t="s">
        <v>12629</v>
      </c>
      <c r="G2272" s="367" t="s">
        <v>12629</v>
      </c>
    </row>
    <row r="2273" spans="1:7">
      <c r="A2273" s="366" t="str">
        <f t="shared" si="35"/>
        <v>SINAPI-I 938</v>
      </c>
      <c r="B2273" s="367" t="s">
        <v>8342</v>
      </c>
      <c r="C2273" s="367">
        <v>938</v>
      </c>
      <c r="D2273" s="368" t="s">
        <v>12630</v>
      </c>
      <c r="E2273" s="367" t="s">
        <v>8523</v>
      </c>
      <c r="F2273" s="367" t="s">
        <v>12631</v>
      </c>
      <c r="G2273" s="367" t="s">
        <v>12631</v>
      </c>
    </row>
    <row r="2274" spans="1:7">
      <c r="A2274" s="366" t="str">
        <f t="shared" si="35"/>
        <v>SINAPI-I 937</v>
      </c>
      <c r="B2274" s="367" t="s">
        <v>8342</v>
      </c>
      <c r="C2274" s="367">
        <v>937</v>
      </c>
      <c r="D2274" s="368" t="s">
        <v>12632</v>
      </c>
      <c r="E2274" s="367" t="s">
        <v>8523</v>
      </c>
      <c r="F2274" s="367" t="s">
        <v>12214</v>
      </c>
      <c r="G2274" s="367" t="s">
        <v>12214</v>
      </c>
    </row>
    <row r="2275" spans="1:7">
      <c r="A2275" s="366" t="str">
        <f t="shared" si="35"/>
        <v>SINAPI-I 939</v>
      </c>
      <c r="B2275" s="367" t="s">
        <v>8342</v>
      </c>
      <c r="C2275" s="367">
        <v>939</v>
      </c>
      <c r="D2275" s="368" t="s">
        <v>12633</v>
      </c>
      <c r="E2275" s="367" t="s">
        <v>8523</v>
      </c>
      <c r="F2275" s="367" t="s">
        <v>10578</v>
      </c>
      <c r="G2275" s="367" t="s">
        <v>10578</v>
      </c>
    </row>
    <row r="2276" spans="1:7">
      <c r="A2276" s="366" t="str">
        <f t="shared" si="35"/>
        <v>SINAPI-I 944</v>
      </c>
      <c r="B2276" s="367" t="s">
        <v>8342</v>
      </c>
      <c r="C2276" s="367">
        <v>944</v>
      </c>
      <c r="D2276" s="368" t="s">
        <v>12634</v>
      </c>
      <c r="E2276" s="367" t="s">
        <v>8523</v>
      </c>
      <c r="F2276" s="367" t="s">
        <v>11882</v>
      </c>
      <c r="G2276" s="367" t="s">
        <v>11882</v>
      </c>
    </row>
    <row r="2277" spans="1:7">
      <c r="A2277" s="366" t="str">
        <f t="shared" si="35"/>
        <v>SINAPI-I 940</v>
      </c>
      <c r="B2277" s="367" t="s">
        <v>8342</v>
      </c>
      <c r="C2277" s="367">
        <v>940</v>
      </c>
      <c r="D2277" s="368" t="s">
        <v>12635</v>
      </c>
      <c r="E2277" s="367" t="s">
        <v>8523</v>
      </c>
      <c r="F2277" s="367" t="s">
        <v>12636</v>
      </c>
      <c r="G2277" s="367" t="s">
        <v>12636</v>
      </c>
    </row>
    <row r="2278" spans="1:7">
      <c r="A2278" s="366" t="str">
        <f t="shared" si="35"/>
        <v>SINAPI-I 936</v>
      </c>
      <c r="B2278" s="367" t="s">
        <v>8342</v>
      </c>
      <c r="C2278" s="367">
        <v>936</v>
      </c>
      <c r="D2278" s="368" t="s">
        <v>12637</v>
      </c>
      <c r="E2278" s="367" t="s">
        <v>8523</v>
      </c>
      <c r="F2278" s="367" t="s">
        <v>12638</v>
      </c>
      <c r="G2278" s="367" t="s">
        <v>12638</v>
      </c>
    </row>
    <row r="2279" spans="1:7" ht="22.5">
      <c r="A2279" s="366" t="str">
        <f t="shared" si="35"/>
        <v>SINAPI-I 935</v>
      </c>
      <c r="B2279" s="367" t="s">
        <v>8342</v>
      </c>
      <c r="C2279" s="367">
        <v>935</v>
      </c>
      <c r="D2279" s="368" t="s">
        <v>12639</v>
      </c>
      <c r="E2279" s="367" t="s">
        <v>8523</v>
      </c>
      <c r="F2279" s="367" t="s">
        <v>8600</v>
      </c>
      <c r="G2279" s="367" t="s">
        <v>8600</v>
      </c>
    </row>
    <row r="2280" spans="1:7">
      <c r="A2280" s="366" t="str">
        <f t="shared" si="35"/>
        <v>SINAPI-I 406</v>
      </c>
      <c r="B2280" s="367" t="s">
        <v>8342</v>
      </c>
      <c r="C2280" s="367">
        <v>406</v>
      </c>
      <c r="D2280" s="368" t="s">
        <v>12640</v>
      </c>
      <c r="E2280" s="367" t="s">
        <v>8327</v>
      </c>
      <c r="F2280" s="367" t="s">
        <v>9085</v>
      </c>
      <c r="G2280" s="367" t="s">
        <v>9085</v>
      </c>
    </row>
    <row r="2281" spans="1:7">
      <c r="A2281" s="366" t="str">
        <f t="shared" si="35"/>
        <v>SINAPI-I 42529</v>
      </c>
      <c r="B2281" s="367" t="s">
        <v>8342</v>
      </c>
      <c r="C2281" s="367">
        <v>42529</v>
      </c>
      <c r="D2281" s="368" t="s">
        <v>12641</v>
      </c>
      <c r="E2281" s="367" t="s">
        <v>8523</v>
      </c>
      <c r="F2281" s="367" t="s">
        <v>8602</v>
      </c>
      <c r="G2281" s="367" t="s">
        <v>8602</v>
      </c>
    </row>
    <row r="2282" spans="1:7" ht="22.5">
      <c r="A2282" s="366" t="str">
        <f t="shared" si="35"/>
        <v>SINAPI-I 39634</v>
      </c>
      <c r="B2282" s="367" t="s">
        <v>8342</v>
      </c>
      <c r="C2282" s="367">
        <v>39634</v>
      </c>
      <c r="D2282" s="368" t="s">
        <v>12642</v>
      </c>
      <c r="E2282" s="367" t="s">
        <v>8523</v>
      </c>
      <c r="F2282" s="367" t="s">
        <v>12643</v>
      </c>
      <c r="G2282" s="367" t="s">
        <v>12643</v>
      </c>
    </row>
    <row r="2283" spans="1:7">
      <c r="A2283" s="366" t="str">
        <f t="shared" si="35"/>
        <v>SINAPI-I 39701</v>
      </c>
      <c r="B2283" s="367" t="s">
        <v>8342</v>
      </c>
      <c r="C2283" s="367">
        <v>39701</v>
      </c>
      <c r="D2283" s="368" t="s">
        <v>12644</v>
      </c>
      <c r="E2283" s="367" t="s">
        <v>8327</v>
      </c>
      <c r="F2283" s="367" t="s">
        <v>12645</v>
      </c>
      <c r="G2283" s="367" t="s">
        <v>12645</v>
      </c>
    </row>
    <row r="2284" spans="1:7">
      <c r="A2284" s="366" t="str">
        <f t="shared" si="35"/>
        <v>SINAPI-I 12815</v>
      </c>
      <c r="B2284" s="367" t="s">
        <v>8342</v>
      </c>
      <c r="C2284" s="367">
        <v>12815</v>
      </c>
      <c r="D2284" s="368" t="s">
        <v>12646</v>
      </c>
      <c r="E2284" s="367" t="s">
        <v>8327</v>
      </c>
      <c r="F2284" s="367" t="s">
        <v>11215</v>
      </c>
      <c r="G2284" s="367" t="s">
        <v>11215</v>
      </c>
    </row>
    <row r="2285" spans="1:7">
      <c r="A2285" s="366" t="str">
        <f t="shared" si="35"/>
        <v>SINAPI-I 407</v>
      </c>
      <c r="B2285" s="367" t="s">
        <v>8342</v>
      </c>
      <c r="C2285" s="367">
        <v>407</v>
      </c>
      <c r="D2285" s="368" t="s">
        <v>12647</v>
      </c>
      <c r="E2285" s="367" t="s">
        <v>8574</v>
      </c>
      <c r="F2285" s="367" t="s">
        <v>12648</v>
      </c>
      <c r="G2285" s="367" t="s">
        <v>12648</v>
      </c>
    </row>
    <row r="2286" spans="1:7">
      <c r="A2286" s="366" t="str">
        <f t="shared" si="35"/>
        <v>SINAPI-I 39431</v>
      </c>
      <c r="B2286" s="367" t="s">
        <v>8342</v>
      </c>
      <c r="C2286" s="367">
        <v>39431</v>
      </c>
      <c r="D2286" s="368" t="s">
        <v>12649</v>
      </c>
      <c r="E2286" s="367" t="s">
        <v>8523</v>
      </c>
      <c r="F2286" s="367" t="s">
        <v>8415</v>
      </c>
      <c r="G2286" s="367" t="s">
        <v>8415</v>
      </c>
    </row>
    <row r="2287" spans="1:7">
      <c r="A2287" s="366" t="str">
        <f t="shared" si="35"/>
        <v>SINAPI-I 39432</v>
      </c>
      <c r="B2287" s="367" t="s">
        <v>8342</v>
      </c>
      <c r="C2287" s="367">
        <v>39432</v>
      </c>
      <c r="D2287" s="368" t="s">
        <v>12650</v>
      </c>
      <c r="E2287" s="367" t="s">
        <v>8523</v>
      </c>
      <c r="F2287" s="367" t="s">
        <v>9604</v>
      </c>
      <c r="G2287" s="367" t="s">
        <v>9604</v>
      </c>
    </row>
    <row r="2288" spans="1:7">
      <c r="A2288" s="366" t="str">
        <f t="shared" si="35"/>
        <v>SINAPI-I 20111</v>
      </c>
      <c r="B2288" s="367" t="s">
        <v>8342</v>
      </c>
      <c r="C2288" s="367">
        <v>20111</v>
      </c>
      <c r="D2288" s="368" t="s">
        <v>12651</v>
      </c>
      <c r="E2288" s="367" t="s">
        <v>8327</v>
      </c>
      <c r="F2288" s="367" t="s">
        <v>12652</v>
      </c>
      <c r="G2288" s="367" t="s">
        <v>12652</v>
      </c>
    </row>
    <row r="2289" spans="1:7">
      <c r="A2289" s="366" t="str">
        <f t="shared" si="35"/>
        <v>SINAPI-I 21127</v>
      </c>
      <c r="B2289" s="367" t="s">
        <v>8342</v>
      </c>
      <c r="C2289" s="367">
        <v>21127</v>
      </c>
      <c r="D2289" s="368" t="s">
        <v>12653</v>
      </c>
      <c r="E2289" s="367" t="s">
        <v>8327</v>
      </c>
      <c r="F2289" s="367" t="s">
        <v>12654</v>
      </c>
      <c r="G2289" s="367" t="s">
        <v>12654</v>
      </c>
    </row>
    <row r="2290" spans="1:7">
      <c r="A2290" s="366" t="str">
        <f t="shared" si="35"/>
        <v>SINAPI-I 404</v>
      </c>
      <c r="B2290" s="367" t="s">
        <v>8342</v>
      </c>
      <c r="C2290" s="367">
        <v>404</v>
      </c>
      <c r="D2290" s="368" t="s">
        <v>12655</v>
      </c>
      <c r="E2290" s="367" t="s">
        <v>8523</v>
      </c>
      <c r="F2290" s="367" t="s">
        <v>8641</v>
      </c>
      <c r="G2290" s="367" t="s">
        <v>8641</v>
      </c>
    </row>
    <row r="2291" spans="1:7">
      <c r="A2291" s="366" t="str">
        <f t="shared" si="35"/>
        <v>SINAPI-I 14151</v>
      </c>
      <c r="B2291" s="367" t="s">
        <v>8342</v>
      </c>
      <c r="C2291" s="367">
        <v>14151</v>
      </c>
      <c r="D2291" s="368" t="s">
        <v>12656</v>
      </c>
      <c r="E2291" s="367" t="s">
        <v>8327</v>
      </c>
      <c r="F2291" s="367" t="s">
        <v>12657</v>
      </c>
      <c r="G2291" s="367" t="s">
        <v>12657</v>
      </c>
    </row>
    <row r="2292" spans="1:7">
      <c r="A2292" s="366" t="str">
        <f t="shared" si="35"/>
        <v>SINAPI-I 14153</v>
      </c>
      <c r="B2292" s="367" t="s">
        <v>8342</v>
      </c>
      <c r="C2292" s="367">
        <v>14153</v>
      </c>
      <c r="D2292" s="368" t="s">
        <v>12658</v>
      </c>
      <c r="E2292" s="367" t="s">
        <v>8327</v>
      </c>
      <c r="F2292" s="367" t="s">
        <v>12659</v>
      </c>
      <c r="G2292" s="367" t="s">
        <v>12659</v>
      </c>
    </row>
    <row r="2293" spans="1:7">
      <c r="A2293" s="366" t="str">
        <f t="shared" si="35"/>
        <v>SINAPI-I 14152</v>
      </c>
      <c r="B2293" s="367" t="s">
        <v>8342</v>
      </c>
      <c r="C2293" s="367">
        <v>14152</v>
      </c>
      <c r="D2293" s="368" t="s">
        <v>12660</v>
      </c>
      <c r="E2293" s="367" t="s">
        <v>8327</v>
      </c>
      <c r="F2293" s="367" t="s">
        <v>11454</v>
      </c>
      <c r="G2293" s="367" t="s">
        <v>11454</v>
      </c>
    </row>
    <row r="2294" spans="1:7">
      <c r="A2294" s="366" t="str">
        <f t="shared" si="35"/>
        <v>SINAPI-I 14154</v>
      </c>
      <c r="B2294" s="367" t="s">
        <v>8342</v>
      </c>
      <c r="C2294" s="367">
        <v>14154</v>
      </c>
      <c r="D2294" s="368" t="s">
        <v>12661</v>
      </c>
      <c r="E2294" s="367" t="s">
        <v>8327</v>
      </c>
      <c r="F2294" s="367" t="s">
        <v>12662</v>
      </c>
      <c r="G2294" s="367" t="s">
        <v>12662</v>
      </c>
    </row>
    <row r="2295" spans="1:7">
      <c r="A2295" s="366" t="str">
        <f t="shared" si="35"/>
        <v>SINAPI-I 3146</v>
      </c>
      <c r="B2295" s="367" t="s">
        <v>8342</v>
      </c>
      <c r="C2295" s="367">
        <v>3146</v>
      </c>
      <c r="D2295" s="368" t="s">
        <v>12663</v>
      </c>
      <c r="E2295" s="367" t="s">
        <v>8327</v>
      </c>
      <c r="F2295" s="367" t="s">
        <v>12664</v>
      </c>
      <c r="G2295" s="367" t="s">
        <v>12664</v>
      </c>
    </row>
    <row r="2296" spans="1:7">
      <c r="A2296" s="366" t="str">
        <f t="shared" si="35"/>
        <v>SINAPI-I 3143</v>
      </c>
      <c r="B2296" s="367" t="s">
        <v>8342</v>
      </c>
      <c r="C2296" s="367">
        <v>3143</v>
      </c>
      <c r="D2296" s="368" t="s">
        <v>12665</v>
      </c>
      <c r="E2296" s="367" t="s">
        <v>8327</v>
      </c>
      <c r="F2296" s="367" t="s">
        <v>10750</v>
      </c>
      <c r="G2296" s="367" t="s">
        <v>10750</v>
      </c>
    </row>
    <row r="2297" spans="1:7">
      <c r="A2297" s="366" t="str">
        <f t="shared" si="35"/>
        <v>SINAPI-I 3148</v>
      </c>
      <c r="B2297" s="367" t="s">
        <v>8342</v>
      </c>
      <c r="C2297" s="367">
        <v>3148</v>
      </c>
      <c r="D2297" s="368" t="s">
        <v>12666</v>
      </c>
      <c r="E2297" s="367" t="s">
        <v>8327</v>
      </c>
      <c r="F2297" s="367" t="s">
        <v>11095</v>
      </c>
      <c r="G2297" s="367" t="s">
        <v>11095</v>
      </c>
    </row>
    <row r="2298" spans="1:7">
      <c r="A2298" s="366" t="str">
        <f t="shared" si="35"/>
        <v>SINAPI-I 4310</v>
      </c>
      <c r="B2298" s="367" t="s">
        <v>8342</v>
      </c>
      <c r="C2298" s="367">
        <v>4310</v>
      </c>
      <c r="D2298" s="368" t="s">
        <v>12667</v>
      </c>
      <c r="E2298" s="367" t="s">
        <v>8327</v>
      </c>
      <c r="F2298" s="367" t="s">
        <v>12668</v>
      </c>
      <c r="G2298" s="367" t="s">
        <v>12668</v>
      </c>
    </row>
    <row r="2299" spans="1:7">
      <c r="A2299" s="366" t="str">
        <f t="shared" si="35"/>
        <v>SINAPI-I 4311</v>
      </c>
      <c r="B2299" s="367" t="s">
        <v>8342</v>
      </c>
      <c r="C2299" s="367">
        <v>4311</v>
      </c>
      <c r="D2299" s="368" t="s">
        <v>12669</v>
      </c>
      <c r="E2299" s="367" t="s">
        <v>8327</v>
      </c>
      <c r="F2299" s="367" t="s">
        <v>8722</v>
      </c>
      <c r="G2299" s="367" t="s">
        <v>8722</v>
      </c>
    </row>
    <row r="2300" spans="1:7">
      <c r="A2300" s="366" t="str">
        <f t="shared" si="35"/>
        <v>SINAPI-I 4312</v>
      </c>
      <c r="B2300" s="367" t="s">
        <v>8342</v>
      </c>
      <c r="C2300" s="367">
        <v>4312</v>
      </c>
      <c r="D2300" s="368" t="s">
        <v>12670</v>
      </c>
      <c r="E2300" s="367" t="s">
        <v>8327</v>
      </c>
      <c r="F2300" s="367" t="s">
        <v>9934</v>
      </c>
      <c r="G2300" s="367" t="s">
        <v>9934</v>
      </c>
    </row>
    <row r="2301" spans="1:7">
      <c r="A2301" s="366" t="str">
        <f t="shared" si="35"/>
        <v>SINAPI-I 11162</v>
      </c>
      <c r="B2301" s="367" t="s">
        <v>8342</v>
      </c>
      <c r="C2301" s="367">
        <v>11162</v>
      </c>
      <c r="D2301" s="368" t="s">
        <v>12671</v>
      </c>
      <c r="E2301" s="367" t="s">
        <v>8327</v>
      </c>
      <c r="F2301" s="367" t="s">
        <v>8433</v>
      </c>
      <c r="G2301" s="367" t="s">
        <v>8433</v>
      </c>
    </row>
    <row r="2302" spans="1:7">
      <c r="A2302" s="366" t="str">
        <f t="shared" si="35"/>
        <v>SINAPI-I 13261</v>
      </c>
      <c r="B2302" s="367" t="s">
        <v>8342</v>
      </c>
      <c r="C2302" s="367">
        <v>13261</v>
      </c>
      <c r="D2302" s="368" t="s">
        <v>12672</v>
      </c>
      <c r="E2302" s="367" t="s">
        <v>8327</v>
      </c>
      <c r="F2302" s="367" t="s">
        <v>8639</v>
      </c>
      <c r="G2302" s="367" t="s">
        <v>8639</v>
      </c>
    </row>
    <row r="2303" spans="1:7">
      <c r="A2303" s="366" t="str">
        <f t="shared" si="35"/>
        <v>SINAPI-I 3255</v>
      </c>
      <c r="B2303" s="367" t="s">
        <v>8342</v>
      </c>
      <c r="C2303" s="367">
        <v>3255</v>
      </c>
      <c r="D2303" s="368" t="s">
        <v>12673</v>
      </c>
      <c r="E2303" s="367" t="s">
        <v>8327</v>
      </c>
      <c r="F2303" s="367" t="s">
        <v>8842</v>
      </c>
      <c r="G2303" s="367" t="s">
        <v>8842</v>
      </c>
    </row>
    <row r="2304" spans="1:7">
      <c r="A2304" s="366" t="str">
        <f t="shared" si="35"/>
        <v>SINAPI-I 3254</v>
      </c>
      <c r="B2304" s="367" t="s">
        <v>8342</v>
      </c>
      <c r="C2304" s="367">
        <v>3254</v>
      </c>
      <c r="D2304" s="368" t="s">
        <v>12674</v>
      </c>
      <c r="E2304" s="367" t="s">
        <v>8327</v>
      </c>
      <c r="F2304" s="367" t="s">
        <v>12675</v>
      </c>
      <c r="G2304" s="367" t="s">
        <v>12675</v>
      </c>
    </row>
    <row r="2305" spans="1:7">
      <c r="A2305" s="366" t="str">
        <f t="shared" si="35"/>
        <v>SINAPI-I 3259</v>
      </c>
      <c r="B2305" s="367" t="s">
        <v>8342</v>
      </c>
      <c r="C2305" s="367">
        <v>3259</v>
      </c>
      <c r="D2305" s="368" t="s">
        <v>12676</v>
      </c>
      <c r="E2305" s="367" t="s">
        <v>8327</v>
      </c>
      <c r="F2305" s="367" t="s">
        <v>12677</v>
      </c>
      <c r="G2305" s="367" t="s">
        <v>12677</v>
      </c>
    </row>
    <row r="2306" spans="1:7">
      <c r="A2306" s="366" t="str">
        <f t="shared" si="35"/>
        <v>SINAPI-I 3258</v>
      </c>
      <c r="B2306" s="367" t="s">
        <v>8342</v>
      </c>
      <c r="C2306" s="367">
        <v>3258</v>
      </c>
      <c r="D2306" s="368" t="s">
        <v>12678</v>
      </c>
      <c r="E2306" s="367" t="s">
        <v>8327</v>
      </c>
      <c r="F2306" s="367" t="s">
        <v>12652</v>
      </c>
      <c r="G2306" s="367" t="s">
        <v>12652</v>
      </c>
    </row>
    <row r="2307" spans="1:7">
      <c r="A2307" s="366" t="str">
        <f t="shared" si="35"/>
        <v>SINAPI-I 3251</v>
      </c>
      <c r="B2307" s="367" t="s">
        <v>8342</v>
      </c>
      <c r="C2307" s="367">
        <v>3251</v>
      </c>
      <c r="D2307" s="368" t="s">
        <v>12679</v>
      </c>
      <c r="E2307" s="367" t="s">
        <v>8327</v>
      </c>
      <c r="F2307" s="367" t="s">
        <v>9856</v>
      </c>
      <c r="G2307" s="367" t="s">
        <v>9856</v>
      </c>
    </row>
    <row r="2308" spans="1:7">
      <c r="A2308" s="366" t="str">
        <f t="shared" si="35"/>
        <v>SINAPI-I 3256</v>
      </c>
      <c r="B2308" s="367" t="s">
        <v>8342</v>
      </c>
      <c r="C2308" s="367">
        <v>3256</v>
      </c>
      <c r="D2308" s="368" t="s">
        <v>12680</v>
      </c>
      <c r="E2308" s="367" t="s">
        <v>8327</v>
      </c>
      <c r="F2308" s="367" t="s">
        <v>12681</v>
      </c>
      <c r="G2308" s="367" t="s">
        <v>12681</v>
      </c>
    </row>
    <row r="2309" spans="1:7">
      <c r="A2309" s="366" t="str">
        <f t="shared" si="35"/>
        <v>SINAPI-I 3261</v>
      </c>
      <c r="B2309" s="367" t="s">
        <v>8342</v>
      </c>
      <c r="C2309" s="367">
        <v>3261</v>
      </c>
      <c r="D2309" s="368" t="s">
        <v>12682</v>
      </c>
      <c r="E2309" s="367" t="s">
        <v>8327</v>
      </c>
      <c r="F2309" s="367" t="s">
        <v>12683</v>
      </c>
      <c r="G2309" s="367" t="s">
        <v>12683</v>
      </c>
    </row>
    <row r="2310" spans="1:7">
      <c r="A2310" s="366" t="str">
        <f t="shared" si="35"/>
        <v>SINAPI-I 3260</v>
      </c>
      <c r="B2310" s="367" t="s">
        <v>8342</v>
      </c>
      <c r="C2310" s="367">
        <v>3260</v>
      </c>
      <c r="D2310" s="368" t="s">
        <v>12684</v>
      </c>
      <c r="E2310" s="367" t="s">
        <v>8327</v>
      </c>
      <c r="F2310" s="367" t="s">
        <v>12685</v>
      </c>
      <c r="G2310" s="367" t="s">
        <v>12685</v>
      </c>
    </row>
    <row r="2311" spans="1:7">
      <c r="A2311" s="366" t="str">
        <f t="shared" ref="A2311:A2374" si="36">CONCATENAR</f>
        <v>SINAPI-I 3272</v>
      </c>
      <c r="B2311" s="367" t="s">
        <v>8342</v>
      </c>
      <c r="C2311" s="367">
        <v>3272</v>
      </c>
      <c r="D2311" s="368" t="s">
        <v>12686</v>
      </c>
      <c r="E2311" s="367" t="s">
        <v>8327</v>
      </c>
      <c r="F2311" s="367" t="s">
        <v>12687</v>
      </c>
      <c r="G2311" s="367" t="s">
        <v>12687</v>
      </c>
    </row>
    <row r="2312" spans="1:7">
      <c r="A2312" s="366" t="str">
        <f t="shared" si="36"/>
        <v>SINAPI-I 3265</v>
      </c>
      <c r="B2312" s="367" t="s">
        <v>8342</v>
      </c>
      <c r="C2312" s="367">
        <v>3265</v>
      </c>
      <c r="D2312" s="368" t="s">
        <v>12688</v>
      </c>
      <c r="E2312" s="367" t="s">
        <v>8327</v>
      </c>
      <c r="F2312" s="367" t="s">
        <v>12689</v>
      </c>
      <c r="G2312" s="367" t="s">
        <v>12689</v>
      </c>
    </row>
    <row r="2313" spans="1:7">
      <c r="A2313" s="366" t="str">
        <f t="shared" si="36"/>
        <v>SINAPI-I 3262</v>
      </c>
      <c r="B2313" s="367" t="s">
        <v>8342</v>
      </c>
      <c r="C2313" s="367">
        <v>3262</v>
      </c>
      <c r="D2313" s="368" t="s">
        <v>12690</v>
      </c>
      <c r="E2313" s="367" t="s">
        <v>8327</v>
      </c>
      <c r="F2313" s="367" t="s">
        <v>12691</v>
      </c>
      <c r="G2313" s="367" t="s">
        <v>12691</v>
      </c>
    </row>
    <row r="2314" spans="1:7">
      <c r="A2314" s="366" t="str">
        <f t="shared" si="36"/>
        <v>SINAPI-I 3264</v>
      </c>
      <c r="B2314" s="367" t="s">
        <v>8342</v>
      </c>
      <c r="C2314" s="367">
        <v>3264</v>
      </c>
      <c r="D2314" s="368" t="s">
        <v>12692</v>
      </c>
      <c r="E2314" s="367" t="s">
        <v>8327</v>
      </c>
      <c r="F2314" s="367" t="s">
        <v>12693</v>
      </c>
      <c r="G2314" s="367" t="s">
        <v>12693</v>
      </c>
    </row>
    <row r="2315" spans="1:7">
      <c r="A2315" s="366" t="str">
        <f t="shared" si="36"/>
        <v>SINAPI-I 3267</v>
      </c>
      <c r="B2315" s="367" t="s">
        <v>8342</v>
      </c>
      <c r="C2315" s="367">
        <v>3267</v>
      </c>
      <c r="D2315" s="368" t="s">
        <v>12694</v>
      </c>
      <c r="E2315" s="367" t="s">
        <v>8327</v>
      </c>
      <c r="F2315" s="367" t="s">
        <v>12695</v>
      </c>
      <c r="G2315" s="367" t="s">
        <v>12695</v>
      </c>
    </row>
    <row r="2316" spans="1:7">
      <c r="A2316" s="366" t="str">
        <f t="shared" si="36"/>
        <v>SINAPI-I 3266</v>
      </c>
      <c r="B2316" s="367" t="s">
        <v>8342</v>
      </c>
      <c r="C2316" s="367">
        <v>3266</v>
      </c>
      <c r="D2316" s="368" t="s">
        <v>12696</v>
      </c>
      <c r="E2316" s="367" t="s">
        <v>8327</v>
      </c>
      <c r="F2316" s="367" t="s">
        <v>12697</v>
      </c>
      <c r="G2316" s="367" t="s">
        <v>12697</v>
      </c>
    </row>
    <row r="2317" spans="1:7">
      <c r="A2317" s="366" t="str">
        <f t="shared" si="36"/>
        <v>SINAPI-I 3263</v>
      </c>
      <c r="B2317" s="367" t="s">
        <v>8342</v>
      </c>
      <c r="C2317" s="367">
        <v>3263</v>
      </c>
      <c r="D2317" s="368" t="s">
        <v>12698</v>
      </c>
      <c r="E2317" s="367" t="s">
        <v>8327</v>
      </c>
      <c r="F2317" s="367" t="s">
        <v>8421</v>
      </c>
      <c r="G2317" s="367" t="s">
        <v>8421</v>
      </c>
    </row>
    <row r="2318" spans="1:7">
      <c r="A2318" s="366" t="str">
        <f t="shared" si="36"/>
        <v>SINAPI-I 3268</v>
      </c>
      <c r="B2318" s="367" t="s">
        <v>8342</v>
      </c>
      <c r="C2318" s="367">
        <v>3268</v>
      </c>
      <c r="D2318" s="368" t="s">
        <v>12699</v>
      </c>
      <c r="E2318" s="367" t="s">
        <v>8327</v>
      </c>
      <c r="F2318" s="367" t="s">
        <v>12700</v>
      </c>
      <c r="G2318" s="367" t="s">
        <v>12700</v>
      </c>
    </row>
    <row r="2319" spans="1:7">
      <c r="A2319" s="366" t="str">
        <f t="shared" si="36"/>
        <v>SINAPI-I 3271</v>
      </c>
      <c r="B2319" s="367" t="s">
        <v>8342</v>
      </c>
      <c r="C2319" s="367">
        <v>3271</v>
      </c>
      <c r="D2319" s="368" t="s">
        <v>12701</v>
      </c>
      <c r="E2319" s="367" t="s">
        <v>8327</v>
      </c>
      <c r="F2319" s="367" t="s">
        <v>12702</v>
      </c>
      <c r="G2319" s="367" t="s">
        <v>12702</v>
      </c>
    </row>
    <row r="2320" spans="1:7">
      <c r="A2320" s="366" t="str">
        <f t="shared" si="36"/>
        <v>SINAPI-I 3270</v>
      </c>
      <c r="B2320" s="367" t="s">
        <v>8342</v>
      </c>
      <c r="C2320" s="367">
        <v>3270</v>
      </c>
      <c r="D2320" s="368" t="s">
        <v>12703</v>
      </c>
      <c r="E2320" s="367" t="s">
        <v>8327</v>
      </c>
      <c r="F2320" s="367" t="s">
        <v>12704</v>
      </c>
      <c r="G2320" s="367" t="s">
        <v>12704</v>
      </c>
    </row>
    <row r="2321" spans="1:7" ht="22.5">
      <c r="A2321" s="366" t="str">
        <f t="shared" si="36"/>
        <v>SINAPI-I 3275</v>
      </c>
      <c r="B2321" s="367" t="s">
        <v>8342</v>
      </c>
      <c r="C2321" s="367">
        <v>3275</v>
      </c>
      <c r="D2321" s="368" t="s">
        <v>12705</v>
      </c>
      <c r="E2321" s="367" t="s">
        <v>8464</v>
      </c>
      <c r="F2321" s="367" t="s">
        <v>12706</v>
      </c>
      <c r="G2321" s="367" t="s">
        <v>12706</v>
      </c>
    </row>
    <row r="2322" spans="1:7" ht="22.5">
      <c r="A2322" s="366" t="str">
        <f t="shared" si="36"/>
        <v>SINAPI-I 39512</v>
      </c>
      <c r="B2322" s="367" t="s">
        <v>8342</v>
      </c>
      <c r="C2322" s="367">
        <v>39512</v>
      </c>
      <c r="D2322" s="368" t="s">
        <v>12707</v>
      </c>
      <c r="E2322" s="367" t="s">
        <v>8464</v>
      </c>
      <c r="F2322" s="367" t="s">
        <v>12708</v>
      </c>
      <c r="G2322" s="367" t="s">
        <v>12708</v>
      </c>
    </row>
    <row r="2323" spans="1:7" ht="22.5">
      <c r="A2323" s="366" t="str">
        <f t="shared" si="36"/>
        <v>SINAPI-I 39511</v>
      </c>
      <c r="B2323" s="367" t="s">
        <v>8342</v>
      </c>
      <c r="C2323" s="367">
        <v>39511</v>
      </c>
      <c r="D2323" s="368" t="s">
        <v>12709</v>
      </c>
      <c r="E2323" s="367" t="s">
        <v>8464</v>
      </c>
      <c r="F2323" s="367" t="s">
        <v>12710</v>
      </c>
      <c r="G2323" s="367" t="s">
        <v>12710</v>
      </c>
    </row>
    <row r="2324" spans="1:7" ht="22.5">
      <c r="A2324" s="366" t="str">
        <f t="shared" si="36"/>
        <v>SINAPI-I 39513</v>
      </c>
      <c r="B2324" s="367" t="s">
        <v>8342</v>
      </c>
      <c r="C2324" s="367">
        <v>39513</v>
      </c>
      <c r="D2324" s="368" t="s">
        <v>12711</v>
      </c>
      <c r="E2324" s="367" t="s">
        <v>8464</v>
      </c>
      <c r="F2324" s="367" t="s">
        <v>12712</v>
      </c>
      <c r="G2324" s="367" t="s">
        <v>12712</v>
      </c>
    </row>
    <row r="2325" spans="1:7" ht="22.5">
      <c r="A2325" s="366" t="str">
        <f t="shared" si="36"/>
        <v>SINAPI-I 3286</v>
      </c>
      <c r="B2325" s="367" t="s">
        <v>8342</v>
      </c>
      <c r="C2325" s="367">
        <v>3286</v>
      </c>
      <c r="D2325" s="368" t="s">
        <v>12713</v>
      </c>
      <c r="E2325" s="367" t="s">
        <v>8464</v>
      </c>
      <c r="F2325" s="367" t="s">
        <v>12714</v>
      </c>
      <c r="G2325" s="367" t="s">
        <v>12714</v>
      </c>
    </row>
    <row r="2326" spans="1:7" ht="22.5">
      <c r="A2326" s="366" t="str">
        <f t="shared" si="36"/>
        <v>SINAPI-I 3287</v>
      </c>
      <c r="B2326" s="367" t="s">
        <v>8342</v>
      </c>
      <c r="C2326" s="367">
        <v>3287</v>
      </c>
      <c r="D2326" s="368" t="s">
        <v>12715</v>
      </c>
      <c r="E2326" s="367" t="s">
        <v>8464</v>
      </c>
      <c r="F2326" s="367" t="s">
        <v>12716</v>
      </c>
      <c r="G2326" s="367" t="s">
        <v>12716</v>
      </c>
    </row>
    <row r="2327" spans="1:7" ht="22.5">
      <c r="A2327" s="366" t="str">
        <f t="shared" si="36"/>
        <v>SINAPI-I 3283</v>
      </c>
      <c r="B2327" s="367" t="s">
        <v>8342</v>
      </c>
      <c r="C2327" s="367">
        <v>3283</v>
      </c>
      <c r="D2327" s="368" t="s">
        <v>12717</v>
      </c>
      <c r="E2327" s="367" t="s">
        <v>8464</v>
      </c>
      <c r="F2327" s="367" t="s">
        <v>12718</v>
      </c>
      <c r="G2327" s="367" t="s">
        <v>12718</v>
      </c>
    </row>
    <row r="2328" spans="1:7" ht="22.5">
      <c r="A2328" s="366" t="str">
        <f t="shared" si="36"/>
        <v>SINAPI-I 11587</v>
      </c>
      <c r="B2328" s="367" t="s">
        <v>8342</v>
      </c>
      <c r="C2328" s="367">
        <v>11587</v>
      </c>
      <c r="D2328" s="368" t="s">
        <v>12719</v>
      </c>
      <c r="E2328" s="367" t="s">
        <v>8464</v>
      </c>
      <c r="F2328" s="367" t="s">
        <v>12720</v>
      </c>
      <c r="G2328" s="367" t="s">
        <v>12720</v>
      </c>
    </row>
    <row r="2329" spans="1:7" ht="22.5">
      <c r="A2329" s="366" t="str">
        <f t="shared" si="36"/>
        <v>SINAPI-I 36225</v>
      </c>
      <c r="B2329" s="367" t="s">
        <v>8342</v>
      </c>
      <c r="C2329" s="367">
        <v>36225</v>
      </c>
      <c r="D2329" s="368" t="s">
        <v>12721</v>
      </c>
      <c r="E2329" s="367" t="s">
        <v>8464</v>
      </c>
      <c r="F2329" s="367" t="s">
        <v>12722</v>
      </c>
      <c r="G2329" s="367" t="s">
        <v>12722</v>
      </c>
    </row>
    <row r="2330" spans="1:7" ht="22.5">
      <c r="A2330" s="366" t="str">
        <f t="shared" si="36"/>
        <v>SINAPI-I 36230</v>
      </c>
      <c r="B2330" s="367" t="s">
        <v>8342</v>
      </c>
      <c r="C2330" s="367">
        <v>36230</v>
      </c>
      <c r="D2330" s="368" t="s">
        <v>12723</v>
      </c>
      <c r="E2330" s="367" t="s">
        <v>8464</v>
      </c>
      <c r="F2330" s="367" t="s">
        <v>12724</v>
      </c>
      <c r="G2330" s="367" t="s">
        <v>12724</v>
      </c>
    </row>
    <row r="2331" spans="1:7" ht="22.5">
      <c r="A2331" s="366" t="str">
        <f t="shared" si="36"/>
        <v>SINAPI-I 36238</v>
      </c>
      <c r="B2331" s="367" t="s">
        <v>8342</v>
      </c>
      <c r="C2331" s="367">
        <v>36238</v>
      </c>
      <c r="D2331" s="368" t="s">
        <v>12725</v>
      </c>
      <c r="E2331" s="367" t="s">
        <v>8464</v>
      </c>
      <c r="F2331" s="367" t="s">
        <v>12726</v>
      </c>
      <c r="G2331" s="367" t="s">
        <v>12726</v>
      </c>
    </row>
    <row r="2332" spans="1:7">
      <c r="A2332" s="366" t="str">
        <f t="shared" si="36"/>
        <v>SINAPI-I 11887</v>
      </c>
      <c r="B2332" s="367" t="s">
        <v>8342</v>
      </c>
      <c r="C2332" s="367">
        <v>11887</v>
      </c>
      <c r="D2332" s="368" t="s">
        <v>12727</v>
      </c>
      <c r="E2332" s="367" t="s">
        <v>8327</v>
      </c>
      <c r="F2332" s="367" t="s">
        <v>12728</v>
      </c>
      <c r="G2332" s="367" t="s">
        <v>12728</v>
      </c>
    </row>
    <row r="2333" spans="1:7">
      <c r="A2333" s="366" t="str">
        <f t="shared" si="36"/>
        <v>SINAPI-I 11883</v>
      </c>
      <c r="B2333" s="367" t="s">
        <v>8342</v>
      </c>
      <c r="C2333" s="367">
        <v>11883</v>
      </c>
      <c r="D2333" s="368" t="s">
        <v>12729</v>
      </c>
      <c r="E2333" s="367" t="s">
        <v>8327</v>
      </c>
      <c r="F2333" s="367" t="s">
        <v>12730</v>
      </c>
      <c r="G2333" s="367" t="s">
        <v>12730</v>
      </c>
    </row>
    <row r="2334" spans="1:7">
      <c r="A2334" s="366" t="str">
        <f t="shared" si="36"/>
        <v>SINAPI-I 11884</v>
      </c>
      <c r="B2334" s="367" t="s">
        <v>8342</v>
      </c>
      <c r="C2334" s="367">
        <v>11884</v>
      </c>
      <c r="D2334" s="368" t="s">
        <v>12731</v>
      </c>
      <c r="E2334" s="367" t="s">
        <v>8327</v>
      </c>
      <c r="F2334" s="367" t="s">
        <v>12732</v>
      </c>
      <c r="G2334" s="367" t="s">
        <v>12732</v>
      </c>
    </row>
    <row r="2335" spans="1:7">
      <c r="A2335" s="366" t="str">
        <f t="shared" si="36"/>
        <v>SINAPI-I 11885</v>
      </c>
      <c r="B2335" s="367" t="s">
        <v>8342</v>
      </c>
      <c r="C2335" s="367">
        <v>11885</v>
      </c>
      <c r="D2335" s="368" t="s">
        <v>12733</v>
      </c>
      <c r="E2335" s="367" t="s">
        <v>8327</v>
      </c>
      <c r="F2335" s="367" t="s">
        <v>12734</v>
      </c>
      <c r="G2335" s="367" t="s">
        <v>12734</v>
      </c>
    </row>
    <row r="2336" spans="1:7">
      <c r="A2336" s="366" t="str">
        <f t="shared" si="36"/>
        <v>SINAPI-I 11886</v>
      </c>
      <c r="B2336" s="367" t="s">
        <v>8342</v>
      </c>
      <c r="C2336" s="367">
        <v>11886</v>
      </c>
      <c r="D2336" s="368" t="s">
        <v>12735</v>
      </c>
      <c r="E2336" s="367" t="s">
        <v>8327</v>
      </c>
      <c r="F2336" s="367" t="s">
        <v>12736</v>
      </c>
      <c r="G2336" s="367" t="s">
        <v>12736</v>
      </c>
    </row>
    <row r="2337" spans="1:7">
      <c r="A2337" s="366" t="str">
        <f t="shared" si="36"/>
        <v>SINAPI-I 11888</v>
      </c>
      <c r="B2337" s="367" t="s">
        <v>8342</v>
      </c>
      <c r="C2337" s="367">
        <v>11888</v>
      </c>
      <c r="D2337" s="368" t="s">
        <v>12737</v>
      </c>
      <c r="E2337" s="367" t="s">
        <v>8327</v>
      </c>
      <c r="F2337" s="367" t="s">
        <v>12738</v>
      </c>
      <c r="G2337" s="367" t="s">
        <v>12738</v>
      </c>
    </row>
    <row r="2338" spans="1:7">
      <c r="A2338" s="366" t="str">
        <f t="shared" si="36"/>
        <v>SINAPI-I 3277</v>
      </c>
      <c r="B2338" s="367" t="s">
        <v>8342</v>
      </c>
      <c r="C2338" s="367">
        <v>3277</v>
      </c>
      <c r="D2338" s="368" t="s">
        <v>12739</v>
      </c>
      <c r="E2338" s="367" t="s">
        <v>8327</v>
      </c>
      <c r="F2338" s="367" t="s">
        <v>12740</v>
      </c>
      <c r="G2338" s="367" t="s">
        <v>12740</v>
      </c>
    </row>
    <row r="2339" spans="1:7">
      <c r="A2339" s="366" t="str">
        <f t="shared" si="36"/>
        <v>SINAPI-I 3281</v>
      </c>
      <c r="B2339" s="367" t="s">
        <v>8342</v>
      </c>
      <c r="C2339" s="367">
        <v>3281</v>
      </c>
      <c r="D2339" s="368" t="s">
        <v>12741</v>
      </c>
      <c r="E2339" s="367" t="s">
        <v>8327</v>
      </c>
      <c r="F2339" s="367" t="s">
        <v>12742</v>
      </c>
      <c r="G2339" s="367" t="s">
        <v>12742</v>
      </c>
    </row>
    <row r="2340" spans="1:7" ht="22.5">
      <c r="A2340" s="366" t="str">
        <f t="shared" si="36"/>
        <v>SINAPI-I 39363</v>
      </c>
      <c r="B2340" s="367" t="s">
        <v>8342</v>
      </c>
      <c r="C2340" s="367">
        <v>39363</v>
      </c>
      <c r="D2340" s="368" t="s">
        <v>12743</v>
      </c>
      <c r="E2340" s="367" t="s">
        <v>8327</v>
      </c>
      <c r="F2340" s="367" t="s">
        <v>12744</v>
      </c>
      <c r="G2340" s="367" t="s">
        <v>12744</v>
      </c>
    </row>
    <row r="2341" spans="1:7" ht="22.5">
      <c r="A2341" s="366" t="str">
        <f t="shared" si="36"/>
        <v>SINAPI-I 39361</v>
      </c>
      <c r="B2341" s="367" t="s">
        <v>8342</v>
      </c>
      <c r="C2341" s="367">
        <v>39361</v>
      </c>
      <c r="D2341" s="368" t="s">
        <v>12745</v>
      </c>
      <c r="E2341" s="367" t="s">
        <v>8327</v>
      </c>
      <c r="F2341" s="367" t="s">
        <v>12746</v>
      </c>
      <c r="G2341" s="367" t="s">
        <v>12746</v>
      </c>
    </row>
    <row r="2342" spans="1:7" ht="22.5">
      <c r="A2342" s="366" t="str">
        <f t="shared" si="36"/>
        <v>SINAPI-I 39362</v>
      </c>
      <c r="B2342" s="367" t="s">
        <v>8342</v>
      </c>
      <c r="C2342" s="367">
        <v>39362</v>
      </c>
      <c r="D2342" s="368" t="s">
        <v>12747</v>
      </c>
      <c r="E2342" s="367" t="s">
        <v>8327</v>
      </c>
      <c r="F2342" s="367" t="s">
        <v>12748</v>
      </c>
      <c r="G2342" s="367" t="s">
        <v>12748</v>
      </c>
    </row>
    <row r="2343" spans="1:7" ht="22.5">
      <c r="A2343" s="366" t="str">
        <f t="shared" si="36"/>
        <v>SINAPI-I 39364</v>
      </c>
      <c r="B2343" s="367" t="s">
        <v>8342</v>
      </c>
      <c r="C2343" s="367">
        <v>39364</v>
      </c>
      <c r="D2343" s="368" t="s">
        <v>12749</v>
      </c>
      <c r="E2343" s="367" t="s">
        <v>8327</v>
      </c>
      <c r="F2343" s="367" t="s">
        <v>12750</v>
      </c>
      <c r="G2343" s="367" t="s">
        <v>12750</v>
      </c>
    </row>
    <row r="2344" spans="1:7">
      <c r="A2344" s="366" t="str">
        <f t="shared" si="36"/>
        <v>SINAPI-I 14576</v>
      </c>
      <c r="B2344" s="367" t="s">
        <v>8342</v>
      </c>
      <c r="C2344" s="367">
        <v>14576</v>
      </c>
      <c r="D2344" s="368" t="s">
        <v>12751</v>
      </c>
      <c r="E2344" s="367" t="s">
        <v>8327</v>
      </c>
      <c r="F2344" s="367" t="s">
        <v>12752</v>
      </c>
      <c r="G2344" s="367" t="s">
        <v>12752</v>
      </c>
    </row>
    <row r="2345" spans="1:7">
      <c r="A2345" s="366" t="str">
        <f t="shared" si="36"/>
        <v>SINAPI-I 13877</v>
      </c>
      <c r="B2345" s="367" t="s">
        <v>8342</v>
      </c>
      <c r="C2345" s="367">
        <v>13877</v>
      </c>
      <c r="D2345" s="368" t="s">
        <v>12753</v>
      </c>
      <c r="E2345" s="367" t="s">
        <v>8327</v>
      </c>
      <c r="F2345" s="367" t="s">
        <v>12754</v>
      </c>
      <c r="G2345" s="367" t="s">
        <v>12754</v>
      </c>
    </row>
    <row r="2346" spans="1:7">
      <c r="A2346" s="366" t="str">
        <f t="shared" si="36"/>
        <v>SINAPI-I 7307</v>
      </c>
      <c r="B2346" s="367" t="s">
        <v>8342</v>
      </c>
      <c r="C2346" s="367">
        <v>7307</v>
      </c>
      <c r="D2346" s="368" t="s">
        <v>12755</v>
      </c>
      <c r="E2346" s="367" t="s">
        <v>8551</v>
      </c>
      <c r="F2346" s="367" t="s">
        <v>12756</v>
      </c>
      <c r="G2346" s="367" t="s">
        <v>12756</v>
      </c>
    </row>
    <row r="2347" spans="1:7">
      <c r="A2347" s="366" t="str">
        <f t="shared" si="36"/>
        <v>SINAPI-I 38122</v>
      </c>
      <c r="B2347" s="367" t="s">
        <v>8342</v>
      </c>
      <c r="C2347" s="367">
        <v>38122</v>
      </c>
      <c r="D2347" s="368" t="s">
        <v>12757</v>
      </c>
      <c r="E2347" s="367" t="s">
        <v>8551</v>
      </c>
      <c r="F2347" s="367" t="s">
        <v>12758</v>
      </c>
      <c r="G2347" s="367" t="s">
        <v>12758</v>
      </c>
    </row>
    <row r="2348" spans="1:7" ht="22.5">
      <c r="A2348" s="366" t="str">
        <f t="shared" si="36"/>
        <v>SINAPI-I 38633</v>
      </c>
      <c r="B2348" s="367" t="s">
        <v>8342</v>
      </c>
      <c r="C2348" s="367">
        <v>38633</v>
      </c>
      <c r="D2348" s="368" t="s">
        <v>12759</v>
      </c>
      <c r="E2348" s="367" t="s">
        <v>8327</v>
      </c>
      <c r="F2348" s="367" t="s">
        <v>12760</v>
      </c>
      <c r="G2348" s="367" t="s">
        <v>12760</v>
      </c>
    </row>
    <row r="2349" spans="1:7" ht="22.5">
      <c r="A2349" s="366" t="str">
        <f t="shared" si="36"/>
        <v>SINAPI-I 12344</v>
      </c>
      <c r="B2349" s="367" t="s">
        <v>8342</v>
      </c>
      <c r="C2349" s="367">
        <v>12344</v>
      </c>
      <c r="D2349" s="368" t="s">
        <v>12761</v>
      </c>
      <c r="E2349" s="367" t="s">
        <v>8327</v>
      </c>
      <c r="F2349" s="367" t="s">
        <v>11569</v>
      </c>
      <c r="G2349" s="367" t="s">
        <v>11569</v>
      </c>
    </row>
    <row r="2350" spans="1:7" ht="22.5">
      <c r="A2350" s="366" t="str">
        <f t="shared" si="36"/>
        <v>SINAPI-I 12343</v>
      </c>
      <c r="B2350" s="367" t="s">
        <v>8342</v>
      </c>
      <c r="C2350" s="367">
        <v>12343</v>
      </c>
      <c r="D2350" s="368" t="s">
        <v>12762</v>
      </c>
      <c r="E2350" s="367" t="s">
        <v>8327</v>
      </c>
      <c r="F2350" s="367" t="s">
        <v>8806</v>
      </c>
      <c r="G2350" s="367" t="s">
        <v>8806</v>
      </c>
    </row>
    <row r="2351" spans="1:7" ht="22.5">
      <c r="A2351" s="366" t="str">
        <f t="shared" si="36"/>
        <v>SINAPI-I 3295</v>
      </c>
      <c r="B2351" s="367" t="s">
        <v>8342</v>
      </c>
      <c r="C2351" s="367">
        <v>3295</v>
      </c>
      <c r="D2351" s="368" t="s">
        <v>12763</v>
      </c>
      <c r="E2351" s="367" t="s">
        <v>8327</v>
      </c>
      <c r="F2351" s="367" t="s">
        <v>9347</v>
      </c>
      <c r="G2351" s="367" t="s">
        <v>9347</v>
      </c>
    </row>
    <row r="2352" spans="1:7">
      <c r="A2352" s="366" t="str">
        <f t="shared" si="36"/>
        <v>SINAPI-I 3302</v>
      </c>
      <c r="B2352" s="367" t="s">
        <v>8342</v>
      </c>
      <c r="C2352" s="367">
        <v>3302</v>
      </c>
      <c r="D2352" s="368" t="s">
        <v>12764</v>
      </c>
      <c r="E2352" s="367" t="s">
        <v>8327</v>
      </c>
      <c r="F2352" s="367" t="s">
        <v>12765</v>
      </c>
      <c r="G2352" s="367" t="s">
        <v>12765</v>
      </c>
    </row>
    <row r="2353" spans="1:7">
      <c r="A2353" s="366" t="str">
        <f t="shared" si="36"/>
        <v>SINAPI-I 3297</v>
      </c>
      <c r="B2353" s="367" t="s">
        <v>8342</v>
      </c>
      <c r="C2353" s="367">
        <v>3297</v>
      </c>
      <c r="D2353" s="368" t="s">
        <v>12766</v>
      </c>
      <c r="E2353" s="367" t="s">
        <v>8327</v>
      </c>
      <c r="F2353" s="367" t="s">
        <v>12767</v>
      </c>
      <c r="G2353" s="367" t="s">
        <v>12767</v>
      </c>
    </row>
    <row r="2354" spans="1:7">
      <c r="A2354" s="366" t="str">
        <f t="shared" si="36"/>
        <v>SINAPI-I 3294</v>
      </c>
      <c r="B2354" s="367" t="s">
        <v>8342</v>
      </c>
      <c r="C2354" s="367">
        <v>3294</v>
      </c>
      <c r="D2354" s="368" t="s">
        <v>12768</v>
      </c>
      <c r="E2354" s="367" t="s">
        <v>8327</v>
      </c>
      <c r="F2354" s="367" t="s">
        <v>12769</v>
      </c>
      <c r="G2354" s="367" t="s">
        <v>12769</v>
      </c>
    </row>
    <row r="2355" spans="1:7">
      <c r="A2355" s="366" t="str">
        <f t="shared" si="36"/>
        <v>SINAPI-I 3292</v>
      </c>
      <c r="B2355" s="367" t="s">
        <v>8342</v>
      </c>
      <c r="C2355" s="367">
        <v>3292</v>
      </c>
      <c r="D2355" s="368" t="s">
        <v>12770</v>
      </c>
      <c r="E2355" s="367" t="s">
        <v>8327</v>
      </c>
      <c r="F2355" s="367" t="s">
        <v>10320</v>
      </c>
      <c r="G2355" s="367" t="s">
        <v>10320</v>
      </c>
    </row>
    <row r="2356" spans="1:7" ht="22.5">
      <c r="A2356" s="366" t="str">
        <f t="shared" si="36"/>
        <v>SINAPI-I 3298</v>
      </c>
      <c r="B2356" s="367" t="s">
        <v>8342</v>
      </c>
      <c r="C2356" s="367">
        <v>3298</v>
      </c>
      <c r="D2356" s="368" t="s">
        <v>12771</v>
      </c>
      <c r="E2356" s="367" t="s">
        <v>8327</v>
      </c>
      <c r="F2356" s="367" t="s">
        <v>12772</v>
      </c>
      <c r="G2356" s="367" t="s">
        <v>12772</v>
      </c>
    </row>
    <row r="2357" spans="1:7">
      <c r="A2357" s="366" t="str">
        <f t="shared" si="36"/>
        <v>SINAPI-I 11596</v>
      </c>
      <c r="B2357" s="367" t="s">
        <v>8342</v>
      </c>
      <c r="C2357" s="367">
        <v>11596</v>
      </c>
      <c r="D2357" s="368" t="s">
        <v>12773</v>
      </c>
      <c r="E2357" s="367" t="s">
        <v>8327</v>
      </c>
      <c r="F2357" s="367" t="s">
        <v>12774</v>
      </c>
      <c r="G2357" s="367" t="s">
        <v>12774</v>
      </c>
    </row>
    <row r="2358" spans="1:7" ht="22.5">
      <c r="A2358" s="366" t="str">
        <f t="shared" si="36"/>
        <v>SINAPI-I 34802</v>
      </c>
      <c r="B2358" s="367" t="s">
        <v>8342</v>
      </c>
      <c r="C2358" s="367">
        <v>34802</v>
      </c>
      <c r="D2358" s="368" t="s">
        <v>12775</v>
      </c>
      <c r="E2358" s="367" t="s">
        <v>8327</v>
      </c>
      <c r="F2358" s="367" t="s">
        <v>12776</v>
      </c>
      <c r="G2358" s="367" t="s">
        <v>12776</v>
      </c>
    </row>
    <row r="2359" spans="1:7" ht="22.5">
      <c r="A2359" s="366" t="str">
        <f t="shared" si="36"/>
        <v>SINAPI-I 11588</v>
      </c>
      <c r="B2359" s="367" t="s">
        <v>8342</v>
      </c>
      <c r="C2359" s="367">
        <v>11588</v>
      </c>
      <c r="D2359" s="368" t="s">
        <v>12777</v>
      </c>
      <c r="E2359" s="367" t="s">
        <v>8327</v>
      </c>
      <c r="F2359" s="367" t="s">
        <v>12778</v>
      </c>
      <c r="G2359" s="367" t="s">
        <v>12778</v>
      </c>
    </row>
    <row r="2360" spans="1:7" ht="22.5">
      <c r="A2360" s="366" t="str">
        <f t="shared" si="36"/>
        <v>SINAPI-I 34383</v>
      </c>
      <c r="B2360" s="367" t="s">
        <v>8342</v>
      </c>
      <c r="C2360" s="367">
        <v>34383</v>
      </c>
      <c r="D2360" s="368" t="s">
        <v>12779</v>
      </c>
      <c r="E2360" s="367" t="s">
        <v>8327</v>
      </c>
      <c r="F2360" s="367" t="s">
        <v>12780</v>
      </c>
      <c r="G2360" s="367" t="s">
        <v>12780</v>
      </c>
    </row>
    <row r="2361" spans="1:7" ht="22.5">
      <c r="A2361" s="366" t="str">
        <f t="shared" si="36"/>
        <v>SINAPI-I 40451</v>
      </c>
      <c r="B2361" s="367" t="s">
        <v>8342</v>
      </c>
      <c r="C2361" s="367">
        <v>40451</v>
      </c>
      <c r="D2361" s="368" t="s">
        <v>12781</v>
      </c>
      <c r="E2361" s="367" t="s">
        <v>8464</v>
      </c>
      <c r="F2361" s="367" t="s">
        <v>12782</v>
      </c>
      <c r="G2361" s="367" t="s">
        <v>12782</v>
      </c>
    </row>
    <row r="2362" spans="1:7" ht="22.5">
      <c r="A2362" s="366" t="str">
        <f t="shared" si="36"/>
        <v>SINAPI-I 40453</v>
      </c>
      <c r="B2362" s="367" t="s">
        <v>8342</v>
      </c>
      <c r="C2362" s="367">
        <v>40453</v>
      </c>
      <c r="D2362" s="368" t="s">
        <v>12783</v>
      </c>
      <c r="E2362" s="367" t="s">
        <v>8464</v>
      </c>
      <c r="F2362" s="367" t="s">
        <v>12784</v>
      </c>
      <c r="G2362" s="367" t="s">
        <v>12784</v>
      </c>
    </row>
    <row r="2363" spans="1:7" ht="22.5">
      <c r="A2363" s="366" t="str">
        <f t="shared" si="36"/>
        <v>SINAPI-I 40452</v>
      </c>
      <c r="B2363" s="367" t="s">
        <v>8342</v>
      </c>
      <c r="C2363" s="367">
        <v>40452</v>
      </c>
      <c r="D2363" s="368" t="s">
        <v>12785</v>
      </c>
      <c r="E2363" s="367" t="s">
        <v>8464</v>
      </c>
      <c r="F2363" s="367" t="s">
        <v>12786</v>
      </c>
      <c r="G2363" s="367" t="s">
        <v>12786</v>
      </c>
    </row>
    <row r="2364" spans="1:7" ht="22.5">
      <c r="A2364" s="366" t="str">
        <f t="shared" si="36"/>
        <v>SINAPI-I 11594</v>
      </c>
      <c r="B2364" s="367" t="s">
        <v>8342</v>
      </c>
      <c r="C2364" s="367">
        <v>11594</v>
      </c>
      <c r="D2364" s="368" t="s">
        <v>12787</v>
      </c>
      <c r="E2364" s="367" t="s">
        <v>8327</v>
      </c>
      <c r="F2364" s="367" t="s">
        <v>12788</v>
      </c>
      <c r="G2364" s="367" t="s">
        <v>12788</v>
      </c>
    </row>
    <row r="2365" spans="1:7">
      <c r="A2365" s="366" t="str">
        <f t="shared" si="36"/>
        <v>SINAPI-I 3311</v>
      </c>
      <c r="B2365" s="367" t="s">
        <v>8342</v>
      </c>
      <c r="C2365" s="367">
        <v>3311</v>
      </c>
      <c r="D2365" s="368" t="s">
        <v>12789</v>
      </c>
      <c r="E2365" s="367" t="s">
        <v>8879</v>
      </c>
      <c r="F2365" s="367" t="s">
        <v>12788</v>
      </c>
      <c r="G2365" s="367" t="s">
        <v>12788</v>
      </c>
    </row>
    <row r="2366" spans="1:7">
      <c r="A2366" s="366" t="str">
        <f t="shared" si="36"/>
        <v>SINAPI-I 11599</v>
      </c>
      <c r="B2366" s="367" t="s">
        <v>8342</v>
      </c>
      <c r="C2366" s="367">
        <v>11599</v>
      </c>
      <c r="D2366" s="368" t="s">
        <v>12790</v>
      </c>
      <c r="E2366" s="367" t="s">
        <v>8327</v>
      </c>
      <c r="F2366" s="367" t="s">
        <v>12791</v>
      </c>
      <c r="G2366" s="367" t="s">
        <v>12791</v>
      </c>
    </row>
    <row r="2367" spans="1:7" ht="22.5">
      <c r="A2367" s="366" t="str">
        <f t="shared" si="36"/>
        <v>SINAPI-I 11593</v>
      </c>
      <c r="B2367" s="367" t="s">
        <v>8342</v>
      </c>
      <c r="C2367" s="367">
        <v>11593</v>
      </c>
      <c r="D2367" s="368" t="s">
        <v>12792</v>
      </c>
      <c r="E2367" s="367" t="s">
        <v>8327</v>
      </c>
      <c r="F2367" s="367" t="s">
        <v>12793</v>
      </c>
      <c r="G2367" s="367" t="s">
        <v>12793</v>
      </c>
    </row>
    <row r="2368" spans="1:7">
      <c r="A2368" s="366" t="str">
        <f t="shared" si="36"/>
        <v>SINAPI-I 3314</v>
      </c>
      <c r="B2368" s="367" t="s">
        <v>8342</v>
      </c>
      <c r="C2368" s="367">
        <v>3314</v>
      </c>
      <c r="D2368" s="368" t="s">
        <v>12794</v>
      </c>
      <c r="E2368" s="367" t="s">
        <v>8879</v>
      </c>
      <c r="F2368" s="367" t="s">
        <v>12795</v>
      </c>
      <c r="G2368" s="367" t="s">
        <v>12795</v>
      </c>
    </row>
    <row r="2369" spans="1:7">
      <c r="A2369" s="366" t="str">
        <f t="shared" si="36"/>
        <v>SINAPI-I 11597</v>
      </c>
      <c r="B2369" s="367" t="s">
        <v>8342</v>
      </c>
      <c r="C2369" s="367">
        <v>11597</v>
      </c>
      <c r="D2369" s="368" t="s">
        <v>12796</v>
      </c>
      <c r="E2369" s="367" t="s">
        <v>8327</v>
      </c>
      <c r="F2369" s="367" t="s">
        <v>12797</v>
      </c>
      <c r="G2369" s="367" t="s">
        <v>12797</v>
      </c>
    </row>
    <row r="2370" spans="1:7">
      <c r="A2370" s="366" t="str">
        <f t="shared" si="36"/>
        <v>SINAPI-I 3309</v>
      </c>
      <c r="B2370" s="367" t="s">
        <v>8342</v>
      </c>
      <c r="C2370" s="367">
        <v>3309</v>
      </c>
      <c r="D2370" s="368" t="s">
        <v>12798</v>
      </c>
      <c r="E2370" s="367" t="s">
        <v>8879</v>
      </c>
      <c r="F2370" s="367" t="s">
        <v>12774</v>
      </c>
      <c r="G2370" s="367" t="s">
        <v>12774</v>
      </c>
    </row>
    <row r="2371" spans="1:7" ht="22.5">
      <c r="A2371" s="366" t="str">
        <f t="shared" si="36"/>
        <v>SINAPI-I 34612</v>
      </c>
      <c r="B2371" s="367" t="s">
        <v>8342</v>
      </c>
      <c r="C2371" s="367">
        <v>34612</v>
      </c>
      <c r="D2371" s="368" t="s">
        <v>12799</v>
      </c>
      <c r="E2371" s="367" t="s">
        <v>8327</v>
      </c>
      <c r="F2371" s="367" t="s">
        <v>12800</v>
      </c>
      <c r="G2371" s="367" t="s">
        <v>12800</v>
      </c>
    </row>
    <row r="2372" spans="1:7" ht="22.5">
      <c r="A2372" s="366" t="str">
        <f t="shared" si="36"/>
        <v>SINAPI-I 34635</v>
      </c>
      <c r="B2372" s="367" t="s">
        <v>8342</v>
      </c>
      <c r="C2372" s="367">
        <v>34635</v>
      </c>
      <c r="D2372" s="368" t="s">
        <v>12801</v>
      </c>
      <c r="E2372" s="367" t="s">
        <v>8327</v>
      </c>
      <c r="F2372" s="367" t="s">
        <v>12802</v>
      </c>
      <c r="G2372" s="367" t="s">
        <v>12802</v>
      </c>
    </row>
    <row r="2373" spans="1:7" ht="22.5">
      <c r="A2373" s="366" t="str">
        <f t="shared" si="36"/>
        <v>SINAPI-I 34633</v>
      </c>
      <c r="B2373" s="367" t="s">
        <v>8342</v>
      </c>
      <c r="C2373" s="367">
        <v>34633</v>
      </c>
      <c r="D2373" s="368" t="s">
        <v>12803</v>
      </c>
      <c r="E2373" s="367" t="s">
        <v>8327</v>
      </c>
      <c r="F2373" s="367" t="s">
        <v>12804</v>
      </c>
      <c r="G2373" s="367" t="s">
        <v>12804</v>
      </c>
    </row>
    <row r="2374" spans="1:7" ht="22.5">
      <c r="A2374" s="366" t="str">
        <f t="shared" si="36"/>
        <v>SINAPI-I 40440</v>
      </c>
      <c r="B2374" s="367" t="s">
        <v>8342</v>
      </c>
      <c r="C2374" s="367">
        <v>40440</v>
      </c>
      <c r="D2374" s="368" t="s">
        <v>12805</v>
      </c>
      <c r="E2374" s="367" t="s">
        <v>8879</v>
      </c>
      <c r="F2374" s="367" t="s">
        <v>12806</v>
      </c>
      <c r="G2374" s="367" t="s">
        <v>12806</v>
      </c>
    </row>
    <row r="2375" spans="1:7" ht="22.5">
      <c r="A2375" s="366" t="str">
        <f t="shared" ref="A2375:A2438" si="37">CONCATENAR</f>
        <v>SINAPI-I 40441</v>
      </c>
      <c r="B2375" s="367" t="s">
        <v>8342</v>
      </c>
      <c r="C2375" s="367">
        <v>40441</v>
      </c>
      <c r="D2375" s="368" t="s">
        <v>12807</v>
      </c>
      <c r="E2375" s="367" t="s">
        <v>8879</v>
      </c>
      <c r="F2375" s="367" t="s">
        <v>12808</v>
      </c>
      <c r="G2375" s="367" t="s">
        <v>12808</v>
      </c>
    </row>
    <row r="2376" spans="1:7" ht="22.5">
      <c r="A2376" s="366" t="str">
        <f t="shared" si="37"/>
        <v>SINAPI-I 40449</v>
      </c>
      <c r="B2376" s="367" t="s">
        <v>8342</v>
      </c>
      <c r="C2376" s="367">
        <v>40449</v>
      </c>
      <c r="D2376" s="368" t="s">
        <v>12809</v>
      </c>
      <c r="E2376" s="367" t="s">
        <v>8879</v>
      </c>
      <c r="F2376" s="367" t="s">
        <v>12810</v>
      </c>
      <c r="G2376" s="367" t="s">
        <v>12810</v>
      </c>
    </row>
    <row r="2377" spans="1:7" ht="22.5">
      <c r="A2377" s="366" t="str">
        <f t="shared" si="37"/>
        <v>SINAPI-I 34800</v>
      </c>
      <c r="B2377" s="367" t="s">
        <v>8342</v>
      </c>
      <c r="C2377" s="367">
        <v>34800</v>
      </c>
      <c r="D2377" s="368" t="s">
        <v>12811</v>
      </c>
      <c r="E2377" s="367" t="s">
        <v>8879</v>
      </c>
      <c r="F2377" s="367" t="s">
        <v>12812</v>
      </c>
      <c r="G2377" s="367" t="s">
        <v>12812</v>
      </c>
    </row>
    <row r="2378" spans="1:7" ht="22.5">
      <c r="A2378" s="366" t="str">
        <f t="shared" si="37"/>
        <v>SINAPI-I 11592</v>
      </c>
      <c r="B2378" s="367" t="s">
        <v>8342</v>
      </c>
      <c r="C2378" s="367">
        <v>11592</v>
      </c>
      <c r="D2378" s="368" t="s">
        <v>12813</v>
      </c>
      <c r="E2378" s="367" t="s">
        <v>8327</v>
      </c>
      <c r="F2378" s="367" t="s">
        <v>12795</v>
      </c>
      <c r="G2378" s="367" t="s">
        <v>12795</v>
      </c>
    </row>
    <row r="2379" spans="1:7">
      <c r="A2379" s="366" t="str">
        <f t="shared" si="37"/>
        <v>SINAPI-I 40438</v>
      </c>
      <c r="B2379" s="367" t="s">
        <v>8342</v>
      </c>
      <c r="C2379" s="367">
        <v>40438</v>
      </c>
      <c r="D2379" s="368" t="s">
        <v>12814</v>
      </c>
      <c r="E2379" s="367" t="s">
        <v>8879</v>
      </c>
      <c r="F2379" s="367" t="s">
        <v>12815</v>
      </c>
      <c r="G2379" s="367" t="s">
        <v>12815</v>
      </c>
    </row>
    <row r="2380" spans="1:7">
      <c r="A2380" s="366" t="str">
        <f t="shared" si="37"/>
        <v>SINAPI-I 40436</v>
      </c>
      <c r="B2380" s="367" t="s">
        <v>8342</v>
      </c>
      <c r="C2380" s="367">
        <v>40436</v>
      </c>
      <c r="D2380" s="368" t="s">
        <v>12816</v>
      </c>
      <c r="E2380" s="367" t="s">
        <v>8879</v>
      </c>
      <c r="F2380" s="367" t="s">
        <v>12817</v>
      </c>
      <c r="G2380" s="367" t="s">
        <v>12817</v>
      </c>
    </row>
    <row r="2381" spans="1:7" ht="22.5">
      <c r="A2381" s="366" t="str">
        <f t="shared" si="37"/>
        <v>SINAPI-I 4315</v>
      </c>
      <c r="B2381" s="367" t="s">
        <v>8342</v>
      </c>
      <c r="C2381" s="367">
        <v>4315</v>
      </c>
      <c r="D2381" s="368" t="s">
        <v>12818</v>
      </c>
      <c r="E2381" s="367" t="s">
        <v>8327</v>
      </c>
      <c r="F2381" s="367" t="s">
        <v>10314</v>
      </c>
      <c r="G2381" s="367" t="s">
        <v>10314</v>
      </c>
    </row>
    <row r="2382" spans="1:7">
      <c r="A2382" s="366" t="str">
        <f t="shared" si="37"/>
        <v>SINAPI-I 402</v>
      </c>
      <c r="B2382" s="367" t="s">
        <v>8342</v>
      </c>
      <c r="C2382" s="367">
        <v>402</v>
      </c>
      <c r="D2382" s="368" t="s">
        <v>12819</v>
      </c>
      <c r="E2382" s="367" t="s">
        <v>8327</v>
      </c>
      <c r="F2382" s="367" t="s">
        <v>12820</v>
      </c>
      <c r="G2382" s="367" t="s">
        <v>12820</v>
      </c>
    </row>
    <row r="2383" spans="1:7">
      <c r="A2383" s="366" t="str">
        <f t="shared" si="37"/>
        <v>SINAPI-I 4226</v>
      </c>
      <c r="B2383" s="367" t="s">
        <v>8342</v>
      </c>
      <c r="C2383" s="367">
        <v>4226</v>
      </c>
      <c r="D2383" s="368" t="s">
        <v>12821</v>
      </c>
      <c r="E2383" s="367" t="s">
        <v>8574</v>
      </c>
      <c r="F2383" s="367" t="s">
        <v>9778</v>
      </c>
      <c r="G2383" s="367" t="s">
        <v>9778</v>
      </c>
    </row>
    <row r="2384" spans="1:7">
      <c r="A2384" s="366" t="str">
        <f t="shared" si="37"/>
        <v>SINAPI-I 4222</v>
      </c>
      <c r="B2384" s="367" t="s">
        <v>8342</v>
      </c>
      <c r="C2384" s="367">
        <v>4222</v>
      </c>
      <c r="D2384" s="368" t="s">
        <v>12822</v>
      </c>
      <c r="E2384" s="367" t="s">
        <v>8551</v>
      </c>
      <c r="F2384" s="367" t="s">
        <v>9417</v>
      </c>
      <c r="G2384" s="367" t="s">
        <v>9417</v>
      </c>
    </row>
    <row r="2385" spans="1:7" ht="22.5">
      <c r="A2385" s="366" t="str">
        <f t="shared" si="37"/>
        <v>SINAPI-I 34804</v>
      </c>
      <c r="B2385" s="367" t="s">
        <v>8342</v>
      </c>
      <c r="C2385" s="367">
        <v>34804</v>
      </c>
      <c r="D2385" s="368" t="s">
        <v>12823</v>
      </c>
      <c r="E2385" s="367" t="s">
        <v>8464</v>
      </c>
      <c r="F2385" s="367" t="s">
        <v>12824</v>
      </c>
      <c r="G2385" s="367" t="s">
        <v>12824</v>
      </c>
    </row>
    <row r="2386" spans="1:7">
      <c r="A2386" s="366" t="str">
        <f t="shared" si="37"/>
        <v>SINAPI-I 4013</v>
      </c>
      <c r="B2386" s="367" t="s">
        <v>8342</v>
      </c>
      <c r="C2386" s="367">
        <v>4013</v>
      </c>
      <c r="D2386" s="368" t="s">
        <v>12825</v>
      </c>
      <c r="E2386" s="367" t="s">
        <v>8464</v>
      </c>
      <c r="F2386" s="367" t="s">
        <v>12826</v>
      </c>
      <c r="G2386" s="367" t="s">
        <v>12826</v>
      </c>
    </row>
    <row r="2387" spans="1:7">
      <c r="A2387" s="366" t="str">
        <f t="shared" si="37"/>
        <v>SINAPI-I 4011</v>
      </c>
      <c r="B2387" s="367" t="s">
        <v>8342</v>
      </c>
      <c r="C2387" s="367">
        <v>4011</v>
      </c>
      <c r="D2387" s="368" t="s">
        <v>12827</v>
      </c>
      <c r="E2387" s="367" t="s">
        <v>8464</v>
      </c>
      <c r="F2387" s="367" t="s">
        <v>12828</v>
      </c>
      <c r="G2387" s="367" t="s">
        <v>12828</v>
      </c>
    </row>
    <row r="2388" spans="1:7">
      <c r="A2388" s="366" t="str">
        <f t="shared" si="37"/>
        <v>SINAPI-I 4021</v>
      </c>
      <c r="B2388" s="367" t="s">
        <v>8342</v>
      </c>
      <c r="C2388" s="367">
        <v>4021</v>
      </c>
      <c r="D2388" s="368" t="s">
        <v>12829</v>
      </c>
      <c r="E2388" s="367" t="s">
        <v>8464</v>
      </c>
      <c r="F2388" s="367" t="s">
        <v>12830</v>
      </c>
      <c r="G2388" s="367" t="s">
        <v>12830</v>
      </c>
    </row>
    <row r="2389" spans="1:7">
      <c r="A2389" s="366" t="str">
        <f t="shared" si="37"/>
        <v>SINAPI-I 4019</v>
      </c>
      <c r="B2389" s="367" t="s">
        <v>8342</v>
      </c>
      <c r="C2389" s="367">
        <v>4019</v>
      </c>
      <c r="D2389" s="368" t="s">
        <v>12831</v>
      </c>
      <c r="E2389" s="367" t="s">
        <v>8464</v>
      </c>
      <c r="F2389" s="367" t="s">
        <v>12832</v>
      </c>
      <c r="G2389" s="367" t="s">
        <v>12832</v>
      </c>
    </row>
    <row r="2390" spans="1:7">
      <c r="A2390" s="366" t="str">
        <f t="shared" si="37"/>
        <v>SINAPI-I 4012</v>
      </c>
      <c r="B2390" s="367" t="s">
        <v>8342</v>
      </c>
      <c r="C2390" s="367">
        <v>4012</v>
      </c>
      <c r="D2390" s="368" t="s">
        <v>12833</v>
      </c>
      <c r="E2390" s="367" t="s">
        <v>8464</v>
      </c>
      <c r="F2390" s="367" t="s">
        <v>12834</v>
      </c>
      <c r="G2390" s="367" t="s">
        <v>12834</v>
      </c>
    </row>
    <row r="2391" spans="1:7">
      <c r="A2391" s="366" t="str">
        <f t="shared" si="37"/>
        <v>SINAPI-I 4020</v>
      </c>
      <c r="B2391" s="367" t="s">
        <v>8342</v>
      </c>
      <c r="C2391" s="367">
        <v>4020</v>
      </c>
      <c r="D2391" s="368" t="s">
        <v>12835</v>
      </c>
      <c r="E2391" s="367" t="s">
        <v>8464</v>
      </c>
      <c r="F2391" s="367" t="s">
        <v>12836</v>
      </c>
      <c r="G2391" s="367" t="s">
        <v>12836</v>
      </c>
    </row>
    <row r="2392" spans="1:7">
      <c r="A2392" s="366" t="str">
        <f t="shared" si="37"/>
        <v>SINAPI-I 4018</v>
      </c>
      <c r="B2392" s="367" t="s">
        <v>8342</v>
      </c>
      <c r="C2392" s="367">
        <v>4018</v>
      </c>
      <c r="D2392" s="368" t="s">
        <v>12837</v>
      </c>
      <c r="E2392" s="367" t="s">
        <v>8464</v>
      </c>
      <c r="F2392" s="367" t="s">
        <v>9502</v>
      </c>
      <c r="G2392" s="367" t="s">
        <v>9502</v>
      </c>
    </row>
    <row r="2393" spans="1:7">
      <c r="A2393" s="366" t="str">
        <f t="shared" si="37"/>
        <v>SINAPI-I 36498</v>
      </c>
      <c r="B2393" s="367" t="s">
        <v>8342</v>
      </c>
      <c r="C2393" s="367">
        <v>36498</v>
      </c>
      <c r="D2393" s="368" t="s">
        <v>12838</v>
      </c>
      <c r="E2393" s="367" t="s">
        <v>8327</v>
      </c>
      <c r="F2393" s="367" t="s">
        <v>12839</v>
      </c>
      <c r="G2393" s="367" t="s">
        <v>12839</v>
      </c>
    </row>
    <row r="2394" spans="1:7">
      <c r="A2394" s="366" t="str">
        <f t="shared" si="37"/>
        <v>SINAPI-I 12872</v>
      </c>
      <c r="B2394" s="367" t="s">
        <v>8342</v>
      </c>
      <c r="C2394" s="367">
        <v>12872</v>
      </c>
      <c r="D2394" s="368" t="s">
        <v>12840</v>
      </c>
      <c r="E2394" s="367" t="s">
        <v>8344</v>
      </c>
      <c r="F2394" s="367" t="s">
        <v>9277</v>
      </c>
      <c r="G2394" s="367" t="s">
        <v>9278</v>
      </c>
    </row>
    <row r="2395" spans="1:7">
      <c r="A2395" s="366" t="str">
        <f t="shared" si="37"/>
        <v>SINAPI-I 41075</v>
      </c>
      <c r="B2395" s="367" t="s">
        <v>8342</v>
      </c>
      <c r="C2395" s="367">
        <v>41075</v>
      </c>
      <c r="D2395" s="368" t="s">
        <v>12841</v>
      </c>
      <c r="E2395" s="367" t="s">
        <v>8348</v>
      </c>
      <c r="F2395" s="367" t="s">
        <v>9402</v>
      </c>
      <c r="G2395" s="367" t="s">
        <v>9403</v>
      </c>
    </row>
    <row r="2396" spans="1:7">
      <c r="A2396" s="366" t="str">
        <f t="shared" si="37"/>
        <v>SINAPI-I 3315</v>
      </c>
      <c r="B2396" s="367" t="s">
        <v>8342</v>
      </c>
      <c r="C2396" s="367">
        <v>3315</v>
      </c>
      <c r="D2396" s="368" t="s">
        <v>12842</v>
      </c>
      <c r="E2396" s="367" t="s">
        <v>8574</v>
      </c>
      <c r="F2396" s="367" t="s">
        <v>8351</v>
      </c>
      <c r="G2396" s="367" t="s">
        <v>8351</v>
      </c>
    </row>
    <row r="2397" spans="1:7">
      <c r="A2397" s="366" t="str">
        <f t="shared" si="37"/>
        <v>SINAPI-I 36870</v>
      </c>
      <c r="B2397" s="367" t="s">
        <v>8342</v>
      </c>
      <c r="C2397" s="367">
        <v>36870</v>
      </c>
      <c r="D2397" s="368" t="s">
        <v>12843</v>
      </c>
      <c r="E2397" s="367" t="s">
        <v>8574</v>
      </c>
      <c r="F2397" s="367" t="s">
        <v>12844</v>
      </c>
      <c r="G2397" s="367" t="s">
        <v>12844</v>
      </c>
    </row>
    <row r="2398" spans="1:7">
      <c r="A2398" s="366" t="str">
        <f t="shared" si="37"/>
        <v>SINAPI-I 5092</v>
      </c>
      <c r="B2398" s="367" t="s">
        <v>8342</v>
      </c>
      <c r="C2398" s="367">
        <v>5092</v>
      </c>
      <c r="D2398" s="368" t="s">
        <v>12845</v>
      </c>
      <c r="E2398" s="367" t="s">
        <v>9452</v>
      </c>
      <c r="F2398" s="367" t="s">
        <v>10237</v>
      </c>
      <c r="G2398" s="367" t="s">
        <v>10237</v>
      </c>
    </row>
    <row r="2399" spans="1:7">
      <c r="A2399" s="366" t="str">
        <f t="shared" si="37"/>
        <v>SINAPI-I 11462</v>
      </c>
      <c r="B2399" s="367" t="s">
        <v>8342</v>
      </c>
      <c r="C2399" s="367">
        <v>11462</v>
      </c>
      <c r="D2399" s="368" t="s">
        <v>12846</v>
      </c>
      <c r="E2399" s="367" t="s">
        <v>9452</v>
      </c>
      <c r="F2399" s="367" t="s">
        <v>12847</v>
      </c>
      <c r="G2399" s="367" t="s">
        <v>12847</v>
      </c>
    </row>
    <row r="2400" spans="1:7">
      <c r="A2400" s="366" t="str">
        <f t="shared" si="37"/>
        <v>SINAPI-I 36529</v>
      </c>
      <c r="B2400" s="367" t="s">
        <v>8342</v>
      </c>
      <c r="C2400" s="367">
        <v>36529</v>
      </c>
      <c r="D2400" s="368" t="s">
        <v>12848</v>
      </c>
      <c r="E2400" s="367" t="s">
        <v>8327</v>
      </c>
      <c r="F2400" s="367" t="s">
        <v>12849</v>
      </c>
      <c r="G2400" s="367" t="s">
        <v>12849</v>
      </c>
    </row>
    <row r="2401" spans="1:7">
      <c r="A2401" s="366" t="str">
        <f t="shared" si="37"/>
        <v>SINAPI-I 3318</v>
      </c>
      <c r="B2401" s="367" t="s">
        <v>8342</v>
      </c>
      <c r="C2401" s="367">
        <v>3318</v>
      </c>
      <c r="D2401" s="368" t="s">
        <v>12850</v>
      </c>
      <c r="E2401" s="367" t="s">
        <v>8327</v>
      </c>
      <c r="F2401" s="367" t="s">
        <v>12851</v>
      </c>
      <c r="G2401" s="367" t="s">
        <v>12851</v>
      </c>
    </row>
    <row r="2402" spans="1:7">
      <c r="A2402" s="366" t="str">
        <f t="shared" si="37"/>
        <v>SINAPI-I 3324</v>
      </c>
      <c r="B2402" s="367" t="s">
        <v>8342</v>
      </c>
      <c r="C2402" s="367">
        <v>3324</v>
      </c>
      <c r="D2402" s="368" t="s">
        <v>12852</v>
      </c>
      <c r="E2402" s="367" t="s">
        <v>8464</v>
      </c>
      <c r="F2402" s="367" t="s">
        <v>12853</v>
      </c>
      <c r="G2402" s="367" t="s">
        <v>12853</v>
      </c>
    </row>
    <row r="2403" spans="1:7">
      <c r="A2403" s="366" t="str">
        <f t="shared" si="37"/>
        <v>SINAPI-I 3322</v>
      </c>
      <c r="B2403" s="367" t="s">
        <v>8342</v>
      </c>
      <c r="C2403" s="367">
        <v>3322</v>
      </c>
      <c r="D2403" s="368" t="s">
        <v>12854</v>
      </c>
      <c r="E2403" s="367" t="s">
        <v>8464</v>
      </c>
      <c r="F2403" s="367" t="s">
        <v>10764</v>
      </c>
      <c r="G2403" s="367" t="s">
        <v>10764</v>
      </c>
    </row>
    <row r="2404" spans="1:7">
      <c r="A2404" s="366" t="str">
        <f t="shared" si="37"/>
        <v>SINAPI-I 5076</v>
      </c>
      <c r="B2404" s="367" t="s">
        <v>8342</v>
      </c>
      <c r="C2404" s="367">
        <v>5076</v>
      </c>
      <c r="D2404" s="368" t="s">
        <v>12855</v>
      </c>
      <c r="E2404" s="367" t="s">
        <v>8574</v>
      </c>
      <c r="F2404" s="367" t="s">
        <v>12856</v>
      </c>
      <c r="G2404" s="367" t="s">
        <v>12856</v>
      </c>
    </row>
    <row r="2405" spans="1:7">
      <c r="A2405" s="366" t="str">
        <f t="shared" si="37"/>
        <v>SINAPI-I 5077</v>
      </c>
      <c r="B2405" s="367" t="s">
        <v>8342</v>
      </c>
      <c r="C2405" s="367">
        <v>5077</v>
      </c>
      <c r="D2405" s="368" t="s">
        <v>12857</v>
      </c>
      <c r="E2405" s="367" t="s">
        <v>8574</v>
      </c>
      <c r="F2405" s="367" t="s">
        <v>12858</v>
      </c>
      <c r="G2405" s="367" t="s">
        <v>12858</v>
      </c>
    </row>
    <row r="2406" spans="1:7" ht="22.5">
      <c r="A2406" s="366" t="str">
        <f t="shared" si="37"/>
        <v>SINAPI-I 11837</v>
      </c>
      <c r="B2406" s="367" t="s">
        <v>8342</v>
      </c>
      <c r="C2406" s="367">
        <v>11837</v>
      </c>
      <c r="D2406" s="368" t="s">
        <v>12859</v>
      </c>
      <c r="E2406" s="367" t="s">
        <v>8327</v>
      </c>
      <c r="F2406" s="367" t="s">
        <v>12860</v>
      </c>
      <c r="G2406" s="367" t="s">
        <v>12860</v>
      </c>
    </row>
    <row r="2407" spans="1:7">
      <c r="A2407" s="366" t="str">
        <f t="shared" si="37"/>
        <v>SINAPI-I 38055</v>
      </c>
      <c r="B2407" s="367" t="s">
        <v>8342</v>
      </c>
      <c r="C2407" s="367">
        <v>38055</v>
      </c>
      <c r="D2407" s="368" t="s">
        <v>12861</v>
      </c>
      <c r="E2407" s="367" t="s">
        <v>8327</v>
      </c>
      <c r="F2407" s="367" t="s">
        <v>12862</v>
      </c>
      <c r="G2407" s="367" t="s">
        <v>12862</v>
      </c>
    </row>
    <row r="2408" spans="1:7">
      <c r="A2408" s="366" t="str">
        <f t="shared" si="37"/>
        <v>SINAPI-I 415</v>
      </c>
      <c r="B2408" s="367" t="s">
        <v>8342</v>
      </c>
      <c r="C2408" s="367">
        <v>415</v>
      </c>
      <c r="D2408" s="368" t="s">
        <v>12863</v>
      </c>
      <c r="E2408" s="367" t="s">
        <v>8327</v>
      </c>
      <c r="F2408" s="367" t="s">
        <v>12864</v>
      </c>
      <c r="G2408" s="367" t="s">
        <v>12864</v>
      </c>
    </row>
    <row r="2409" spans="1:7">
      <c r="A2409" s="366" t="str">
        <f t="shared" si="37"/>
        <v>SINAPI-I 416</v>
      </c>
      <c r="B2409" s="367" t="s">
        <v>8342</v>
      </c>
      <c r="C2409" s="367">
        <v>416</v>
      </c>
      <c r="D2409" s="368" t="s">
        <v>12865</v>
      </c>
      <c r="E2409" s="367" t="s">
        <v>8327</v>
      </c>
      <c r="F2409" s="367" t="s">
        <v>12866</v>
      </c>
      <c r="G2409" s="367" t="s">
        <v>12866</v>
      </c>
    </row>
    <row r="2410" spans="1:7">
      <c r="A2410" s="366" t="str">
        <f t="shared" si="37"/>
        <v>SINAPI-I 425</v>
      </c>
      <c r="B2410" s="367" t="s">
        <v>8342</v>
      </c>
      <c r="C2410" s="367">
        <v>425</v>
      </c>
      <c r="D2410" s="368" t="s">
        <v>12867</v>
      </c>
      <c r="E2410" s="367" t="s">
        <v>8327</v>
      </c>
      <c r="F2410" s="367" t="s">
        <v>11520</v>
      </c>
      <c r="G2410" s="367" t="s">
        <v>11520</v>
      </c>
    </row>
    <row r="2411" spans="1:7">
      <c r="A2411" s="366" t="str">
        <f t="shared" si="37"/>
        <v>SINAPI-I 426</v>
      </c>
      <c r="B2411" s="367" t="s">
        <v>8342</v>
      </c>
      <c r="C2411" s="367">
        <v>426</v>
      </c>
      <c r="D2411" s="368" t="s">
        <v>12868</v>
      </c>
      <c r="E2411" s="367" t="s">
        <v>8327</v>
      </c>
      <c r="F2411" s="367" t="s">
        <v>12869</v>
      </c>
      <c r="G2411" s="367" t="s">
        <v>12869</v>
      </c>
    </row>
    <row r="2412" spans="1:7">
      <c r="A2412" s="366" t="str">
        <f t="shared" si="37"/>
        <v>SINAPI-I 38056</v>
      </c>
      <c r="B2412" s="367" t="s">
        <v>8342</v>
      </c>
      <c r="C2412" s="367">
        <v>38056</v>
      </c>
      <c r="D2412" s="368" t="s">
        <v>12870</v>
      </c>
      <c r="E2412" s="367" t="s">
        <v>8327</v>
      </c>
      <c r="F2412" s="367" t="s">
        <v>10027</v>
      </c>
      <c r="G2412" s="367" t="s">
        <v>10027</v>
      </c>
    </row>
    <row r="2413" spans="1:7">
      <c r="A2413" s="366" t="str">
        <f t="shared" si="37"/>
        <v>SINAPI-I 1564</v>
      </c>
      <c r="B2413" s="367" t="s">
        <v>8342</v>
      </c>
      <c r="C2413" s="367">
        <v>1564</v>
      </c>
      <c r="D2413" s="368" t="s">
        <v>12871</v>
      </c>
      <c r="E2413" s="367" t="s">
        <v>8327</v>
      </c>
      <c r="F2413" s="367" t="s">
        <v>12872</v>
      </c>
      <c r="G2413" s="367" t="s">
        <v>12872</v>
      </c>
    </row>
    <row r="2414" spans="1:7">
      <c r="A2414" s="366" t="str">
        <f t="shared" si="37"/>
        <v>SINAPI-I 11032</v>
      </c>
      <c r="B2414" s="367" t="s">
        <v>8342</v>
      </c>
      <c r="C2414" s="367">
        <v>11032</v>
      </c>
      <c r="D2414" s="368" t="s">
        <v>12873</v>
      </c>
      <c r="E2414" s="367" t="s">
        <v>8327</v>
      </c>
      <c r="F2414" s="367" t="s">
        <v>11401</v>
      </c>
      <c r="G2414" s="367" t="s">
        <v>11401</v>
      </c>
    </row>
    <row r="2415" spans="1:7">
      <c r="A2415" s="366" t="str">
        <f t="shared" si="37"/>
        <v>SINAPI-I 36786</v>
      </c>
      <c r="B2415" s="367" t="s">
        <v>8342</v>
      </c>
      <c r="C2415" s="367">
        <v>36786</v>
      </c>
      <c r="D2415" s="368" t="s">
        <v>12874</v>
      </c>
      <c r="E2415" s="367" t="s">
        <v>12875</v>
      </c>
      <c r="F2415" s="367" t="s">
        <v>12876</v>
      </c>
      <c r="G2415" s="367" t="s">
        <v>12876</v>
      </c>
    </row>
    <row r="2416" spans="1:7">
      <c r="A2416" s="366" t="str">
        <f t="shared" si="37"/>
        <v>SINAPI-I 36785</v>
      </c>
      <c r="B2416" s="367" t="s">
        <v>8342</v>
      </c>
      <c r="C2416" s="367">
        <v>36785</v>
      </c>
      <c r="D2416" s="368" t="s">
        <v>12877</v>
      </c>
      <c r="E2416" s="367" t="s">
        <v>12875</v>
      </c>
      <c r="F2416" s="367" t="s">
        <v>12021</v>
      </c>
      <c r="G2416" s="367" t="s">
        <v>12021</v>
      </c>
    </row>
    <row r="2417" spans="1:7">
      <c r="A2417" s="366" t="str">
        <f t="shared" si="37"/>
        <v>SINAPI-I 36782</v>
      </c>
      <c r="B2417" s="367" t="s">
        <v>8342</v>
      </c>
      <c r="C2417" s="367">
        <v>36782</v>
      </c>
      <c r="D2417" s="368" t="s">
        <v>12878</v>
      </c>
      <c r="E2417" s="367" t="s">
        <v>12875</v>
      </c>
      <c r="F2417" s="367" t="s">
        <v>12879</v>
      </c>
      <c r="G2417" s="367" t="s">
        <v>12879</v>
      </c>
    </row>
    <row r="2418" spans="1:7">
      <c r="A2418" s="366" t="str">
        <f t="shared" si="37"/>
        <v>SINAPI-I 25930</v>
      </c>
      <c r="B2418" s="367" t="s">
        <v>8342</v>
      </c>
      <c r="C2418" s="367">
        <v>25930</v>
      </c>
      <c r="D2418" s="368" t="s">
        <v>12880</v>
      </c>
      <c r="E2418" s="367" t="s">
        <v>12875</v>
      </c>
      <c r="F2418" s="367" t="s">
        <v>12881</v>
      </c>
      <c r="G2418" s="367" t="s">
        <v>12881</v>
      </c>
    </row>
    <row r="2419" spans="1:7" ht="22.5">
      <c r="A2419" s="366" t="str">
        <f t="shared" si="37"/>
        <v>SINAPI-I 4824</v>
      </c>
      <c r="B2419" s="367" t="s">
        <v>8342</v>
      </c>
      <c r="C2419" s="367">
        <v>4824</v>
      </c>
      <c r="D2419" s="368" t="s">
        <v>12882</v>
      </c>
      <c r="E2419" s="367" t="s">
        <v>8574</v>
      </c>
      <c r="F2419" s="367" t="s">
        <v>9234</v>
      </c>
      <c r="G2419" s="367" t="s">
        <v>9234</v>
      </c>
    </row>
    <row r="2420" spans="1:7" ht="22.5">
      <c r="A2420" s="366" t="str">
        <f t="shared" si="37"/>
        <v>SINAPI-I 11795</v>
      </c>
      <c r="B2420" s="367" t="s">
        <v>8342</v>
      </c>
      <c r="C2420" s="367">
        <v>11795</v>
      </c>
      <c r="D2420" s="368" t="s">
        <v>12883</v>
      </c>
      <c r="E2420" s="367" t="s">
        <v>8464</v>
      </c>
      <c r="F2420" s="367" t="s">
        <v>12884</v>
      </c>
      <c r="G2420" s="367" t="s">
        <v>12884</v>
      </c>
    </row>
    <row r="2421" spans="1:7">
      <c r="A2421" s="366" t="str">
        <f t="shared" si="37"/>
        <v>SINAPI-I 134</v>
      </c>
      <c r="B2421" s="367" t="s">
        <v>8342</v>
      </c>
      <c r="C2421" s="367">
        <v>134</v>
      </c>
      <c r="D2421" s="368" t="s">
        <v>12885</v>
      </c>
      <c r="E2421" s="367" t="s">
        <v>8574</v>
      </c>
      <c r="F2421" s="367" t="s">
        <v>9623</v>
      </c>
      <c r="G2421" s="367" t="s">
        <v>9623</v>
      </c>
    </row>
    <row r="2422" spans="1:7">
      <c r="A2422" s="366" t="str">
        <f t="shared" si="37"/>
        <v>SINAPI-I 4229</v>
      </c>
      <c r="B2422" s="367" t="s">
        <v>8342</v>
      </c>
      <c r="C2422" s="367">
        <v>4229</v>
      </c>
      <c r="D2422" s="368" t="s">
        <v>12886</v>
      </c>
      <c r="E2422" s="367" t="s">
        <v>8574</v>
      </c>
      <c r="F2422" s="367" t="s">
        <v>12887</v>
      </c>
      <c r="G2422" s="367" t="s">
        <v>12887</v>
      </c>
    </row>
    <row r="2423" spans="1:7">
      <c r="A2423" s="366" t="str">
        <f t="shared" si="37"/>
        <v>SINAPI-I 11244</v>
      </c>
      <c r="B2423" s="367" t="s">
        <v>8342</v>
      </c>
      <c r="C2423" s="367">
        <v>11244</v>
      </c>
      <c r="D2423" s="368" t="s">
        <v>12888</v>
      </c>
      <c r="E2423" s="367" t="s">
        <v>8327</v>
      </c>
      <c r="F2423" s="367" t="s">
        <v>12889</v>
      </c>
      <c r="G2423" s="367" t="s">
        <v>12889</v>
      </c>
    </row>
    <row r="2424" spans="1:7" ht="22.5">
      <c r="A2424" s="366" t="str">
        <f t="shared" si="37"/>
        <v>SINAPI-I 11245</v>
      </c>
      <c r="B2424" s="367" t="s">
        <v>8342</v>
      </c>
      <c r="C2424" s="367">
        <v>11245</v>
      </c>
      <c r="D2424" s="368" t="s">
        <v>12890</v>
      </c>
      <c r="E2424" s="367" t="s">
        <v>8327</v>
      </c>
      <c r="F2424" s="367" t="s">
        <v>12891</v>
      </c>
      <c r="G2424" s="367" t="s">
        <v>12891</v>
      </c>
    </row>
    <row r="2425" spans="1:7">
      <c r="A2425" s="366" t="str">
        <f t="shared" si="37"/>
        <v>SINAPI-I 11235</v>
      </c>
      <c r="B2425" s="367" t="s">
        <v>8342</v>
      </c>
      <c r="C2425" s="367">
        <v>11235</v>
      </c>
      <c r="D2425" s="368" t="s">
        <v>12892</v>
      </c>
      <c r="E2425" s="367" t="s">
        <v>8327</v>
      </c>
      <c r="F2425" s="367" t="s">
        <v>12893</v>
      </c>
      <c r="G2425" s="367" t="s">
        <v>12893</v>
      </c>
    </row>
    <row r="2426" spans="1:7">
      <c r="A2426" s="366" t="str">
        <f t="shared" si="37"/>
        <v>SINAPI-I 11236</v>
      </c>
      <c r="B2426" s="367" t="s">
        <v>8342</v>
      </c>
      <c r="C2426" s="367">
        <v>11236</v>
      </c>
      <c r="D2426" s="368" t="s">
        <v>12894</v>
      </c>
      <c r="E2426" s="367" t="s">
        <v>8327</v>
      </c>
      <c r="F2426" s="367" t="s">
        <v>12371</v>
      </c>
      <c r="G2426" s="367" t="s">
        <v>12371</v>
      </c>
    </row>
    <row r="2427" spans="1:7">
      <c r="A2427" s="366" t="str">
        <f t="shared" si="37"/>
        <v>SINAPI-I 11731</v>
      </c>
      <c r="B2427" s="367" t="s">
        <v>8342</v>
      </c>
      <c r="C2427" s="367">
        <v>11731</v>
      </c>
      <c r="D2427" s="368" t="s">
        <v>12895</v>
      </c>
      <c r="E2427" s="367" t="s">
        <v>8327</v>
      </c>
      <c r="F2427" s="367" t="s">
        <v>12214</v>
      </c>
      <c r="G2427" s="367" t="s">
        <v>12214</v>
      </c>
    </row>
    <row r="2428" spans="1:7">
      <c r="A2428" s="366" t="str">
        <f t="shared" si="37"/>
        <v>SINAPI-I 11732</v>
      </c>
      <c r="B2428" s="367" t="s">
        <v>8342</v>
      </c>
      <c r="C2428" s="367">
        <v>11732</v>
      </c>
      <c r="D2428" s="368" t="s">
        <v>12896</v>
      </c>
      <c r="E2428" s="367" t="s">
        <v>8327</v>
      </c>
      <c r="F2428" s="367" t="s">
        <v>12897</v>
      </c>
      <c r="G2428" s="367" t="s">
        <v>12897</v>
      </c>
    </row>
    <row r="2429" spans="1:7">
      <c r="A2429" s="366" t="str">
        <f t="shared" si="37"/>
        <v>SINAPI-I 36494</v>
      </c>
      <c r="B2429" s="367" t="s">
        <v>8342</v>
      </c>
      <c r="C2429" s="367">
        <v>36494</v>
      </c>
      <c r="D2429" s="368" t="s">
        <v>12898</v>
      </c>
      <c r="E2429" s="367" t="s">
        <v>8327</v>
      </c>
      <c r="F2429" s="367" t="s">
        <v>12899</v>
      </c>
      <c r="G2429" s="367" t="s">
        <v>12899</v>
      </c>
    </row>
    <row r="2430" spans="1:7">
      <c r="A2430" s="366" t="str">
        <f t="shared" si="37"/>
        <v>SINAPI-I 36493</v>
      </c>
      <c r="B2430" s="367" t="s">
        <v>8342</v>
      </c>
      <c r="C2430" s="367">
        <v>36493</v>
      </c>
      <c r="D2430" s="368" t="s">
        <v>12900</v>
      </c>
      <c r="E2430" s="367" t="s">
        <v>8327</v>
      </c>
      <c r="F2430" s="367" t="s">
        <v>12901</v>
      </c>
      <c r="G2430" s="367" t="s">
        <v>12901</v>
      </c>
    </row>
    <row r="2431" spans="1:7">
      <c r="A2431" s="366" t="str">
        <f t="shared" si="37"/>
        <v>SINAPI-I 36492</v>
      </c>
      <c r="B2431" s="367" t="s">
        <v>8342</v>
      </c>
      <c r="C2431" s="367">
        <v>36492</v>
      </c>
      <c r="D2431" s="368" t="s">
        <v>12902</v>
      </c>
      <c r="E2431" s="367" t="s">
        <v>8327</v>
      </c>
      <c r="F2431" s="367" t="s">
        <v>12903</v>
      </c>
      <c r="G2431" s="367" t="s">
        <v>12903</v>
      </c>
    </row>
    <row r="2432" spans="1:7" ht="22.5">
      <c r="A2432" s="366" t="str">
        <f t="shared" si="37"/>
        <v>SINAPI-I 13333</v>
      </c>
      <c r="B2432" s="367" t="s">
        <v>8342</v>
      </c>
      <c r="C2432" s="367">
        <v>13333</v>
      </c>
      <c r="D2432" s="368" t="s">
        <v>12904</v>
      </c>
      <c r="E2432" s="367" t="s">
        <v>8327</v>
      </c>
      <c r="F2432" s="367" t="s">
        <v>12905</v>
      </c>
      <c r="G2432" s="367" t="s">
        <v>12905</v>
      </c>
    </row>
    <row r="2433" spans="1:7">
      <c r="A2433" s="366" t="str">
        <f t="shared" si="37"/>
        <v>SINAPI-I 13533</v>
      </c>
      <c r="B2433" s="367" t="s">
        <v>8342</v>
      </c>
      <c r="C2433" s="367">
        <v>13533</v>
      </c>
      <c r="D2433" s="368" t="s">
        <v>12906</v>
      </c>
      <c r="E2433" s="367" t="s">
        <v>8327</v>
      </c>
      <c r="F2433" s="367" t="s">
        <v>12907</v>
      </c>
      <c r="G2433" s="367" t="s">
        <v>12907</v>
      </c>
    </row>
    <row r="2434" spans="1:7">
      <c r="A2434" s="366" t="str">
        <f t="shared" si="37"/>
        <v>SINAPI-I 36499</v>
      </c>
      <c r="B2434" s="367" t="s">
        <v>8342</v>
      </c>
      <c r="C2434" s="367">
        <v>36499</v>
      </c>
      <c r="D2434" s="368" t="s">
        <v>12908</v>
      </c>
      <c r="E2434" s="367" t="s">
        <v>8327</v>
      </c>
      <c r="F2434" s="367" t="s">
        <v>12909</v>
      </c>
      <c r="G2434" s="367" t="s">
        <v>12909</v>
      </c>
    </row>
    <row r="2435" spans="1:7" ht="22.5">
      <c r="A2435" s="366" t="str">
        <f t="shared" si="37"/>
        <v>SINAPI-I 39585</v>
      </c>
      <c r="B2435" s="367" t="s">
        <v>8342</v>
      </c>
      <c r="C2435" s="367">
        <v>39585</v>
      </c>
      <c r="D2435" s="368" t="s">
        <v>12910</v>
      </c>
      <c r="E2435" s="367" t="s">
        <v>8327</v>
      </c>
      <c r="F2435" s="367" t="s">
        <v>12911</v>
      </c>
      <c r="G2435" s="367" t="s">
        <v>12911</v>
      </c>
    </row>
    <row r="2436" spans="1:7" ht="22.5">
      <c r="A2436" s="366" t="str">
        <f t="shared" si="37"/>
        <v>SINAPI-I 39586</v>
      </c>
      <c r="B2436" s="367" t="s">
        <v>8342</v>
      </c>
      <c r="C2436" s="367">
        <v>39586</v>
      </c>
      <c r="D2436" s="368" t="s">
        <v>12912</v>
      </c>
      <c r="E2436" s="367" t="s">
        <v>8327</v>
      </c>
      <c r="F2436" s="367" t="s">
        <v>12913</v>
      </c>
      <c r="G2436" s="367" t="s">
        <v>12913</v>
      </c>
    </row>
    <row r="2437" spans="1:7" ht="22.5">
      <c r="A2437" s="366" t="str">
        <f t="shared" si="37"/>
        <v>SINAPI-I 39587</v>
      </c>
      <c r="B2437" s="367" t="s">
        <v>8342</v>
      </c>
      <c r="C2437" s="367">
        <v>39587</v>
      </c>
      <c r="D2437" s="368" t="s">
        <v>12914</v>
      </c>
      <c r="E2437" s="367" t="s">
        <v>8327</v>
      </c>
      <c r="F2437" s="367" t="s">
        <v>12915</v>
      </c>
      <c r="G2437" s="367" t="s">
        <v>12915</v>
      </c>
    </row>
    <row r="2438" spans="1:7" ht="22.5">
      <c r="A2438" s="366" t="str">
        <f t="shared" si="37"/>
        <v>SINAPI-I 39588</v>
      </c>
      <c r="B2438" s="367" t="s">
        <v>8342</v>
      </c>
      <c r="C2438" s="367">
        <v>39588</v>
      </c>
      <c r="D2438" s="368" t="s">
        <v>12916</v>
      </c>
      <c r="E2438" s="367" t="s">
        <v>8327</v>
      </c>
      <c r="F2438" s="367" t="s">
        <v>12917</v>
      </c>
      <c r="G2438" s="367" t="s">
        <v>12917</v>
      </c>
    </row>
    <row r="2439" spans="1:7" ht="22.5">
      <c r="A2439" s="366" t="str">
        <f t="shared" ref="A2439:A2502" si="38">CONCATENAR</f>
        <v>SINAPI-I 39584</v>
      </c>
      <c r="B2439" s="367" t="s">
        <v>8342</v>
      </c>
      <c r="C2439" s="367">
        <v>39584</v>
      </c>
      <c r="D2439" s="368" t="s">
        <v>12918</v>
      </c>
      <c r="E2439" s="367" t="s">
        <v>8327</v>
      </c>
      <c r="F2439" s="367" t="s">
        <v>12919</v>
      </c>
      <c r="G2439" s="367" t="s">
        <v>12919</v>
      </c>
    </row>
    <row r="2440" spans="1:7" ht="22.5">
      <c r="A2440" s="366" t="str">
        <f t="shared" si="38"/>
        <v>SINAPI-I 39590</v>
      </c>
      <c r="B2440" s="367" t="s">
        <v>8342</v>
      </c>
      <c r="C2440" s="367">
        <v>39590</v>
      </c>
      <c r="D2440" s="368" t="s">
        <v>12920</v>
      </c>
      <c r="E2440" s="367" t="s">
        <v>8327</v>
      </c>
      <c r="F2440" s="367" t="s">
        <v>12921</v>
      </c>
      <c r="G2440" s="367" t="s">
        <v>12921</v>
      </c>
    </row>
    <row r="2441" spans="1:7" ht="22.5">
      <c r="A2441" s="366" t="str">
        <f t="shared" si="38"/>
        <v>SINAPI-I 39592</v>
      </c>
      <c r="B2441" s="367" t="s">
        <v>8342</v>
      </c>
      <c r="C2441" s="367">
        <v>39592</v>
      </c>
      <c r="D2441" s="368" t="s">
        <v>12922</v>
      </c>
      <c r="E2441" s="367" t="s">
        <v>8327</v>
      </c>
      <c r="F2441" s="367" t="s">
        <v>12923</v>
      </c>
      <c r="G2441" s="367" t="s">
        <v>12923</v>
      </c>
    </row>
    <row r="2442" spans="1:7" ht="22.5">
      <c r="A2442" s="366" t="str">
        <f t="shared" si="38"/>
        <v>SINAPI-I 39593</v>
      </c>
      <c r="B2442" s="367" t="s">
        <v>8342</v>
      </c>
      <c r="C2442" s="367">
        <v>39593</v>
      </c>
      <c r="D2442" s="368" t="s">
        <v>12924</v>
      </c>
      <c r="E2442" s="367" t="s">
        <v>8327</v>
      </c>
      <c r="F2442" s="367" t="s">
        <v>12915</v>
      </c>
      <c r="G2442" s="367" t="s">
        <v>12915</v>
      </c>
    </row>
    <row r="2443" spans="1:7" ht="22.5">
      <c r="A2443" s="366" t="str">
        <f t="shared" si="38"/>
        <v>SINAPI-I 14254</v>
      </c>
      <c r="B2443" s="367" t="s">
        <v>8342</v>
      </c>
      <c r="C2443" s="367">
        <v>14254</v>
      </c>
      <c r="D2443" s="368" t="s">
        <v>12925</v>
      </c>
      <c r="E2443" s="367" t="s">
        <v>8327</v>
      </c>
      <c r="F2443" s="367" t="s">
        <v>12926</v>
      </c>
      <c r="G2443" s="367" t="s">
        <v>12926</v>
      </c>
    </row>
    <row r="2444" spans="1:7">
      <c r="A2444" s="366" t="str">
        <f t="shared" si="38"/>
        <v>SINAPI-I 25987</v>
      </c>
      <c r="B2444" s="367" t="s">
        <v>8342</v>
      </c>
      <c r="C2444" s="367">
        <v>25987</v>
      </c>
      <c r="D2444" s="368" t="s">
        <v>12927</v>
      </c>
      <c r="E2444" s="367" t="s">
        <v>8327</v>
      </c>
      <c r="F2444" s="367" t="s">
        <v>12928</v>
      </c>
      <c r="G2444" s="367" t="s">
        <v>12928</v>
      </c>
    </row>
    <row r="2445" spans="1:7">
      <c r="A2445" s="366" t="str">
        <f t="shared" si="38"/>
        <v>SINAPI-I 25019</v>
      </c>
      <c r="B2445" s="367" t="s">
        <v>8342</v>
      </c>
      <c r="C2445" s="367">
        <v>25019</v>
      </c>
      <c r="D2445" s="368" t="s">
        <v>12929</v>
      </c>
      <c r="E2445" s="367" t="s">
        <v>8327</v>
      </c>
      <c r="F2445" s="367" t="s">
        <v>12930</v>
      </c>
      <c r="G2445" s="367" t="s">
        <v>12930</v>
      </c>
    </row>
    <row r="2446" spans="1:7">
      <c r="A2446" s="366" t="str">
        <f t="shared" si="38"/>
        <v>SINAPI-I 36501</v>
      </c>
      <c r="B2446" s="367" t="s">
        <v>8342</v>
      </c>
      <c r="C2446" s="367">
        <v>36501</v>
      </c>
      <c r="D2446" s="368" t="s">
        <v>12931</v>
      </c>
      <c r="E2446" s="367" t="s">
        <v>8327</v>
      </c>
      <c r="F2446" s="367" t="s">
        <v>12932</v>
      </c>
      <c r="G2446" s="367" t="s">
        <v>12932</v>
      </c>
    </row>
    <row r="2447" spans="1:7">
      <c r="A2447" s="366" t="str">
        <f t="shared" si="38"/>
        <v>SINAPI-I 25986</v>
      </c>
      <c r="B2447" s="367" t="s">
        <v>8342</v>
      </c>
      <c r="C2447" s="367">
        <v>25986</v>
      </c>
      <c r="D2447" s="368" t="s">
        <v>12933</v>
      </c>
      <c r="E2447" s="367" t="s">
        <v>8327</v>
      </c>
      <c r="F2447" s="367" t="s">
        <v>12934</v>
      </c>
      <c r="G2447" s="367" t="s">
        <v>12934</v>
      </c>
    </row>
    <row r="2448" spans="1:7">
      <c r="A2448" s="366" t="str">
        <f t="shared" si="38"/>
        <v>SINAPI-I 36500</v>
      </c>
      <c r="B2448" s="367" t="s">
        <v>8342</v>
      </c>
      <c r="C2448" s="367">
        <v>36500</v>
      </c>
      <c r="D2448" s="368" t="s">
        <v>12935</v>
      </c>
      <c r="E2448" s="367" t="s">
        <v>8327</v>
      </c>
      <c r="F2448" s="367" t="s">
        <v>12936</v>
      </c>
      <c r="G2448" s="367" t="s">
        <v>12936</v>
      </c>
    </row>
    <row r="2449" spans="1:7" ht="22.5">
      <c r="A2449" s="366" t="str">
        <f t="shared" si="38"/>
        <v>SINAPI-I 20017</v>
      </c>
      <c r="B2449" s="367" t="s">
        <v>8342</v>
      </c>
      <c r="C2449" s="367">
        <v>20017</v>
      </c>
      <c r="D2449" s="368" t="s">
        <v>12937</v>
      </c>
      <c r="E2449" s="367" t="s">
        <v>8523</v>
      </c>
      <c r="F2449" s="367" t="s">
        <v>10694</v>
      </c>
      <c r="G2449" s="367" t="s">
        <v>10694</v>
      </c>
    </row>
    <row r="2450" spans="1:7">
      <c r="A2450" s="366" t="str">
        <f t="shared" si="38"/>
        <v>SINAPI-I 20007</v>
      </c>
      <c r="B2450" s="367" t="s">
        <v>8342</v>
      </c>
      <c r="C2450" s="367">
        <v>20007</v>
      </c>
      <c r="D2450" s="368" t="s">
        <v>12938</v>
      </c>
      <c r="E2450" s="367" t="s">
        <v>8523</v>
      </c>
      <c r="F2450" s="367" t="s">
        <v>8928</v>
      </c>
      <c r="G2450" s="367" t="s">
        <v>8928</v>
      </c>
    </row>
    <row r="2451" spans="1:7" ht="22.5">
      <c r="A2451" s="366" t="str">
        <f t="shared" si="38"/>
        <v>SINAPI-I 39836</v>
      </c>
      <c r="B2451" s="367" t="s">
        <v>8342</v>
      </c>
      <c r="C2451" s="367">
        <v>39836</v>
      </c>
      <c r="D2451" s="368" t="s">
        <v>12939</v>
      </c>
      <c r="E2451" s="367" t="s">
        <v>9520</v>
      </c>
      <c r="F2451" s="367" t="s">
        <v>12940</v>
      </c>
      <c r="G2451" s="367" t="s">
        <v>12940</v>
      </c>
    </row>
    <row r="2452" spans="1:7">
      <c r="A2452" s="366" t="str">
        <f t="shared" si="38"/>
        <v>SINAPI-I 39830</v>
      </c>
      <c r="B2452" s="367" t="s">
        <v>8342</v>
      </c>
      <c r="C2452" s="367">
        <v>39830</v>
      </c>
      <c r="D2452" s="368" t="s">
        <v>12941</v>
      </c>
      <c r="E2452" s="367" t="s">
        <v>9520</v>
      </c>
      <c r="F2452" s="367" t="s">
        <v>12942</v>
      </c>
      <c r="G2452" s="367" t="s">
        <v>12942</v>
      </c>
    </row>
    <row r="2453" spans="1:7">
      <c r="A2453" s="366" t="str">
        <f t="shared" si="38"/>
        <v>SINAPI-I 39831</v>
      </c>
      <c r="B2453" s="367" t="s">
        <v>8342</v>
      </c>
      <c r="C2453" s="367">
        <v>39831</v>
      </c>
      <c r="D2453" s="368" t="s">
        <v>12943</v>
      </c>
      <c r="E2453" s="367" t="s">
        <v>9520</v>
      </c>
      <c r="F2453" s="367" t="s">
        <v>12944</v>
      </c>
      <c r="G2453" s="367" t="s">
        <v>12944</v>
      </c>
    </row>
    <row r="2454" spans="1:7">
      <c r="A2454" s="366" t="str">
        <f t="shared" si="38"/>
        <v>SINAPI-I 36888</v>
      </c>
      <c r="B2454" s="367" t="s">
        <v>8342</v>
      </c>
      <c r="C2454" s="367">
        <v>36888</v>
      </c>
      <c r="D2454" s="368" t="s">
        <v>12945</v>
      </c>
      <c r="E2454" s="367" t="s">
        <v>8523</v>
      </c>
      <c r="F2454" s="367" t="s">
        <v>12946</v>
      </c>
      <c r="G2454" s="367" t="s">
        <v>12946</v>
      </c>
    </row>
    <row r="2455" spans="1:7">
      <c r="A2455" s="366" t="str">
        <f t="shared" si="38"/>
        <v>SINAPI-I 40527</v>
      </c>
      <c r="B2455" s="367" t="s">
        <v>8342</v>
      </c>
      <c r="C2455" s="367">
        <v>40527</v>
      </c>
      <c r="D2455" s="368" t="s">
        <v>12947</v>
      </c>
      <c r="E2455" s="367" t="s">
        <v>8327</v>
      </c>
      <c r="F2455" s="367" t="s">
        <v>12948</v>
      </c>
      <c r="G2455" s="367" t="s">
        <v>12948</v>
      </c>
    </row>
    <row r="2456" spans="1:7">
      <c r="A2456" s="366" t="str">
        <f t="shared" si="38"/>
        <v>SINAPI-I 36497</v>
      </c>
      <c r="B2456" s="367" t="s">
        <v>8342</v>
      </c>
      <c r="C2456" s="367">
        <v>36497</v>
      </c>
      <c r="D2456" s="368" t="s">
        <v>12949</v>
      </c>
      <c r="E2456" s="367" t="s">
        <v>8327</v>
      </c>
      <c r="F2456" s="367" t="s">
        <v>12950</v>
      </c>
      <c r="G2456" s="367" t="s">
        <v>12950</v>
      </c>
    </row>
    <row r="2457" spans="1:7">
      <c r="A2457" s="366" t="str">
        <f t="shared" si="38"/>
        <v>SINAPI-I 36487</v>
      </c>
      <c r="B2457" s="367" t="s">
        <v>8342</v>
      </c>
      <c r="C2457" s="367">
        <v>36487</v>
      </c>
      <c r="D2457" s="368" t="s">
        <v>12951</v>
      </c>
      <c r="E2457" s="367" t="s">
        <v>8327</v>
      </c>
      <c r="F2457" s="367" t="s">
        <v>12952</v>
      </c>
      <c r="G2457" s="367" t="s">
        <v>12952</v>
      </c>
    </row>
    <row r="2458" spans="1:7" ht="22.5">
      <c r="A2458" s="366" t="str">
        <f t="shared" si="38"/>
        <v>SINAPI-I 25952</v>
      </c>
      <c r="B2458" s="367" t="s">
        <v>8342</v>
      </c>
      <c r="C2458" s="367">
        <v>25952</v>
      </c>
      <c r="D2458" s="368" t="s">
        <v>12953</v>
      </c>
      <c r="E2458" s="367" t="s">
        <v>8327</v>
      </c>
      <c r="F2458" s="367" t="s">
        <v>12954</v>
      </c>
      <c r="G2458" s="367" t="s">
        <v>12954</v>
      </c>
    </row>
    <row r="2459" spans="1:7" ht="22.5">
      <c r="A2459" s="366" t="str">
        <f t="shared" si="38"/>
        <v>SINAPI-I 25954</v>
      </c>
      <c r="B2459" s="367" t="s">
        <v>8342</v>
      </c>
      <c r="C2459" s="367">
        <v>25954</v>
      </c>
      <c r="D2459" s="368" t="s">
        <v>12955</v>
      </c>
      <c r="E2459" s="367" t="s">
        <v>8327</v>
      </c>
      <c r="F2459" s="367" t="s">
        <v>12956</v>
      </c>
      <c r="G2459" s="367" t="s">
        <v>12956</v>
      </c>
    </row>
    <row r="2460" spans="1:7" ht="22.5">
      <c r="A2460" s="366" t="str">
        <f t="shared" si="38"/>
        <v>SINAPI-I 25953</v>
      </c>
      <c r="B2460" s="367" t="s">
        <v>8342</v>
      </c>
      <c r="C2460" s="367">
        <v>25953</v>
      </c>
      <c r="D2460" s="368" t="s">
        <v>12957</v>
      </c>
      <c r="E2460" s="367" t="s">
        <v>8327</v>
      </c>
      <c r="F2460" s="367" t="s">
        <v>12958</v>
      </c>
      <c r="G2460" s="367" t="s">
        <v>12958</v>
      </c>
    </row>
    <row r="2461" spans="1:7" ht="33.75">
      <c r="A2461" s="366" t="str">
        <f t="shared" si="38"/>
        <v>SINAPI-I 37776</v>
      </c>
      <c r="B2461" s="367" t="s">
        <v>8342</v>
      </c>
      <c r="C2461" s="367">
        <v>37776</v>
      </c>
      <c r="D2461" s="368" t="s">
        <v>12959</v>
      </c>
      <c r="E2461" s="367" t="s">
        <v>8327</v>
      </c>
      <c r="F2461" s="367" t="s">
        <v>12960</v>
      </c>
      <c r="G2461" s="367" t="s">
        <v>12960</v>
      </c>
    </row>
    <row r="2462" spans="1:7" ht="33.75">
      <c r="A2462" s="366" t="str">
        <f t="shared" si="38"/>
        <v>SINAPI-I 37775</v>
      </c>
      <c r="B2462" s="367" t="s">
        <v>8342</v>
      </c>
      <c r="C2462" s="367">
        <v>37775</v>
      </c>
      <c r="D2462" s="368" t="s">
        <v>12961</v>
      </c>
      <c r="E2462" s="367" t="s">
        <v>8327</v>
      </c>
      <c r="F2462" s="367" t="s">
        <v>12962</v>
      </c>
      <c r="G2462" s="367" t="s">
        <v>12962</v>
      </c>
    </row>
    <row r="2463" spans="1:7" ht="33.75">
      <c r="A2463" s="366" t="str">
        <f t="shared" si="38"/>
        <v>SINAPI-I 36491</v>
      </c>
      <c r="B2463" s="367" t="s">
        <v>8342</v>
      </c>
      <c r="C2463" s="367">
        <v>36491</v>
      </c>
      <c r="D2463" s="368" t="s">
        <v>12963</v>
      </c>
      <c r="E2463" s="367" t="s">
        <v>8327</v>
      </c>
      <c r="F2463" s="367" t="s">
        <v>12964</v>
      </c>
      <c r="G2463" s="367" t="s">
        <v>12964</v>
      </c>
    </row>
    <row r="2464" spans="1:7" ht="33.75">
      <c r="A2464" s="366" t="str">
        <f t="shared" si="38"/>
        <v>SINAPI-I 10712</v>
      </c>
      <c r="B2464" s="367" t="s">
        <v>8342</v>
      </c>
      <c r="C2464" s="367">
        <v>10712</v>
      </c>
      <c r="D2464" s="368" t="s">
        <v>12965</v>
      </c>
      <c r="E2464" s="367" t="s">
        <v>8327</v>
      </c>
      <c r="F2464" s="367" t="s">
        <v>12966</v>
      </c>
      <c r="G2464" s="367" t="s">
        <v>12966</v>
      </c>
    </row>
    <row r="2465" spans="1:7" ht="33.75">
      <c r="A2465" s="366" t="str">
        <f t="shared" si="38"/>
        <v>SINAPI-I 3363</v>
      </c>
      <c r="B2465" s="367" t="s">
        <v>8342</v>
      </c>
      <c r="C2465" s="367">
        <v>3363</v>
      </c>
      <c r="D2465" s="368" t="s">
        <v>12967</v>
      </c>
      <c r="E2465" s="367" t="s">
        <v>8327</v>
      </c>
      <c r="F2465" s="367" t="s">
        <v>12968</v>
      </c>
      <c r="G2465" s="367" t="s">
        <v>12968</v>
      </c>
    </row>
    <row r="2466" spans="1:7" ht="33.75">
      <c r="A2466" s="366" t="str">
        <f t="shared" si="38"/>
        <v>SINAPI-I 3365</v>
      </c>
      <c r="B2466" s="367" t="s">
        <v>8342</v>
      </c>
      <c r="C2466" s="367">
        <v>3365</v>
      </c>
      <c r="D2466" s="368" t="s">
        <v>12969</v>
      </c>
      <c r="E2466" s="367" t="s">
        <v>8327</v>
      </c>
      <c r="F2466" s="367" t="s">
        <v>12970</v>
      </c>
      <c r="G2466" s="367" t="s">
        <v>12970</v>
      </c>
    </row>
    <row r="2467" spans="1:7">
      <c r="A2467" s="366" t="str">
        <f t="shared" si="38"/>
        <v>SINAPI-I 7569</v>
      </c>
      <c r="B2467" s="367" t="s">
        <v>8342</v>
      </c>
      <c r="C2467" s="367">
        <v>7569</v>
      </c>
      <c r="D2467" s="368" t="s">
        <v>12971</v>
      </c>
      <c r="E2467" s="367" t="s">
        <v>8327</v>
      </c>
      <c r="F2467" s="367" t="s">
        <v>12972</v>
      </c>
      <c r="G2467" s="367" t="s">
        <v>12972</v>
      </c>
    </row>
    <row r="2468" spans="1:7">
      <c r="A2468" s="366" t="str">
        <f t="shared" si="38"/>
        <v>SINAPI-I 34349</v>
      </c>
      <c r="B2468" s="367" t="s">
        <v>8342</v>
      </c>
      <c r="C2468" s="367">
        <v>34349</v>
      </c>
      <c r="D2468" s="368" t="s">
        <v>12973</v>
      </c>
      <c r="E2468" s="367" t="s">
        <v>8327</v>
      </c>
      <c r="F2468" s="367" t="s">
        <v>12974</v>
      </c>
      <c r="G2468" s="367" t="s">
        <v>12974</v>
      </c>
    </row>
    <row r="2469" spans="1:7" ht="22.5">
      <c r="A2469" s="366" t="str">
        <f t="shared" si="38"/>
        <v>SINAPI-I 11991</v>
      </c>
      <c r="B2469" s="367" t="s">
        <v>8342</v>
      </c>
      <c r="C2469" s="367">
        <v>11991</v>
      </c>
      <c r="D2469" s="368" t="s">
        <v>12975</v>
      </c>
      <c r="E2469" s="367" t="s">
        <v>8327</v>
      </c>
      <c r="F2469" s="367" t="s">
        <v>12976</v>
      </c>
      <c r="G2469" s="367" t="s">
        <v>12976</v>
      </c>
    </row>
    <row r="2470" spans="1:7">
      <c r="A2470" s="366" t="str">
        <f t="shared" si="38"/>
        <v>SINAPI-I 20062</v>
      </c>
      <c r="B2470" s="367" t="s">
        <v>8342</v>
      </c>
      <c r="C2470" s="367">
        <v>20062</v>
      </c>
      <c r="D2470" s="368" t="s">
        <v>12977</v>
      </c>
      <c r="E2470" s="367" t="s">
        <v>8327</v>
      </c>
      <c r="F2470" s="367" t="s">
        <v>11162</v>
      </c>
      <c r="G2470" s="367" t="s">
        <v>11162</v>
      </c>
    </row>
    <row r="2471" spans="1:7" ht="22.5">
      <c r="A2471" s="366" t="str">
        <f t="shared" si="38"/>
        <v>SINAPI-I 11029</v>
      </c>
      <c r="B2471" s="367" t="s">
        <v>8342</v>
      </c>
      <c r="C2471" s="367">
        <v>11029</v>
      </c>
      <c r="D2471" s="368" t="s">
        <v>12978</v>
      </c>
      <c r="E2471" s="367" t="s">
        <v>8481</v>
      </c>
      <c r="F2471" s="367" t="s">
        <v>12979</v>
      </c>
      <c r="G2471" s="367" t="s">
        <v>12979</v>
      </c>
    </row>
    <row r="2472" spans="1:7" ht="22.5">
      <c r="A2472" s="366" t="str">
        <f t="shared" si="38"/>
        <v>SINAPI-I 4316</v>
      </c>
      <c r="B2472" s="367" t="s">
        <v>8342</v>
      </c>
      <c r="C2472" s="367">
        <v>4316</v>
      </c>
      <c r="D2472" s="368" t="s">
        <v>12980</v>
      </c>
      <c r="E2472" s="367" t="s">
        <v>8327</v>
      </c>
      <c r="F2472" s="367" t="s">
        <v>8581</v>
      </c>
      <c r="G2472" s="367" t="s">
        <v>8581</v>
      </c>
    </row>
    <row r="2473" spans="1:7" ht="22.5">
      <c r="A2473" s="366" t="str">
        <f t="shared" si="38"/>
        <v>SINAPI-I 4313</v>
      </c>
      <c r="B2473" s="367" t="s">
        <v>8342</v>
      </c>
      <c r="C2473" s="367">
        <v>4313</v>
      </c>
      <c r="D2473" s="368" t="s">
        <v>12981</v>
      </c>
      <c r="E2473" s="367" t="s">
        <v>8481</v>
      </c>
      <c r="F2473" s="367" t="s">
        <v>12982</v>
      </c>
      <c r="G2473" s="367" t="s">
        <v>12982</v>
      </c>
    </row>
    <row r="2474" spans="1:7" ht="22.5">
      <c r="A2474" s="366" t="str">
        <f t="shared" si="38"/>
        <v>SINAPI-I 4317</v>
      </c>
      <c r="B2474" s="367" t="s">
        <v>8342</v>
      </c>
      <c r="C2474" s="367">
        <v>4317</v>
      </c>
      <c r="D2474" s="368" t="s">
        <v>12983</v>
      </c>
      <c r="E2474" s="367" t="s">
        <v>8327</v>
      </c>
      <c r="F2474" s="367" t="s">
        <v>12984</v>
      </c>
      <c r="G2474" s="367" t="s">
        <v>12984</v>
      </c>
    </row>
    <row r="2475" spans="1:7" ht="22.5">
      <c r="A2475" s="366" t="str">
        <f t="shared" si="38"/>
        <v>SINAPI-I 4314</v>
      </c>
      <c r="B2475" s="367" t="s">
        <v>8342</v>
      </c>
      <c r="C2475" s="367">
        <v>4314</v>
      </c>
      <c r="D2475" s="368" t="s">
        <v>12985</v>
      </c>
      <c r="E2475" s="367" t="s">
        <v>8481</v>
      </c>
      <c r="F2475" s="367" t="s">
        <v>9834</v>
      </c>
      <c r="G2475" s="367" t="s">
        <v>9834</v>
      </c>
    </row>
    <row r="2476" spans="1:7">
      <c r="A2476" s="366" t="str">
        <f t="shared" si="38"/>
        <v>SINAPI-I 10561</v>
      </c>
      <c r="B2476" s="367" t="s">
        <v>8342</v>
      </c>
      <c r="C2476" s="367">
        <v>10561</v>
      </c>
      <c r="D2476" s="368" t="s">
        <v>12986</v>
      </c>
      <c r="E2476" s="367" t="s">
        <v>8574</v>
      </c>
      <c r="F2476" s="367" t="s">
        <v>12987</v>
      </c>
      <c r="G2476" s="367" t="s">
        <v>12987</v>
      </c>
    </row>
    <row r="2477" spans="1:7" ht="22.5">
      <c r="A2477" s="366" t="str">
        <f t="shared" si="38"/>
        <v>SINAPI-I 10921</v>
      </c>
      <c r="B2477" s="367" t="s">
        <v>8342</v>
      </c>
      <c r="C2477" s="367">
        <v>10921</v>
      </c>
      <c r="D2477" s="368" t="s">
        <v>12988</v>
      </c>
      <c r="E2477" s="367" t="s">
        <v>8327</v>
      </c>
      <c r="F2477" s="367" t="s">
        <v>12989</v>
      </c>
      <c r="G2477" s="367" t="s">
        <v>12989</v>
      </c>
    </row>
    <row r="2478" spans="1:7" ht="22.5">
      <c r="A2478" s="366" t="str">
        <f t="shared" si="38"/>
        <v>SINAPI-I 10922</v>
      </c>
      <c r="B2478" s="367" t="s">
        <v>8342</v>
      </c>
      <c r="C2478" s="367">
        <v>10922</v>
      </c>
      <c r="D2478" s="368" t="s">
        <v>12990</v>
      </c>
      <c r="E2478" s="367" t="s">
        <v>8327</v>
      </c>
      <c r="F2478" s="367" t="s">
        <v>12991</v>
      </c>
      <c r="G2478" s="367" t="s">
        <v>12991</v>
      </c>
    </row>
    <row r="2479" spans="1:7">
      <c r="A2479" s="366" t="str">
        <f t="shared" si="38"/>
        <v>SINAPI-I 10923</v>
      </c>
      <c r="B2479" s="367" t="s">
        <v>8342</v>
      </c>
      <c r="C2479" s="367">
        <v>10923</v>
      </c>
      <c r="D2479" s="368" t="s">
        <v>12992</v>
      </c>
      <c r="E2479" s="367" t="s">
        <v>8327</v>
      </c>
      <c r="F2479" s="367" t="s">
        <v>12993</v>
      </c>
      <c r="G2479" s="367" t="s">
        <v>12993</v>
      </c>
    </row>
    <row r="2480" spans="1:7">
      <c r="A2480" s="366" t="str">
        <f t="shared" si="38"/>
        <v>SINAPI-I 10924</v>
      </c>
      <c r="B2480" s="367" t="s">
        <v>8342</v>
      </c>
      <c r="C2480" s="367">
        <v>10924</v>
      </c>
      <c r="D2480" s="368" t="s">
        <v>12994</v>
      </c>
      <c r="E2480" s="367" t="s">
        <v>8327</v>
      </c>
      <c r="F2480" s="367" t="s">
        <v>12995</v>
      </c>
      <c r="G2480" s="367" t="s">
        <v>12995</v>
      </c>
    </row>
    <row r="2481" spans="1:7" ht="22.5">
      <c r="A2481" s="366" t="str">
        <f t="shared" si="38"/>
        <v>SINAPI-I 37772</v>
      </c>
      <c r="B2481" s="367" t="s">
        <v>8342</v>
      </c>
      <c r="C2481" s="367">
        <v>37772</v>
      </c>
      <c r="D2481" s="368" t="s">
        <v>12996</v>
      </c>
      <c r="E2481" s="367" t="s">
        <v>8327</v>
      </c>
      <c r="F2481" s="367" t="s">
        <v>12997</v>
      </c>
      <c r="G2481" s="367" t="s">
        <v>12997</v>
      </c>
    </row>
    <row r="2482" spans="1:7" ht="33.75">
      <c r="A2482" s="366" t="str">
        <f t="shared" si="38"/>
        <v>SINAPI-I 37771</v>
      </c>
      <c r="B2482" s="367" t="s">
        <v>8342</v>
      </c>
      <c r="C2482" s="367">
        <v>37771</v>
      </c>
      <c r="D2482" s="368" t="s">
        <v>12998</v>
      </c>
      <c r="E2482" s="367" t="s">
        <v>8327</v>
      </c>
      <c r="F2482" s="367" t="s">
        <v>12999</v>
      </c>
      <c r="G2482" s="367" t="s">
        <v>12999</v>
      </c>
    </row>
    <row r="2483" spans="1:7">
      <c r="A2483" s="366" t="str">
        <f t="shared" si="38"/>
        <v>SINAPI-I 12770</v>
      </c>
      <c r="B2483" s="367" t="s">
        <v>8342</v>
      </c>
      <c r="C2483" s="367">
        <v>12770</v>
      </c>
      <c r="D2483" s="368" t="s">
        <v>13000</v>
      </c>
      <c r="E2483" s="367" t="s">
        <v>8327</v>
      </c>
      <c r="F2483" s="367" t="s">
        <v>13001</v>
      </c>
      <c r="G2483" s="367" t="s">
        <v>13001</v>
      </c>
    </row>
    <row r="2484" spans="1:7">
      <c r="A2484" s="366" t="str">
        <f t="shared" si="38"/>
        <v>SINAPI-I 12772</v>
      </c>
      <c r="B2484" s="367" t="s">
        <v>8342</v>
      </c>
      <c r="C2484" s="367">
        <v>12772</v>
      </c>
      <c r="D2484" s="368" t="s">
        <v>13002</v>
      </c>
      <c r="E2484" s="367" t="s">
        <v>8327</v>
      </c>
      <c r="F2484" s="367" t="s">
        <v>13003</v>
      </c>
      <c r="G2484" s="367" t="s">
        <v>13003</v>
      </c>
    </row>
    <row r="2485" spans="1:7">
      <c r="A2485" s="366" t="str">
        <f t="shared" si="38"/>
        <v>SINAPI-I 12768</v>
      </c>
      <c r="B2485" s="367" t="s">
        <v>8342</v>
      </c>
      <c r="C2485" s="367">
        <v>12768</v>
      </c>
      <c r="D2485" s="368" t="s">
        <v>13004</v>
      </c>
      <c r="E2485" s="367" t="s">
        <v>8327</v>
      </c>
      <c r="F2485" s="367" t="s">
        <v>13005</v>
      </c>
      <c r="G2485" s="367" t="s">
        <v>13005</v>
      </c>
    </row>
    <row r="2486" spans="1:7">
      <c r="A2486" s="366" t="str">
        <f t="shared" si="38"/>
        <v>SINAPI-I 12775</v>
      </c>
      <c r="B2486" s="367" t="s">
        <v>8342</v>
      </c>
      <c r="C2486" s="367">
        <v>12775</v>
      </c>
      <c r="D2486" s="368" t="s">
        <v>13006</v>
      </c>
      <c r="E2486" s="367" t="s">
        <v>8327</v>
      </c>
      <c r="F2486" s="367" t="s">
        <v>13007</v>
      </c>
      <c r="G2486" s="367" t="s">
        <v>13007</v>
      </c>
    </row>
    <row r="2487" spans="1:7">
      <c r="A2487" s="366" t="str">
        <f t="shared" si="38"/>
        <v>SINAPI-I 12769</v>
      </c>
      <c r="B2487" s="367" t="s">
        <v>8342</v>
      </c>
      <c r="C2487" s="367">
        <v>12769</v>
      </c>
      <c r="D2487" s="368" t="s">
        <v>13008</v>
      </c>
      <c r="E2487" s="367" t="s">
        <v>8327</v>
      </c>
      <c r="F2487" s="367" t="s">
        <v>13009</v>
      </c>
      <c r="G2487" s="367" t="s">
        <v>13009</v>
      </c>
    </row>
    <row r="2488" spans="1:7">
      <c r="A2488" s="366" t="str">
        <f t="shared" si="38"/>
        <v>SINAPI-I 12773</v>
      </c>
      <c r="B2488" s="367" t="s">
        <v>8342</v>
      </c>
      <c r="C2488" s="367">
        <v>12773</v>
      </c>
      <c r="D2488" s="368" t="s">
        <v>13010</v>
      </c>
      <c r="E2488" s="367" t="s">
        <v>8327</v>
      </c>
      <c r="F2488" s="367" t="s">
        <v>13011</v>
      </c>
      <c r="G2488" s="367" t="s">
        <v>13011</v>
      </c>
    </row>
    <row r="2489" spans="1:7">
      <c r="A2489" s="366" t="str">
        <f t="shared" si="38"/>
        <v>SINAPI-I 12774</v>
      </c>
      <c r="B2489" s="367" t="s">
        <v>8342</v>
      </c>
      <c r="C2489" s="367">
        <v>12774</v>
      </c>
      <c r="D2489" s="368" t="s">
        <v>13012</v>
      </c>
      <c r="E2489" s="367" t="s">
        <v>8327</v>
      </c>
      <c r="F2489" s="367" t="s">
        <v>11674</v>
      </c>
      <c r="G2489" s="367" t="s">
        <v>11674</v>
      </c>
    </row>
    <row r="2490" spans="1:7">
      <c r="A2490" s="366" t="str">
        <f t="shared" si="38"/>
        <v>SINAPI-I 12776</v>
      </c>
      <c r="B2490" s="367" t="s">
        <v>8342</v>
      </c>
      <c r="C2490" s="367">
        <v>12776</v>
      </c>
      <c r="D2490" s="368" t="s">
        <v>13013</v>
      </c>
      <c r="E2490" s="367" t="s">
        <v>8327</v>
      </c>
      <c r="F2490" s="367" t="s">
        <v>13014</v>
      </c>
      <c r="G2490" s="367" t="s">
        <v>13014</v>
      </c>
    </row>
    <row r="2491" spans="1:7">
      <c r="A2491" s="366" t="str">
        <f t="shared" si="38"/>
        <v>SINAPI-I 12777</v>
      </c>
      <c r="B2491" s="367" t="s">
        <v>8342</v>
      </c>
      <c r="C2491" s="367">
        <v>12777</v>
      </c>
      <c r="D2491" s="368" t="s">
        <v>13015</v>
      </c>
      <c r="E2491" s="367" t="s">
        <v>8327</v>
      </c>
      <c r="F2491" s="367" t="s">
        <v>13016</v>
      </c>
      <c r="G2491" s="367" t="s">
        <v>13016</v>
      </c>
    </row>
    <row r="2492" spans="1:7">
      <c r="A2492" s="366" t="str">
        <f t="shared" si="38"/>
        <v>SINAPI-I 3391</v>
      </c>
      <c r="B2492" s="367" t="s">
        <v>8342</v>
      </c>
      <c r="C2492" s="367">
        <v>3391</v>
      </c>
      <c r="D2492" s="368" t="s">
        <v>13017</v>
      </c>
      <c r="E2492" s="367" t="s">
        <v>8327</v>
      </c>
      <c r="F2492" s="367" t="s">
        <v>13018</v>
      </c>
      <c r="G2492" s="367" t="s">
        <v>13018</v>
      </c>
    </row>
    <row r="2493" spans="1:7">
      <c r="A2493" s="366" t="str">
        <f t="shared" si="38"/>
        <v>SINAPI-I 3389</v>
      </c>
      <c r="B2493" s="367" t="s">
        <v>8342</v>
      </c>
      <c r="C2493" s="367">
        <v>3389</v>
      </c>
      <c r="D2493" s="368" t="s">
        <v>13019</v>
      </c>
      <c r="E2493" s="367" t="s">
        <v>8327</v>
      </c>
      <c r="F2493" s="367" t="s">
        <v>9092</v>
      </c>
      <c r="G2493" s="367" t="s">
        <v>9092</v>
      </c>
    </row>
    <row r="2494" spans="1:7">
      <c r="A2494" s="366" t="str">
        <f t="shared" si="38"/>
        <v>SINAPI-I 3390</v>
      </c>
      <c r="B2494" s="367" t="s">
        <v>8342</v>
      </c>
      <c r="C2494" s="367">
        <v>3390</v>
      </c>
      <c r="D2494" s="368" t="s">
        <v>13020</v>
      </c>
      <c r="E2494" s="367" t="s">
        <v>8327</v>
      </c>
      <c r="F2494" s="367" t="s">
        <v>10933</v>
      </c>
      <c r="G2494" s="367" t="s">
        <v>10933</v>
      </c>
    </row>
    <row r="2495" spans="1:7">
      <c r="A2495" s="366" t="str">
        <f t="shared" si="38"/>
        <v>SINAPI-I 12873</v>
      </c>
      <c r="B2495" s="367" t="s">
        <v>8342</v>
      </c>
      <c r="C2495" s="367">
        <v>12873</v>
      </c>
      <c r="D2495" s="368" t="s">
        <v>13021</v>
      </c>
      <c r="E2495" s="367" t="s">
        <v>8344</v>
      </c>
      <c r="F2495" s="367" t="s">
        <v>9277</v>
      </c>
      <c r="G2495" s="367" t="s">
        <v>9278</v>
      </c>
    </row>
    <row r="2496" spans="1:7">
      <c r="A2496" s="366" t="str">
        <f t="shared" si="38"/>
        <v>SINAPI-I 41076</v>
      </c>
      <c r="B2496" s="367" t="s">
        <v>8342</v>
      </c>
      <c r="C2496" s="367">
        <v>41076</v>
      </c>
      <c r="D2496" s="368" t="s">
        <v>13022</v>
      </c>
      <c r="E2496" s="367" t="s">
        <v>8348</v>
      </c>
      <c r="F2496" s="367" t="s">
        <v>10436</v>
      </c>
      <c r="G2496" s="367" t="s">
        <v>10437</v>
      </c>
    </row>
    <row r="2497" spans="1:7">
      <c r="A2497" s="366" t="str">
        <f t="shared" si="38"/>
        <v>SINAPI-I 140</v>
      </c>
      <c r="B2497" s="367" t="s">
        <v>8342</v>
      </c>
      <c r="C2497" s="367">
        <v>140</v>
      </c>
      <c r="D2497" s="368" t="s">
        <v>13023</v>
      </c>
      <c r="E2497" s="367" t="s">
        <v>8574</v>
      </c>
      <c r="F2497" s="367" t="s">
        <v>13024</v>
      </c>
      <c r="G2497" s="367" t="s">
        <v>13024</v>
      </c>
    </row>
    <row r="2498" spans="1:7">
      <c r="A2498" s="366" t="str">
        <f t="shared" si="38"/>
        <v>SINAPI-I 151</v>
      </c>
      <c r="B2498" s="367" t="s">
        <v>8342</v>
      </c>
      <c r="C2498" s="367">
        <v>151</v>
      </c>
      <c r="D2498" s="368" t="s">
        <v>13025</v>
      </c>
      <c r="E2498" s="367" t="s">
        <v>8551</v>
      </c>
      <c r="F2498" s="367" t="s">
        <v>10539</v>
      </c>
      <c r="G2498" s="367" t="s">
        <v>10539</v>
      </c>
    </row>
    <row r="2499" spans="1:7">
      <c r="A2499" s="366" t="str">
        <f t="shared" si="38"/>
        <v>SINAPI-I 7340</v>
      </c>
      <c r="B2499" s="367" t="s">
        <v>8342</v>
      </c>
      <c r="C2499" s="367">
        <v>7340</v>
      </c>
      <c r="D2499" s="368" t="s">
        <v>13026</v>
      </c>
      <c r="E2499" s="367" t="s">
        <v>8551</v>
      </c>
      <c r="F2499" s="367" t="s">
        <v>13027</v>
      </c>
      <c r="G2499" s="367" t="s">
        <v>13027</v>
      </c>
    </row>
    <row r="2500" spans="1:7">
      <c r="A2500" s="366" t="str">
        <f t="shared" si="38"/>
        <v>SINAPI-I 2701</v>
      </c>
      <c r="B2500" s="367" t="s">
        <v>8342</v>
      </c>
      <c r="C2500" s="367">
        <v>2701</v>
      </c>
      <c r="D2500" s="368" t="s">
        <v>13028</v>
      </c>
      <c r="E2500" s="367" t="s">
        <v>8344</v>
      </c>
      <c r="F2500" s="367" t="s">
        <v>13029</v>
      </c>
      <c r="G2500" s="367" t="s">
        <v>13030</v>
      </c>
    </row>
    <row r="2501" spans="1:7">
      <c r="A2501" s="366" t="str">
        <f t="shared" si="38"/>
        <v>SINAPI-I 40929</v>
      </c>
      <c r="B2501" s="367" t="s">
        <v>8342</v>
      </c>
      <c r="C2501" s="367">
        <v>40929</v>
      </c>
      <c r="D2501" s="368" t="s">
        <v>13031</v>
      </c>
      <c r="E2501" s="367" t="s">
        <v>8348</v>
      </c>
      <c r="F2501" s="367" t="s">
        <v>13032</v>
      </c>
      <c r="G2501" s="367" t="s">
        <v>13033</v>
      </c>
    </row>
    <row r="2502" spans="1:7">
      <c r="A2502" s="366" t="str">
        <f t="shared" si="38"/>
        <v>SINAPI-I 38114</v>
      </c>
      <c r="B2502" s="367" t="s">
        <v>8342</v>
      </c>
      <c r="C2502" s="367">
        <v>38114</v>
      </c>
      <c r="D2502" s="368" t="s">
        <v>13034</v>
      </c>
      <c r="E2502" s="367" t="s">
        <v>8327</v>
      </c>
      <c r="F2502" s="367" t="s">
        <v>13035</v>
      </c>
      <c r="G2502" s="367" t="s">
        <v>13035</v>
      </c>
    </row>
    <row r="2503" spans="1:7">
      <c r="A2503" s="366" t="str">
        <f t="shared" ref="A2503:A2566" si="39">CONCATENAR</f>
        <v>SINAPI-I 38064</v>
      </c>
      <c r="B2503" s="367" t="s">
        <v>8342</v>
      </c>
      <c r="C2503" s="367">
        <v>38064</v>
      </c>
      <c r="D2503" s="368" t="s">
        <v>13036</v>
      </c>
      <c r="E2503" s="367" t="s">
        <v>8327</v>
      </c>
      <c r="F2503" s="367" t="s">
        <v>13037</v>
      </c>
      <c r="G2503" s="367" t="s">
        <v>13037</v>
      </c>
    </row>
    <row r="2504" spans="1:7">
      <c r="A2504" s="366" t="str">
        <f t="shared" si="39"/>
        <v>SINAPI-I 38115</v>
      </c>
      <c r="B2504" s="367" t="s">
        <v>8342</v>
      </c>
      <c r="C2504" s="367">
        <v>38115</v>
      </c>
      <c r="D2504" s="368" t="s">
        <v>13038</v>
      </c>
      <c r="E2504" s="367" t="s">
        <v>8327</v>
      </c>
      <c r="F2504" s="367" t="s">
        <v>13039</v>
      </c>
      <c r="G2504" s="367" t="s">
        <v>13039</v>
      </c>
    </row>
    <row r="2505" spans="1:7" ht="22.5">
      <c r="A2505" s="366" t="str">
        <f t="shared" si="39"/>
        <v>SINAPI-I 38065</v>
      </c>
      <c r="B2505" s="367" t="s">
        <v>8342</v>
      </c>
      <c r="C2505" s="367">
        <v>38065</v>
      </c>
      <c r="D2505" s="368" t="s">
        <v>13040</v>
      </c>
      <c r="E2505" s="367" t="s">
        <v>8327</v>
      </c>
      <c r="F2505" s="367" t="s">
        <v>13041</v>
      </c>
      <c r="G2505" s="367" t="s">
        <v>13041</v>
      </c>
    </row>
    <row r="2506" spans="1:7" ht="22.5">
      <c r="A2506" s="366" t="str">
        <f t="shared" si="39"/>
        <v>SINAPI-I 38078</v>
      </c>
      <c r="B2506" s="367" t="s">
        <v>8342</v>
      </c>
      <c r="C2506" s="367">
        <v>38078</v>
      </c>
      <c r="D2506" s="368" t="s">
        <v>13042</v>
      </c>
      <c r="E2506" s="367" t="s">
        <v>8327</v>
      </c>
      <c r="F2506" s="367" t="s">
        <v>13043</v>
      </c>
      <c r="G2506" s="367" t="s">
        <v>13043</v>
      </c>
    </row>
    <row r="2507" spans="1:7">
      <c r="A2507" s="366" t="str">
        <f t="shared" si="39"/>
        <v>SINAPI-I 38113</v>
      </c>
      <c r="B2507" s="367" t="s">
        <v>8342</v>
      </c>
      <c r="C2507" s="367">
        <v>38113</v>
      </c>
      <c r="D2507" s="368" t="s">
        <v>13044</v>
      </c>
      <c r="E2507" s="367" t="s">
        <v>8327</v>
      </c>
      <c r="F2507" s="367" t="s">
        <v>13045</v>
      </c>
      <c r="G2507" s="367" t="s">
        <v>13045</v>
      </c>
    </row>
    <row r="2508" spans="1:7">
      <c r="A2508" s="366" t="str">
        <f t="shared" si="39"/>
        <v>SINAPI-I 38063</v>
      </c>
      <c r="B2508" s="367" t="s">
        <v>8342</v>
      </c>
      <c r="C2508" s="367">
        <v>38063</v>
      </c>
      <c r="D2508" s="368" t="s">
        <v>13046</v>
      </c>
      <c r="E2508" s="367" t="s">
        <v>8327</v>
      </c>
      <c r="F2508" s="367" t="s">
        <v>8714</v>
      </c>
      <c r="G2508" s="367" t="s">
        <v>8714</v>
      </c>
    </row>
    <row r="2509" spans="1:7" ht="22.5">
      <c r="A2509" s="366" t="str">
        <f t="shared" si="39"/>
        <v>SINAPI-I 38080</v>
      </c>
      <c r="B2509" s="367" t="s">
        <v>8342</v>
      </c>
      <c r="C2509" s="367">
        <v>38080</v>
      </c>
      <c r="D2509" s="368" t="s">
        <v>13047</v>
      </c>
      <c r="E2509" s="367" t="s">
        <v>8327</v>
      </c>
      <c r="F2509" s="367" t="s">
        <v>13048</v>
      </c>
      <c r="G2509" s="367" t="s">
        <v>13048</v>
      </c>
    </row>
    <row r="2510" spans="1:7" ht="22.5">
      <c r="A2510" s="366" t="str">
        <f t="shared" si="39"/>
        <v>SINAPI-I 38069</v>
      </c>
      <c r="B2510" s="367" t="s">
        <v>8342</v>
      </c>
      <c r="C2510" s="367">
        <v>38069</v>
      </c>
      <c r="D2510" s="368" t="s">
        <v>13049</v>
      </c>
      <c r="E2510" s="367" t="s">
        <v>8327</v>
      </c>
      <c r="F2510" s="367" t="s">
        <v>13050</v>
      </c>
      <c r="G2510" s="367" t="s">
        <v>13050</v>
      </c>
    </row>
    <row r="2511" spans="1:7" ht="22.5">
      <c r="A2511" s="366" t="str">
        <f t="shared" si="39"/>
        <v>SINAPI-I 38077</v>
      </c>
      <c r="B2511" s="367" t="s">
        <v>8342</v>
      </c>
      <c r="C2511" s="367">
        <v>38077</v>
      </c>
      <c r="D2511" s="368" t="s">
        <v>13051</v>
      </c>
      <c r="E2511" s="367" t="s">
        <v>8327</v>
      </c>
      <c r="F2511" s="367" t="s">
        <v>13052</v>
      </c>
      <c r="G2511" s="367" t="s">
        <v>13052</v>
      </c>
    </row>
    <row r="2512" spans="1:7" ht="22.5">
      <c r="A2512" s="366" t="str">
        <f t="shared" si="39"/>
        <v>SINAPI-I 38073</v>
      </c>
      <c r="B2512" s="367" t="s">
        <v>8342</v>
      </c>
      <c r="C2512" s="367">
        <v>38073</v>
      </c>
      <c r="D2512" s="368" t="s">
        <v>13053</v>
      </c>
      <c r="E2512" s="367" t="s">
        <v>8327</v>
      </c>
      <c r="F2512" s="367" t="s">
        <v>13054</v>
      </c>
      <c r="G2512" s="367" t="s">
        <v>13054</v>
      </c>
    </row>
    <row r="2513" spans="1:7">
      <c r="A2513" s="366" t="str">
        <f t="shared" si="39"/>
        <v>SINAPI-I 38112</v>
      </c>
      <c r="B2513" s="367" t="s">
        <v>8342</v>
      </c>
      <c r="C2513" s="367">
        <v>38112</v>
      </c>
      <c r="D2513" s="368" t="s">
        <v>13055</v>
      </c>
      <c r="E2513" s="367" t="s">
        <v>8327</v>
      </c>
      <c r="F2513" s="367" t="s">
        <v>12828</v>
      </c>
      <c r="G2513" s="367" t="s">
        <v>12828</v>
      </c>
    </row>
    <row r="2514" spans="1:7">
      <c r="A2514" s="366" t="str">
        <f t="shared" si="39"/>
        <v>SINAPI-I 38062</v>
      </c>
      <c r="B2514" s="367" t="s">
        <v>8342</v>
      </c>
      <c r="C2514" s="367">
        <v>38062</v>
      </c>
      <c r="D2514" s="368" t="s">
        <v>13056</v>
      </c>
      <c r="E2514" s="367" t="s">
        <v>8327</v>
      </c>
      <c r="F2514" s="367" t="s">
        <v>10617</v>
      </c>
      <c r="G2514" s="367" t="s">
        <v>10617</v>
      </c>
    </row>
    <row r="2515" spans="1:7">
      <c r="A2515" s="366" t="str">
        <f t="shared" si="39"/>
        <v>SINAPI-I 12128</v>
      </c>
      <c r="B2515" s="367" t="s">
        <v>8342</v>
      </c>
      <c r="C2515" s="367">
        <v>12128</v>
      </c>
      <c r="D2515" s="368" t="s">
        <v>13057</v>
      </c>
      <c r="E2515" s="367" t="s">
        <v>8327</v>
      </c>
      <c r="F2515" s="367" t="s">
        <v>11079</v>
      </c>
      <c r="G2515" s="367" t="s">
        <v>11079</v>
      </c>
    </row>
    <row r="2516" spans="1:7">
      <c r="A2516" s="366" t="str">
        <f t="shared" si="39"/>
        <v>SINAPI-I 12129</v>
      </c>
      <c r="B2516" s="367" t="s">
        <v>8342</v>
      </c>
      <c r="C2516" s="367">
        <v>12129</v>
      </c>
      <c r="D2516" s="368" t="s">
        <v>13058</v>
      </c>
      <c r="E2516" s="367" t="s">
        <v>8327</v>
      </c>
      <c r="F2516" s="367" t="s">
        <v>13059</v>
      </c>
      <c r="G2516" s="367" t="s">
        <v>13059</v>
      </c>
    </row>
    <row r="2517" spans="1:7" ht="22.5">
      <c r="A2517" s="366" t="str">
        <f t="shared" si="39"/>
        <v>SINAPI-I 38081</v>
      </c>
      <c r="B2517" s="367" t="s">
        <v>8342</v>
      </c>
      <c r="C2517" s="367">
        <v>38081</v>
      </c>
      <c r="D2517" s="368" t="s">
        <v>13060</v>
      </c>
      <c r="E2517" s="367" t="s">
        <v>8327</v>
      </c>
      <c r="F2517" s="367" t="s">
        <v>13061</v>
      </c>
      <c r="G2517" s="367" t="s">
        <v>13061</v>
      </c>
    </row>
    <row r="2518" spans="1:7" ht="22.5">
      <c r="A2518" s="366" t="str">
        <f t="shared" si="39"/>
        <v>SINAPI-I 38070</v>
      </c>
      <c r="B2518" s="367" t="s">
        <v>8342</v>
      </c>
      <c r="C2518" s="367">
        <v>38070</v>
      </c>
      <c r="D2518" s="368" t="s">
        <v>13062</v>
      </c>
      <c r="E2518" s="367" t="s">
        <v>8327</v>
      </c>
      <c r="F2518" s="367" t="s">
        <v>13063</v>
      </c>
      <c r="G2518" s="367" t="s">
        <v>13063</v>
      </c>
    </row>
    <row r="2519" spans="1:7" ht="22.5">
      <c r="A2519" s="366" t="str">
        <f t="shared" si="39"/>
        <v>SINAPI-I 38074</v>
      </c>
      <c r="B2519" s="367" t="s">
        <v>8342</v>
      </c>
      <c r="C2519" s="367">
        <v>38074</v>
      </c>
      <c r="D2519" s="368" t="s">
        <v>13064</v>
      </c>
      <c r="E2519" s="367" t="s">
        <v>8327</v>
      </c>
      <c r="F2519" s="367" t="s">
        <v>13065</v>
      </c>
      <c r="G2519" s="367" t="s">
        <v>13065</v>
      </c>
    </row>
    <row r="2520" spans="1:7" ht="22.5">
      <c r="A2520" s="366" t="str">
        <f t="shared" si="39"/>
        <v>SINAPI-I 38079</v>
      </c>
      <c r="B2520" s="367" t="s">
        <v>8342</v>
      </c>
      <c r="C2520" s="367">
        <v>38079</v>
      </c>
      <c r="D2520" s="368" t="s">
        <v>13066</v>
      </c>
      <c r="E2520" s="367" t="s">
        <v>8327</v>
      </c>
      <c r="F2520" s="367" t="s">
        <v>13067</v>
      </c>
      <c r="G2520" s="367" t="s">
        <v>13067</v>
      </c>
    </row>
    <row r="2521" spans="1:7" ht="22.5">
      <c r="A2521" s="366" t="str">
        <f t="shared" si="39"/>
        <v>SINAPI-I 38072</v>
      </c>
      <c r="B2521" s="367" t="s">
        <v>8342</v>
      </c>
      <c r="C2521" s="367">
        <v>38072</v>
      </c>
      <c r="D2521" s="368" t="s">
        <v>13068</v>
      </c>
      <c r="E2521" s="367" t="s">
        <v>8327</v>
      </c>
      <c r="F2521" s="367" t="s">
        <v>13069</v>
      </c>
      <c r="G2521" s="367" t="s">
        <v>13069</v>
      </c>
    </row>
    <row r="2522" spans="1:7" ht="22.5">
      <c r="A2522" s="366" t="str">
        <f t="shared" si="39"/>
        <v>SINAPI-I 38068</v>
      </c>
      <c r="B2522" s="367" t="s">
        <v>8342</v>
      </c>
      <c r="C2522" s="367">
        <v>38068</v>
      </c>
      <c r="D2522" s="368" t="s">
        <v>13070</v>
      </c>
      <c r="E2522" s="367" t="s">
        <v>8327</v>
      </c>
      <c r="F2522" s="367" t="s">
        <v>13071</v>
      </c>
      <c r="G2522" s="367" t="s">
        <v>13071</v>
      </c>
    </row>
    <row r="2523" spans="1:7" ht="22.5">
      <c r="A2523" s="366" t="str">
        <f t="shared" si="39"/>
        <v>SINAPI-I 38071</v>
      </c>
      <c r="B2523" s="367" t="s">
        <v>8342</v>
      </c>
      <c r="C2523" s="367">
        <v>38071</v>
      </c>
      <c r="D2523" s="368" t="s">
        <v>13072</v>
      </c>
      <c r="E2523" s="367" t="s">
        <v>8327</v>
      </c>
      <c r="F2523" s="367" t="s">
        <v>11124</v>
      </c>
      <c r="G2523" s="367" t="s">
        <v>11124</v>
      </c>
    </row>
    <row r="2524" spans="1:7" ht="22.5">
      <c r="A2524" s="366" t="str">
        <f t="shared" si="39"/>
        <v>SINAPI-I 38412</v>
      </c>
      <c r="B2524" s="367" t="s">
        <v>8342</v>
      </c>
      <c r="C2524" s="367">
        <v>38412</v>
      </c>
      <c r="D2524" s="368" t="s">
        <v>13073</v>
      </c>
      <c r="E2524" s="367" t="s">
        <v>8327</v>
      </c>
      <c r="F2524" s="367" t="s">
        <v>13074</v>
      </c>
      <c r="G2524" s="367" t="s">
        <v>13074</v>
      </c>
    </row>
    <row r="2525" spans="1:7">
      <c r="A2525" s="366" t="str">
        <f t="shared" si="39"/>
        <v>SINAPI-I 3405</v>
      </c>
      <c r="B2525" s="367" t="s">
        <v>8342</v>
      </c>
      <c r="C2525" s="367">
        <v>3405</v>
      </c>
      <c r="D2525" s="368" t="s">
        <v>13075</v>
      </c>
      <c r="E2525" s="367" t="s">
        <v>8327</v>
      </c>
      <c r="F2525" s="367" t="s">
        <v>13076</v>
      </c>
      <c r="G2525" s="367" t="s">
        <v>13076</v>
      </c>
    </row>
    <row r="2526" spans="1:7">
      <c r="A2526" s="366" t="str">
        <f t="shared" si="39"/>
        <v>SINAPI-I 3394</v>
      </c>
      <c r="B2526" s="367" t="s">
        <v>8342</v>
      </c>
      <c r="C2526" s="367">
        <v>3394</v>
      </c>
      <c r="D2526" s="368" t="s">
        <v>13077</v>
      </c>
      <c r="E2526" s="367" t="s">
        <v>8327</v>
      </c>
      <c r="F2526" s="367" t="s">
        <v>13078</v>
      </c>
      <c r="G2526" s="367" t="s">
        <v>13078</v>
      </c>
    </row>
    <row r="2527" spans="1:7">
      <c r="A2527" s="366" t="str">
        <f t="shared" si="39"/>
        <v>SINAPI-I 3393</v>
      </c>
      <c r="B2527" s="367" t="s">
        <v>8342</v>
      </c>
      <c r="C2527" s="367">
        <v>3393</v>
      </c>
      <c r="D2527" s="368" t="s">
        <v>13079</v>
      </c>
      <c r="E2527" s="367" t="s">
        <v>8327</v>
      </c>
      <c r="F2527" s="367" t="s">
        <v>13080</v>
      </c>
      <c r="G2527" s="367" t="s">
        <v>13080</v>
      </c>
    </row>
    <row r="2528" spans="1:7">
      <c r="A2528" s="366" t="str">
        <f t="shared" si="39"/>
        <v>SINAPI-I 3406</v>
      </c>
      <c r="B2528" s="367" t="s">
        <v>8342</v>
      </c>
      <c r="C2528" s="367">
        <v>3406</v>
      </c>
      <c r="D2528" s="368" t="s">
        <v>13081</v>
      </c>
      <c r="E2528" s="367" t="s">
        <v>8327</v>
      </c>
      <c r="F2528" s="367" t="s">
        <v>13082</v>
      </c>
      <c r="G2528" s="367" t="s">
        <v>13082</v>
      </c>
    </row>
    <row r="2529" spans="1:7">
      <c r="A2529" s="366" t="str">
        <f t="shared" si="39"/>
        <v>SINAPI-I 3395</v>
      </c>
      <c r="B2529" s="367" t="s">
        <v>8342</v>
      </c>
      <c r="C2529" s="367">
        <v>3395</v>
      </c>
      <c r="D2529" s="368" t="s">
        <v>13083</v>
      </c>
      <c r="E2529" s="367" t="s">
        <v>8327</v>
      </c>
      <c r="F2529" s="367" t="s">
        <v>13084</v>
      </c>
      <c r="G2529" s="367" t="s">
        <v>13084</v>
      </c>
    </row>
    <row r="2530" spans="1:7">
      <c r="A2530" s="366" t="str">
        <f t="shared" si="39"/>
        <v>SINAPI-I 3398</v>
      </c>
      <c r="B2530" s="367" t="s">
        <v>8342</v>
      </c>
      <c r="C2530" s="367">
        <v>3398</v>
      </c>
      <c r="D2530" s="368" t="s">
        <v>13085</v>
      </c>
      <c r="E2530" s="367" t="s">
        <v>8327</v>
      </c>
      <c r="F2530" s="367" t="s">
        <v>13086</v>
      </c>
      <c r="G2530" s="367" t="s">
        <v>13086</v>
      </c>
    </row>
    <row r="2531" spans="1:7" ht="22.5">
      <c r="A2531" s="366" t="str">
        <f t="shared" si="39"/>
        <v>SINAPI-I 34379</v>
      </c>
      <c r="B2531" s="367" t="s">
        <v>8342</v>
      </c>
      <c r="C2531" s="367">
        <v>34379</v>
      </c>
      <c r="D2531" s="368" t="s">
        <v>13087</v>
      </c>
      <c r="E2531" s="367" t="s">
        <v>8327</v>
      </c>
      <c r="F2531" s="367" t="s">
        <v>13088</v>
      </c>
      <c r="G2531" s="367" t="s">
        <v>13088</v>
      </c>
    </row>
    <row r="2532" spans="1:7" ht="22.5">
      <c r="A2532" s="366" t="str">
        <f t="shared" si="39"/>
        <v>SINAPI-I 34378</v>
      </c>
      <c r="B2532" s="367" t="s">
        <v>8342</v>
      </c>
      <c r="C2532" s="367">
        <v>34378</v>
      </c>
      <c r="D2532" s="368" t="s">
        <v>13089</v>
      </c>
      <c r="E2532" s="367" t="s">
        <v>8327</v>
      </c>
      <c r="F2532" s="367" t="s">
        <v>13090</v>
      </c>
      <c r="G2532" s="367" t="s">
        <v>13090</v>
      </c>
    </row>
    <row r="2533" spans="1:7" ht="22.5">
      <c r="A2533" s="366" t="str">
        <f t="shared" si="39"/>
        <v>SINAPI-I 34377</v>
      </c>
      <c r="B2533" s="367" t="s">
        <v>8342</v>
      </c>
      <c r="C2533" s="367">
        <v>34377</v>
      </c>
      <c r="D2533" s="368" t="s">
        <v>13091</v>
      </c>
      <c r="E2533" s="367" t="s">
        <v>8327</v>
      </c>
      <c r="F2533" s="367" t="s">
        <v>13092</v>
      </c>
      <c r="G2533" s="367" t="s">
        <v>13092</v>
      </c>
    </row>
    <row r="2534" spans="1:7" ht="22.5">
      <c r="A2534" s="366" t="str">
        <f t="shared" si="39"/>
        <v>SINAPI-I 581</v>
      </c>
      <c r="B2534" s="367" t="s">
        <v>8342</v>
      </c>
      <c r="C2534" s="367">
        <v>581</v>
      </c>
      <c r="D2534" s="368" t="s">
        <v>13093</v>
      </c>
      <c r="E2534" s="367" t="s">
        <v>8464</v>
      </c>
      <c r="F2534" s="367" t="s">
        <v>13094</v>
      </c>
      <c r="G2534" s="367" t="s">
        <v>13094</v>
      </c>
    </row>
    <row r="2535" spans="1:7" ht="33.75">
      <c r="A2535" s="366" t="str">
        <f t="shared" si="39"/>
        <v>SINAPI-I 40662</v>
      </c>
      <c r="B2535" s="367" t="s">
        <v>8342</v>
      </c>
      <c r="C2535" s="367">
        <v>40662</v>
      </c>
      <c r="D2535" s="368" t="s">
        <v>13095</v>
      </c>
      <c r="E2535" s="367" t="s">
        <v>8327</v>
      </c>
      <c r="F2535" s="367" t="s">
        <v>13096</v>
      </c>
      <c r="G2535" s="367" t="s">
        <v>13096</v>
      </c>
    </row>
    <row r="2536" spans="1:7" ht="33.75">
      <c r="A2536" s="366" t="str">
        <f t="shared" si="39"/>
        <v>SINAPI-I 3437</v>
      </c>
      <c r="B2536" s="367" t="s">
        <v>8342</v>
      </c>
      <c r="C2536" s="367">
        <v>3437</v>
      </c>
      <c r="D2536" s="368" t="s">
        <v>13097</v>
      </c>
      <c r="E2536" s="367" t="s">
        <v>8464</v>
      </c>
      <c r="F2536" s="367" t="s">
        <v>13098</v>
      </c>
      <c r="G2536" s="367" t="s">
        <v>13098</v>
      </c>
    </row>
    <row r="2537" spans="1:7">
      <c r="A2537" s="366" t="str">
        <f t="shared" si="39"/>
        <v>SINAPI-I 11190</v>
      </c>
      <c r="B2537" s="367" t="s">
        <v>8342</v>
      </c>
      <c r="C2537" s="367">
        <v>11190</v>
      </c>
      <c r="D2537" s="368" t="s">
        <v>13099</v>
      </c>
      <c r="E2537" s="367" t="s">
        <v>8327</v>
      </c>
      <c r="F2537" s="367" t="s">
        <v>13100</v>
      </c>
      <c r="G2537" s="367" t="s">
        <v>13100</v>
      </c>
    </row>
    <row r="2538" spans="1:7" ht="33.75">
      <c r="A2538" s="366" t="str">
        <f t="shared" si="39"/>
        <v>SINAPI-I 3428</v>
      </c>
      <c r="B2538" s="367" t="s">
        <v>8342</v>
      </c>
      <c r="C2538" s="367">
        <v>3428</v>
      </c>
      <c r="D2538" s="368" t="s">
        <v>13101</v>
      </c>
      <c r="E2538" s="367" t="s">
        <v>8464</v>
      </c>
      <c r="F2538" s="367" t="s">
        <v>13102</v>
      </c>
      <c r="G2538" s="367" t="s">
        <v>13102</v>
      </c>
    </row>
    <row r="2539" spans="1:7" ht="33.75">
      <c r="A2539" s="366" t="str">
        <f t="shared" si="39"/>
        <v>SINAPI-I 3429</v>
      </c>
      <c r="B2539" s="367" t="s">
        <v>8342</v>
      </c>
      <c r="C2539" s="367">
        <v>3429</v>
      </c>
      <c r="D2539" s="368" t="s">
        <v>13103</v>
      </c>
      <c r="E2539" s="367" t="s">
        <v>8464</v>
      </c>
      <c r="F2539" s="367" t="s">
        <v>13104</v>
      </c>
      <c r="G2539" s="367" t="s">
        <v>13104</v>
      </c>
    </row>
    <row r="2540" spans="1:7" ht="22.5">
      <c r="A2540" s="366" t="str">
        <f t="shared" si="39"/>
        <v>SINAPI-I 34371</v>
      </c>
      <c r="B2540" s="367" t="s">
        <v>8342</v>
      </c>
      <c r="C2540" s="367">
        <v>34371</v>
      </c>
      <c r="D2540" s="368" t="s">
        <v>13105</v>
      </c>
      <c r="E2540" s="367" t="s">
        <v>8327</v>
      </c>
      <c r="F2540" s="367" t="s">
        <v>13106</v>
      </c>
      <c r="G2540" s="367" t="s">
        <v>13106</v>
      </c>
    </row>
    <row r="2541" spans="1:7" ht="22.5">
      <c r="A2541" s="366" t="str">
        <f t="shared" si="39"/>
        <v>SINAPI-I 34370</v>
      </c>
      <c r="B2541" s="367" t="s">
        <v>8342</v>
      </c>
      <c r="C2541" s="367">
        <v>34370</v>
      </c>
      <c r="D2541" s="368" t="s">
        <v>13107</v>
      </c>
      <c r="E2541" s="367" t="s">
        <v>8327</v>
      </c>
      <c r="F2541" s="367" t="s">
        <v>13108</v>
      </c>
      <c r="G2541" s="367" t="s">
        <v>13108</v>
      </c>
    </row>
    <row r="2542" spans="1:7" ht="22.5">
      <c r="A2542" s="366" t="str">
        <f t="shared" si="39"/>
        <v>SINAPI-I 34372</v>
      </c>
      <c r="B2542" s="367" t="s">
        <v>8342</v>
      </c>
      <c r="C2542" s="367">
        <v>34372</v>
      </c>
      <c r="D2542" s="368" t="s">
        <v>13109</v>
      </c>
      <c r="E2542" s="367" t="s">
        <v>8327</v>
      </c>
      <c r="F2542" s="367" t="s">
        <v>13110</v>
      </c>
      <c r="G2542" s="367" t="s">
        <v>13110</v>
      </c>
    </row>
    <row r="2543" spans="1:7" ht="22.5">
      <c r="A2543" s="366" t="str">
        <f t="shared" si="39"/>
        <v>SINAPI-I 34373</v>
      </c>
      <c r="B2543" s="367" t="s">
        <v>8342</v>
      </c>
      <c r="C2543" s="367">
        <v>34373</v>
      </c>
      <c r="D2543" s="368" t="s">
        <v>13111</v>
      </c>
      <c r="E2543" s="367" t="s">
        <v>8327</v>
      </c>
      <c r="F2543" s="367" t="s">
        <v>13112</v>
      </c>
      <c r="G2543" s="367" t="s">
        <v>13112</v>
      </c>
    </row>
    <row r="2544" spans="1:7" ht="22.5">
      <c r="A2544" s="366" t="str">
        <f t="shared" si="39"/>
        <v>SINAPI-I 36896</v>
      </c>
      <c r="B2544" s="367" t="s">
        <v>8342</v>
      </c>
      <c r="C2544" s="367">
        <v>36896</v>
      </c>
      <c r="D2544" s="368" t="s">
        <v>13113</v>
      </c>
      <c r="E2544" s="367" t="s">
        <v>8327</v>
      </c>
      <c r="F2544" s="367" t="s">
        <v>13114</v>
      </c>
      <c r="G2544" s="367" t="s">
        <v>13114</v>
      </c>
    </row>
    <row r="2545" spans="1:7" ht="22.5">
      <c r="A2545" s="366" t="str">
        <f t="shared" si="39"/>
        <v>SINAPI-I 34367</v>
      </c>
      <c r="B2545" s="367" t="s">
        <v>8342</v>
      </c>
      <c r="C2545" s="367">
        <v>34367</v>
      </c>
      <c r="D2545" s="368" t="s">
        <v>13115</v>
      </c>
      <c r="E2545" s="367" t="s">
        <v>8327</v>
      </c>
      <c r="F2545" s="367" t="s">
        <v>13116</v>
      </c>
      <c r="G2545" s="367" t="s">
        <v>13116</v>
      </c>
    </row>
    <row r="2546" spans="1:7" ht="22.5">
      <c r="A2546" s="366" t="str">
        <f t="shared" si="39"/>
        <v>SINAPI-I 36897</v>
      </c>
      <c r="B2546" s="367" t="s">
        <v>8342</v>
      </c>
      <c r="C2546" s="367">
        <v>36897</v>
      </c>
      <c r="D2546" s="368" t="s">
        <v>13117</v>
      </c>
      <c r="E2546" s="367" t="s">
        <v>8327</v>
      </c>
      <c r="F2546" s="367" t="s">
        <v>13118</v>
      </c>
      <c r="G2546" s="367" t="s">
        <v>13118</v>
      </c>
    </row>
    <row r="2547" spans="1:7" ht="22.5">
      <c r="A2547" s="366" t="str">
        <f t="shared" si="39"/>
        <v>SINAPI-I 36884</v>
      </c>
      <c r="B2547" s="367" t="s">
        <v>8342</v>
      </c>
      <c r="C2547" s="367">
        <v>36884</v>
      </c>
      <c r="D2547" s="368" t="s">
        <v>13117</v>
      </c>
      <c r="E2547" s="367" t="s">
        <v>8464</v>
      </c>
      <c r="F2547" s="367" t="s">
        <v>13119</v>
      </c>
      <c r="G2547" s="367" t="s">
        <v>13119</v>
      </c>
    </row>
    <row r="2548" spans="1:7" ht="22.5">
      <c r="A2548" s="366" t="str">
        <f t="shared" si="39"/>
        <v>SINAPI-I 597</v>
      </c>
      <c r="B2548" s="367" t="s">
        <v>8342</v>
      </c>
      <c r="C2548" s="367">
        <v>597</v>
      </c>
      <c r="D2548" s="368" t="s">
        <v>13120</v>
      </c>
      <c r="E2548" s="367" t="s">
        <v>8464</v>
      </c>
      <c r="F2548" s="367" t="s">
        <v>13121</v>
      </c>
      <c r="G2548" s="367" t="s">
        <v>13121</v>
      </c>
    </row>
    <row r="2549" spans="1:7" ht="22.5">
      <c r="A2549" s="366" t="str">
        <f t="shared" si="39"/>
        <v>SINAPI-I 34369</v>
      </c>
      <c r="B2549" s="367" t="s">
        <v>8342</v>
      </c>
      <c r="C2549" s="367">
        <v>34369</v>
      </c>
      <c r="D2549" s="368" t="s">
        <v>13122</v>
      </c>
      <c r="E2549" s="367" t="s">
        <v>8327</v>
      </c>
      <c r="F2549" s="367" t="s">
        <v>13123</v>
      </c>
      <c r="G2549" s="367" t="s">
        <v>13123</v>
      </c>
    </row>
    <row r="2550" spans="1:7" ht="22.5">
      <c r="A2550" s="366" t="str">
        <f t="shared" si="39"/>
        <v>SINAPI-I 34362</v>
      </c>
      <c r="B2550" s="367" t="s">
        <v>8342</v>
      </c>
      <c r="C2550" s="367">
        <v>34362</v>
      </c>
      <c r="D2550" s="368" t="s">
        <v>13124</v>
      </c>
      <c r="E2550" s="367" t="s">
        <v>8327</v>
      </c>
      <c r="F2550" s="367" t="s">
        <v>13125</v>
      </c>
      <c r="G2550" s="367" t="s">
        <v>13125</v>
      </c>
    </row>
    <row r="2551" spans="1:7" ht="22.5">
      <c r="A2551" s="366" t="str">
        <f t="shared" si="39"/>
        <v>SINAPI-I 34363</v>
      </c>
      <c r="B2551" s="367" t="s">
        <v>8342</v>
      </c>
      <c r="C2551" s="367">
        <v>34363</v>
      </c>
      <c r="D2551" s="368" t="s">
        <v>13126</v>
      </c>
      <c r="E2551" s="367" t="s">
        <v>8327</v>
      </c>
      <c r="F2551" s="367" t="s">
        <v>13127</v>
      </c>
      <c r="G2551" s="367" t="s">
        <v>13127</v>
      </c>
    </row>
    <row r="2552" spans="1:7" ht="22.5">
      <c r="A2552" s="366" t="str">
        <f t="shared" si="39"/>
        <v>SINAPI-I 34364</v>
      </c>
      <c r="B2552" s="367" t="s">
        <v>8342</v>
      </c>
      <c r="C2552" s="367">
        <v>34364</v>
      </c>
      <c r="D2552" s="368" t="s">
        <v>13128</v>
      </c>
      <c r="E2552" s="367" t="s">
        <v>8327</v>
      </c>
      <c r="F2552" s="367" t="s">
        <v>13129</v>
      </c>
      <c r="G2552" s="367" t="s">
        <v>13129</v>
      </c>
    </row>
    <row r="2553" spans="1:7" ht="22.5">
      <c r="A2553" s="366" t="str">
        <f t="shared" si="39"/>
        <v>SINAPI-I 34365</v>
      </c>
      <c r="B2553" s="367" t="s">
        <v>8342</v>
      </c>
      <c r="C2553" s="367">
        <v>34365</v>
      </c>
      <c r="D2553" s="368" t="s">
        <v>13130</v>
      </c>
      <c r="E2553" s="367" t="s">
        <v>8327</v>
      </c>
      <c r="F2553" s="367" t="s">
        <v>13131</v>
      </c>
      <c r="G2553" s="367" t="s">
        <v>13131</v>
      </c>
    </row>
    <row r="2554" spans="1:7" ht="45">
      <c r="A2554" s="366" t="str">
        <f t="shared" si="39"/>
        <v>SINAPI-I 40659</v>
      </c>
      <c r="B2554" s="367" t="s">
        <v>8342</v>
      </c>
      <c r="C2554" s="367">
        <v>40659</v>
      </c>
      <c r="D2554" s="368" t="s">
        <v>13132</v>
      </c>
      <c r="E2554" s="367" t="s">
        <v>8464</v>
      </c>
      <c r="F2554" s="367" t="s">
        <v>13133</v>
      </c>
      <c r="G2554" s="367" t="s">
        <v>13133</v>
      </c>
    </row>
    <row r="2555" spans="1:7" ht="33.75">
      <c r="A2555" s="366" t="str">
        <f t="shared" si="39"/>
        <v>SINAPI-I 40660</v>
      </c>
      <c r="B2555" s="367" t="s">
        <v>8342</v>
      </c>
      <c r="C2555" s="367">
        <v>40660</v>
      </c>
      <c r="D2555" s="368" t="s">
        <v>13134</v>
      </c>
      <c r="E2555" s="367" t="s">
        <v>8464</v>
      </c>
      <c r="F2555" s="367" t="s">
        <v>13135</v>
      </c>
      <c r="G2555" s="367" t="s">
        <v>13135</v>
      </c>
    </row>
    <row r="2556" spans="1:7" ht="33.75">
      <c r="A2556" s="366" t="str">
        <f t="shared" si="39"/>
        <v>SINAPI-I 40661</v>
      </c>
      <c r="B2556" s="367" t="s">
        <v>8342</v>
      </c>
      <c r="C2556" s="367">
        <v>40661</v>
      </c>
      <c r="D2556" s="368" t="s">
        <v>13136</v>
      </c>
      <c r="E2556" s="367" t="s">
        <v>8464</v>
      </c>
      <c r="F2556" s="367" t="s">
        <v>13137</v>
      </c>
      <c r="G2556" s="367" t="s">
        <v>13137</v>
      </c>
    </row>
    <row r="2557" spans="1:7" ht="33.75">
      <c r="A2557" s="366" t="str">
        <f t="shared" si="39"/>
        <v>SINAPI-I 3421</v>
      </c>
      <c r="B2557" s="367" t="s">
        <v>8342</v>
      </c>
      <c r="C2557" s="367">
        <v>3421</v>
      </c>
      <c r="D2557" s="368" t="s">
        <v>13138</v>
      </c>
      <c r="E2557" s="367" t="s">
        <v>8464</v>
      </c>
      <c r="F2557" s="367" t="s">
        <v>13139</v>
      </c>
      <c r="G2557" s="367" t="s">
        <v>13139</v>
      </c>
    </row>
    <row r="2558" spans="1:7" ht="22.5">
      <c r="A2558" s="366" t="str">
        <f t="shared" si="39"/>
        <v>SINAPI-I 599</v>
      </c>
      <c r="B2558" s="367" t="s">
        <v>8342</v>
      </c>
      <c r="C2558" s="367">
        <v>599</v>
      </c>
      <c r="D2558" s="368" t="s">
        <v>13140</v>
      </c>
      <c r="E2558" s="367" t="s">
        <v>8464</v>
      </c>
      <c r="F2558" s="367" t="s">
        <v>13141</v>
      </c>
      <c r="G2558" s="367" t="s">
        <v>13141</v>
      </c>
    </row>
    <row r="2559" spans="1:7" ht="22.5">
      <c r="A2559" s="366" t="str">
        <f t="shared" si="39"/>
        <v>SINAPI-I 34380</v>
      </c>
      <c r="B2559" s="367" t="s">
        <v>8342</v>
      </c>
      <c r="C2559" s="367">
        <v>34380</v>
      </c>
      <c r="D2559" s="368" t="s">
        <v>13142</v>
      </c>
      <c r="E2559" s="367" t="s">
        <v>8327</v>
      </c>
      <c r="F2559" s="367" t="s">
        <v>13143</v>
      </c>
      <c r="G2559" s="367" t="s">
        <v>13143</v>
      </c>
    </row>
    <row r="2560" spans="1:7" ht="22.5">
      <c r="A2560" s="366" t="str">
        <f t="shared" si="39"/>
        <v>SINAPI-I 34381</v>
      </c>
      <c r="B2560" s="367" t="s">
        <v>8342</v>
      </c>
      <c r="C2560" s="367">
        <v>34381</v>
      </c>
      <c r="D2560" s="368" t="s">
        <v>13144</v>
      </c>
      <c r="E2560" s="367" t="s">
        <v>8327</v>
      </c>
      <c r="F2560" s="367" t="s">
        <v>13145</v>
      </c>
      <c r="G2560" s="367" t="s">
        <v>13145</v>
      </c>
    </row>
    <row r="2561" spans="1:7" ht="22.5">
      <c r="A2561" s="366" t="str">
        <f t="shared" si="39"/>
        <v>SINAPI-I 601</v>
      </c>
      <c r="B2561" s="367" t="s">
        <v>8342</v>
      </c>
      <c r="C2561" s="367">
        <v>601</v>
      </c>
      <c r="D2561" s="368" t="s">
        <v>13144</v>
      </c>
      <c r="E2561" s="367" t="s">
        <v>8464</v>
      </c>
      <c r="F2561" s="367" t="s">
        <v>13146</v>
      </c>
      <c r="G2561" s="367" t="s">
        <v>13146</v>
      </c>
    </row>
    <row r="2562" spans="1:7" ht="33.75">
      <c r="A2562" s="366" t="str">
        <f t="shared" si="39"/>
        <v>SINAPI-I 3423</v>
      </c>
      <c r="B2562" s="367" t="s">
        <v>8342</v>
      </c>
      <c r="C2562" s="367">
        <v>3423</v>
      </c>
      <c r="D2562" s="368" t="s">
        <v>13147</v>
      </c>
      <c r="E2562" s="367" t="s">
        <v>8464</v>
      </c>
      <c r="F2562" s="367" t="s">
        <v>13148</v>
      </c>
      <c r="G2562" s="367" t="s">
        <v>13148</v>
      </c>
    </row>
    <row r="2563" spans="1:7" ht="22.5">
      <c r="A2563" s="366" t="str">
        <f t="shared" si="39"/>
        <v>SINAPI-I 34797</v>
      </c>
      <c r="B2563" s="367" t="s">
        <v>8342</v>
      </c>
      <c r="C2563" s="367">
        <v>34797</v>
      </c>
      <c r="D2563" s="368" t="s">
        <v>13149</v>
      </c>
      <c r="E2563" s="367" t="s">
        <v>8327</v>
      </c>
      <c r="F2563" s="367" t="s">
        <v>13150</v>
      </c>
      <c r="G2563" s="367" t="s">
        <v>13150</v>
      </c>
    </row>
    <row r="2564" spans="1:7">
      <c r="A2564" s="366" t="str">
        <f t="shared" si="39"/>
        <v>SINAPI-I 25964</v>
      </c>
      <c r="B2564" s="367" t="s">
        <v>8342</v>
      </c>
      <c r="C2564" s="367">
        <v>25964</v>
      </c>
      <c r="D2564" s="368" t="s">
        <v>13151</v>
      </c>
      <c r="E2564" s="367" t="s">
        <v>8344</v>
      </c>
      <c r="F2564" s="367" t="s">
        <v>10569</v>
      </c>
      <c r="G2564" s="367" t="s">
        <v>13152</v>
      </c>
    </row>
    <row r="2565" spans="1:7">
      <c r="A2565" s="366" t="str">
        <f t="shared" si="39"/>
        <v>SINAPI-I 41077</v>
      </c>
      <c r="B2565" s="367" t="s">
        <v>8342</v>
      </c>
      <c r="C2565" s="367">
        <v>41077</v>
      </c>
      <c r="D2565" s="368" t="s">
        <v>13153</v>
      </c>
      <c r="E2565" s="367" t="s">
        <v>8348</v>
      </c>
      <c r="F2565" s="367" t="s">
        <v>13154</v>
      </c>
      <c r="G2565" s="367" t="s">
        <v>13155</v>
      </c>
    </row>
    <row r="2566" spans="1:7">
      <c r="A2566" s="366" t="str">
        <f t="shared" si="39"/>
        <v>SINAPI-I 20159</v>
      </c>
      <c r="B2566" s="367" t="s">
        <v>8342</v>
      </c>
      <c r="C2566" s="367">
        <v>20159</v>
      </c>
      <c r="D2566" s="368" t="s">
        <v>13156</v>
      </c>
      <c r="E2566" s="367" t="s">
        <v>8327</v>
      </c>
      <c r="F2566" s="367" t="s">
        <v>13157</v>
      </c>
      <c r="G2566" s="367" t="s">
        <v>13157</v>
      </c>
    </row>
    <row r="2567" spans="1:7">
      <c r="A2567" s="366" t="str">
        <f t="shared" ref="A2567:A2630" si="40">CONCATENAR</f>
        <v>SINAPI-I 37963</v>
      </c>
      <c r="B2567" s="367" t="s">
        <v>8342</v>
      </c>
      <c r="C2567" s="367">
        <v>37963</v>
      </c>
      <c r="D2567" s="368" t="s">
        <v>13158</v>
      </c>
      <c r="E2567" s="367" t="s">
        <v>8327</v>
      </c>
      <c r="F2567" s="367" t="s">
        <v>11596</v>
      </c>
      <c r="G2567" s="367" t="s">
        <v>11596</v>
      </c>
    </row>
    <row r="2568" spans="1:7">
      <c r="A2568" s="366" t="str">
        <f t="shared" si="40"/>
        <v>SINAPI-I 37964</v>
      </c>
      <c r="B2568" s="367" t="s">
        <v>8342</v>
      </c>
      <c r="C2568" s="367">
        <v>37964</v>
      </c>
      <c r="D2568" s="368" t="s">
        <v>13159</v>
      </c>
      <c r="E2568" s="367" t="s">
        <v>8327</v>
      </c>
      <c r="F2568" s="367" t="s">
        <v>9599</v>
      </c>
      <c r="G2568" s="367" t="s">
        <v>9599</v>
      </c>
    </row>
    <row r="2569" spans="1:7">
      <c r="A2569" s="366" t="str">
        <f t="shared" si="40"/>
        <v>SINAPI-I 37965</v>
      </c>
      <c r="B2569" s="367" t="s">
        <v>8342</v>
      </c>
      <c r="C2569" s="367">
        <v>37965</v>
      </c>
      <c r="D2569" s="368" t="s">
        <v>13160</v>
      </c>
      <c r="E2569" s="367" t="s">
        <v>8327</v>
      </c>
      <c r="F2569" s="367" t="s">
        <v>13161</v>
      </c>
      <c r="G2569" s="367" t="s">
        <v>13161</v>
      </c>
    </row>
    <row r="2570" spans="1:7">
      <c r="A2570" s="366" t="str">
        <f t="shared" si="40"/>
        <v>SINAPI-I 37966</v>
      </c>
      <c r="B2570" s="367" t="s">
        <v>8342</v>
      </c>
      <c r="C2570" s="367">
        <v>37966</v>
      </c>
      <c r="D2570" s="368" t="s">
        <v>13162</v>
      </c>
      <c r="E2570" s="367" t="s">
        <v>8327</v>
      </c>
      <c r="F2570" s="367" t="s">
        <v>13163</v>
      </c>
      <c r="G2570" s="367" t="s">
        <v>13163</v>
      </c>
    </row>
    <row r="2571" spans="1:7">
      <c r="A2571" s="366" t="str">
        <f t="shared" si="40"/>
        <v>SINAPI-I 37967</v>
      </c>
      <c r="B2571" s="367" t="s">
        <v>8342</v>
      </c>
      <c r="C2571" s="367">
        <v>37967</v>
      </c>
      <c r="D2571" s="368" t="s">
        <v>13164</v>
      </c>
      <c r="E2571" s="367" t="s">
        <v>8327</v>
      </c>
      <c r="F2571" s="367" t="s">
        <v>13165</v>
      </c>
      <c r="G2571" s="367" t="s">
        <v>13165</v>
      </c>
    </row>
    <row r="2572" spans="1:7">
      <c r="A2572" s="366" t="str">
        <f t="shared" si="40"/>
        <v>SINAPI-I 37968</v>
      </c>
      <c r="B2572" s="367" t="s">
        <v>8342</v>
      </c>
      <c r="C2572" s="367">
        <v>37968</v>
      </c>
      <c r="D2572" s="368" t="s">
        <v>13166</v>
      </c>
      <c r="E2572" s="367" t="s">
        <v>8327</v>
      </c>
      <c r="F2572" s="367" t="s">
        <v>13167</v>
      </c>
      <c r="G2572" s="367" t="s">
        <v>13167</v>
      </c>
    </row>
    <row r="2573" spans="1:7">
      <c r="A2573" s="366" t="str">
        <f t="shared" si="40"/>
        <v>SINAPI-I 37969</v>
      </c>
      <c r="B2573" s="367" t="s">
        <v>8342</v>
      </c>
      <c r="C2573" s="367">
        <v>37969</v>
      </c>
      <c r="D2573" s="368" t="s">
        <v>13168</v>
      </c>
      <c r="E2573" s="367" t="s">
        <v>8327</v>
      </c>
      <c r="F2573" s="367" t="s">
        <v>13169</v>
      </c>
      <c r="G2573" s="367" t="s">
        <v>13169</v>
      </c>
    </row>
    <row r="2574" spans="1:7">
      <c r="A2574" s="366" t="str">
        <f t="shared" si="40"/>
        <v>SINAPI-I 37970</v>
      </c>
      <c r="B2574" s="367" t="s">
        <v>8342</v>
      </c>
      <c r="C2574" s="367">
        <v>37970</v>
      </c>
      <c r="D2574" s="368" t="s">
        <v>13170</v>
      </c>
      <c r="E2574" s="367" t="s">
        <v>8327</v>
      </c>
      <c r="F2574" s="367" t="s">
        <v>13171</v>
      </c>
      <c r="G2574" s="367" t="s">
        <v>13171</v>
      </c>
    </row>
    <row r="2575" spans="1:7">
      <c r="A2575" s="366" t="str">
        <f t="shared" si="40"/>
        <v>SINAPI-I 21118</v>
      </c>
      <c r="B2575" s="367" t="s">
        <v>8342</v>
      </c>
      <c r="C2575" s="367">
        <v>21118</v>
      </c>
      <c r="D2575" s="368" t="s">
        <v>13172</v>
      </c>
      <c r="E2575" s="367" t="s">
        <v>8327</v>
      </c>
      <c r="F2575" s="367" t="s">
        <v>9315</v>
      </c>
      <c r="G2575" s="367" t="s">
        <v>9315</v>
      </c>
    </row>
    <row r="2576" spans="1:7">
      <c r="A2576" s="366" t="str">
        <f t="shared" si="40"/>
        <v>SINAPI-I 37956</v>
      </c>
      <c r="B2576" s="367" t="s">
        <v>8342</v>
      </c>
      <c r="C2576" s="367">
        <v>37956</v>
      </c>
      <c r="D2576" s="368" t="s">
        <v>13173</v>
      </c>
      <c r="E2576" s="367" t="s">
        <v>8327</v>
      </c>
      <c r="F2576" s="367" t="s">
        <v>13174</v>
      </c>
      <c r="G2576" s="367" t="s">
        <v>13174</v>
      </c>
    </row>
    <row r="2577" spans="1:7">
      <c r="A2577" s="366" t="str">
        <f t="shared" si="40"/>
        <v>SINAPI-I 37957</v>
      </c>
      <c r="B2577" s="367" t="s">
        <v>8342</v>
      </c>
      <c r="C2577" s="367">
        <v>37957</v>
      </c>
      <c r="D2577" s="368" t="s">
        <v>13175</v>
      </c>
      <c r="E2577" s="367" t="s">
        <v>8327</v>
      </c>
      <c r="F2577" s="367" t="s">
        <v>8671</v>
      </c>
      <c r="G2577" s="367" t="s">
        <v>8671</v>
      </c>
    </row>
    <row r="2578" spans="1:7">
      <c r="A2578" s="366" t="str">
        <f t="shared" si="40"/>
        <v>SINAPI-I 37958</v>
      </c>
      <c r="B2578" s="367" t="s">
        <v>8342</v>
      </c>
      <c r="C2578" s="367">
        <v>37958</v>
      </c>
      <c r="D2578" s="368" t="s">
        <v>13176</v>
      </c>
      <c r="E2578" s="367" t="s">
        <v>8327</v>
      </c>
      <c r="F2578" s="367" t="s">
        <v>13163</v>
      </c>
      <c r="G2578" s="367" t="s">
        <v>13163</v>
      </c>
    </row>
    <row r="2579" spans="1:7">
      <c r="A2579" s="366" t="str">
        <f t="shared" si="40"/>
        <v>SINAPI-I 37959</v>
      </c>
      <c r="B2579" s="367" t="s">
        <v>8342</v>
      </c>
      <c r="C2579" s="367">
        <v>37959</v>
      </c>
      <c r="D2579" s="368" t="s">
        <v>13177</v>
      </c>
      <c r="E2579" s="367" t="s">
        <v>8327</v>
      </c>
      <c r="F2579" s="367" t="s">
        <v>13165</v>
      </c>
      <c r="G2579" s="367" t="s">
        <v>13165</v>
      </c>
    </row>
    <row r="2580" spans="1:7">
      <c r="A2580" s="366" t="str">
        <f t="shared" si="40"/>
        <v>SINAPI-I 37960</v>
      </c>
      <c r="B2580" s="367" t="s">
        <v>8342</v>
      </c>
      <c r="C2580" s="367">
        <v>37960</v>
      </c>
      <c r="D2580" s="368" t="s">
        <v>13178</v>
      </c>
      <c r="E2580" s="367" t="s">
        <v>8327</v>
      </c>
      <c r="F2580" s="367" t="s">
        <v>13179</v>
      </c>
      <c r="G2580" s="367" t="s">
        <v>13179</v>
      </c>
    </row>
    <row r="2581" spans="1:7">
      <c r="A2581" s="366" t="str">
        <f t="shared" si="40"/>
        <v>SINAPI-I 37961</v>
      </c>
      <c r="B2581" s="367" t="s">
        <v>8342</v>
      </c>
      <c r="C2581" s="367">
        <v>37961</v>
      </c>
      <c r="D2581" s="368" t="s">
        <v>13180</v>
      </c>
      <c r="E2581" s="367" t="s">
        <v>8327</v>
      </c>
      <c r="F2581" s="367" t="s">
        <v>13181</v>
      </c>
      <c r="G2581" s="367" t="s">
        <v>13181</v>
      </c>
    </row>
    <row r="2582" spans="1:7">
      <c r="A2582" s="366" t="str">
        <f t="shared" si="40"/>
        <v>SINAPI-I 37962</v>
      </c>
      <c r="B2582" s="367" t="s">
        <v>8342</v>
      </c>
      <c r="C2582" s="367">
        <v>37962</v>
      </c>
      <c r="D2582" s="368" t="s">
        <v>13182</v>
      </c>
      <c r="E2582" s="367" t="s">
        <v>8327</v>
      </c>
      <c r="F2582" s="367" t="s">
        <v>13183</v>
      </c>
      <c r="G2582" s="367" t="s">
        <v>13183</v>
      </c>
    </row>
    <row r="2583" spans="1:7">
      <c r="A2583" s="366" t="str">
        <f t="shared" si="40"/>
        <v>SINAPI-I 3533</v>
      </c>
      <c r="B2583" s="367" t="s">
        <v>8342</v>
      </c>
      <c r="C2583" s="367">
        <v>3533</v>
      </c>
      <c r="D2583" s="368" t="s">
        <v>13184</v>
      </c>
      <c r="E2583" s="367" t="s">
        <v>8327</v>
      </c>
      <c r="F2583" s="367" t="s">
        <v>13185</v>
      </c>
      <c r="G2583" s="367" t="s">
        <v>13185</v>
      </c>
    </row>
    <row r="2584" spans="1:7">
      <c r="A2584" s="366" t="str">
        <f t="shared" si="40"/>
        <v>SINAPI-I 3538</v>
      </c>
      <c r="B2584" s="367" t="s">
        <v>8342</v>
      </c>
      <c r="C2584" s="367">
        <v>3538</v>
      </c>
      <c r="D2584" s="368" t="s">
        <v>13186</v>
      </c>
      <c r="E2584" s="367" t="s">
        <v>8327</v>
      </c>
      <c r="F2584" s="367" t="s">
        <v>13187</v>
      </c>
      <c r="G2584" s="367" t="s">
        <v>13187</v>
      </c>
    </row>
    <row r="2585" spans="1:7">
      <c r="A2585" s="366" t="str">
        <f t="shared" si="40"/>
        <v>SINAPI-I 3497</v>
      </c>
      <c r="B2585" s="367" t="s">
        <v>8342</v>
      </c>
      <c r="C2585" s="367">
        <v>3497</v>
      </c>
      <c r="D2585" s="368" t="s">
        <v>13188</v>
      </c>
      <c r="E2585" s="367" t="s">
        <v>8327</v>
      </c>
      <c r="F2585" s="367" t="s">
        <v>13189</v>
      </c>
      <c r="G2585" s="367" t="s">
        <v>13189</v>
      </c>
    </row>
    <row r="2586" spans="1:7">
      <c r="A2586" s="366" t="str">
        <f t="shared" si="40"/>
        <v>SINAPI-I 3498</v>
      </c>
      <c r="B2586" s="367" t="s">
        <v>8342</v>
      </c>
      <c r="C2586" s="367">
        <v>3498</v>
      </c>
      <c r="D2586" s="368" t="s">
        <v>13190</v>
      </c>
      <c r="E2586" s="367" t="s">
        <v>8327</v>
      </c>
      <c r="F2586" s="367" t="s">
        <v>8716</v>
      </c>
      <c r="G2586" s="367" t="s">
        <v>8716</v>
      </c>
    </row>
    <row r="2587" spans="1:7">
      <c r="A2587" s="366" t="str">
        <f t="shared" si="40"/>
        <v>SINAPI-I 3496</v>
      </c>
      <c r="B2587" s="367" t="s">
        <v>8342</v>
      </c>
      <c r="C2587" s="367">
        <v>3496</v>
      </c>
      <c r="D2587" s="368" t="s">
        <v>13191</v>
      </c>
      <c r="E2587" s="367" t="s">
        <v>8327</v>
      </c>
      <c r="F2587" s="367" t="s">
        <v>8988</v>
      </c>
      <c r="G2587" s="367" t="s">
        <v>8988</v>
      </c>
    </row>
    <row r="2588" spans="1:7">
      <c r="A2588" s="366" t="str">
        <f t="shared" si="40"/>
        <v>SINAPI-I 38429</v>
      </c>
      <c r="B2588" s="367" t="s">
        <v>8342</v>
      </c>
      <c r="C2588" s="367">
        <v>38429</v>
      </c>
      <c r="D2588" s="368" t="s">
        <v>13192</v>
      </c>
      <c r="E2588" s="367" t="s">
        <v>8327</v>
      </c>
      <c r="F2588" s="367" t="s">
        <v>13193</v>
      </c>
      <c r="G2588" s="367" t="s">
        <v>13193</v>
      </c>
    </row>
    <row r="2589" spans="1:7">
      <c r="A2589" s="366" t="str">
        <f t="shared" si="40"/>
        <v>SINAPI-I 38431</v>
      </c>
      <c r="B2589" s="367" t="s">
        <v>8342</v>
      </c>
      <c r="C2589" s="367">
        <v>38431</v>
      </c>
      <c r="D2589" s="368" t="s">
        <v>13194</v>
      </c>
      <c r="E2589" s="367" t="s">
        <v>8327</v>
      </c>
      <c r="F2589" s="367" t="s">
        <v>11843</v>
      </c>
      <c r="G2589" s="367" t="s">
        <v>11843</v>
      </c>
    </row>
    <row r="2590" spans="1:7">
      <c r="A2590" s="366" t="str">
        <f t="shared" si="40"/>
        <v>SINAPI-I 38430</v>
      </c>
      <c r="B2590" s="367" t="s">
        <v>8342</v>
      </c>
      <c r="C2590" s="367">
        <v>38430</v>
      </c>
      <c r="D2590" s="368" t="s">
        <v>13195</v>
      </c>
      <c r="E2590" s="367" t="s">
        <v>8327</v>
      </c>
      <c r="F2590" s="367" t="s">
        <v>13196</v>
      </c>
      <c r="G2590" s="367" t="s">
        <v>13196</v>
      </c>
    </row>
    <row r="2591" spans="1:7">
      <c r="A2591" s="366" t="str">
        <f t="shared" si="40"/>
        <v>SINAPI-I 36348</v>
      </c>
      <c r="B2591" s="367" t="s">
        <v>8342</v>
      </c>
      <c r="C2591" s="367">
        <v>36348</v>
      </c>
      <c r="D2591" s="368" t="s">
        <v>13197</v>
      </c>
      <c r="E2591" s="367" t="s">
        <v>8327</v>
      </c>
      <c r="F2591" s="367" t="s">
        <v>9569</v>
      </c>
      <c r="G2591" s="367" t="s">
        <v>9569</v>
      </c>
    </row>
    <row r="2592" spans="1:7">
      <c r="A2592" s="366" t="str">
        <f t="shared" si="40"/>
        <v>SINAPI-I 36349</v>
      </c>
      <c r="B2592" s="367" t="s">
        <v>8342</v>
      </c>
      <c r="C2592" s="367">
        <v>36349</v>
      </c>
      <c r="D2592" s="368" t="s">
        <v>13198</v>
      </c>
      <c r="E2592" s="367" t="s">
        <v>8327</v>
      </c>
      <c r="F2592" s="367" t="s">
        <v>13199</v>
      </c>
      <c r="G2592" s="367" t="s">
        <v>13199</v>
      </c>
    </row>
    <row r="2593" spans="1:7">
      <c r="A2593" s="366" t="str">
        <f t="shared" si="40"/>
        <v>SINAPI-I 38433</v>
      </c>
      <c r="B2593" s="367" t="s">
        <v>8342</v>
      </c>
      <c r="C2593" s="367">
        <v>38433</v>
      </c>
      <c r="D2593" s="368" t="s">
        <v>13200</v>
      </c>
      <c r="E2593" s="367" t="s">
        <v>8327</v>
      </c>
      <c r="F2593" s="367" t="s">
        <v>9604</v>
      </c>
      <c r="G2593" s="367" t="s">
        <v>9604</v>
      </c>
    </row>
    <row r="2594" spans="1:7">
      <c r="A2594" s="366" t="str">
        <f t="shared" si="40"/>
        <v>SINAPI-I 38440</v>
      </c>
      <c r="B2594" s="367" t="s">
        <v>8342</v>
      </c>
      <c r="C2594" s="367">
        <v>38440</v>
      </c>
      <c r="D2594" s="368" t="s">
        <v>13201</v>
      </c>
      <c r="E2594" s="367" t="s">
        <v>8327</v>
      </c>
      <c r="F2594" s="367" t="s">
        <v>13202</v>
      </c>
      <c r="G2594" s="367" t="s">
        <v>13202</v>
      </c>
    </row>
    <row r="2595" spans="1:7">
      <c r="A2595" s="366" t="str">
        <f t="shared" si="40"/>
        <v>SINAPI-I 36359</v>
      </c>
      <c r="B2595" s="367" t="s">
        <v>8342</v>
      </c>
      <c r="C2595" s="367">
        <v>36359</v>
      </c>
      <c r="D2595" s="368" t="s">
        <v>13203</v>
      </c>
      <c r="E2595" s="367" t="s">
        <v>8327</v>
      </c>
      <c r="F2595" s="367" t="s">
        <v>9241</v>
      </c>
      <c r="G2595" s="367" t="s">
        <v>9241</v>
      </c>
    </row>
    <row r="2596" spans="1:7">
      <c r="A2596" s="366" t="str">
        <f t="shared" si="40"/>
        <v>SINAPI-I 36360</v>
      </c>
      <c r="B2596" s="367" t="s">
        <v>8342</v>
      </c>
      <c r="C2596" s="367">
        <v>36360</v>
      </c>
      <c r="D2596" s="368" t="s">
        <v>13204</v>
      </c>
      <c r="E2596" s="367" t="s">
        <v>8327</v>
      </c>
      <c r="F2596" s="367" t="s">
        <v>13205</v>
      </c>
      <c r="G2596" s="367" t="s">
        <v>13205</v>
      </c>
    </row>
    <row r="2597" spans="1:7">
      <c r="A2597" s="366" t="str">
        <f t="shared" si="40"/>
        <v>SINAPI-I 38434</v>
      </c>
      <c r="B2597" s="367" t="s">
        <v>8342</v>
      </c>
      <c r="C2597" s="367">
        <v>38434</v>
      </c>
      <c r="D2597" s="368" t="s">
        <v>13206</v>
      </c>
      <c r="E2597" s="367" t="s">
        <v>8327</v>
      </c>
      <c r="F2597" s="367" t="s">
        <v>13207</v>
      </c>
      <c r="G2597" s="367" t="s">
        <v>13207</v>
      </c>
    </row>
    <row r="2598" spans="1:7">
      <c r="A2598" s="366" t="str">
        <f t="shared" si="40"/>
        <v>SINAPI-I 38435</v>
      </c>
      <c r="B2598" s="367" t="s">
        <v>8342</v>
      </c>
      <c r="C2598" s="367">
        <v>38435</v>
      </c>
      <c r="D2598" s="368" t="s">
        <v>13208</v>
      </c>
      <c r="E2598" s="367" t="s">
        <v>8327</v>
      </c>
      <c r="F2598" s="367" t="s">
        <v>13209</v>
      </c>
      <c r="G2598" s="367" t="s">
        <v>13209</v>
      </c>
    </row>
    <row r="2599" spans="1:7">
      <c r="A2599" s="366" t="str">
        <f t="shared" si="40"/>
        <v>SINAPI-I 38436</v>
      </c>
      <c r="B2599" s="367" t="s">
        <v>8342</v>
      </c>
      <c r="C2599" s="367">
        <v>38436</v>
      </c>
      <c r="D2599" s="368" t="s">
        <v>13210</v>
      </c>
      <c r="E2599" s="367" t="s">
        <v>8327</v>
      </c>
      <c r="F2599" s="367" t="s">
        <v>12858</v>
      </c>
      <c r="G2599" s="367" t="s">
        <v>12858</v>
      </c>
    </row>
    <row r="2600" spans="1:7">
      <c r="A2600" s="366" t="str">
        <f t="shared" si="40"/>
        <v>SINAPI-I 38437</v>
      </c>
      <c r="B2600" s="367" t="s">
        <v>8342</v>
      </c>
      <c r="C2600" s="367">
        <v>38437</v>
      </c>
      <c r="D2600" s="368" t="s">
        <v>13211</v>
      </c>
      <c r="E2600" s="367" t="s">
        <v>8327</v>
      </c>
      <c r="F2600" s="367" t="s">
        <v>13212</v>
      </c>
      <c r="G2600" s="367" t="s">
        <v>13212</v>
      </c>
    </row>
    <row r="2601" spans="1:7">
      <c r="A2601" s="366" t="str">
        <f t="shared" si="40"/>
        <v>SINAPI-I 38438</v>
      </c>
      <c r="B2601" s="367" t="s">
        <v>8342</v>
      </c>
      <c r="C2601" s="367">
        <v>38438</v>
      </c>
      <c r="D2601" s="368" t="s">
        <v>13213</v>
      </c>
      <c r="E2601" s="367" t="s">
        <v>8327</v>
      </c>
      <c r="F2601" s="367" t="s">
        <v>13214</v>
      </c>
      <c r="G2601" s="367" t="s">
        <v>13214</v>
      </c>
    </row>
    <row r="2602" spans="1:7">
      <c r="A2602" s="366" t="str">
        <f t="shared" si="40"/>
        <v>SINAPI-I 38439</v>
      </c>
      <c r="B2602" s="367" t="s">
        <v>8342</v>
      </c>
      <c r="C2602" s="367">
        <v>38439</v>
      </c>
      <c r="D2602" s="368" t="s">
        <v>13215</v>
      </c>
      <c r="E2602" s="367" t="s">
        <v>8327</v>
      </c>
      <c r="F2602" s="367" t="s">
        <v>13216</v>
      </c>
      <c r="G2602" s="367" t="s">
        <v>13216</v>
      </c>
    </row>
    <row r="2603" spans="1:7">
      <c r="A2603" s="366" t="str">
        <f t="shared" si="40"/>
        <v>SINAPI-I 10836</v>
      </c>
      <c r="B2603" s="367" t="s">
        <v>8342</v>
      </c>
      <c r="C2603" s="367">
        <v>10836</v>
      </c>
      <c r="D2603" s="368" t="s">
        <v>13217</v>
      </c>
      <c r="E2603" s="367" t="s">
        <v>8327</v>
      </c>
      <c r="F2603" s="367" t="s">
        <v>10634</v>
      </c>
      <c r="G2603" s="367" t="s">
        <v>10634</v>
      </c>
    </row>
    <row r="2604" spans="1:7">
      <c r="A2604" s="366" t="str">
        <f t="shared" si="40"/>
        <v>SINAPI-I 20128</v>
      </c>
      <c r="B2604" s="367" t="s">
        <v>8342</v>
      </c>
      <c r="C2604" s="367">
        <v>20128</v>
      </c>
      <c r="D2604" s="368" t="s">
        <v>13218</v>
      </c>
      <c r="E2604" s="367" t="s">
        <v>8327</v>
      </c>
      <c r="F2604" s="367" t="s">
        <v>13219</v>
      </c>
      <c r="G2604" s="367" t="s">
        <v>13219</v>
      </c>
    </row>
    <row r="2605" spans="1:7">
      <c r="A2605" s="366" t="str">
        <f t="shared" si="40"/>
        <v>SINAPI-I 20131</v>
      </c>
      <c r="B2605" s="367" t="s">
        <v>8342</v>
      </c>
      <c r="C2605" s="367">
        <v>20131</v>
      </c>
      <c r="D2605" s="368" t="s">
        <v>13220</v>
      </c>
      <c r="E2605" s="367" t="s">
        <v>8327</v>
      </c>
      <c r="F2605" s="367" t="s">
        <v>13221</v>
      </c>
      <c r="G2605" s="367" t="s">
        <v>13221</v>
      </c>
    </row>
    <row r="2606" spans="1:7">
      <c r="A2606" s="366" t="str">
        <f t="shared" si="40"/>
        <v>SINAPI-I 3521</v>
      </c>
      <c r="B2606" s="367" t="s">
        <v>8342</v>
      </c>
      <c r="C2606" s="367">
        <v>3521</v>
      </c>
      <c r="D2606" s="368" t="s">
        <v>13222</v>
      </c>
      <c r="E2606" s="367" t="s">
        <v>8327</v>
      </c>
      <c r="F2606" s="367" t="s">
        <v>8596</v>
      </c>
      <c r="G2606" s="367" t="s">
        <v>8596</v>
      </c>
    </row>
    <row r="2607" spans="1:7">
      <c r="A2607" s="366" t="str">
        <f t="shared" si="40"/>
        <v>SINAPI-I 3531</v>
      </c>
      <c r="B2607" s="367" t="s">
        <v>8342</v>
      </c>
      <c r="C2607" s="367">
        <v>3531</v>
      </c>
      <c r="D2607" s="368" t="s">
        <v>13223</v>
      </c>
      <c r="E2607" s="367" t="s">
        <v>8327</v>
      </c>
      <c r="F2607" s="367" t="s">
        <v>13199</v>
      </c>
      <c r="G2607" s="367" t="s">
        <v>13199</v>
      </c>
    </row>
    <row r="2608" spans="1:7">
      <c r="A2608" s="366" t="str">
        <f t="shared" si="40"/>
        <v>SINAPI-I 3522</v>
      </c>
      <c r="B2608" s="367" t="s">
        <v>8342</v>
      </c>
      <c r="C2608" s="367">
        <v>3522</v>
      </c>
      <c r="D2608" s="368" t="s">
        <v>13224</v>
      </c>
      <c r="E2608" s="367" t="s">
        <v>8327</v>
      </c>
      <c r="F2608" s="367" t="s">
        <v>13225</v>
      </c>
      <c r="G2608" s="367" t="s">
        <v>13225</v>
      </c>
    </row>
    <row r="2609" spans="1:7">
      <c r="A2609" s="366" t="str">
        <f t="shared" si="40"/>
        <v>SINAPI-I 3527</v>
      </c>
      <c r="B2609" s="367" t="s">
        <v>8342</v>
      </c>
      <c r="C2609" s="367">
        <v>3527</v>
      </c>
      <c r="D2609" s="368" t="s">
        <v>13226</v>
      </c>
      <c r="E2609" s="367" t="s">
        <v>8327</v>
      </c>
      <c r="F2609" s="367" t="s">
        <v>13227</v>
      </c>
      <c r="G2609" s="367" t="s">
        <v>13227</v>
      </c>
    </row>
    <row r="2610" spans="1:7">
      <c r="A2610" s="366" t="str">
        <f t="shared" si="40"/>
        <v>SINAPI-I 10835</v>
      </c>
      <c r="B2610" s="367" t="s">
        <v>8342</v>
      </c>
      <c r="C2610" s="367">
        <v>10835</v>
      </c>
      <c r="D2610" s="368" t="s">
        <v>13228</v>
      </c>
      <c r="E2610" s="367" t="s">
        <v>8327</v>
      </c>
      <c r="F2610" s="367" t="s">
        <v>8704</v>
      </c>
      <c r="G2610" s="367" t="s">
        <v>8704</v>
      </c>
    </row>
    <row r="2611" spans="1:7">
      <c r="A2611" s="366" t="str">
        <f t="shared" si="40"/>
        <v>SINAPI-I 3475</v>
      </c>
      <c r="B2611" s="367" t="s">
        <v>8342</v>
      </c>
      <c r="C2611" s="367">
        <v>3475</v>
      </c>
      <c r="D2611" s="368" t="s">
        <v>13229</v>
      </c>
      <c r="E2611" s="367" t="s">
        <v>8327</v>
      </c>
      <c r="F2611" s="367" t="s">
        <v>13230</v>
      </c>
      <c r="G2611" s="367" t="s">
        <v>13230</v>
      </c>
    </row>
    <row r="2612" spans="1:7">
      <c r="A2612" s="366" t="str">
        <f t="shared" si="40"/>
        <v>SINAPI-I 3485</v>
      </c>
      <c r="B2612" s="367" t="s">
        <v>8342</v>
      </c>
      <c r="C2612" s="367">
        <v>3485</v>
      </c>
      <c r="D2612" s="368" t="s">
        <v>13231</v>
      </c>
      <c r="E2612" s="367" t="s">
        <v>8327</v>
      </c>
      <c r="F2612" s="367" t="s">
        <v>8568</v>
      </c>
      <c r="G2612" s="367" t="s">
        <v>8568</v>
      </c>
    </row>
    <row r="2613" spans="1:7">
      <c r="A2613" s="366" t="str">
        <f t="shared" si="40"/>
        <v>SINAPI-I 3534</v>
      </c>
      <c r="B2613" s="367" t="s">
        <v>8342</v>
      </c>
      <c r="C2613" s="367">
        <v>3534</v>
      </c>
      <c r="D2613" s="368" t="s">
        <v>13232</v>
      </c>
      <c r="E2613" s="367" t="s">
        <v>8327</v>
      </c>
      <c r="F2613" s="367" t="s">
        <v>8702</v>
      </c>
      <c r="G2613" s="367" t="s">
        <v>8702</v>
      </c>
    </row>
    <row r="2614" spans="1:7">
      <c r="A2614" s="366" t="str">
        <f t="shared" si="40"/>
        <v>SINAPI-I 3543</v>
      </c>
      <c r="B2614" s="367" t="s">
        <v>8342</v>
      </c>
      <c r="C2614" s="367">
        <v>3543</v>
      </c>
      <c r="D2614" s="368" t="s">
        <v>13233</v>
      </c>
      <c r="E2614" s="367" t="s">
        <v>8327</v>
      </c>
      <c r="F2614" s="367" t="s">
        <v>9848</v>
      </c>
      <c r="G2614" s="367" t="s">
        <v>9848</v>
      </c>
    </row>
    <row r="2615" spans="1:7">
      <c r="A2615" s="366" t="str">
        <f t="shared" si="40"/>
        <v>SINAPI-I 3482</v>
      </c>
      <c r="B2615" s="367" t="s">
        <v>8342</v>
      </c>
      <c r="C2615" s="367">
        <v>3482</v>
      </c>
      <c r="D2615" s="368" t="s">
        <v>13234</v>
      </c>
      <c r="E2615" s="367" t="s">
        <v>8327</v>
      </c>
      <c r="F2615" s="367" t="s">
        <v>13235</v>
      </c>
      <c r="G2615" s="367" t="s">
        <v>13235</v>
      </c>
    </row>
    <row r="2616" spans="1:7">
      <c r="A2616" s="366" t="str">
        <f t="shared" si="40"/>
        <v>SINAPI-I 3505</v>
      </c>
      <c r="B2616" s="367" t="s">
        <v>8342</v>
      </c>
      <c r="C2616" s="367">
        <v>3505</v>
      </c>
      <c r="D2616" s="368" t="s">
        <v>13236</v>
      </c>
      <c r="E2616" s="367" t="s">
        <v>8327</v>
      </c>
      <c r="F2616" s="367" t="s">
        <v>9920</v>
      </c>
      <c r="G2616" s="367" t="s">
        <v>9920</v>
      </c>
    </row>
    <row r="2617" spans="1:7">
      <c r="A2617" s="366" t="str">
        <f t="shared" si="40"/>
        <v>SINAPI-I 3516</v>
      </c>
      <c r="B2617" s="367" t="s">
        <v>8342</v>
      </c>
      <c r="C2617" s="367">
        <v>3516</v>
      </c>
      <c r="D2617" s="368" t="s">
        <v>13237</v>
      </c>
      <c r="E2617" s="367" t="s">
        <v>8327</v>
      </c>
      <c r="F2617" s="367" t="s">
        <v>8588</v>
      </c>
      <c r="G2617" s="367" t="s">
        <v>8588</v>
      </c>
    </row>
    <row r="2618" spans="1:7">
      <c r="A2618" s="366" t="str">
        <f t="shared" si="40"/>
        <v>SINAPI-I 3517</v>
      </c>
      <c r="B2618" s="367" t="s">
        <v>8342</v>
      </c>
      <c r="C2618" s="367">
        <v>3517</v>
      </c>
      <c r="D2618" s="368" t="s">
        <v>13238</v>
      </c>
      <c r="E2618" s="367" t="s">
        <v>8327</v>
      </c>
      <c r="F2618" s="367" t="s">
        <v>11874</v>
      </c>
      <c r="G2618" s="367" t="s">
        <v>11874</v>
      </c>
    </row>
    <row r="2619" spans="1:7">
      <c r="A2619" s="366" t="str">
        <f t="shared" si="40"/>
        <v>SINAPI-I 3515</v>
      </c>
      <c r="B2619" s="367" t="s">
        <v>8342</v>
      </c>
      <c r="C2619" s="367">
        <v>3515</v>
      </c>
      <c r="D2619" s="368" t="s">
        <v>13239</v>
      </c>
      <c r="E2619" s="367" t="s">
        <v>8327</v>
      </c>
      <c r="F2619" s="367" t="s">
        <v>12457</v>
      </c>
      <c r="G2619" s="367" t="s">
        <v>12457</v>
      </c>
    </row>
    <row r="2620" spans="1:7">
      <c r="A2620" s="366" t="str">
        <f t="shared" si="40"/>
        <v>SINAPI-I 20147</v>
      </c>
      <c r="B2620" s="367" t="s">
        <v>8342</v>
      </c>
      <c r="C2620" s="367">
        <v>20147</v>
      </c>
      <c r="D2620" s="368" t="s">
        <v>13240</v>
      </c>
      <c r="E2620" s="367" t="s">
        <v>8327</v>
      </c>
      <c r="F2620" s="367" t="s">
        <v>12461</v>
      </c>
      <c r="G2620" s="367" t="s">
        <v>12461</v>
      </c>
    </row>
    <row r="2621" spans="1:7">
      <c r="A2621" s="366" t="str">
        <f t="shared" si="40"/>
        <v>SINAPI-I 3524</v>
      </c>
      <c r="B2621" s="367" t="s">
        <v>8342</v>
      </c>
      <c r="C2621" s="367">
        <v>3524</v>
      </c>
      <c r="D2621" s="368" t="s">
        <v>13241</v>
      </c>
      <c r="E2621" s="367" t="s">
        <v>8327</v>
      </c>
      <c r="F2621" s="367" t="s">
        <v>9002</v>
      </c>
      <c r="G2621" s="367" t="s">
        <v>9002</v>
      </c>
    </row>
    <row r="2622" spans="1:7">
      <c r="A2622" s="366" t="str">
        <f t="shared" si="40"/>
        <v>SINAPI-I 3532</v>
      </c>
      <c r="B2622" s="367" t="s">
        <v>8342</v>
      </c>
      <c r="C2622" s="367">
        <v>3532</v>
      </c>
      <c r="D2622" s="368" t="s">
        <v>13242</v>
      </c>
      <c r="E2622" s="367" t="s">
        <v>8327</v>
      </c>
      <c r="F2622" s="367" t="s">
        <v>13243</v>
      </c>
      <c r="G2622" s="367" t="s">
        <v>13243</v>
      </c>
    </row>
    <row r="2623" spans="1:7">
      <c r="A2623" s="366" t="str">
        <f t="shared" si="40"/>
        <v>SINAPI-I 3528</v>
      </c>
      <c r="B2623" s="367" t="s">
        <v>8342</v>
      </c>
      <c r="C2623" s="367">
        <v>3528</v>
      </c>
      <c r="D2623" s="368" t="s">
        <v>13244</v>
      </c>
      <c r="E2623" s="367" t="s">
        <v>8327</v>
      </c>
      <c r="F2623" s="367" t="s">
        <v>9915</v>
      </c>
      <c r="G2623" s="367" t="s">
        <v>9915</v>
      </c>
    </row>
    <row r="2624" spans="1:7">
      <c r="A2624" s="366" t="str">
        <f t="shared" si="40"/>
        <v>SINAPI-I 37952</v>
      </c>
      <c r="B2624" s="367" t="s">
        <v>8342</v>
      </c>
      <c r="C2624" s="367">
        <v>37952</v>
      </c>
      <c r="D2624" s="368" t="s">
        <v>13245</v>
      </c>
      <c r="E2624" s="367" t="s">
        <v>8327</v>
      </c>
      <c r="F2624" s="367" t="s">
        <v>13246</v>
      </c>
      <c r="G2624" s="367" t="s">
        <v>13246</v>
      </c>
    </row>
    <row r="2625" spans="1:7">
      <c r="A2625" s="366" t="str">
        <f t="shared" si="40"/>
        <v>SINAPI-I 37951</v>
      </c>
      <c r="B2625" s="367" t="s">
        <v>8342</v>
      </c>
      <c r="C2625" s="367">
        <v>37951</v>
      </c>
      <c r="D2625" s="368" t="s">
        <v>13247</v>
      </c>
      <c r="E2625" s="367" t="s">
        <v>8327</v>
      </c>
      <c r="F2625" s="367" t="s">
        <v>9946</v>
      </c>
      <c r="G2625" s="367" t="s">
        <v>9946</v>
      </c>
    </row>
    <row r="2626" spans="1:7">
      <c r="A2626" s="366" t="str">
        <f t="shared" si="40"/>
        <v>SINAPI-I 3518</v>
      </c>
      <c r="B2626" s="367" t="s">
        <v>8342</v>
      </c>
      <c r="C2626" s="367">
        <v>3518</v>
      </c>
      <c r="D2626" s="368" t="s">
        <v>13248</v>
      </c>
      <c r="E2626" s="367" t="s">
        <v>8327</v>
      </c>
      <c r="F2626" s="367" t="s">
        <v>8608</v>
      </c>
      <c r="G2626" s="367" t="s">
        <v>8608</v>
      </c>
    </row>
    <row r="2627" spans="1:7">
      <c r="A2627" s="366" t="str">
        <f t="shared" si="40"/>
        <v>SINAPI-I 3519</v>
      </c>
      <c r="B2627" s="367" t="s">
        <v>8342</v>
      </c>
      <c r="C2627" s="367">
        <v>3519</v>
      </c>
      <c r="D2627" s="368" t="s">
        <v>13249</v>
      </c>
      <c r="E2627" s="367" t="s">
        <v>8327</v>
      </c>
      <c r="F2627" s="367" t="s">
        <v>9778</v>
      </c>
      <c r="G2627" s="367" t="s">
        <v>9778</v>
      </c>
    </row>
    <row r="2628" spans="1:7">
      <c r="A2628" s="366" t="str">
        <f t="shared" si="40"/>
        <v>SINAPI-I 3520</v>
      </c>
      <c r="B2628" s="367" t="s">
        <v>8342</v>
      </c>
      <c r="C2628" s="367">
        <v>3520</v>
      </c>
      <c r="D2628" s="368" t="s">
        <v>13250</v>
      </c>
      <c r="E2628" s="367" t="s">
        <v>8327</v>
      </c>
      <c r="F2628" s="367" t="s">
        <v>11497</v>
      </c>
      <c r="G2628" s="367" t="s">
        <v>11497</v>
      </c>
    </row>
    <row r="2629" spans="1:7">
      <c r="A2629" s="366" t="str">
        <f t="shared" si="40"/>
        <v>SINAPI-I 37950</v>
      </c>
      <c r="B2629" s="367" t="s">
        <v>8342</v>
      </c>
      <c r="C2629" s="367">
        <v>37950</v>
      </c>
      <c r="D2629" s="368" t="s">
        <v>13251</v>
      </c>
      <c r="E2629" s="367" t="s">
        <v>8327</v>
      </c>
      <c r="F2629" s="367" t="s">
        <v>13221</v>
      </c>
      <c r="G2629" s="367" t="s">
        <v>13221</v>
      </c>
    </row>
    <row r="2630" spans="1:7">
      <c r="A2630" s="366" t="str">
        <f t="shared" si="40"/>
        <v>SINAPI-I 37949</v>
      </c>
      <c r="B2630" s="367" t="s">
        <v>8342</v>
      </c>
      <c r="C2630" s="367">
        <v>37949</v>
      </c>
      <c r="D2630" s="368" t="s">
        <v>13252</v>
      </c>
      <c r="E2630" s="367" t="s">
        <v>8327</v>
      </c>
      <c r="F2630" s="367" t="s">
        <v>9241</v>
      </c>
      <c r="G2630" s="367" t="s">
        <v>9241</v>
      </c>
    </row>
    <row r="2631" spans="1:7">
      <c r="A2631" s="366" t="str">
        <f t="shared" ref="A2631:A2694" si="41">CONCATENAR</f>
        <v>SINAPI-I 3526</v>
      </c>
      <c r="B2631" s="367" t="s">
        <v>8342</v>
      </c>
      <c r="C2631" s="367">
        <v>3526</v>
      </c>
      <c r="D2631" s="368" t="s">
        <v>13253</v>
      </c>
      <c r="E2631" s="367" t="s">
        <v>8327</v>
      </c>
      <c r="F2631" s="367" t="s">
        <v>11579</v>
      </c>
      <c r="G2631" s="367" t="s">
        <v>11579</v>
      </c>
    </row>
    <row r="2632" spans="1:7">
      <c r="A2632" s="366" t="str">
        <f t="shared" si="41"/>
        <v>SINAPI-I 3509</v>
      </c>
      <c r="B2632" s="367" t="s">
        <v>8342</v>
      </c>
      <c r="C2632" s="367">
        <v>3509</v>
      </c>
      <c r="D2632" s="368" t="s">
        <v>13254</v>
      </c>
      <c r="E2632" s="367" t="s">
        <v>8327</v>
      </c>
      <c r="F2632" s="367" t="s">
        <v>13255</v>
      </c>
      <c r="G2632" s="367" t="s">
        <v>13255</v>
      </c>
    </row>
    <row r="2633" spans="1:7">
      <c r="A2633" s="366" t="str">
        <f t="shared" si="41"/>
        <v>SINAPI-I 3530</v>
      </c>
      <c r="B2633" s="367" t="s">
        <v>8342</v>
      </c>
      <c r="C2633" s="367">
        <v>3530</v>
      </c>
      <c r="D2633" s="368" t="s">
        <v>13256</v>
      </c>
      <c r="E2633" s="367" t="s">
        <v>8327</v>
      </c>
      <c r="F2633" s="367" t="s">
        <v>13257</v>
      </c>
      <c r="G2633" s="367" t="s">
        <v>13257</v>
      </c>
    </row>
    <row r="2634" spans="1:7">
      <c r="A2634" s="366" t="str">
        <f t="shared" si="41"/>
        <v>SINAPI-I 3542</v>
      </c>
      <c r="B2634" s="367" t="s">
        <v>8342</v>
      </c>
      <c r="C2634" s="367">
        <v>3542</v>
      </c>
      <c r="D2634" s="368" t="s">
        <v>13258</v>
      </c>
      <c r="E2634" s="367" t="s">
        <v>8327</v>
      </c>
      <c r="F2634" s="367" t="s">
        <v>13259</v>
      </c>
      <c r="G2634" s="367" t="s">
        <v>13259</v>
      </c>
    </row>
    <row r="2635" spans="1:7">
      <c r="A2635" s="366" t="str">
        <f t="shared" si="41"/>
        <v>SINAPI-I 3529</v>
      </c>
      <c r="B2635" s="367" t="s">
        <v>8342</v>
      </c>
      <c r="C2635" s="367">
        <v>3529</v>
      </c>
      <c r="D2635" s="368" t="s">
        <v>13260</v>
      </c>
      <c r="E2635" s="367" t="s">
        <v>8327</v>
      </c>
      <c r="F2635" s="367" t="s">
        <v>8411</v>
      </c>
      <c r="G2635" s="367" t="s">
        <v>8411</v>
      </c>
    </row>
    <row r="2636" spans="1:7">
      <c r="A2636" s="366" t="str">
        <f t="shared" si="41"/>
        <v>SINAPI-I 3536</v>
      </c>
      <c r="B2636" s="367" t="s">
        <v>8342</v>
      </c>
      <c r="C2636" s="367">
        <v>3536</v>
      </c>
      <c r="D2636" s="368" t="s">
        <v>13261</v>
      </c>
      <c r="E2636" s="367" t="s">
        <v>8327</v>
      </c>
      <c r="F2636" s="367" t="s">
        <v>9630</v>
      </c>
      <c r="G2636" s="367" t="s">
        <v>9630</v>
      </c>
    </row>
    <row r="2637" spans="1:7">
      <c r="A2637" s="366" t="str">
        <f t="shared" si="41"/>
        <v>SINAPI-I 3535</v>
      </c>
      <c r="B2637" s="367" t="s">
        <v>8342</v>
      </c>
      <c r="C2637" s="367">
        <v>3535</v>
      </c>
      <c r="D2637" s="368" t="s">
        <v>13262</v>
      </c>
      <c r="E2637" s="367" t="s">
        <v>8327</v>
      </c>
      <c r="F2637" s="367" t="s">
        <v>13263</v>
      </c>
      <c r="G2637" s="367" t="s">
        <v>13263</v>
      </c>
    </row>
    <row r="2638" spans="1:7">
      <c r="A2638" s="366" t="str">
        <f t="shared" si="41"/>
        <v>SINAPI-I 3540</v>
      </c>
      <c r="B2638" s="367" t="s">
        <v>8342</v>
      </c>
      <c r="C2638" s="367">
        <v>3540</v>
      </c>
      <c r="D2638" s="368" t="s">
        <v>13264</v>
      </c>
      <c r="E2638" s="367" t="s">
        <v>8327</v>
      </c>
      <c r="F2638" s="367" t="s">
        <v>13265</v>
      </c>
      <c r="G2638" s="367" t="s">
        <v>13265</v>
      </c>
    </row>
    <row r="2639" spans="1:7">
      <c r="A2639" s="366" t="str">
        <f t="shared" si="41"/>
        <v>SINAPI-I 3539</v>
      </c>
      <c r="B2639" s="367" t="s">
        <v>8342</v>
      </c>
      <c r="C2639" s="367">
        <v>3539</v>
      </c>
      <c r="D2639" s="368" t="s">
        <v>13266</v>
      </c>
      <c r="E2639" s="367" t="s">
        <v>8327</v>
      </c>
      <c r="F2639" s="367" t="s">
        <v>10928</v>
      </c>
      <c r="G2639" s="367" t="s">
        <v>10928</v>
      </c>
    </row>
    <row r="2640" spans="1:7">
      <c r="A2640" s="366" t="str">
        <f t="shared" si="41"/>
        <v>SINAPI-I 3513</v>
      </c>
      <c r="B2640" s="367" t="s">
        <v>8342</v>
      </c>
      <c r="C2640" s="367">
        <v>3513</v>
      </c>
      <c r="D2640" s="368" t="s">
        <v>13267</v>
      </c>
      <c r="E2640" s="367" t="s">
        <v>8327</v>
      </c>
      <c r="F2640" s="367" t="s">
        <v>13268</v>
      </c>
      <c r="G2640" s="367" t="s">
        <v>13268</v>
      </c>
    </row>
    <row r="2641" spans="1:7">
      <c r="A2641" s="366" t="str">
        <f t="shared" si="41"/>
        <v>SINAPI-I 3492</v>
      </c>
      <c r="B2641" s="367" t="s">
        <v>8342</v>
      </c>
      <c r="C2641" s="367">
        <v>3492</v>
      </c>
      <c r="D2641" s="368" t="s">
        <v>13269</v>
      </c>
      <c r="E2641" s="367" t="s">
        <v>8327</v>
      </c>
      <c r="F2641" s="367" t="s">
        <v>13270</v>
      </c>
      <c r="G2641" s="367" t="s">
        <v>13270</v>
      </c>
    </row>
    <row r="2642" spans="1:7">
      <c r="A2642" s="366" t="str">
        <f t="shared" si="41"/>
        <v>SINAPI-I 3491</v>
      </c>
      <c r="B2642" s="367" t="s">
        <v>8342</v>
      </c>
      <c r="C2642" s="367">
        <v>3491</v>
      </c>
      <c r="D2642" s="368" t="s">
        <v>13271</v>
      </c>
      <c r="E2642" s="367" t="s">
        <v>8327</v>
      </c>
      <c r="F2642" s="367" t="s">
        <v>11192</v>
      </c>
      <c r="G2642" s="367" t="s">
        <v>11192</v>
      </c>
    </row>
    <row r="2643" spans="1:7">
      <c r="A2643" s="366" t="str">
        <f t="shared" si="41"/>
        <v>SINAPI-I 3493</v>
      </c>
      <c r="B2643" s="367" t="s">
        <v>8342</v>
      </c>
      <c r="C2643" s="367">
        <v>3493</v>
      </c>
      <c r="D2643" s="368" t="s">
        <v>13272</v>
      </c>
      <c r="E2643" s="367" t="s">
        <v>8327</v>
      </c>
      <c r="F2643" s="367" t="s">
        <v>13273</v>
      </c>
      <c r="G2643" s="367" t="s">
        <v>13273</v>
      </c>
    </row>
    <row r="2644" spans="1:7">
      <c r="A2644" s="366" t="str">
        <f t="shared" si="41"/>
        <v>SINAPI-I 12628</v>
      </c>
      <c r="B2644" s="367" t="s">
        <v>8342</v>
      </c>
      <c r="C2644" s="367">
        <v>12628</v>
      </c>
      <c r="D2644" s="368" t="s">
        <v>13274</v>
      </c>
      <c r="E2644" s="367" t="s">
        <v>8327</v>
      </c>
      <c r="F2644" s="367" t="s">
        <v>9964</v>
      </c>
      <c r="G2644" s="367" t="s">
        <v>9964</v>
      </c>
    </row>
    <row r="2645" spans="1:7">
      <c r="A2645" s="366" t="str">
        <f t="shared" si="41"/>
        <v>SINAPI-I 12629</v>
      </c>
      <c r="B2645" s="367" t="s">
        <v>8342</v>
      </c>
      <c r="C2645" s="367">
        <v>12629</v>
      </c>
      <c r="D2645" s="368" t="s">
        <v>13275</v>
      </c>
      <c r="E2645" s="367" t="s">
        <v>8327</v>
      </c>
      <c r="F2645" s="367" t="s">
        <v>8863</v>
      </c>
      <c r="G2645" s="367" t="s">
        <v>8863</v>
      </c>
    </row>
    <row r="2646" spans="1:7">
      <c r="A2646" s="366" t="str">
        <f t="shared" si="41"/>
        <v>SINAPI-I 3481</v>
      </c>
      <c r="B2646" s="367" t="s">
        <v>8342</v>
      </c>
      <c r="C2646" s="367">
        <v>3481</v>
      </c>
      <c r="D2646" s="368" t="s">
        <v>13276</v>
      </c>
      <c r="E2646" s="367" t="s">
        <v>8327</v>
      </c>
      <c r="F2646" s="367" t="s">
        <v>13277</v>
      </c>
      <c r="G2646" s="367" t="s">
        <v>13277</v>
      </c>
    </row>
    <row r="2647" spans="1:7">
      <c r="A2647" s="366" t="str">
        <f t="shared" si="41"/>
        <v>SINAPI-I 3510</v>
      </c>
      <c r="B2647" s="367" t="s">
        <v>8342</v>
      </c>
      <c r="C2647" s="367">
        <v>3510</v>
      </c>
      <c r="D2647" s="368" t="s">
        <v>13278</v>
      </c>
      <c r="E2647" s="367" t="s">
        <v>8327</v>
      </c>
      <c r="F2647" s="367" t="s">
        <v>13163</v>
      </c>
      <c r="G2647" s="367" t="s">
        <v>13163</v>
      </c>
    </row>
    <row r="2648" spans="1:7">
      <c r="A2648" s="366" t="str">
        <f t="shared" si="41"/>
        <v>SINAPI-I 3508</v>
      </c>
      <c r="B2648" s="367" t="s">
        <v>8342</v>
      </c>
      <c r="C2648" s="367">
        <v>3508</v>
      </c>
      <c r="D2648" s="368" t="s">
        <v>13279</v>
      </c>
      <c r="E2648" s="367" t="s">
        <v>8327</v>
      </c>
      <c r="F2648" s="367" t="s">
        <v>13280</v>
      </c>
      <c r="G2648" s="367" t="s">
        <v>13280</v>
      </c>
    </row>
    <row r="2649" spans="1:7">
      <c r="A2649" s="366" t="str">
        <f t="shared" si="41"/>
        <v>SINAPI-I 38939</v>
      </c>
      <c r="B2649" s="367" t="s">
        <v>8342</v>
      </c>
      <c r="C2649" s="367">
        <v>38939</v>
      </c>
      <c r="D2649" s="368" t="s">
        <v>13281</v>
      </c>
      <c r="E2649" s="367" t="s">
        <v>8327</v>
      </c>
      <c r="F2649" s="367" t="s">
        <v>13282</v>
      </c>
      <c r="G2649" s="367" t="s">
        <v>13282</v>
      </c>
    </row>
    <row r="2650" spans="1:7">
      <c r="A2650" s="366" t="str">
        <f t="shared" si="41"/>
        <v>SINAPI-I 38940</v>
      </c>
      <c r="B2650" s="367" t="s">
        <v>8342</v>
      </c>
      <c r="C2650" s="367">
        <v>38940</v>
      </c>
      <c r="D2650" s="368" t="s">
        <v>13283</v>
      </c>
      <c r="E2650" s="367" t="s">
        <v>8327</v>
      </c>
      <c r="F2650" s="367" t="s">
        <v>13284</v>
      </c>
      <c r="G2650" s="367" t="s">
        <v>13284</v>
      </c>
    </row>
    <row r="2651" spans="1:7">
      <c r="A2651" s="366" t="str">
        <f t="shared" si="41"/>
        <v>SINAPI-I 38941</v>
      </c>
      <c r="B2651" s="367" t="s">
        <v>8342</v>
      </c>
      <c r="C2651" s="367">
        <v>38941</v>
      </c>
      <c r="D2651" s="368" t="s">
        <v>13285</v>
      </c>
      <c r="E2651" s="367" t="s">
        <v>8327</v>
      </c>
      <c r="F2651" s="367" t="s">
        <v>13286</v>
      </c>
      <c r="G2651" s="367" t="s">
        <v>13286</v>
      </c>
    </row>
    <row r="2652" spans="1:7">
      <c r="A2652" s="366" t="str">
        <f t="shared" si="41"/>
        <v>SINAPI-I 38942</v>
      </c>
      <c r="B2652" s="367" t="s">
        <v>8342</v>
      </c>
      <c r="C2652" s="367">
        <v>38942</v>
      </c>
      <c r="D2652" s="368" t="s">
        <v>13287</v>
      </c>
      <c r="E2652" s="367" t="s">
        <v>8327</v>
      </c>
      <c r="F2652" s="367" t="s">
        <v>13288</v>
      </c>
      <c r="G2652" s="367" t="s">
        <v>13288</v>
      </c>
    </row>
    <row r="2653" spans="1:7">
      <c r="A2653" s="366" t="str">
        <f t="shared" si="41"/>
        <v>SINAPI-I 38987</v>
      </c>
      <c r="B2653" s="367" t="s">
        <v>8342</v>
      </c>
      <c r="C2653" s="367">
        <v>38987</v>
      </c>
      <c r="D2653" s="368" t="s">
        <v>13289</v>
      </c>
      <c r="E2653" s="367" t="s">
        <v>8327</v>
      </c>
      <c r="F2653" s="367" t="s">
        <v>9759</v>
      </c>
      <c r="G2653" s="367" t="s">
        <v>9759</v>
      </c>
    </row>
    <row r="2654" spans="1:7">
      <c r="A2654" s="366" t="str">
        <f t="shared" si="41"/>
        <v>SINAPI-I 38988</v>
      </c>
      <c r="B2654" s="367" t="s">
        <v>8342</v>
      </c>
      <c r="C2654" s="367">
        <v>38988</v>
      </c>
      <c r="D2654" s="368" t="s">
        <v>13290</v>
      </c>
      <c r="E2654" s="367" t="s">
        <v>8327</v>
      </c>
      <c r="F2654" s="367" t="s">
        <v>13291</v>
      </c>
      <c r="G2654" s="367" t="s">
        <v>13291</v>
      </c>
    </row>
    <row r="2655" spans="1:7">
      <c r="A2655" s="366" t="str">
        <f t="shared" si="41"/>
        <v>SINAPI-I 38989</v>
      </c>
      <c r="B2655" s="367" t="s">
        <v>8342</v>
      </c>
      <c r="C2655" s="367">
        <v>38989</v>
      </c>
      <c r="D2655" s="368" t="s">
        <v>13292</v>
      </c>
      <c r="E2655" s="367" t="s">
        <v>8327</v>
      </c>
      <c r="F2655" s="367" t="s">
        <v>13293</v>
      </c>
      <c r="G2655" s="367" t="s">
        <v>13293</v>
      </c>
    </row>
    <row r="2656" spans="1:7">
      <c r="A2656" s="366" t="str">
        <f t="shared" si="41"/>
        <v>SINAPI-I 38990</v>
      </c>
      <c r="B2656" s="367" t="s">
        <v>8342</v>
      </c>
      <c r="C2656" s="367">
        <v>38990</v>
      </c>
      <c r="D2656" s="368" t="s">
        <v>13294</v>
      </c>
      <c r="E2656" s="367" t="s">
        <v>8327</v>
      </c>
      <c r="F2656" s="367" t="s">
        <v>13295</v>
      </c>
      <c r="G2656" s="367" t="s">
        <v>13295</v>
      </c>
    </row>
    <row r="2657" spans="1:7">
      <c r="A2657" s="366" t="str">
        <f t="shared" si="41"/>
        <v>SINAPI-I 38991</v>
      </c>
      <c r="B2657" s="367" t="s">
        <v>8342</v>
      </c>
      <c r="C2657" s="367">
        <v>38991</v>
      </c>
      <c r="D2657" s="368" t="s">
        <v>13296</v>
      </c>
      <c r="E2657" s="367" t="s">
        <v>8327</v>
      </c>
      <c r="F2657" s="367" t="s">
        <v>13297</v>
      </c>
      <c r="G2657" s="367" t="s">
        <v>13297</v>
      </c>
    </row>
    <row r="2658" spans="1:7">
      <c r="A2658" s="366" t="str">
        <f t="shared" si="41"/>
        <v>SINAPI-I 38913</v>
      </c>
      <c r="B2658" s="367" t="s">
        <v>8342</v>
      </c>
      <c r="C2658" s="367">
        <v>38913</v>
      </c>
      <c r="D2658" s="368" t="s">
        <v>13298</v>
      </c>
      <c r="E2658" s="367" t="s">
        <v>8327</v>
      </c>
      <c r="F2658" s="367" t="s">
        <v>13299</v>
      </c>
      <c r="G2658" s="367" t="s">
        <v>13299</v>
      </c>
    </row>
    <row r="2659" spans="1:7">
      <c r="A2659" s="366" t="str">
        <f t="shared" si="41"/>
        <v>SINAPI-I 38914</v>
      </c>
      <c r="B2659" s="367" t="s">
        <v>8342</v>
      </c>
      <c r="C2659" s="367">
        <v>38914</v>
      </c>
      <c r="D2659" s="368" t="s">
        <v>13300</v>
      </c>
      <c r="E2659" s="367" t="s">
        <v>8327</v>
      </c>
      <c r="F2659" s="367" t="s">
        <v>11410</v>
      </c>
      <c r="G2659" s="367" t="s">
        <v>11410</v>
      </c>
    </row>
    <row r="2660" spans="1:7">
      <c r="A2660" s="366" t="str">
        <f t="shared" si="41"/>
        <v>SINAPI-I 38915</v>
      </c>
      <c r="B2660" s="367" t="s">
        <v>8342</v>
      </c>
      <c r="C2660" s="367">
        <v>38915</v>
      </c>
      <c r="D2660" s="368" t="s">
        <v>13301</v>
      </c>
      <c r="E2660" s="367" t="s">
        <v>8327</v>
      </c>
      <c r="F2660" s="367" t="s">
        <v>13302</v>
      </c>
      <c r="G2660" s="367" t="s">
        <v>13302</v>
      </c>
    </row>
    <row r="2661" spans="1:7">
      <c r="A2661" s="366" t="str">
        <f t="shared" si="41"/>
        <v>SINAPI-I 38916</v>
      </c>
      <c r="B2661" s="367" t="s">
        <v>8342</v>
      </c>
      <c r="C2661" s="367">
        <v>38916</v>
      </c>
      <c r="D2661" s="368" t="s">
        <v>13303</v>
      </c>
      <c r="E2661" s="367" t="s">
        <v>8327</v>
      </c>
      <c r="F2661" s="367" t="s">
        <v>13304</v>
      </c>
      <c r="G2661" s="367" t="s">
        <v>13304</v>
      </c>
    </row>
    <row r="2662" spans="1:7">
      <c r="A2662" s="366" t="str">
        <f t="shared" si="41"/>
        <v>SINAPI-I 39300</v>
      </c>
      <c r="B2662" s="367" t="s">
        <v>8342</v>
      </c>
      <c r="C2662" s="367">
        <v>39300</v>
      </c>
      <c r="D2662" s="368" t="s">
        <v>13305</v>
      </c>
      <c r="E2662" s="367" t="s">
        <v>8327</v>
      </c>
      <c r="F2662" s="367" t="s">
        <v>12539</v>
      </c>
      <c r="G2662" s="367" t="s">
        <v>12539</v>
      </c>
    </row>
    <row r="2663" spans="1:7">
      <c r="A2663" s="366" t="str">
        <f t="shared" si="41"/>
        <v>SINAPI-I 39301</v>
      </c>
      <c r="B2663" s="367" t="s">
        <v>8342</v>
      </c>
      <c r="C2663" s="367">
        <v>39301</v>
      </c>
      <c r="D2663" s="368" t="s">
        <v>13306</v>
      </c>
      <c r="E2663" s="367" t="s">
        <v>8327</v>
      </c>
      <c r="F2663" s="367" t="s">
        <v>13307</v>
      </c>
      <c r="G2663" s="367" t="s">
        <v>13307</v>
      </c>
    </row>
    <row r="2664" spans="1:7">
      <c r="A2664" s="366" t="str">
        <f t="shared" si="41"/>
        <v>SINAPI-I 39302</v>
      </c>
      <c r="B2664" s="367" t="s">
        <v>8342</v>
      </c>
      <c r="C2664" s="367">
        <v>39302</v>
      </c>
      <c r="D2664" s="368" t="s">
        <v>13308</v>
      </c>
      <c r="E2664" s="367" t="s">
        <v>8327</v>
      </c>
      <c r="F2664" s="367" t="s">
        <v>13309</v>
      </c>
      <c r="G2664" s="367" t="s">
        <v>13309</v>
      </c>
    </row>
    <row r="2665" spans="1:7">
      <c r="A2665" s="366" t="str">
        <f t="shared" si="41"/>
        <v>SINAPI-I 39303</v>
      </c>
      <c r="B2665" s="367" t="s">
        <v>8342</v>
      </c>
      <c r="C2665" s="367">
        <v>39303</v>
      </c>
      <c r="D2665" s="368" t="s">
        <v>13310</v>
      </c>
      <c r="E2665" s="367" t="s">
        <v>8327</v>
      </c>
      <c r="F2665" s="367" t="s">
        <v>13311</v>
      </c>
      <c r="G2665" s="367" t="s">
        <v>13311</v>
      </c>
    </row>
    <row r="2666" spans="1:7" ht="22.5">
      <c r="A2666" s="366" t="str">
        <f t="shared" si="41"/>
        <v>SINAPI-I 38923</v>
      </c>
      <c r="B2666" s="367" t="s">
        <v>8342</v>
      </c>
      <c r="C2666" s="367">
        <v>38923</v>
      </c>
      <c r="D2666" s="368" t="s">
        <v>13312</v>
      </c>
      <c r="E2666" s="367" t="s">
        <v>8327</v>
      </c>
      <c r="F2666" s="367" t="s">
        <v>12263</v>
      </c>
      <c r="G2666" s="367" t="s">
        <v>12263</v>
      </c>
    </row>
    <row r="2667" spans="1:7" ht="22.5">
      <c r="A2667" s="366" t="str">
        <f t="shared" si="41"/>
        <v>SINAPI-I 38925</v>
      </c>
      <c r="B2667" s="367" t="s">
        <v>8342</v>
      </c>
      <c r="C2667" s="367">
        <v>38925</v>
      </c>
      <c r="D2667" s="368" t="s">
        <v>13313</v>
      </c>
      <c r="E2667" s="367" t="s">
        <v>8327</v>
      </c>
      <c r="F2667" s="367" t="s">
        <v>11223</v>
      </c>
      <c r="G2667" s="367" t="s">
        <v>11223</v>
      </c>
    </row>
    <row r="2668" spans="1:7" ht="22.5">
      <c r="A2668" s="366" t="str">
        <f t="shared" si="41"/>
        <v>SINAPI-I 38926</v>
      </c>
      <c r="B2668" s="367" t="s">
        <v>8342</v>
      </c>
      <c r="C2668" s="367">
        <v>38926</v>
      </c>
      <c r="D2668" s="368" t="s">
        <v>13314</v>
      </c>
      <c r="E2668" s="367" t="s">
        <v>8327</v>
      </c>
      <c r="F2668" s="367" t="s">
        <v>8706</v>
      </c>
      <c r="G2668" s="367" t="s">
        <v>8706</v>
      </c>
    </row>
    <row r="2669" spans="1:7" ht="22.5">
      <c r="A2669" s="366" t="str">
        <f t="shared" si="41"/>
        <v>SINAPI-I 38927</v>
      </c>
      <c r="B2669" s="367" t="s">
        <v>8342</v>
      </c>
      <c r="C2669" s="367">
        <v>38927</v>
      </c>
      <c r="D2669" s="368" t="s">
        <v>13315</v>
      </c>
      <c r="E2669" s="367" t="s">
        <v>8327</v>
      </c>
      <c r="F2669" s="367" t="s">
        <v>13316</v>
      </c>
      <c r="G2669" s="367" t="s">
        <v>13316</v>
      </c>
    </row>
    <row r="2670" spans="1:7" ht="22.5">
      <c r="A2670" s="366" t="str">
        <f t="shared" si="41"/>
        <v>SINAPI-I 39304</v>
      </c>
      <c r="B2670" s="367" t="s">
        <v>8342</v>
      </c>
      <c r="C2670" s="367">
        <v>39304</v>
      </c>
      <c r="D2670" s="368" t="s">
        <v>13317</v>
      </c>
      <c r="E2670" s="367" t="s">
        <v>8327</v>
      </c>
      <c r="F2670" s="367" t="s">
        <v>13318</v>
      </c>
      <c r="G2670" s="367" t="s">
        <v>13318</v>
      </c>
    </row>
    <row r="2671" spans="1:7" ht="22.5">
      <c r="A2671" s="366" t="str">
        <f t="shared" si="41"/>
        <v>SINAPI-I 38924</v>
      </c>
      <c r="B2671" s="367" t="s">
        <v>8342</v>
      </c>
      <c r="C2671" s="367">
        <v>38924</v>
      </c>
      <c r="D2671" s="368" t="s">
        <v>13319</v>
      </c>
      <c r="E2671" s="367" t="s">
        <v>8327</v>
      </c>
      <c r="F2671" s="367" t="s">
        <v>10861</v>
      </c>
      <c r="G2671" s="367" t="s">
        <v>10861</v>
      </c>
    </row>
    <row r="2672" spans="1:7" ht="22.5">
      <c r="A2672" s="366" t="str">
        <f t="shared" si="41"/>
        <v>SINAPI-I 39305</v>
      </c>
      <c r="B2672" s="367" t="s">
        <v>8342</v>
      </c>
      <c r="C2672" s="367">
        <v>39305</v>
      </c>
      <c r="D2672" s="368" t="s">
        <v>13320</v>
      </c>
      <c r="E2672" s="367" t="s">
        <v>8327</v>
      </c>
      <c r="F2672" s="367" t="s">
        <v>13321</v>
      </c>
      <c r="G2672" s="367" t="s">
        <v>13321</v>
      </c>
    </row>
    <row r="2673" spans="1:7" ht="22.5">
      <c r="A2673" s="366" t="str">
        <f t="shared" si="41"/>
        <v>SINAPI-I 39306</v>
      </c>
      <c r="B2673" s="367" t="s">
        <v>8342</v>
      </c>
      <c r="C2673" s="367">
        <v>39306</v>
      </c>
      <c r="D2673" s="368" t="s">
        <v>13322</v>
      </c>
      <c r="E2673" s="367" t="s">
        <v>8327</v>
      </c>
      <c r="F2673" s="367" t="s">
        <v>13323</v>
      </c>
      <c r="G2673" s="367" t="s">
        <v>13323</v>
      </c>
    </row>
    <row r="2674" spans="1:7" ht="22.5">
      <c r="A2674" s="366" t="str">
        <f t="shared" si="41"/>
        <v>SINAPI-I 38928</v>
      </c>
      <c r="B2674" s="367" t="s">
        <v>8342</v>
      </c>
      <c r="C2674" s="367">
        <v>38928</v>
      </c>
      <c r="D2674" s="368" t="s">
        <v>13324</v>
      </c>
      <c r="E2674" s="367" t="s">
        <v>8327</v>
      </c>
      <c r="F2674" s="367" t="s">
        <v>9502</v>
      </c>
      <c r="G2674" s="367" t="s">
        <v>9502</v>
      </c>
    </row>
    <row r="2675" spans="1:7" ht="22.5">
      <c r="A2675" s="366" t="str">
        <f t="shared" si="41"/>
        <v>SINAPI-I 38929</v>
      </c>
      <c r="B2675" s="367" t="s">
        <v>8342</v>
      </c>
      <c r="C2675" s="367">
        <v>38929</v>
      </c>
      <c r="D2675" s="368" t="s">
        <v>13325</v>
      </c>
      <c r="E2675" s="367" t="s">
        <v>8327</v>
      </c>
      <c r="F2675" s="367" t="s">
        <v>13326</v>
      </c>
      <c r="G2675" s="367" t="s">
        <v>13326</v>
      </c>
    </row>
    <row r="2676" spans="1:7" ht="22.5">
      <c r="A2676" s="366" t="str">
        <f t="shared" si="41"/>
        <v>SINAPI-I 39307</v>
      </c>
      <c r="B2676" s="367" t="s">
        <v>8342</v>
      </c>
      <c r="C2676" s="367">
        <v>39307</v>
      </c>
      <c r="D2676" s="368" t="s">
        <v>13327</v>
      </c>
      <c r="E2676" s="367" t="s">
        <v>8327</v>
      </c>
      <c r="F2676" s="367" t="s">
        <v>13328</v>
      </c>
      <c r="G2676" s="367" t="s">
        <v>13328</v>
      </c>
    </row>
    <row r="2677" spans="1:7" ht="22.5">
      <c r="A2677" s="366" t="str">
        <f t="shared" si="41"/>
        <v>SINAPI-I 38930</v>
      </c>
      <c r="B2677" s="367" t="s">
        <v>8342</v>
      </c>
      <c r="C2677" s="367">
        <v>38930</v>
      </c>
      <c r="D2677" s="368" t="s">
        <v>13329</v>
      </c>
      <c r="E2677" s="367" t="s">
        <v>8327</v>
      </c>
      <c r="F2677" s="367" t="s">
        <v>13330</v>
      </c>
      <c r="G2677" s="367" t="s">
        <v>13330</v>
      </c>
    </row>
    <row r="2678" spans="1:7" ht="22.5">
      <c r="A2678" s="366" t="str">
        <f t="shared" si="41"/>
        <v>SINAPI-I 38931</v>
      </c>
      <c r="B2678" s="367" t="s">
        <v>8342</v>
      </c>
      <c r="C2678" s="367">
        <v>38931</v>
      </c>
      <c r="D2678" s="368" t="s">
        <v>13331</v>
      </c>
      <c r="E2678" s="367" t="s">
        <v>8327</v>
      </c>
      <c r="F2678" s="367" t="s">
        <v>13332</v>
      </c>
      <c r="G2678" s="367" t="s">
        <v>13332</v>
      </c>
    </row>
    <row r="2679" spans="1:7" ht="22.5">
      <c r="A2679" s="366" t="str">
        <f t="shared" si="41"/>
        <v>SINAPI-I 38932</v>
      </c>
      <c r="B2679" s="367" t="s">
        <v>8342</v>
      </c>
      <c r="C2679" s="367">
        <v>38932</v>
      </c>
      <c r="D2679" s="368" t="s">
        <v>13333</v>
      </c>
      <c r="E2679" s="367" t="s">
        <v>8327</v>
      </c>
      <c r="F2679" s="367" t="s">
        <v>13334</v>
      </c>
      <c r="G2679" s="367" t="s">
        <v>13334</v>
      </c>
    </row>
    <row r="2680" spans="1:7" ht="22.5">
      <c r="A2680" s="366" t="str">
        <f t="shared" si="41"/>
        <v>SINAPI-I 38934</v>
      </c>
      <c r="B2680" s="367" t="s">
        <v>8342</v>
      </c>
      <c r="C2680" s="367">
        <v>38934</v>
      </c>
      <c r="D2680" s="368" t="s">
        <v>13335</v>
      </c>
      <c r="E2680" s="367" t="s">
        <v>8327</v>
      </c>
      <c r="F2680" s="367" t="s">
        <v>13336</v>
      </c>
      <c r="G2680" s="367" t="s">
        <v>13336</v>
      </c>
    </row>
    <row r="2681" spans="1:7" ht="22.5">
      <c r="A2681" s="366" t="str">
        <f t="shared" si="41"/>
        <v>SINAPI-I 38935</v>
      </c>
      <c r="B2681" s="367" t="s">
        <v>8342</v>
      </c>
      <c r="C2681" s="367">
        <v>38935</v>
      </c>
      <c r="D2681" s="368" t="s">
        <v>13337</v>
      </c>
      <c r="E2681" s="367" t="s">
        <v>8327</v>
      </c>
      <c r="F2681" s="367" t="s">
        <v>13338</v>
      </c>
      <c r="G2681" s="367" t="s">
        <v>13338</v>
      </c>
    </row>
    <row r="2682" spans="1:7" ht="22.5">
      <c r="A2682" s="366" t="str">
        <f t="shared" si="41"/>
        <v>SINAPI-I 38936</v>
      </c>
      <c r="B2682" s="367" t="s">
        <v>8342</v>
      </c>
      <c r="C2682" s="367">
        <v>38936</v>
      </c>
      <c r="D2682" s="368" t="s">
        <v>13339</v>
      </c>
      <c r="E2682" s="367" t="s">
        <v>8327</v>
      </c>
      <c r="F2682" s="367" t="s">
        <v>13340</v>
      </c>
      <c r="G2682" s="367" t="s">
        <v>13340</v>
      </c>
    </row>
    <row r="2683" spans="1:7" ht="22.5">
      <c r="A2683" s="366" t="str">
        <f t="shared" si="41"/>
        <v>SINAPI-I 38937</v>
      </c>
      <c r="B2683" s="367" t="s">
        <v>8342</v>
      </c>
      <c r="C2683" s="367">
        <v>38937</v>
      </c>
      <c r="D2683" s="368" t="s">
        <v>13341</v>
      </c>
      <c r="E2683" s="367" t="s">
        <v>8327</v>
      </c>
      <c r="F2683" s="367" t="s">
        <v>13342</v>
      </c>
      <c r="G2683" s="367" t="s">
        <v>13342</v>
      </c>
    </row>
    <row r="2684" spans="1:7" ht="22.5">
      <c r="A2684" s="366" t="str">
        <f t="shared" si="41"/>
        <v>SINAPI-I 38938</v>
      </c>
      <c r="B2684" s="367" t="s">
        <v>8342</v>
      </c>
      <c r="C2684" s="367">
        <v>38938</v>
      </c>
      <c r="D2684" s="368" t="s">
        <v>13343</v>
      </c>
      <c r="E2684" s="367" t="s">
        <v>8327</v>
      </c>
      <c r="F2684" s="367" t="s">
        <v>13344</v>
      </c>
      <c r="G2684" s="367" t="s">
        <v>13344</v>
      </c>
    </row>
    <row r="2685" spans="1:7">
      <c r="A2685" s="366" t="str">
        <f t="shared" si="41"/>
        <v>SINAPI-I 3489</v>
      </c>
      <c r="B2685" s="367" t="s">
        <v>8342</v>
      </c>
      <c r="C2685" s="367">
        <v>3489</v>
      </c>
      <c r="D2685" s="368" t="s">
        <v>13345</v>
      </c>
      <c r="E2685" s="367" t="s">
        <v>8327</v>
      </c>
      <c r="F2685" s="367" t="s">
        <v>13346</v>
      </c>
      <c r="G2685" s="367" t="s">
        <v>13346</v>
      </c>
    </row>
    <row r="2686" spans="1:7">
      <c r="A2686" s="366" t="str">
        <f t="shared" si="41"/>
        <v>SINAPI-I 20151</v>
      </c>
      <c r="B2686" s="367" t="s">
        <v>8342</v>
      </c>
      <c r="C2686" s="367">
        <v>20151</v>
      </c>
      <c r="D2686" s="368" t="s">
        <v>13347</v>
      </c>
      <c r="E2686" s="367" t="s">
        <v>8327</v>
      </c>
      <c r="F2686" s="367" t="s">
        <v>13348</v>
      </c>
      <c r="G2686" s="367" t="s">
        <v>13348</v>
      </c>
    </row>
    <row r="2687" spans="1:7">
      <c r="A2687" s="366" t="str">
        <f t="shared" si="41"/>
        <v>SINAPI-I 20152</v>
      </c>
      <c r="B2687" s="367" t="s">
        <v>8342</v>
      </c>
      <c r="C2687" s="367">
        <v>20152</v>
      </c>
      <c r="D2687" s="368" t="s">
        <v>13349</v>
      </c>
      <c r="E2687" s="367" t="s">
        <v>8327</v>
      </c>
      <c r="F2687" s="367" t="s">
        <v>13350</v>
      </c>
      <c r="G2687" s="367" t="s">
        <v>13350</v>
      </c>
    </row>
    <row r="2688" spans="1:7">
      <c r="A2688" s="366" t="str">
        <f t="shared" si="41"/>
        <v>SINAPI-I 20148</v>
      </c>
      <c r="B2688" s="367" t="s">
        <v>8342</v>
      </c>
      <c r="C2688" s="367">
        <v>20148</v>
      </c>
      <c r="D2688" s="368" t="s">
        <v>13351</v>
      </c>
      <c r="E2688" s="367" t="s">
        <v>8327</v>
      </c>
      <c r="F2688" s="367" t="s">
        <v>9797</v>
      </c>
      <c r="G2688" s="367" t="s">
        <v>9797</v>
      </c>
    </row>
    <row r="2689" spans="1:7">
      <c r="A2689" s="366" t="str">
        <f t="shared" si="41"/>
        <v>SINAPI-I 20149</v>
      </c>
      <c r="B2689" s="367" t="s">
        <v>8342</v>
      </c>
      <c r="C2689" s="367">
        <v>20149</v>
      </c>
      <c r="D2689" s="368" t="s">
        <v>13352</v>
      </c>
      <c r="E2689" s="367" t="s">
        <v>8327</v>
      </c>
      <c r="F2689" s="367" t="s">
        <v>13353</v>
      </c>
      <c r="G2689" s="367" t="s">
        <v>13353</v>
      </c>
    </row>
    <row r="2690" spans="1:7">
      <c r="A2690" s="366" t="str">
        <f t="shared" si="41"/>
        <v>SINAPI-I 20150</v>
      </c>
      <c r="B2690" s="367" t="s">
        <v>8342</v>
      </c>
      <c r="C2690" s="367">
        <v>20150</v>
      </c>
      <c r="D2690" s="368" t="s">
        <v>13354</v>
      </c>
      <c r="E2690" s="367" t="s">
        <v>8327</v>
      </c>
      <c r="F2690" s="367" t="s">
        <v>12219</v>
      </c>
      <c r="G2690" s="367" t="s">
        <v>12219</v>
      </c>
    </row>
    <row r="2691" spans="1:7">
      <c r="A2691" s="366" t="str">
        <f t="shared" si="41"/>
        <v>SINAPI-I 20157</v>
      </c>
      <c r="B2691" s="367" t="s">
        <v>8342</v>
      </c>
      <c r="C2691" s="367">
        <v>20157</v>
      </c>
      <c r="D2691" s="368" t="s">
        <v>13355</v>
      </c>
      <c r="E2691" s="367" t="s">
        <v>8327</v>
      </c>
      <c r="F2691" s="367" t="s">
        <v>13356</v>
      </c>
      <c r="G2691" s="367" t="s">
        <v>13356</v>
      </c>
    </row>
    <row r="2692" spans="1:7">
      <c r="A2692" s="366" t="str">
        <f t="shared" si="41"/>
        <v>SINAPI-I 20158</v>
      </c>
      <c r="B2692" s="367" t="s">
        <v>8342</v>
      </c>
      <c r="C2692" s="367">
        <v>20158</v>
      </c>
      <c r="D2692" s="368" t="s">
        <v>13357</v>
      </c>
      <c r="E2692" s="367" t="s">
        <v>8327</v>
      </c>
      <c r="F2692" s="367" t="s">
        <v>13358</v>
      </c>
      <c r="G2692" s="367" t="s">
        <v>13358</v>
      </c>
    </row>
    <row r="2693" spans="1:7">
      <c r="A2693" s="366" t="str">
        <f t="shared" si="41"/>
        <v>SINAPI-I 20154</v>
      </c>
      <c r="B2693" s="367" t="s">
        <v>8342</v>
      </c>
      <c r="C2693" s="367">
        <v>20154</v>
      </c>
      <c r="D2693" s="368" t="s">
        <v>13359</v>
      </c>
      <c r="E2693" s="367" t="s">
        <v>8327</v>
      </c>
      <c r="F2693" s="367" t="s">
        <v>12862</v>
      </c>
      <c r="G2693" s="367" t="s">
        <v>12862</v>
      </c>
    </row>
    <row r="2694" spans="1:7">
      <c r="A2694" s="366" t="str">
        <f t="shared" si="41"/>
        <v>SINAPI-I 20155</v>
      </c>
      <c r="B2694" s="367" t="s">
        <v>8342</v>
      </c>
      <c r="C2694" s="367">
        <v>20155</v>
      </c>
      <c r="D2694" s="368" t="s">
        <v>13360</v>
      </c>
      <c r="E2694" s="367" t="s">
        <v>8327</v>
      </c>
      <c r="F2694" s="367" t="s">
        <v>13361</v>
      </c>
      <c r="G2694" s="367" t="s">
        <v>13361</v>
      </c>
    </row>
    <row r="2695" spans="1:7">
      <c r="A2695" s="366" t="str">
        <f t="shared" ref="A2695:A2758" si="42">CONCATENAR</f>
        <v>SINAPI-I 20156</v>
      </c>
      <c r="B2695" s="367" t="s">
        <v>8342</v>
      </c>
      <c r="C2695" s="367">
        <v>20156</v>
      </c>
      <c r="D2695" s="368" t="s">
        <v>13362</v>
      </c>
      <c r="E2695" s="367" t="s">
        <v>8327</v>
      </c>
      <c r="F2695" s="367" t="s">
        <v>12685</v>
      </c>
      <c r="G2695" s="367" t="s">
        <v>12685</v>
      </c>
    </row>
    <row r="2696" spans="1:7">
      <c r="A2696" s="366" t="str">
        <f t="shared" si="42"/>
        <v>SINAPI-I 3512</v>
      </c>
      <c r="B2696" s="367" t="s">
        <v>8342</v>
      </c>
      <c r="C2696" s="367">
        <v>3512</v>
      </c>
      <c r="D2696" s="368" t="s">
        <v>13363</v>
      </c>
      <c r="E2696" s="367" t="s">
        <v>8327</v>
      </c>
      <c r="F2696" s="367" t="s">
        <v>13364</v>
      </c>
      <c r="G2696" s="367" t="s">
        <v>13364</v>
      </c>
    </row>
    <row r="2697" spans="1:7">
      <c r="A2697" s="366" t="str">
        <f t="shared" si="42"/>
        <v>SINAPI-I 3499</v>
      </c>
      <c r="B2697" s="367" t="s">
        <v>8342</v>
      </c>
      <c r="C2697" s="367">
        <v>3499</v>
      </c>
      <c r="D2697" s="368" t="s">
        <v>13365</v>
      </c>
      <c r="E2697" s="367" t="s">
        <v>8327</v>
      </c>
      <c r="F2697" s="367" t="s">
        <v>8375</v>
      </c>
      <c r="G2697" s="367" t="s">
        <v>8375</v>
      </c>
    </row>
    <row r="2698" spans="1:7">
      <c r="A2698" s="366" t="str">
        <f t="shared" si="42"/>
        <v>SINAPI-I 3500</v>
      </c>
      <c r="B2698" s="367" t="s">
        <v>8342</v>
      </c>
      <c r="C2698" s="367">
        <v>3500</v>
      </c>
      <c r="D2698" s="368" t="s">
        <v>13366</v>
      </c>
      <c r="E2698" s="367" t="s">
        <v>8327</v>
      </c>
      <c r="F2698" s="367" t="s">
        <v>9569</v>
      </c>
      <c r="G2698" s="367" t="s">
        <v>9569</v>
      </c>
    </row>
    <row r="2699" spans="1:7">
      <c r="A2699" s="366" t="str">
        <f t="shared" si="42"/>
        <v>SINAPI-I 3501</v>
      </c>
      <c r="B2699" s="367" t="s">
        <v>8342</v>
      </c>
      <c r="C2699" s="367">
        <v>3501</v>
      </c>
      <c r="D2699" s="368" t="s">
        <v>13367</v>
      </c>
      <c r="E2699" s="367" t="s">
        <v>8327</v>
      </c>
      <c r="F2699" s="367" t="s">
        <v>9797</v>
      </c>
      <c r="G2699" s="367" t="s">
        <v>9797</v>
      </c>
    </row>
    <row r="2700" spans="1:7">
      <c r="A2700" s="366" t="str">
        <f t="shared" si="42"/>
        <v>SINAPI-I 3502</v>
      </c>
      <c r="B2700" s="367" t="s">
        <v>8342</v>
      </c>
      <c r="C2700" s="367">
        <v>3502</v>
      </c>
      <c r="D2700" s="368" t="s">
        <v>13368</v>
      </c>
      <c r="E2700" s="367" t="s">
        <v>8327</v>
      </c>
      <c r="F2700" s="367" t="s">
        <v>13255</v>
      </c>
      <c r="G2700" s="367" t="s">
        <v>13255</v>
      </c>
    </row>
    <row r="2701" spans="1:7">
      <c r="A2701" s="366" t="str">
        <f t="shared" si="42"/>
        <v>SINAPI-I 3503</v>
      </c>
      <c r="B2701" s="367" t="s">
        <v>8342</v>
      </c>
      <c r="C2701" s="367">
        <v>3503</v>
      </c>
      <c r="D2701" s="368" t="s">
        <v>13369</v>
      </c>
      <c r="E2701" s="367" t="s">
        <v>8327</v>
      </c>
      <c r="F2701" s="367" t="s">
        <v>9956</v>
      </c>
      <c r="G2701" s="367" t="s">
        <v>9956</v>
      </c>
    </row>
    <row r="2702" spans="1:7">
      <c r="A2702" s="366" t="str">
        <f t="shared" si="42"/>
        <v>SINAPI-I 3477</v>
      </c>
      <c r="B2702" s="367" t="s">
        <v>8342</v>
      </c>
      <c r="C2702" s="367">
        <v>3477</v>
      </c>
      <c r="D2702" s="368" t="s">
        <v>13370</v>
      </c>
      <c r="E2702" s="367" t="s">
        <v>8327</v>
      </c>
      <c r="F2702" s="367" t="s">
        <v>11811</v>
      </c>
      <c r="G2702" s="367" t="s">
        <v>11811</v>
      </c>
    </row>
    <row r="2703" spans="1:7">
      <c r="A2703" s="366" t="str">
        <f t="shared" si="42"/>
        <v>SINAPI-I 3478</v>
      </c>
      <c r="B2703" s="367" t="s">
        <v>8342</v>
      </c>
      <c r="C2703" s="367">
        <v>3478</v>
      </c>
      <c r="D2703" s="368" t="s">
        <v>13371</v>
      </c>
      <c r="E2703" s="367" t="s">
        <v>8327</v>
      </c>
      <c r="F2703" s="367" t="s">
        <v>13372</v>
      </c>
      <c r="G2703" s="367" t="s">
        <v>13372</v>
      </c>
    </row>
    <row r="2704" spans="1:7">
      <c r="A2704" s="366" t="str">
        <f t="shared" si="42"/>
        <v>SINAPI-I 3525</v>
      </c>
      <c r="B2704" s="367" t="s">
        <v>8342</v>
      </c>
      <c r="C2704" s="367">
        <v>3525</v>
      </c>
      <c r="D2704" s="368" t="s">
        <v>13373</v>
      </c>
      <c r="E2704" s="367" t="s">
        <v>8327</v>
      </c>
      <c r="F2704" s="367" t="s">
        <v>13374</v>
      </c>
      <c r="G2704" s="367" t="s">
        <v>13374</v>
      </c>
    </row>
    <row r="2705" spans="1:7">
      <c r="A2705" s="366" t="str">
        <f t="shared" si="42"/>
        <v>SINAPI-I 3511</v>
      </c>
      <c r="B2705" s="367" t="s">
        <v>8342</v>
      </c>
      <c r="C2705" s="367">
        <v>3511</v>
      </c>
      <c r="D2705" s="368" t="s">
        <v>13375</v>
      </c>
      <c r="E2705" s="367" t="s">
        <v>8327</v>
      </c>
      <c r="F2705" s="367" t="s">
        <v>13376</v>
      </c>
      <c r="G2705" s="367" t="s">
        <v>13376</v>
      </c>
    </row>
    <row r="2706" spans="1:7" ht="22.5">
      <c r="A2706" s="366" t="str">
        <f t="shared" si="42"/>
        <v>SINAPI-I 38917</v>
      </c>
      <c r="B2706" s="367" t="s">
        <v>8342</v>
      </c>
      <c r="C2706" s="367">
        <v>38917</v>
      </c>
      <c r="D2706" s="368" t="s">
        <v>13377</v>
      </c>
      <c r="E2706" s="367" t="s">
        <v>8327</v>
      </c>
      <c r="F2706" s="367" t="s">
        <v>8568</v>
      </c>
      <c r="G2706" s="367" t="s">
        <v>8568</v>
      </c>
    </row>
    <row r="2707" spans="1:7" ht="22.5">
      <c r="A2707" s="366" t="str">
        <f t="shared" si="42"/>
        <v>SINAPI-I 38919</v>
      </c>
      <c r="B2707" s="367" t="s">
        <v>8342</v>
      </c>
      <c r="C2707" s="367">
        <v>38919</v>
      </c>
      <c r="D2707" s="368" t="s">
        <v>13378</v>
      </c>
      <c r="E2707" s="367" t="s">
        <v>8327</v>
      </c>
      <c r="F2707" s="367" t="s">
        <v>13379</v>
      </c>
      <c r="G2707" s="367" t="s">
        <v>13379</v>
      </c>
    </row>
    <row r="2708" spans="1:7" ht="22.5">
      <c r="A2708" s="366" t="str">
        <f t="shared" si="42"/>
        <v>SINAPI-I 38922</v>
      </c>
      <c r="B2708" s="367" t="s">
        <v>8342</v>
      </c>
      <c r="C2708" s="367">
        <v>38922</v>
      </c>
      <c r="D2708" s="368" t="s">
        <v>13380</v>
      </c>
      <c r="E2708" s="367" t="s">
        <v>8327</v>
      </c>
      <c r="F2708" s="367" t="s">
        <v>13381</v>
      </c>
      <c r="G2708" s="367" t="s">
        <v>13381</v>
      </c>
    </row>
    <row r="2709" spans="1:7">
      <c r="A2709" s="366" t="str">
        <f t="shared" si="42"/>
        <v>SINAPI-I 38921</v>
      </c>
      <c r="B2709" s="367" t="s">
        <v>8342</v>
      </c>
      <c r="C2709" s="367">
        <v>38921</v>
      </c>
      <c r="D2709" s="368" t="s">
        <v>13382</v>
      </c>
      <c r="E2709" s="367" t="s">
        <v>8327</v>
      </c>
      <c r="F2709" s="367" t="s">
        <v>13383</v>
      </c>
      <c r="G2709" s="367" t="s">
        <v>13383</v>
      </c>
    </row>
    <row r="2710" spans="1:7">
      <c r="A2710" s="366" t="str">
        <f t="shared" si="42"/>
        <v>SINAPI-I 38918</v>
      </c>
      <c r="B2710" s="367" t="s">
        <v>8342</v>
      </c>
      <c r="C2710" s="367">
        <v>38918</v>
      </c>
      <c r="D2710" s="368" t="s">
        <v>13384</v>
      </c>
      <c r="E2710" s="367" t="s">
        <v>8327</v>
      </c>
      <c r="F2710" s="367" t="s">
        <v>13385</v>
      </c>
      <c r="G2710" s="367" t="s">
        <v>13385</v>
      </c>
    </row>
    <row r="2711" spans="1:7">
      <c r="A2711" s="366" t="str">
        <f t="shared" si="42"/>
        <v>SINAPI-I 38920</v>
      </c>
      <c r="B2711" s="367" t="s">
        <v>8342</v>
      </c>
      <c r="C2711" s="367">
        <v>38920</v>
      </c>
      <c r="D2711" s="368" t="s">
        <v>13386</v>
      </c>
      <c r="E2711" s="367" t="s">
        <v>8327</v>
      </c>
      <c r="F2711" s="367" t="s">
        <v>13387</v>
      </c>
      <c r="G2711" s="367" t="s">
        <v>13387</v>
      </c>
    </row>
    <row r="2712" spans="1:7" ht="22.5">
      <c r="A2712" s="366" t="str">
        <f t="shared" si="42"/>
        <v>SINAPI-I 3104</v>
      </c>
      <c r="B2712" s="367" t="s">
        <v>8342</v>
      </c>
      <c r="C2712" s="367">
        <v>3104</v>
      </c>
      <c r="D2712" s="368" t="s">
        <v>13388</v>
      </c>
      <c r="E2712" s="367" t="s">
        <v>8481</v>
      </c>
      <c r="F2712" s="367" t="s">
        <v>13389</v>
      </c>
      <c r="G2712" s="367" t="s">
        <v>13389</v>
      </c>
    </row>
    <row r="2713" spans="1:7" ht="22.5">
      <c r="A2713" s="366" t="str">
        <f t="shared" si="42"/>
        <v>SINAPI-I 12032</v>
      </c>
      <c r="B2713" s="367" t="s">
        <v>8342</v>
      </c>
      <c r="C2713" s="367">
        <v>12032</v>
      </c>
      <c r="D2713" s="368" t="s">
        <v>13390</v>
      </c>
      <c r="E2713" s="367" t="s">
        <v>9520</v>
      </c>
      <c r="F2713" s="367" t="s">
        <v>13391</v>
      </c>
      <c r="G2713" s="367" t="s">
        <v>13391</v>
      </c>
    </row>
    <row r="2714" spans="1:7" ht="22.5">
      <c r="A2714" s="366" t="str">
        <f t="shared" si="42"/>
        <v>SINAPI-I 12030</v>
      </c>
      <c r="B2714" s="367" t="s">
        <v>8342</v>
      </c>
      <c r="C2714" s="367">
        <v>12030</v>
      </c>
      <c r="D2714" s="368" t="s">
        <v>13392</v>
      </c>
      <c r="E2714" s="367" t="s">
        <v>9520</v>
      </c>
      <c r="F2714" s="367" t="s">
        <v>13393</v>
      </c>
      <c r="G2714" s="367" t="s">
        <v>13393</v>
      </c>
    </row>
    <row r="2715" spans="1:7">
      <c r="A2715" s="366" t="str">
        <f t="shared" si="42"/>
        <v>SINAPI-I 10908</v>
      </c>
      <c r="B2715" s="367" t="s">
        <v>8342</v>
      </c>
      <c r="C2715" s="367">
        <v>10908</v>
      </c>
      <c r="D2715" s="368" t="s">
        <v>13394</v>
      </c>
      <c r="E2715" s="367" t="s">
        <v>8327</v>
      </c>
      <c r="F2715" s="367" t="s">
        <v>11128</v>
      </c>
      <c r="G2715" s="367" t="s">
        <v>11128</v>
      </c>
    </row>
    <row r="2716" spans="1:7">
      <c r="A2716" s="366" t="str">
        <f t="shared" si="42"/>
        <v>SINAPI-I 10909</v>
      </c>
      <c r="B2716" s="367" t="s">
        <v>8342</v>
      </c>
      <c r="C2716" s="367">
        <v>10909</v>
      </c>
      <c r="D2716" s="368" t="s">
        <v>13395</v>
      </c>
      <c r="E2716" s="367" t="s">
        <v>8327</v>
      </c>
      <c r="F2716" s="367" t="s">
        <v>13396</v>
      </c>
      <c r="G2716" s="367" t="s">
        <v>13396</v>
      </c>
    </row>
    <row r="2717" spans="1:7">
      <c r="A2717" s="366" t="str">
        <f t="shared" si="42"/>
        <v>SINAPI-I 3669</v>
      </c>
      <c r="B2717" s="367" t="s">
        <v>8342</v>
      </c>
      <c r="C2717" s="367">
        <v>3669</v>
      </c>
      <c r="D2717" s="368" t="s">
        <v>13397</v>
      </c>
      <c r="E2717" s="367" t="s">
        <v>8327</v>
      </c>
      <c r="F2717" s="367" t="s">
        <v>13398</v>
      </c>
      <c r="G2717" s="367" t="s">
        <v>13398</v>
      </c>
    </row>
    <row r="2718" spans="1:7">
      <c r="A2718" s="366" t="str">
        <f t="shared" si="42"/>
        <v>SINAPI-I 20138</v>
      </c>
      <c r="B2718" s="367" t="s">
        <v>8342</v>
      </c>
      <c r="C2718" s="367">
        <v>20138</v>
      </c>
      <c r="D2718" s="368" t="s">
        <v>13399</v>
      </c>
      <c r="E2718" s="367" t="s">
        <v>8327</v>
      </c>
      <c r="F2718" s="367" t="s">
        <v>13400</v>
      </c>
      <c r="G2718" s="367" t="s">
        <v>13400</v>
      </c>
    </row>
    <row r="2719" spans="1:7">
      <c r="A2719" s="366" t="str">
        <f t="shared" si="42"/>
        <v>SINAPI-I 20139</v>
      </c>
      <c r="B2719" s="367" t="s">
        <v>8342</v>
      </c>
      <c r="C2719" s="367">
        <v>20139</v>
      </c>
      <c r="D2719" s="368" t="s">
        <v>13401</v>
      </c>
      <c r="E2719" s="367" t="s">
        <v>8327</v>
      </c>
      <c r="F2719" s="367" t="s">
        <v>13402</v>
      </c>
      <c r="G2719" s="367" t="s">
        <v>13402</v>
      </c>
    </row>
    <row r="2720" spans="1:7">
      <c r="A2720" s="366" t="str">
        <f t="shared" si="42"/>
        <v>SINAPI-I 3668</v>
      </c>
      <c r="B2720" s="367" t="s">
        <v>8342</v>
      </c>
      <c r="C2720" s="367">
        <v>3668</v>
      </c>
      <c r="D2720" s="368" t="s">
        <v>13403</v>
      </c>
      <c r="E2720" s="367" t="s">
        <v>8327</v>
      </c>
      <c r="F2720" s="367" t="s">
        <v>13404</v>
      </c>
      <c r="G2720" s="367" t="s">
        <v>13404</v>
      </c>
    </row>
    <row r="2721" spans="1:7">
      <c r="A2721" s="366" t="str">
        <f t="shared" si="42"/>
        <v>SINAPI-I 3656</v>
      </c>
      <c r="B2721" s="367" t="s">
        <v>8342</v>
      </c>
      <c r="C2721" s="367">
        <v>3656</v>
      </c>
      <c r="D2721" s="368" t="s">
        <v>13405</v>
      </c>
      <c r="E2721" s="367" t="s">
        <v>8327</v>
      </c>
      <c r="F2721" s="367" t="s">
        <v>13024</v>
      </c>
      <c r="G2721" s="367" t="s">
        <v>13024</v>
      </c>
    </row>
    <row r="2722" spans="1:7">
      <c r="A2722" s="366" t="str">
        <f t="shared" si="42"/>
        <v>SINAPI-I 10911</v>
      </c>
      <c r="B2722" s="367" t="s">
        <v>8342</v>
      </c>
      <c r="C2722" s="367">
        <v>10911</v>
      </c>
      <c r="D2722" s="368" t="s">
        <v>13406</v>
      </c>
      <c r="E2722" s="367" t="s">
        <v>8327</v>
      </c>
      <c r="F2722" s="367" t="s">
        <v>13407</v>
      </c>
      <c r="G2722" s="367" t="s">
        <v>13407</v>
      </c>
    </row>
    <row r="2723" spans="1:7">
      <c r="A2723" s="366" t="str">
        <f t="shared" si="42"/>
        <v>SINAPI-I 3654</v>
      </c>
      <c r="B2723" s="367" t="s">
        <v>8342</v>
      </c>
      <c r="C2723" s="367">
        <v>3654</v>
      </c>
      <c r="D2723" s="368" t="s">
        <v>13408</v>
      </c>
      <c r="E2723" s="367" t="s">
        <v>8327</v>
      </c>
      <c r="F2723" s="367" t="s">
        <v>9594</v>
      </c>
      <c r="G2723" s="367" t="s">
        <v>9594</v>
      </c>
    </row>
    <row r="2724" spans="1:7">
      <c r="A2724" s="366" t="str">
        <f t="shared" si="42"/>
        <v>SINAPI-I 3664</v>
      </c>
      <c r="B2724" s="367" t="s">
        <v>8342</v>
      </c>
      <c r="C2724" s="367">
        <v>3664</v>
      </c>
      <c r="D2724" s="368" t="s">
        <v>13409</v>
      </c>
      <c r="E2724" s="367" t="s">
        <v>8327</v>
      </c>
      <c r="F2724" s="367" t="s">
        <v>8990</v>
      </c>
      <c r="G2724" s="367" t="s">
        <v>8990</v>
      </c>
    </row>
    <row r="2725" spans="1:7">
      <c r="A2725" s="366" t="str">
        <f t="shared" si="42"/>
        <v>SINAPI-I 3657</v>
      </c>
      <c r="B2725" s="367" t="s">
        <v>8342</v>
      </c>
      <c r="C2725" s="367">
        <v>3657</v>
      </c>
      <c r="D2725" s="368" t="s">
        <v>13410</v>
      </c>
      <c r="E2725" s="367" t="s">
        <v>8327</v>
      </c>
      <c r="F2725" s="367" t="s">
        <v>13411</v>
      </c>
      <c r="G2725" s="367" t="s">
        <v>13411</v>
      </c>
    </row>
    <row r="2726" spans="1:7">
      <c r="A2726" s="366" t="str">
        <f t="shared" si="42"/>
        <v>SINAPI-I 12625</v>
      </c>
      <c r="B2726" s="367" t="s">
        <v>8342</v>
      </c>
      <c r="C2726" s="367">
        <v>12625</v>
      </c>
      <c r="D2726" s="368" t="s">
        <v>13412</v>
      </c>
      <c r="E2726" s="367" t="s">
        <v>8327</v>
      </c>
      <c r="F2726" s="367" t="s">
        <v>13413</v>
      </c>
      <c r="G2726" s="367" t="s">
        <v>13413</v>
      </c>
    </row>
    <row r="2727" spans="1:7">
      <c r="A2727" s="366" t="str">
        <f t="shared" si="42"/>
        <v>SINAPI-I 20136</v>
      </c>
      <c r="B2727" s="367" t="s">
        <v>8342</v>
      </c>
      <c r="C2727" s="367">
        <v>20136</v>
      </c>
      <c r="D2727" s="368" t="s">
        <v>13414</v>
      </c>
      <c r="E2727" s="367" t="s">
        <v>8327</v>
      </c>
      <c r="F2727" s="367" t="s">
        <v>13415</v>
      </c>
      <c r="G2727" s="367" t="s">
        <v>13415</v>
      </c>
    </row>
    <row r="2728" spans="1:7">
      <c r="A2728" s="366" t="str">
        <f t="shared" si="42"/>
        <v>SINAPI-I 20144</v>
      </c>
      <c r="B2728" s="367" t="s">
        <v>8342</v>
      </c>
      <c r="C2728" s="367">
        <v>20144</v>
      </c>
      <c r="D2728" s="368" t="s">
        <v>13416</v>
      </c>
      <c r="E2728" s="367" t="s">
        <v>8327</v>
      </c>
      <c r="F2728" s="367" t="s">
        <v>13417</v>
      </c>
      <c r="G2728" s="367" t="s">
        <v>13417</v>
      </c>
    </row>
    <row r="2729" spans="1:7">
      <c r="A2729" s="366" t="str">
        <f t="shared" si="42"/>
        <v>SINAPI-I 20143</v>
      </c>
      <c r="B2729" s="367" t="s">
        <v>8342</v>
      </c>
      <c r="C2729" s="367">
        <v>20143</v>
      </c>
      <c r="D2729" s="368" t="s">
        <v>13418</v>
      </c>
      <c r="E2729" s="367" t="s">
        <v>8327</v>
      </c>
      <c r="F2729" s="367" t="s">
        <v>13419</v>
      </c>
      <c r="G2729" s="367" t="s">
        <v>13419</v>
      </c>
    </row>
    <row r="2730" spans="1:7">
      <c r="A2730" s="366" t="str">
        <f t="shared" si="42"/>
        <v>SINAPI-I 20145</v>
      </c>
      <c r="B2730" s="367" t="s">
        <v>8342</v>
      </c>
      <c r="C2730" s="367">
        <v>20145</v>
      </c>
      <c r="D2730" s="368" t="s">
        <v>13420</v>
      </c>
      <c r="E2730" s="367" t="s">
        <v>8327</v>
      </c>
      <c r="F2730" s="367" t="s">
        <v>13421</v>
      </c>
      <c r="G2730" s="367" t="s">
        <v>13421</v>
      </c>
    </row>
    <row r="2731" spans="1:7">
      <c r="A2731" s="366" t="str">
        <f t="shared" si="42"/>
        <v>SINAPI-I 20146</v>
      </c>
      <c r="B2731" s="367" t="s">
        <v>8342</v>
      </c>
      <c r="C2731" s="367">
        <v>20146</v>
      </c>
      <c r="D2731" s="368" t="s">
        <v>13422</v>
      </c>
      <c r="E2731" s="367" t="s">
        <v>8327</v>
      </c>
      <c r="F2731" s="367" t="s">
        <v>13423</v>
      </c>
      <c r="G2731" s="367" t="s">
        <v>13423</v>
      </c>
    </row>
    <row r="2732" spans="1:7">
      <c r="A2732" s="366" t="str">
        <f t="shared" si="42"/>
        <v>SINAPI-I 20140</v>
      </c>
      <c r="B2732" s="367" t="s">
        <v>8342</v>
      </c>
      <c r="C2732" s="367">
        <v>20140</v>
      </c>
      <c r="D2732" s="368" t="s">
        <v>13424</v>
      </c>
      <c r="E2732" s="367" t="s">
        <v>8327</v>
      </c>
      <c r="F2732" s="367" t="s">
        <v>9601</v>
      </c>
      <c r="G2732" s="367" t="s">
        <v>9601</v>
      </c>
    </row>
    <row r="2733" spans="1:7">
      <c r="A2733" s="366" t="str">
        <f t="shared" si="42"/>
        <v>SINAPI-I 20141</v>
      </c>
      <c r="B2733" s="367" t="s">
        <v>8342</v>
      </c>
      <c r="C2733" s="367">
        <v>20141</v>
      </c>
      <c r="D2733" s="368" t="s">
        <v>13425</v>
      </c>
      <c r="E2733" s="367" t="s">
        <v>8327</v>
      </c>
      <c r="F2733" s="367" t="s">
        <v>10955</v>
      </c>
      <c r="G2733" s="367" t="s">
        <v>10955</v>
      </c>
    </row>
    <row r="2734" spans="1:7">
      <c r="A2734" s="366" t="str">
        <f t="shared" si="42"/>
        <v>SINAPI-I 20142</v>
      </c>
      <c r="B2734" s="367" t="s">
        <v>8342</v>
      </c>
      <c r="C2734" s="367">
        <v>20142</v>
      </c>
      <c r="D2734" s="368" t="s">
        <v>13426</v>
      </c>
      <c r="E2734" s="367" t="s">
        <v>8327</v>
      </c>
      <c r="F2734" s="367" t="s">
        <v>13427</v>
      </c>
      <c r="G2734" s="367" t="s">
        <v>13427</v>
      </c>
    </row>
    <row r="2735" spans="1:7">
      <c r="A2735" s="366" t="str">
        <f t="shared" si="42"/>
        <v>SINAPI-I 3659</v>
      </c>
      <c r="B2735" s="367" t="s">
        <v>8342</v>
      </c>
      <c r="C2735" s="367">
        <v>3659</v>
      </c>
      <c r="D2735" s="368" t="s">
        <v>13428</v>
      </c>
      <c r="E2735" s="367" t="s">
        <v>8327</v>
      </c>
      <c r="F2735" s="367" t="s">
        <v>13429</v>
      </c>
      <c r="G2735" s="367" t="s">
        <v>13429</v>
      </c>
    </row>
    <row r="2736" spans="1:7">
      <c r="A2736" s="366" t="str">
        <f t="shared" si="42"/>
        <v>SINAPI-I 3660</v>
      </c>
      <c r="B2736" s="367" t="s">
        <v>8342</v>
      </c>
      <c r="C2736" s="367">
        <v>3660</v>
      </c>
      <c r="D2736" s="368" t="s">
        <v>13430</v>
      </c>
      <c r="E2736" s="367" t="s">
        <v>8327</v>
      </c>
      <c r="F2736" s="367" t="s">
        <v>10159</v>
      </c>
      <c r="G2736" s="367" t="s">
        <v>10159</v>
      </c>
    </row>
    <row r="2737" spans="1:7">
      <c r="A2737" s="366" t="str">
        <f t="shared" si="42"/>
        <v>SINAPI-I 3662</v>
      </c>
      <c r="B2737" s="367" t="s">
        <v>8342</v>
      </c>
      <c r="C2737" s="367">
        <v>3662</v>
      </c>
      <c r="D2737" s="368" t="s">
        <v>13431</v>
      </c>
      <c r="E2737" s="367" t="s">
        <v>8327</v>
      </c>
      <c r="F2737" s="367" t="s">
        <v>11803</v>
      </c>
      <c r="G2737" s="367" t="s">
        <v>11803</v>
      </c>
    </row>
    <row r="2738" spans="1:7">
      <c r="A2738" s="366" t="str">
        <f t="shared" si="42"/>
        <v>SINAPI-I 3661</v>
      </c>
      <c r="B2738" s="367" t="s">
        <v>8342</v>
      </c>
      <c r="C2738" s="367">
        <v>3661</v>
      </c>
      <c r="D2738" s="368" t="s">
        <v>13432</v>
      </c>
      <c r="E2738" s="367" t="s">
        <v>8327</v>
      </c>
      <c r="F2738" s="367" t="s">
        <v>9792</v>
      </c>
      <c r="G2738" s="367" t="s">
        <v>9792</v>
      </c>
    </row>
    <row r="2739" spans="1:7">
      <c r="A2739" s="366" t="str">
        <f t="shared" si="42"/>
        <v>SINAPI-I 3658</v>
      </c>
      <c r="B2739" s="367" t="s">
        <v>8342</v>
      </c>
      <c r="C2739" s="367">
        <v>3658</v>
      </c>
      <c r="D2739" s="368" t="s">
        <v>13433</v>
      </c>
      <c r="E2739" s="367" t="s">
        <v>8327</v>
      </c>
      <c r="F2739" s="367" t="s">
        <v>9787</v>
      </c>
      <c r="G2739" s="367" t="s">
        <v>9787</v>
      </c>
    </row>
    <row r="2740" spans="1:7">
      <c r="A2740" s="366" t="str">
        <f t="shared" si="42"/>
        <v>SINAPI-I 3670</v>
      </c>
      <c r="B2740" s="367" t="s">
        <v>8342</v>
      </c>
      <c r="C2740" s="367">
        <v>3670</v>
      </c>
      <c r="D2740" s="368" t="s">
        <v>13434</v>
      </c>
      <c r="E2740" s="367" t="s">
        <v>8327</v>
      </c>
      <c r="F2740" s="367" t="s">
        <v>13435</v>
      </c>
      <c r="G2740" s="367" t="s">
        <v>13435</v>
      </c>
    </row>
    <row r="2741" spans="1:7">
      <c r="A2741" s="366" t="str">
        <f t="shared" si="42"/>
        <v>SINAPI-I 3666</v>
      </c>
      <c r="B2741" s="367" t="s">
        <v>8342</v>
      </c>
      <c r="C2741" s="367">
        <v>3666</v>
      </c>
      <c r="D2741" s="368" t="s">
        <v>13436</v>
      </c>
      <c r="E2741" s="367" t="s">
        <v>8327</v>
      </c>
      <c r="F2741" s="367" t="s">
        <v>8741</v>
      </c>
      <c r="G2741" s="367" t="s">
        <v>8741</v>
      </c>
    </row>
    <row r="2742" spans="1:7">
      <c r="A2742" s="366" t="str">
        <f t="shared" si="42"/>
        <v>SINAPI-I 14157</v>
      </c>
      <c r="B2742" s="367" t="s">
        <v>8342</v>
      </c>
      <c r="C2742" s="367">
        <v>14157</v>
      </c>
      <c r="D2742" s="368" t="s">
        <v>13437</v>
      </c>
      <c r="E2742" s="367" t="s">
        <v>8327</v>
      </c>
      <c r="F2742" s="367" t="s">
        <v>10314</v>
      </c>
      <c r="G2742" s="367" t="s">
        <v>10314</v>
      </c>
    </row>
    <row r="2743" spans="1:7">
      <c r="A2743" s="366" t="str">
        <f t="shared" si="42"/>
        <v>SINAPI-I 3653</v>
      </c>
      <c r="B2743" s="367" t="s">
        <v>8342</v>
      </c>
      <c r="C2743" s="367">
        <v>3653</v>
      </c>
      <c r="D2743" s="368" t="s">
        <v>13438</v>
      </c>
      <c r="E2743" s="367" t="s">
        <v>8327</v>
      </c>
      <c r="F2743" s="367" t="s">
        <v>13439</v>
      </c>
      <c r="G2743" s="367" t="s">
        <v>13439</v>
      </c>
    </row>
    <row r="2744" spans="1:7">
      <c r="A2744" s="366" t="str">
        <f t="shared" si="42"/>
        <v>SINAPI-I 3649</v>
      </c>
      <c r="B2744" s="367" t="s">
        <v>8342</v>
      </c>
      <c r="C2744" s="367">
        <v>3649</v>
      </c>
      <c r="D2744" s="368" t="s">
        <v>13440</v>
      </c>
      <c r="E2744" s="367" t="s">
        <v>8327</v>
      </c>
      <c r="F2744" s="367" t="s">
        <v>13441</v>
      </c>
      <c r="G2744" s="367" t="s">
        <v>13441</v>
      </c>
    </row>
    <row r="2745" spans="1:7" ht="22.5">
      <c r="A2745" s="366" t="str">
        <f t="shared" si="42"/>
        <v>SINAPI-I 42696</v>
      </c>
      <c r="B2745" s="367" t="s">
        <v>8342</v>
      </c>
      <c r="C2745" s="367">
        <v>42696</v>
      </c>
      <c r="D2745" s="368" t="s">
        <v>13442</v>
      </c>
      <c r="E2745" s="367" t="s">
        <v>8327</v>
      </c>
      <c r="F2745" s="367" t="s">
        <v>13443</v>
      </c>
      <c r="G2745" s="367" t="s">
        <v>13443</v>
      </c>
    </row>
    <row r="2746" spans="1:7" ht="22.5">
      <c r="A2746" s="366" t="str">
        <f t="shared" si="42"/>
        <v>SINAPI-I 42697</v>
      </c>
      <c r="B2746" s="367" t="s">
        <v>8342</v>
      </c>
      <c r="C2746" s="367">
        <v>42697</v>
      </c>
      <c r="D2746" s="368" t="s">
        <v>13444</v>
      </c>
      <c r="E2746" s="367" t="s">
        <v>8327</v>
      </c>
      <c r="F2746" s="367" t="s">
        <v>13445</v>
      </c>
      <c r="G2746" s="367" t="s">
        <v>13445</v>
      </c>
    </row>
    <row r="2747" spans="1:7" ht="22.5">
      <c r="A2747" s="366" t="str">
        <f t="shared" si="42"/>
        <v>SINAPI-I 42698</v>
      </c>
      <c r="B2747" s="367" t="s">
        <v>8342</v>
      </c>
      <c r="C2747" s="367">
        <v>42698</v>
      </c>
      <c r="D2747" s="368" t="s">
        <v>13446</v>
      </c>
      <c r="E2747" s="367" t="s">
        <v>8327</v>
      </c>
      <c r="F2747" s="367" t="s">
        <v>13447</v>
      </c>
      <c r="G2747" s="367" t="s">
        <v>13447</v>
      </c>
    </row>
    <row r="2748" spans="1:7">
      <c r="A2748" s="366" t="str">
        <f t="shared" si="42"/>
        <v>SINAPI-I 39875</v>
      </c>
      <c r="B2748" s="367" t="s">
        <v>8342</v>
      </c>
      <c r="C2748" s="367">
        <v>39875</v>
      </c>
      <c r="D2748" s="368" t="s">
        <v>13448</v>
      </c>
      <c r="E2748" s="367" t="s">
        <v>8327</v>
      </c>
      <c r="F2748" s="367" t="s">
        <v>13449</v>
      </c>
      <c r="G2748" s="367" t="s">
        <v>13449</v>
      </c>
    </row>
    <row r="2749" spans="1:7">
      <c r="A2749" s="366" t="str">
        <f t="shared" si="42"/>
        <v>SINAPI-I 39876</v>
      </c>
      <c r="B2749" s="367" t="s">
        <v>8342</v>
      </c>
      <c r="C2749" s="367">
        <v>39876</v>
      </c>
      <c r="D2749" s="368" t="s">
        <v>13450</v>
      </c>
      <c r="E2749" s="367" t="s">
        <v>8327</v>
      </c>
      <c r="F2749" s="367" t="s">
        <v>13451</v>
      </c>
      <c r="G2749" s="367" t="s">
        <v>13451</v>
      </c>
    </row>
    <row r="2750" spans="1:7">
      <c r="A2750" s="366" t="str">
        <f t="shared" si="42"/>
        <v>SINAPI-I 39877</v>
      </c>
      <c r="B2750" s="367" t="s">
        <v>8342</v>
      </c>
      <c r="C2750" s="367">
        <v>39877</v>
      </c>
      <c r="D2750" s="368" t="s">
        <v>13452</v>
      </c>
      <c r="E2750" s="367" t="s">
        <v>8327</v>
      </c>
      <c r="F2750" s="367" t="s">
        <v>13453</v>
      </c>
      <c r="G2750" s="367" t="s">
        <v>13453</v>
      </c>
    </row>
    <row r="2751" spans="1:7">
      <c r="A2751" s="366" t="str">
        <f t="shared" si="42"/>
        <v>SINAPI-I 39878</v>
      </c>
      <c r="B2751" s="367" t="s">
        <v>8342</v>
      </c>
      <c r="C2751" s="367">
        <v>39878</v>
      </c>
      <c r="D2751" s="368" t="s">
        <v>13454</v>
      </c>
      <c r="E2751" s="367" t="s">
        <v>8327</v>
      </c>
      <c r="F2751" s="367" t="s">
        <v>13455</v>
      </c>
      <c r="G2751" s="367" t="s">
        <v>13455</v>
      </c>
    </row>
    <row r="2752" spans="1:7">
      <c r="A2752" s="366" t="str">
        <f t="shared" si="42"/>
        <v>SINAPI-I 39872</v>
      </c>
      <c r="B2752" s="367" t="s">
        <v>8342</v>
      </c>
      <c r="C2752" s="367">
        <v>39872</v>
      </c>
      <c r="D2752" s="368" t="s">
        <v>13456</v>
      </c>
      <c r="E2752" s="367" t="s">
        <v>8327</v>
      </c>
      <c r="F2752" s="367" t="s">
        <v>13457</v>
      </c>
      <c r="G2752" s="367" t="s">
        <v>13457</v>
      </c>
    </row>
    <row r="2753" spans="1:7">
      <c r="A2753" s="366" t="str">
        <f t="shared" si="42"/>
        <v>SINAPI-I 39873</v>
      </c>
      <c r="B2753" s="367" t="s">
        <v>8342</v>
      </c>
      <c r="C2753" s="367">
        <v>39873</v>
      </c>
      <c r="D2753" s="368" t="s">
        <v>13458</v>
      </c>
      <c r="E2753" s="367" t="s">
        <v>8327</v>
      </c>
      <c r="F2753" s="367" t="s">
        <v>13459</v>
      </c>
      <c r="G2753" s="367" t="s">
        <v>13459</v>
      </c>
    </row>
    <row r="2754" spans="1:7">
      <c r="A2754" s="366" t="str">
        <f t="shared" si="42"/>
        <v>SINAPI-I 39874</v>
      </c>
      <c r="B2754" s="367" t="s">
        <v>8342</v>
      </c>
      <c r="C2754" s="367">
        <v>39874</v>
      </c>
      <c r="D2754" s="368" t="s">
        <v>13460</v>
      </c>
      <c r="E2754" s="367" t="s">
        <v>8327</v>
      </c>
      <c r="F2754" s="367" t="s">
        <v>13461</v>
      </c>
      <c r="G2754" s="367" t="s">
        <v>13461</v>
      </c>
    </row>
    <row r="2755" spans="1:7">
      <c r="A2755" s="366" t="str">
        <f t="shared" si="42"/>
        <v>SINAPI-I 3674</v>
      </c>
      <c r="B2755" s="367" t="s">
        <v>8342</v>
      </c>
      <c r="C2755" s="367">
        <v>3674</v>
      </c>
      <c r="D2755" s="368" t="s">
        <v>13462</v>
      </c>
      <c r="E2755" s="367" t="s">
        <v>8523</v>
      </c>
      <c r="F2755" s="367" t="s">
        <v>13463</v>
      </c>
      <c r="G2755" s="367" t="s">
        <v>13463</v>
      </c>
    </row>
    <row r="2756" spans="1:7">
      <c r="A2756" s="366" t="str">
        <f t="shared" si="42"/>
        <v>SINAPI-I 3681</v>
      </c>
      <c r="B2756" s="367" t="s">
        <v>8342</v>
      </c>
      <c r="C2756" s="367">
        <v>3681</v>
      </c>
      <c r="D2756" s="368" t="s">
        <v>13464</v>
      </c>
      <c r="E2756" s="367" t="s">
        <v>8523</v>
      </c>
      <c r="F2756" s="367" t="s">
        <v>13465</v>
      </c>
      <c r="G2756" s="367" t="s">
        <v>13465</v>
      </c>
    </row>
    <row r="2757" spans="1:7">
      <c r="A2757" s="366" t="str">
        <f t="shared" si="42"/>
        <v>SINAPI-I 3676</v>
      </c>
      <c r="B2757" s="367" t="s">
        <v>8342</v>
      </c>
      <c r="C2757" s="367">
        <v>3676</v>
      </c>
      <c r="D2757" s="368" t="s">
        <v>13466</v>
      </c>
      <c r="E2757" s="367" t="s">
        <v>8523</v>
      </c>
      <c r="F2757" s="367" t="s">
        <v>13467</v>
      </c>
      <c r="G2757" s="367" t="s">
        <v>13467</v>
      </c>
    </row>
    <row r="2758" spans="1:7">
      <c r="A2758" s="366" t="str">
        <f t="shared" si="42"/>
        <v>SINAPI-I 3679</v>
      </c>
      <c r="B2758" s="367" t="s">
        <v>8342</v>
      </c>
      <c r="C2758" s="367">
        <v>3679</v>
      </c>
      <c r="D2758" s="368" t="s">
        <v>13468</v>
      </c>
      <c r="E2758" s="367" t="s">
        <v>8523</v>
      </c>
      <c r="F2758" s="367" t="s">
        <v>13469</v>
      </c>
      <c r="G2758" s="367" t="s">
        <v>13469</v>
      </c>
    </row>
    <row r="2759" spans="1:7">
      <c r="A2759" s="366" t="str">
        <f t="shared" ref="A2759:A2822" si="43">CONCATENAR</f>
        <v>SINAPI-I 3672</v>
      </c>
      <c r="B2759" s="367" t="s">
        <v>8342</v>
      </c>
      <c r="C2759" s="367">
        <v>3672</v>
      </c>
      <c r="D2759" s="368" t="s">
        <v>13470</v>
      </c>
      <c r="E2759" s="367" t="s">
        <v>8523</v>
      </c>
      <c r="F2759" s="367" t="s">
        <v>8359</v>
      </c>
      <c r="G2759" s="367" t="s">
        <v>8359</v>
      </c>
    </row>
    <row r="2760" spans="1:7">
      <c r="A2760" s="366" t="str">
        <f t="shared" si="43"/>
        <v>SINAPI-I 3671</v>
      </c>
      <c r="B2760" s="367" t="s">
        <v>8342</v>
      </c>
      <c r="C2760" s="367">
        <v>3671</v>
      </c>
      <c r="D2760" s="368" t="s">
        <v>13471</v>
      </c>
      <c r="E2760" s="367" t="s">
        <v>8523</v>
      </c>
      <c r="F2760" s="367" t="s">
        <v>10314</v>
      </c>
      <c r="G2760" s="367" t="s">
        <v>10314</v>
      </c>
    </row>
    <row r="2761" spans="1:7">
      <c r="A2761" s="366" t="str">
        <f t="shared" si="43"/>
        <v>SINAPI-I 3673</v>
      </c>
      <c r="B2761" s="367" t="s">
        <v>8342</v>
      </c>
      <c r="C2761" s="367">
        <v>3673</v>
      </c>
      <c r="D2761" s="368" t="s">
        <v>13472</v>
      </c>
      <c r="E2761" s="367" t="s">
        <v>8523</v>
      </c>
      <c r="F2761" s="367" t="s">
        <v>13473</v>
      </c>
      <c r="G2761" s="367" t="s">
        <v>13473</v>
      </c>
    </row>
    <row r="2762" spans="1:7" ht="22.5">
      <c r="A2762" s="366" t="str">
        <f t="shared" si="43"/>
        <v>SINAPI-I 38394</v>
      </c>
      <c r="B2762" s="367" t="s">
        <v>8342</v>
      </c>
      <c r="C2762" s="367">
        <v>38394</v>
      </c>
      <c r="D2762" s="368" t="s">
        <v>13474</v>
      </c>
      <c r="E2762" s="367" t="s">
        <v>8327</v>
      </c>
      <c r="F2762" s="367" t="s">
        <v>13475</v>
      </c>
      <c r="G2762" s="367" t="s">
        <v>13475</v>
      </c>
    </row>
    <row r="2763" spans="1:7">
      <c r="A2763" s="366" t="str">
        <f t="shared" si="43"/>
        <v>SINAPI-I 3729</v>
      </c>
      <c r="B2763" s="367" t="s">
        <v>8342</v>
      </c>
      <c r="C2763" s="367">
        <v>3729</v>
      </c>
      <c r="D2763" s="368" t="s">
        <v>13476</v>
      </c>
      <c r="E2763" s="367" t="s">
        <v>8327</v>
      </c>
      <c r="F2763" s="367" t="s">
        <v>13477</v>
      </c>
      <c r="G2763" s="367" t="s">
        <v>13477</v>
      </c>
    </row>
    <row r="2764" spans="1:7" ht="45">
      <c r="A2764" s="366" t="str">
        <f t="shared" si="43"/>
        <v>SINAPI-I 39357</v>
      </c>
      <c r="B2764" s="367" t="s">
        <v>8342</v>
      </c>
      <c r="C2764" s="367">
        <v>39357</v>
      </c>
      <c r="D2764" s="368" t="s">
        <v>13478</v>
      </c>
      <c r="E2764" s="367" t="s">
        <v>8327</v>
      </c>
      <c r="F2764" s="367" t="s">
        <v>13479</v>
      </c>
      <c r="G2764" s="367" t="s">
        <v>13479</v>
      </c>
    </row>
    <row r="2765" spans="1:7" ht="45">
      <c r="A2765" s="366" t="str">
        <f t="shared" si="43"/>
        <v>SINAPI-I 39358</v>
      </c>
      <c r="B2765" s="367" t="s">
        <v>8342</v>
      </c>
      <c r="C2765" s="367">
        <v>39358</v>
      </c>
      <c r="D2765" s="368" t="s">
        <v>13480</v>
      </c>
      <c r="E2765" s="367" t="s">
        <v>8327</v>
      </c>
      <c r="F2765" s="367" t="s">
        <v>13481</v>
      </c>
      <c r="G2765" s="367" t="s">
        <v>13481</v>
      </c>
    </row>
    <row r="2766" spans="1:7" ht="45">
      <c r="A2766" s="366" t="str">
        <f t="shared" si="43"/>
        <v>SINAPI-I 39356</v>
      </c>
      <c r="B2766" s="367" t="s">
        <v>8342</v>
      </c>
      <c r="C2766" s="367">
        <v>39356</v>
      </c>
      <c r="D2766" s="368" t="s">
        <v>13482</v>
      </c>
      <c r="E2766" s="367" t="s">
        <v>8327</v>
      </c>
      <c r="F2766" s="367" t="s">
        <v>13483</v>
      </c>
      <c r="G2766" s="367" t="s">
        <v>13483</v>
      </c>
    </row>
    <row r="2767" spans="1:7" ht="45">
      <c r="A2767" s="366" t="str">
        <f t="shared" si="43"/>
        <v>SINAPI-I 39355</v>
      </c>
      <c r="B2767" s="367" t="s">
        <v>8342</v>
      </c>
      <c r="C2767" s="367">
        <v>39355</v>
      </c>
      <c r="D2767" s="368" t="s">
        <v>13484</v>
      </c>
      <c r="E2767" s="367" t="s">
        <v>8327</v>
      </c>
      <c r="F2767" s="367" t="s">
        <v>13485</v>
      </c>
      <c r="G2767" s="367" t="s">
        <v>13485</v>
      </c>
    </row>
    <row r="2768" spans="1:7" ht="45">
      <c r="A2768" s="366" t="str">
        <f t="shared" si="43"/>
        <v>SINAPI-I 39353</v>
      </c>
      <c r="B2768" s="367" t="s">
        <v>8342</v>
      </c>
      <c r="C2768" s="367">
        <v>39353</v>
      </c>
      <c r="D2768" s="368" t="s">
        <v>13486</v>
      </c>
      <c r="E2768" s="367" t="s">
        <v>8327</v>
      </c>
      <c r="F2768" s="367" t="s">
        <v>13487</v>
      </c>
      <c r="G2768" s="367" t="s">
        <v>13487</v>
      </c>
    </row>
    <row r="2769" spans="1:7" ht="45">
      <c r="A2769" s="366" t="str">
        <f t="shared" si="43"/>
        <v>SINAPI-I 39354</v>
      </c>
      <c r="B2769" s="367" t="s">
        <v>8342</v>
      </c>
      <c r="C2769" s="367">
        <v>39354</v>
      </c>
      <c r="D2769" s="368" t="s">
        <v>13488</v>
      </c>
      <c r="E2769" s="367" t="s">
        <v>8327</v>
      </c>
      <c r="F2769" s="367" t="s">
        <v>13489</v>
      </c>
      <c r="G2769" s="367" t="s">
        <v>13489</v>
      </c>
    </row>
    <row r="2770" spans="1:7">
      <c r="A2770" s="366" t="str">
        <f t="shared" si="43"/>
        <v>SINAPI-I 39398</v>
      </c>
      <c r="B2770" s="367" t="s">
        <v>8342</v>
      </c>
      <c r="C2770" s="367">
        <v>39398</v>
      </c>
      <c r="D2770" s="368" t="s">
        <v>13490</v>
      </c>
      <c r="E2770" s="367" t="s">
        <v>8327</v>
      </c>
      <c r="F2770" s="367" t="s">
        <v>13491</v>
      </c>
      <c r="G2770" s="367" t="s">
        <v>13491</v>
      </c>
    </row>
    <row r="2771" spans="1:7" ht="22.5">
      <c r="A2771" s="366" t="str">
        <f t="shared" si="43"/>
        <v>SINAPI-I 13343</v>
      </c>
      <c r="B2771" s="367" t="s">
        <v>8342</v>
      </c>
      <c r="C2771" s="367">
        <v>13343</v>
      </c>
      <c r="D2771" s="368" t="s">
        <v>13492</v>
      </c>
      <c r="E2771" s="367" t="s">
        <v>8327</v>
      </c>
      <c r="F2771" s="367" t="s">
        <v>13493</v>
      </c>
      <c r="G2771" s="367" t="s">
        <v>13493</v>
      </c>
    </row>
    <row r="2772" spans="1:7" ht="22.5">
      <c r="A2772" s="366" t="str">
        <f t="shared" si="43"/>
        <v>SINAPI-I 12118</v>
      </c>
      <c r="B2772" s="367" t="s">
        <v>8342</v>
      </c>
      <c r="C2772" s="367">
        <v>12118</v>
      </c>
      <c r="D2772" s="368" t="s">
        <v>13494</v>
      </c>
      <c r="E2772" s="367" t="s">
        <v>8327</v>
      </c>
      <c r="F2772" s="367" t="s">
        <v>13495</v>
      </c>
      <c r="G2772" s="367" t="s">
        <v>13495</v>
      </c>
    </row>
    <row r="2773" spans="1:7" ht="33.75">
      <c r="A2773" s="366" t="str">
        <f t="shared" si="43"/>
        <v>SINAPI-I 39482</v>
      </c>
      <c r="B2773" s="367" t="s">
        <v>8342</v>
      </c>
      <c r="C2773" s="367">
        <v>39482</v>
      </c>
      <c r="D2773" s="368" t="s">
        <v>13496</v>
      </c>
      <c r="E2773" s="367" t="s">
        <v>8327</v>
      </c>
      <c r="F2773" s="367" t="s">
        <v>13497</v>
      </c>
      <c r="G2773" s="367" t="s">
        <v>13497</v>
      </c>
    </row>
    <row r="2774" spans="1:7" ht="33.75">
      <c r="A2774" s="366" t="str">
        <f t="shared" si="43"/>
        <v>SINAPI-I 39486</v>
      </c>
      <c r="B2774" s="367" t="s">
        <v>8342</v>
      </c>
      <c r="C2774" s="367">
        <v>39486</v>
      </c>
      <c r="D2774" s="368" t="s">
        <v>13498</v>
      </c>
      <c r="E2774" s="367" t="s">
        <v>8327</v>
      </c>
      <c r="F2774" s="367" t="s">
        <v>13499</v>
      </c>
      <c r="G2774" s="367" t="s">
        <v>13499</v>
      </c>
    </row>
    <row r="2775" spans="1:7" ht="33.75">
      <c r="A2775" s="366" t="str">
        <f t="shared" si="43"/>
        <v>SINAPI-I 39483</v>
      </c>
      <c r="B2775" s="367" t="s">
        <v>8342</v>
      </c>
      <c r="C2775" s="367">
        <v>39483</v>
      </c>
      <c r="D2775" s="368" t="s">
        <v>13500</v>
      </c>
      <c r="E2775" s="367" t="s">
        <v>8327</v>
      </c>
      <c r="F2775" s="367" t="s">
        <v>13501</v>
      </c>
      <c r="G2775" s="367" t="s">
        <v>13501</v>
      </c>
    </row>
    <row r="2776" spans="1:7" ht="33.75">
      <c r="A2776" s="366" t="str">
        <f t="shared" si="43"/>
        <v>SINAPI-I 39487</v>
      </c>
      <c r="B2776" s="367" t="s">
        <v>8342</v>
      </c>
      <c r="C2776" s="367">
        <v>39487</v>
      </c>
      <c r="D2776" s="368" t="s">
        <v>13502</v>
      </c>
      <c r="E2776" s="367" t="s">
        <v>8327</v>
      </c>
      <c r="F2776" s="367" t="s">
        <v>13503</v>
      </c>
      <c r="G2776" s="367" t="s">
        <v>13503</v>
      </c>
    </row>
    <row r="2777" spans="1:7" ht="33.75">
      <c r="A2777" s="366" t="str">
        <f t="shared" si="43"/>
        <v>SINAPI-I 39484</v>
      </c>
      <c r="B2777" s="367" t="s">
        <v>8342</v>
      </c>
      <c r="C2777" s="367">
        <v>39484</v>
      </c>
      <c r="D2777" s="368" t="s">
        <v>13504</v>
      </c>
      <c r="E2777" s="367" t="s">
        <v>8327</v>
      </c>
      <c r="F2777" s="367" t="s">
        <v>13505</v>
      </c>
      <c r="G2777" s="367" t="s">
        <v>13505</v>
      </c>
    </row>
    <row r="2778" spans="1:7" ht="33.75">
      <c r="A2778" s="366" t="str">
        <f t="shared" si="43"/>
        <v>SINAPI-I 39488</v>
      </c>
      <c r="B2778" s="367" t="s">
        <v>8342</v>
      </c>
      <c r="C2778" s="367">
        <v>39488</v>
      </c>
      <c r="D2778" s="368" t="s">
        <v>13506</v>
      </c>
      <c r="E2778" s="367" t="s">
        <v>8327</v>
      </c>
      <c r="F2778" s="367" t="s">
        <v>13507</v>
      </c>
      <c r="G2778" s="367" t="s">
        <v>13507</v>
      </c>
    </row>
    <row r="2779" spans="1:7" ht="33.75">
      <c r="A2779" s="366" t="str">
        <f t="shared" si="43"/>
        <v>SINAPI-I 39485</v>
      </c>
      <c r="B2779" s="367" t="s">
        <v>8342</v>
      </c>
      <c r="C2779" s="367">
        <v>39485</v>
      </c>
      <c r="D2779" s="368" t="s">
        <v>13508</v>
      </c>
      <c r="E2779" s="367" t="s">
        <v>8327</v>
      </c>
      <c r="F2779" s="367" t="s">
        <v>13509</v>
      </c>
      <c r="G2779" s="367" t="s">
        <v>13509</v>
      </c>
    </row>
    <row r="2780" spans="1:7" ht="33.75">
      <c r="A2780" s="366" t="str">
        <f t="shared" si="43"/>
        <v>SINAPI-I 39489</v>
      </c>
      <c r="B2780" s="367" t="s">
        <v>8342</v>
      </c>
      <c r="C2780" s="367">
        <v>39489</v>
      </c>
      <c r="D2780" s="368" t="s">
        <v>13510</v>
      </c>
      <c r="E2780" s="367" t="s">
        <v>8327</v>
      </c>
      <c r="F2780" s="367" t="s">
        <v>13511</v>
      </c>
      <c r="G2780" s="367" t="s">
        <v>13511</v>
      </c>
    </row>
    <row r="2781" spans="1:7" ht="33.75">
      <c r="A2781" s="366" t="str">
        <f t="shared" si="43"/>
        <v>SINAPI-I 39494</v>
      </c>
      <c r="B2781" s="367" t="s">
        <v>8342</v>
      </c>
      <c r="C2781" s="367">
        <v>39494</v>
      </c>
      <c r="D2781" s="368" t="s">
        <v>13512</v>
      </c>
      <c r="E2781" s="367" t="s">
        <v>8327</v>
      </c>
      <c r="F2781" s="367" t="s">
        <v>13513</v>
      </c>
      <c r="G2781" s="367" t="s">
        <v>13513</v>
      </c>
    </row>
    <row r="2782" spans="1:7" ht="33.75">
      <c r="A2782" s="366" t="str">
        <f t="shared" si="43"/>
        <v>SINAPI-I 39490</v>
      </c>
      <c r="B2782" s="367" t="s">
        <v>8342</v>
      </c>
      <c r="C2782" s="367">
        <v>39490</v>
      </c>
      <c r="D2782" s="368" t="s">
        <v>13514</v>
      </c>
      <c r="E2782" s="367" t="s">
        <v>8327</v>
      </c>
      <c r="F2782" s="367" t="s">
        <v>13515</v>
      </c>
      <c r="G2782" s="367" t="s">
        <v>13515</v>
      </c>
    </row>
    <row r="2783" spans="1:7" ht="33.75">
      <c r="A2783" s="366" t="str">
        <f t="shared" si="43"/>
        <v>SINAPI-I 39495</v>
      </c>
      <c r="B2783" s="367" t="s">
        <v>8342</v>
      </c>
      <c r="C2783" s="367">
        <v>39495</v>
      </c>
      <c r="D2783" s="368" t="s">
        <v>13516</v>
      </c>
      <c r="E2783" s="367" t="s">
        <v>8327</v>
      </c>
      <c r="F2783" s="367" t="s">
        <v>13497</v>
      </c>
      <c r="G2783" s="367" t="s">
        <v>13497</v>
      </c>
    </row>
    <row r="2784" spans="1:7" ht="33.75">
      <c r="A2784" s="366" t="str">
        <f t="shared" si="43"/>
        <v>SINAPI-I 39491</v>
      </c>
      <c r="B2784" s="367" t="s">
        <v>8342</v>
      </c>
      <c r="C2784" s="367">
        <v>39491</v>
      </c>
      <c r="D2784" s="368" t="s">
        <v>13517</v>
      </c>
      <c r="E2784" s="367" t="s">
        <v>8327</v>
      </c>
      <c r="F2784" s="367" t="s">
        <v>13518</v>
      </c>
      <c r="G2784" s="367" t="s">
        <v>13518</v>
      </c>
    </row>
    <row r="2785" spans="1:7" ht="33.75">
      <c r="A2785" s="366" t="str">
        <f t="shared" si="43"/>
        <v>SINAPI-I 39496</v>
      </c>
      <c r="B2785" s="367" t="s">
        <v>8342</v>
      </c>
      <c r="C2785" s="367">
        <v>39496</v>
      </c>
      <c r="D2785" s="368" t="s">
        <v>13519</v>
      </c>
      <c r="E2785" s="367" t="s">
        <v>8327</v>
      </c>
      <c r="F2785" s="367" t="s">
        <v>13520</v>
      </c>
      <c r="G2785" s="367" t="s">
        <v>13520</v>
      </c>
    </row>
    <row r="2786" spans="1:7" ht="33.75">
      <c r="A2786" s="366" t="str">
        <f t="shared" si="43"/>
        <v>SINAPI-I 39492</v>
      </c>
      <c r="B2786" s="367" t="s">
        <v>8342</v>
      </c>
      <c r="C2786" s="367">
        <v>39492</v>
      </c>
      <c r="D2786" s="368" t="s">
        <v>13521</v>
      </c>
      <c r="E2786" s="367" t="s">
        <v>8327</v>
      </c>
      <c r="F2786" s="367" t="s">
        <v>13522</v>
      </c>
      <c r="G2786" s="367" t="s">
        <v>13522</v>
      </c>
    </row>
    <row r="2787" spans="1:7" ht="33.75">
      <c r="A2787" s="366" t="str">
        <f t="shared" si="43"/>
        <v>SINAPI-I 39497</v>
      </c>
      <c r="B2787" s="367" t="s">
        <v>8342</v>
      </c>
      <c r="C2787" s="367">
        <v>39497</v>
      </c>
      <c r="D2787" s="368" t="s">
        <v>13523</v>
      </c>
      <c r="E2787" s="367" t="s">
        <v>8327</v>
      </c>
      <c r="F2787" s="367" t="s">
        <v>13524</v>
      </c>
      <c r="G2787" s="367" t="s">
        <v>13524</v>
      </c>
    </row>
    <row r="2788" spans="1:7" ht="33.75">
      <c r="A2788" s="366" t="str">
        <f t="shared" si="43"/>
        <v>SINAPI-I 39493</v>
      </c>
      <c r="B2788" s="367" t="s">
        <v>8342</v>
      </c>
      <c r="C2788" s="367">
        <v>39493</v>
      </c>
      <c r="D2788" s="368" t="s">
        <v>13525</v>
      </c>
      <c r="E2788" s="367" t="s">
        <v>8327</v>
      </c>
      <c r="F2788" s="367" t="s">
        <v>13526</v>
      </c>
      <c r="G2788" s="367" t="s">
        <v>13526</v>
      </c>
    </row>
    <row r="2789" spans="1:7" ht="22.5">
      <c r="A2789" s="366" t="str">
        <f t="shared" si="43"/>
        <v>SINAPI-I 39500</v>
      </c>
      <c r="B2789" s="367" t="s">
        <v>8342</v>
      </c>
      <c r="C2789" s="367">
        <v>39500</v>
      </c>
      <c r="D2789" s="368" t="s">
        <v>13527</v>
      </c>
      <c r="E2789" s="367" t="s">
        <v>8327</v>
      </c>
      <c r="F2789" s="367" t="s">
        <v>13528</v>
      </c>
      <c r="G2789" s="367" t="s">
        <v>13528</v>
      </c>
    </row>
    <row r="2790" spans="1:7" ht="33.75">
      <c r="A2790" s="366" t="str">
        <f t="shared" si="43"/>
        <v>SINAPI-I 39498</v>
      </c>
      <c r="B2790" s="367" t="s">
        <v>8342</v>
      </c>
      <c r="C2790" s="367">
        <v>39498</v>
      </c>
      <c r="D2790" s="368" t="s">
        <v>13529</v>
      </c>
      <c r="E2790" s="367" t="s">
        <v>8327</v>
      </c>
      <c r="F2790" s="367" t="s">
        <v>13530</v>
      </c>
      <c r="G2790" s="367" t="s">
        <v>13530</v>
      </c>
    </row>
    <row r="2791" spans="1:7" ht="22.5">
      <c r="A2791" s="366" t="str">
        <f t="shared" si="43"/>
        <v>SINAPI-I 39501</v>
      </c>
      <c r="B2791" s="367" t="s">
        <v>8342</v>
      </c>
      <c r="C2791" s="367">
        <v>39501</v>
      </c>
      <c r="D2791" s="368" t="s">
        <v>13531</v>
      </c>
      <c r="E2791" s="367" t="s">
        <v>8327</v>
      </c>
      <c r="F2791" s="367" t="s">
        <v>13532</v>
      </c>
      <c r="G2791" s="367" t="s">
        <v>13532</v>
      </c>
    </row>
    <row r="2792" spans="1:7" ht="33.75">
      <c r="A2792" s="366" t="str">
        <f t="shared" si="43"/>
        <v>SINAPI-I 39499</v>
      </c>
      <c r="B2792" s="367" t="s">
        <v>8342</v>
      </c>
      <c r="C2792" s="367">
        <v>39499</v>
      </c>
      <c r="D2792" s="368" t="s">
        <v>13533</v>
      </c>
      <c r="E2792" s="367" t="s">
        <v>8327</v>
      </c>
      <c r="F2792" s="367" t="s">
        <v>13534</v>
      </c>
      <c r="G2792" s="367" t="s">
        <v>13534</v>
      </c>
    </row>
    <row r="2793" spans="1:7">
      <c r="A2793" s="366" t="str">
        <f t="shared" si="43"/>
        <v>SINAPI-I 3733</v>
      </c>
      <c r="B2793" s="367" t="s">
        <v>8342</v>
      </c>
      <c r="C2793" s="367">
        <v>3733</v>
      </c>
      <c r="D2793" s="368" t="s">
        <v>13535</v>
      </c>
      <c r="E2793" s="367" t="s">
        <v>8464</v>
      </c>
      <c r="F2793" s="367" t="s">
        <v>13536</v>
      </c>
      <c r="G2793" s="367" t="s">
        <v>13536</v>
      </c>
    </row>
    <row r="2794" spans="1:7">
      <c r="A2794" s="366" t="str">
        <f t="shared" si="43"/>
        <v>SINAPI-I 3731</v>
      </c>
      <c r="B2794" s="367" t="s">
        <v>8342</v>
      </c>
      <c r="C2794" s="367">
        <v>3731</v>
      </c>
      <c r="D2794" s="368" t="s">
        <v>13537</v>
      </c>
      <c r="E2794" s="367" t="s">
        <v>8464</v>
      </c>
      <c r="F2794" s="367" t="s">
        <v>13538</v>
      </c>
      <c r="G2794" s="367" t="s">
        <v>13538</v>
      </c>
    </row>
    <row r="2795" spans="1:7">
      <c r="A2795" s="366" t="str">
        <f t="shared" si="43"/>
        <v>SINAPI-I 38137</v>
      </c>
      <c r="B2795" s="367" t="s">
        <v>8342</v>
      </c>
      <c r="C2795" s="367">
        <v>38137</v>
      </c>
      <c r="D2795" s="368" t="s">
        <v>13539</v>
      </c>
      <c r="E2795" s="367" t="s">
        <v>8464</v>
      </c>
      <c r="F2795" s="367" t="s">
        <v>13540</v>
      </c>
      <c r="G2795" s="367" t="s">
        <v>13540</v>
      </c>
    </row>
    <row r="2796" spans="1:7">
      <c r="A2796" s="366" t="str">
        <f t="shared" si="43"/>
        <v>SINAPI-I 38135</v>
      </c>
      <c r="B2796" s="367" t="s">
        <v>8342</v>
      </c>
      <c r="C2796" s="367">
        <v>38135</v>
      </c>
      <c r="D2796" s="368" t="s">
        <v>13541</v>
      </c>
      <c r="E2796" s="367" t="s">
        <v>8464</v>
      </c>
      <c r="F2796" s="367" t="s">
        <v>13542</v>
      </c>
      <c r="G2796" s="367" t="s">
        <v>13542</v>
      </c>
    </row>
    <row r="2797" spans="1:7">
      <c r="A2797" s="366" t="str">
        <f t="shared" si="43"/>
        <v>SINAPI-I 38138</v>
      </c>
      <c r="B2797" s="367" t="s">
        <v>8342</v>
      </c>
      <c r="C2797" s="367">
        <v>38138</v>
      </c>
      <c r="D2797" s="368" t="s">
        <v>13543</v>
      </c>
      <c r="E2797" s="367" t="s">
        <v>8464</v>
      </c>
      <c r="F2797" s="367" t="s">
        <v>13544</v>
      </c>
      <c r="G2797" s="367" t="s">
        <v>13544</v>
      </c>
    </row>
    <row r="2798" spans="1:7" ht="22.5">
      <c r="A2798" s="366" t="str">
        <f t="shared" si="43"/>
        <v>SINAPI-I 3736</v>
      </c>
      <c r="B2798" s="367" t="s">
        <v>8342</v>
      </c>
      <c r="C2798" s="367">
        <v>3736</v>
      </c>
      <c r="D2798" s="368" t="s">
        <v>13545</v>
      </c>
      <c r="E2798" s="367" t="s">
        <v>8464</v>
      </c>
      <c r="F2798" s="367" t="s">
        <v>13546</v>
      </c>
      <c r="G2798" s="367" t="s">
        <v>13546</v>
      </c>
    </row>
    <row r="2799" spans="1:7" ht="22.5">
      <c r="A2799" s="366" t="str">
        <f t="shared" si="43"/>
        <v>SINAPI-I 3741</v>
      </c>
      <c r="B2799" s="367" t="s">
        <v>8342</v>
      </c>
      <c r="C2799" s="367">
        <v>3741</v>
      </c>
      <c r="D2799" s="368" t="s">
        <v>13547</v>
      </c>
      <c r="E2799" s="367" t="s">
        <v>8464</v>
      </c>
      <c r="F2799" s="367" t="s">
        <v>8536</v>
      </c>
      <c r="G2799" s="367" t="s">
        <v>8536</v>
      </c>
    </row>
    <row r="2800" spans="1:7" ht="22.5">
      <c r="A2800" s="366" t="str">
        <f t="shared" si="43"/>
        <v>SINAPI-I 3745</v>
      </c>
      <c r="B2800" s="367" t="s">
        <v>8342</v>
      </c>
      <c r="C2800" s="367">
        <v>3745</v>
      </c>
      <c r="D2800" s="368" t="s">
        <v>13548</v>
      </c>
      <c r="E2800" s="367" t="s">
        <v>8464</v>
      </c>
      <c r="F2800" s="367" t="s">
        <v>13549</v>
      </c>
      <c r="G2800" s="367" t="s">
        <v>13549</v>
      </c>
    </row>
    <row r="2801" spans="1:7" ht="22.5">
      <c r="A2801" s="366" t="str">
        <f t="shared" si="43"/>
        <v>SINAPI-I 3743</v>
      </c>
      <c r="B2801" s="367" t="s">
        <v>8342</v>
      </c>
      <c r="C2801" s="367">
        <v>3743</v>
      </c>
      <c r="D2801" s="368" t="s">
        <v>13550</v>
      </c>
      <c r="E2801" s="367" t="s">
        <v>8464</v>
      </c>
      <c r="F2801" s="367" t="s">
        <v>13551</v>
      </c>
      <c r="G2801" s="367" t="s">
        <v>13551</v>
      </c>
    </row>
    <row r="2802" spans="1:7" ht="22.5">
      <c r="A2802" s="366" t="str">
        <f t="shared" si="43"/>
        <v>SINAPI-I 3744</v>
      </c>
      <c r="B2802" s="367" t="s">
        <v>8342</v>
      </c>
      <c r="C2802" s="367">
        <v>3744</v>
      </c>
      <c r="D2802" s="368" t="s">
        <v>13552</v>
      </c>
      <c r="E2802" s="367" t="s">
        <v>8464</v>
      </c>
      <c r="F2802" s="367" t="s">
        <v>9026</v>
      </c>
      <c r="G2802" s="367" t="s">
        <v>9026</v>
      </c>
    </row>
    <row r="2803" spans="1:7" ht="22.5">
      <c r="A2803" s="366" t="str">
        <f t="shared" si="43"/>
        <v>SINAPI-I 3739</v>
      </c>
      <c r="B2803" s="367" t="s">
        <v>8342</v>
      </c>
      <c r="C2803" s="367">
        <v>3739</v>
      </c>
      <c r="D2803" s="368" t="s">
        <v>13553</v>
      </c>
      <c r="E2803" s="367" t="s">
        <v>8464</v>
      </c>
      <c r="F2803" s="367" t="s">
        <v>13554</v>
      </c>
      <c r="G2803" s="367" t="s">
        <v>13554</v>
      </c>
    </row>
    <row r="2804" spans="1:7" ht="22.5">
      <c r="A2804" s="366" t="str">
        <f t="shared" si="43"/>
        <v>SINAPI-I 3737</v>
      </c>
      <c r="B2804" s="367" t="s">
        <v>8342</v>
      </c>
      <c r="C2804" s="367">
        <v>3737</v>
      </c>
      <c r="D2804" s="368" t="s">
        <v>13555</v>
      </c>
      <c r="E2804" s="367" t="s">
        <v>8464</v>
      </c>
      <c r="F2804" s="367" t="s">
        <v>13556</v>
      </c>
      <c r="G2804" s="367" t="s">
        <v>13556</v>
      </c>
    </row>
    <row r="2805" spans="1:7" ht="22.5">
      <c r="A2805" s="366" t="str">
        <f t="shared" si="43"/>
        <v>SINAPI-I 3738</v>
      </c>
      <c r="B2805" s="367" t="s">
        <v>8342</v>
      </c>
      <c r="C2805" s="367">
        <v>3738</v>
      </c>
      <c r="D2805" s="368" t="s">
        <v>13557</v>
      </c>
      <c r="E2805" s="367" t="s">
        <v>8464</v>
      </c>
      <c r="F2805" s="367" t="s">
        <v>11805</v>
      </c>
      <c r="G2805" s="367" t="s">
        <v>11805</v>
      </c>
    </row>
    <row r="2806" spans="1:7" ht="22.5">
      <c r="A2806" s="366" t="str">
        <f t="shared" si="43"/>
        <v>SINAPI-I 3747</v>
      </c>
      <c r="B2806" s="367" t="s">
        <v>8342</v>
      </c>
      <c r="C2806" s="367">
        <v>3747</v>
      </c>
      <c r="D2806" s="368" t="s">
        <v>13558</v>
      </c>
      <c r="E2806" s="367" t="s">
        <v>8464</v>
      </c>
      <c r="F2806" s="367" t="s">
        <v>9026</v>
      </c>
      <c r="G2806" s="367" t="s">
        <v>9026</v>
      </c>
    </row>
    <row r="2807" spans="1:7" ht="22.5">
      <c r="A2807" s="366" t="str">
        <f t="shared" si="43"/>
        <v>SINAPI-I 11649</v>
      </c>
      <c r="B2807" s="367" t="s">
        <v>8342</v>
      </c>
      <c r="C2807" s="367">
        <v>11649</v>
      </c>
      <c r="D2807" s="368" t="s">
        <v>13559</v>
      </c>
      <c r="E2807" s="367" t="s">
        <v>8327</v>
      </c>
      <c r="F2807" s="367" t="s">
        <v>13560</v>
      </c>
      <c r="G2807" s="367" t="s">
        <v>13560</v>
      </c>
    </row>
    <row r="2808" spans="1:7" ht="22.5">
      <c r="A2808" s="366" t="str">
        <f t="shared" si="43"/>
        <v>SINAPI-I 11650</v>
      </c>
      <c r="B2808" s="367" t="s">
        <v>8342</v>
      </c>
      <c r="C2808" s="367">
        <v>11650</v>
      </c>
      <c r="D2808" s="368" t="s">
        <v>13561</v>
      </c>
      <c r="E2808" s="367" t="s">
        <v>8327</v>
      </c>
      <c r="F2808" s="367" t="s">
        <v>13562</v>
      </c>
      <c r="G2808" s="367" t="s">
        <v>13562</v>
      </c>
    </row>
    <row r="2809" spans="1:7" ht="22.5">
      <c r="A2809" s="366" t="str">
        <f t="shared" si="43"/>
        <v>SINAPI-I 3742</v>
      </c>
      <c r="B2809" s="367" t="s">
        <v>8342</v>
      </c>
      <c r="C2809" s="367">
        <v>3742</v>
      </c>
      <c r="D2809" s="368" t="s">
        <v>13563</v>
      </c>
      <c r="E2809" s="367" t="s">
        <v>8464</v>
      </c>
      <c r="F2809" s="367" t="s">
        <v>13564</v>
      </c>
      <c r="G2809" s="367" t="s">
        <v>13564</v>
      </c>
    </row>
    <row r="2810" spans="1:7" ht="22.5">
      <c r="A2810" s="366" t="str">
        <f t="shared" si="43"/>
        <v>SINAPI-I 3746</v>
      </c>
      <c r="B2810" s="367" t="s">
        <v>8342</v>
      </c>
      <c r="C2810" s="367">
        <v>3746</v>
      </c>
      <c r="D2810" s="368" t="s">
        <v>13565</v>
      </c>
      <c r="E2810" s="367" t="s">
        <v>8464</v>
      </c>
      <c r="F2810" s="367" t="s">
        <v>13566</v>
      </c>
      <c r="G2810" s="367" t="s">
        <v>13566</v>
      </c>
    </row>
    <row r="2811" spans="1:7" ht="22.5">
      <c r="A2811" s="366" t="str">
        <f t="shared" si="43"/>
        <v>SINAPI-I 21106</v>
      </c>
      <c r="B2811" s="367" t="s">
        <v>8342</v>
      </c>
      <c r="C2811" s="367">
        <v>21106</v>
      </c>
      <c r="D2811" s="368" t="s">
        <v>13567</v>
      </c>
      <c r="E2811" s="367" t="s">
        <v>8574</v>
      </c>
      <c r="F2811" s="367" t="s">
        <v>13568</v>
      </c>
      <c r="G2811" s="367" t="s">
        <v>13568</v>
      </c>
    </row>
    <row r="2812" spans="1:7">
      <c r="A2812" s="366" t="str">
        <f t="shared" si="43"/>
        <v>SINAPI-I 3755</v>
      </c>
      <c r="B2812" s="367" t="s">
        <v>8342</v>
      </c>
      <c r="C2812" s="367">
        <v>3755</v>
      </c>
      <c r="D2812" s="368" t="s">
        <v>13569</v>
      </c>
      <c r="E2812" s="367" t="s">
        <v>8327</v>
      </c>
      <c r="F2812" s="367" t="s">
        <v>13570</v>
      </c>
      <c r="G2812" s="367" t="s">
        <v>13570</v>
      </c>
    </row>
    <row r="2813" spans="1:7">
      <c r="A2813" s="366" t="str">
        <f t="shared" si="43"/>
        <v>SINAPI-I 3750</v>
      </c>
      <c r="B2813" s="367" t="s">
        <v>8342</v>
      </c>
      <c r="C2813" s="367">
        <v>3750</v>
      </c>
      <c r="D2813" s="368" t="s">
        <v>13571</v>
      </c>
      <c r="E2813" s="367" t="s">
        <v>8327</v>
      </c>
      <c r="F2813" s="367" t="s">
        <v>10114</v>
      </c>
      <c r="G2813" s="367" t="s">
        <v>10114</v>
      </c>
    </row>
    <row r="2814" spans="1:7">
      <c r="A2814" s="366" t="str">
        <f t="shared" si="43"/>
        <v>SINAPI-I 3756</v>
      </c>
      <c r="B2814" s="367" t="s">
        <v>8342</v>
      </c>
      <c r="C2814" s="367">
        <v>3756</v>
      </c>
      <c r="D2814" s="368" t="s">
        <v>13572</v>
      </c>
      <c r="E2814" s="367" t="s">
        <v>8327</v>
      </c>
      <c r="F2814" s="367" t="s">
        <v>13573</v>
      </c>
      <c r="G2814" s="367" t="s">
        <v>13573</v>
      </c>
    </row>
    <row r="2815" spans="1:7">
      <c r="A2815" s="366" t="str">
        <f t="shared" si="43"/>
        <v>SINAPI-I 39377</v>
      </c>
      <c r="B2815" s="367" t="s">
        <v>8342</v>
      </c>
      <c r="C2815" s="367">
        <v>39377</v>
      </c>
      <c r="D2815" s="368" t="s">
        <v>13574</v>
      </c>
      <c r="E2815" s="367" t="s">
        <v>8327</v>
      </c>
      <c r="F2815" s="367" t="s">
        <v>13575</v>
      </c>
      <c r="G2815" s="367" t="s">
        <v>13575</v>
      </c>
    </row>
    <row r="2816" spans="1:7">
      <c r="A2816" s="366" t="str">
        <f t="shared" si="43"/>
        <v>SINAPI-I 38191</v>
      </c>
      <c r="B2816" s="367" t="s">
        <v>8342</v>
      </c>
      <c r="C2816" s="367">
        <v>38191</v>
      </c>
      <c r="D2816" s="368" t="s">
        <v>13576</v>
      </c>
      <c r="E2816" s="367" t="s">
        <v>8327</v>
      </c>
      <c r="F2816" s="367" t="s">
        <v>13577</v>
      </c>
      <c r="G2816" s="367" t="s">
        <v>13577</v>
      </c>
    </row>
    <row r="2817" spans="1:7">
      <c r="A2817" s="366" t="str">
        <f t="shared" si="43"/>
        <v>SINAPI-I 39381</v>
      </c>
      <c r="B2817" s="367" t="s">
        <v>8342</v>
      </c>
      <c r="C2817" s="367">
        <v>39381</v>
      </c>
      <c r="D2817" s="368" t="s">
        <v>13578</v>
      </c>
      <c r="E2817" s="367" t="s">
        <v>8327</v>
      </c>
      <c r="F2817" s="367" t="s">
        <v>8568</v>
      </c>
      <c r="G2817" s="367" t="s">
        <v>8568</v>
      </c>
    </row>
    <row r="2818" spans="1:7">
      <c r="A2818" s="366" t="str">
        <f t="shared" si="43"/>
        <v>SINAPI-I 38780</v>
      </c>
      <c r="B2818" s="367" t="s">
        <v>8342</v>
      </c>
      <c r="C2818" s="367">
        <v>38780</v>
      </c>
      <c r="D2818" s="368" t="s">
        <v>13579</v>
      </c>
      <c r="E2818" s="367" t="s">
        <v>8327</v>
      </c>
      <c r="F2818" s="367" t="s">
        <v>13580</v>
      </c>
      <c r="G2818" s="367" t="s">
        <v>13580</v>
      </c>
    </row>
    <row r="2819" spans="1:7">
      <c r="A2819" s="366" t="str">
        <f t="shared" si="43"/>
        <v>SINAPI-I 38781</v>
      </c>
      <c r="B2819" s="367" t="s">
        <v>8342</v>
      </c>
      <c r="C2819" s="367">
        <v>38781</v>
      </c>
      <c r="D2819" s="368" t="s">
        <v>13581</v>
      </c>
      <c r="E2819" s="367" t="s">
        <v>8327</v>
      </c>
      <c r="F2819" s="367" t="s">
        <v>13582</v>
      </c>
      <c r="G2819" s="367" t="s">
        <v>13582</v>
      </c>
    </row>
    <row r="2820" spans="1:7">
      <c r="A2820" s="366" t="str">
        <f t="shared" si="43"/>
        <v>SINAPI-I 38192</v>
      </c>
      <c r="B2820" s="367" t="s">
        <v>8342</v>
      </c>
      <c r="C2820" s="367">
        <v>38192</v>
      </c>
      <c r="D2820" s="368" t="s">
        <v>13583</v>
      </c>
      <c r="E2820" s="367" t="s">
        <v>8327</v>
      </c>
      <c r="F2820" s="367" t="s">
        <v>13584</v>
      </c>
      <c r="G2820" s="367" t="s">
        <v>13584</v>
      </c>
    </row>
    <row r="2821" spans="1:7">
      <c r="A2821" s="366" t="str">
        <f t="shared" si="43"/>
        <v>SINAPI-I 3753</v>
      </c>
      <c r="B2821" s="367" t="s">
        <v>8342</v>
      </c>
      <c r="C2821" s="367">
        <v>3753</v>
      </c>
      <c r="D2821" s="368" t="s">
        <v>13585</v>
      </c>
      <c r="E2821" s="367" t="s">
        <v>8327</v>
      </c>
      <c r="F2821" s="367" t="s">
        <v>10738</v>
      </c>
      <c r="G2821" s="367" t="s">
        <v>10738</v>
      </c>
    </row>
    <row r="2822" spans="1:7">
      <c r="A2822" s="366" t="str">
        <f t="shared" si="43"/>
        <v>SINAPI-I 38782</v>
      </c>
      <c r="B2822" s="367" t="s">
        <v>8342</v>
      </c>
      <c r="C2822" s="367">
        <v>38782</v>
      </c>
      <c r="D2822" s="368" t="s">
        <v>13586</v>
      </c>
      <c r="E2822" s="367" t="s">
        <v>8327</v>
      </c>
      <c r="F2822" s="367" t="s">
        <v>13587</v>
      </c>
      <c r="G2822" s="367" t="s">
        <v>13587</v>
      </c>
    </row>
    <row r="2823" spans="1:7">
      <c r="A2823" s="366" t="str">
        <f t="shared" ref="A2823:A2886" si="44">CONCATENAR</f>
        <v>SINAPI-I 38778</v>
      </c>
      <c r="B2823" s="367" t="s">
        <v>8342</v>
      </c>
      <c r="C2823" s="367">
        <v>38778</v>
      </c>
      <c r="D2823" s="368" t="s">
        <v>13588</v>
      </c>
      <c r="E2823" s="367" t="s">
        <v>8327</v>
      </c>
      <c r="F2823" s="367" t="s">
        <v>13193</v>
      </c>
      <c r="G2823" s="367" t="s">
        <v>13193</v>
      </c>
    </row>
    <row r="2824" spans="1:7">
      <c r="A2824" s="366" t="str">
        <f t="shared" si="44"/>
        <v>SINAPI-I 38779</v>
      </c>
      <c r="B2824" s="367" t="s">
        <v>8342</v>
      </c>
      <c r="C2824" s="367">
        <v>38779</v>
      </c>
      <c r="D2824" s="368" t="s">
        <v>13589</v>
      </c>
      <c r="E2824" s="367" t="s">
        <v>8327</v>
      </c>
      <c r="F2824" s="367" t="s">
        <v>13361</v>
      </c>
      <c r="G2824" s="367" t="s">
        <v>13361</v>
      </c>
    </row>
    <row r="2825" spans="1:7">
      <c r="A2825" s="366" t="str">
        <f t="shared" si="44"/>
        <v>SINAPI-I 39388</v>
      </c>
      <c r="B2825" s="367" t="s">
        <v>8342</v>
      </c>
      <c r="C2825" s="367">
        <v>39388</v>
      </c>
      <c r="D2825" s="368" t="s">
        <v>13590</v>
      </c>
      <c r="E2825" s="367" t="s">
        <v>8327</v>
      </c>
      <c r="F2825" s="367" t="s">
        <v>13591</v>
      </c>
      <c r="G2825" s="367" t="s">
        <v>13591</v>
      </c>
    </row>
    <row r="2826" spans="1:7">
      <c r="A2826" s="366" t="str">
        <f t="shared" si="44"/>
        <v>SINAPI-I 39387</v>
      </c>
      <c r="B2826" s="367" t="s">
        <v>8342</v>
      </c>
      <c r="C2826" s="367">
        <v>39387</v>
      </c>
      <c r="D2826" s="368" t="s">
        <v>13592</v>
      </c>
      <c r="E2826" s="367" t="s">
        <v>8327</v>
      </c>
      <c r="F2826" s="367" t="s">
        <v>13593</v>
      </c>
      <c r="G2826" s="367" t="s">
        <v>13593</v>
      </c>
    </row>
    <row r="2827" spans="1:7">
      <c r="A2827" s="366" t="str">
        <f t="shared" si="44"/>
        <v>SINAPI-I 39386</v>
      </c>
      <c r="B2827" s="367" t="s">
        <v>8342</v>
      </c>
      <c r="C2827" s="367">
        <v>39386</v>
      </c>
      <c r="D2827" s="368" t="s">
        <v>13594</v>
      </c>
      <c r="E2827" s="367" t="s">
        <v>8327</v>
      </c>
      <c r="F2827" s="367" t="s">
        <v>13595</v>
      </c>
      <c r="G2827" s="367" t="s">
        <v>13595</v>
      </c>
    </row>
    <row r="2828" spans="1:7">
      <c r="A2828" s="366" t="str">
        <f t="shared" si="44"/>
        <v>SINAPI-I 38194</v>
      </c>
      <c r="B2828" s="367" t="s">
        <v>8342</v>
      </c>
      <c r="C2828" s="367">
        <v>38194</v>
      </c>
      <c r="D2828" s="368" t="s">
        <v>13596</v>
      </c>
      <c r="E2828" s="367" t="s">
        <v>8327</v>
      </c>
      <c r="F2828" s="367" t="s">
        <v>13597</v>
      </c>
      <c r="G2828" s="367" t="s">
        <v>13597</v>
      </c>
    </row>
    <row r="2829" spans="1:7">
      <c r="A2829" s="366" t="str">
        <f t="shared" si="44"/>
        <v>SINAPI-I 38193</v>
      </c>
      <c r="B2829" s="367" t="s">
        <v>8342</v>
      </c>
      <c r="C2829" s="367">
        <v>38193</v>
      </c>
      <c r="D2829" s="368" t="s">
        <v>13598</v>
      </c>
      <c r="E2829" s="367" t="s">
        <v>8327</v>
      </c>
      <c r="F2829" s="367" t="s">
        <v>13599</v>
      </c>
      <c r="G2829" s="367" t="s">
        <v>13599</v>
      </c>
    </row>
    <row r="2830" spans="1:7">
      <c r="A2830" s="366" t="str">
        <f t="shared" si="44"/>
        <v>SINAPI-I 12216</v>
      </c>
      <c r="B2830" s="367" t="s">
        <v>8342</v>
      </c>
      <c r="C2830" s="367">
        <v>12216</v>
      </c>
      <c r="D2830" s="368" t="s">
        <v>13600</v>
      </c>
      <c r="E2830" s="367" t="s">
        <v>8327</v>
      </c>
      <c r="F2830" s="367" t="s">
        <v>11440</v>
      </c>
      <c r="G2830" s="367" t="s">
        <v>11440</v>
      </c>
    </row>
    <row r="2831" spans="1:7">
      <c r="A2831" s="366" t="str">
        <f t="shared" si="44"/>
        <v>SINAPI-I 3757</v>
      </c>
      <c r="B2831" s="367" t="s">
        <v>8342</v>
      </c>
      <c r="C2831" s="367">
        <v>3757</v>
      </c>
      <c r="D2831" s="368" t="s">
        <v>13601</v>
      </c>
      <c r="E2831" s="367" t="s">
        <v>8327</v>
      </c>
      <c r="F2831" s="367" t="s">
        <v>13602</v>
      </c>
      <c r="G2831" s="367" t="s">
        <v>13602</v>
      </c>
    </row>
    <row r="2832" spans="1:7">
      <c r="A2832" s="366" t="str">
        <f t="shared" si="44"/>
        <v>SINAPI-I 3758</v>
      </c>
      <c r="B2832" s="367" t="s">
        <v>8342</v>
      </c>
      <c r="C2832" s="367">
        <v>3758</v>
      </c>
      <c r="D2832" s="368" t="s">
        <v>13603</v>
      </c>
      <c r="E2832" s="367" t="s">
        <v>8327</v>
      </c>
      <c r="F2832" s="367" t="s">
        <v>13604</v>
      </c>
      <c r="G2832" s="367" t="s">
        <v>13604</v>
      </c>
    </row>
    <row r="2833" spans="1:7">
      <c r="A2833" s="366" t="str">
        <f t="shared" si="44"/>
        <v>SINAPI-I 12214</v>
      </c>
      <c r="B2833" s="367" t="s">
        <v>8342</v>
      </c>
      <c r="C2833" s="367">
        <v>12214</v>
      </c>
      <c r="D2833" s="368" t="s">
        <v>13605</v>
      </c>
      <c r="E2833" s="367" t="s">
        <v>8327</v>
      </c>
      <c r="F2833" s="367" t="s">
        <v>11587</v>
      </c>
      <c r="G2833" s="367" t="s">
        <v>11587</v>
      </c>
    </row>
    <row r="2834" spans="1:7">
      <c r="A2834" s="366" t="str">
        <f t="shared" si="44"/>
        <v>SINAPI-I 3749</v>
      </c>
      <c r="B2834" s="367" t="s">
        <v>8342</v>
      </c>
      <c r="C2834" s="367">
        <v>3749</v>
      </c>
      <c r="D2834" s="368" t="s">
        <v>13606</v>
      </c>
      <c r="E2834" s="367" t="s">
        <v>8327</v>
      </c>
      <c r="F2834" s="367" t="s">
        <v>13607</v>
      </c>
      <c r="G2834" s="367" t="s">
        <v>13607</v>
      </c>
    </row>
    <row r="2835" spans="1:7">
      <c r="A2835" s="366" t="str">
        <f t="shared" si="44"/>
        <v>SINAPI-I 3751</v>
      </c>
      <c r="B2835" s="367" t="s">
        <v>8342</v>
      </c>
      <c r="C2835" s="367">
        <v>3751</v>
      </c>
      <c r="D2835" s="368" t="s">
        <v>13608</v>
      </c>
      <c r="E2835" s="367" t="s">
        <v>8327</v>
      </c>
      <c r="F2835" s="367" t="s">
        <v>13595</v>
      </c>
      <c r="G2835" s="367" t="s">
        <v>13595</v>
      </c>
    </row>
    <row r="2836" spans="1:7">
      <c r="A2836" s="366" t="str">
        <f t="shared" si="44"/>
        <v>SINAPI-I 39376</v>
      </c>
      <c r="B2836" s="367" t="s">
        <v>8342</v>
      </c>
      <c r="C2836" s="367">
        <v>39376</v>
      </c>
      <c r="D2836" s="368" t="s">
        <v>13609</v>
      </c>
      <c r="E2836" s="367" t="s">
        <v>8327</v>
      </c>
      <c r="F2836" s="367" t="s">
        <v>13610</v>
      </c>
      <c r="G2836" s="367" t="s">
        <v>13610</v>
      </c>
    </row>
    <row r="2837" spans="1:7">
      <c r="A2837" s="366" t="str">
        <f t="shared" si="44"/>
        <v>SINAPI-I 3752</v>
      </c>
      <c r="B2837" s="367" t="s">
        <v>8342</v>
      </c>
      <c r="C2837" s="367">
        <v>3752</v>
      </c>
      <c r="D2837" s="368" t="s">
        <v>13611</v>
      </c>
      <c r="E2837" s="367" t="s">
        <v>8327</v>
      </c>
      <c r="F2837" s="367" t="s">
        <v>13612</v>
      </c>
      <c r="G2837" s="367" t="s">
        <v>13612</v>
      </c>
    </row>
    <row r="2838" spans="1:7" ht="22.5">
      <c r="A2838" s="366" t="str">
        <f t="shared" si="44"/>
        <v>SINAPI-I 746</v>
      </c>
      <c r="B2838" s="367" t="s">
        <v>8342</v>
      </c>
      <c r="C2838" s="367">
        <v>746</v>
      </c>
      <c r="D2838" s="368" t="s">
        <v>13613</v>
      </c>
      <c r="E2838" s="367" t="s">
        <v>8327</v>
      </c>
      <c r="F2838" s="367" t="s">
        <v>13614</v>
      </c>
      <c r="G2838" s="367" t="s">
        <v>13614</v>
      </c>
    </row>
    <row r="2839" spans="1:7">
      <c r="A2839" s="366" t="str">
        <f t="shared" si="44"/>
        <v>SINAPI-I 36521</v>
      </c>
      <c r="B2839" s="367" t="s">
        <v>8342</v>
      </c>
      <c r="C2839" s="367">
        <v>36521</v>
      </c>
      <c r="D2839" s="368" t="s">
        <v>13615</v>
      </c>
      <c r="E2839" s="367" t="s">
        <v>8327</v>
      </c>
      <c r="F2839" s="367" t="s">
        <v>13616</v>
      </c>
      <c r="G2839" s="367" t="s">
        <v>13616</v>
      </c>
    </row>
    <row r="2840" spans="1:7">
      <c r="A2840" s="366" t="str">
        <f t="shared" si="44"/>
        <v>SINAPI-I 36794</v>
      </c>
      <c r="B2840" s="367" t="s">
        <v>8342</v>
      </c>
      <c r="C2840" s="367">
        <v>36794</v>
      </c>
      <c r="D2840" s="368" t="s">
        <v>13617</v>
      </c>
      <c r="E2840" s="367" t="s">
        <v>8327</v>
      </c>
      <c r="F2840" s="367" t="s">
        <v>13618</v>
      </c>
      <c r="G2840" s="367" t="s">
        <v>13618</v>
      </c>
    </row>
    <row r="2841" spans="1:7">
      <c r="A2841" s="366" t="str">
        <f t="shared" si="44"/>
        <v>SINAPI-I 10426</v>
      </c>
      <c r="B2841" s="367" t="s">
        <v>8342</v>
      </c>
      <c r="C2841" s="367">
        <v>10426</v>
      </c>
      <c r="D2841" s="368" t="s">
        <v>13619</v>
      </c>
      <c r="E2841" s="367" t="s">
        <v>8327</v>
      </c>
      <c r="F2841" s="367" t="s">
        <v>13620</v>
      </c>
      <c r="G2841" s="367" t="s">
        <v>13620</v>
      </c>
    </row>
    <row r="2842" spans="1:7">
      <c r="A2842" s="366" t="str">
        <f t="shared" si="44"/>
        <v>SINAPI-I 10425</v>
      </c>
      <c r="B2842" s="367" t="s">
        <v>8342</v>
      </c>
      <c r="C2842" s="367">
        <v>10425</v>
      </c>
      <c r="D2842" s="368" t="s">
        <v>13621</v>
      </c>
      <c r="E2842" s="367" t="s">
        <v>8327</v>
      </c>
      <c r="F2842" s="367" t="s">
        <v>13622</v>
      </c>
      <c r="G2842" s="367" t="s">
        <v>13622</v>
      </c>
    </row>
    <row r="2843" spans="1:7">
      <c r="A2843" s="366" t="str">
        <f t="shared" si="44"/>
        <v>SINAPI-I 10431</v>
      </c>
      <c r="B2843" s="367" t="s">
        <v>8342</v>
      </c>
      <c r="C2843" s="367">
        <v>10431</v>
      </c>
      <c r="D2843" s="368" t="s">
        <v>13623</v>
      </c>
      <c r="E2843" s="367" t="s">
        <v>8327</v>
      </c>
      <c r="F2843" s="367" t="s">
        <v>13624</v>
      </c>
      <c r="G2843" s="367" t="s">
        <v>13624</v>
      </c>
    </row>
    <row r="2844" spans="1:7">
      <c r="A2844" s="366" t="str">
        <f t="shared" si="44"/>
        <v>SINAPI-I 10429</v>
      </c>
      <c r="B2844" s="367" t="s">
        <v>8342</v>
      </c>
      <c r="C2844" s="367">
        <v>10429</v>
      </c>
      <c r="D2844" s="368" t="s">
        <v>13625</v>
      </c>
      <c r="E2844" s="367" t="s">
        <v>8327</v>
      </c>
      <c r="F2844" s="367" t="s">
        <v>13626</v>
      </c>
      <c r="G2844" s="367" t="s">
        <v>13626</v>
      </c>
    </row>
    <row r="2845" spans="1:7">
      <c r="A2845" s="366" t="str">
        <f t="shared" si="44"/>
        <v>SINAPI-I 20269</v>
      </c>
      <c r="B2845" s="367" t="s">
        <v>8342</v>
      </c>
      <c r="C2845" s="367">
        <v>20269</v>
      </c>
      <c r="D2845" s="368" t="s">
        <v>13627</v>
      </c>
      <c r="E2845" s="367" t="s">
        <v>8327</v>
      </c>
      <c r="F2845" s="367" t="s">
        <v>13628</v>
      </c>
      <c r="G2845" s="367" t="s">
        <v>13628</v>
      </c>
    </row>
    <row r="2846" spans="1:7">
      <c r="A2846" s="366" t="str">
        <f t="shared" si="44"/>
        <v>SINAPI-I 20270</v>
      </c>
      <c r="B2846" s="367" t="s">
        <v>8342</v>
      </c>
      <c r="C2846" s="367">
        <v>20270</v>
      </c>
      <c r="D2846" s="368" t="s">
        <v>13629</v>
      </c>
      <c r="E2846" s="367" t="s">
        <v>8327</v>
      </c>
      <c r="F2846" s="367" t="s">
        <v>13630</v>
      </c>
      <c r="G2846" s="367" t="s">
        <v>13630</v>
      </c>
    </row>
    <row r="2847" spans="1:7">
      <c r="A2847" s="366" t="str">
        <f t="shared" si="44"/>
        <v>SINAPI-I 11696</v>
      </c>
      <c r="B2847" s="367" t="s">
        <v>8342</v>
      </c>
      <c r="C2847" s="367">
        <v>11696</v>
      </c>
      <c r="D2847" s="368" t="s">
        <v>13631</v>
      </c>
      <c r="E2847" s="367" t="s">
        <v>8327</v>
      </c>
      <c r="F2847" s="367" t="s">
        <v>13632</v>
      </c>
      <c r="G2847" s="367" t="s">
        <v>13632</v>
      </c>
    </row>
    <row r="2848" spans="1:7">
      <c r="A2848" s="366" t="str">
        <f t="shared" si="44"/>
        <v>SINAPI-I 10427</v>
      </c>
      <c r="B2848" s="367" t="s">
        <v>8342</v>
      </c>
      <c r="C2848" s="367">
        <v>10427</v>
      </c>
      <c r="D2848" s="368" t="s">
        <v>13633</v>
      </c>
      <c r="E2848" s="367" t="s">
        <v>8327</v>
      </c>
      <c r="F2848" s="367" t="s">
        <v>13634</v>
      </c>
      <c r="G2848" s="367" t="s">
        <v>13634</v>
      </c>
    </row>
    <row r="2849" spans="1:7">
      <c r="A2849" s="366" t="str">
        <f t="shared" si="44"/>
        <v>SINAPI-I 10428</v>
      </c>
      <c r="B2849" s="367" t="s">
        <v>8342</v>
      </c>
      <c r="C2849" s="367">
        <v>10428</v>
      </c>
      <c r="D2849" s="368" t="s">
        <v>13635</v>
      </c>
      <c r="E2849" s="367" t="s">
        <v>8327</v>
      </c>
      <c r="F2849" s="367" t="s">
        <v>13636</v>
      </c>
      <c r="G2849" s="367" t="s">
        <v>13636</v>
      </c>
    </row>
    <row r="2850" spans="1:7">
      <c r="A2850" s="366" t="str">
        <f t="shared" si="44"/>
        <v>SINAPI-I 2354</v>
      </c>
      <c r="B2850" s="367" t="s">
        <v>8342</v>
      </c>
      <c r="C2850" s="367">
        <v>2354</v>
      </c>
      <c r="D2850" s="368" t="s">
        <v>13637</v>
      </c>
      <c r="E2850" s="367" t="s">
        <v>8344</v>
      </c>
      <c r="F2850" s="367" t="s">
        <v>13638</v>
      </c>
      <c r="G2850" s="367" t="s">
        <v>13379</v>
      </c>
    </row>
    <row r="2851" spans="1:7">
      <c r="A2851" s="366" t="str">
        <f t="shared" si="44"/>
        <v>SINAPI-I 40932</v>
      </c>
      <c r="B2851" s="367" t="s">
        <v>8342</v>
      </c>
      <c r="C2851" s="367">
        <v>40932</v>
      </c>
      <c r="D2851" s="368" t="s">
        <v>13639</v>
      </c>
      <c r="E2851" s="367" t="s">
        <v>8348</v>
      </c>
      <c r="F2851" s="367" t="s">
        <v>13640</v>
      </c>
      <c r="G2851" s="367" t="s">
        <v>13641</v>
      </c>
    </row>
    <row r="2852" spans="1:7">
      <c r="A2852" s="366" t="str">
        <f t="shared" si="44"/>
        <v>SINAPI-I 10853</v>
      </c>
      <c r="B2852" s="367" t="s">
        <v>8342</v>
      </c>
      <c r="C2852" s="367">
        <v>10853</v>
      </c>
      <c r="D2852" s="368" t="s">
        <v>13642</v>
      </c>
      <c r="E2852" s="367" t="s">
        <v>8327</v>
      </c>
      <c r="F2852" s="367" t="s">
        <v>13643</v>
      </c>
      <c r="G2852" s="367" t="s">
        <v>13643</v>
      </c>
    </row>
    <row r="2853" spans="1:7">
      <c r="A2853" s="366" t="str">
        <f t="shared" si="44"/>
        <v>SINAPI-I 5093</v>
      </c>
      <c r="B2853" s="367" t="s">
        <v>8342</v>
      </c>
      <c r="C2853" s="367">
        <v>5093</v>
      </c>
      <c r="D2853" s="368" t="s">
        <v>13644</v>
      </c>
      <c r="E2853" s="367" t="s">
        <v>9452</v>
      </c>
      <c r="F2853" s="367" t="s">
        <v>13645</v>
      </c>
      <c r="G2853" s="367" t="s">
        <v>13645</v>
      </c>
    </row>
    <row r="2854" spans="1:7" ht="22.5">
      <c r="A2854" s="366" t="str">
        <f t="shared" si="44"/>
        <v>SINAPI-I 37768</v>
      </c>
      <c r="B2854" s="367" t="s">
        <v>8342</v>
      </c>
      <c r="C2854" s="367">
        <v>37768</v>
      </c>
      <c r="D2854" s="368" t="s">
        <v>13646</v>
      </c>
      <c r="E2854" s="367" t="s">
        <v>8327</v>
      </c>
      <c r="F2854" s="367" t="s">
        <v>13647</v>
      </c>
      <c r="G2854" s="367" t="s">
        <v>13647</v>
      </c>
    </row>
    <row r="2855" spans="1:7" ht="22.5">
      <c r="A2855" s="366" t="str">
        <f t="shared" si="44"/>
        <v>SINAPI-I 37773</v>
      </c>
      <c r="B2855" s="367" t="s">
        <v>8342</v>
      </c>
      <c r="C2855" s="367">
        <v>37773</v>
      </c>
      <c r="D2855" s="368" t="s">
        <v>13648</v>
      </c>
      <c r="E2855" s="367" t="s">
        <v>8327</v>
      </c>
      <c r="F2855" s="367" t="s">
        <v>13649</v>
      </c>
      <c r="G2855" s="367" t="s">
        <v>13649</v>
      </c>
    </row>
    <row r="2856" spans="1:7">
      <c r="A2856" s="366" t="str">
        <f t="shared" si="44"/>
        <v>SINAPI-I 37769</v>
      </c>
      <c r="B2856" s="367" t="s">
        <v>8342</v>
      </c>
      <c r="C2856" s="367">
        <v>37769</v>
      </c>
      <c r="D2856" s="368" t="s">
        <v>13650</v>
      </c>
      <c r="E2856" s="367" t="s">
        <v>8327</v>
      </c>
      <c r="F2856" s="367" t="s">
        <v>13651</v>
      </c>
      <c r="G2856" s="367" t="s">
        <v>13651</v>
      </c>
    </row>
    <row r="2857" spans="1:7" ht="22.5">
      <c r="A2857" s="366" t="str">
        <f t="shared" si="44"/>
        <v>SINAPI-I 37770</v>
      </c>
      <c r="B2857" s="367" t="s">
        <v>8342</v>
      </c>
      <c r="C2857" s="367">
        <v>37770</v>
      </c>
      <c r="D2857" s="368" t="s">
        <v>13652</v>
      </c>
      <c r="E2857" s="367" t="s">
        <v>8327</v>
      </c>
      <c r="F2857" s="367" t="s">
        <v>13653</v>
      </c>
      <c r="G2857" s="367" t="s">
        <v>13653</v>
      </c>
    </row>
    <row r="2858" spans="1:7">
      <c r="A2858" s="366" t="str">
        <f t="shared" si="44"/>
        <v>SINAPI-I 38382</v>
      </c>
      <c r="B2858" s="367" t="s">
        <v>8342</v>
      </c>
      <c r="C2858" s="367">
        <v>38382</v>
      </c>
      <c r="D2858" s="368" t="s">
        <v>13654</v>
      </c>
      <c r="E2858" s="367" t="s">
        <v>8327</v>
      </c>
      <c r="F2858" s="367" t="s">
        <v>13189</v>
      </c>
      <c r="G2858" s="367" t="s">
        <v>13189</v>
      </c>
    </row>
    <row r="2859" spans="1:7">
      <c r="A2859" s="366" t="str">
        <f t="shared" si="44"/>
        <v>SINAPI-I 6091</v>
      </c>
      <c r="B2859" s="367" t="s">
        <v>8342</v>
      </c>
      <c r="C2859" s="367">
        <v>6091</v>
      </c>
      <c r="D2859" s="368" t="s">
        <v>13655</v>
      </c>
      <c r="E2859" s="367" t="s">
        <v>8551</v>
      </c>
      <c r="F2859" s="367" t="s">
        <v>13656</v>
      </c>
      <c r="G2859" s="367" t="s">
        <v>13656</v>
      </c>
    </row>
    <row r="2860" spans="1:7">
      <c r="A2860" s="366" t="str">
        <f t="shared" si="44"/>
        <v>SINAPI-I 38383</v>
      </c>
      <c r="B2860" s="367" t="s">
        <v>8342</v>
      </c>
      <c r="C2860" s="367">
        <v>38383</v>
      </c>
      <c r="D2860" s="368" t="s">
        <v>13657</v>
      </c>
      <c r="E2860" s="367" t="s">
        <v>8327</v>
      </c>
      <c r="F2860" s="367" t="s">
        <v>13658</v>
      </c>
      <c r="G2860" s="367" t="s">
        <v>13658</v>
      </c>
    </row>
    <row r="2861" spans="1:7">
      <c r="A2861" s="366" t="str">
        <f t="shared" si="44"/>
        <v>SINAPI-I 3768</v>
      </c>
      <c r="B2861" s="367" t="s">
        <v>8342</v>
      </c>
      <c r="C2861" s="367">
        <v>3768</v>
      </c>
      <c r="D2861" s="368" t="s">
        <v>13659</v>
      </c>
      <c r="E2861" s="367" t="s">
        <v>8327</v>
      </c>
      <c r="F2861" s="367" t="s">
        <v>13660</v>
      </c>
      <c r="G2861" s="367" t="s">
        <v>13660</v>
      </c>
    </row>
    <row r="2862" spans="1:7">
      <c r="A2862" s="366" t="str">
        <f t="shared" si="44"/>
        <v>SINAPI-I 3767</v>
      </c>
      <c r="B2862" s="367" t="s">
        <v>8342</v>
      </c>
      <c r="C2862" s="367">
        <v>3767</v>
      </c>
      <c r="D2862" s="368" t="s">
        <v>13661</v>
      </c>
      <c r="E2862" s="367" t="s">
        <v>8327</v>
      </c>
      <c r="F2862" s="367" t="s">
        <v>10426</v>
      </c>
      <c r="G2862" s="367" t="s">
        <v>10426</v>
      </c>
    </row>
    <row r="2863" spans="1:7">
      <c r="A2863" s="366" t="str">
        <f t="shared" si="44"/>
        <v>SINAPI-I 13192</v>
      </c>
      <c r="B2863" s="367" t="s">
        <v>8342</v>
      </c>
      <c r="C2863" s="367">
        <v>13192</v>
      </c>
      <c r="D2863" s="368" t="s">
        <v>13662</v>
      </c>
      <c r="E2863" s="367" t="s">
        <v>8327</v>
      </c>
      <c r="F2863" s="367" t="s">
        <v>13663</v>
      </c>
      <c r="G2863" s="367" t="s">
        <v>13663</v>
      </c>
    </row>
    <row r="2864" spans="1:7">
      <c r="A2864" s="366" t="str">
        <f t="shared" si="44"/>
        <v>SINAPI-I 38413</v>
      </c>
      <c r="B2864" s="367" t="s">
        <v>8342</v>
      </c>
      <c r="C2864" s="367">
        <v>38413</v>
      </c>
      <c r="D2864" s="368" t="s">
        <v>13664</v>
      </c>
      <c r="E2864" s="367" t="s">
        <v>8327</v>
      </c>
      <c r="F2864" s="367" t="s">
        <v>13665</v>
      </c>
      <c r="G2864" s="367" t="s">
        <v>13665</v>
      </c>
    </row>
    <row r="2865" spans="1:7" ht="22.5">
      <c r="A2865" s="366" t="str">
        <f t="shared" si="44"/>
        <v>SINAPI-I 42440</v>
      </c>
      <c r="B2865" s="367" t="s">
        <v>8342</v>
      </c>
      <c r="C2865" s="367">
        <v>42440</v>
      </c>
      <c r="D2865" s="368" t="s">
        <v>13666</v>
      </c>
      <c r="E2865" s="367" t="s">
        <v>8327</v>
      </c>
      <c r="F2865" s="367" t="s">
        <v>13667</v>
      </c>
      <c r="G2865" s="367" t="s">
        <v>13667</v>
      </c>
    </row>
    <row r="2866" spans="1:7" ht="22.5">
      <c r="A2866" s="366" t="str">
        <f t="shared" si="44"/>
        <v>SINAPI-I 20193</v>
      </c>
      <c r="B2866" s="367" t="s">
        <v>8342</v>
      </c>
      <c r="C2866" s="367">
        <v>20193</v>
      </c>
      <c r="D2866" s="368" t="s">
        <v>13668</v>
      </c>
      <c r="E2866" s="367" t="s">
        <v>13669</v>
      </c>
      <c r="F2866" s="367" t="s">
        <v>13670</v>
      </c>
      <c r="G2866" s="367" t="s">
        <v>13670</v>
      </c>
    </row>
    <row r="2867" spans="1:7" ht="22.5">
      <c r="A2867" s="366" t="str">
        <f t="shared" si="44"/>
        <v>SINAPI-I 10527</v>
      </c>
      <c r="B2867" s="367" t="s">
        <v>8342</v>
      </c>
      <c r="C2867" s="367">
        <v>10527</v>
      </c>
      <c r="D2867" s="368" t="s">
        <v>13671</v>
      </c>
      <c r="E2867" s="367" t="s">
        <v>13672</v>
      </c>
      <c r="F2867" s="367" t="s">
        <v>13673</v>
      </c>
      <c r="G2867" s="367" t="s">
        <v>13673</v>
      </c>
    </row>
    <row r="2868" spans="1:7" ht="22.5">
      <c r="A2868" s="366" t="str">
        <f t="shared" si="44"/>
        <v>SINAPI-I 41805</v>
      </c>
      <c r="B2868" s="367" t="s">
        <v>8342</v>
      </c>
      <c r="C2868" s="367">
        <v>41805</v>
      </c>
      <c r="D2868" s="368" t="s">
        <v>13674</v>
      </c>
      <c r="E2868" s="367" t="s">
        <v>8348</v>
      </c>
      <c r="F2868" s="367" t="s">
        <v>13675</v>
      </c>
      <c r="G2868" s="367" t="s">
        <v>13675</v>
      </c>
    </row>
    <row r="2869" spans="1:7" ht="22.5">
      <c r="A2869" s="366" t="str">
        <f t="shared" si="44"/>
        <v>SINAPI-I 40271</v>
      </c>
      <c r="B2869" s="367" t="s">
        <v>8342</v>
      </c>
      <c r="C2869" s="367">
        <v>40271</v>
      </c>
      <c r="D2869" s="368" t="s">
        <v>13676</v>
      </c>
      <c r="E2869" s="367" t="s">
        <v>8348</v>
      </c>
      <c r="F2869" s="367" t="s">
        <v>13577</v>
      </c>
      <c r="G2869" s="367" t="s">
        <v>13577</v>
      </c>
    </row>
    <row r="2870" spans="1:7" ht="22.5">
      <c r="A2870" s="366" t="str">
        <f t="shared" si="44"/>
        <v>SINAPI-I 40287</v>
      </c>
      <c r="B2870" s="367" t="s">
        <v>8342</v>
      </c>
      <c r="C2870" s="367">
        <v>40287</v>
      </c>
      <c r="D2870" s="368" t="s">
        <v>13677</v>
      </c>
      <c r="E2870" s="367" t="s">
        <v>8348</v>
      </c>
      <c r="F2870" s="367" t="s">
        <v>13678</v>
      </c>
      <c r="G2870" s="367" t="s">
        <v>13678</v>
      </c>
    </row>
    <row r="2871" spans="1:7">
      <c r="A2871" s="366" t="str">
        <f t="shared" si="44"/>
        <v>SINAPI-I 40295</v>
      </c>
      <c r="B2871" s="367" t="s">
        <v>8342</v>
      </c>
      <c r="C2871" s="367">
        <v>40295</v>
      </c>
      <c r="D2871" s="368" t="s">
        <v>13679</v>
      </c>
      <c r="E2871" s="367" t="s">
        <v>8344</v>
      </c>
      <c r="F2871" s="367" t="s">
        <v>13680</v>
      </c>
      <c r="G2871" s="367" t="s">
        <v>13680</v>
      </c>
    </row>
    <row r="2872" spans="1:7">
      <c r="A2872" s="366" t="str">
        <f t="shared" si="44"/>
        <v>SINAPI-I 745</v>
      </c>
      <c r="B2872" s="367" t="s">
        <v>8342</v>
      </c>
      <c r="C2872" s="367">
        <v>745</v>
      </c>
      <c r="D2872" s="368" t="s">
        <v>13681</v>
      </c>
      <c r="E2872" s="367" t="s">
        <v>8344</v>
      </c>
      <c r="F2872" s="367" t="s">
        <v>12235</v>
      </c>
      <c r="G2872" s="367" t="s">
        <v>12235</v>
      </c>
    </row>
    <row r="2873" spans="1:7" ht="33.75">
      <c r="A2873" s="366" t="str">
        <f t="shared" si="44"/>
        <v>SINAPI-I 4084</v>
      </c>
      <c r="B2873" s="367" t="s">
        <v>8342</v>
      </c>
      <c r="C2873" s="367">
        <v>4084</v>
      </c>
      <c r="D2873" s="368" t="s">
        <v>13682</v>
      </c>
      <c r="E2873" s="367" t="s">
        <v>8344</v>
      </c>
      <c r="F2873" s="367" t="s">
        <v>8590</v>
      </c>
      <c r="G2873" s="367" t="s">
        <v>8590</v>
      </c>
    </row>
    <row r="2874" spans="1:7" ht="33.75">
      <c r="A2874" s="366" t="str">
        <f t="shared" si="44"/>
        <v>SINAPI-I 743</v>
      </c>
      <c r="B2874" s="367" t="s">
        <v>8342</v>
      </c>
      <c r="C2874" s="367">
        <v>743</v>
      </c>
      <c r="D2874" s="368" t="s">
        <v>13683</v>
      </c>
      <c r="E2874" s="367" t="s">
        <v>8344</v>
      </c>
      <c r="F2874" s="367" t="s">
        <v>8590</v>
      </c>
      <c r="G2874" s="367" t="s">
        <v>8590</v>
      </c>
    </row>
    <row r="2875" spans="1:7" ht="33.75">
      <c r="A2875" s="366" t="str">
        <f t="shared" si="44"/>
        <v>SINAPI-I 40293</v>
      </c>
      <c r="B2875" s="367" t="s">
        <v>8342</v>
      </c>
      <c r="C2875" s="367">
        <v>40293</v>
      </c>
      <c r="D2875" s="368" t="s">
        <v>13684</v>
      </c>
      <c r="E2875" s="367" t="s">
        <v>8344</v>
      </c>
      <c r="F2875" s="367" t="s">
        <v>9848</v>
      </c>
      <c r="G2875" s="367" t="s">
        <v>9848</v>
      </c>
    </row>
    <row r="2876" spans="1:7" ht="33.75">
      <c r="A2876" s="366" t="str">
        <f t="shared" si="44"/>
        <v>SINAPI-I 40294</v>
      </c>
      <c r="B2876" s="367" t="s">
        <v>8342</v>
      </c>
      <c r="C2876" s="367">
        <v>40294</v>
      </c>
      <c r="D2876" s="368" t="s">
        <v>13685</v>
      </c>
      <c r="E2876" s="367" t="s">
        <v>8344</v>
      </c>
      <c r="F2876" s="367" t="s">
        <v>8590</v>
      </c>
      <c r="G2876" s="367" t="s">
        <v>8590</v>
      </c>
    </row>
    <row r="2877" spans="1:7" ht="33.75">
      <c r="A2877" s="366" t="str">
        <f t="shared" si="44"/>
        <v>SINAPI-I 4085</v>
      </c>
      <c r="B2877" s="367" t="s">
        <v>8342</v>
      </c>
      <c r="C2877" s="367">
        <v>4085</v>
      </c>
      <c r="D2877" s="368" t="s">
        <v>13686</v>
      </c>
      <c r="E2877" s="367" t="s">
        <v>8344</v>
      </c>
      <c r="F2877" s="367" t="s">
        <v>13687</v>
      </c>
      <c r="G2877" s="367" t="s">
        <v>13687</v>
      </c>
    </row>
    <row r="2878" spans="1:7" ht="22.5">
      <c r="A2878" s="366" t="str">
        <f t="shared" si="44"/>
        <v>SINAPI-I 10775</v>
      </c>
      <c r="B2878" s="367" t="s">
        <v>8342</v>
      </c>
      <c r="C2878" s="367">
        <v>10775</v>
      </c>
      <c r="D2878" s="368" t="s">
        <v>13688</v>
      </c>
      <c r="E2878" s="367" t="s">
        <v>8348</v>
      </c>
      <c r="F2878" s="367" t="s">
        <v>13689</v>
      </c>
      <c r="G2878" s="367" t="s">
        <v>13689</v>
      </c>
    </row>
    <row r="2879" spans="1:7">
      <c r="A2879" s="366" t="str">
        <f t="shared" si="44"/>
        <v>SINAPI-I 10776</v>
      </c>
      <c r="B2879" s="367" t="s">
        <v>8342</v>
      </c>
      <c r="C2879" s="367">
        <v>10776</v>
      </c>
      <c r="D2879" s="368" t="s">
        <v>13690</v>
      </c>
      <c r="E2879" s="367" t="s">
        <v>8348</v>
      </c>
      <c r="F2879" s="367" t="s">
        <v>13691</v>
      </c>
      <c r="G2879" s="367" t="s">
        <v>13691</v>
      </c>
    </row>
    <row r="2880" spans="1:7">
      <c r="A2880" s="366" t="str">
        <f t="shared" si="44"/>
        <v>SINAPI-I 10779</v>
      </c>
      <c r="B2880" s="367" t="s">
        <v>8342</v>
      </c>
      <c r="C2880" s="367">
        <v>10779</v>
      </c>
      <c r="D2880" s="368" t="s">
        <v>13692</v>
      </c>
      <c r="E2880" s="367" t="s">
        <v>8348</v>
      </c>
      <c r="F2880" s="367" t="s">
        <v>13693</v>
      </c>
      <c r="G2880" s="367" t="s">
        <v>13693</v>
      </c>
    </row>
    <row r="2881" spans="1:7" ht="22.5">
      <c r="A2881" s="366" t="str">
        <f t="shared" si="44"/>
        <v>SINAPI-I 10777</v>
      </c>
      <c r="B2881" s="367" t="s">
        <v>8342</v>
      </c>
      <c r="C2881" s="367">
        <v>10777</v>
      </c>
      <c r="D2881" s="368" t="s">
        <v>13694</v>
      </c>
      <c r="E2881" s="367" t="s">
        <v>8348</v>
      </c>
      <c r="F2881" s="367" t="s">
        <v>13695</v>
      </c>
      <c r="G2881" s="367" t="s">
        <v>13695</v>
      </c>
    </row>
    <row r="2882" spans="1:7" ht="22.5">
      <c r="A2882" s="366" t="str">
        <f t="shared" si="44"/>
        <v>SINAPI-I 10778</v>
      </c>
      <c r="B2882" s="367" t="s">
        <v>8342</v>
      </c>
      <c r="C2882" s="367">
        <v>10778</v>
      </c>
      <c r="D2882" s="368" t="s">
        <v>13696</v>
      </c>
      <c r="E2882" s="367" t="s">
        <v>8348</v>
      </c>
      <c r="F2882" s="367" t="s">
        <v>13693</v>
      </c>
      <c r="G2882" s="367" t="s">
        <v>13693</v>
      </c>
    </row>
    <row r="2883" spans="1:7">
      <c r="A2883" s="366" t="str">
        <f t="shared" si="44"/>
        <v>SINAPI-I 40339</v>
      </c>
      <c r="B2883" s="367" t="s">
        <v>8342</v>
      </c>
      <c r="C2883" s="367">
        <v>40339</v>
      </c>
      <c r="D2883" s="368" t="s">
        <v>13697</v>
      </c>
      <c r="E2883" s="367" t="s">
        <v>8348</v>
      </c>
      <c r="F2883" s="367" t="s">
        <v>13678</v>
      </c>
      <c r="G2883" s="367" t="s">
        <v>13678</v>
      </c>
    </row>
    <row r="2884" spans="1:7" ht="33.75">
      <c r="A2884" s="366" t="str">
        <f t="shared" si="44"/>
        <v>SINAPI-I 3355</v>
      </c>
      <c r="B2884" s="367" t="s">
        <v>8342</v>
      </c>
      <c r="C2884" s="367">
        <v>3355</v>
      </c>
      <c r="D2884" s="368" t="s">
        <v>13698</v>
      </c>
      <c r="E2884" s="367" t="s">
        <v>8344</v>
      </c>
      <c r="F2884" s="367" t="s">
        <v>10846</v>
      </c>
      <c r="G2884" s="367" t="s">
        <v>10846</v>
      </c>
    </row>
    <row r="2885" spans="1:7" ht="33.75">
      <c r="A2885" s="366" t="str">
        <f t="shared" si="44"/>
        <v>SINAPI-I 39814</v>
      </c>
      <c r="B2885" s="367" t="s">
        <v>8342</v>
      </c>
      <c r="C2885" s="367">
        <v>39814</v>
      </c>
      <c r="D2885" s="368" t="s">
        <v>13699</v>
      </c>
      <c r="E2885" s="367" t="s">
        <v>8344</v>
      </c>
      <c r="F2885" s="367" t="s">
        <v>13700</v>
      </c>
      <c r="G2885" s="367" t="s">
        <v>13700</v>
      </c>
    </row>
    <row r="2886" spans="1:7" ht="22.5">
      <c r="A2886" s="366" t="str">
        <f t="shared" si="44"/>
        <v>SINAPI-I 10749</v>
      </c>
      <c r="B2886" s="367" t="s">
        <v>8342</v>
      </c>
      <c r="C2886" s="367">
        <v>10749</v>
      </c>
      <c r="D2886" s="368" t="s">
        <v>13701</v>
      </c>
      <c r="E2886" s="367" t="s">
        <v>8348</v>
      </c>
      <c r="F2886" s="367" t="s">
        <v>11286</v>
      </c>
      <c r="G2886" s="367" t="s">
        <v>11286</v>
      </c>
    </row>
    <row r="2887" spans="1:7">
      <c r="A2887" s="366" t="str">
        <f t="shared" ref="A2887:A2950" si="45">CONCATENAR</f>
        <v>SINAPI-I 40290</v>
      </c>
      <c r="B2887" s="367" t="s">
        <v>8342</v>
      </c>
      <c r="C2887" s="367">
        <v>40290</v>
      </c>
      <c r="D2887" s="368" t="s">
        <v>13702</v>
      </c>
      <c r="E2887" s="367" t="s">
        <v>8348</v>
      </c>
      <c r="F2887" s="367" t="s">
        <v>13703</v>
      </c>
      <c r="G2887" s="367" t="s">
        <v>13703</v>
      </c>
    </row>
    <row r="2888" spans="1:7">
      <c r="A2888" s="366" t="str">
        <f t="shared" si="45"/>
        <v>SINAPI-I 7252</v>
      </c>
      <c r="B2888" s="367" t="s">
        <v>8342</v>
      </c>
      <c r="C2888" s="367">
        <v>7252</v>
      </c>
      <c r="D2888" s="368" t="s">
        <v>13704</v>
      </c>
      <c r="E2888" s="367" t="s">
        <v>8344</v>
      </c>
      <c r="F2888" s="367" t="s">
        <v>13705</v>
      </c>
      <c r="G2888" s="367" t="s">
        <v>13705</v>
      </c>
    </row>
    <row r="2889" spans="1:7">
      <c r="A2889" s="366" t="str">
        <f t="shared" si="45"/>
        <v>SINAPI-I 4778</v>
      </c>
      <c r="B2889" s="367" t="s">
        <v>8342</v>
      </c>
      <c r="C2889" s="367">
        <v>4778</v>
      </c>
      <c r="D2889" s="368" t="s">
        <v>13706</v>
      </c>
      <c r="E2889" s="367" t="s">
        <v>8344</v>
      </c>
      <c r="F2889" s="367" t="s">
        <v>8882</v>
      </c>
      <c r="G2889" s="367" t="s">
        <v>8882</v>
      </c>
    </row>
    <row r="2890" spans="1:7">
      <c r="A2890" s="366" t="str">
        <f t="shared" si="45"/>
        <v>SINAPI-I 4780</v>
      </c>
      <c r="B2890" s="367" t="s">
        <v>8342</v>
      </c>
      <c r="C2890" s="367">
        <v>4780</v>
      </c>
      <c r="D2890" s="368" t="s">
        <v>13707</v>
      </c>
      <c r="E2890" s="367" t="s">
        <v>8344</v>
      </c>
      <c r="F2890" s="367" t="s">
        <v>13708</v>
      </c>
      <c r="G2890" s="367" t="s">
        <v>13708</v>
      </c>
    </row>
    <row r="2891" spans="1:7">
      <c r="A2891" s="366" t="str">
        <f t="shared" si="45"/>
        <v>SINAPI-I 10809</v>
      </c>
      <c r="B2891" s="367" t="s">
        <v>8342</v>
      </c>
      <c r="C2891" s="367">
        <v>10809</v>
      </c>
      <c r="D2891" s="368" t="s">
        <v>13709</v>
      </c>
      <c r="E2891" s="367" t="s">
        <v>8344</v>
      </c>
      <c r="F2891" s="367" t="s">
        <v>13710</v>
      </c>
      <c r="G2891" s="367" t="s">
        <v>13710</v>
      </c>
    </row>
    <row r="2892" spans="1:7">
      <c r="A2892" s="366" t="str">
        <f t="shared" si="45"/>
        <v>SINAPI-I 10811</v>
      </c>
      <c r="B2892" s="367" t="s">
        <v>8342</v>
      </c>
      <c r="C2892" s="367">
        <v>10811</v>
      </c>
      <c r="D2892" s="368" t="s">
        <v>13711</v>
      </c>
      <c r="E2892" s="367" t="s">
        <v>8344</v>
      </c>
      <c r="F2892" s="367" t="s">
        <v>10314</v>
      </c>
      <c r="G2892" s="367" t="s">
        <v>10314</v>
      </c>
    </row>
    <row r="2893" spans="1:7">
      <c r="A2893" s="366" t="str">
        <f t="shared" si="45"/>
        <v>SINAPI-I 7247</v>
      </c>
      <c r="B2893" s="367" t="s">
        <v>8342</v>
      </c>
      <c r="C2893" s="367">
        <v>7247</v>
      </c>
      <c r="D2893" s="368" t="s">
        <v>13712</v>
      </c>
      <c r="E2893" s="367" t="s">
        <v>8344</v>
      </c>
      <c r="F2893" s="367" t="s">
        <v>13705</v>
      </c>
      <c r="G2893" s="367" t="s">
        <v>13705</v>
      </c>
    </row>
    <row r="2894" spans="1:7" ht="22.5">
      <c r="A2894" s="366" t="str">
        <f t="shared" si="45"/>
        <v>SINAPI-I 40291</v>
      </c>
      <c r="B2894" s="367" t="s">
        <v>8342</v>
      </c>
      <c r="C2894" s="367">
        <v>40291</v>
      </c>
      <c r="D2894" s="368" t="s">
        <v>13713</v>
      </c>
      <c r="E2894" s="367" t="s">
        <v>8348</v>
      </c>
      <c r="F2894" s="367" t="s">
        <v>13714</v>
      </c>
      <c r="G2894" s="367" t="s">
        <v>13714</v>
      </c>
    </row>
    <row r="2895" spans="1:7" ht="22.5">
      <c r="A2895" s="366" t="str">
        <f t="shared" si="45"/>
        <v>SINAPI-I 40275</v>
      </c>
      <c r="B2895" s="367" t="s">
        <v>8342</v>
      </c>
      <c r="C2895" s="367">
        <v>40275</v>
      </c>
      <c r="D2895" s="368" t="s">
        <v>13715</v>
      </c>
      <c r="E2895" s="367" t="s">
        <v>8348</v>
      </c>
      <c r="F2895" s="367" t="s">
        <v>13673</v>
      </c>
      <c r="G2895" s="367" t="s">
        <v>13673</v>
      </c>
    </row>
    <row r="2896" spans="1:7">
      <c r="A2896" s="366" t="str">
        <f t="shared" si="45"/>
        <v>SINAPI-I 3777</v>
      </c>
      <c r="B2896" s="367" t="s">
        <v>8342</v>
      </c>
      <c r="C2896" s="367">
        <v>3777</v>
      </c>
      <c r="D2896" s="368" t="s">
        <v>13716</v>
      </c>
      <c r="E2896" s="367" t="s">
        <v>8464</v>
      </c>
      <c r="F2896" s="367" t="s">
        <v>13717</v>
      </c>
      <c r="G2896" s="367" t="s">
        <v>13717</v>
      </c>
    </row>
    <row r="2897" spans="1:7">
      <c r="A2897" s="366" t="str">
        <f t="shared" si="45"/>
        <v>SINAPI-I 3798</v>
      </c>
      <c r="B2897" s="367" t="s">
        <v>8342</v>
      </c>
      <c r="C2897" s="367">
        <v>3798</v>
      </c>
      <c r="D2897" s="368" t="s">
        <v>13718</v>
      </c>
      <c r="E2897" s="367" t="s">
        <v>8327</v>
      </c>
      <c r="F2897" s="367" t="s">
        <v>13719</v>
      </c>
      <c r="G2897" s="367" t="s">
        <v>13719</v>
      </c>
    </row>
    <row r="2898" spans="1:7" ht="22.5">
      <c r="A2898" s="366" t="str">
        <f t="shared" si="45"/>
        <v>SINAPI-I 38769</v>
      </c>
      <c r="B2898" s="367" t="s">
        <v>8342</v>
      </c>
      <c r="C2898" s="367">
        <v>38769</v>
      </c>
      <c r="D2898" s="368" t="s">
        <v>13720</v>
      </c>
      <c r="E2898" s="367" t="s">
        <v>8327</v>
      </c>
      <c r="F2898" s="367" t="s">
        <v>13721</v>
      </c>
      <c r="G2898" s="367" t="s">
        <v>13721</v>
      </c>
    </row>
    <row r="2899" spans="1:7" ht="22.5">
      <c r="A2899" s="366" t="str">
        <f t="shared" si="45"/>
        <v>SINAPI-I 39510</v>
      </c>
      <c r="B2899" s="367" t="s">
        <v>8342</v>
      </c>
      <c r="C2899" s="367">
        <v>39510</v>
      </c>
      <c r="D2899" s="368" t="s">
        <v>13722</v>
      </c>
      <c r="E2899" s="367" t="s">
        <v>8327</v>
      </c>
      <c r="F2899" s="367" t="s">
        <v>13723</v>
      </c>
      <c r="G2899" s="367" t="s">
        <v>13723</v>
      </c>
    </row>
    <row r="2900" spans="1:7" ht="22.5">
      <c r="A2900" s="366" t="str">
        <f t="shared" si="45"/>
        <v>SINAPI-I 38776</v>
      </c>
      <c r="B2900" s="367" t="s">
        <v>8342</v>
      </c>
      <c r="C2900" s="367">
        <v>38776</v>
      </c>
      <c r="D2900" s="368" t="s">
        <v>13724</v>
      </c>
      <c r="E2900" s="367" t="s">
        <v>8327</v>
      </c>
      <c r="F2900" s="367" t="s">
        <v>13725</v>
      </c>
      <c r="G2900" s="367" t="s">
        <v>13725</v>
      </c>
    </row>
    <row r="2901" spans="1:7">
      <c r="A2901" s="366" t="str">
        <f t="shared" si="45"/>
        <v>SINAPI-I 38774</v>
      </c>
      <c r="B2901" s="367" t="s">
        <v>8342</v>
      </c>
      <c r="C2901" s="367">
        <v>38774</v>
      </c>
      <c r="D2901" s="368" t="s">
        <v>13726</v>
      </c>
      <c r="E2901" s="367" t="s">
        <v>8327</v>
      </c>
      <c r="F2901" s="367" t="s">
        <v>13727</v>
      </c>
      <c r="G2901" s="367" t="s">
        <v>13727</v>
      </c>
    </row>
    <row r="2902" spans="1:7">
      <c r="A2902" s="366" t="str">
        <f t="shared" si="45"/>
        <v>SINAPI-I 42247</v>
      </c>
      <c r="B2902" s="367" t="s">
        <v>8342</v>
      </c>
      <c r="C2902" s="367">
        <v>42247</v>
      </c>
      <c r="D2902" s="368" t="s">
        <v>13728</v>
      </c>
      <c r="E2902" s="367" t="s">
        <v>8327</v>
      </c>
      <c r="F2902" s="367" t="s">
        <v>13729</v>
      </c>
      <c r="G2902" s="367" t="s">
        <v>13729</v>
      </c>
    </row>
    <row r="2903" spans="1:7">
      <c r="A2903" s="366" t="str">
        <f t="shared" si="45"/>
        <v>SINAPI-I 42248</v>
      </c>
      <c r="B2903" s="367" t="s">
        <v>8342</v>
      </c>
      <c r="C2903" s="367">
        <v>42248</v>
      </c>
      <c r="D2903" s="368" t="s">
        <v>13730</v>
      </c>
      <c r="E2903" s="367" t="s">
        <v>8327</v>
      </c>
      <c r="F2903" s="367" t="s">
        <v>13731</v>
      </c>
      <c r="G2903" s="367" t="s">
        <v>13731</v>
      </c>
    </row>
    <row r="2904" spans="1:7">
      <c r="A2904" s="366" t="str">
        <f t="shared" si="45"/>
        <v>SINAPI-I 42249</v>
      </c>
      <c r="B2904" s="367" t="s">
        <v>8342</v>
      </c>
      <c r="C2904" s="367">
        <v>42249</v>
      </c>
      <c r="D2904" s="368" t="s">
        <v>13732</v>
      </c>
      <c r="E2904" s="367" t="s">
        <v>8327</v>
      </c>
      <c r="F2904" s="367" t="s">
        <v>13733</v>
      </c>
      <c r="G2904" s="367" t="s">
        <v>13733</v>
      </c>
    </row>
    <row r="2905" spans="1:7">
      <c r="A2905" s="366" t="str">
        <f t="shared" si="45"/>
        <v>SINAPI-I 42244</v>
      </c>
      <c r="B2905" s="367" t="s">
        <v>8342</v>
      </c>
      <c r="C2905" s="367">
        <v>42244</v>
      </c>
      <c r="D2905" s="368" t="s">
        <v>13734</v>
      </c>
      <c r="E2905" s="367" t="s">
        <v>8327</v>
      </c>
      <c r="F2905" s="367" t="s">
        <v>13735</v>
      </c>
      <c r="G2905" s="367" t="s">
        <v>13735</v>
      </c>
    </row>
    <row r="2906" spans="1:7">
      <c r="A2906" s="366" t="str">
        <f t="shared" si="45"/>
        <v>SINAPI-I 42245</v>
      </c>
      <c r="B2906" s="367" t="s">
        <v>8342</v>
      </c>
      <c r="C2906" s="367">
        <v>42245</v>
      </c>
      <c r="D2906" s="368" t="s">
        <v>13736</v>
      </c>
      <c r="E2906" s="367" t="s">
        <v>8327</v>
      </c>
      <c r="F2906" s="367" t="s">
        <v>13737</v>
      </c>
      <c r="G2906" s="367" t="s">
        <v>13737</v>
      </c>
    </row>
    <row r="2907" spans="1:7">
      <c r="A2907" s="366" t="str">
        <f t="shared" si="45"/>
        <v>SINAPI-I 42246</v>
      </c>
      <c r="B2907" s="367" t="s">
        <v>8342</v>
      </c>
      <c r="C2907" s="367">
        <v>42246</v>
      </c>
      <c r="D2907" s="368" t="s">
        <v>13738</v>
      </c>
      <c r="E2907" s="367" t="s">
        <v>8327</v>
      </c>
      <c r="F2907" s="367" t="s">
        <v>13739</v>
      </c>
      <c r="G2907" s="367" t="s">
        <v>13739</v>
      </c>
    </row>
    <row r="2908" spans="1:7">
      <c r="A2908" s="366" t="str">
        <f t="shared" si="45"/>
        <v>SINAPI-I 42243</v>
      </c>
      <c r="B2908" s="367" t="s">
        <v>8342</v>
      </c>
      <c r="C2908" s="367">
        <v>42243</v>
      </c>
      <c r="D2908" s="368" t="s">
        <v>13740</v>
      </c>
      <c r="E2908" s="367" t="s">
        <v>8327</v>
      </c>
      <c r="F2908" s="367" t="s">
        <v>13741</v>
      </c>
      <c r="G2908" s="367" t="s">
        <v>13741</v>
      </c>
    </row>
    <row r="2909" spans="1:7" ht="22.5">
      <c r="A2909" s="366" t="str">
        <f t="shared" si="45"/>
        <v>SINAPI-I 38889</v>
      </c>
      <c r="B2909" s="367" t="s">
        <v>8342</v>
      </c>
      <c r="C2909" s="367">
        <v>38889</v>
      </c>
      <c r="D2909" s="368" t="s">
        <v>13742</v>
      </c>
      <c r="E2909" s="367" t="s">
        <v>8327</v>
      </c>
      <c r="F2909" s="367" t="s">
        <v>13743</v>
      </c>
      <c r="G2909" s="367" t="s">
        <v>13743</v>
      </c>
    </row>
    <row r="2910" spans="1:7" ht="22.5">
      <c r="A2910" s="366" t="str">
        <f t="shared" si="45"/>
        <v>SINAPI-I 38784</v>
      </c>
      <c r="B2910" s="367" t="s">
        <v>8342</v>
      </c>
      <c r="C2910" s="367">
        <v>38784</v>
      </c>
      <c r="D2910" s="368" t="s">
        <v>13744</v>
      </c>
      <c r="E2910" s="367" t="s">
        <v>8327</v>
      </c>
      <c r="F2910" s="367" t="s">
        <v>13745</v>
      </c>
      <c r="G2910" s="367" t="s">
        <v>13745</v>
      </c>
    </row>
    <row r="2911" spans="1:7" ht="22.5">
      <c r="A2911" s="366" t="str">
        <f t="shared" si="45"/>
        <v>SINAPI-I 3788</v>
      </c>
      <c r="B2911" s="367" t="s">
        <v>8342</v>
      </c>
      <c r="C2911" s="367">
        <v>3788</v>
      </c>
      <c r="D2911" s="368" t="s">
        <v>13746</v>
      </c>
      <c r="E2911" s="367" t="s">
        <v>8327</v>
      </c>
      <c r="F2911" s="367" t="s">
        <v>13747</v>
      </c>
      <c r="G2911" s="367" t="s">
        <v>13747</v>
      </c>
    </row>
    <row r="2912" spans="1:7" ht="22.5">
      <c r="A2912" s="366" t="str">
        <f t="shared" si="45"/>
        <v>SINAPI-I 12230</v>
      </c>
      <c r="B2912" s="367" t="s">
        <v>8342</v>
      </c>
      <c r="C2912" s="367">
        <v>12230</v>
      </c>
      <c r="D2912" s="368" t="s">
        <v>13748</v>
      </c>
      <c r="E2912" s="367" t="s">
        <v>8327</v>
      </c>
      <c r="F2912" s="367" t="s">
        <v>10955</v>
      </c>
      <c r="G2912" s="367" t="s">
        <v>10955</v>
      </c>
    </row>
    <row r="2913" spans="1:7" ht="22.5">
      <c r="A2913" s="366" t="str">
        <f t="shared" si="45"/>
        <v>SINAPI-I 3780</v>
      </c>
      <c r="B2913" s="367" t="s">
        <v>8342</v>
      </c>
      <c r="C2913" s="367">
        <v>3780</v>
      </c>
      <c r="D2913" s="368" t="s">
        <v>13749</v>
      </c>
      <c r="E2913" s="367" t="s">
        <v>8327</v>
      </c>
      <c r="F2913" s="367" t="s">
        <v>13750</v>
      </c>
      <c r="G2913" s="367" t="s">
        <v>13750</v>
      </c>
    </row>
    <row r="2914" spans="1:7" ht="22.5">
      <c r="A2914" s="366" t="str">
        <f t="shared" si="45"/>
        <v>SINAPI-I 12231</v>
      </c>
      <c r="B2914" s="367" t="s">
        <v>8342</v>
      </c>
      <c r="C2914" s="367">
        <v>12231</v>
      </c>
      <c r="D2914" s="368" t="s">
        <v>13751</v>
      </c>
      <c r="E2914" s="367" t="s">
        <v>8327</v>
      </c>
      <c r="F2914" s="367" t="s">
        <v>13752</v>
      </c>
      <c r="G2914" s="367" t="s">
        <v>13752</v>
      </c>
    </row>
    <row r="2915" spans="1:7" ht="22.5">
      <c r="A2915" s="366" t="str">
        <f t="shared" si="45"/>
        <v>SINAPI-I 3811</v>
      </c>
      <c r="B2915" s="367" t="s">
        <v>8342</v>
      </c>
      <c r="C2915" s="367">
        <v>3811</v>
      </c>
      <c r="D2915" s="368" t="s">
        <v>13753</v>
      </c>
      <c r="E2915" s="367" t="s">
        <v>8327</v>
      </c>
      <c r="F2915" s="367" t="s">
        <v>13754</v>
      </c>
      <c r="G2915" s="367" t="s">
        <v>13754</v>
      </c>
    </row>
    <row r="2916" spans="1:7" ht="22.5">
      <c r="A2916" s="366" t="str">
        <f t="shared" si="45"/>
        <v>SINAPI-I 12232</v>
      </c>
      <c r="B2916" s="367" t="s">
        <v>8342</v>
      </c>
      <c r="C2916" s="367">
        <v>12232</v>
      </c>
      <c r="D2916" s="368" t="s">
        <v>13755</v>
      </c>
      <c r="E2916" s="367" t="s">
        <v>8327</v>
      </c>
      <c r="F2916" s="367" t="s">
        <v>11682</v>
      </c>
      <c r="G2916" s="367" t="s">
        <v>11682</v>
      </c>
    </row>
    <row r="2917" spans="1:7" ht="22.5">
      <c r="A2917" s="366" t="str">
        <f t="shared" si="45"/>
        <v>SINAPI-I 3799</v>
      </c>
      <c r="B2917" s="367" t="s">
        <v>8342</v>
      </c>
      <c r="C2917" s="367">
        <v>3799</v>
      </c>
      <c r="D2917" s="368" t="s">
        <v>13756</v>
      </c>
      <c r="E2917" s="367" t="s">
        <v>8327</v>
      </c>
      <c r="F2917" s="367" t="s">
        <v>13757</v>
      </c>
      <c r="G2917" s="367" t="s">
        <v>13757</v>
      </c>
    </row>
    <row r="2918" spans="1:7" ht="22.5">
      <c r="A2918" s="366" t="str">
        <f t="shared" si="45"/>
        <v>SINAPI-I 12239</v>
      </c>
      <c r="B2918" s="367" t="s">
        <v>8342</v>
      </c>
      <c r="C2918" s="367">
        <v>12239</v>
      </c>
      <c r="D2918" s="368" t="s">
        <v>13758</v>
      </c>
      <c r="E2918" s="367" t="s">
        <v>8327</v>
      </c>
      <c r="F2918" s="367" t="s">
        <v>13759</v>
      </c>
      <c r="G2918" s="367" t="s">
        <v>13759</v>
      </c>
    </row>
    <row r="2919" spans="1:7" ht="22.5">
      <c r="A2919" s="366" t="str">
        <f t="shared" si="45"/>
        <v>SINAPI-I 38773</v>
      </c>
      <c r="B2919" s="367" t="s">
        <v>8342</v>
      </c>
      <c r="C2919" s="367">
        <v>38773</v>
      </c>
      <c r="D2919" s="368" t="s">
        <v>13760</v>
      </c>
      <c r="E2919" s="367" t="s">
        <v>8327</v>
      </c>
      <c r="F2919" s="367" t="s">
        <v>13761</v>
      </c>
      <c r="G2919" s="367" t="s">
        <v>13761</v>
      </c>
    </row>
    <row r="2920" spans="1:7">
      <c r="A2920" s="366" t="str">
        <f t="shared" si="45"/>
        <v>SINAPI-I 12271</v>
      </c>
      <c r="B2920" s="367" t="s">
        <v>8342</v>
      </c>
      <c r="C2920" s="367">
        <v>12271</v>
      </c>
      <c r="D2920" s="368" t="s">
        <v>13762</v>
      </c>
      <c r="E2920" s="367" t="s">
        <v>8327</v>
      </c>
      <c r="F2920" s="367" t="s">
        <v>13763</v>
      </c>
      <c r="G2920" s="367" t="s">
        <v>13763</v>
      </c>
    </row>
    <row r="2921" spans="1:7">
      <c r="A2921" s="366" t="str">
        <f t="shared" si="45"/>
        <v>SINAPI-I 38785</v>
      </c>
      <c r="B2921" s="367" t="s">
        <v>8342</v>
      </c>
      <c r="C2921" s="367">
        <v>38785</v>
      </c>
      <c r="D2921" s="368" t="s">
        <v>13764</v>
      </c>
      <c r="E2921" s="367" t="s">
        <v>8327</v>
      </c>
      <c r="F2921" s="367" t="s">
        <v>13765</v>
      </c>
      <c r="G2921" s="367" t="s">
        <v>13765</v>
      </c>
    </row>
    <row r="2922" spans="1:7">
      <c r="A2922" s="366" t="str">
        <f t="shared" si="45"/>
        <v>SINAPI-I 38786</v>
      </c>
      <c r="B2922" s="367" t="s">
        <v>8342</v>
      </c>
      <c r="C2922" s="367">
        <v>38786</v>
      </c>
      <c r="D2922" s="368" t="s">
        <v>13766</v>
      </c>
      <c r="E2922" s="367" t="s">
        <v>8327</v>
      </c>
      <c r="F2922" s="367" t="s">
        <v>13767</v>
      </c>
      <c r="G2922" s="367" t="s">
        <v>13767</v>
      </c>
    </row>
    <row r="2923" spans="1:7">
      <c r="A2923" s="366" t="str">
        <f t="shared" si="45"/>
        <v>SINAPI-I 39385</v>
      </c>
      <c r="B2923" s="367" t="s">
        <v>8342</v>
      </c>
      <c r="C2923" s="367">
        <v>39385</v>
      </c>
      <c r="D2923" s="368" t="s">
        <v>13768</v>
      </c>
      <c r="E2923" s="367" t="s">
        <v>8327</v>
      </c>
      <c r="F2923" s="367" t="s">
        <v>13769</v>
      </c>
      <c r="G2923" s="367" t="s">
        <v>13769</v>
      </c>
    </row>
    <row r="2924" spans="1:7">
      <c r="A2924" s="366" t="str">
        <f t="shared" si="45"/>
        <v>SINAPI-I 39389</v>
      </c>
      <c r="B2924" s="367" t="s">
        <v>8342</v>
      </c>
      <c r="C2924" s="367">
        <v>39389</v>
      </c>
      <c r="D2924" s="368" t="s">
        <v>13770</v>
      </c>
      <c r="E2924" s="367" t="s">
        <v>8327</v>
      </c>
      <c r="F2924" s="367" t="s">
        <v>13771</v>
      </c>
      <c r="G2924" s="367" t="s">
        <v>13771</v>
      </c>
    </row>
    <row r="2925" spans="1:7">
      <c r="A2925" s="366" t="str">
        <f t="shared" si="45"/>
        <v>SINAPI-I 39390</v>
      </c>
      <c r="B2925" s="367" t="s">
        <v>8342</v>
      </c>
      <c r="C2925" s="367">
        <v>39390</v>
      </c>
      <c r="D2925" s="368" t="s">
        <v>13772</v>
      </c>
      <c r="E2925" s="367" t="s">
        <v>8327</v>
      </c>
      <c r="F2925" s="367" t="s">
        <v>13773</v>
      </c>
      <c r="G2925" s="367" t="s">
        <v>13773</v>
      </c>
    </row>
    <row r="2926" spans="1:7">
      <c r="A2926" s="366" t="str">
        <f t="shared" si="45"/>
        <v>SINAPI-I 39391</v>
      </c>
      <c r="B2926" s="367" t="s">
        <v>8342</v>
      </c>
      <c r="C2926" s="367">
        <v>39391</v>
      </c>
      <c r="D2926" s="368" t="s">
        <v>13774</v>
      </c>
      <c r="E2926" s="367" t="s">
        <v>8327</v>
      </c>
      <c r="F2926" s="367" t="s">
        <v>13775</v>
      </c>
      <c r="G2926" s="367" t="s">
        <v>13775</v>
      </c>
    </row>
    <row r="2927" spans="1:7" ht="22.5">
      <c r="A2927" s="366" t="str">
        <f t="shared" si="45"/>
        <v>SINAPI-I 3803</v>
      </c>
      <c r="B2927" s="367" t="s">
        <v>8342</v>
      </c>
      <c r="C2927" s="367">
        <v>3803</v>
      </c>
      <c r="D2927" s="368" t="s">
        <v>13776</v>
      </c>
      <c r="E2927" s="367" t="s">
        <v>8327</v>
      </c>
      <c r="F2927" s="367" t="s">
        <v>13777</v>
      </c>
      <c r="G2927" s="367" t="s">
        <v>13777</v>
      </c>
    </row>
    <row r="2928" spans="1:7" ht="22.5">
      <c r="A2928" s="366" t="str">
        <f t="shared" si="45"/>
        <v>SINAPI-I 38770</v>
      </c>
      <c r="B2928" s="367" t="s">
        <v>8342</v>
      </c>
      <c r="C2928" s="367">
        <v>38770</v>
      </c>
      <c r="D2928" s="368" t="s">
        <v>13778</v>
      </c>
      <c r="E2928" s="367" t="s">
        <v>8327</v>
      </c>
      <c r="F2928" s="367" t="s">
        <v>13779</v>
      </c>
      <c r="G2928" s="367" t="s">
        <v>13779</v>
      </c>
    </row>
    <row r="2929" spans="1:7">
      <c r="A2929" s="366" t="str">
        <f t="shared" si="45"/>
        <v>SINAPI-I 12267</v>
      </c>
      <c r="B2929" s="367" t="s">
        <v>8342</v>
      </c>
      <c r="C2929" s="367">
        <v>12267</v>
      </c>
      <c r="D2929" s="368" t="s">
        <v>13780</v>
      </c>
      <c r="E2929" s="367" t="s">
        <v>8327</v>
      </c>
      <c r="F2929" s="367" t="s">
        <v>13781</v>
      </c>
      <c r="G2929" s="367" t="s">
        <v>13781</v>
      </c>
    </row>
    <row r="2930" spans="1:7" ht="45">
      <c r="A2930" s="366" t="str">
        <f t="shared" si="45"/>
        <v>SINAPI-I 43265</v>
      </c>
      <c r="B2930" s="367" t="s">
        <v>8342</v>
      </c>
      <c r="C2930" s="367">
        <v>43265</v>
      </c>
      <c r="D2930" s="368" t="s">
        <v>13782</v>
      </c>
      <c r="E2930" s="367" t="s">
        <v>8327</v>
      </c>
      <c r="F2930" s="367" t="s">
        <v>13783</v>
      </c>
      <c r="G2930" s="367" t="s">
        <v>13783</v>
      </c>
    </row>
    <row r="2931" spans="1:7" ht="22.5">
      <c r="A2931" s="366" t="str">
        <f t="shared" si="45"/>
        <v>SINAPI-I 12266</v>
      </c>
      <c r="B2931" s="367" t="s">
        <v>8342</v>
      </c>
      <c r="C2931" s="367">
        <v>12266</v>
      </c>
      <c r="D2931" s="368" t="s">
        <v>13784</v>
      </c>
      <c r="E2931" s="367" t="s">
        <v>8327</v>
      </c>
      <c r="F2931" s="367" t="s">
        <v>13785</v>
      </c>
      <c r="G2931" s="367" t="s">
        <v>13785</v>
      </c>
    </row>
    <row r="2932" spans="1:7" ht="22.5">
      <c r="A2932" s="366" t="str">
        <f t="shared" si="45"/>
        <v>SINAPI-I 39378</v>
      </c>
      <c r="B2932" s="367" t="s">
        <v>8342</v>
      </c>
      <c r="C2932" s="367">
        <v>39378</v>
      </c>
      <c r="D2932" s="368" t="s">
        <v>13786</v>
      </c>
      <c r="E2932" s="367" t="s">
        <v>8327</v>
      </c>
      <c r="F2932" s="367" t="s">
        <v>10830</v>
      </c>
      <c r="G2932" s="367" t="s">
        <v>10830</v>
      </c>
    </row>
    <row r="2933" spans="1:7" ht="22.5">
      <c r="A2933" s="366" t="str">
        <f t="shared" si="45"/>
        <v>SINAPI-I 43543</v>
      </c>
      <c r="B2933" s="367" t="s">
        <v>8342</v>
      </c>
      <c r="C2933" s="367">
        <v>43543</v>
      </c>
      <c r="D2933" s="368" t="s">
        <v>13787</v>
      </c>
      <c r="E2933" s="367" t="s">
        <v>8327</v>
      </c>
      <c r="F2933" s="367" t="s">
        <v>11557</v>
      </c>
      <c r="G2933" s="367" t="s">
        <v>11557</v>
      </c>
    </row>
    <row r="2934" spans="1:7" ht="22.5">
      <c r="A2934" s="366" t="str">
        <f t="shared" si="45"/>
        <v>SINAPI-I 38775</v>
      </c>
      <c r="B2934" s="367" t="s">
        <v>8342</v>
      </c>
      <c r="C2934" s="367">
        <v>38775</v>
      </c>
      <c r="D2934" s="368" t="s">
        <v>13788</v>
      </c>
      <c r="E2934" s="367" t="s">
        <v>8327</v>
      </c>
      <c r="F2934" s="367" t="s">
        <v>13789</v>
      </c>
      <c r="G2934" s="367" t="s">
        <v>13789</v>
      </c>
    </row>
    <row r="2935" spans="1:7">
      <c r="A2935" s="366" t="str">
        <f t="shared" si="45"/>
        <v>SINAPI-I 21119</v>
      </c>
      <c r="B2935" s="367" t="s">
        <v>8342</v>
      </c>
      <c r="C2935" s="367">
        <v>21119</v>
      </c>
      <c r="D2935" s="368" t="s">
        <v>13790</v>
      </c>
      <c r="E2935" s="367" t="s">
        <v>8327</v>
      </c>
      <c r="F2935" s="367" t="s">
        <v>12266</v>
      </c>
      <c r="G2935" s="367" t="s">
        <v>12266</v>
      </c>
    </row>
    <row r="2936" spans="1:7">
      <c r="A2936" s="366" t="str">
        <f t="shared" si="45"/>
        <v>SINAPI-I 37974</v>
      </c>
      <c r="B2936" s="367" t="s">
        <v>8342</v>
      </c>
      <c r="C2936" s="367">
        <v>37974</v>
      </c>
      <c r="D2936" s="368" t="s">
        <v>13791</v>
      </c>
      <c r="E2936" s="367" t="s">
        <v>8327</v>
      </c>
      <c r="F2936" s="367" t="s">
        <v>13792</v>
      </c>
      <c r="G2936" s="367" t="s">
        <v>13792</v>
      </c>
    </row>
    <row r="2937" spans="1:7">
      <c r="A2937" s="366" t="str">
        <f t="shared" si="45"/>
        <v>SINAPI-I 37975</v>
      </c>
      <c r="B2937" s="367" t="s">
        <v>8342</v>
      </c>
      <c r="C2937" s="367">
        <v>37975</v>
      </c>
      <c r="D2937" s="368" t="s">
        <v>13793</v>
      </c>
      <c r="E2937" s="367" t="s">
        <v>8327</v>
      </c>
      <c r="F2937" s="367" t="s">
        <v>9854</v>
      </c>
      <c r="G2937" s="367" t="s">
        <v>9854</v>
      </c>
    </row>
    <row r="2938" spans="1:7">
      <c r="A2938" s="366" t="str">
        <f t="shared" si="45"/>
        <v>SINAPI-I 37976</v>
      </c>
      <c r="B2938" s="367" t="s">
        <v>8342</v>
      </c>
      <c r="C2938" s="367">
        <v>37976</v>
      </c>
      <c r="D2938" s="368" t="s">
        <v>13794</v>
      </c>
      <c r="E2938" s="367" t="s">
        <v>8327</v>
      </c>
      <c r="F2938" s="367" t="s">
        <v>13795</v>
      </c>
      <c r="G2938" s="367" t="s">
        <v>13795</v>
      </c>
    </row>
    <row r="2939" spans="1:7">
      <c r="A2939" s="366" t="str">
        <f t="shared" si="45"/>
        <v>SINAPI-I 37977</v>
      </c>
      <c r="B2939" s="367" t="s">
        <v>8342</v>
      </c>
      <c r="C2939" s="367">
        <v>37977</v>
      </c>
      <c r="D2939" s="368" t="s">
        <v>13796</v>
      </c>
      <c r="E2939" s="367" t="s">
        <v>8327</v>
      </c>
      <c r="F2939" s="367" t="s">
        <v>10619</v>
      </c>
      <c r="G2939" s="367" t="s">
        <v>10619</v>
      </c>
    </row>
    <row r="2940" spans="1:7">
      <c r="A2940" s="366" t="str">
        <f t="shared" si="45"/>
        <v>SINAPI-I 37978</v>
      </c>
      <c r="B2940" s="367" t="s">
        <v>8342</v>
      </c>
      <c r="C2940" s="367">
        <v>37978</v>
      </c>
      <c r="D2940" s="368" t="s">
        <v>13797</v>
      </c>
      <c r="E2940" s="367" t="s">
        <v>8327</v>
      </c>
      <c r="F2940" s="367" t="s">
        <v>13798</v>
      </c>
      <c r="G2940" s="367" t="s">
        <v>13798</v>
      </c>
    </row>
    <row r="2941" spans="1:7">
      <c r="A2941" s="366" t="str">
        <f t="shared" si="45"/>
        <v>SINAPI-I 37979</v>
      </c>
      <c r="B2941" s="367" t="s">
        <v>8342</v>
      </c>
      <c r="C2941" s="367">
        <v>37979</v>
      </c>
      <c r="D2941" s="368" t="s">
        <v>13799</v>
      </c>
      <c r="E2941" s="367" t="s">
        <v>8327</v>
      </c>
      <c r="F2941" s="367" t="s">
        <v>13800</v>
      </c>
      <c r="G2941" s="367" t="s">
        <v>13800</v>
      </c>
    </row>
    <row r="2942" spans="1:7">
      <c r="A2942" s="366" t="str">
        <f t="shared" si="45"/>
        <v>SINAPI-I 37980</v>
      </c>
      <c r="B2942" s="367" t="s">
        <v>8342</v>
      </c>
      <c r="C2942" s="367">
        <v>37980</v>
      </c>
      <c r="D2942" s="368" t="s">
        <v>13801</v>
      </c>
      <c r="E2942" s="367" t="s">
        <v>8327</v>
      </c>
      <c r="F2942" s="367" t="s">
        <v>8946</v>
      </c>
      <c r="G2942" s="367" t="s">
        <v>8946</v>
      </c>
    </row>
    <row r="2943" spans="1:7">
      <c r="A2943" s="366" t="str">
        <f t="shared" si="45"/>
        <v>SINAPI-I 36147</v>
      </c>
      <c r="B2943" s="367" t="s">
        <v>8342</v>
      </c>
      <c r="C2943" s="367">
        <v>36147</v>
      </c>
      <c r="D2943" s="368" t="s">
        <v>13802</v>
      </c>
      <c r="E2943" s="367" t="s">
        <v>9452</v>
      </c>
      <c r="F2943" s="367" t="s">
        <v>13803</v>
      </c>
      <c r="G2943" s="367" t="s">
        <v>13803</v>
      </c>
    </row>
    <row r="2944" spans="1:7">
      <c r="A2944" s="366" t="str">
        <f t="shared" si="45"/>
        <v>SINAPI-I 12731</v>
      </c>
      <c r="B2944" s="367" t="s">
        <v>8342</v>
      </c>
      <c r="C2944" s="367">
        <v>12731</v>
      </c>
      <c r="D2944" s="368" t="s">
        <v>13804</v>
      </c>
      <c r="E2944" s="367" t="s">
        <v>8327</v>
      </c>
      <c r="F2944" s="367" t="s">
        <v>13805</v>
      </c>
      <c r="G2944" s="367" t="s">
        <v>13805</v>
      </c>
    </row>
    <row r="2945" spans="1:7">
      <c r="A2945" s="366" t="str">
        <f t="shared" si="45"/>
        <v>SINAPI-I 12723</v>
      </c>
      <c r="B2945" s="367" t="s">
        <v>8342</v>
      </c>
      <c r="C2945" s="367">
        <v>12723</v>
      </c>
      <c r="D2945" s="368" t="s">
        <v>13806</v>
      </c>
      <c r="E2945" s="367" t="s">
        <v>8327</v>
      </c>
      <c r="F2945" s="367" t="s">
        <v>13807</v>
      </c>
      <c r="G2945" s="367" t="s">
        <v>13807</v>
      </c>
    </row>
    <row r="2946" spans="1:7">
      <c r="A2946" s="366" t="str">
        <f t="shared" si="45"/>
        <v>SINAPI-I 12724</v>
      </c>
      <c r="B2946" s="367" t="s">
        <v>8342</v>
      </c>
      <c r="C2946" s="367">
        <v>12724</v>
      </c>
      <c r="D2946" s="368" t="s">
        <v>13808</v>
      </c>
      <c r="E2946" s="367" t="s">
        <v>8327</v>
      </c>
      <c r="F2946" s="367" t="s">
        <v>9596</v>
      </c>
      <c r="G2946" s="367" t="s">
        <v>9596</v>
      </c>
    </row>
    <row r="2947" spans="1:7">
      <c r="A2947" s="366" t="str">
        <f t="shared" si="45"/>
        <v>SINAPI-I 12725</v>
      </c>
      <c r="B2947" s="367" t="s">
        <v>8342</v>
      </c>
      <c r="C2947" s="367">
        <v>12725</v>
      </c>
      <c r="D2947" s="368" t="s">
        <v>13809</v>
      </c>
      <c r="E2947" s="367" t="s">
        <v>8327</v>
      </c>
      <c r="F2947" s="367" t="s">
        <v>10768</v>
      </c>
      <c r="G2947" s="367" t="s">
        <v>10768</v>
      </c>
    </row>
    <row r="2948" spans="1:7">
      <c r="A2948" s="366" t="str">
        <f t="shared" si="45"/>
        <v>SINAPI-I 12726</v>
      </c>
      <c r="B2948" s="367" t="s">
        <v>8342</v>
      </c>
      <c r="C2948" s="367">
        <v>12726</v>
      </c>
      <c r="D2948" s="368" t="s">
        <v>13810</v>
      </c>
      <c r="E2948" s="367" t="s">
        <v>8327</v>
      </c>
      <c r="F2948" s="367" t="s">
        <v>13811</v>
      </c>
      <c r="G2948" s="367" t="s">
        <v>13811</v>
      </c>
    </row>
    <row r="2949" spans="1:7">
      <c r="A2949" s="366" t="str">
        <f t="shared" si="45"/>
        <v>SINAPI-I 12727</v>
      </c>
      <c r="B2949" s="367" t="s">
        <v>8342</v>
      </c>
      <c r="C2949" s="367">
        <v>12727</v>
      </c>
      <c r="D2949" s="368" t="s">
        <v>13812</v>
      </c>
      <c r="E2949" s="367" t="s">
        <v>8327</v>
      </c>
      <c r="F2949" s="367" t="s">
        <v>10928</v>
      </c>
      <c r="G2949" s="367" t="s">
        <v>10928</v>
      </c>
    </row>
    <row r="2950" spans="1:7">
      <c r="A2950" s="366" t="str">
        <f t="shared" si="45"/>
        <v>SINAPI-I 12728</v>
      </c>
      <c r="B2950" s="367" t="s">
        <v>8342</v>
      </c>
      <c r="C2950" s="367">
        <v>12728</v>
      </c>
      <c r="D2950" s="368" t="s">
        <v>13813</v>
      </c>
      <c r="E2950" s="367" t="s">
        <v>8327</v>
      </c>
      <c r="F2950" s="367" t="s">
        <v>13814</v>
      </c>
      <c r="G2950" s="367" t="s">
        <v>13814</v>
      </c>
    </row>
    <row r="2951" spans="1:7">
      <c r="A2951" s="366" t="str">
        <f t="shared" ref="A2951:A3014" si="46">CONCATENAR</f>
        <v>SINAPI-I 12729</v>
      </c>
      <c r="B2951" s="367" t="s">
        <v>8342</v>
      </c>
      <c r="C2951" s="367">
        <v>12729</v>
      </c>
      <c r="D2951" s="368" t="s">
        <v>13815</v>
      </c>
      <c r="E2951" s="367" t="s">
        <v>8327</v>
      </c>
      <c r="F2951" s="367" t="s">
        <v>13816</v>
      </c>
      <c r="G2951" s="367" t="s">
        <v>13816</v>
      </c>
    </row>
    <row r="2952" spans="1:7">
      <c r="A2952" s="366" t="str">
        <f t="shared" si="46"/>
        <v>SINAPI-I 12730</v>
      </c>
      <c r="B2952" s="367" t="s">
        <v>8342</v>
      </c>
      <c r="C2952" s="367">
        <v>12730</v>
      </c>
      <c r="D2952" s="368" t="s">
        <v>13817</v>
      </c>
      <c r="E2952" s="367" t="s">
        <v>8327</v>
      </c>
      <c r="F2952" s="367" t="s">
        <v>13818</v>
      </c>
      <c r="G2952" s="367" t="s">
        <v>13818</v>
      </c>
    </row>
    <row r="2953" spans="1:7">
      <c r="A2953" s="366" t="str">
        <f t="shared" si="46"/>
        <v>SINAPI-I 3840</v>
      </c>
      <c r="B2953" s="367" t="s">
        <v>8342</v>
      </c>
      <c r="C2953" s="367">
        <v>3840</v>
      </c>
      <c r="D2953" s="368" t="s">
        <v>13819</v>
      </c>
      <c r="E2953" s="367" t="s">
        <v>8327</v>
      </c>
      <c r="F2953" s="367" t="s">
        <v>13820</v>
      </c>
      <c r="G2953" s="367" t="s">
        <v>13820</v>
      </c>
    </row>
    <row r="2954" spans="1:7">
      <c r="A2954" s="366" t="str">
        <f t="shared" si="46"/>
        <v>SINAPI-I 3838</v>
      </c>
      <c r="B2954" s="367" t="s">
        <v>8342</v>
      </c>
      <c r="C2954" s="367">
        <v>3838</v>
      </c>
      <c r="D2954" s="368" t="s">
        <v>13821</v>
      </c>
      <c r="E2954" s="367" t="s">
        <v>8327</v>
      </c>
      <c r="F2954" s="367" t="s">
        <v>13822</v>
      </c>
      <c r="G2954" s="367" t="s">
        <v>13822</v>
      </c>
    </row>
    <row r="2955" spans="1:7">
      <c r="A2955" s="366" t="str">
        <f t="shared" si="46"/>
        <v>SINAPI-I 3844</v>
      </c>
      <c r="B2955" s="367" t="s">
        <v>8342</v>
      </c>
      <c r="C2955" s="367">
        <v>3844</v>
      </c>
      <c r="D2955" s="368" t="s">
        <v>13823</v>
      </c>
      <c r="E2955" s="367" t="s">
        <v>8327</v>
      </c>
      <c r="F2955" s="367" t="s">
        <v>13824</v>
      </c>
      <c r="G2955" s="367" t="s">
        <v>13824</v>
      </c>
    </row>
    <row r="2956" spans="1:7">
      <c r="A2956" s="366" t="str">
        <f t="shared" si="46"/>
        <v>SINAPI-I 3839</v>
      </c>
      <c r="B2956" s="367" t="s">
        <v>8342</v>
      </c>
      <c r="C2956" s="367">
        <v>3839</v>
      </c>
      <c r="D2956" s="368" t="s">
        <v>13825</v>
      </c>
      <c r="E2956" s="367" t="s">
        <v>8327</v>
      </c>
      <c r="F2956" s="367" t="s">
        <v>13826</v>
      </c>
      <c r="G2956" s="367" t="s">
        <v>13826</v>
      </c>
    </row>
    <row r="2957" spans="1:7">
      <c r="A2957" s="366" t="str">
        <f t="shared" si="46"/>
        <v>SINAPI-I 3843</v>
      </c>
      <c r="B2957" s="367" t="s">
        <v>8342</v>
      </c>
      <c r="C2957" s="367">
        <v>3843</v>
      </c>
      <c r="D2957" s="368" t="s">
        <v>13827</v>
      </c>
      <c r="E2957" s="367" t="s">
        <v>8327</v>
      </c>
      <c r="F2957" s="367" t="s">
        <v>13828</v>
      </c>
      <c r="G2957" s="367" t="s">
        <v>13828</v>
      </c>
    </row>
    <row r="2958" spans="1:7">
      <c r="A2958" s="366" t="str">
        <f t="shared" si="46"/>
        <v>SINAPI-I 3900</v>
      </c>
      <c r="B2958" s="367" t="s">
        <v>8342</v>
      </c>
      <c r="C2958" s="367">
        <v>3900</v>
      </c>
      <c r="D2958" s="368" t="s">
        <v>13829</v>
      </c>
      <c r="E2958" s="367" t="s">
        <v>8327</v>
      </c>
      <c r="F2958" s="367" t="s">
        <v>13830</v>
      </c>
      <c r="G2958" s="367" t="s">
        <v>13830</v>
      </c>
    </row>
    <row r="2959" spans="1:7">
      <c r="A2959" s="366" t="str">
        <f t="shared" si="46"/>
        <v>SINAPI-I 3846</v>
      </c>
      <c r="B2959" s="367" t="s">
        <v>8342</v>
      </c>
      <c r="C2959" s="367">
        <v>3846</v>
      </c>
      <c r="D2959" s="368" t="s">
        <v>13831</v>
      </c>
      <c r="E2959" s="367" t="s">
        <v>8327</v>
      </c>
      <c r="F2959" s="367" t="s">
        <v>13832</v>
      </c>
      <c r="G2959" s="367" t="s">
        <v>13832</v>
      </c>
    </row>
    <row r="2960" spans="1:7">
      <c r="A2960" s="366" t="str">
        <f t="shared" si="46"/>
        <v>SINAPI-I 3886</v>
      </c>
      <c r="B2960" s="367" t="s">
        <v>8342</v>
      </c>
      <c r="C2960" s="367">
        <v>3886</v>
      </c>
      <c r="D2960" s="368" t="s">
        <v>13833</v>
      </c>
      <c r="E2960" s="367" t="s">
        <v>8327</v>
      </c>
      <c r="F2960" s="367" t="s">
        <v>8515</v>
      </c>
      <c r="G2960" s="367" t="s">
        <v>8515</v>
      </c>
    </row>
    <row r="2961" spans="1:7">
      <c r="A2961" s="366" t="str">
        <f t="shared" si="46"/>
        <v>SINAPI-I 3854</v>
      </c>
      <c r="B2961" s="367" t="s">
        <v>8342</v>
      </c>
      <c r="C2961" s="367">
        <v>3854</v>
      </c>
      <c r="D2961" s="368" t="s">
        <v>13834</v>
      </c>
      <c r="E2961" s="367" t="s">
        <v>8327</v>
      </c>
      <c r="F2961" s="367" t="s">
        <v>13835</v>
      </c>
      <c r="G2961" s="367" t="s">
        <v>13835</v>
      </c>
    </row>
    <row r="2962" spans="1:7">
      <c r="A2962" s="366" t="str">
        <f t="shared" si="46"/>
        <v>SINAPI-I 3873</v>
      </c>
      <c r="B2962" s="367" t="s">
        <v>8342</v>
      </c>
      <c r="C2962" s="367">
        <v>3873</v>
      </c>
      <c r="D2962" s="368" t="s">
        <v>13836</v>
      </c>
      <c r="E2962" s="367" t="s">
        <v>8327</v>
      </c>
      <c r="F2962" s="367" t="s">
        <v>12150</v>
      </c>
      <c r="G2962" s="367" t="s">
        <v>12150</v>
      </c>
    </row>
    <row r="2963" spans="1:7">
      <c r="A2963" s="366" t="str">
        <f t="shared" si="46"/>
        <v>SINAPI-I 38021</v>
      </c>
      <c r="B2963" s="367" t="s">
        <v>8342</v>
      </c>
      <c r="C2963" s="367">
        <v>38021</v>
      </c>
      <c r="D2963" s="368" t="s">
        <v>13837</v>
      </c>
      <c r="E2963" s="367" t="s">
        <v>8327</v>
      </c>
      <c r="F2963" s="367" t="s">
        <v>13838</v>
      </c>
      <c r="G2963" s="367" t="s">
        <v>13838</v>
      </c>
    </row>
    <row r="2964" spans="1:7">
      <c r="A2964" s="366" t="str">
        <f t="shared" si="46"/>
        <v>SINAPI-I 3847</v>
      </c>
      <c r="B2964" s="367" t="s">
        <v>8342</v>
      </c>
      <c r="C2964" s="367">
        <v>3847</v>
      </c>
      <c r="D2964" s="368" t="s">
        <v>13839</v>
      </c>
      <c r="E2964" s="367" t="s">
        <v>8327</v>
      </c>
      <c r="F2964" s="367" t="s">
        <v>13840</v>
      </c>
      <c r="G2964" s="367" t="s">
        <v>13840</v>
      </c>
    </row>
    <row r="2965" spans="1:7">
      <c r="A2965" s="366" t="str">
        <f t="shared" si="46"/>
        <v>SINAPI-I 38022</v>
      </c>
      <c r="B2965" s="367" t="s">
        <v>8342</v>
      </c>
      <c r="C2965" s="367">
        <v>38022</v>
      </c>
      <c r="D2965" s="368" t="s">
        <v>13841</v>
      </c>
      <c r="E2965" s="367" t="s">
        <v>8327</v>
      </c>
      <c r="F2965" s="367" t="s">
        <v>13842</v>
      </c>
      <c r="G2965" s="367" t="s">
        <v>13842</v>
      </c>
    </row>
    <row r="2966" spans="1:7">
      <c r="A2966" s="366" t="str">
        <f t="shared" si="46"/>
        <v>SINAPI-I 3833</v>
      </c>
      <c r="B2966" s="367" t="s">
        <v>8342</v>
      </c>
      <c r="C2966" s="367">
        <v>3833</v>
      </c>
      <c r="D2966" s="368" t="s">
        <v>13843</v>
      </c>
      <c r="E2966" s="367" t="s">
        <v>8327</v>
      </c>
      <c r="F2966" s="367" t="s">
        <v>13844</v>
      </c>
      <c r="G2966" s="367" t="s">
        <v>13844</v>
      </c>
    </row>
    <row r="2967" spans="1:7">
      <c r="A2967" s="366" t="str">
        <f t="shared" si="46"/>
        <v>SINAPI-I 3835</v>
      </c>
      <c r="B2967" s="367" t="s">
        <v>8342</v>
      </c>
      <c r="C2967" s="367">
        <v>3835</v>
      </c>
      <c r="D2967" s="368" t="s">
        <v>13845</v>
      </c>
      <c r="E2967" s="367" t="s">
        <v>8327</v>
      </c>
      <c r="F2967" s="367" t="s">
        <v>13846</v>
      </c>
      <c r="G2967" s="367" t="s">
        <v>13846</v>
      </c>
    </row>
    <row r="2968" spans="1:7">
      <c r="A2968" s="366" t="str">
        <f t="shared" si="46"/>
        <v>SINAPI-I 3836</v>
      </c>
      <c r="B2968" s="367" t="s">
        <v>8342</v>
      </c>
      <c r="C2968" s="367">
        <v>3836</v>
      </c>
      <c r="D2968" s="368" t="s">
        <v>13847</v>
      </c>
      <c r="E2968" s="367" t="s">
        <v>8327</v>
      </c>
      <c r="F2968" s="367" t="s">
        <v>13848</v>
      </c>
      <c r="G2968" s="367" t="s">
        <v>13848</v>
      </c>
    </row>
    <row r="2969" spans="1:7">
      <c r="A2969" s="366" t="str">
        <f t="shared" si="46"/>
        <v>SINAPI-I 3830</v>
      </c>
      <c r="B2969" s="367" t="s">
        <v>8342</v>
      </c>
      <c r="C2969" s="367">
        <v>3830</v>
      </c>
      <c r="D2969" s="368" t="s">
        <v>13849</v>
      </c>
      <c r="E2969" s="367" t="s">
        <v>8327</v>
      </c>
      <c r="F2969" s="367" t="s">
        <v>13850</v>
      </c>
      <c r="G2969" s="367" t="s">
        <v>13850</v>
      </c>
    </row>
    <row r="2970" spans="1:7">
      <c r="A2970" s="366" t="str">
        <f t="shared" si="46"/>
        <v>SINAPI-I 3831</v>
      </c>
      <c r="B2970" s="367" t="s">
        <v>8342</v>
      </c>
      <c r="C2970" s="367">
        <v>3831</v>
      </c>
      <c r="D2970" s="368" t="s">
        <v>13851</v>
      </c>
      <c r="E2970" s="367" t="s">
        <v>8327</v>
      </c>
      <c r="F2970" s="367" t="s">
        <v>13852</v>
      </c>
      <c r="G2970" s="367" t="s">
        <v>13852</v>
      </c>
    </row>
    <row r="2971" spans="1:7">
      <c r="A2971" s="366" t="str">
        <f t="shared" si="46"/>
        <v>SINAPI-I 37981</v>
      </c>
      <c r="B2971" s="367" t="s">
        <v>8342</v>
      </c>
      <c r="C2971" s="367">
        <v>37981</v>
      </c>
      <c r="D2971" s="368" t="s">
        <v>13853</v>
      </c>
      <c r="E2971" s="367" t="s">
        <v>8327</v>
      </c>
      <c r="F2971" s="367" t="s">
        <v>13854</v>
      </c>
      <c r="G2971" s="367" t="s">
        <v>13854</v>
      </c>
    </row>
    <row r="2972" spans="1:7">
      <c r="A2972" s="366" t="str">
        <f t="shared" si="46"/>
        <v>SINAPI-I 37982</v>
      </c>
      <c r="B2972" s="367" t="s">
        <v>8342</v>
      </c>
      <c r="C2972" s="367">
        <v>37982</v>
      </c>
      <c r="D2972" s="368" t="s">
        <v>13855</v>
      </c>
      <c r="E2972" s="367" t="s">
        <v>8327</v>
      </c>
      <c r="F2972" s="367" t="s">
        <v>11623</v>
      </c>
      <c r="G2972" s="367" t="s">
        <v>11623</v>
      </c>
    </row>
    <row r="2973" spans="1:7">
      <c r="A2973" s="366" t="str">
        <f t="shared" si="46"/>
        <v>SINAPI-I 37983</v>
      </c>
      <c r="B2973" s="367" t="s">
        <v>8342</v>
      </c>
      <c r="C2973" s="367">
        <v>37983</v>
      </c>
      <c r="D2973" s="368" t="s">
        <v>13856</v>
      </c>
      <c r="E2973" s="367" t="s">
        <v>8327</v>
      </c>
      <c r="F2973" s="367" t="s">
        <v>10764</v>
      </c>
      <c r="G2973" s="367" t="s">
        <v>10764</v>
      </c>
    </row>
    <row r="2974" spans="1:7">
      <c r="A2974" s="366" t="str">
        <f t="shared" si="46"/>
        <v>SINAPI-I 37984</v>
      </c>
      <c r="B2974" s="367" t="s">
        <v>8342</v>
      </c>
      <c r="C2974" s="367">
        <v>37984</v>
      </c>
      <c r="D2974" s="368" t="s">
        <v>13857</v>
      </c>
      <c r="E2974" s="367" t="s">
        <v>8327</v>
      </c>
      <c r="F2974" s="367" t="s">
        <v>13858</v>
      </c>
      <c r="G2974" s="367" t="s">
        <v>13858</v>
      </c>
    </row>
    <row r="2975" spans="1:7">
      <c r="A2975" s="366" t="str">
        <f t="shared" si="46"/>
        <v>SINAPI-I 37985</v>
      </c>
      <c r="B2975" s="367" t="s">
        <v>8342</v>
      </c>
      <c r="C2975" s="367">
        <v>37985</v>
      </c>
      <c r="D2975" s="368" t="s">
        <v>13859</v>
      </c>
      <c r="E2975" s="367" t="s">
        <v>8327</v>
      </c>
      <c r="F2975" s="367" t="s">
        <v>13860</v>
      </c>
      <c r="G2975" s="367" t="s">
        <v>13860</v>
      </c>
    </row>
    <row r="2976" spans="1:7">
      <c r="A2976" s="366" t="str">
        <f t="shared" si="46"/>
        <v>SINAPI-I 3826</v>
      </c>
      <c r="B2976" s="367" t="s">
        <v>8342</v>
      </c>
      <c r="C2976" s="367">
        <v>3826</v>
      </c>
      <c r="D2976" s="368" t="s">
        <v>13861</v>
      </c>
      <c r="E2976" s="367" t="s">
        <v>8327</v>
      </c>
      <c r="F2976" s="367" t="s">
        <v>13862</v>
      </c>
      <c r="G2976" s="367" t="s">
        <v>13862</v>
      </c>
    </row>
    <row r="2977" spans="1:7">
      <c r="A2977" s="366" t="str">
        <f t="shared" si="46"/>
        <v>SINAPI-I 3825</v>
      </c>
      <c r="B2977" s="367" t="s">
        <v>8342</v>
      </c>
      <c r="C2977" s="367">
        <v>3825</v>
      </c>
      <c r="D2977" s="368" t="s">
        <v>13863</v>
      </c>
      <c r="E2977" s="367" t="s">
        <v>8327</v>
      </c>
      <c r="F2977" s="367" t="s">
        <v>13864</v>
      </c>
      <c r="G2977" s="367" t="s">
        <v>13864</v>
      </c>
    </row>
    <row r="2978" spans="1:7">
      <c r="A2978" s="366" t="str">
        <f t="shared" si="46"/>
        <v>SINAPI-I 3827</v>
      </c>
      <c r="B2978" s="367" t="s">
        <v>8342</v>
      </c>
      <c r="C2978" s="367">
        <v>3827</v>
      </c>
      <c r="D2978" s="368" t="s">
        <v>13865</v>
      </c>
      <c r="E2978" s="367" t="s">
        <v>8327</v>
      </c>
      <c r="F2978" s="367" t="s">
        <v>13328</v>
      </c>
      <c r="G2978" s="367" t="s">
        <v>13328</v>
      </c>
    </row>
    <row r="2979" spans="1:7">
      <c r="A2979" s="366" t="str">
        <f t="shared" si="46"/>
        <v>SINAPI-I 20165</v>
      </c>
      <c r="B2979" s="367" t="s">
        <v>8342</v>
      </c>
      <c r="C2979" s="367">
        <v>20165</v>
      </c>
      <c r="D2979" s="368" t="s">
        <v>13866</v>
      </c>
      <c r="E2979" s="367" t="s">
        <v>8327</v>
      </c>
      <c r="F2979" s="367" t="s">
        <v>13867</v>
      </c>
      <c r="G2979" s="367" t="s">
        <v>13867</v>
      </c>
    </row>
    <row r="2980" spans="1:7">
      <c r="A2980" s="366" t="str">
        <f t="shared" si="46"/>
        <v>SINAPI-I 20166</v>
      </c>
      <c r="B2980" s="367" t="s">
        <v>8342</v>
      </c>
      <c r="C2980" s="367">
        <v>20166</v>
      </c>
      <c r="D2980" s="368" t="s">
        <v>13868</v>
      </c>
      <c r="E2980" s="367" t="s">
        <v>8327</v>
      </c>
      <c r="F2980" s="367" t="s">
        <v>13869</v>
      </c>
      <c r="G2980" s="367" t="s">
        <v>13869</v>
      </c>
    </row>
    <row r="2981" spans="1:7">
      <c r="A2981" s="366" t="str">
        <f t="shared" si="46"/>
        <v>SINAPI-I 20164</v>
      </c>
      <c r="B2981" s="367" t="s">
        <v>8342</v>
      </c>
      <c r="C2981" s="367">
        <v>20164</v>
      </c>
      <c r="D2981" s="368" t="s">
        <v>13870</v>
      </c>
      <c r="E2981" s="367" t="s">
        <v>8327</v>
      </c>
      <c r="F2981" s="367" t="s">
        <v>13332</v>
      </c>
      <c r="G2981" s="367" t="s">
        <v>13332</v>
      </c>
    </row>
    <row r="2982" spans="1:7">
      <c r="A2982" s="366" t="str">
        <f t="shared" si="46"/>
        <v>SINAPI-I 3893</v>
      </c>
      <c r="B2982" s="367" t="s">
        <v>8342</v>
      </c>
      <c r="C2982" s="367">
        <v>3893</v>
      </c>
      <c r="D2982" s="368" t="s">
        <v>13871</v>
      </c>
      <c r="E2982" s="367" t="s">
        <v>8327</v>
      </c>
      <c r="F2982" s="367" t="s">
        <v>13872</v>
      </c>
      <c r="G2982" s="367" t="s">
        <v>13872</v>
      </c>
    </row>
    <row r="2983" spans="1:7">
      <c r="A2983" s="366" t="str">
        <f t="shared" si="46"/>
        <v>SINAPI-I 3848</v>
      </c>
      <c r="B2983" s="367" t="s">
        <v>8342</v>
      </c>
      <c r="C2983" s="367">
        <v>3848</v>
      </c>
      <c r="D2983" s="368" t="s">
        <v>13873</v>
      </c>
      <c r="E2983" s="367" t="s">
        <v>8327</v>
      </c>
      <c r="F2983" s="367" t="s">
        <v>8753</v>
      </c>
      <c r="G2983" s="367" t="s">
        <v>8753</v>
      </c>
    </row>
    <row r="2984" spans="1:7">
      <c r="A2984" s="366" t="str">
        <f t="shared" si="46"/>
        <v>SINAPI-I 3895</v>
      </c>
      <c r="B2984" s="367" t="s">
        <v>8342</v>
      </c>
      <c r="C2984" s="367">
        <v>3895</v>
      </c>
      <c r="D2984" s="368" t="s">
        <v>13874</v>
      </c>
      <c r="E2984" s="367" t="s">
        <v>8327</v>
      </c>
      <c r="F2984" s="367" t="s">
        <v>13875</v>
      </c>
      <c r="G2984" s="367" t="s">
        <v>13875</v>
      </c>
    </row>
    <row r="2985" spans="1:7">
      <c r="A2985" s="366" t="str">
        <f t="shared" si="46"/>
        <v>SINAPI-I 12404</v>
      </c>
      <c r="B2985" s="367" t="s">
        <v>8342</v>
      </c>
      <c r="C2985" s="367">
        <v>12404</v>
      </c>
      <c r="D2985" s="368" t="s">
        <v>13876</v>
      </c>
      <c r="E2985" s="367" t="s">
        <v>8327</v>
      </c>
      <c r="F2985" s="367" t="s">
        <v>13877</v>
      </c>
      <c r="G2985" s="367" t="s">
        <v>13877</v>
      </c>
    </row>
    <row r="2986" spans="1:7">
      <c r="A2986" s="366" t="str">
        <f t="shared" si="46"/>
        <v>SINAPI-I 3939</v>
      </c>
      <c r="B2986" s="367" t="s">
        <v>8342</v>
      </c>
      <c r="C2986" s="367">
        <v>3939</v>
      </c>
      <c r="D2986" s="368" t="s">
        <v>13878</v>
      </c>
      <c r="E2986" s="367" t="s">
        <v>8327</v>
      </c>
      <c r="F2986" s="367" t="s">
        <v>13879</v>
      </c>
      <c r="G2986" s="367" t="s">
        <v>13879</v>
      </c>
    </row>
    <row r="2987" spans="1:7">
      <c r="A2987" s="366" t="str">
        <f t="shared" si="46"/>
        <v>SINAPI-I 3911</v>
      </c>
      <c r="B2987" s="367" t="s">
        <v>8342</v>
      </c>
      <c r="C2987" s="367">
        <v>3911</v>
      </c>
      <c r="D2987" s="368" t="s">
        <v>13880</v>
      </c>
      <c r="E2987" s="367" t="s">
        <v>8327</v>
      </c>
      <c r="F2987" s="367" t="s">
        <v>13881</v>
      </c>
      <c r="G2987" s="367" t="s">
        <v>13881</v>
      </c>
    </row>
    <row r="2988" spans="1:7">
      <c r="A2988" s="366" t="str">
        <f t="shared" si="46"/>
        <v>SINAPI-I 3908</v>
      </c>
      <c r="B2988" s="367" t="s">
        <v>8342</v>
      </c>
      <c r="C2988" s="367">
        <v>3908</v>
      </c>
      <c r="D2988" s="368" t="s">
        <v>13882</v>
      </c>
      <c r="E2988" s="367" t="s">
        <v>8327</v>
      </c>
      <c r="F2988" s="367" t="s">
        <v>10372</v>
      </c>
      <c r="G2988" s="367" t="s">
        <v>10372</v>
      </c>
    </row>
    <row r="2989" spans="1:7">
      <c r="A2989" s="366" t="str">
        <f t="shared" si="46"/>
        <v>SINAPI-I 3910</v>
      </c>
      <c r="B2989" s="367" t="s">
        <v>8342</v>
      </c>
      <c r="C2989" s="367">
        <v>3910</v>
      </c>
      <c r="D2989" s="368" t="s">
        <v>13883</v>
      </c>
      <c r="E2989" s="367" t="s">
        <v>8327</v>
      </c>
      <c r="F2989" s="367" t="s">
        <v>11136</v>
      </c>
      <c r="G2989" s="367" t="s">
        <v>11136</v>
      </c>
    </row>
    <row r="2990" spans="1:7">
      <c r="A2990" s="366" t="str">
        <f t="shared" si="46"/>
        <v>SINAPI-I 3913</v>
      </c>
      <c r="B2990" s="367" t="s">
        <v>8342</v>
      </c>
      <c r="C2990" s="367">
        <v>3913</v>
      </c>
      <c r="D2990" s="368" t="s">
        <v>13884</v>
      </c>
      <c r="E2990" s="367" t="s">
        <v>8327</v>
      </c>
      <c r="F2990" s="367" t="s">
        <v>13885</v>
      </c>
      <c r="G2990" s="367" t="s">
        <v>13885</v>
      </c>
    </row>
    <row r="2991" spans="1:7">
      <c r="A2991" s="366" t="str">
        <f t="shared" si="46"/>
        <v>SINAPI-I 3912</v>
      </c>
      <c r="B2991" s="367" t="s">
        <v>8342</v>
      </c>
      <c r="C2991" s="367">
        <v>3912</v>
      </c>
      <c r="D2991" s="368" t="s">
        <v>13886</v>
      </c>
      <c r="E2991" s="367" t="s">
        <v>8327</v>
      </c>
      <c r="F2991" s="367" t="s">
        <v>13887</v>
      </c>
      <c r="G2991" s="367" t="s">
        <v>13887</v>
      </c>
    </row>
    <row r="2992" spans="1:7">
      <c r="A2992" s="366" t="str">
        <f t="shared" si="46"/>
        <v>SINAPI-I 3909</v>
      </c>
      <c r="B2992" s="367" t="s">
        <v>8342</v>
      </c>
      <c r="C2992" s="367">
        <v>3909</v>
      </c>
      <c r="D2992" s="368" t="s">
        <v>13888</v>
      </c>
      <c r="E2992" s="367" t="s">
        <v>8327</v>
      </c>
      <c r="F2992" s="367" t="s">
        <v>13889</v>
      </c>
      <c r="G2992" s="367" t="s">
        <v>13889</v>
      </c>
    </row>
    <row r="2993" spans="1:7">
      <c r="A2993" s="366" t="str">
        <f t="shared" si="46"/>
        <v>SINAPI-I 3914</v>
      </c>
      <c r="B2993" s="367" t="s">
        <v>8342</v>
      </c>
      <c r="C2993" s="367">
        <v>3914</v>
      </c>
      <c r="D2993" s="368" t="s">
        <v>13890</v>
      </c>
      <c r="E2993" s="367" t="s">
        <v>8327</v>
      </c>
      <c r="F2993" s="367" t="s">
        <v>13891</v>
      </c>
      <c r="G2993" s="367" t="s">
        <v>13891</v>
      </c>
    </row>
    <row r="2994" spans="1:7">
      <c r="A2994" s="366" t="str">
        <f t="shared" si="46"/>
        <v>SINAPI-I 3915</v>
      </c>
      <c r="B2994" s="367" t="s">
        <v>8342</v>
      </c>
      <c r="C2994" s="367">
        <v>3915</v>
      </c>
      <c r="D2994" s="368" t="s">
        <v>13892</v>
      </c>
      <c r="E2994" s="367" t="s">
        <v>8327</v>
      </c>
      <c r="F2994" s="367" t="s">
        <v>8946</v>
      </c>
      <c r="G2994" s="367" t="s">
        <v>8946</v>
      </c>
    </row>
    <row r="2995" spans="1:7">
      <c r="A2995" s="366" t="str">
        <f t="shared" si="46"/>
        <v>SINAPI-I 3916</v>
      </c>
      <c r="B2995" s="367" t="s">
        <v>8342</v>
      </c>
      <c r="C2995" s="367">
        <v>3916</v>
      </c>
      <c r="D2995" s="368" t="s">
        <v>13893</v>
      </c>
      <c r="E2995" s="367" t="s">
        <v>8327</v>
      </c>
      <c r="F2995" s="367" t="s">
        <v>13894</v>
      </c>
      <c r="G2995" s="367" t="s">
        <v>13894</v>
      </c>
    </row>
    <row r="2996" spans="1:7">
      <c r="A2996" s="366" t="str">
        <f t="shared" si="46"/>
        <v>SINAPI-I 3917</v>
      </c>
      <c r="B2996" s="367" t="s">
        <v>8342</v>
      </c>
      <c r="C2996" s="367">
        <v>3917</v>
      </c>
      <c r="D2996" s="368" t="s">
        <v>13895</v>
      </c>
      <c r="E2996" s="367" t="s">
        <v>8327</v>
      </c>
      <c r="F2996" s="367" t="s">
        <v>13896</v>
      </c>
      <c r="G2996" s="367" t="s">
        <v>13896</v>
      </c>
    </row>
    <row r="2997" spans="1:7">
      <c r="A2997" s="366" t="str">
        <f t="shared" si="46"/>
        <v>SINAPI-I 1904</v>
      </c>
      <c r="B2997" s="367" t="s">
        <v>8342</v>
      </c>
      <c r="C2997" s="367">
        <v>1904</v>
      </c>
      <c r="D2997" s="368" t="s">
        <v>13897</v>
      </c>
      <c r="E2997" s="367" t="s">
        <v>8327</v>
      </c>
      <c r="F2997" s="367" t="s">
        <v>9832</v>
      </c>
      <c r="G2997" s="367" t="s">
        <v>9832</v>
      </c>
    </row>
    <row r="2998" spans="1:7">
      <c r="A2998" s="366" t="str">
        <f t="shared" si="46"/>
        <v>SINAPI-I 1899</v>
      </c>
      <c r="B2998" s="367" t="s">
        <v>8342</v>
      </c>
      <c r="C2998" s="367">
        <v>1899</v>
      </c>
      <c r="D2998" s="368" t="s">
        <v>13898</v>
      </c>
      <c r="E2998" s="367" t="s">
        <v>8327</v>
      </c>
      <c r="F2998" s="367" t="s">
        <v>8618</v>
      </c>
      <c r="G2998" s="367" t="s">
        <v>8618</v>
      </c>
    </row>
    <row r="2999" spans="1:7">
      <c r="A2999" s="366" t="str">
        <f t="shared" si="46"/>
        <v>SINAPI-I 1900</v>
      </c>
      <c r="B2999" s="367" t="s">
        <v>8342</v>
      </c>
      <c r="C2999" s="367">
        <v>1900</v>
      </c>
      <c r="D2999" s="368" t="s">
        <v>13899</v>
      </c>
      <c r="E2999" s="367" t="s">
        <v>8327</v>
      </c>
      <c r="F2999" s="367" t="s">
        <v>9625</v>
      </c>
      <c r="G2999" s="367" t="s">
        <v>9625</v>
      </c>
    </row>
    <row r="3000" spans="1:7">
      <c r="A3000" s="366" t="str">
        <f t="shared" si="46"/>
        <v>SINAPI-I 12407</v>
      </c>
      <c r="B3000" s="367" t="s">
        <v>8342</v>
      </c>
      <c r="C3000" s="367">
        <v>12407</v>
      </c>
      <c r="D3000" s="368" t="s">
        <v>13900</v>
      </c>
      <c r="E3000" s="367" t="s">
        <v>8327</v>
      </c>
      <c r="F3000" s="367" t="s">
        <v>13901</v>
      </c>
      <c r="G3000" s="367" t="s">
        <v>13901</v>
      </c>
    </row>
    <row r="3001" spans="1:7">
      <c r="A3001" s="366" t="str">
        <f t="shared" si="46"/>
        <v>SINAPI-I 12408</v>
      </c>
      <c r="B3001" s="367" t="s">
        <v>8342</v>
      </c>
      <c r="C3001" s="367">
        <v>12408</v>
      </c>
      <c r="D3001" s="368" t="s">
        <v>13902</v>
      </c>
      <c r="E3001" s="367" t="s">
        <v>8327</v>
      </c>
      <c r="F3001" s="367" t="s">
        <v>11188</v>
      </c>
      <c r="G3001" s="367" t="s">
        <v>11188</v>
      </c>
    </row>
    <row r="3002" spans="1:7">
      <c r="A3002" s="366" t="str">
        <f t="shared" si="46"/>
        <v>SINAPI-I 12409</v>
      </c>
      <c r="B3002" s="367" t="s">
        <v>8342</v>
      </c>
      <c r="C3002" s="367">
        <v>12409</v>
      </c>
      <c r="D3002" s="368" t="s">
        <v>13903</v>
      </c>
      <c r="E3002" s="367" t="s">
        <v>8327</v>
      </c>
      <c r="F3002" s="367" t="s">
        <v>11188</v>
      </c>
      <c r="G3002" s="367" t="s">
        <v>11188</v>
      </c>
    </row>
    <row r="3003" spans="1:7">
      <c r="A3003" s="366" t="str">
        <f t="shared" si="46"/>
        <v>SINAPI-I 12410</v>
      </c>
      <c r="B3003" s="367" t="s">
        <v>8342</v>
      </c>
      <c r="C3003" s="367">
        <v>12410</v>
      </c>
      <c r="D3003" s="368" t="s">
        <v>13904</v>
      </c>
      <c r="E3003" s="367" t="s">
        <v>8327</v>
      </c>
      <c r="F3003" s="367" t="s">
        <v>11659</v>
      </c>
      <c r="G3003" s="367" t="s">
        <v>11659</v>
      </c>
    </row>
    <row r="3004" spans="1:7">
      <c r="A3004" s="366" t="str">
        <f t="shared" si="46"/>
        <v>SINAPI-I 3936</v>
      </c>
      <c r="B3004" s="367" t="s">
        <v>8342</v>
      </c>
      <c r="C3004" s="367">
        <v>3936</v>
      </c>
      <c r="D3004" s="368" t="s">
        <v>13905</v>
      </c>
      <c r="E3004" s="367" t="s">
        <v>8327</v>
      </c>
      <c r="F3004" s="367" t="s">
        <v>13906</v>
      </c>
      <c r="G3004" s="367" t="s">
        <v>13906</v>
      </c>
    </row>
    <row r="3005" spans="1:7">
      <c r="A3005" s="366" t="str">
        <f t="shared" si="46"/>
        <v>SINAPI-I 3922</v>
      </c>
      <c r="B3005" s="367" t="s">
        <v>8342</v>
      </c>
      <c r="C3005" s="367">
        <v>3922</v>
      </c>
      <c r="D3005" s="368" t="s">
        <v>13907</v>
      </c>
      <c r="E3005" s="367" t="s">
        <v>8327</v>
      </c>
      <c r="F3005" s="367" t="s">
        <v>11793</v>
      </c>
      <c r="G3005" s="367" t="s">
        <v>11793</v>
      </c>
    </row>
    <row r="3006" spans="1:7">
      <c r="A3006" s="366" t="str">
        <f t="shared" si="46"/>
        <v>SINAPI-I 3924</v>
      </c>
      <c r="B3006" s="367" t="s">
        <v>8342</v>
      </c>
      <c r="C3006" s="367">
        <v>3924</v>
      </c>
      <c r="D3006" s="368" t="s">
        <v>13908</v>
      </c>
      <c r="E3006" s="367" t="s">
        <v>8327</v>
      </c>
      <c r="F3006" s="367" t="s">
        <v>13906</v>
      </c>
      <c r="G3006" s="367" t="s">
        <v>13906</v>
      </c>
    </row>
    <row r="3007" spans="1:7">
      <c r="A3007" s="366" t="str">
        <f t="shared" si="46"/>
        <v>SINAPI-I 3923</v>
      </c>
      <c r="B3007" s="367" t="s">
        <v>8342</v>
      </c>
      <c r="C3007" s="367">
        <v>3923</v>
      </c>
      <c r="D3007" s="368" t="s">
        <v>13909</v>
      </c>
      <c r="E3007" s="367" t="s">
        <v>8327</v>
      </c>
      <c r="F3007" s="367" t="s">
        <v>13906</v>
      </c>
      <c r="G3007" s="367" t="s">
        <v>13906</v>
      </c>
    </row>
    <row r="3008" spans="1:7">
      <c r="A3008" s="366" t="str">
        <f t="shared" si="46"/>
        <v>SINAPI-I 3937</v>
      </c>
      <c r="B3008" s="367" t="s">
        <v>8342</v>
      </c>
      <c r="C3008" s="367">
        <v>3937</v>
      </c>
      <c r="D3008" s="368" t="s">
        <v>13910</v>
      </c>
      <c r="E3008" s="367" t="s">
        <v>8327</v>
      </c>
      <c r="F3008" s="367" t="s">
        <v>13911</v>
      </c>
      <c r="G3008" s="367" t="s">
        <v>13911</v>
      </c>
    </row>
    <row r="3009" spans="1:7">
      <c r="A3009" s="366" t="str">
        <f t="shared" si="46"/>
        <v>SINAPI-I 3921</v>
      </c>
      <c r="B3009" s="367" t="s">
        <v>8342</v>
      </c>
      <c r="C3009" s="367">
        <v>3921</v>
      </c>
      <c r="D3009" s="368" t="s">
        <v>13912</v>
      </c>
      <c r="E3009" s="367" t="s">
        <v>8327</v>
      </c>
      <c r="F3009" s="367" t="s">
        <v>13911</v>
      </c>
      <c r="G3009" s="367" t="s">
        <v>13911</v>
      </c>
    </row>
    <row r="3010" spans="1:7">
      <c r="A3010" s="366" t="str">
        <f t="shared" si="46"/>
        <v>SINAPI-I 3920</v>
      </c>
      <c r="B3010" s="367" t="s">
        <v>8342</v>
      </c>
      <c r="C3010" s="367">
        <v>3920</v>
      </c>
      <c r="D3010" s="368" t="s">
        <v>13913</v>
      </c>
      <c r="E3010" s="367" t="s">
        <v>8327</v>
      </c>
      <c r="F3010" s="367" t="s">
        <v>13911</v>
      </c>
      <c r="G3010" s="367" t="s">
        <v>13911</v>
      </c>
    </row>
    <row r="3011" spans="1:7">
      <c r="A3011" s="366" t="str">
        <f t="shared" si="46"/>
        <v>SINAPI-I 3938</v>
      </c>
      <c r="B3011" s="367" t="s">
        <v>8342</v>
      </c>
      <c r="C3011" s="367">
        <v>3938</v>
      </c>
      <c r="D3011" s="368" t="s">
        <v>13914</v>
      </c>
      <c r="E3011" s="367" t="s">
        <v>8327</v>
      </c>
      <c r="F3011" s="367" t="s">
        <v>12681</v>
      </c>
      <c r="G3011" s="367" t="s">
        <v>12681</v>
      </c>
    </row>
    <row r="3012" spans="1:7">
      <c r="A3012" s="366" t="str">
        <f t="shared" si="46"/>
        <v>SINAPI-I 3919</v>
      </c>
      <c r="B3012" s="367" t="s">
        <v>8342</v>
      </c>
      <c r="C3012" s="367">
        <v>3919</v>
      </c>
      <c r="D3012" s="368" t="s">
        <v>13915</v>
      </c>
      <c r="E3012" s="367" t="s">
        <v>8327</v>
      </c>
      <c r="F3012" s="367" t="s">
        <v>12150</v>
      </c>
      <c r="G3012" s="367" t="s">
        <v>12150</v>
      </c>
    </row>
    <row r="3013" spans="1:7">
      <c r="A3013" s="366" t="str">
        <f t="shared" si="46"/>
        <v>SINAPI-I 3927</v>
      </c>
      <c r="B3013" s="367" t="s">
        <v>8342</v>
      </c>
      <c r="C3013" s="367">
        <v>3927</v>
      </c>
      <c r="D3013" s="368" t="s">
        <v>13916</v>
      </c>
      <c r="E3013" s="367" t="s">
        <v>8327</v>
      </c>
      <c r="F3013" s="367" t="s">
        <v>13419</v>
      </c>
      <c r="G3013" s="367" t="s">
        <v>13419</v>
      </c>
    </row>
    <row r="3014" spans="1:7">
      <c r="A3014" s="366" t="str">
        <f t="shared" si="46"/>
        <v>SINAPI-I 3928</v>
      </c>
      <c r="B3014" s="367" t="s">
        <v>8342</v>
      </c>
      <c r="C3014" s="367">
        <v>3928</v>
      </c>
      <c r="D3014" s="368" t="s">
        <v>13917</v>
      </c>
      <c r="E3014" s="367" t="s">
        <v>8327</v>
      </c>
      <c r="F3014" s="367" t="s">
        <v>13419</v>
      </c>
      <c r="G3014" s="367" t="s">
        <v>13419</v>
      </c>
    </row>
    <row r="3015" spans="1:7">
      <c r="A3015" s="366" t="str">
        <f t="shared" ref="A3015:A3078" si="47">CONCATENAR</f>
        <v>SINAPI-I 3926</v>
      </c>
      <c r="B3015" s="367" t="s">
        <v>8342</v>
      </c>
      <c r="C3015" s="367">
        <v>3926</v>
      </c>
      <c r="D3015" s="368" t="s">
        <v>13918</v>
      </c>
      <c r="E3015" s="367" t="s">
        <v>8327</v>
      </c>
      <c r="F3015" s="367" t="s">
        <v>13919</v>
      </c>
      <c r="G3015" s="367" t="s">
        <v>13919</v>
      </c>
    </row>
    <row r="3016" spans="1:7">
      <c r="A3016" s="366" t="str">
        <f t="shared" si="47"/>
        <v>SINAPI-I 3935</v>
      </c>
      <c r="B3016" s="367" t="s">
        <v>8342</v>
      </c>
      <c r="C3016" s="367">
        <v>3935</v>
      </c>
      <c r="D3016" s="368" t="s">
        <v>13920</v>
      </c>
      <c r="E3016" s="367" t="s">
        <v>8327</v>
      </c>
      <c r="F3016" s="367" t="s">
        <v>13919</v>
      </c>
      <c r="G3016" s="367" t="s">
        <v>13919</v>
      </c>
    </row>
    <row r="3017" spans="1:7">
      <c r="A3017" s="366" t="str">
        <f t="shared" si="47"/>
        <v>SINAPI-I 3925</v>
      </c>
      <c r="B3017" s="367" t="s">
        <v>8342</v>
      </c>
      <c r="C3017" s="367">
        <v>3925</v>
      </c>
      <c r="D3017" s="368" t="s">
        <v>13921</v>
      </c>
      <c r="E3017" s="367" t="s">
        <v>8327</v>
      </c>
      <c r="F3017" s="367" t="s">
        <v>13919</v>
      </c>
      <c r="G3017" s="367" t="s">
        <v>13919</v>
      </c>
    </row>
    <row r="3018" spans="1:7">
      <c r="A3018" s="366" t="str">
        <f t="shared" si="47"/>
        <v>SINAPI-I 12406</v>
      </c>
      <c r="B3018" s="367" t="s">
        <v>8342</v>
      </c>
      <c r="C3018" s="367">
        <v>12406</v>
      </c>
      <c r="D3018" s="368" t="s">
        <v>13922</v>
      </c>
      <c r="E3018" s="367" t="s">
        <v>8327</v>
      </c>
      <c r="F3018" s="367" t="s">
        <v>10780</v>
      </c>
      <c r="G3018" s="367" t="s">
        <v>10780</v>
      </c>
    </row>
    <row r="3019" spans="1:7">
      <c r="A3019" s="366" t="str">
        <f t="shared" si="47"/>
        <v>SINAPI-I 3929</v>
      </c>
      <c r="B3019" s="367" t="s">
        <v>8342</v>
      </c>
      <c r="C3019" s="367">
        <v>3929</v>
      </c>
      <c r="D3019" s="368" t="s">
        <v>13923</v>
      </c>
      <c r="E3019" s="367" t="s">
        <v>8327</v>
      </c>
      <c r="F3019" s="367" t="s">
        <v>13924</v>
      </c>
      <c r="G3019" s="367" t="s">
        <v>13924</v>
      </c>
    </row>
    <row r="3020" spans="1:7">
      <c r="A3020" s="366" t="str">
        <f t="shared" si="47"/>
        <v>SINAPI-I 3931</v>
      </c>
      <c r="B3020" s="367" t="s">
        <v>8342</v>
      </c>
      <c r="C3020" s="367">
        <v>3931</v>
      </c>
      <c r="D3020" s="368" t="s">
        <v>13925</v>
      </c>
      <c r="E3020" s="367" t="s">
        <v>8327</v>
      </c>
      <c r="F3020" s="367" t="s">
        <v>13924</v>
      </c>
      <c r="G3020" s="367" t="s">
        <v>13924</v>
      </c>
    </row>
    <row r="3021" spans="1:7">
      <c r="A3021" s="366" t="str">
        <f t="shared" si="47"/>
        <v>SINAPI-I 3930</v>
      </c>
      <c r="B3021" s="367" t="s">
        <v>8342</v>
      </c>
      <c r="C3021" s="367">
        <v>3930</v>
      </c>
      <c r="D3021" s="368" t="s">
        <v>13926</v>
      </c>
      <c r="E3021" s="367" t="s">
        <v>8327</v>
      </c>
      <c r="F3021" s="367" t="s">
        <v>13924</v>
      </c>
      <c r="G3021" s="367" t="s">
        <v>13924</v>
      </c>
    </row>
    <row r="3022" spans="1:7">
      <c r="A3022" s="366" t="str">
        <f t="shared" si="47"/>
        <v>SINAPI-I 3932</v>
      </c>
      <c r="B3022" s="367" t="s">
        <v>8342</v>
      </c>
      <c r="C3022" s="367">
        <v>3932</v>
      </c>
      <c r="D3022" s="368" t="s">
        <v>13927</v>
      </c>
      <c r="E3022" s="367" t="s">
        <v>8327</v>
      </c>
      <c r="F3022" s="367" t="s">
        <v>13928</v>
      </c>
      <c r="G3022" s="367" t="s">
        <v>13928</v>
      </c>
    </row>
    <row r="3023" spans="1:7">
      <c r="A3023" s="366" t="str">
        <f t="shared" si="47"/>
        <v>SINAPI-I 3933</v>
      </c>
      <c r="B3023" s="367" t="s">
        <v>8342</v>
      </c>
      <c r="C3023" s="367">
        <v>3933</v>
      </c>
      <c r="D3023" s="368" t="s">
        <v>13929</v>
      </c>
      <c r="E3023" s="367" t="s">
        <v>8327</v>
      </c>
      <c r="F3023" s="367" t="s">
        <v>13928</v>
      </c>
      <c r="G3023" s="367" t="s">
        <v>13928</v>
      </c>
    </row>
    <row r="3024" spans="1:7">
      <c r="A3024" s="366" t="str">
        <f t="shared" si="47"/>
        <v>SINAPI-I 3934</v>
      </c>
      <c r="B3024" s="367" t="s">
        <v>8342</v>
      </c>
      <c r="C3024" s="367">
        <v>3934</v>
      </c>
      <c r="D3024" s="368" t="s">
        <v>13930</v>
      </c>
      <c r="E3024" s="367" t="s">
        <v>8327</v>
      </c>
      <c r="F3024" s="367" t="s">
        <v>13928</v>
      </c>
      <c r="G3024" s="367" t="s">
        <v>13928</v>
      </c>
    </row>
    <row r="3025" spans="1:7">
      <c r="A3025" s="366" t="str">
        <f t="shared" si="47"/>
        <v>SINAPI-I 40355</v>
      </c>
      <c r="B3025" s="367" t="s">
        <v>8342</v>
      </c>
      <c r="C3025" s="367">
        <v>40355</v>
      </c>
      <c r="D3025" s="368" t="s">
        <v>13931</v>
      </c>
      <c r="E3025" s="367" t="s">
        <v>8327</v>
      </c>
      <c r="F3025" s="367" t="s">
        <v>10005</v>
      </c>
      <c r="G3025" s="367" t="s">
        <v>10005</v>
      </c>
    </row>
    <row r="3026" spans="1:7">
      <c r="A3026" s="366" t="str">
        <f t="shared" si="47"/>
        <v>SINAPI-I 40364</v>
      </c>
      <c r="B3026" s="367" t="s">
        <v>8342</v>
      </c>
      <c r="C3026" s="367">
        <v>40364</v>
      </c>
      <c r="D3026" s="368" t="s">
        <v>13932</v>
      </c>
      <c r="E3026" s="367" t="s">
        <v>8327</v>
      </c>
      <c r="F3026" s="367" t="s">
        <v>13933</v>
      </c>
      <c r="G3026" s="367" t="s">
        <v>13933</v>
      </c>
    </row>
    <row r="3027" spans="1:7">
      <c r="A3027" s="366" t="str">
        <f t="shared" si="47"/>
        <v>SINAPI-I 40361</v>
      </c>
      <c r="B3027" s="367" t="s">
        <v>8342</v>
      </c>
      <c r="C3027" s="367">
        <v>40361</v>
      </c>
      <c r="D3027" s="368" t="s">
        <v>13934</v>
      </c>
      <c r="E3027" s="367" t="s">
        <v>8327</v>
      </c>
      <c r="F3027" s="367" t="s">
        <v>13935</v>
      </c>
      <c r="G3027" s="367" t="s">
        <v>13935</v>
      </c>
    </row>
    <row r="3028" spans="1:7">
      <c r="A3028" s="366" t="str">
        <f t="shared" si="47"/>
        <v>SINAPI-I 40358</v>
      </c>
      <c r="B3028" s="367" t="s">
        <v>8342</v>
      </c>
      <c r="C3028" s="367">
        <v>40358</v>
      </c>
      <c r="D3028" s="368" t="s">
        <v>13936</v>
      </c>
      <c r="E3028" s="367" t="s">
        <v>8327</v>
      </c>
      <c r="F3028" s="367" t="s">
        <v>13937</v>
      </c>
      <c r="G3028" s="367" t="s">
        <v>13937</v>
      </c>
    </row>
    <row r="3029" spans="1:7">
      <c r="A3029" s="366" t="str">
        <f t="shared" si="47"/>
        <v>SINAPI-I 40370</v>
      </c>
      <c r="B3029" s="367" t="s">
        <v>8342</v>
      </c>
      <c r="C3029" s="367">
        <v>40370</v>
      </c>
      <c r="D3029" s="368" t="s">
        <v>13938</v>
      </c>
      <c r="E3029" s="367" t="s">
        <v>8327</v>
      </c>
      <c r="F3029" s="367" t="s">
        <v>13939</v>
      </c>
      <c r="G3029" s="367" t="s">
        <v>13939</v>
      </c>
    </row>
    <row r="3030" spans="1:7">
      <c r="A3030" s="366" t="str">
        <f t="shared" si="47"/>
        <v>SINAPI-I 40367</v>
      </c>
      <c r="B3030" s="367" t="s">
        <v>8342</v>
      </c>
      <c r="C3030" s="367">
        <v>40367</v>
      </c>
      <c r="D3030" s="368" t="s">
        <v>13940</v>
      </c>
      <c r="E3030" s="367" t="s">
        <v>8327</v>
      </c>
      <c r="F3030" s="367" t="s">
        <v>13941</v>
      </c>
      <c r="G3030" s="367" t="s">
        <v>13941</v>
      </c>
    </row>
    <row r="3031" spans="1:7">
      <c r="A3031" s="366" t="str">
        <f t="shared" si="47"/>
        <v>SINAPI-I 40373</v>
      </c>
      <c r="B3031" s="367" t="s">
        <v>8342</v>
      </c>
      <c r="C3031" s="367">
        <v>40373</v>
      </c>
      <c r="D3031" s="368" t="s">
        <v>13942</v>
      </c>
      <c r="E3031" s="367" t="s">
        <v>8327</v>
      </c>
      <c r="F3031" s="367" t="s">
        <v>13943</v>
      </c>
      <c r="G3031" s="367" t="s">
        <v>13943</v>
      </c>
    </row>
    <row r="3032" spans="1:7">
      <c r="A3032" s="366" t="str">
        <f t="shared" si="47"/>
        <v>SINAPI-I 38947</v>
      </c>
      <c r="B3032" s="367" t="s">
        <v>8342</v>
      </c>
      <c r="C3032" s="367">
        <v>38947</v>
      </c>
      <c r="D3032" s="368" t="s">
        <v>13944</v>
      </c>
      <c r="E3032" s="367" t="s">
        <v>8327</v>
      </c>
      <c r="F3032" s="367" t="s">
        <v>9002</v>
      </c>
      <c r="G3032" s="367" t="s">
        <v>9002</v>
      </c>
    </row>
    <row r="3033" spans="1:7">
      <c r="A3033" s="366" t="str">
        <f t="shared" si="47"/>
        <v>SINAPI-I 38948</v>
      </c>
      <c r="B3033" s="367" t="s">
        <v>8342</v>
      </c>
      <c r="C3033" s="367">
        <v>38948</v>
      </c>
      <c r="D3033" s="368" t="s">
        <v>13945</v>
      </c>
      <c r="E3033" s="367" t="s">
        <v>8327</v>
      </c>
      <c r="F3033" s="367" t="s">
        <v>13946</v>
      </c>
      <c r="G3033" s="367" t="s">
        <v>13946</v>
      </c>
    </row>
    <row r="3034" spans="1:7">
      <c r="A3034" s="366" t="str">
        <f t="shared" si="47"/>
        <v>SINAPI-I 38949</v>
      </c>
      <c r="B3034" s="367" t="s">
        <v>8342</v>
      </c>
      <c r="C3034" s="367">
        <v>38949</v>
      </c>
      <c r="D3034" s="368" t="s">
        <v>13947</v>
      </c>
      <c r="E3034" s="367" t="s">
        <v>8327</v>
      </c>
      <c r="F3034" s="367" t="s">
        <v>13948</v>
      </c>
      <c r="G3034" s="367" t="s">
        <v>13948</v>
      </c>
    </row>
    <row r="3035" spans="1:7">
      <c r="A3035" s="366" t="str">
        <f t="shared" si="47"/>
        <v>SINAPI-I 38951</v>
      </c>
      <c r="B3035" s="367" t="s">
        <v>8342</v>
      </c>
      <c r="C3035" s="367">
        <v>38951</v>
      </c>
      <c r="D3035" s="368" t="s">
        <v>13949</v>
      </c>
      <c r="E3035" s="367" t="s">
        <v>8327</v>
      </c>
      <c r="F3035" s="367" t="s">
        <v>13950</v>
      </c>
      <c r="G3035" s="367" t="s">
        <v>13950</v>
      </c>
    </row>
    <row r="3036" spans="1:7">
      <c r="A3036" s="366" t="str">
        <f t="shared" si="47"/>
        <v>SINAPI-I 39312</v>
      </c>
      <c r="B3036" s="367" t="s">
        <v>8342</v>
      </c>
      <c r="C3036" s="367">
        <v>39312</v>
      </c>
      <c r="D3036" s="368" t="s">
        <v>13951</v>
      </c>
      <c r="E3036" s="367" t="s">
        <v>8327</v>
      </c>
      <c r="F3036" s="367" t="s">
        <v>11478</v>
      </c>
      <c r="G3036" s="367" t="s">
        <v>11478</v>
      </c>
    </row>
    <row r="3037" spans="1:7">
      <c r="A3037" s="366" t="str">
        <f t="shared" si="47"/>
        <v>SINAPI-I 39313</v>
      </c>
      <c r="B3037" s="367" t="s">
        <v>8342</v>
      </c>
      <c r="C3037" s="367">
        <v>39313</v>
      </c>
      <c r="D3037" s="368" t="s">
        <v>13952</v>
      </c>
      <c r="E3037" s="367" t="s">
        <v>8327</v>
      </c>
      <c r="F3037" s="367" t="s">
        <v>13953</v>
      </c>
      <c r="G3037" s="367" t="s">
        <v>13953</v>
      </c>
    </row>
    <row r="3038" spans="1:7">
      <c r="A3038" s="366" t="str">
        <f t="shared" si="47"/>
        <v>SINAPI-I 38950</v>
      </c>
      <c r="B3038" s="367" t="s">
        <v>8342</v>
      </c>
      <c r="C3038" s="367">
        <v>38950</v>
      </c>
      <c r="D3038" s="368" t="s">
        <v>13954</v>
      </c>
      <c r="E3038" s="367" t="s">
        <v>8327</v>
      </c>
      <c r="F3038" s="367" t="s">
        <v>13955</v>
      </c>
      <c r="G3038" s="367" t="s">
        <v>13955</v>
      </c>
    </row>
    <row r="3039" spans="1:7">
      <c r="A3039" s="366" t="str">
        <f t="shared" si="47"/>
        <v>SINAPI-I 39314</v>
      </c>
      <c r="B3039" s="367" t="s">
        <v>8342</v>
      </c>
      <c r="C3039" s="367">
        <v>39314</v>
      </c>
      <c r="D3039" s="368" t="s">
        <v>13956</v>
      </c>
      <c r="E3039" s="367" t="s">
        <v>8327</v>
      </c>
      <c r="F3039" s="367" t="s">
        <v>13957</v>
      </c>
      <c r="G3039" s="367" t="s">
        <v>13957</v>
      </c>
    </row>
    <row r="3040" spans="1:7">
      <c r="A3040" s="366" t="str">
        <f t="shared" si="47"/>
        <v>SINAPI-I 3907</v>
      </c>
      <c r="B3040" s="367" t="s">
        <v>8342</v>
      </c>
      <c r="C3040" s="367">
        <v>3907</v>
      </c>
      <c r="D3040" s="368" t="s">
        <v>13958</v>
      </c>
      <c r="E3040" s="367" t="s">
        <v>8327</v>
      </c>
      <c r="F3040" s="367" t="s">
        <v>9797</v>
      </c>
      <c r="G3040" s="367" t="s">
        <v>9797</v>
      </c>
    </row>
    <row r="3041" spans="1:7">
      <c r="A3041" s="366" t="str">
        <f t="shared" si="47"/>
        <v>SINAPI-I 3889</v>
      </c>
      <c r="B3041" s="367" t="s">
        <v>8342</v>
      </c>
      <c r="C3041" s="367">
        <v>3889</v>
      </c>
      <c r="D3041" s="368" t="s">
        <v>13959</v>
      </c>
      <c r="E3041" s="367" t="s">
        <v>8327</v>
      </c>
      <c r="F3041" s="367" t="s">
        <v>13960</v>
      </c>
      <c r="G3041" s="367" t="s">
        <v>13960</v>
      </c>
    </row>
    <row r="3042" spans="1:7">
      <c r="A3042" s="366" t="str">
        <f t="shared" si="47"/>
        <v>SINAPI-I 3868</v>
      </c>
      <c r="B3042" s="367" t="s">
        <v>8342</v>
      </c>
      <c r="C3042" s="367">
        <v>3868</v>
      </c>
      <c r="D3042" s="368" t="s">
        <v>13961</v>
      </c>
      <c r="E3042" s="367" t="s">
        <v>8327</v>
      </c>
      <c r="F3042" s="367" t="s">
        <v>8379</v>
      </c>
      <c r="G3042" s="367" t="s">
        <v>8379</v>
      </c>
    </row>
    <row r="3043" spans="1:7">
      <c r="A3043" s="366" t="str">
        <f t="shared" si="47"/>
        <v>SINAPI-I 3869</v>
      </c>
      <c r="B3043" s="367" t="s">
        <v>8342</v>
      </c>
      <c r="C3043" s="367">
        <v>3869</v>
      </c>
      <c r="D3043" s="368" t="s">
        <v>13962</v>
      </c>
      <c r="E3043" s="367" t="s">
        <v>8327</v>
      </c>
      <c r="F3043" s="367" t="s">
        <v>9504</v>
      </c>
      <c r="G3043" s="367" t="s">
        <v>9504</v>
      </c>
    </row>
    <row r="3044" spans="1:7">
      <c r="A3044" s="366" t="str">
        <f t="shared" si="47"/>
        <v>SINAPI-I 3872</v>
      </c>
      <c r="B3044" s="367" t="s">
        <v>8342</v>
      </c>
      <c r="C3044" s="367">
        <v>3872</v>
      </c>
      <c r="D3044" s="368" t="s">
        <v>13963</v>
      </c>
      <c r="E3044" s="367" t="s">
        <v>8327</v>
      </c>
      <c r="F3044" s="367" t="s">
        <v>12210</v>
      </c>
      <c r="G3044" s="367" t="s">
        <v>12210</v>
      </c>
    </row>
    <row r="3045" spans="1:7">
      <c r="A3045" s="366" t="str">
        <f t="shared" si="47"/>
        <v>SINAPI-I 3850</v>
      </c>
      <c r="B3045" s="367" t="s">
        <v>8342</v>
      </c>
      <c r="C3045" s="367">
        <v>3850</v>
      </c>
      <c r="D3045" s="368" t="s">
        <v>13964</v>
      </c>
      <c r="E3045" s="367" t="s">
        <v>8327</v>
      </c>
      <c r="F3045" s="367" t="s">
        <v>13965</v>
      </c>
      <c r="G3045" s="367" t="s">
        <v>13965</v>
      </c>
    </row>
    <row r="3046" spans="1:7">
      <c r="A3046" s="366" t="str">
        <f t="shared" si="47"/>
        <v>SINAPI-I 38023</v>
      </c>
      <c r="B3046" s="367" t="s">
        <v>8342</v>
      </c>
      <c r="C3046" s="367">
        <v>38023</v>
      </c>
      <c r="D3046" s="368" t="s">
        <v>13966</v>
      </c>
      <c r="E3046" s="367" t="s">
        <v>8327</v>
      </c>
      <c r="F3046" s="367" t="s">
        <v>8702</v>
      </c>
      <c r="G3046" s="367" t="s">
        <v>8702</v>
      </c>
    </row>
    <row r="3047" spans="1:7">
      <c r="A3047" s="366" t="str">
        <f t="shared" si="47"/>
        <v>SINAPI-I 37986</v>
      </c>
      <c r="B3047" s="367" t="s">
        <v>8342</v>
      </c>
      <c r="C3047" s="367">
        <v>37986</v>
      </c>
      <c r="D3047" s="368" t="s">
        <v>13967</v>
      </c>
      <c r="E3047" s="367" t="s">
        <v>8327</v>
      </c>
      <c r="F3047" s="367" t="s">
        <v>12668</v>
      </c>
      <c r="G3047" s="367" t="s">
        <v>12668</v>
      </c>
    </row>
    <row r="3048" spans="1:7">
      <c r="A3048" s="366" t="str">
        <f t="shared" si="47"/>
        <v>SINAPI-I 37987</v>
      </c>
      <c r="B3048" s="367" t="s">
        <v>8342</v>
      </c>
      <c r="C3048" s="367">
        <v>37987</v>
      </c>
      <c r="D3048" s="368" t="s">
        <v>13968</v>
      </c>
      <c r="E3048" s="367" t="s">
        <v>8327</v>
      </c>
      <c r="F3048" s="367" t="s">
        <v>13969</v>
      </c>
      <c r="G3048" s="367" t="s">
        <v>13969</v>
      </c>
    </row>
    <row r="3049" spans="1:7">
      <c r="A3049" s="366" t="str">
        <f t="shared" si="47"/>
        <v>SINAPI-I 37988</v>
      </c>
      <c r="B3049" s="367" t="s">
        <v>8342</v>
      </c>
      <c r="C3049" s="367">
        <v>37988</v>
      </c>
      <c r="D3049" s="368" t="s">
        <v>13970</v>
      </c>
      <c r="E3049" s="367" t="s">
        <v>8327</v>
      </c>
      <c r="F3049" s="367" t="s">
        <v>13971</v>
      </c>
      <c r="G3049" s="367" t="s">
        <v>13971</v>
      </c>
    </row>
    <row r="3050" spans="1:7">
      <c r="A3050" s="366" t="str">
        <f t="shared" si="47"/>
        <v>SINAPI-I 21120</v>
      </c>
      <c r="B3050" s="367" t="s">
        <v>8342</v>
      </c>
      <c r="C3050" s="367">
        <v>21120</v>
      </c>
      <c r="D3050" s="368" t="s">
        <v>13972</v>
      </c>
      <c r="E3050" s="367" t="s">
        <v>8327</v>
      </c>
      <c r="F3050" s="367" t="s">
        <v>9324</v>
      </c>
      <c r="G3050" s="367" t="s">
        <v>9324</v>
      </c>
    </row>
    <row r="3051" spans="1:7">
      <c r="A3051" s="366" t="str">
        <f t="shared" si="47"/>
        <v>SINAPI-I 39318</v>
      </c>
      <c r="B3051" s="367" t="s">
        <v>8342</v>
      </c>
      <c r="C3051" s="367">
        <v>39318</v>
      </c>
      <c r="D3051" s="368" t="s">
        <v>13973</v>
      </c>
      <c r="E3051" s="367" t="s">
        <v>8327</v>
      </c>
      <c r="F3051" s="367" t="s">
        <v>13974</v>
      </c>
      <c r="G3051" s="367" t="s">
        <v>13974</v>
      </c>
    </row>
    <row r="3052" spans="1:7">
      <c r="A3052" s="366" t="str">
        <f t="shared" si="47"/>
        <v>SINAPI-I 20162</v>
      </c>
      <c r="B3052" s="367" t="s">
        <v>8342</v>
      </c>
      <c r="C3052" s="367">
        <v>20162</v>
      </c>
      <c r="D3052" s="368" t="s">
        <v>13975</v>
      </c>
      <c r="E3052" s="367" t="s">
        <v>8327</v>
      </c>
      <c r="F3052" s="367" t="s">
        <v>13976</v>
      </c>
      <c r="G3052" s="367" t="s">
        <v>13976</v>
      </c>
    </row>
    <row r="3053" spans="1:7">
      <c r="A3053" s="366" t="str">
        <f t="shared" si="47"/>
        <v>SINAPI-I 40366</v>
      </c>
      <c r="B3053" s="367" t="s">
        <v>8342</v>
      </c>
      <c r="C3053" s="367">
        <v>40366</v>
      </c>
      <c r="D3053" s="368" t="s">
        <v>13977</v>
      </c>
      <c r="E3053" s="367" t="s">
        <v>8327</v>
      </c>
      <c r="F3053" s="367" t="s">
        <v>12154</v>
      </c>
      <c r="G3053" s="367" t="s">
        <v>12154</v>
      </c>
    </row>
    <row r="3054" spans="1:7">
      <c r="A3054" s="366" t="str">
        <f t="shared" si="47"/>
        <v>SINAPI-I 40363</v>
      </c>
      <c r="B3054" s="367" t="s">
        <v>8342</v>
      </c>
      <c r="C3054" s="367">
        <v>40363</v>
      </c>
      <c r="D3054" s="368" t="s">
        <v>13978</v>
      </c>
      <c r="E3054" s="367" t="s">
        <v>8327</v>
      </c>
      <c r="F3054" s="367" t="s">
        <v>8818</v>
      </c>
      <c r="G3054" s="367" t="s">
        <v>8818</v>
      </c>
    </row>
    <row r="3055" spans="1:7">
      <c r="A3055" s="366" t="str">
        <f t="shared" si="47"/>
        <v>SINAPI-I 40354</v>
      </c>
      <c r="B3055" s="367" t="s">
        <v>8342</v>
      </c>
      <c r="C3055" s="367">
        <v>40354</v>
      </c>
      <c r="D3055" s="368" t="s">
        <v>13979</v>
      </c>
      <c r="E3055" s="367" t="s">
        <v>8327</v>
      </c>
      <c r="F3055" s="367" t="s">
        <v>13980</v>
      </c>
      <c r="G3055" s="367" t="s">
        <v>13980</v>
      </c>
    </row>
    <row r="3056" spans="1:7">
      <c r="A3056" s="366" t="str">
        <f t="shared" si="47"/>
        <v>SINAPI-I 40360</v>
      </c>
      <c r="B3056" s="367" t="s">
        <v>8342</v>
      </c>
      <c r="C3056" s="367">
        <v>40360</v>
      </c>
      <c r="D3056" s="368" t="s">
        <v>13981</v>
      </c>
      <c r="E3056" s="367" t="s">
        <v>8327</v>
      </c>
      <c r="F3056" s="367" t="s">
        <v>13982</v>
      </c>
      <c r="G3056" s="367" t="s">
        <v>13982</v>
      </c>
    </row>
    <row r="3057" spans="1:7">
      <c r="A3057" s="366" t="str">
        <f t="shared" si="47"/>
        <v>SINAPI-I 40372</v>
      </c>
      <c r="B3057" s="367" t="s">
        <v>8342</v>
      </c>
      <c r="C3057" s="367">
        <v>40372</v>
      </c>
      <c r="D3057" s="368" t="s">
        <v>13983</v>
      </c>
      <c r="E3057" s="367" t="s">
        <v>8327</v>
      </c>
      <c r="F3057" s="367" t="s">
        <v>13984</v>
      </c>
      <c r="G3057" s="367" t="s">
        <v>13984</v>
      </c>
    </row>
    <row r="3058" spans="1:7">
      <c r="A3058" s="366" t="str">
        <f t="shared" si="47"/>
        <v>SINAPI-I 40369</v>
      </c>
      <c r="B3058" s="367" t="s">
        <v>8342</v>
      </c>
      <c r="C3058" s="367">
        <v>40369</v>
      </c>
      <c r="D3058" s="368" t="s">
        <v>13985</v>
      </c>
      <c r="E3058" s="367" t="s">
        <v>8327</v>
      </c>
      <c r="F3058" s="367" t="s">
        <v>9216</v>
      </c>
      <c r="G3058" s="367" t="s">
        <v>9216</v>
      </c>
    </row>
    <row r="3059" spans="1:7">
      <c r="A3059" s="366" t="str">
        <f t="shared" si="47"/>
        <v>SINAPI-I 40357</v>
      </c>
      <c r="B3059" s="367" t="s">
        <v>8342</v>
      </c>
      <c r="C3059" s="367">
        <v>40357</v>
      </c>
      <c r="D3059" s="368" t="s">
        <v>13986</v>
      </c>
      <c r="E3059" s="367" t="s">
        <v>8327</v>
      </c>
      <c r="F3059" s="367" t="s">
        <v>13937</v>
      </c>
      <c r="G3059" s="367" t="s">
        <v>13937</v>
      </c>
    </row>
    <row r="3060" spans="1:7">
      <c r="A3060" s="366" t="str">
        <f t="shared" si="47"/>
        <v>SINAPI-I 40375</v>
      </c>
      <c r="B3060" s="367" t="s">
        <v>8342</v>
      </c>
      <c r="C3060" s="367">
        <v>40375</v>
      </c>
      <c r="D3060" s="368" t="s">
        <v>13987</v>
      </c>
      <c r="E3060" s="367" t="s">
        <v>8327</v>
      </c>
      <c r="F3060" s="367" t="s">
        <v>13988</v>
      </c>
      <c r="G3060" s="367" t="s">
        <v>13988</v>
      </c>
    </row>
    <row r="3061" spans="1:7">
      <c r="A3061" s="366" t="str">
        <f t="shared" si="47"/>
        <v>SINAPI-I 1893</v>
      </c>
      <c r="B3061" s="367" t="s">
        <v>8342</v>
      </c>
      <c r="C3061" s="367">
        <v>1893</v>
      </c>
      <c r="D3061" s="368" t="s">
        <v>13989</v>
      </c>
      <c r="E3061" s="367" t="s">
        <v>8327</v>
      </c>
      <c r="F3061" s="367" t="s">
        <v>11874</v>
      </c>
      <c r="G3061" s="367" t="s">
        <v>11874</v>
      </c>
    </row>
    <row r="3062" spans="1:7">
      <c r="A3062" s="366" t="str">
        <f t="shared" si="47"/>
        <v>SINAPI-I 1902</v>
      </c>
      <c r="B3062" s="367" t="s">
        <v>8342</v>
      </c>
      <c r="C3062" s="367">
        <v>1902</v>
      </c>
      <c r="D3062" s="368" t="s">
        <v>13990</v>
      </c>
      <c r="E3062" s="367" t="s">
        <v>8327</v>
      </c>
      <c r="F3062" s="367" t="s">
        <v>11876</v>
      </c>
      <c r="G3062" s="367" t="s">
        <v>11876</v>
      </c>
    </row>
    <row r="3063" spans="1:7">
      <c r="A3063" s="366" t="str">
        <f t="shared" si="47"/>
        <v>SINAPI-I 1901</v>
      </c>
      <c r="B3063" s="367" t="s">
        <v>8342</v>
      </c>
      <c r="C3063" s="367">
        <v>1901</v>
      </c>
      <c r="D3063" s="368" t="s">
        <v>13991</v>
      </c>
      <c r="E3063" s="367" t="s">
        <v>8327</v>
      </c>
      <c r="F3063" s="367" t="s">
        <v>13992</v>
      </c>
      <c r="G3063" s="367" t="s">
        <v>13992</v>
      </c>
    </row>
    <row r="3064" spans="1:7">
      <c r="A3064" s="366" t="str">
        <f t="shared" si="47"/>
        <v>SINAPI-I 1892</v>
      </c>
      <c r="B3064" s="367" t="s">
        <v>8342</v>
      </c>
      <c r="C3064" s="367">
        <v>1892</v>
      </c>
      <c r="D3064" s="368" t="s">
        <v>13993</v>
      </c>
      <c r="E3064" s="367" t="s">
        <v>8327</v>
      </c>
      <c r="F3064" s="367" t="s">
        <v>12668</v>
      </c>
      <c r="G3064" s="367" t="s">
        <v>12668</v>
      </c>
    </row>
    <row r="3065" spans="1:7">
      <c r="A3065" s="366" t="str">
        <f t="shared" si="47"/>
        <v>SINAPI-I 1907</v>
      </c>
      <c r="B3065" s="367" t="s">
        <v>8342</v>
      </c>
      <c r="C3065" s="367">
        <v>1907</v>
      </c>
      <c r="D3065" s="368" t="s">
        <v>13994</v>
      </c>
      <c r="E3065" s="367" t="s">
        <v>8327</v>
      </c>
      <c r="F3065" s="367" t="s">
        <v>13995</v>
      </c>
      <c r="G3065" s="367" t="s">
        <v>13995</v>
      </c>
    </row>
    <row r="3066" spans="1:7">
      <c r="A3066" s="366" t="str">
        <f t="shared" si="47"/>
        <v>SINAPI-I 1894</v>
      </c>
      <c r="B3066" s="367" t="s">
        <v>8342</v>
      </c>
      <c r="C3066" s="367">
        <v>1894</v>
      </c>
      <c r="D3066" s="368" t="s">
        <v>13996</v>
      </c>
      <c r="E3066" s="367" t="s">
        <v>8327</v>
      </c>
      <c r="F3066" s="367" t="s">
        <v>13997</v>
      </c>
      <c r="G3066" s="367" t="s">
        <v>13997</v>
      </c>
    </row>
    <row r="3067" spans="1:7">
      <c r="A3067" s="366" t="str">
        <f t="shared" si="47"/>
        <v>SINAPI-I 1891</v>
      </c>
      <c r="B3067" s="367" t="s">
        <v>8342</v>
      </c>
      <c r="C3067" s="367">
        <v>1891</v>
      </c>
      <c r="D3067" s="368" t="s">
        <v>13998</v>
      </c>
      <c r="E3067" s="367" t="s">
        <v>8327</v>
      </c>
      <c r="F3067" s="367" t="s">
        <v>8724</v>
      </c>
      <c r="G3067" s="367" t="s">
        <v>8724</v>
      </c>
    </row>
    <row r="3068" spans="1:7">
      <c r="A3068" s="366" t="str">
        <f t="shared" si="47"/>
        <v>SINAPI-I 1896</v>
      </c>
      <c r="B3068" s="367" t="s">
        <v>8342</v>
      </c>
      <c r="C3068" s="367">
        <v>1896</v>
      </c>
      <c r="D3068" s="368" t="s">
        <v>13999</v>
      </c>
      <c r="E3068" s="367" t="s">
        <v>8327</v>
      </c>
      <c r="F3068" s="367" t="s">
        <v>14000</v>
      </c>
      <c r="G3068" s="367" t="s">
        <v>14000</v>
      </c>
    </row>
    <row r="3069" spans="1:7">
      <c r="A3069" s="366" t="str">
        <f t="shared" si="47"/>
        <v>SINAPI-I 1895</v>
      </c>
      <c r="B3069" s="367" t="s">
        <v>8342</v>
      </c>
      <c r="C3069" s="367">
        <v>1895</v>
      </c>
      <c r="D3069" s="368" t="s">
        <v>14001</v>
      </c>
      <c r="E3069" s="367" t="s">
        <v>8327</v>
      </c>
      <c r="F3069" s="367" t="s">
        <v>13901</v>
      </c>
      <c r="G3069" s="367" t="s">
        <v>13901</v>
      </c>
    </row>
    <row r="3070" spans="1:7">
      <c r="A3070" s="366" t="str">
        <f t="shared" si="47"/>
        <v>SINAPI-I 2641</v>
      </c>
      <c r="B3070" s="367" t="s">
        <v>8342</v>
      </c>
      <c r="C3070" s="367">
        <v>2641</v>
      </c>
      <c r="D3070" s="368" t="s">
        <v>14002</v>
      </c>
      <c r="E3070" s="367" t="s">
        <v>8327</v>
      </c>
      <c r="F3070" s="367" t="s">
        <v>14003</v>
      </c>
      <c r="G3070" s="367" t="s">
        <v>14003</v>
      </c>
    </row>
    <row r="3071" spans="1:7">
      <c r="A3071" s="366" t="str">
        <f t="shared" si="47"/>
        <v>SINAPI-I 2636</v>
      </c>
      <c r="B3071" s="367" t="s">
        <v>8342</v>
      </c>
      <c r="C3071" s="367">
        <v>2636</v>
      </c>
      <c r="D3071" s="368" t="s">
        <v>14004</v>
      </c>
      <c r="E3071" s="367" t="s">
        <v>8327</v>
      </c>
      <c r="F3071" s="367" t="s">
        <v>8610</v>
      </c>
      <c r="G3071" s="367" t="s">
        <v>8610</v>
      </c>
    </row>
    <row r="3072" spans="1:7">
      <c r="A3072" s="366" t="str">
        <f t="shared" si="47"/>
        <v>SINAPI-I 2637</v>
      </c>
      <c r="B3072" s="367" t="s">
        <v>8342</v>
      </c>
      <c r="C3072" s="367">
        <v>2637</v>
      </c>
      <c r="D3072" s="368" t="s">
        <v>14005</v>
      </c>
      <c r="E3072" s="367" t="s">
        <v>8327</v>
      </c>
      <c r="F3072" s="367" t="s">
        <v>12173</v>
      </c>
      <c r="G3072" s="367" t="s">
        <v>12173</v>
      </c>
    </row>
    <row r="3073" spans="1:7">
      <c r="A3073" s="366" t="str">
        <f t="shared" si="47"/>
        <v>SINAPI-I 2638</v>
      </c>
      <c r="B3073" s="367" t="s">
        <v>8342</v>
      </c>
      <c r="C3073" s="367">
        <v>2638</v>
      </c>
      <c r="D3073" s="368" t="s">
        <v>14006</v>
      </c>
      <c r="E3073" s="367" t="s">
        <v>8327</v>
      </c>
      <c r="F3073" s="367" t="s">
        <v>11882</v>
      </c>
      <c r="G3073" s="367" t="s">
        <v>11882</v>
      </c>
    </row>
    <row r="3074" spans="1:7">
      <c r="A3074" s="366" t="str">
        <f t="shared" si="47"/>
        <v>SINAPI-I 2639</v>
      </c>
      <c r="B3074" s="367" t="s">
        <v>8342</v>
      </c>
      <c r="C3074" s="367">
        <v>2639</v>
      </c>
      <c r="D3074" s="368" t="s">
        <v>14007</v>
      </c>
      <c r="E3074" s="367" t="s">
        <v>8327</v>
      </c>
      <c r="F3074" s="367" t="s">
        <v>12232</v>
      </c>
      <c r="G3074" s="367" t="s">
        <v>12232</v>
      </c>
    </row>
    <row r="3075" spans="1:7">
      <c r="A3075" s="366" t="str">
        <f t="shared" si="47"/>
        <v>SINAPI-I 2644</v>
      </c>
      <c r="B3075" s="367" t="s">
        <v>8342</v>
      </c>
      <c r="C3075" s="367">
        <v>2644</v>
      </c>
      <c r="D3075" s="368" t="s">
        <v>14008</v>
      </c>
      <c r="E3075" s="367" t="s">
        <v>8327</v>
      </c>
      <c r="F3075" s="367" t="s">
        <v>13670</v>
      </c>
      <c r="G3075" s="367" t="s">
        <v>13670</v>
      </c>
    </row>
    <row r="3076" spans="1:7">
      <c r="A3076" s="366" t="str">
        <f t="shared" si="47"/>
        <v>SINAPI-I 2643</v>
      </c>
      <c r="B3076" s="367" t="s">
        <v>8342</v>
      </c>
      <c r="C3076" s="367">
        <v>2643</v>
      </c>
      <c r="D3076" s="368" t="s">
        <v>14009</v>
      </c>
      <c r="E3076" s="367" t="s">
        <v>8327</v>
      </c>
      <c r="F3076" s="367" t="s">
        <v>14010</v>
      </c>
      <c r="G3076" s="367" t="s">
        <v>14010</v>
      </c>
    </row>
    <row r="3077" spans="1:7">
      <c r="A3077" s="366" t="str">
        <f t="shared" si="47"/>
        <v>SINAPI-I 2640</v>
      </c>
      <c r="B3077" s="367" t="s">
        <v>8342</v>
      </c>
      <c r="C3077" s="367">
        <v>2640</v>
      </c>
      <c r="D3077" s="368" t="s">
        <v>14011</v>
      </c>
      <c r="E3077" s="367" t="s">
        <v>8327</v>
      </c>
      <c r="F3077" s="367" t="s">
        <v>13864</v>
      </c>
      <c r="G3077" s="367" t="s">
        <v>13864</v>
      </c>
    </row>
    <row r="3078" spans="1:7">
      <c r="A3078" s="366" t="str">
        <f t="shared" si="47"/>
        <v>SINAPI-I 2642</v>
      </c>
      <c r="B3078" s="367" t="s">
        <v>8342</v>
      </c>
      <c r="C3078" s="367">
        <v>2642</v>
      </c>
      <c r="D3078" s="368" t="s">
        <v>14012</v>
      </c>
      <c r="E3078" s="367" t="s">
        <v>8327</v>
      </c>
      <c r="F3078" s="367" t="s">
        <v>10569</v>
      </c>
      <c r="G3078" s="367" t="s">
        <v>10569</v>
      </c>
    </row>
    <row r="3079" spans="1:7">
      <c r="A3079" s="366" t="str">
        <f t="shared" ref="A3079:A3142" si="48">CONCATENAR</f>
        <v>SINAPI-I 38943</v>
      </c>
      <c r="B3079" s="367" t="s">
        <v>8342</v>
      </c>
      <c r="C3079" s="367">
        <v>38943</v>
      </c>
      <c r="D3079" s="368" t="s">
        <v>14013</v>
      </c>
      <c r="E3079" s="367" t="s">
        <v>8327</v>
      </c>
      <c r="F3079" s="367" t="s">
        <v>14014</v>
      </c>
      <c r="G3079" s="367" t="s">
        <v>14014</v>
      </c>
    </row>
    <row r="3080" spans="1:7">
      <c r="A3080" s="366" t="str">
        <f t="shared" si="48"/>
        <v>SINAPI-I 38944</v>
      </c>
      <c r="B3080" s="367" t="s">
        <v>8342</v>
      </c>
      <c r="C3080" s="367">
        <v>38944</v>
      </c>
      <c r="D3080" s="368" t="s">
        <v>14015</v>
      </c>
      <c r="E3080" s="367" t="s">
        <v>8327</v>
      </c>
      <c r="F3080" s="367" t="s">
        <v>14016</v>
      </c>
      <c r="G3080" s="367" t="s">
        <v>14016</v>
      </c>
    </row>
    <row r="3081" spans="1:7">
      <c r="A3081" s="366" t="str">
        <f t="shared" si="48"/>
        <v>SINAPI-I 38945</v>
      </c>
      <c r="B3081" s="367" t="s">
        <v>8342</v>
      </c>
      <c r="C3081" s="367">
        <v>38945</v>
      </c>
      <c r="D3081" s="368" t="s">
        <v>14017</v>
      </c>
      <c r="E3081" s="367" t="s">
        <v>8327</v>
      </c>
      <c r="F3081" s="367" t="s">
        <v>8856</v>
      </c>
      <c r="G3081" s="367" t="s">
        <v>8856</v>
      </c>
    </row>
    <row r="3082" spans="1:7">
      <c r="A3082" s="366" t="str">
        <f t="shared" si="48"/>
        <v>SINAPI-I 38946</v>
      </c>
      <c r="B3082" s="367" t="s">
        <v>8342</v>
      </c>
      <c r="C3082" s="367">
        <v>38946</v>
      </c>
      <c r="D3082" s="368" t="s">
        <v>14018</v>
      </c>
      <c r="E3082" s="367" t="s">
        <v>8327</v>
      </c>
      <c r="F3082" s="367" t="s">
        <v>11703</v>
      </c>
      <c r="G3082" s="367" t="s">
        <v>11703</v>
      </c>
    </row>
    <row r="3083" spans="1:7">
      <c r="A3083" s="366" t="str">
        <f t="shared" si="48"/>
        <v>SINAPI-I 39308</v>
      </c>
      <c r="B3083" s="367" t="s">
        <v>8342</v>
      </c>
      <c r="C3083" s="367">
        <v>39308</v>
      </c>
      <c r="D3083" s="368" t="s">
        <v>14019</v>
      </c>
      <c r="E3083" s="367" t="s">
        <v>8327</v>
      </c>
      <c r="F3083" s="367" t="s">
        <v>14020</v>
      </c>
      <c r="G3083" s="367" t="s">
        <v>14020</v>
      </c>
    </row>
    <row r="3084" spans="1:7">
      <c r="A3084" s="366" t="str">
        <f t="shared" si="48"/>
        <v>SINAPI-I 39309</v>
      </c>
      <c r="B3084" s="367" t="s">
        <v>8342</v>
      </c>
      <c r="C3084" s="367">
        <v>39309</v>
      </c>
      <c r="D3084" s="368" t="s">
        <v>14021</v>
      </c>
      <c r="E3084" s="367" t="s">
        <v>8327</v>
      </c>
      <c r="F3084" s="367" t="s">
        <v>14022</v>
      </c>
      <c r="G3084" s="367" t="s">
        <v>14022</v>
      </c>
    </row>
    <row r="3085" spans="1:7">
      <c r="A3085" s="366" t="str">
        <f t="shared" si="48"/>
        <v>SINAPI-I 39310</v>
      </c>
      <c r="B3085" s="367" t="s">
        <v>8342</v>
      </c>
      <c r="C3085" s="367">
        <v>39310</v>
      </c>
      <c r="D3085" s="368" t="s">
        <v>14023</v>
      </c>
      <c r="E3085" s="367" t="s">
        <v>8327</v>
      </c>
      <c r="F3085" s="367" t="s">
        <v>14024</v>
      </c>
      <c r="G3085" s="367" t="s">
        <v>14024</v>
      </c>
    </row>
    <row r="3086" spans="1:7">
      <c r="A3086" s="366" t="str">
        <f t="shared" si="48"/>
        <v>SINAPI-I 39311</v>
      </c>
      <c r="B3086" s="367" t="s">
        <v>8342</v>
      </c>
      <c r="C3086" s="367">
        <v>39311</v>
      </c>
      <c r="D3086" s="368" t="s">
        <v>14025</v>
      </c>
      <c r="E3086" s="367" t="s">
        <v>8327</v>
      </c>
      <c r="F3086" s="367" t="s">
        <v>14026</v>
      </c>
      <c r="G3086" s="367" t="s">
        <v>14026</v>
      </c>
    </row>
    <row r="3087" spans="1:7">
      <c r="A3087" s="366" t="str">
        <f t="shared" si="48"/>
        <v>SINAPI-I 39855</v>
      </c>
      <c r="B3087" s="367" t="s">
        <v>8342</v>
      </c>
      <c r="C3087" s="367">
        <v>39855</v>
      </c>
      <c r="D3087" s="368" t="s">
        <v>14027</v>
      </c>
      <c r="E3087" s="367" t="s">
        <v>8327</v>
      </c>
      <c r="F3087" s="367" t="s">
        <v>13185</v>
      </c>
      <c r="G3087" s="367" t="s">
        <v>13185</v>
      </c>
    </row>
    <row r="3088" spans="1:7">
      <c r="A3088" s="366" t="str">
        <f t="shared" si="48"/>
        <v>SINAPI-I 39856</v>
      </c>
      <c r="B3088" s="367" t="s">
        <v>8342</v>
      </c>
      <c r="C3088" s="367">
        <v>39856</v>
      </c>
      <c r="D3088" s="368" t="s">
        <v>14028</v>
      </c>
      <c r="E3088" s="367" t="s">
        <v>8327</v>
      </c>
      <c r="F3088" s="367" t="s">
        <v>13086</v>
      </c>
      <c r="G3088" s="367" t="s">
        <v>13086</v>
      </c>
    </row>
    <row r="3089" spans="1:7">
      <c r="A3089" s="366" t="str">
        <f t="shared" si="48"/>
        <v>SINAPI-I 39857</v>
      </c>
      <c r="B3089" s="367" t="s">
        <v>8342</v>
      </c>
      <c r="C3089" s="367">
        <v>39857</v>
      </c>
      <c r="D3089" s="368" t="s">
        <v>14029</v>
      </c>
      <c r="E3089" s="367" t="s">
        <v>8327</v>
      </c>
      <c r="F3089" s="367" t="s">
        <v>10768</v>
      </c>
      <c r="G3089" s="367" t="s">
        <v>10768</v>
      </c>
    </row>
    <row r="3090" spans="1:7">
      <c r="A3090" s="366" t="str">
        <f t="shared" si="48"/>
        <v>SINAPI-I 39858</v>
      </c>
      <c r="B3090" s="367" t="s">
        <v>8342</v>
      </c>
      <c r="C3090" s="367">
        <v>39858</v>
      </c>
      <c r="D3090" s="368" t="s">
        <v>14030</v>
      </c>
      <c r="E3090" s="367" t="s">
        <v>8327</v>
      </c>
      <c r="F3090" s="367" t="s">
        <v>14031</v>
      </c>
      <c r="G3090" s="367" t="s">
        <v>14031</v>
      </c>
    </row>
    <row r="3091" spans="1:7">
      <c r="A3091" s="366" t="str">
        <f t="shared" si="48"/>
        <v>SINAPI-I 39859</v>
      </c>
      <c r="B3091" s="367" t="s">
        <v>8342</v>
      </c>
      <c r="C3091" s="367">
        <v>39859</v>
      </c>
      <c r="D3091" s="368" t="s">
        <v>14032</v>
      </c>
      <c r="E3091" s="367" t="s">
        <v>8327</v>
      </c>
      <c r="F3091" s="367" t="s">
        <v>14033</v>
      </c>
      <c r="G3091" s="367" t="s">
        <v>14033</v>
      </c>
    </row>
    <row r="3092" spans="1:7">
      <c r="A3092" s="366" t="str">
        <f t="shared" si="48"/>
        <v>SINAPI-I 39860</v>
      </c>
      <c r="B3092" s="367" t="s">
        <v>8342</v>
      </c>
      <c r="C3092" s="367">
        <v>39860</v>
      </c>
      <c r="D3092" s="368" t="s">
        <v>14034</v>
      </c>
      <c r="E3092" s="367" t="s">
        <v>8327</v>
      </c>
      <c r="F3092" s="367" t="s">
        <v>14035</v>
      </c>
      <c r="G3092" s="367" t="s">
        <v>14035</v>
      </c>
    </row>
    <row r="3093" spans="1:7">
      <c r="A3093" s="366" t="str">
        <f t="shared" si="48"/>
        <v>SINAPI-I 39861</v>
      </c>
      <c r="B3093" s="367" t="s">
        <v>8342</v>
      </c>
      <c r="C3093" s="367">
        <v>39861</v>
      </c>
      <c r="D3093" s="368" t="s">
        <v>14036</v>
      </c>
      <c r="E3093" s="367" t="s">
        <v>8327</v>
      </c>
      <c r="F3093" s="367" t="s">
        <v>13816</v>
      </c>
      <c r="G3093" s="367" t="s">
        <v>13816</v>
      </c>
    </row>
    <row r="3094" spans="1:7">
      <c r="A3094" s="366" t="str">
        <f t="shared" si="48"/>
        <v>SINAPI-I 38447</v>
      </c>
      <c r="B3094" s="367" t="s">
        <v>8342</v>
      </c>
      <c r="C3094" s="367">
        <v>38447</v>
      </c>
      <c r="D3094" s="368" t="s">
        <v>14037</v>
      </c>
      <c r="E3094" s="367" t="s">
        <v>8327</v>
      </c>
      <c r="F3094" s="367" t="s">
        <v>14038</v>
      </c>
      <c r="G3094" s="367" t="s">
        <v>14038</v>
      </c>
    </row>
    <row r="3095" spans="1:7">
      <c r="A3095" s="366" t="str">
        <f t="shared" si="48"/>
        <v>SINAPI-I 36320</v>
      </c>
      <c r="B3095" s="367" t="s">
        <v>8342</v>
      </c>
      <c r="C3095" s="367">
        <v>36320</v>
      </c>
      <c r="D3095" s="368" t="s">
        <v>14039</v>
      </c>
      <c r="E3095" s="367" t="s">
        <v>8327</v>
      </c>
      <c r="F3095" s="367" t="s">
        <v>9569</v>
      </c>
      <c r="G3095" s="367" t="s">
        <v>9569</v>
      </c>
    </row>
    <row r="3096" spans="1:7">
      <c r="A3096" s="366" t="str">
        <f t="shared" si="48"/>
        <v>SINAPI-I 36324</v>
      </c>
      <c r="B3096" s="367" t="s">
        <v>8342</v>
      </c>
      <c r="C3096" s="367">
        <v>36324</v>
      </c>
      <c r="D3096" s="368" t="s">
        <v>14040</v>
      </c>
      <c r="E3096" s="367" t="s">
        <v>8327</v>
      </c>
      <c r="F3096" s="367" t="s">
        <v>13807</v>
      </c>
      <c r="G3096" s="367" t="s">
        <v>13807</v>
      </c>
    </row>
    <row r="3097" spans="1:7">
      <c r="A3097" s="366" t="str">
        <f t="shared" si="48"/>
        <v>SINAPI-I 38441</v>
      </c>
      <c r="B3097" s="367" t="s">
        <v>8342</v>
      </c>
      <c r="C3097" s="367">
        <v>38441</v>
      </c>
      <c r="D3097" s="368" t="s">
        <v>14041</v>
      </c>
      <c r="E3097" s="367" t="s">
        <v>8327</v>
      </c>
      <c r="F3097" s="367" t="s">
        <v>8608</v>
      </c>
      <c r="G3097" s="367" t="s">
        <v>8608</v>
      </c>
    </row>
    <row r="3098" spans="1:7">
      <c r="A3098" s="366" t="str">
        <f t="shared" si="48"/>
        <v>SINAPI-I 38442</v>
      </c>
      <c r="B3098" s="367" t="s">
        <v>8342</v>
      </c>
      <c r="C3098" s="367">
        <v>38442</v>
      </c>
      <c r="D3098" s="368" t="s">
        <v>14042</v>
      </c>
      <c r="E3098" s="367" t="s">
        <v>8327</v>
      </c>
      <c r="F3098" s="367" t="s">
        <v>14043</v>
      </c>
      <c r="G3098" s="367" t="s">
        <v>14043</v>
      </c>
    </row>
    <row r="3099" spans="1:7">
      <c r="A3099" s="366" t="str">
        <f t="shared" si="48"/>
        <v>SINAPI-I 38443</v>
      </c>
      <c r="B3099" s="367" t="s">
        <v>8342</v>
      </c>
      <c r="C3099" s="367">
        <v>38443</v>
      </c>
      <c r="D3099" s="368" t="s">
        <v>14044</v>
      </c>
      <c r="E3099" s="367" t="s">
        <v>8327</v>
      </c>
      <c r="F3099" s="367" t="s">
        <v>8629</v>
      </c>
      <c r="G3099" s="367" t="s">
        <v>8629</v>
      </c>
    </row>
    <row r="3100" spans="1:7">
      <c r="A3100" s="366" t="str">
        <f t="shared" si="48"/>
        <v>SINAPI-I 38444</v>
      </c>
      <c r="B3100" s="367" t="s">
        <v>8342</v>
      </c>
      <c r="C3100" s="367">
        <v>38444</v>
      </c>
      <c r="D3100" s="368" t="s">
        <v>14045</v>
      </c>
      <c r="E3100" s="367" t="s">
        <v>8327</v>
      </c>
      <c r="F3100" s="367" t="s">
        <v>11793</v>
      </c>
      <c r="G3100" s="367" t="s">
        <v>11793</v>
      </c>
    </row>
    <row r="3101" spans="1:7">
      <c r="A3101" s="366" t="str">
        <f t="shared" si="48"/>
        <v>SINAPI-I 38445</v>
      </c>
      <c r="B3101" s="367" t="s">
        <v>8342</v>
      </c>
      <c r="C3101" s="367">
        <v>38445</v>
      </c>
      <c r="D3101" s="368" t="s">
        <v>14046</v>
      </c>
      <c r="E3101" s="367" t="s">
        <v>8327</v>
      </c>
      <c r="F3101" s="367" t="s">
        <v>10789</v>
      </c>
      <c r="G3101" s="367" t="s">
        <v>10789</v>
      </c>
    </row>
    <row r="3102" spans="1:7">
      <c r="A3102" s="366" t="str">
        <f t="shared" si="48"/>
        <v>SINAPI-I 38446</v>
      </c>
      <c r="B3102" s="367" t="s">
        <v>8342</v>
      </c>
      <c r="C3102" s="367">
        <v>38446</v>
      </c>
      <c r="D3102" s="368" t="s">
        <v>14047</v>
      </c>
      <c r="E3102" s="367" t="s">
        <v>8327</v>
      </c>
      <c r="F3102" s="367" t="s">
        <v>14048</v>
      </c>
      <c r="G3102" s="367" t="s">
        <v>14048</v>
      </c>
    </row>
    <row r="3103" spans="1:7">
      <c r="A3103" s="366" t="str">
        <f t="shared" si="48"/>
        <v>SINAPI-I 3867</v>
      </c>
      <c r="B3103" s="367" t="s">
        <v>8342</v>
      </c>
      <c r="C3103" s="367">
        <v>3867</v>
      </c>
      <c r="D3103" s="368" t="s">
        <v>14049</v>
      </c>
      <c r="E3103" s="367" t="s">
        <v>8327</v>
      </c>
      <c r="F3103" s="367" t="s">
        <v>14050</v>
      </c>
      <c r="G3103" s="367" t="s">
        <v>14050</v>
      </c>
    </row>
    <row r="3104" spans="1:7">
      <c r="A3104" s="366" t="str">
        <f t="shared" si="48"/>
        <v>SINAPI-I 3861</v>
      </c>
      <c r="B3104" s="367" t="s">
        <v>8342</v>
      </c>
      <c r="C3104" s="367">
        <v>3861</v>
      </c>
      <c r="D3104" s="368" t="s">
        <v>14051</v>
      </c>
      <c r="E3104" s="367" t="s">
        <v>8327</v>
      </c>
      <c r="F3104" s="367" t="s">
        <v>9228</v>
      </c>
      <c r="G3104" s="367" t="s">
        <v>9228</v>
      </c>
    </row>
    <row r="3105" spans="1:7">
      <c r="A3105" s="366" t="str">
        <f t="shared" si="48"/>
        <v>SINAPI-I 3904</v>
      </c>
      <c r="B3105" s="367" t="s">
        <v>8342</v>
      </c>
      <c r="C3105" s="367">
        <v>3904</v>
      </c>
      <c r="D3105" s="368" t="s">
        <v>14052</v>
      </c>
      <c r="E3105" s="367" t="s">
        <v>8327</v>
      </c>
      <c r="F3105" s="367" t="s">
        <v>13992</v>
      </c>
      <c r="G3105" s="367" t="s">
        <v>13992</v>
      </c>
    </row>
    <row r="3106" spans="1:7">
      <c r="A3106" s="366" t="str">
        <f t="shared" si="48"/>
        <v>SINAPI-I 3903</v>
      </c>
      <c r="B3106" s="367" t="s">
        <v>8342</v>
      </c>
      <c r="C3106" s="367">
        <v>3903</v>
      </c>
      <c r="D3106" s="368" t="s">
        <v>14053</v>
      </c>
      <c r="E3106" s="367" t="s">
        <v>8327</v>
      </c>
      <c r="F3106" s="367" t="s">
        <v>14054</v>
      </c>
      <c r="G3106" s="367" t="s">
        <v>14054</v>
      </c>
    </row>
    <row r="3107" spans="1:7">
      <c r="A3107" s="366" t="str">
        <f t="shared" si="48"/>
        <v>SINAPI-I 3862</v>
      </c>
      <c r="B3107" s="367" t="s">
        <v>8342</v>
      </c>
      <c r="C3107" s="367">
        <v>3862</v>
      </c>
      <c r="D3107" s="368" t="s">
        <v>14055</v>
      </c>
      <c r="E3107" s="367" t="s">
        <v>8327</v>
      </c>
      <c r="F3107" s="367" t="s">
        <v>10515</v>
      </c>
      <c r="G3107" s="367" t="s">
        <v>10515</v>
      </c>
    </row>
    <row r="3108" spans="1:7">
      <c r="A3108" s="366" t="str">
        <f t="shared" si="48"/>
        <v>SINAPI-I 3863</v>
      </c>
      <c r="B3108" s="367" t="s">
        <v>8342</v>
      </c>
      <c r="C3108" s="367">
        <v>3863</v>
      </c>
      <c r="D3108" s="368" t="s">
        <v>14056</v>
      </c>
      <c r="E3108" s="367" t="s">
        <v>8327</v>
      </c>
      <c r="F3108" s="367" t="s">
        <v>14057</v>
      </c>
      <c r="G3108" s="367" t="s">
        <v>14057</v>
      </c>
    </row>
    <row r="3109" spans="1:7">
      <c r="A3109" s="366" t="str">
        <f t="shared" si="48"/>
        <v>SINAPI-I 3864</v>
      </c>
      <c r="B3109" s="367" t="s">
        <v>8342</v>
      </c>
      <c r="C3109" s="367">
        <v>3864</v>
      </c>
      <c r="D3109" s="368" t="s">
        <v>14058</v>
      </c>
      <c r="E3109" s="367" t="s">
        <v>8327</v>
      </c>
      <c r="F3109" s="367" t="s">
        <v>10766</v>
      </c>
      <c r="G3109" s="367" t="s">
        <v>10766</v>
      </c>
    </row>
    <row r="3110" spans="1:7">
      <c r="A3110" s="366" t="str">
        <f t="shared" si="48"/>
        <v>SINAPI-I 3865</v>
      </c>
      <c r="B3110" s="367" t="s">
        <v>8342</v>
      </c>
      <c r="C3110" s="367">
        <v>3865</v>
      </c>
      <c r="D3110" s="368" t="s">
        <v>14059</v>
      </c>
      <c r="E3110" s="367" t="s">
        <v>8327</v>
      </c>
      <c r="F3110" s="367" t="s">
        <v>13270</v>
      </c>
      <c r="G3110" s="367" t="s">
        <v>13270</v>
      </c>
    </row>
    <row r="3111" spans="1:7">
      <c r="A3111" s="366" t="str">
        <f t="shared" si="48"/>
        <v>SINAPI-I 3866</v>
      </c>
      <c r="B3111" s="367" t="s">
        <v>8342</v>
      </c>
      <c r="C3111" s="367">
        <v>3866</v>
      </c>
      <c r="D3111" s="368" t="s">
        <v>14060</v>
      </c>
      <c r="E3111" s="367" t="s">
        <v>8327</v>
      </c>
      <c r="F3111" s="367" t="s">
        <v>14061</v>
      </c>
      <c r="G3111" s="367" t="s">
        <v>14061</v>
      </c>
    </row>
    <row r="3112" spans="1:7">
      <c r="A3112" s="366" t="str">
        <f t="shared" si="48"/>
        <v>SINAPI-I 3902</v>
      </c>
      <c r="B3112" s="367" t="s">
        <v>8342</v>
      </c>
      <c r="C3112" s="367">
        <v>3902</v>
      </c>
      <c r="D3112" s="368" t="s">
        <v>14062</v>
      </c>
      <c r="E3112" s="367" t="s">
        <v>8327</v>
      </c>
      <c r="F3112" s="367" t="s">
        <v>14063</v>
      </c>
      <c r="G3112" s="367" t="s">
        <v>14063</v>
      </c>
    </row>
    <row r="3113" spans="1:7">
      <c r="A3113" s="366" t="str">
        <f t="shared" si="48"/>
        <v>SINAPI-I 3878</v>
      </c>
      <c r="B3113" s="367" t="s">
        <v>8342</v>
      </c>
      <c r="C3113" s="367">
        <v>3878</v>
      </c>
      <c r="D3113" s="368" t="s">
        <v>14064</v>
      </c>
      <c r="E3113" s="367" t="s">
        <v>8327</v>
      </c>
      <c r="F3113" s="367" t="s">
        <v>11476</v>
      </c>
      <c r="G3113" s="367" t="s">
        <v>11476</v>
      </c>
    </row>
    <row r="3114" spans="1:7">
      <c r="A3114" s="366" t="str">
        <f t="shared" si="48"/>
        <v>SINAPI-I 3877</v>
      </c>
      <c r="B3114" s="367" t="s">
        <v>8342</v>
      </c>
      <c r="C3114" s="367">
        <v>3877</v>
      </c>
      <c r="D3114" s="368" t="s">
        <v>14065</v>
      </c>
      <c r="E3114" s="367" t="s">
        <v>8327</v>
      </c>
      <c r="F3114" s="367" t="s">
        <v>13353</v>
      </c>
      <c r="G3114" s="367" t="s">
        <v>13353</v>
      </c>
    </row>
    <row r="3115" spans="1:7">
      <c r="A3115" s="366" t="str">
        <f t="shared" si="48"/>
        <v>SINAPI-I 3879</v>
      </c>
      <c r="B3115" s="367" t="s">
        <v>8342</v>
      </c>
      <c r="C3115" s="367">
        <v>3879</v>
      </c>
      <c r="D3115" s="368" t="s">
        <v>14066</v>
      </c>
      <c r="E3115" s="367" t="s">
        <v>8327</v>
      </c>
      <c r="F3115" s="367" t="s">
        <v>14067</v>
      </c>
      <c r="G3115" s="367" t="s">
        <v>14067</v>
      </c>
    </row>
    <row r="3116" spans="1:7">
      <c r="A3116" s="366" t="str">
        <f t="shared" si="48"/>
        <v>SINAPI-I 3880</v>
      </c>
      <c r="B3116" s="367" t="s">
        <v>8342</v>
      </c>
      <c r="C3116" s="367">
        <v>3880</v>
      </c>
      <c r="D3116" s="368" t="s">
        <v>14068</v>
      </c>
      <c r="E3116" s="367" t="s">
        <v>8327</v>
      </c>
      <c r="F3116" s="367" t="s">
        <v>14069</v>
      </c>
      <c r="G3116" s="367" t="s">
        <v>14069</v>
      </c>
    </row>
    <row r="3117" spans="1:7">
      <c r="A3117" s="366" t="str">
        <f t="shared" si="48"/>
        <v>SINAPI-I 12892</v>
      </c>
      <c r="B3117" s="367" t="s">
        <v>8342</v>
      </c>
      <c r="C3117" s="367">
        <v>12892</v>
      </c>
      <c r="D3117" s="368" t="s">
        <v>14070</v>
      </c>
      <c r="E3117" s="367" t="s">
        <v>9452</v>
      </c>
      <c r="F3117" s="367" t="s">
        <v>14071</v>
      </c>
      <c r="G3117" s="367" t="s">
        <v>14071</v>
      </c>
    </row>
    <row r="3118" spans="1:7">
      <c r="A3118" s="366" t="str">
        <f t="shared" si="48"/>
        <v>SINAPI-I 3883</v>
      </c>
      <c r="B3118" s="367" t="s">
        <v>8342</v>
      </c>
      <c r="C3118" s="367">
        <v>3883</v>
      </c>
      <c r="D3118" s="368" t="s">
        <v>14072</v>
      </c>
      <c r="E3118" s="367" t="s">
        <v>8327</v>
      </c>
      <c r="F3118" s="367" t="s">
        <v>10578</v>
      </c>
      <c r="G3118" s="367" t="s">
        <v>10578</v>
      </c>
    </row>
    <row r="3119" spans="1:7">
      <c r="A3119" s="366" t="str">
        <f t="shared" si="48"/>
        <v>SINAPI-I 3876</v>
      </c>
      <c r="B3119" s="367" t="s">
        <v>8342</v>
      </c>
      <c r="C3119" s="367">
        <v>3876</v>
      </c>
      <c r="D3119" s="368" t="s">
        <v>14073</v>
      </c>
      <c r="E3119" s="367" t="s">
        <v>8327</v>
      </c>
      <c r="F3119" s="367" t="s">
        <v>10604</v>
      </c>
      <c r="G3119" s="367" t="s">
        <v>10604</v>
      </c>
    </row>
    <row r="3120" spans="1:7">
      <c r="A3120" s="366" t="str">
        <f t="shared" si="48"/>
        <v>SINAPI-I 3884</v>
      </c>
      <c r="B3120" s="367" t="s">
        <v>8342</v>
      </c>
      <c r="C3120" s="367">
        <v>3884</v>
      </c>
      <c r="D3120" s="368" t="s">
        <v>14074</v>
      </c>
      <c r="E3120" s="367" t="s">
        <v>8327</v>
      </c>
      <c r="F3120" s="367" t="s">
        <v>8934</v>
      </c>
      <c r="G3120" s="367" t="s">
        <v>8934</v>
      </c>
    </row>
    <row r="3121" spans="1:7">
      <c r="A3121" s="366" t="str">
        <f t="shared" si="48"/>
        <v>SINAPI-I 3837</v>
      </c>
      <c r="B3121" s="367" t="s">
        <v>8342</v>
      </c>
      <c r="C3121" s="367">
        <v>3837</v>
      </c>
      <c r="D3121" s="368" t="s">
        <v>14075</v>
      </c>
      <c r="E3121" s="367" t="s">
        <v>8327</v>
      </c>
      <c r="F3121" s="367" t="s">
        <v>14076</v>
      </c>
      <c r="G3121" s="367" t="s">
        <v>14076</v>
      </c>
    </row>
    <row r="3122" spans="1:7">
      <c r="A3122" s="366" t="str">
        <f t="shared" si="48"/>
        <v>SINAPI-I 3845</v>
      </c>
      <c r="B3122" s="367" t="s">
        <v>8342</v>
      </c>
      <c r="C3122" s="367">
        <v>3845</v>
      </c>
      <c r="D3122" s="368" t="s">
        <v>14077</v>
      </c>
      <c r="E3122" s="367" t="s">
        <v>8327</v>
      </c>
      <c r="F3122" s="367" t="s">
        <v>14078</v>
      </c>
      <c r="G3122" s="367" t="s">
        <v>14078</v>
      </c>
    </row>
    <row r="3123" spans="1:7">
      <c r="A3123" s="366" t="str">
        <f t="shared" si="48"/>
        <v>SINAPI-I 11045</v>
      </c>
      <c r="B3123" s="367" t="s">
        <v>8342</v>
      </c>
      <c r="C3123" s="367">
        <v>11045</v>
      </c>
      <c r="D3123" s="368" t="s">
        <v>14079</v>
      </c>
      <c r="E3123" s="367" t="s">
        <v>8327</v>
      </c>
      <c r="F3123" s="367" t="s">
        <v>14080</v>
      </c>
      <c r="G3123" s="367" t="s">
        <v>14080</v>
      </c>
    </row>
    <row r="3124" spans="1:7">
      <c r="A3124" s="366" t="str">
        <f t="shared" si="48"/>
        <v>SINAPI-I 20170</v>
      </c>
      <c r="B3124" s="367" t="s">
        <v>8342</v>
      </c>
      <c r="C3124" s="367">
        <v>20170</v>
      </c>
      <c r="D3124" s="368" t="s">
        <v>14081</v>
      </c>
      <c r="E3124" s="367" t="s">
        <v>8327</v>
      </c>
      <c r="F3124" s="367" t="s">
        <v>14082</v>
      </c>
      <c r="G3124" s="367" t="s">
        <v>14082</v>
      </c>
    </row>
    <row r="3125" spans="1:7">
      <c r="A3125" s="366" t="str">
        <f t="shared" si="48"/>
        <v>SINAPI-I 20171</v>
      </c>
      <c r="B3125" s="367" t="s">
        <v>8342</v>
      </c>
      <c r="C3125" s="367">
        <v>20171</v>
      </c>
      <c r="D3125" s="368" t="s">
        <v>14083</v>
      </c>
      <c r="E3125" s="367" t="s">
        <v>8327</v>
      </c>
      <c r="F3125" s="367" t="s">
        <v>14084</v>
      </c>
      <c r="G3125" s="367" t="s">
        <v>14084</v>
      </c>
    </row>
    <row r="3126" spans="1:7">
      <c r="A3126" s="366" t="str">
        <f t="shared" si="48"/>
        <v>SINAPI-I 20167</v>
      </c>
      <c r="B3126" s="367" t="s">
        <v>8342</v>
      </c>
      <c r="C3126" s="367">
        <v>20167</v>
      </c>
      <c r="D3126" s="368" t="s">
        <v>14085</v>
      </c>
      <c r="E3126" s="367" t="s">
        <v>8327</v>
      </c>
      <c r="F3126" s="367" t="s">
        <v>14086</v>
      </c>
      <c r="G3126" s="367" t="s">
        <v>14086</v>
      </c>
    </row>
    <row r="3127" spans="1:7">
      <c r="A3127" s="366" t="str">
        <f t="shared" si="48"/>
        <v>SINAPI-I 20168</v>
      </c>
      <c r="B3127" s="367" t="s">
        <v>8342</v>
      </c>
      <c r="C3127" s="367">
        <v>20168</v>
      </c>
      <c r="D3127" s="368" t="s">
        <v>14087</v>
      </c>
      <c r="E3127" s="367" t="s">
        <v>8327</v>
      </c>
      <c r="F3127" s="367" t="s">
        <v>14088</v>
      </c>
      <c r="G3127" s="367" t="s">
        <v>14088</v>
      </c>
    </row>
    <row r="3128" spans="1:7">
      <c r="A3128" s="366" t="str">
        <f t="shared" si="48"/>
        <v>SINAPI-I 20169</v>
      </c>
      <c r="B3128" s="367" t="s">
        <v>8342</v>
      </c>
      <c r="C3128" s="367">
        <v>20169</v>
      </c>
      <c r="D3128" s="368" t="s">
        <v>14089</v>
      </c>
      <c r="E3128" s="367" t="s">
        <v>8327</v>
      </c>
      <c r="F3128" s="367" t="s">
        <v>9326</v>
      </c>
      <c r="G3128" s="367" t="s">
        <v>9326</v>
      </c>
    </row>
    <row r="3129" spans="1:7">
      <c r="A3129" s="366" t="str">
        <f t="shared" si="48"/>
        <v>SINAPI-I 3899</v>
      </c>
      <c r="B3129" s="367" t="s">
        <v>8342</v>
      </c>
      <c r="C3129" s="367">
        <v>3899</v>
      </c>
      <c r="D3129" s="368" t="s">
        <v>14090</v>
      </c>
      <c r="E3129" s="367" t="s">
        <v>8327</v>
      </c>
      <c r="F3129" s="367" t="s">
        <v>11729</v>
      </c>
      <c r="G3129" s="367" t="s">
        <v>11729</v>
      </c>
    </row>
    <row r="3130" spans="1:7">
      <c r="A3130" s="366" t="str">
        <f t="shared" si="48"/>
        <v>SINAPI-I 38676</v>
      </c>
      <c r="B3130" s="367" t="s">
        <v>8342</v>
      </c>
      <c r="C3130" s="367">
        <v>38676</v>
      </c>
      <c r="D3130" s="368" t="s">
        <v>14091</v>
      </c>
      <c r="E3130" s="367" t="s">
        <v>8327</v>
      </c>
      <c r="F3130" s="367" t="s">
        <v>14092</v>
      </c>
      <c r="G3130" s="367" t="s">
        <v>14092</v>
      </c>
    </row>
    <row r="3131" spans="1:7">
      <c r="A3131" s="366" t="str">
        <f t="shared" si="48"/>
        <v>SINAPI-I 3897</v>
      </c>
      <c r="B3131" s="367" t="s">
        <v>8342</v>
      </c>
      <c r="C3131" s="367">
        <v>3897</v>
      </c>
      <c r="D3131" s="368" t="s">
        <v>14093</v>
      </c>
      <c r="E3131" s="367" t="s">
        <v>8327</v>
      </c>
      <c r="F3131" s="367" t="s">
        <v>11392</v>
      </c>
      <c r="G3131" s="367" t="s">
        <v>11392</v>
      </c>
    </row>
    <row r="3132" spans="1:7">
      <c r="A3132" s="366" t="str">
        <f t="shared" si="48"/>
        <v>SINAPI-I 3875</v>
      </c>
      <c r="B3132" s="367" t="s">
        <v>8342</v>
      </c>
      <c r="C3132" s="367">
        <v>3875</v>
      </c>
      <c r="D3132" s="368" t="s">
        <v>14094</v>
      </c>
      <c r="E3132" s="367" t="s">
        <v>8327</v>
      </c>
      <c r="F3132" s="367" t="s">
        <v>13205</v>
      </c>
      <c r="G3132" s="367" t="s">
        <v>13205</v>
      </c>
    </row>
    <row r="3133" spans="1:7">
      <c r="A3133" s="366" t="str">
        <f t="shared" si="48"/>
        <v>SINAPI-I 3898</v>
      </c>
      <c r="B3133" s="367" t="s">
        <v>8342</v>
      </c>
      <c r="C3133" s="367">
        <v>3898</v>
      </c>
      <c r="D3133" s="368" t="s">
        <v>14095</v>
      </c>
      <c r="E3133" s="367" t="s">
        <v>8327</v>
      </c>
      <c r="F3133" s="367" t="s">
        <v>14096</v>
      </c>
      <c r="G3133" s="367" t="s">
        <v>14096</v>
      </c>
    </row>
    <row r="3134" spans="1:7">
      <c r="A3134" s="366" t="str">
        <f t="shared" si="48"/>
        <v>SINAPI-I 3855</v>
      </c>
      <c r="B3134" s="367" t="s">
        <v>8342</v>
      </c>
      <c r="C3134" s="367">
        <v>3855</v>
      </c>
      <c r="D3134" s="368" t="s">
        <v>14097</v>
      </c>
      <c r="E3134" s="367" t="s">
        <v>8327</v>
      </c>
      <c r="F3134" s="367" t="s">
        <v>8684</v>
      </c>
      <c r="G3134" s="367" t="s">
        <v>8684</v>
      </c>
    </row>
    <row r="3135" spans="1:7">
      <c r="A3135" s="366" t="str">
        <f t="shared" si="48"/>
        <v>SINAPI-I 3874</v>
      </c>
      <c r="B3135" s="367" t="s">
        <v>8342</v>
      </c>
      <c r="C3135" s="367">
        <v>3874</v>
      </c>
      <c r="D3135" s="368" t="s">
        <v>14098</v>
      </c>
      <c r="E3135" s="367" t="s">
        <v>8327</v>
      </c>
      <c r="F3135" s="367" t="s">
        <v>14099</v>
      </c>
      <c r="G3135" s="367" t="s">
        <v>14099</v>
      </c>
    </row>
    <row r="3136" spans="1:7">
      <c r="A3136" s="366" t="str">
        <f t="shared" si="48"/>
        <v>SINAPI-I 3870</v>
      </c>
      <c r="B3136" s="367" t="s">
        <v>8342</v>
      </c>
      <c r="C3136" s="367">
        <v>3870</v>
      </c>
      <c r="D3136" s="368" t="s">
        <v>14100</v>
      </c>
      <c r="E3136" s="367" t="s">
        <v>8327</v>
      </c>
      <c r="F3136" s="367" t="s">
        <v>14101</v>
      </c>
      <c r="G3136" s="367" t="s">
        <v>14101</v>
      </c>
    </row>
    <row r="3137" spans="1:7">
      <c r="A3137" s="366" t="str">
        <f t="shared" si="48"/>
        <v>SINAPI-I 38678</v>
      </c>
      <c r="B3137" s="367" t="s">
        <v>8342</v>
      </c>
      <c r="C3137" s="367">
        <v>38678</v>
      </c>
      <c r="D3137" s="368" t="s">
        <v>14102</v>
      </c>
      <c r="E3137" s="367" t="s">
        <v>8327</v>
      </c>
      <c r="F3137" s="367" t="s">
        <v>14103</v>
      </c>
      <c r="G3137" s="367" t="s">
        <v>14103</v>
      </c>
    </row>
    <row r="3138" spans="1:7">
      <c r="A3138" s="366" t="str">
        <f t="shared" si="48"/>
        <v>SINAPI-I 3859</v>
      </c>
      <c r="B3138" s="367" t="s">
        <v>8342</v>
      </c>
      <c r="C3138" s="367">
        <v>3859</v>
      </c>
      <c r="D3138" s="368" t="s">
        <v>14104</v>
      </c>
      <c r="E3138" s="367" t="s">
        <v>8327</v>
      </c>
      <c r="F3138" s="367" t="s">
        <v>8387</v>
      </c>
      <c r="G3138" s="367" t="s">
        <v>8387</v>
      </c>
    </row>
    <row r="3139" spans="1:7">
      <c r="A3139" s="366" t="str">
        <f t="shared" si="48"/>
        <v>SINAPI-I 3856</v>
      </c>
      <c r="B3139" s="367" t="s">
        <v>8342</v>
      </c>
      <c r="C3139" s="367">
        <v>3856</v>
      </c>
      <c r="D3139" s="368" t="s">
        <v>14105</v>
      </c>
      <c r="E3139" s="367" t="s">
        <v>8327</v>
      </c>
      <c r="F3139" s="367" t="s">
        <v>14106</v>
      </c>
      <c r="G3139" s="367" t="s">
        <v>14106</v>
      </c>
    </row>
    <row r="3140" spans="1:7">
      <c r="A3140" s="366" t="str">
        <f t="shared" si="48"/>
        <v>SINAPI-I 3906</v>
      </c>
      <c r="B3140" s="367" t="s">
        <v>8342</v>
      </c>
      <c r="C3140" s="367">
        <v>3906</v>
      </c>
      <c r="D3140" s="368" t="s">
        <v>14107</v>
      </c>
      <c r="E3140" s="367" t="s">
        <v>8327</v>
      </c>
      <c r="F3140" s="367" t="s">
        <v>14108</v>
      </c>
      <c r="G3140" s="367" t="s">
        <v>14108</v>
      </c>
    </row>
    <row r="3141" spans="1:7">
      <c r="A3141" s="366" t="str">
        <f t="shared" si="48"/>
        <v>SINAPI-I 3860</v>
      </c>
      <c r="B3141" s="367" t="s">
        <v>8342</v>
      </c>
      <c r="C3141" s="367">
        <v>3860</v>
      </c>
      <c r="D3141" s="368" t="s">
        <v>14109</v>
      </c>
      <c r="E3141" s="367" t="s">
        <v>8327</v>
      </c>
      <c r="F3141" s="367" t="s">
        <v>14014</v>
      </c>
      <c r="G3141" s="367" t="s">
        <v>14014</v>
      </c>
    </row>
    <row r="3142" spans="1:7">
      <c r="A3142" s="366" t="str">
        <f t="shared" si="48"/>
        <v>SINAPI-I 3905</v>
      </c>
      <c r="B3142" s="367" t="s">
        <v>8342</v>
      </c>
      <c r="C3142" s="367">
        <v>3905</v>
      </c>
      <c r="D3142" s="368" t="s">
        <v>14110</v>
      </c>
      <c r="E3142" s="367" t="s">
        <v>8327</v>
      </c>
      <c r="F3142" s="367" t="s">
        <v>14111</v>
      </c>
      <c r="G3142" s="367" t="s">
        <v>14111</v>
      </c>
    </row>
    <row r="3143" spans="1:7">
      <c r="A3143" s="366" t="str">
        <f t="shared" ref="A3143:A3206" si="49">CONCATENAR</f>
        <v>SINAPI-I 3871</v>
      </c>
      <c r="B3143" s="367" t="s">
        <v>8342</v>
      </c>
      <c r="C3143" s="367">
        <v>3871</v>
      </c>
      <c r="D3143" s="368" t="s">
        <v>14112</v>
      </c>
      <c r="E3143" s="367" t="s">
        <v>8327</v>
      </c>
      <c r="F3143" s="367" t="s">
        <v>14113</v>
      </c>
      <c r="G3143" s="367" t="s">
        <v>14113</v>
      </c>
    </row>
    <row r="3144" spans="1:7">
      <c r="A3144" s="366" t="str">
        <f t="shared" si="49"/>
        <v>SINAPI-I 37429</v>
      </c>
      <c r="B3144" s="367" t="s">
        <v>8342</v>
      </c>
      <c r="C3144" s="367">
        <v>37429</v>
      </c>
      <c r="D3144" s="368" t="s">
        <v>14114</v>
      </c>
      <c r="E3144" s="367" t="s">
        <v>8327</v>
      </c>
      <c r="F3144" s="367" t="s">
        <v>14115</v>
      </c>
      <c r="G3144" s="367" t="s">
        <v>14115</v>
      </c>
    </row>
    <row r="3145" spans="1:7">
      <c r="A3145" s="366" t="str">
        <f t="shared" si="49"/>
        <v>SINAPI-I 37426</v>
      </c>
      <c r="B3145" s="367" t="s">
        <v>8342</v>
      </c>
      <c r="C3145" s="367">
        <v>37426</v>
      </c>
      <c r="D3145" s="368" t="s">
        <v>14116</v>
      </c>
      <c r="E3145" s="367" t="s">
        <v>8327</v>
      </c>
      <c r="F3145" s="367" t="s">
        <v>14117</v>
      </c>
      <c r="G3145" s="367" t="s">
        <v>14117</v>
      </c>
    </row>
    <row r="3146" spans="1:7">
      <c r="A3146" s="366" t="str">
        <f t="shared" si="49"/>
        <v>SINAPI-I 37427</v>
      </c>
      <c r="B3146" s="367" t="s">
        <v>8342</v>
      </c>
      <c r="C3146" s="367">
        <v>37427</v>
      </c>
      <c r="D3146" s="368" t="s">
        <v>14118</v>
      </c>
      <c r="E3146" s="367" t="s">
        <v>8327</v>
      </c>
      <c r="F3146" s="367" t="s">
        <v>14119</v>
      </c>
      <c r="G3146" s="367" t="s">
        <v>14119</v>
      </c>
    </row>
    <row r="3147" spans="1:7">
      <c r="A3147" s="366" t="str">
        <f t="shared" si="49"/>
        <v>SINAPI-I 37424</v>
      </c>
      <c r="B3147" s="367" t="s">
        <v>8342</v>
      </c>
      <c r="C3147" s="367">
        <v>37424</v>
      </c>
      <c r="D3147" s="368" t="s">
        <v>14120</v>
      </c>
      <c r="E3147" s="367" t="s">
        <v>8327</v>
      </c>
      <c r="F3147" s="367" t="s">
        <v>14121</v>
      </c>
      <c r="G3147" s="367" t="s">
        <v>14121</v>
      </c>
    </row>
    <row r="3148" spans="1:7">
      <c r="A3148" s="366" t="str">
        <f t="shared" si="49"/>
        <v>SINAPI-I 37428</v>
      </c>
      <c r="B3148" s="367" t="s">
        <v>8342</v>
      </c>
      <c r="C3148" s="367">
        <v>37428</v>
      </c>
      <c r="D3148" s="368" t="s">
        <v>14122</v>
      </c>
      <c r="E3148" s="367" t="s">
        <v>8327</v>
      </c>
      <c r="F3148" s="367" t="s">
        <v>14123</v>
      </c>
      <c r="G3148" s="367" t="s">
        <v>14123</v>
      </c>
    </row>
    <row r="3149" spans="1:7">
      <c r="A3149" s="366" t="str">
        <f t="shared" si="49"/>
        <v>SINAPI-I 37425</v>
      </c>
      <c r="B3149" s="367" t="s">
        <v>8342</v>
      </c>
      <c r="C3149" s="367">
        <v>37425</v>
      </c>
      <c r="D3149" s="368" t="s">
        <v>14124</v>
      </c>
      <c r="E3149" s="367" t="s">
        <v>8327</v>
      </c>
      <c r="F3149" s="367" t="s">
        <v>14125</v>
      </c>
      <c r="G3149" s="367" t="s">
        <v>14125</v>
      </c>
    </row>
    <row r="3150" spans="1:7" ht="22.5">
      <c r="A3150" s="366" t="str">
        <f t="shared" si="49"/>
        <v>SINAPI-I 11519</v>
      </c>
      <c r="B3150" s="367" t="s">
        <v>8342</v>
      </c>
      <c r="C3150" s="367">
        <v>11519</v>
      </c>
      <c r="D3150" s="368" t="s">
        <v>14126</v>
      </c>
      <c r="E3150" s="367" t="s">
        <v>9452</v>
      </c>
      <c r="F3150" s="367" t="s">
        <v>14127</v>
      </c>
      <c r="G3150" s="367" t="s">
        <v>14127</v>
      </c>
    </row>
    <row r="3151" spans="1:7" ht="22.5">
      <c r="A3151" s="366" t="str">
        <f t="shared" si="49"/>
        <v>SINAPI-I 11520</v>
      </c>
      <c r="B3151" s="367" t="s">
        <v>8342</v>
      </c>
      <c r="C3151" s="367">
        <v>11520</v>
      </c>
      <c r="D3151" s="368" t="s">
        <v>14128</v>
      </c>
      <c r="E3151" s="367" t="s">
        <v>9452</v>
      </c>
      <c r="F3151" s="367" t="s">
        <v>14129</v>
      </c>
      <c r="G3151" s="367" t="s">
        <v>14129</v>
      </c>
    </row>
    <row r="3152" spans="1:7">
      <c r="A3152" s="366" t="str">
        <f t="shared" si="49"/>
        <v>SINAPI-I 11518</v>
      </c>
      <c r="B3152" s="367" t="s">
        <v>8342</v>
      </c>
      <c r="C3152" s="367">
        <v>11518</v>
      </c>
      <c r="D3152" s="368" t="s">
        <v>14130</v>
      </c>
      <c r="E3152" s="367" t="s">
        <v>9452</v>
      </c>
      <c r="F3152" s="367" t="s">
        <v>14131</v>
      </c>
      <c r="G3152" s="367" t="s">
        <v>14131</v>
      </c>
    </row>
    <row r="3153" spans="1:7">
      <c r="A3153" s="366" t="str">
        <f t="shared" si="49"/>
        <v>SINAPI-I 38473</v>
      </c>
      <c r="B3153" s="367" t="s">
        <v>8342</v>
      </c>
      <c r="C3153" s="367">
        <v>38473</v>
      </c>
      <c r="D3153" s="368" t="s">
        <v>14132</v>
      </c>
      <c r="E3153" s="367" t="s">
        <v>8327</v>
      </c>
      <c r="F3153" s="367" t="s">
        <v>14133</v>
      </c>
      <c r="G3153" s="367" t="s">
        <v>14133</v>
      </c>
    </row>
    <row r="3154" spans="1:7">
      <c r="A3154" s="366" t="str">
        <f t="shared" si="49"/>
        <v>SINAPI-I 4244</v>
      </c>
      <c r="B3154" s="367" t="s">
        <v>8342</v>
      </c>
      <c r="C3154" s="367">
        <v>4244</v>
      </c>
      <c r="D3154" s="368" t="s">
        <v>14134</v>
      </c>
      <c r="E3154" s="367" t="s">
        <v>8344</v>
      </c>
      <c r="F3154" s="367" t="s">
        <v>14135</v>
      </c>
      <c r="G3154" s="367" t="s">
        <v>14136</v>
      </c>
    </row>
    <row r="3155" spans="1:7">
      <c r="A3155" s="366" t="str">
        <f t="shared" si="49"/>
        <v>SINAPI-I 40977</v>
      </c>
      <c r="B3155" s="367" t="s">
        <v>8342</v>
      </c>
      <c r="C3155" s="367">
        <v>40977</v>
      </c>
      <c r="D3155" s="368" t="s">
        <v>14137</v>
      </c>
      <c r="E3155" s="367" t="s">
        <v>8348</v>
      </c>
      <c r="F3155" s="367" t="s">
        <v>14138</v>
      </c>
      <c r="G3155" s="367" t="s">
        <v>14139</v>
      </c>
    </row>
    <row r="3156" spans="1:7" ht="22.5">
      <c r="A3156" s="366" t="str">
        <f t="shared" si="49"/>
        <v>SINAPI-I 2742</v>
      </c>
      <c r="B3156" s="367" t="s">
        <v>8342</v>
      </c>
      <c r="C3156" s="367">
        <v>2742</v>
      </c>
      <c r="D3156" s="368" t="s">
        <v>14140</v>
      </c>
      <c r="E3156" s="367" t="s">
        <v>8523</v>
      </c>
      <c r="F3156" s="367" t="s">
        <v>8928</v>
      </c>
      <c r="G3156" s="367" t="s">
        <v>8928</v>
      </c>
    </row>
    <row r="3157" spans="1:7" ht="22.5">
      <c r="A3157" s="366" t="str">
        <f t="shared" si="49"/>
        <v>SINAPI-I 2748</v>
      </c>
      <c r="B3157" s="367" t="s">
        <v>8342</v>
      </c>
      <c r="C3157" s="367">
        <v>2748</v>
      </c>
      <c r="D3157" s="368" t="s">
        <v>14141</v>
      </c>
      <c r="E3157" s="367" t="s">
        <v>8523</v>
      </c>
      <c r="F3157" s="367" t="s">
        <v>11888</v>
      </c>
      <c r="G3157" s="367" t="s">
        <v>11888</v>
      </c>
    </row>
    <row r="3158" spans="1:7" ht="22.5">
      <c r="A3158" s="366" t="str">
        <f t="shared" si="49"/>
        <v>SINAPI-I 2736</v>
      </c>
      <c r="B3158" s="367" t="s">
        <v>8342</v>
      </c>
      <c r="C3158" s="367">
        <v>2736</v>
      </c>
      <c r="D3158" s="368" t="s">
        <v>14142</v>
      </c>
      <c r="E3158" s="367" t="s">
        <v>8523</v>
      </c>
      <c r="F3158" s="367" t="s">
        <v>9212</v>
      </c>
      <c r="G3158" s="367" t="s">
        <v>9212</v>
      </c>
    </row>
    <row r="3159" spans="1:7" ht="22.5">
      <c r="A3159" s="366" t="str">
        <f t="shared" si="49"/>
        <v>SINAPI-I 2745</v>
      </c>
      <c r="B3159" s="367" t="s">
        <v>8342</v>
      </c>
      <c r="C3159" s="367">
        <v>2745</v>
      </c>
      <c r="D3159" s="368" t="s">
        <v>14143</v>
      </c>
      <c r="E3159" s="367" t="s">
        <v>8523</v>
      </c>
      <c r="F3159" s="367" t="s">
        <v>8964</v>
      </c>
      <c r="G3159" s="367" t="s">
        <v>8964</v>
      </c>
    </row>
    <row r="3160" spans="1:7" ht="22.5">
      <c r="A3160" s="366" t="str">
        <f t="shared" si="49"/>
        <v>SINAPI-I 2751</v>
      </c>
      <c r="B3160" s="367" t="s">
        <v>8342</v>
      </c>
      <c r="C3160" s="367">
        <v>2751</v>
      </c>
      <c r="D3160" s="368" t="s">
        <v>14144</v>
      </c>
      <c r="E3160" s="367" t="s">
        <v>8523</v>
      </c>
      <c r="F3160" s="367" t="s">
        <v>14145</v>
      </c>
      <c r="G3160" s="367" t="s">
        <v>14145</v>
      </c>
    </row>
    <row r="3161" spans="1:7" ht="22.5">
      <c r="A3161" s="366" t="str">
        <f t="shared" si="49"/>
        <v>SINAPI-I 14439</v>
      </c>
      <c r="B3161" s="367" t="s">
        <v>8342</v>
      </c>
      <c r="C3161" s="367">
        <v>14439</v>
      </c>
      <c r="D3161" s="368" t="s">
        <v>14146</v>
      </c>
      <c r="E3161" s="367" t="s">
        <v>8523</v>
      </c>
      <c r="F3161" s="367" t="s">
        <v>12223</v>
      </c>
      <c r="G3161" s="367" t="s">
        <v>12223</v>
      </c>
    </row>
    <row r="3162" spans="1:7">
      <c r="A3162" s="366" t="str">
        <f t="shared" si="49"/>
        <v>SINAPI-I 2731</v>
      </c>
      <c r="B3162" s="367" t="s">
        <v>8342</v>
      </c>
      <c r="C3162" s="367">
        <v>2731</v>
      </c>
      <c r="D3162" s="368" t="s">
        <v>14147</v>
      </c>
      <c r="E3162" s="367" t="s">
        <v>8523</v>
      </c>
      <c r="F3162" s="367" t="s">
        <v>14148</v>
      </c>
      <c r="G3162" s="367" t="s">
        <v>14148</v>
      </c>
    </row>
    <row r="3163" spans="1:7">
      <c r="A3163" s="366" t="str">
        <f t="shared" si="49"/>
        <v>SINAPI-I 21138</v>
      </c>
      <c r="B3163" s="367" t="s">
        <v>8342</v>
      </c>
      <c r="C3163" s="367">
        <v>21138</v>
      </c>
      <c r="D3163" s="368" t="s">
        <v>14149</v>
      </c>
      <c r="E3163" s="367" t="s">
        <v>8523</v>
      </c>
      <c r="F3163" s="367" t="s">
        <v>10776</v>
      </c>
      <c r="G3163" s="367" t="s">
        <v>10776</v>
      </c>
    </row>
    <row r="3164" spans="1:7">
      <c r="A3164" s="366" t="str">
        <f t="shared" si="49"/>
        <v>SINAPI-I 2747</v>
      </c>
      <c r="B3164" s="367" t="s">
        <v>8342</v>
      </c>
      <c r="C3164" s="367">
        <v>2747</v>
      </c>
      <c r="D3164" s="368" t="s">
        <v>14150</v>
      </c>
      <c r="E3164" s="367" t="s">
        <v>8523</v>
      </c>
      <c r="F3164" s="367" t="s">
        <v>11307</v>
      </c>
      <c r="G3164" s="367" t="s">
        <v>11307</v>
      </c>
    </row>
    <row r="3165" spans="1:7">
      <c r="A3165" s="366" t="str">
        <f t="shared" si="49"/>
        <v>SINAPI-I 4115</v>
      </c>
      <c r="B3165" s="367" t="s">
        <v>8342</v>
      </c>
      <c r="C3165" s="367">
        <v>4115</v>
      </c>
      <c r="D3165" s="368" t="s">
        <v>14151</v>
      </c>
      <c r="E3165" s="367" t="s">
        <v>8523</v>
      </c>
      <c r="F3165" s="367" t="s">
        <v>11782</v>
      </c>
      <c r="G3165" s="367" t="s">
        <v>11782</v>
      </c>
    </row>
    <row r="3166" spans="1:7">
      <c r="A3166" s="366" t="str">
        <f t="shared" si="49"/>
        <v>SINAPI-I 2729</v>
      </c>
      <c r="B3166" s="367" t="s">
        <v>8342</v>
      </c>
      <c r="C3166" s="367">
        <v>2729</v>
      </c>
      <c r="D3166" s="368" t="s">
        <v>14152</v>
      </c>
      <c r="E3166" s="367" t="s">
        <v>8327</v>
      </c>
      <c r="F3166" s="367" t="s">
        <v>10944</v>
      </c>
      <c r="G3166" s="367" t="s">
        <v>10944</v>
      </c>
    </row>
    <row r="3167" spans="1:7">
      <c r="A3167" s="366" t="str">
        <f t="shared" si="49"/>
        <v>SINAPI-I 4119</v>
      </c>
      <c r="B3167" s="367" t="s">
        <v>8342</v>
      </c>
      <c r="C3167" s="367">
        <v>4119</v>
      </c>
      <c r="D3167" s="368" t="s">
        <v>14153</v>
      </c>
      <c r="E3167" s="367" t="s">
        <v>8523</v>
      </c>
      <c r="F3167" s="367" t="s">
        <v>14154</v>
      </c>
      <c r="G3167" s="367" t="s">
        <v>14154</v>
      </c>
    </row>
    <row r="3168" spans="1:7">
      <c r="A3168" s="366" t="str">
        <f t="shared" si="49"/>
        <v>SINAPI-I 2794</v>
      </c>
      <c r="B3168" s="367" t="s">
        <v>8342</v>
      </c>
      <c r="C3168" s="367">
        <v>2794</v>
      </c>
      <c r="D3168" s="368" t="s">
        <v>14155</v>
      </c>
      <c r="E3168" s="367" t="s">
        <v>8523</v>
      </c>
      <c r="F3168" s="367" t="s">
        <v>14156</v>
      </c>
      <c r="G3168" s="367" t="s">
        <v>14156</v>
      </c>
    </row>
    <row r="3169" spans="1:7">
      <c r="A3169" s="366" t="str">
        <f t="shared" si="49"/>
        <v>SINAPI-I 2788</v>
      </c>
      <c r="B3169" s="367" t="s">
        <v>8342</v>
      </c>
      <c r="C3169" s="367">
        <v>2788</v>
      </c>
      <c r="D3169" s="368" t="s">
        <v>14157</v>
      </c>
      <c r="E3169" s="367" t="s">
        <v>8523</v>
      </c>
      <c r="F3169" s="367" t="s">
        <v>14158</v>
      </c>
      <c r="G3169" s="367" t="s">
        <v>14158</v>
      </c>
    </row>
    <row r="3170" spans="1:7">
      <c r="A3170" s="366" t="str">
        <f t="shared" si="49"/>
        <v>SINAPI-I 4006</v>
      </c>
      <c r="B3170" s="367" t="s">
        <v>8342</v>
      </c>
      <c r="C3170" s="367">
        <v>4006</v>
      </c>
      <c r="D3170" s="368" t="s">
        <v>14159</v>
      </c>
      <c r="E3170" s="367" t="s">
        <v>8879</v>
      </c>
      <c r="F3170" s="367" t="s">
        <v>14160</v>
      </c>
      <c r="G3170" s="367" t="s">
        <v>14160</v>
      </c>
    </row>
    <row r="3171" spans="1:7">
      <c r="A3171" s="366" t="str">
        <f t="shared" si="49"/>
        <v>SINAPI-I 36151</v>
      </c>
      <c r="B3171" s="367" t="s">
        <v>8342</v>
      </c>
      <c r="C3171" s="367">
        <v>36151</v>
      </c>
      <c r="D3171" s="368" t="s">
        <v>14161</v>
      </c>
      <c r="E3171" s="367" t="s">
        <v>8327</v>
      </c>
      <c r="F3171" s="367" t="s">
        <v>14162</v>
      </c>
      <c r="G3171" s="367" t="s">
        <v>14162</v>
      </c>
    </row>
    <row r="3172" spans="1:7">
      <c r="A3172" s="366" t="str">
        <f t="shared" si="49"/>
        <v>SINAPI-I 37457</v>
      </c>
      <c r="B3172" s="367" t="s">
        <v>8342</v>
      </c>
      <c r="C3172" s="367">
        <v>37457</v>
      </c>
      <c r="D3172" s="368" t="s">
        <v>14163</v>
      </c>
      <c r="E3172" s="367" t="s">
        <v>8523</v>
      </c>
      <c r="F3172" s="367" t="s">
        <v>14164</v>
      </c>
      <c r="G3172" s="367" t="s">
        <v>14164</v>
      </c>
    </row>
    <row r="3173" spans="1:7">
      <c r="A3173" s="366" t="str">
        <f t="shared" si="49"/>
        <v>SINAPI-I 37456</v>
      </c>
      <c r="B3173" s="367" t="s">
        <v>8342</v>
      </c>
      <c r="C3173" s="367">
        <v>37456</v>
      </c>
      <c r="D3173" s="368" t="s">
        <v>14165</v>
      </c>
      <c r="E3173" s="367" t="s">
        <v>8523</v>
      </c>
      <c r="F3173" s="367" t="s">
        <v>14166</v>
      </c>
      <c r="G3173" s="367" t="s">
        <v>14166</v>
      </c>
    </row>
    <row r="3174" spans="1:7" ht="22.5">
      <c r="A3174" s="366" t="str">
        <f t="shared" si="49"/>
        <v>SINAPI-I 37461</v>
      </c>
      <c r="B3174" s="367" t="s">
        <v>8342</v>
      </c>
      <c r="C3174" s="367">
        <v>37461</v>
      </c>
      <c r="D3174" s="368" t="s">
        <v>14167</v>
      </c>
      <c r="E3174" s="367" t="s">
        <v>8523</v>
      </c>
      <c r="F3174" s="367" t="s">
        <v>14168</v>
      </c>
      <c r="G3174" s="367" t="s">
        <v>14168</v>
      </c>
    </row>
    <row r="3175" spans="1:7">
      <c r="A3175" s="366" t="str">
        <f t="shared" si="49"/>
        <v>SINAPI-I 37460</v>
      </c>
      <c r="B3175" s="367" t="s">
        <v>8342</v>
      </c>
      <c r="C3175" s="367">
        <v>37460</v>
      </c>
      <c r="D3175" s="368" t="s">
        <v>14169</v>
      </c>
      <c r="E3175" s="367" t="s">
        <v>8523</v>
      </c>
      <c r="F3175" s="367" t="s">
        <v>14170</v>
      </c>
      <c r="G3175" s="367" t="s">
        <v>14170</v>
      </c>
    </row>
    <row r="3176" spans="1:7">
      <c r="A3176" s="366" t="str">
        <f t="shared" si="49"/>
        <v>SINAPI-I 37458</v>
      </c>
      <c r="B3176" s="367" t="s">
        <v>8342</v>
      </c>
      <c r="C3176" s="367">
        <v>37458</v>
      </c>
      <c r="D3176" s="368" t="s">
        <v>14171</v>
      </c>
      <c r="E3176" s="367" t="s">
        <v>8523</v>
      </c>
      <c r="F3176" s="367" t="s">
        <v>11734</v>
      </c>
      <c r="G3176" s="367" t="s">
        <v>11734</v>
      </c>
    </row>
    <row r="3177" spans="1:7">
      <c r="A3177" s="366" t="str">
        <f t="shared" si="49"/>
        <v>SINAPI-I 37454</v>
      </c>
      <c r="B3177" s="367" t="s">
        <v>8342</v>
      </c>
      <c r="C3177" s="367">
        <v>37454</v>
      </c>
      <c r="D3177" s="368" t="s">
        <v>14172</v>
      </c>
      <c r="E3177" s="367" t="s">
        <v>8523</v>
      </c>
      <c r="F3177" s="367" t="s">
        <v>13717</v>
      </c>
      <c r="G3177" s="367" t="s">
        <v>13717</v>
      </c>
    </row>
    <row r="3178" spans="1:7">
      <c r="A3178" s="366" t="str">
        <f t="shared" si="49"/>
        <v>SINAPI-I 37455</v>
      </c>
      <c r="B3178" s="367" t="s">
        <v>8342</v>
      </c>
      <c r="C3178" s="367">
        <v>37455</v>
      </c>
      <c r="D3178" s="368" t="s">
        <v>14173</v>
      </c>
      <c r="E3178" s="367" t="s">
        <v>8523</v>
      </c>
      <c r="F3178" s="367" t="s">
        <v>9241</v>
      </c>
      <c r="G3178" s="367" t="s">
        <v>9241</v>
      </c>
    </row>
    <row r="3179" spans="1:7">
      <c r="A3179" s="366" t="str">
        <f t="shared" si="49"/>
        <v>SINAPI-I 37459</v>
      </c>
      <c r="B3179" s="367" t="s">
        <v>8342</v>
      </c>
      <c r="C3179" s="367">
        <v>37459</v>
      </c>
      <c r="D3179" s="368" t="s">
        <v>14174</v>
      </c>
      <c r="E3179" s="367" t="s">
        <v>8523</v>
      </c>
      <c r="F3179" s="367" t="s">
        <v>8678</v>
      </c>
      <c r="G3179" s="367" t="s">
        <v>8678</v>
      </c>
    </row>
    <row r="3180" spans="1:7" ht="22.5">
      <c r="A3180" s="366" t="str">
        <f t="shared" si="49"/>
        <v>SINAPI-I 21029</v>
      </c>
      <c r="B3180" s="367" t="s">
        <v>8342</v>
      </c>
      <c r="C3180" s="367">
        <v>21029</v>
      </c>
      <c r="D3180" s="368" t="s">
        <v>14175</v>
      </c>
      <c r="E3180" s="367" t="s">
        <v>8327</v>
      </c>
      <c r="F3180" s="367" t="s">
        <v>14176</v>
      </c>
      <c r="G3180" s="367" t="s">
        <v>14176</v>
      </c>
    </row>
    <row r="3181" spans="1:7" ht="22.5">
      <c r="A3181" s="366" t="str">
        <f t="shared" si="49"/>
        <v>SINAPI-I 21030</v>
      </c>
      <c r="B3181" s="367" t="s">
        <v>8342</v>
      </c>
      <c r="C3181" s="367">
        <v>21030</v>
      </c>
      <c r="D3181" s="368" t="s">
        <v>14177</v>
      </c>
      <c r="E3181" s="367" t="s">
        <v>8327</v>
      </c>
      <c r="F3181" s="367" t="s">
        <v>14178</v>
      </c>
      <c r="G3181" s="367" t="s">
        <v>14178</v>
      </c>
    </row>
    <row r="3182" spans="1:7" ht="22.5">
      <c r="A3182" s="366" t="str">
        <f t="shared" si="49"/>
        <v>SINAPI-I 21031</v>
      </c>
      <c r="B3182" s="367" t="s">
        <v>8342</v>
      </c>
      <c r="C3182" s="367">
        <v>21031</v>
      </c>
      <c r="D3182" s="368" t="s">
        <v>14179</v>
      </c>
      <c r="E3182" s="367" t="s">
        <v>8327</v>
      </c>
      <c r="F3182" s="367" t="s">
        <v>14180</v>
      </c>
      <c r="G3182" s="367" t="s">
        <v>14180</v>
      </c>
    </row>
    <row r="3183" spans="1:7" ht="22.5">
      <c r="A3183" s="366" t="str">
        <f t="shared" si="49"/>
        <v>SINAPI-I 21032</v>
      </c>
      <c r="B3183" s="367" t="s">
        <v>8342</v>
      </c>
      <c r="C3183" s="367">
        <v>21032</v>
      </c>
      <c r="D3183" s="368" t="s">
        <v>14181</v>
      </c>
      <c r="E3183" s="367" t="s">
        <v>8327</v>
      </c>
      <c r="F3183" s="367" t="s">
        <v>14182</v>
      </c>
      <c r="G3183" s="367" t="s">
        <v>14182</v>
      </c>
    </row>
    <row r="3184" spans="1:7" ht="22.5">
      <c r="A3184" s="366" t="str">
        <f t="shared" si="49"/>
        <v>SINAPI-I 37527</v>
      </c>
      <c r="B3184" s="367" t="s">
        <v>8342</v>
      </c>
      <c r="C3184" s="367">
        <v>37527</v>
      </c>
      <c r="D3184" s="368" t="s">
        <v>14183</v>
      </c>
      <c r="E3184" s="367" t="s">
        <v>8327</v>
      </c>
      <c r="F3184" s="367" t="s">
        <v>14184</v>
      </c>
      <c r="G3184" s="367" t="s">
        <v>14184</v>
      </c>
    </row>
    <row r="3185" spans="1:7" ht="22.5">
      <c r="A3185" s="366" t="str">
        <f t="shared" si="49"/>
        <v>SINAPI-I 37528</v>
      </c>
      <c r="B3185" s="367" t="s">
        <v>8342</v>
      </c>
      <c r="C3185" s="367">
        <v>37528</v>
      </c>
      <c r="D3185" s="368" t="s">
        <v>14185</v>
      </c>
      <c r="E3185" s="367" t="s">
        <v>8327</v>
      </c>
      <c r="F3185" s="367" t="s">
        <v>14186</v>
      </c>
      <c r="G3185" s="367" t="s">
        <v>14186</v>
      </c>
    </row>
    <row r="3186" spans="1:7" ht="22.5">
      <c r="A3186" s="366" t="str">
        <f t="shared" si="49"/>
        <v>SINAPI-I 37529</v>
      </c>
      <c r="B3186" s="367" t="s">
        <v>8342</v>
      </c>
      <c r="C3186" s="367">
        <v>37529</v>
      </c>
      <c r="D3186" s="368" t="s">
        <v>14187</v>
      </c>
      <c r="E3186" s="367" t="s">
        <v>8327</v>
      </c>
      <c r="F3186" s="367" t="s">
        <v>14188</v>
      </c>
      <c r="G3186" s="367" t="s">
        <v>14188</v>
      </c>
    </row>
    <row r="3187" spans="1:7" ht="22.5">
      <c r="A3187" s="366" t="str">
        <f t="shared" si="49"/>
        <v>SINAPI-I 37530</v>
      </c>
      <c r="B3187" s="367" t="s">
        <v>8342</v>
      </c>
      <c r="C3187" s="367">
        <v>37530</v>
      </c>
      <c r="D3187" s="368" t="s">
        <v>14189</v>
      </c>
      <c r="E3187" s="367" t="s">
        <v>8327</v>
      </c>
      <c r="F3187" s="367" t="s">
        <v>14190</v>
      </c>
      <c r="G3187" s="367" t="s">
        <v>14190</v>
      </c>
    </row>
    <row r="3188" spans="1:7" ht="22.5">
      <c r="A3188" s="366" t="str">
        <f t="shared" si="49"/>
        <v>SINAPI-I 21034</v>
      </c>
      <c r="B3188" s="367" t="s">
        <v>8342</v>
      </c>
      <c r="C3188" s="367">
        <v>21034</v>
      </c>
      <c r="D3188" s="368" t="s">
        <v>14191</v>
      </c>
      <c r="E3188" s="367" t="s">
        <v>8327</v>
      </c>
      <c r="F3188" s="367" t="s">
        <v>14192</v>
      </c>
      <c r="G3188" s="367" t="s">
        <v>14192</v>
      </c>
    </row>
    <row r="3189" spans="1:7" ht="22.5">
      <c r="A3189" s="366" t="str">
        <f t="shared" si="49"/>
        <v>SINAPI-I 37531</v>
      </c>
      <c r="B3189" s="367" t="s">
        <v>8342</v>
      </c>
      <c r="C3189" s="367">
        <v>37531</v>
      </c>
      <c r="D3189" s="368" t="s">
        <v>14193</v>
      </c>
      <c r="E3189" s="367" t="s">
        <v>8327</v>
      </c>
      <c r="F3189" s="367" t="s">
        <v>14194</v>
      </c>
      <c r="G3189" s="367" t="s">
        <v>14194</v>
      </c>
    </row>
    <row r="3190" spans="1:7" ht="22.5">
      <c r="A3190" s="366" t="str">
        <f t="shared" si="49"/>
        <v>SINAPI-I 21036</v>
      </c>
      <c r="B3190" s="367" t="s">
        <v>8342</v>
      </c>
      <c r="C3190" s="367">
        <v>21036</v>
      </c>
      <c r="D3190" s="368" t="s">
        <v>14195</v>
      </c>
      <c r="E3190" s="367" t="s">
        <v>8327</v>
      </c>
      <c r="F3190" s="367" t="s">
        <v>14196</v>
      </c>
      <c r="G3190" s="367" t="s">
        <v>14196</v>
      </c>
    </row>
    <row r="3191" spans="1:7" ht="22.5">
      <c r="A3191" s="366" t="str">
        <f t="shared" si="49"/>
        <v>SINAPI-I 21037</v>
      </c>
      <c r="B3191" s="367" t="s">
        <v>8342</v>
      </c>
      <c r="C3191" s="367">
        <v>21037</v>
      </c>
      <c r="D3191" s="368" t="s">
        <v>14197</v>
      </c>
      <c r="E3191" s="367" t="s">
        <v>8327</v>
      </c>
      <c r="F3191" s="367" t="s">
        <v>14198</v>
      </c>
      <c r="G3191" s="367" t="s">
        <v>14198</v>
      </c>
    </row>
    <row r="3192" spans="1:7" ht="22.5">
      <c r="A3192" s="366" t="str">
        <f t="shared" si="49"/>
        <v>SINAPI-I 20185</v>
      </c>
      <c r="B3192" s="367" t="s">
        <v>8342</v>
      </c>
      <c r="C3192" s="367">
        <v>20185</v>
      </c>
      <c r="D3192" s="368" t="s">
        <v>14199</v>
      </c>
      <c r="E3192" s="367" t="s">
        <v>8523</v>
      </c>
      <c r="F3192" s="367" t="s">
        <v>10197</v>
      </c>
      <c r="G3192" s="367" t="s">
        <v>10197</v>
      </c>
    </row>
    <row r="3193" spans="1:7">
      <c r="A3193" s="366" t="str">
        <f t="shared" si="49"/>
        <v>SINAPI-I 20260</v>
      </c>
      <c r="B3193" s="367" t="s">
        <v>8342</v>
      </c>
      <c r="C3193" s="367">
        <v>20260</v>
      </c>
      <c r="D3193" s="368" t="s">
        <v>14200</v>
      </c>
      <c r="E3193" s="367" t="s">
        <v>8327</v>
      </c>
      <c r="F3193" s="367" t="s">
        <v>10216</v>
      </c>
      <c r="G3193" s="367" t="s">
        <v>10216</v>
      </c>
    </row>
    <row r="3194" spans="1:7" ht="22.5">
      <c r="A3194" s="366" t="str">
        <f t="shared" si="49"/>
        <v>SINAPI-I 37523</v>
      </c>
      <c r="B3194" s="367" t="s">
        <v>8342</v>
      </c>
      <c r="C3194" s="367">
        <v>37523</v>
      </c>
      <c r="D3194" s="368" t="s">
        <v>14201</v>
      </c>
      <c r="E3194" s="367" t="s">
        <v>8327</v>
      </c>
      <c r="F3194" s="367" t="s">
        <v>14202</v>
      </c>
      <c r="G3194" s="367" t="s">
        <v>14202</v>
      </c>
    </row>
    <row r="3195" spans="1:7" ht="22.5">
      <c r="A3195" s="366" t="str">
        <f t="shared" si="49"/>
        <v>SINAPI-I 37515</v>
      </c>
      <c r="B3195" s="367" t="s">
        <v>8342</v>
      </c>
      <c r="C3195" s="367">
        <v>37515</v>
      </c>
      <c r="D3195" s="368" t="s">
        <v>14203</v>
      </c>
      <c r="E3195" s="367" t="s">
        <v>8327</v>
      </c>
      <c r="F3195" s="367" t="s">
        <v>14204</v>
      </c>
      <c r="G3195" s="367" t="s">
        <v>14204</v>
      </c>
    </row>
    <row r="3196" spans="1:7" ht="22.5">
      <c r="A3196" s="366" t="str">
        <f t="shared" si="49"/>
        <v>SINAPI-I 12899</v>
      </c>
      <c r="B3196" s="367" t="s">
        <v>8342</v>
      </c>
      <c r="C3196" s="367">
        <v>12899</v>
      </c>
      <c r="D3196" s="368" t="s">
        <v>14205</v>
      </c>
      <c r="E3196" s="367" t="s">
        <v>8327</v>
      </c>
      <c r="F3196" s="367" t="s">
        <v>14206</v>
      </c>
      <c r="G3196" s="367" t="s">
        <v>14206</v>
      </c>
    </row>
    <row r="3197" spans="1:7" ht="22.5">
      <c r="A3197" s="366" t="str">
        <f t="shared" si="49"/>
        <v>SINAPI-I 12898</v>
      </c>
      <c r="B3197" s="367" t="s">
        <v>8342</v>
      </c>
      <c r="C3197" s="367">
        <v>12898</v>
      </c>
      <c r="D3197" s="368" t="s">
        <v>14207</v>
      </c>
      <c r="E3197" s="367" t="s">
        <v>8327</v>
      </c>
      <c r="F3197" s="367" t="s">
        <v>14208</v>
      </c>
      <c r="G3197" s="367" t="s">
        <v>14208</v>
      </c>
    </row>
    <row r="3198" spans="1:7">
      <c r="A3198" s="366" t="str">
        <f t="shared" si="49"/>
        <v>SINAPI-I 42528</v>
      </c>
      <c r="B3198" s="367" t="s">
        <v>8342</v>
      </c>
      <c r="C3198" s="367">
        <v>42528</v>
      </c>
      <c r="D3198" s="368" t="s">
        <v>14209</v>
      </c>
      <c r="E3198" s="367" t="s">
        <v>8464</v>
      </c>
      <c r="F3198" s="367" t="s">
        <v>8671</v>
      </c>
      <c r="G3198" s="367" t="s">
        <v>8671</v>
      </c>
    </row>
    <row r="3199" spans="1:7">
      <c r="A3199" s="366" t="str">
        <f t="shared" si="49"/>
        <v>SINAPI-I 39696</v>
      </c>
      <c r="B3199" s="367" t="s">
        <v>8342</v>
      </c>
      <c r="C3199" s="367">
        <v>39696</v>
      </c>
      <c r="D3199" s="368" t="s">
        <v>14210</v>
      </c>
      <c r="E3199" s="367" t="s">
        <v>8464</v>
      </c>
      <c r="F3199" s="367" t="s">
        <v>9882</v>
      </c>
      <c r="G3199" s="367" t="s">
        <v>9882</v>
      </c>
    </row>
    <row r="3200" spans="1:7">
      <c r="A3200" s="366" t="str">
        <f t="shared" si="49"/>
        <v>SINAPI-I 39700</v>
      </c>
      <c r="B3200" s="367" t="s">
        <v>8342</v>
      </c>
      <c r="C3200" s="367">
        <v>39700</v>
      </c>
      <c r="D3200" s="368" t="s">
        <v>14211</v>
      </c>
      <c r="E3200" s="367" t="s">
        <v>8464</v>
      </c>
      <c r="F3200" s="367" t="s">
        <v>13901</v>
      </c>
      <c r="G3200" s="367" t="s">
        <v>13901</v>
      </c>
    </row>
    <row r="3201" spans="1:7">
      <c r="A3201" s="366" t="str">
        <f t="shared" si="49"/>
        <v>SINAPI-I 11621</v>
      </c>
      <c r="B3201" s="367" t="s">
        <v>8342</v>
      </c>
      <c r="C3201" s="367">
        <v>11621</v>
      </c>
      <c r="D3201" s="368" t="s">
        <v>14212</v>
      </c>
      <c r="E3201" s="367" t="s">
        <v>8464</v>
      </c>
      <c r="F3201" s="367" t="s">
        <v>14213</v>
      </c>
      <c r="G3201" s="367" t="s">
        <v>14213</v>
      </c>
    </row>
    <row r="3202" spans="1:7">
      <c r="A3202" s="366" t="str">
        <f t="shared" si="49"/>
        <v>SINAPI-I 4014</v>
      </c>
      <c r="B3202" s="367" t="s">
        <v>8342</v>
      </c>
      <c r="C3202" s="367">
        <v>4014</v>
      </c>
      <c r="D3202" s="368" t="s">
        <v>14214</v>
      </c>
      <c r="E3202" s="367" t="s">
        <v>8464</v>
      </c>
      <c r="F3202" s="367" t="s">
        <v>14215</v>
      </c>
      <c r="G3202" s="367" t="s">
        <v>14215</v>
      </c>
    </row>
    <row r="3203" spans="1:7">
      <c r="A3203" s="366" t="str">
        <f t="shared" si="49"/>
        <v>SINAPI-I 4015</v>
      </c>
      <c r="B3203" s="367" t="s">
        <v>8342</v>
      </c>
      <c r="C3203" s="367">
        <v>4015</v>
      </c>
      <c r="D3203" s="368" t="s">
        <v>14216</v>
      </c>
      <c r="E3203" s="367" t="s">
        <v>8464</v>
      </c>
      <c r="F3203" s="367" t="s">
        <v>14217</v>
      </c>
      <c r="G3203" s="367" t="s">
        <v>14217</v>
      </c>
    </row>
    <row r="3204" spans="1:7">
      <c r="A3204" s="366" t="str">
        <f t="shared" si="49"/>
        <v>SINAPI-I 4017</v>
      </c>
      <c r="B3204" s="367" t="s">
        <v>8342</v>
      </c>
      <c r="C3204" s="367">
        <v>4017</v>
      </c>
      <c r="D3204" s="368" t="s">
        <v>14218</v>
      </c>
      <c r="E3204" s="367" t="s">
        <v>8464</v>
      </c>
      <c r="F3204" s="367" t="s">
        <v>14219</v>
      </c>
      <c r="G3204" s="367" t="s">
        <v>14219</v>
      </c>
    </row>
    <row r="3205" spans="1:7">
      <c r="A3205" s="366" t="str">
        <f t="shared" si="49"/>
        <v>SINAPI-I 4016</v>
      </c>
      <c r="B3205" s="367" t="s">
        <v>8342</v>
      </c>
      <c r="C3205" s="367">
        <v>4016</v>
      </c>
      <c r="D3205" s="368" t="s">
        <v>14220</v>
      </c>
      <c r="E3205" s="367" t="s">
        <v>8464</v>
      </c>
      <c r="F3205" s="367" t="s">
        <v>14221</v>
      </c>
      <c r="G3205" s="367" t="s">
        <v>14221</v>
      </c>
    </row>
    <row r="3206" spans="1:7">
      <c r="A3206" s="366" t="str">
        <f t="shared" si="49"/>
        <v>SINAPI-I 39699</v>
      </c>
      <c r="B3206" s="367" t="s">
        <v>8342</v>
      </c>
      <c r="C3206" s="367">
        <v>39699</v>
      </c>
      <c r="D3206" s="368" t="s">
        <v>14222</v>
      </c>
      <c r="E3206" s="367" t="s">
        <v>8464</v>
      </c>
      <c r="F3206" s="367" t="s">
        <v>11060</v>
      </c>
      <c r="G3206" s="367" t="s">
        <v>11060</v>
      </c>
    </row>
    <row r="3207" spans="1:7">
      <c r="A3207" s="366" t="str">
        <f t="shared" ref="A3207:A3270" si="50">CONCATENAR</f>
        <v>SINAPI-I 38544</v>
      </c>
      <c r="B3207" s="367" t="s">
        <v>8342</v>
      </c>
      <c r="C3207" s="367">
        <v>38544</v>
      </c>
      <c r="D3207" s="368" t="s">
        <v>14223</v>
      </c>
      <c r="E3207" s="367" t="s">
        <v>8464</v>
      </c>
      <c r="F3207" s="367" t="s">
        <v>14224</v>
      </c>
      <c r="G3207" s="367" t="s">
        <v>14224</v>
      </c>
    </row>
    <row r="3208" spans="1:7">
      <c r="A3208" s="366" t="str">
        <f t="shared" si="50"/>
        <v>SINAPI-I 38545</v>
      </c>
      <c r="B3208" s="367" t="s">
        <v>8342</v>
      </c>
      <c r="C3208" s="367">
        <v>38545</v>
      </c>
      <c r="D3208" s="368" t="s">
        <v>14225</v>
      </c>
      <c r="E3208" s="367" t="s">
        <v>8464</v>
      </c>
      <c r="F3208" s="367" t="s">
        <v>14226</v>
      </c>
      <c r="G3208" s="367" t="s">
        <v>14226</v>
      </c>
    </row>
    <row r="3209" spans="1:7">
      <c r="A3209" s="366" t="str">
        <f t="shared" si="50"/>
        <v>SINAPI-I 42527</v>
      </c>
      <c r="B3209" s="367" t="s">
        <v>8342</v>
      </c>
      <c r="C3209" s="367">
        <v>42527</v>
      </c>
      <c r="D3209" s="368" t="s">
        <v>14227</v>
      </c>
      <c r="E3209" s="367" t="s">
        <v>8464</v>
      </c>
      <c r="F3209" s="367" t="s">
        <v>9377</v>
      </c>
      <c r="G3209" s="367" t="s">
        <v>9377</v>
      </c>
    </row>
    <row r="3210" spans="1:7">
      <c r="A3210" s="366" t="str">
        <f t="shared" si="50"/>
        <v>SINAPI-I 39323</v>
      </c>
      <c r="B3210" s="367" t="s">
        <v>8342</v>
      </c>
      <c r="C3210" s="367">
        <v>39323</v>
      </c>
      <c r="D3210" s="368" t="s">
        <v>14228</v>
      </c>
      <c r="E3210" s="367" t="s">
        <v>8464</v>
      </c>
      <c r="F3210" s="367" t="s">
        <v>9371</v>
      </c>
      <c r="G3210" s="367" t="s">
        <v>9371</v>
      </c>
    </row>
    <row r="3211" spans="1:7" ht="22.5">
      <c r="A3211" s="366" t="str">
        <f t="shared" si="50"/>
        <v>SINAPI-I 626</v>
      </c>
      <c r="B3211" s="367" t="s">
        <v>8342</v>
      </c>
      <c r="C3211" s="367">
        <v>626</v>
      </c>
      <c r="D3211" s="368" t="s">
        <v>14229</v>
      </c>
      <c r="E3211" s="367" t="s">
        <v>8574</v>
      </c>
      <c r="F3211" s="367" t="s">
        <v>13163</v>
      </c>
      <c r="G3211" s="367" t="s">
        <v>13163</v>
      </c>
    </row>
    <row r="3212" spans="1:7">
      <c r="A3212" s="366" t="str">
        <f t="shared" si="50"/>
        <v>SINAPI-I 25860</v>
      </c>
      <c r="B3212" s="367" t="s">
        <v>8342</v>
      </c>
      <c r="C3212" s="367">
        <v>25860</v>
      </c>
      <c r="D3212" s="368" t="s">
        <v>14230</v>
      </c>
      <c r="E3212" s="367" t="s">
        <v>8464</v>
      </c>
      <c r="F3212" s="367" t="s">
        <v>9054</v>
      </c>
      <c r="G3212" s="367" t="s">
        <v>9054</v>
      </c>
    </row>
    <row r="3213" spans="1:7">
      <c r="A3213" s="366" t="str">
        <f t="shared" si="50"/>
        <v>SINAPI-I 25861</v>
      </c>
      <c r="B3213" s="367" t="s">
        <v>8342</v>
      </c>
      <c r="C3213" s="367">
        <v>25861</v>
      </c>
      <c r="D3213" s="368" t="s">
        <v>14231</v>
      </c>
      <c r="E3213" s="367" t="s">
        <v>8464</v>
      </c>
      <c r="F3213" s="367" t="s">
        <v>8915</v>
      </c>
      <c r="G3213" s="367" t="s">
        <v>8915</v>
      </c>
    </row>
    <row r="3214" spans="1:7">
      <c r="A3214" s="366" t="str">
        <f t="shared" si="50"/>
        <v>SINAPI-I 25862</v>
      </c>
      <c r="B3214" s="367" t="s">
        <v>8342</v>
      </c>
      <c r="C3214" s="367">
        <v>25862</v>
      </c>
      <c r="D3214" s="368" t="s">
        <v>14232</v>
      </c>
      <c r="E3214" s="367" t="s">
        <v>8464</v>
      </c>
      <c r="F3214" s="367" t="s">
        <v>14233</v>
      </c>
      <c r="G3214" s="367" t="s">
        <v>14233</v>
      </c>
    </row>
    <row r="3215" spans="1:7">
      <c r="A3215" s="366" t="str">
        <f t="shared" si="50"/>
        <v>SINAPI-I 25863</v>
      </c>
      <c r="B3215" s="367" t="s">
        <v>8342</v>
      </c>
      <c r="C3215" s="367">
        <v>25863</v>
      </c>
      <c r="D3215" s="368" t="s">
        <v>14234</v>
      </c>
      <c r="E3215" s="367" t="s">
        <v>8464</v>
      </c>
      <c r="F3215" s="367" t="s">
        <v>8952</v>
      </c>
      <c r="G3215" s="367" t="s">
        <v>8952</v>
      </c>
    </row>
    <row r="3216" spans="1:7">
      <c r="A3216" s="366" t="str">
        <f t="shared" si="50"/>
        <v>SINAPI-I 25864</v>
      </c>
      <c r="B3216" s="367" t="s">
        <v>8342</v>
      </c>
      <c r="C3216" s="367">
        <v>25864</v>
      </c>
      <c r="D3216" s="368" t="s">
        <v>14235</v>
      </c>
      <c r="E3216" s="367" t="s">
        <v>8464</v>
      </c>
      <c r="F3216" s="367" t="s">
        <v>14236</v>
      </c>
      <c r="G3216" s="367" t="s">
        <v>14236</v>
      </c>
    </row>
    <row r="3217" spans="1:7">
      <c r="A3217" s="366" t="str">
        <f t="shared" si="50"/>
        <v>SINAPI-I 25865</v>
      </c>
      <c r="B3217" s="367" t="s">
        <v>8342</v>
      </c>
      <c r="C3217" s="367">
        <v>25865</v>
      </c>
      <c r="D3217" s="368" t="s">
        <v>14237</v>
      </c>
      <c r="E3217" s="367" t="s">
        <v>8464</v>
      </c>
      <c r="F3217" s="367" t="s">
        <v>14238</v>
      </c>
      <c r="G3217" s="367" t="s">
        <v>14238</v>
      </c>
    </row>
    <row r="3218" spans="1:7">
      <c r="A3218" s="366" t="str">
        <f t="shared" si="50"/>
        <v>SINAPI-I 25866</v>
      </c>
      <c r="B3218" s="367" t="s">
        <v>8342</v>
      </c>
      <c r="C3218" s="367">
        <v>25866</v>
      </c>
      <c r="D3218" s="368" t="s">
        <v>14239</v>
      </c>
      <c r="E3218" s="367" t="s">
        <v>8464</v>
      </c>
      <c r="F3218" s="367" t="s">
        <v>14240</v>
      </c>
      <c r="G3218" s="367" t="s">
        <v>14240</v>
      </c>
    </row>
    <row r="3219" spans="1:7">
      <c r="A3219" s="366" t="str">
        <f t="shared" si="50"/>
        <v>SINAPI-I 25868</v>
      </c>
      <c r="B3219" s="367" t="s">
        <v>8342</v>
      </c>
      <c r="C3219" s="367">
        <v>25868</v>
      </c>
      <c r="D3219" s="368" t="s">
        <v>14241</v>
      </c>
      <c r="E3219" s="367" t="s">
        <v>8464</v>
      </c>
      <c r="F3219" s="367" t="s">
        <v>14242</v>
      </c>
      <c r="G3219" s="367" t="s">
        <v>14242</v>
      </c>
    </row>
    <row r="3220" spans="1:7">
      <c r="A3220" s="366" t="str">
        <f t="shared" si="50"/>
        <v>SINAPI-I 25869</v>
      </c>
      <c r="B3220" s="367" t="s">
        <v>8342</v>
      </c>
      <c r="C3220" s="367">
        <v>25869</v>
      </c>
      <c r="D3220" s="368" t="s">
        <v>14243</v>
      </c>
      <c r="E3220" s="367" t="s">
        <v>8464</v>
      </c>
      <c r="F3220" s="367" t="s">
        <v>8759</v>
      </c>
      <c r="G3220" s="367" t="s">
        <v>8759</v>
      </c>
    </row>
    <row r="3221" spans="1:7">
      <c r="A3221" s="366" t="str">
        <f t="shared" si="50"/>
        <v>SINAPI-I 25870</v>
      </c>
      <c r="B3221" s="367" t="s">
        <v>8342</v>
      </c>
      <c r="C3221" s="367">
        <v>25870</v>
      </c>
      <c r="D3221" s="368" t="s">
        <v>14244</v>
      </c>
      <c r="E3221" s="367" t="s">
        <v>8464</v>
      </c>
      <c r="F3221" s="367" t="s">
        <v>10159</v>
      </c>
      <c r="G3221" s="367" t="s">
        <v>10159</v>
      </c>
    </row>
    <row r="3222" spans="1:7">
      <c r="A3222" s="366" t="str">
        <f t="shared" si="50"/>
        <v>SINAPI-I 25871</v>
      </c>
      <c r="B3222" s="367" t="s">
        <v>8342</v>
      </c>
      <c r="C3222" s="367">
        <v>25871</v>
      </c>
      <c r="D3222" s="368" t="s">
        <v>14245</v>
      </c>
      <c r="E3222" s="367" t="s">
        <v>8464</v>
      </c>
      <c r="F3222" s="367" t="s">
        <v>10817</v>
      </c>
      <c r="G3222" s="367" t="s">
        <v>10817</v>
      </c>
    </row>
    <row r="3223" spans="1:7">
      <c r="A3223" s="366" t="str">
        <f t="shared" si="50"/>
        <v>SINAPI-I 25867</v>
      </c>
      <c r="B3223" s="367" t="s">
        <v>8342</v>
      </c>
      <c r="C3223" s="367">
        <v>25867</v>
      </c>
      <c r="D3223" s="368" t="s">
        <v>14246</v>
      </c>
      <c r="E3223" s="367" t="s">
        <v>8464</v>
      </c>
      <c r="F3223" s="367" t="s">
        <v>14247</v>
      </c>
      <c r="G3223" s="367" t="s">
        <v>14247</v>
      </c>
    </row>
    <row r="3224" spans="1:7">
      <c r="A3224" s="366" t="str">
        <f t="shared" si="50"/>
        <v>SINAPI-I 25872</v>
      </c>
      <c r="B3224" s="367" t="s">
        <v>8342</v>
      </c>
      <c r="C3224" s="367">
        <v>25872</v>
      </c>
      <c r="D3224" s="368" t="s">
        <v>14248</v>
      </c>
      <c r="E3224" s="367" t="s">
        <v>8464</v>
      </c>
      <c r="F3224" s="367" t="s">
        <v>14249</v>
      </c>
      <c r="G3224" s="367" t="s">
        <v>14249</v>
      </c>
    </row>
    <row r="3225" spans="1:7">
      <c r="A3225" s="366" t="str">
        <f t="shared" si="50"/>
        <v>SINAPI-I 25873</v>
      </c>
      <c r="B3225" s="367" t="s">
        <v>8342</v>
      </c>
      <c r="C3225" s="367">
        <v>25873</v>
      </c>
      <c r="D3225" s="368" t="s">
        <v>14250</v>
      </c>
      <c r="E3225" s="367" t="s">
        <v>8464</v>
      </c>
      <c r="F3225" s="367" t="s">
        <v>14251</v>
      </c>
      <c r="G3225" s="367" t="s">
        <v>14251</v>
      </c>
    </row>
    <row r="3226" spans="1:7">
      <c r="A3226" s="366" t="str">
        <f t="shared" si="50"/>
        <v>SINAPI-I 40637</v>
      </c>
      <c r="B3226" s="367" t="s">
        <v>8342</v>
      </c>
      <c r="C3226" s="367">
        <v>40637</v>
      </c>
      <c r="D3226" s="368" t="s">
        <v>14252</v>
      </c>
      <c r="E3226" s="367" t="s">
        <v>8327</v>
      </c>
      <c r="F3226" s="367" t="s">
        <v>14253</v>
      </c>
      <c r="G3226" s="367" t="s">
        <v>14253</v>
      </c>
    </row>
    <row r="3227" spans="1:7">
      <c r="A3227" s="366" t="str">
        <f t="shared" si="50"/>
        <v>SINAPI-I 13836</v>
      </c>
      <c r="B3227" s="367" t="s">
        <v>8342</v>
      </c>
      <c r="C3227" s="367">
        <v>13836</v>
      </c>
      <c r="D3227" s="368" t="s">
        <v>14254</v>
      </c>
      <c r="E3227" s="367" t="s">
        <v>8327</v>
      </c>
      <c r="F3227" s="367" t="s">
        <v>14255</v>
      </c>
      <c r="G3227" s="367" t="s">
        <v>14255</v>
      </c>
    </row>
    <row r="3228" spans="1:7" ht="22.5">
      <c r="A3228" s="366" t="str">
        <f t="shared" si="50"/>
        <v>SINAPI-I 14534</v>
      </c>
      <c r="B3228" s="367" t="s">
        <v>8342</v>
      </c>
      <c r="C3228" s="367">
        <v>14534</v>
      </c>
      <c r="D3228" s="368" t="s">
        <v>14256</v>
      </c>
      <c r="E3228" s="367" t="s">
        <v>8327</v>
      </c>
      <c r="F3228" s="367" t="s">
        <v>14257</v>
      </c>
      <c r="G3228" s="367" t="s">
        <v>14257</v>
      </c>
    </row>
    <row r="3229" spans="1:7" ht="22.5">
      <c r="A3229" s="366" t="str">
        <f t="shared" si="50"/>
        <v>SINAPI-I 14619</v>
      </c>
      <c r="B3229" s="367" t="s">
        <v>8342</v>
      </c>
      <c r="C3229" s="367">
        <v>14619</v>
      </c>
      <c r="D3229" s="368" t="s">
        <v>14258</v>
      </c>
      <c r="E3229" s="367" t="s">
        <v>8327</v>
      </c>
      <c r="F3229" s="367" t="s">
        <v>14259</v>
      </c>
      <c r="G3229" s="367" t="s">
        <v>14259</v>
      </c>
    </row>
    <row r="3230" spans="1:7" ht="22.5">
      <c r="A3230" s="366" t="str">
        <f t="shared" si="50"/>
        <v>SINAPI-I 14535</v>
      </c>
      <c r="B3230" s="367" t="s">
        <v>8342</v>
      </c>
      <c r="C3230" s="367">
        <v>14535</v>
      </c>
      <c r="D3230" s="368" t="s">
        <v>14260</v>
      </c>
      <c r="E3230" s="367" t="s">
        <v>8327</v>
      </c>
      <c r="F3230" s="367" t="s">
        <v>14261</v>
      </c>
      <c r="G3230" s="367" t="s">
        <v>14261</v>
      </c>
    </row>
    <row r="3231" spans="1:7" ht="33.75">
      <c r="A3231" s="366" t="str">
        <f t="shared" si="50"/>
        <v>SINAPI-I 39813</v>
      </c>
      <c r="B3231" s="367" t="s">
        <v>8342</v>
      </c>
      <c r="C3231" s="367">
        <v>39813</v>
      </c>
      <c r="D3231" s="368" t="s">
        <v>14262</v>
      </c>
      <c r="E3231" s="367" t="s">
        <v>8327</v>
      </c>
      <c r="F3231" s="367" t="s">
        <v>14263</v>
      </c>
      <c r="G3231" s="367" t="s">
        <v>14263</v>
      </c>
    </row>
    <row r="3232" spans="1:7" ht="33.75">
      <c r="A3232" s="366" t="str">
        <f t="shared" si="50"/>
        <v>SINAPI-I 40403</v>
      </c>
      <c r="B3232" s="367" t="s">
        <v>8342</v>
      </c>
      <c r="C3232" s="367">
        <v>40403</v>
      </c>
      <c r="D3232" s="368" t="s">
        <v>14264</v>
      </c>
      <c r="E3232" s="367" t="s">
        <v>8327</v>
      </c>
      <c r="F3232" s="367" t="s">
        <v>14265</v>
      </c>
      <c r="G3232" s="367" t="s">
        <v>14265</v>
      </c>
    </row>
    <row r="3233" spans="1:7">
      <c r="A3233" s="366" t="str">
        <f t="shared" si="50"/>
        <v>SINAPI-I 12868</v>
      </c>
      <c r="B3233" s="367" t="s">
        <v>8342</v>
      </c>
      <c r="C3233" s="367">
        <v>12868</v>
      </c>
      <c r="D3233" s="368" t="s">
        <v>14266</v>
      </c>
      <c r="E3233" s="367" t="s">
        <v>8344</v>
      </c>
      <c r="F3233" s="367" t="s">
        <v>13039</v>
      </c>
      <c r="G3233" s="367" t="s">
        <v>14267</v>
      </c>
    </row>
    <row r="3234" spans="1:7">
      <c r="A3234" s="366" t="str">
        <f t="shared" si="50"/>
        <v>SINAPI-I 40916</v>
      </c>
      <c r="B3234" s="367" t="s">
        <v>8342</v>
      </c>
      <c r="C3234" s="367">
        <v>40916</v>
      </c>
      <c r="D3234" s="368" t="s">
        <v>14268</v>
      </c>
      <c r="E3234" s="367" t="s">
        <v>8348</v>
      </c>
      <c r="F3234" s="367" t="s">
        <v>14269</v>
      </c>
      <c r="G3234" s="367" t="s">
        <v>14270</v>
      </c>
    </row>
    <row r="3235" spans="1:7">
      <c r="A3235" s="366" t="str">
        <f t="shared" si="50"/>
        <v>SINAPI-I 4755</v>
      </c>
      <c r="B3235" s="367" t="s">
        <v>8342</v>
      </c>
      <c r="C3235" s="367">
        <v>4755</v>
      </c>
      <c r="D3235" s="368" t="s">
        <v>14271</v>
      </c>
      <c r="E3235" s="367" t="s">
        <v>8344</v>
      </c>
      <c r="F3235" s="367" t="s">
        <v>9277</v>
      </c>
      <c r="G3235" s="367" t="s">
        <v>9278</v>
      </c>
    </row>
    <row r="3236" spans="1:7">
      <c r="A3236" s="366" t="str">
        <f t="shared" si="50"/>
        <v>SINAPI-I 41067</v>
      </c>
      <c r="B3236" s="367" t="s">
        <v>8342</v>
      </c>
      <c r="C3236" s="367">
        <v>41067</v>
      </c>
      <c r="D3236" s="368" t="s">
        <v>14272</v>
      </c>
      <c r="E3236" s="367" t="s">
        <v>8348</v>
      </c>
      <c r="F3236" s="367" t="s">
        <v>9402</v>
      </c>
      <c r="G3236" s="367" t="s">
        <v>9403</v>
      </c>
    </row>
    <row r="3237" spans="1:7">
      <c r="A3237" s="366" t="str">
        <f t="shared" si="50"/>
        <v>SINAPI-I 38463</v>
      </c>
      <c r="B3237" s="367" t="s">
        <v>8342</v>
      </c>
      <c r="C3237" s="367">
        <v>38463</v>
      </c>
      <c r="D3237" s="368" t="s">
        <v>14273</v>
      </c>
      <c r="E3237" s="367" t="s">
        <v>8327</v>
      </c>
      <c r="F3237" s="367" t="s">
        <v>14274</v>
      </c>
      <c r="G3237" s="367" t="s">
        <v>14274</v>
      </c>
    </row>
    <row r="3238" spans="1:7" ht="22.5">
      <c r="A3238" s="366" t="str">
        <f t="shared" si="50"/>
        <v>SINAPI-I 40703</v>
      </c>
      <c r="B3238" s="367" t="s">
        <v>8342</v>
      </c>
      <c r="C3238" s="367">
        <v>40703</v>
      </c>
      <c r="D3238" s="368" t="s">
        <v>14275</v>
      </c>
      <c r="E3238" s="367" t="s">
        <v>8327</v>
      </c>
      <c r="F3238" s="367" t="s">
        <v>14276</v>
      </c>
      <c r="G3238" s="367" t="s">
        <v>14276</v>
      </c>
    </row>
    <row r="3239" spans="1:7">
      <c r="A3239" s="366" t="str">
        <f t="shared" si="50"/>
        <v>SINAPI-I 14531</v>
      </c>
      <c r="B3239" s="367" t="s">
        <v>8342</v>
      </c>
      <c r="C3239" s="367">
        <v>14531</v>
      </c>
      <c r="D3239" s="368" t="s">
        <v>14277</v>
      </c>
      <c r="E3239" s="367" t="s">
        <v>8327</v>
      </c>
      <c r="F3239" s="367" t="s">
        <v>14278</v>
      </c>
      <c r="G3239" s="367" t="s">
        <v>14278</v>
      </c>
    </row>
    <row r="3240" spans="1:7">
      <c r="A3240" s="366" t="str">
        <f t="shared" si="50"/>
        <v>SINAPI-I 36533</v>
      </c>
      <c r="B3240" s="367" t="s">
        <v>8342</v>
      </c>
      <c r="C3240" s="367">
        <v>36533</v>
      </c>
      <c r="D3240" s="368" t="s">
        <v>14279</v>
      </c>
      <c r="E3240" s="367" t="s">
        <v>8327</v>
      </c>
      <c r="F3240" s="367" t="s">
        <v>14280</v>
      </c>
      <c r="G3240" s="367" t="s">
        <v>14280</v>
      </c>
    </row>
    <row r="3241" spans="1:7">
      <c r="A3241" s="366" t="str">
        <f t="shared" si="50"/>
        <v>SINAPI-I 11616</v>
      </c>
      <c r="B3241" s="367" t="s">
        <v>8342</v>
      </c>
      <c r="C3241" s="367">
        <v>11616</v>
      </c>
      <c r="D3241" s="368" t="s">
        <v>14281</v>
      </c>
      <c r="E3241" s="367" t="s">
        <v>8327</v>
      </c>
      <c r="F3241" s="367" t="s">
        <v>14282</v>
      </c>
      <c r="G3241" s="367" t="s">
        <v>14282</v>
      </c>
    </row>
    <row r="3242" spans="1:7">
      <c r="A3242" s="366" t="str">
        <f t="shared" si="50"/>
        <v>SINAPI-I 41898</v>
      </c>
      <c r="B3242" s="367" t="s">
        <v>8342</v>
      </c>
      <c r="C3242" s="367">
        <v>41898</v>
      </c>
      <c r="D3242" s="368" t="s">
        <v>14283</v>
      </c>
      <c r="E3242" s="367" t="s">
        <v>8327</v>
      </c>
      <c r="F3242" s="367" t="s">
        <v>14284</v>
      </c>
      <c r="G3242" s="367" t="s">
        <v>14284</v>
      </c>
    </row>
    <row r="3243" spans="1:7">
      <c r="A3243" s="366" t="str">
        <f t="shared" si="50"/>
        <v>SINAPI-I 13447</v>
      </c>
      <c r="B3243" s="367" t="s">
        <v>8342</v>
      </c>
      <c r="C3243" s="367">
        <v>13447</v>
      </c>
      <c r="D3243" s="368" t="s">
        <v>14285</v>
      </c>
      <c r="E3243" s="367" t="s">
        <v>8327</v>
      </c>
      <c r="F3243" s="367" t="s">
        <v>14286</v>
      </c>
      <c r="G3243" s="367" t="s">
        <v>14286</v>
      </c>
    </row>
    <row r="3244" spans="1:7">
      <c r="A3244" s="366" t="str">
        <f t="shared" si="50"/>
        <v>SINAPI-I 14529</v>
      </c>
      <c r="B3244" s="367" t="s">
        <v>8342</v>
      </c>
      <c r="C3244" s="367">
        <v>14529</v>
      </c>
      <c r="D3244" s="368" t="s">
        <v>14287</v>
      </c>
      <c r="E3244" s="367" t="s">
        <v>8327</v>
      </c>
      <c r="F3244" s="367" t="s">
        <v>14288</v>
      </c>
      <c r="G3244" s="367" t="s">
        <v>14288</v>
      </c>
    </row>
    <row r="3245" spans="1:7">
      <c r="A3245" s="366" t="str">
        <f t="shared" si="50"/>
        <v>SINAPI-I 10747</v>
      </c>
      <c r="B3245" s="367" t="s">
        <v>8342</v>
      </c>
      <c r="C3245" s="367">
        <v>10747</v>
      </c>
      <c r="D3245" s="368" t="s">
        <v>14289</v>
      </c>
      <c r="E3245" s="367" t="s">
        <v>8327</v>
      </c>
      <c r="F3245" s="367" t="s">
        <v>14290</v>
      </c>
      <c r="G3245" s="367" t="s">
        <v>14290</v>
      </c>
    </row>
    <row r="3246" spans="1:7">
      <c r="A3246" s="366" t="str">
        <f t="shared" si="50"/>
        <v>SINAPI-I 36141</v>
      </c>
      <c r="B3246" s="367" t="s">
        <v>8342</v>
      </c>
      <c r="C3246" s="367">
        <v>36141</v>
      </c>
      <c r="D3246" s="368" t="s">
        <v>14291</v>
      </c>
      <c r="E3246" s="367" t="s">
        <v>8327</v>
      </c>
      <c r="F3246" s="367" t="s">
        <v>14292</v>
      </c>
      <c r="G3246" s="367" t="s">
        <v>14292</v>
      </c>
    </row>
    <row r="3247" spans="1:7" ht="22.5">
      <c r="A3247" s="366" t="str">
        <f t="shared" si="50"/>
        <v>SINAPI-I 39434</v>
      </c>
      <c r="B3247" s="367" t="s">
        <v>8342</v>
      </c>
      <c r="C3247" s="367">
        <v>39434</v>
      </c>
      <c r="D3247" s="368" t="s">
        <v>14293</v>
      </c>
      <c r="E3247" s="367" t="s">
        <v>8574</v>
      </c>
      <c r="F3247" s="367" t="s">
        <v>12862</v>
      </c>
      <c r="G3247" s="367" t="s">
        <v>12862</v>
      </c>
    </row>
    <row r="3248" spans="1:7" ht="22.5">
      <c r="A3248" s="366" t="str">
        <f t="shared" si="50"/>
        <v>SINAPI-I 39433</v>
      </c>
      <c r="B3248" s="367" t="s">
        <v>8342</v>
      </c>
      <c r="C3248" s="367">
        <v>39433</v>
      </c>
      <c r="D3248" s="368" t="s">
        <v>14294</v>
      </c>
      <c r="E3248" s="367" t="s">
        <v>8574</v>
      </c>
      <c r="F3248" s="367" t="s">
        <v>9243</v>
      </c>
      <c r="G3248" s="367" t="s">
        <v>9243</v>
      </c>
    </row>
    <row r="3249" spans="1:7">
      <c r="A3249" s="366" t="str">
        <f t="shared" si="50"/>
        <v>SINAPI-I 4049</v>
      </c>
      <c r="B3249" s="367" t="s">
        <v>8342</v>
      </c>
      <c r="C3249" s="367">
        <v>4049</v>
      </c>
      <c r="D3249" s="368" t="s">
        <v>14295</v>
      </c>
      <c r="E3249" s="367" t="s">
        <v>8551</v>
      </c>
      <c r="F3249" s="367" t="s">
        <v>14296</v>
      </c>
      <c r="G3249" s="367" t="s">
        <v>14296</v>
      </c>
    </row>
    <row r="3250" spans="1:7">
      <c r="A3250" s="366" t="str">
        <f t="shared" si="50"/>
        <v>SINAPI-I 38120</v>
      </c>
      <c r="B3250" s="367" t="s">
        <v>8342</v>
      </c>
      <c r="C3250" s="367">
        <v>38120</v>
      </c>
      <c r="D3250" s="368" t="s">
        <v>14297</v>
      </c>
      <c r="E3250" s="367" t="s">
        <v>8574</v>
      </c>
      <c r="F3250" s="367" t="s">
        <v>14298</v>
      </c>
      <c r="G3250" s="367" t="s">
        <v>14298</v>
      </c>
    </row>
    <row r="3251" spans="1:7">
      <c r="A3251" s="366" t="str">
        <f t="shared" si="50"/>
        <v>SINAPI-I 38877</v>
      </c>
      <c r="B3251" s="367" t="s">
        <v>8342</v>
      </c>
      <c r="C3251" s="367">
        <v>38877</v>
      </c>
      <c r="D3251" s="368" t="s">
        <v>14299</v>
      </c>
      <c r="E3251" s="367" t="s">
        <v>8574</v>
      </c>
      <c r="F3251" s="367" t="s">
        <v>14300</v>
      </c>
      <c r="G3251" s="367" t="s">
        <v>14300</v>
      </c>
    </row>
    <row r="3252" spans="1:7">
      <c r="A3252" s="366" t="str">
        <f t="shared" si="50"/>
        <v>SINAPI-I 34546</v>
      </c>
      <c r="B3252" s="367" t="s">
        <v>8342</v>
      </c>
      <c r="C3252" s="367">
        <v>34546</v>
      </c>
      <c r="D3252" s="368" t="s">
        <v>14301</v>
      </c>
      <c r="E3252" s="367" t="s">
        <v>8574</v>
      </c>
      <c r="F3252" s="367" t="s">
        <v>14302</v>
      </c>
      <c r="G3252" s="367" t="s">
        <v>14302</v>
      </c>
    </row>
    <row r="3253" spans="1:7">
      <c r="A3253" s="366" t="str">
        <f t="shared" si="50"/>
        <v>SINAPI-I 10498</v>
      </c>
      <c r="B3253" s="367" t="s">
        <v>8342</v>
      </c>
      <c r="C3253" s="367">
        <v>10498</v>
      </c>
      <c r="D3253" s="368" t="s">
        <v>14303</v>
      </c>
      <c r="E3253" s="367" t="s">
        <v>8574</v>
      </c>
      <c r="F3253" s="367" t="s">
        <v>8930</v>
      </c>
      <c r="G3253" s="367" t="s">
        <v>8930</v>
      </c>
    </row>
    <row r="3254" spans="1:7">
      <c r="A3254" s="366" t="str">
        <f t="shared" si="50"/>
        <v>SINAPI-I 4823</v>
      </c>
      <c r="B3254" s="367" t="s">
        <v>8342</v>
      </c>
      <c r="C3254" s="367">
        <v>4823</v>
      </c>
      <c r="D3254" s="368" t="s">
        <v>14304</v>
      </c>
      <c r="E3254" s="367" t="s">
        <v>8574</v>
      </c>
      <c r="F3254" s="367" t="s">
        <v>14305</v>
      </c>
      <c r="G3254" s="367" t="s">
        <v>14305</v>
      </c>
    </row>
    <row r="3255" spans="1:7">
      <c r="A3255" s="366" t="str">
        <f t="shared" si="50"/>
        <v>SINAPI-I 12357</v>
      </c>
      <c r="B3255" s="367" t="s">
        <v>8342</v>
      </c>
      <c r="C3255" s="367">
        <v>12357</v>
      </c>
      <c r="D3255" s="368" t="s">
        <v>14306</v>
      </c>
      <c r="E3255" s="367" t="s">
        <v>8327</v>
      </c>
      <c r="F3255" s="367" t="s">
        <v>14307</v>
      </c>
      <c r="G3255" s="367" t="s">
        <v>14307</v>
      </c>
    </row>
    <row r="3256" spans="1:7">
      <c r="A3256" s="366" t="str">
        <f t="shared" si="50"/>
        <v>SINAPI-I 12358</v>
      </c>
      <c r="B3256" s="367" t="s">
        <v>8342</v>
      </c>
      <c r="C3256" s="367">
        <v>12358</v>
      </c>
      <c r="D3256" s="368" t="s">
        <v>14308</v>
      </c>
      <c r="E3256" s="367" t="s">
        <v>8327</v>
      </c>
      <c r="F3256" s="367" t="s">
        <v>14309</v>
      </c>
      <c r="G3256" s="367" t="s">
        <v>14309</v>
      </c>
    </row>
    <row r="3257" spans="1:7">
      <c r="A3257" s="366" t="str">
        <f t="shared" si="50"/>
        <v>SINAPI-I 11079</v>
      </c>
      <c r="B3257" s="367" t="s">
        <v>8342</v>
      </c>
      <c r="C3257" s="367">
        <v>11079</v>
      </c>
      <c r="D3257" s="368" t="s">
        <v>14310</v>
      </c>
      <c r="E3257" s="367" t="s">
        <v>8879</v>
      </c>
      <c r="F3257" s="367" t="s">
        <v>14311</v>
      </c>
      <c r="G3257" s="367" t="s">
        <v>14311</v>
      </c>
    </row>
    <row r="3258" spans="1:7">
      <c r="A3258" s="366" t="str">
        <f t="shared" si="50"/>
        <v>SINAPI-I 11082</v>
      </c>
      <c r="B3258" s="367" t="s">
        <v>8342</v>
      </c>
      <c r="C3258" s="367">
        <v>11082</v>
      </c>
      <c r="D3258" s="368" t="s">
        <v>14312</v>
      </c>
      <c r="E3258" s="367" t="s">
        <v>8879</v>
      </c>
      <c r="F3258" s="367" t="s">
        <v>14313</v>
      </c>
      <c r="G3258" s="367" t="s">
        <v>14313</v>
      </c>
    </row>
    <row r="3259" spans="1:7">
      <c r="A3259" s="366" t="str">
        <f t="shared" si="50"/>
        <v>SINAPI-I 4058</v>
      </c>
      <c r="B3259" s="367" t="s">
        <v>8342</v>
      </c>
      <c r="C3259" s="367">
        <v>4058</v>
      </c>
      <c r="D3259" s="368" t="s">
        <v>14314</v>
      </c>
      <c r="E3259" s="367" t="s">
        <v>8344</v>
      </c>
      <c r="F3259" s="367" t="s">
        <v>9494</v>
      </c>
      <c r="G3259" s="367" t="s">
        <v>14315</v>
      </c>
    </row>
    <row r="3260" spans="1:7">
      <c r="A3260" s="366" t="str">
        <f t="shared" si="50"/>
        <v>SINAPI-I 40974</v>
      </c>
      <c r="B3260" s="367" t="s">
        <v>8342</v>
      </c>
      <c r="C3260" s="367">
        <v>40974</v>
      </c>
      <c r="D3260" s="368" t="s">
        <v>14316</v>
      </c>
      <c r="E3260" s="367" t="s">
        <v>8348</v>
      </c>
      <c r="F3260" s="367" t="s">
        <v>14317</v>
      </c>
      <c r="G3260" s="367" t="s">
        <v>14318</v>
      </c>
    </row>
    <row r="3261" spans="1:7">
      <c r="A3261" s="366" t="str">
        <f t="shared" si="50"/>
        <v>SINAPI-I 34794</v>
      </c>
      <c r="B3261" s="367" t="s">
        <v>8342</v>
      </c>
      <c r="C3261" s="367">
        <v>34794</v>
      </c>
      <c r="D3261" s="368" t="s">
        <v>14319</v>
      </c>
      <c r="E3261" s="367" t="s">
        <v>8344</v>
      </c>
      <c r="F3261" s="367" t="s">
        <v>14320</v>
      </c>
      <c r="G3261" s="367" t="s">
        <v>14321</v>
      </c>
    </row>
    <row r="3262" spans="1:7">
      <c r="A3262" s="366" t="str">
        <f t="shared" si="50"/>
        <v>SINAPI-I 40925</v>
      </c>
      <c r="B3262" s="367" t="s">
        <v>8342</v>
      </c>
      <c r="C3262" s="367">
        <v>40925</v>
      </c>
      <c r="D3262" s="368" t="s">
        <v>14322</v>
      </c>
      <c r="E3262" s="367" t="s">
        <v>8348</v>
      </c>
      <c r="F3262" s="367" t="s">
        <v>14323</v>
      </c>
      <c r="G3262" s="367" t="s">
        <v>14324</v>
      </c>
    </row>
    <row r="3263" spans="1:7">
      <c r="A3263" s="366" t="str">
        <f t="shared" si="50"/>
        <v>SINAPI-I 13741</v>
      </c>
      <c r="B3263" s="367" t="s">
        <v>8342</v>
      </c>
      <c r="C3263" s="367">
        <v>13741</v>
      </c>
      <c r="D3263" s="368" t="s">
        <v>14325</v>
      </c>
      <c r="E3263" s="367" t="s">
        <v>8327</v>
      </c>
      <c r="F3263" s="367" t="s">
        <v>14326</v>
      </c>
      <c r="G3263" s="367" t="s">
        <v>14326</v>
      </c>
    </row>
    <row r="3264" spans="1:7" ht="22.5">
      <c r="A3264" s="366" t="str">
        <f t="shared" si="50"/>
        <v>SINAPI-I 3288</v>
      </c>
      <c r="B3264" s="367" t="s">
        <v>8342</v>
      </c>
      <c r="C3264" s="367">
        <v>3288</v>
      </c>
      <c r="D3264" s="368" t="s">
        <v>14327</v>
      </c>
      <c r="E3264" s="367" t="s">
        <v>8523</v>
      </c>
      <c r="F3264" s="367" t="s">
        <v>9016</v>
      </c>
      <c r="G3264" s="367" t="s">
        <v>9016</v>
      </c>
    </row>
    <row r="3265" spans="1:7">
      <c r="A3265" s="366" t="str">
        <f t="shared" si="50"/>
        <v>SINAPI-I 13587</v>
      </c>
      <c r="B3265" s="367" t="s">
        <v>8342</v>
      </c>
      <c r="C3265" s="367">
        <v>13587</v>
      </c>
      <c r="D3265" s="368" t="s">
        <v>14328</v>
      </c>
      <c r="E3265" s="367" t="s">
        <v>8523</v>
      </c>
      <c r="F3265" s="367" t="s">
        <v>11705</v>
      </c>
      <c r="G3265" s="367" t="s">
        <v>11705</v>
      </c>
    </row>
    <row r="3266" spans="1:7">
      <c r="A3266" s="366" t="str">
        <f t="shared" si="50"/>
        <v>SINAPI-I 38598</v>
      </c>
      <c r="B3266" s="367" t="s">
        <v>8342</v>
      </c>
      <c r="C3266" s="367">
        <v>38598</v>
      </c>
      <c r="D3266" s="368" t="s">
        <v>14329</v>
      </c>
      <c r="E3266" s="367" t="s">
        <v>8327</v>
      </c>
      <c r="F3266" s="367" t="s">
        <v>14330</v>
      </c>
      <c r="G3266" s="367" t="s">
        <v>14330</v>
      </c>
    </row>
    <row r="3267" spans="1:7">
      <c r="A3267" s="366" t="str">
        <f t="shared" si="50"/>
        <v>SINAPI-I 38595</v>
      </c>
      <c r="B3267" s="367" t="s">
        <v>8342</v>
      </c>
      <c r="C3267" s="367">
        <v>38595</v>
      </c>
      <c r="D3267" s="368" t="s">
        <v>14331</v>
      </c>
      <c r="E3267" s="367" t="s">
        <v>8327</v>
      </c>
      <c r="F3267" s="367" t="s">
        <v>9241</v>
      </c>
      <c r="G3267" s="367" t="s">
        <v>9241</v>
      </c>
    </row>
    <row r="3268" spans="1:7">
      <c r="A3268" s="366" t="str">
        <f t="shared" si="50"/>
        <v>SINAPI-I 38592</v>
      </c>
      <c r="B3268" s="367" t="s">
        <v>8342</v>
      </c>
      <c r="C3268" s="367">
        <v>38592</v>
      </c>
      <c r="D3268" s="368" t="s">
        <v>14332</v>
      </c>
      <c r="E3268" s="367" t="s">
        <v>8327</v>
      </c>
      <c r="F3268" s="367" t="s">
        <v>14333</v>
      </c>
      <c r="G3268" s="367" t="s">
        <v>14333</v>
      </c>
    </row>
    <row r="3269" spans="1:7">
      <c r="A3269" s="366" t="str">
        <f t="shared" si="50"/>
        <v>SINAPI-I 38588</v>
      </c>
      <c r="B3269" s="367" t="s">
        <v>8342</v>
      </c>
      <c r="C3269" s="367">
        <v>38588</v>
      </c>
      <c r="D3269" s="368" t="s">
        <v>14334</v>
      </c>
      <c r="E3269" s="367" t="s">
        <v>8327</v>
      </c>
      <c r="F3269" s="367" t="s">
        <v>14335</v>
      </c>
      <c r="G3269" s="367" t="s">
        <v>14335</v>
      </c>
    </row>
    <row r="3270" spans="1:7">
      <c r="A3270" s="366" t="str">
        <f t="shared" si="50"/>
        <v>SINAPI-I 38593</v>
      </c>
      <c r="B3270" s="367" t="s">
        <v>8342</v>
      </c>
      <c r="C3270" s="367">
        <v>38593</v>
      </c>
      <c r="D3270" s="368" t="s">
        <v>14336</v>
      </c>
      <c r="E3270" s="367" t="s">
        <v>8327</v>
      </c>
      <c r="F3270" s="367" t="s">
        <v>9636</v>
      </c>
      <c r="G3270" s="367" t="s">
        <v>9636</v>
      </c>
    </row>
    <row r="3271" spans="1:7">
      <c r="A3271" s="366" t="str">
        <f t="shared" ref="A3271:A3334" si="51">CONCATENAR</f>
        <v>SINAPI-I 38589</v>
      </c>
      <c r="B3271" s="367" t="s">
        <v>8342</v>
      </c>
      <c r="C3271" s="367">
        <v>38589</v>
      </c>
      <c r="D3271" s="368" t="s">
        <v>14337</v>
      </c>
      <c r="E3271" s="367" t="s">
        <v>8327</v>
      </c>
      <c r="F3271" s="367" t="s">
        <v>9241</v>
      </c>
      <c r="G3271" s="367" t="s">
        <v>9241</v>
      </c>
    </row>
    <row r="3272" spans="1:7">
      <c r="A3272" s="366" t="str">
        <f t="shared" si="51"/>
        <v>SINAPI-I 38594</v>
      </c>
      <c r="B3272" s="367" t="s">
        <v>8342</v>
      </c>
      <c r="C3272" s="367">
        <v>38594</v>
      </c>
      <c r="D3272" s="368" t="s">
        <v>14338</v>
      </c>
      <c r="E3272" s="367" t="s">
        <v>8327</v>
      </c>
      <c r="F3272" s="367" t="s">
        <v>13174</v>
      </c>
      <c r="G3272" s="367" t="s">
        <v>13174</v>
      </c>
    </row>
    <row r="3273" spans="1:7">
      <c r="A3273" s="366" t="str">
        <f t="shared" si="51"/>
        <v>SINAPI-I 34787</v>
      </c>
      <c r="B3273" s="367" t="s">
        <v>8342</v>
      </c>
      <c r="C3273" s="367">
        <v>34787</v>
      </c>
      <c r="D3273" s="368" t="s">
        <v>14339</v>
      </c>
      <c r="E3273" s="367" t="s">
        <v>8327</v>
      </c>
      <c r="F3273" s="367" t="s">
        <v>8618</v>
      </c>
      <c r="G3273" s="367" t="s">
        <v>8618</v>
      </c>
    </row>
    <row r="3274" spans="1:7">
      <c r="A3274" s="366" t="str">
        <f t="shared" si="51"/>
        <v>SINAPI-I 34788</v>
      </c>
      <c r="B3274" s="367" t="s">
        <v>8342</v>
      </c>
      <c r="C3274" s="367">
        <v>34788</v>
      </c>
      <c r="D3274" s="368" t="s">
        <v>14340</v>
      </c>
      <c r="E3274" s="367" t="s">
        <v>8327</v>
      </c>
      <c r="F3274" s="367" t="s">
        <v>8618</v>
      </c>
      <c r="G3274" s="367" t="s">
        <v>8618</v>
      </c>
    </row>
    <row r="3275" spans="1:7">
      <c r="A3275" s="366" t="str">
        <f t="shared" si="51"/>
        <v>SINAPI-I 34784</v>
      </c>
      <c r="B3275" s="367" t="s">
        <v>8342</v>
      </c>
      <c r="C3275" s="367">
        <v>34784</v>
      </c>
      <c r="D3275" s="368" t="s">
        <v>14341</v>
      </c>
      <c r="E3275" s="367" t="s">
        <v>8327</v>
      </c>
      <c r="F3275" s="367" t="s">
        <v>8602</v>
      </c>
      <c r="G3275" s="367" t="s">
        <v>8602</v>
      </c>
    </row>
    <row r="3276" spans="1:7">
      <c r="A3276" s="366" t="str">
        <f t="shared" si="51"/>
        <v>SINAPI-I 34781</v>
      </c>
      <c r="B3276" s="367" t="s">
        <v>8342</v>
      </c>
      <c r="C3276" s="367">
        <v>34781</v>
      </c>
      <c r="D3276" s="368" t="s">
        <v>14342</v>
      </c>
      <c r="E3276" s="367" t="s">
        <v>8327</v>
      </c>
      <c r="F3276" s="367" t="s">
        <v>12638</v>
      </c>
      <c r="G3276" s="367" t="s">
        <v>12638</v>
      </c>
    </row>
    <row r="3277" spans="1:7">
      <c r="A3277" s="366" t="str">
        <f t="shared" si="51"/>
        <v>SINAPI-I 34773</v>
      </c>
      <c r="B3277" s="367" t="s">
        <v>8342</v>
      </c>
      <c r="C3277" s="367">
        <v>34773</v>
      </c>
      <c r="D3277" s="368" t="s">
        <v>14343</v>
      </c>
      <c r="E3277" s="367" t="s">
        <v>8327</v>
      </c>
      <c r="F3277" s="367" t="s">
        <v>13473</v>
      </c>
      <c r="G3277" s="367" t="s">
        <v>13473</v>
      </c>
    </row>
    <row r="3278" spans="1:7">
      <c r="A3278" s="366" t="str">
        <f t="shared" si="51"/>
        <v>SINAPI-I 34769</v>
      </c>
      <c r="B3278" s="367" t="s">
        <v>8342</v>
      </c>
      <c r="C3278" s="367">
        <v>34769</v>
      </c>
      <c r="D3278" s="368" t="s">
        <v>14344</v>
      </c>
      <c r="E3278" s="367" t="s">
        <v>8327</v>
      </c>
      <c r="F3278" s="367" t="s">
        <v>8610</v>
      </c>
      <c r="G3278" s="367" t="s">
        <v>8610</v>
      </c>
    </row>
    <row r="3279" spans="1:7">
      <c r="A3279" s="366" t="str">
        <f t="shared" si="51"/>
        <v>SINAPI-I 34763</v>
      </c>
      <c r="B3279" s="367" t="s">
        <v>8342</v>
      </c>
      <c r="C3279" s="367">
        <v>34763</v>
      </c>
      <c r="D3279" s="368" t="s">
        <v>14345</v>
      </c>
      <c r="E3279" s="367" t="s">
        <v>8327</v>
      </c>
      <c r="F3279" s="367" t="s">
        <v>8359</v>
      </c>
      <c r="G3279" s="367" t="s">
        <v>8359</v>
      </c>
    </row>
    <row r="3280" spans="1:7">
      <c r="A3280" s="366" t="str">
        <f t="shared" si="51"/>
        <v>SINAPI-I 34774</v>
      </c>
      <c r="B3280" s="367" t="s">
        <v>8342</v>
      </c>
      <c r="C3280" s="367">
        <v>34774</v>
      </c>
      <c r="D3280" s="368" t="s">
        <v>14346</v>
      </c>
      <c r="E3280" s="367" t="s">
        <v>8327</v>
      </c>
      <c r="F3280" s="367" t="s">
        <v>9623</v>
      </c>
      <c r="G3280" s="367" t="s">
        <v>9623</v>
      </c>
    </row>
    <row r="3281" spans="1:7">
      <c r="A3281" s="366" t="str">
        <f t="shared" si="51"/>
        <v>SINAPI-I 34771</v>
      </c>
      <c r="B3281" s="367" t="s">
        <v>8342</v>
      </c>
      <c r="C3281" s="367">
        <v>34771</v>
      </c>
      <c r="D3281" s="368" t="s">
        <v>14347</v>
      </c>
      <c r="E3281" s="367" t="s">
        <v>8327</v>
      </c>
      <c r="F3281" s="367" t="s">
        <v>9012</v>
      </c>
      <c r="G3281" s="367" t="s">
        <v>9012</v>
      </c>
    </row>
    <row r="3282" spans="1:7">
      <c r="A3282" s="366" t="str">
        <f t="shared" si="51"/>
        <v>SINAPI-I 34764</v>
      </c>
      <c r="B3282" s="367" t="s">
        <v>8342</v>
      </c>
      <c r="C3282" s="367">
        <v>34764</v>
      </c>
      <c r="D3282" s="368" t="s">
        <v>14348</v>
      </c>
      <c r="E3282" s="367" t="s">
        <v>8327</v>
      </c>
      <c r="F3282" s="367" t="s">
        <v>8724</v>
      </c>
      <c r="G3282" s="367" t="s">
        <v>8724</v>
      </c>
    </row>
    <row r="3283" spans="1:7">
      <c r="A3283" s="366" t="str">
        <f t="shared" si="51"/>
        <v>SINAPI-I 4062</v>
      </c>
      <c r="B3283" s="367" t="s">
        <v>8342</v>
      </c>
      <c r="C3283" s="367">
        <v>4062</v>
      </c>
      <c r="D3283" s="368" t="s">
        <v>14349</v>
      </c>
      <c r="E3283" s="367" t="s">
        <v>8327</v>
      </c>
      <c r="F3283" s="367" t="s">
        <v>14350</v>
      </c>
      <c r="G3283" s="367" t="s">
        <v>14350</v>
      </c>
    </row>
    <row r="3284" spans="1:7">
      <c r="A3284" s="366" t="str">
        <f t="shared" si="51"/>
        <v>SINAPI-I 4059</v>
      </c>
      <c r="B3284" s="367" t="s">
        <v>8342</v>
      </c>
      <c r="C3284" s="367">
        <v>4059</v>
      </c>
      <c r="D3284" s="368" t="s">
        <v>14351</v>
      </c>
      <c r="E3284" s="367" t="s">
        <v>8523</v>
      </c>
      <c r="F3284" s="367" t="s">
        <v>8788</v>
      </c>
      <c r="G3284" s="367" t="s">
        <v>8788</v>
      </c>
    </row>
    <row r="3285" spans="1:7">
      <c r="A3285" s="366" t="str">
        <f t="shared" si="51"/>
        <v>SINAPI-I 4061</v>
      </c>
      <c r="B3285" s="367" t="s">
        <v>8342</v>
      </c>
      <c r="C3285" s="367">
        <v>4061</v>
      </c>
      <c r="D3285" s="368" t="s">
        <v>14352</v>
      </c>
      <c r="E3285" s="367" t="s">
        <v>8327</v>
      </c>
      <c r="F3285" s="367" t="s">
        <v>13029</v>
      </c>
      <c r="G3285" s="367" t="s">
        <v>13029</v>
      </c>
    </row>
    <row r="3286" spans="1:7">
      <c r="A3286" s="366" t="str">
        <f t="shared" si="51"/>
        <v>SINAPI-I 41315</v>
      </c>
      <c r="B3286" s="367" t="s">
        <v>8342</v>
      </c>
      <c r="C3286" s="367">
        <v>41315</v>
      </c>
      <c r="D3286" s="368" t="s">
        <v>14353</v>
      </c>
      <c r="E3286" s="367" t="s">
        <v>8574</v>
      </c>
      <c r="F3286" s="367" t="s">
        <v>14354</v>
      </c>
      <c r="G3286" s="367" t="s">
        <v>14354</v>
      </c>
    </row>
    <row r="3287" spans="1:7">
      <c r="A3287" s="366" t="str">
        <f t="shared" si="51"/>
        <v>SINAPI-I 43148</v>
      </c>
      <c r="B3287" s="367" t="s">
        <v>8342</v>
      </c>
      <c r="C3287" s="367">
        <v>43148</v>
      </c>
      <c r="D3287" s="368" t="s">
        <v>14355</v>
      </c>
      <c r="E3287" s="367" t="s">
        <v>8574</v>
      </c>
      <c r="F3287" s="367" t="s">
        <v>14356</v>
      </c>
      <c r="G3287" s="367" t="s">
        <v>14356</v>
      </c>
    </row>
    <row r="3288" spans="1:7">
      <c r="A3288" s="366" t="str">
        <f t="shared" si="51"/>
        <v>SINAPI-I 43147</v>
      </c>
      <c r="B3288" s="367" t="s">
        <v>8342</v>
      </c>
      <c r="C3288" s="367">
        <v>43147</v>
      </c>
      <c r="D3288" s="368" t="s">
        <v>14357</v>
      </c>
      <c r="E3288" s="367" t="s">
        <v>8574</v>
      </c>
      <c r="F3288" s="367" t="s">
        <v>14358</v>
      </c>
      <c r="G3288" s="367" t="s">
        <v>14358</v>
      </c>
    </row>
    <row r="3289" spans="1:7">
      <c r="A3289" s="366" t="str">
        <f t="shared" si="51"/>
        <v>SINAPI-I 10608</v>
      </c>
      <c r="B3289" s="367" t="s">
        <v>8342</v>
      </c>
      <c r="C3289" s="367">
        <v>10608</v>
      </c>
      <c r="D3289" s="368" t="s">
        <v>14359</v>
      </c>
      <c r="E3289" s="367" t="s">
        <v>8327</v>
      </c>
      <c r="F3289" s="367" t="s">
        <v>14360</v>
      </c>
      <c r="G3289" s="367" t="s">
        <v>14360</v>
      </c>
    </row>
    <row r="3290" spans="1:7">
      <c r="A3290" s="366" t="str">
        <f t="shared" si="51"/>
        <v>SINAPI-I 4069</v>
      </c>
      <c r="B3290" s="367" t="s">
        <v>8342</v>
      </c>
      <c r="C3290" s="367">
        <v>4069</v>
      </c>
      <c r="D3290" s="368" t="s">
        <v>14361</v>
      </c>
      <c r="E3290" s="367" t="s">
        <v>8344</v>
      </c>
      <c r="F3290" s="367" t="s">
        <v>14362</v>
      </c>
      <c r="G3290" s="367" t="s">
        <v>14363</v>
      </c>
    </row>
    <row r="3291" spans="1:7">
      <c r="A3291" s="366" t="str">
        <f t="shared" si="51"/>
        <v>SINAPI-I 40819</v>
      </c>
      <c r="B3291" s="367" t="s">
        <v>8342</v>
      </c>
      <c r="C3291" s="367">
        <v>40819</v>
      </c>
      <c r="D3291" s="368" t="s">
        <v>14364</v>
      </c>
      <c r="E3291" s="367" t="s">
        <v>8348</v>
      </c>
      <c r="F3291" s="367" t="s">
        <v>14365</v>
      </c>
      <c r="G3291" s="367" t="s">
        <v>14366</v>
      </c>
    </row>
    <row r="3292" spans="1:7">
      <c r="A3292" s="366" t="str">
        <f t="shared" si="51"/>
        <v>SINAPI-I 34361</v>
      </c>
      <c r="B3292" s="367" t="s">
        <v>8342</v>
      </c>
      <c r="C3292" s="367">
        <v>34361</v>
      </c>
      <c r="D3292" s="368" t="s">
        <v>14367</v>
      </c>
      <c r="E3292" s="367" t="s">
        <v>8574</v>
      </c>
      <c r="F3292" s="367" t="s">
        <v>11128</v>
      </c>
      <c r="G3292" s="367" t="s">
        <v>11128</v>
      </c>
    </row>
    <row r="3293" spans="1:7">
      <c r="A3293" s="366" t="str">
        <f t="shared" si="51"/>
        <v>SINAPI-I 36512</v>
      </c>
      <c r="B3293" s="367" t="s">
        <v>8342</v>
      </c>
      <c r="C3293" s="367">
        <v>36512</v>
      </c>
      <c r="D3293" s="368" t="s">
        <v>14368</v>
      </c>
      <c r="E3293" s="367" t="s">
        <v>8327</v>
      </c>
      <c r="F3293" s="367" t="s">
        <v>14369</v>
      </c>
      <c r="G3293" s="367" t="s">
        <v>14369</v>
      </c>
    </row>
    <row r="3294" spans="1:7">
      <c r="A3294" s="366" t="str">
        <f t="shared" si="51"/>
        <v>SINAPI-I 25972</v>
      </c>
      <c r="B3294" s="367" t="s">
        <v>8342</v>
      </c>
      <c r="C3294" s="367">
        <v>25972</v>
      </c>
      <c r="D3294" s="368" t="s">
        <v>14370</v>
      </c>
      <c r="E3294" s="367" t="s">
        <v>8574</v>
      </c>
      <c r="F3294" s="367" t="s">
        <v>14371</v>
      </c>
      <c r="G3294" s="367" t="s">
        <v>14371</v>
      </c>
    </row>
    <row r="3295" spans="1:7">
      <c r="A3295" s="366" t="str">
        <f t="shared" si="51"/>
        <v>SINAPI-I 25973</v>
      </c>
      <c r="B3295" s="367" t="s">
        <v>8342</v>
      </c>
      <c r="C3295" s="367">
        <v>25973</v>
      </c>
      <c r="D3295" s="368" t="s">
        <v>14372</v>
      </c>
      <c r="E3295" s="367" t="s">
        <v>8574</v>
      </c>
      <c r="F3295" s="367" t="s">
        <v>14371</v>
      </c>
      <c r="G3295" s="367" t="s">
        <v>14371</v>
      </c>
    </row>
    <row r="3296" spans="1:7">
      <c r="A3296" s="366" t="str">
        <f t="shared" si="51"/>
        <v>SINAPI-I 11697</v>
      </c>
      <c r="B3296" s="367" t="s">
        <v>8342</v>
      </c>
      <c r="C3296" s="367">
        <v>11697</v>
      </c>
      <c r="D3296" s="368" t="s">
        <v>14373</v>
      </c>
      <c r="E3296" s="367" t="s">
        <v>8327</v>
      </c>
      <c r="F3296" s="367" t="s">
        <v>14374</v>
      </c>
      <c r="G3296" s="367" t="s">
        <v>14374</v>
      </c>
    </row>
    <row r="3297" spans="1:7">
      <c r="A3297" s="366" t="str">
        <f t="shared" si="51"/>
        <v>SINAPI-I 11698</v>
      </c>
      <c r="B3297" s="367" t="s">
        <v>8342</v>
      </c>
      <c r="C3297" s="367">
        <v>11698</v>
      </c>
      <c r="D3297" s="368" t="s">
        <v>14375</v>
      </c>
      <c r="E3297" s="367" t="s">
        <v>8327</v>
      </c>
      <c r="F3297" s="367" t="s">
        <v>14376</v>
      </c>
      <c r="G3297" s="367" t="s">
        <v>14376</v>
      </c>
    </row>
    <row r="3298" spans="1:7">
      <c r="A3298" s="366" t="str">
        <f t="shared" si="51"/>
        <v>SINAPI-I 11699</v>
      </c>
      <c r="B3298" s="367" t="s">
        <v>8342</v>
      </c>
      <c r="C3298" s="367">
        <v>11699</v>
      </c>
      <c r="D3298" s="368" t="s">
        <v>14377</v>
      </c>
      <c r="E3298" s="367" t="s">
        <v>8327</v>
      </c>
      <c r="F3298" s="367" t="s">
        <v>14378</v>
      </c>
      <c r="G3298" s="367" t="s">
        <v>14378</v>
      </c>
    </row>
    <row r="3299" spans="1:7">
      <c r="A3299" s="366" t="str">
        <f t="shared" si="51"/>
        <v>SINAPI-I 10432</v>
      </c>
      <c r="B3299" s="367" t="s">
        <v>8342</v>
      </c>
      <c r="C3299" s="367">
        <v>10432</v>
      </c>
      <c r="D3299" s="368" t="s">
        <v>14379</v>
      </c>
      <c r="E3299" s="367" t="s">
        <v>8327</v>
      </c>
      <c r="F3299" s="367" t="s">
        <v>14380</v>
      </c>
      <c r="G3299" s="367" t="s">
        <v>14380</v>
      </c>
    </row>
    <row r="3300" spans="1:7">
      <c r="A3300" s="366" t="str">
        <f t="shared" si="51"/>
        <v>SINAPI-I 10430</v>
      </c>
      <c r="B3300" s="367" t="s">
        <v>8342</v>
      </c>
      <c r="C3300" s="367">
        <v>10430</v>
      </c>
      <c r="D3300" s="368" t="s">
        <v>14381</v>
      </c>
      <c r="E3300" s="367" t="s">
        <v>8327</v>
      </c>
      <c r="F3300" s="367" t="s">
        <v>14382</v>
      </c>
      <c r="G3300" s="367" t="s">
        <v>14382</v>
      </c>
    </row>
    <row r="3301" spans="1:7" ht="22.5">
      <c r="A3301" s="366" t="str">
        <f t="shared" si="51"/>
        <v>SINAPI-I 37514</v>
      </c>
      <c r="B3301" s="367" t="s">
        <v>8342</v>
      </c>
      <c r="C3301" s="367">
        <v>37514</v>
      </c>
      <c r="D3301" s="368" t="s">
        <v>14383</v>
      </c>
      <c r="E3301" s="367" t="s">
        <v>8327</v>
      </c>
      <c r="F3301" s="367" t="s">
        <v>14384</v>
      </c>
      <c r="G3301" s="367" t="s">
        <v>14384</v>
      </c>
    </row>
    <row r="3302" spans="1:7" ht="22.5">
      <c r="A3302" s="366" t="str">
        <f t="shared" si="51"/>
        <v>SINAPI-I 37519</v>
      </c>
      <c r="B3302" s="367" t="s">
        <v>8342</v>
      </c>
      <c r="C3302" s="367">
        <v>37519</v>
      </c>
      <c r="D3302" s="368" t="s">
        <v>14385</v>
      </c>
      <c r="E3302" s="367" t="s">
        <v>8327</v>
      </c>
      <c r="F3302" s="367" t="s">
        <v>14386</v>
      </c>
      <c r="G3302" s="367" t="s">
        <v>14386</v>
      </c>
    </row>
    <row r="3303" spans="1:7">
      <c r="A3303" s="366" t="str">
        <f t="shared" si="51"/>
        <v>SINAPI-I 37520</v>
      </c>
      <c r="B3303" s="367" t="s">
        <v>8342</v>
      </c>
      <c r="C3303" s="367">
        <v>37520</v>
      </c>
      <c r="D3303" s="368" t="s">
        <v>14387</v>
      </c>
      <c r="E3303" s="367" t="s">
        <v>8327</v>
      </c>
      <c r="F3303" s="367" t="s">
        <v>14388</v>
      </c>
      <c r="G3303" s="367" t="s">
        <v>14388</v>
      </c>
    </row>
    <row r="3304" spans="1:7">
      <c r="A3304" s="366" t="str">
        <f t="shared" si="51"/>
        <v>SINAPI-I 37521</v>
      </c>
      <c r="B3304" s="367" t="s">
        <v>8342</v>
      </c>
      <c r="C3304" s="367">
        <v>37521</v>
      </c>
      <c r="D3304" s="368" t="s">
        <v>14389</v>
      </c>
      <c r="E3304" s="367" t="s">
        <v>8327</v>
      </c>
      <c r="F3304" s="367" t="s">
        <v>14390</v>
      </c>
      <c r="G3304" s="367" t="s">
        <v>14390</v>
      </c>
    </row>
    <row r="3305" spans="1:7">
      <c r="A3305" s="366" t="str">
        <f t="shared" si="51"/>
        <v>SINAPI-I 37522</v>
      </c>
      <c r="B3305" s="367" t="s">
        <v>8342</v>
      </c>
      <c r="C3305" s="367">
        <v>37522</v>
      </c>
      <c r="D3305" s="368" t="s">
        <v>14391</v>
      </c>
      <c r="E3305" s="367" t="s">
        <v>8327</v>
      </c>
      <c r="F3305" s="367" t="s">
        <v>14392</v>
      </c>
      <c r="G3305" s="367" t="s">
        <v>14392</v>
      </c>
    </row>
    <row r="3306" spans="1:7" ht="22.5">
      <c r="A3306" s="366" t="str">
        <f t="shared" si="51"/>
        <v>SINAPI-I 21109</v>
      </c>
      <c r="B3306" s="367" t="s">
        <v>8342</v>
      </c>
      <c r="C3306" s="367">
        <v>21109</v>
      </c>
      <c r="D3306" s="368" t="s">
        <v>14393</v>
      </c>
      <c r="E3306" s="367" t="s">
        <v>8327</v>
      </c>
      <c r="F3306" s="367" t="s">
        <v>14394</v>
      </c>
      <c r="G3306" s="367" t="s">
        <v>14394</v>
      </c>
    </row>
    <row r="3307" spans="1:7">
      <c r="A3307" s="366" t="str">
        <f t="shared" si="51"/>
        <v>SINAPI-I 36800</v>
      </c>
      <c r="B3307" s="367" t="s">
        <v>8342</v>
      </c>
      <c r="C3307" s="367">
        <v>36800</v>
      </c>
      <c r="D3307" s="368" t="s">
        <v>14395</v>
      </c>
      <c r="E3307" s="367" t="s">
        <v>8327</v>
      </c>
      <c r="F3307" s="367" t="s">
        <v>14396</v>
      </c>
      <c r="G3307" s="367" t="s">
        <v>14396</v>
      </c>
    </row>
    <row r="3308" spans="1:7">
      <c r="A3308" s="366" t="str">
        <f t="shared" si="51"/>
        <v>SINAPI-I 11769</v>
      </c>
      <c r="B3308" s="367" t="s">
        <v>8342</v>
      </c>
      <c r="C3308" s="367">
        <v>11769</v>
      </c>
      <c r="D3308" s="368" t="s">
        <v>14397</v>
      </c>
      <c r="E3308" s="367" t="s">
        <v>8327</v>
      </c>
      <c r="F3308" s="367" t="s">
        <v>14398</v>
      </c>
      <c r="G3308" s="367" t="s">
        <v>14398</v>
      </c>
    </row>
    <row r="3309" spans="1:7">
      <c r="A3309" s="366" t="str">
        <f t="shared" si="51"/>
        <v>SINAPI-I 36793</v>
      </c>
      <c r="B3309" s="367" t="s">
        <v>8342</v>
      </c>
      <c r="C3309" s="367">
        <v>36793</v>
      </c>
      <c r="D3309" s="368" t="s">
        <v>14399</v>
      </c>
      <c r="E3309" s="367" t="s">
        <v>8327</v>
      </c>
      <c r="F3309" s="367" t="s">
        <v>14400</v>
      </c>
      <c r="G3309" s="367" t="s">
        <v>14400</v>
      </c>
    </row>
    <row r="3310" spans="1:7" ht="22.5">
      <c r="A3310" s="366" t="str">
        <f t="shared" si="51"/>
        <v>SINAPI-I 37546</v>
      </c>
      <c r="B3310" s="367" t="s">
        <v>8342</v>
      </c>
      <c r="C3310" s="367">
        <v>37546</v>
      </c>
      <c r="D3310" s="368" t="s">
        <v>14401</v>
      </c>
      <c r="E3310" s="367" t="s">
        <v>8327</v>
      </c>
      <c r="F3310" s="367" t="s">
        <v>14402</v>
      </c>
      <c r="G3310" s="367" t="s">
        <v>14402</v>
      </c>
    </row>
    <row r="3311" spans="1:7" ht="22.5">
      <c r="A3311" s="366" t="str">
        <f t="shared" si="51"/>
        <v>SINAPI-I 37544</v>
      </c>
      <c r="B3311" s="367" t="s">
        <v>8342</v>
      </c>
      <c r="C3311" s="367">
        <v>37544</v>
      </c>
      <c r="D3311" s="368" t="s">
        <v>14403</v>
      </c>
      <c r="E3311" s="367" t="s">
        <v>8327</v>
      </c>
      <c r="F3311" s="367" t="s">
        <v>14404</v>
      </c>
      <c r="G3311" s="367" t="s">
        <v>14404</v>
      </c>
    </row>
    <row r="3312" spans="1:7" ht="22.5">
      <c r="A3312" s="366" t="str">
        <f t="shared" si="51"/>
        <v>SINAPI-I 37545</v>
      </c>
      <c r="B3312" s="367" t="s">
        <v>8342</v>
      </c>
      <c r="C3312" s="367">
        <v>37545</v>
      </c>
      <c r="D3312" s="368" t="s">
        <v>14405</v>
      </c>
      <c r="E3312" s="367" t="s">
        <v>8327</v>
      </c>
      <c r="F3312" s="367" t="s">
        <v>14406</v>
      </c>
      <c r="G3312" s="367" t="s">
        <v>14406</v>
      </c>
    </row>
    <row r="3313" spans="1:7">
      <c r="A3313" s="366" t="str">
        <f t="shared" si="51"/>
        <v>SINAPI-I 11771</v>
      </c>
      <c r="B3313" s="367" t="s">
        <v>8342</v>
      </c>
      <c r="C3313" s="367">
        <v>11771</v>
      </c>
      <c r="D3313" s="368" t="s">
        <v>14407</v>
      </c>
      <c r="E3313" s="367" t="s">
        <v>8327</v>
      </c>
      <c r="F3313" s="367" t="s">
        <v>14408</v>
      </c>
      <c r="G3313" s="367" t="s">
        <v>14408</v>
      </c>
    </row>
    <row r="3314" spans="1:7" ht="22.5">
      <c r="A3314" s="366" t="str">
        <f t="shared" si="51"/>
        <v>SINAPI-I 39919</v>
      </c>
      <c r="B3314" s="367" t="s">
        <v>8342</v>
      </c>
      <c r="C3314" s="367">
        <v>39919</v>
      </c>
      <c r="D3314" s="368" t="s">
        <v>14409</v>
      </c>
      <c r="E3314" s="367" t="s">
        <v>8327</v>
      </c>
      <c r="F3314" s="367" t="s">
        <v>14410</v>
      </c>
      <c r="G3314" s="367" t="s">
        <v>14410</v>
      </c>
    </row>
    <row r="3315" spans="1:7">
      <c r="A3315" s="366" t="str">
        <f t="shared" si="51"/>
        <v>SINAPI-I 38385</v>
      </c>
      <c r="B3315" s="367" t="s">
        <v>8342</v>
      </c>
      <c r="C3315" s="367">
        <v>38385</v>
      </c>
      <c r="D3315" s="368" t="s">
        <v>14411</v>
      </c>
      <c r="E3315" s="367" t="s">
        <v>8327</v>
      </c>
      <c r="F3315" s="367" t="s">
        <v>14412</v>
      </c>
      <c r="G3315" s="367" t="s">
        <v>14412</v>
      </c>
    </row>
    <row r="3316" spans="1:7">
      <c r="A3316" s="366" t="str">
        <f t="shared" si="51"/>
        <v>SINAPI-I 37587</v>
      </c>
      <c r="B3316" s="367" t="s">
        <v>8342</v>
      </c>
      <c r="C3316" s="367">
        <v>37587</v>
      </c>
      <c r="D3316" s="368" t="s">
        <v>14413</v>
      </c>
      <c r="E3316" s="367" t="s">
        <v>8327</v>
      </c>
      <c r="F3316" s="367" t="s">
        <v>14414</v>
      </c>
      <c r="G3316" s="367" t="s">
        <v>14414</v>
      </c>
    </row>
    <row r="3317" spans="1:7">
      <c r="A3317" s="366" t="str">
        <f t="shared" si="51"/>
        <v>SINAPI-I 11561</v>
      </c>
      <c r="B3317" s="367" t="s">
        <v>8342</v>
      </c>
      <c r="C3317" s="367">
        <v>11561</v>
      </c>
      <c r="D3317" s="368" t="s">
        <v>14415</v>
      </c>
      <c r="E3317" s="367" t="s">
        <v>8327</v>
      </c>
      <c r="F3317" s="367" t="s">
        <v>14416</v>
      </c>
      <c r="G3317" s="367" t="s">
        <v>14416</v>
      </c>
    </row>
    <row r="3318" spans="1:7">
      <c r="A3318" s="366" t="str">
        <f t="shared" si="51"/>
        <v>SINAPI-I 11560</v>
      </c>
      <c r="B3318" s="367" t="s">
        <v>8342</v>
      </c>
      <c r="C3318" s="367">
        <v>11560</v>
      </c>
      <c r="D3318" s="368" t="s">
        <v>14417</v>
      </c>
      <c r="E3318" s="367" t="s">
        <v>8327</v>
      </c>
      <c r="F3318" s="367" t="s">
        <v>12059</v>
      </c>
      <c r="G3318" s="367" t="s">
        <v>12059</v>
      </c>
    </row>
    <row r="3319" spans="1:7">
      <c r="A3319" s="366" t="str">
        <f t="shared" si="51"/>
        <v>SINAPI-I 11499</v>
      </c>
      <c r="B3319" s="367" t="s">
        <v>8342</v>
      </c>
      <c r="C3319" s="367">
        <v>11499</v>
      </c>
      <c r="D3319" s="368" t="s">
        <v>14418</v>
      </c>
      <c r="E3319" s="367" t="s">
        <v>8327</v>
      </c>
      <c r="F3319" s="367" t="s">
        <v>14419</v>
      </c>
      <c r="G3319" s="367" t="s">
        <v>14419</v>
      </c>
    </row>
    <row r="3320" spans="1:7">
      <c r="A3320" s="366" t="str">
        <f t="shared" si="51"/>
        <v>SINAPI-I 34761</v>
      </c>
      <c r="B3320" s="367" t="s">
        <v>8342</v>
      </c>
      <c r="C3320" s="367">
        <v>34761</v>
      </c>
      <c r="D3320" s="368" t="s">
        <v>14420</v>
      </c>
      <c r="E3320" s="367" t="s">
        <v>8344</v>
      </c>
      <c r="F3320" s="367" t="s">
        <v>14421</v>
      </c>
      <c r="G3320" s="367" t="s">
        <v>14422</v>
      </c>
    </row>
    <row r="3321" spans="1:7">
      <c r="A3321" s="366" t="str">
        <f t="shared" si="51"/>
        <v>SINAPI-I 40924</v>
      </c>
      <c r="B3321" s="367" t="s">
        <v>8342</v>
      </c>
      <c r="C3321" s="367">
        <v>40924</v>
      </c>
      <c r="D3321" s="368" t="s">
        <v>14423</v>
      </c>
      <c r="E3321" s="367" t="s">
        <v>8348</v>
      </c>
      <c r="F3321" s="367" t="s">
        <v>14424</v>
      </c>
      <c r="G3321" s="367" t="s">
        <v>14425</v>
      </c>
    </row>
    <row r="3322" spans="1:7">
      <c r="A3322" s="366" t="str">
        <f t="shared" si="51"/>
        <v>SINAPI-I 25957</v>
      </c>
      <c r="B3322" s="367" t="s">
        <v>8342</v>
      </c>
      <c r="C3322" s="367">
        <v>25957</v>
      </c>
      <c r="D3322" s="368" t="s">
        <v>14426</v>
      </c>
      <c r="E3322" s="367" t="s">
        <v>8344</v>
      </c>
      <c r="F3322" s="367" t="s">
        <v>14427</v>
      </c>
      <c r="G3322" s="367" t="s">
        <v>14428</v>
      </c>
    </row>
    <row r="3323" spans="1:7">
      <c r="A3323" s="366" t="str">
        <f t="shared" si="51"/>
        <v>SINAPI-I 40983</v>
      </c>
      <c r="B3323" s="367" t="s">
        <v>8342</v>
      </c>
      <c r="C3323" s="367">
        <v>40983</v>
      </c>
      <c r="D3323" s="368" t="s">
        <v>14429</v>
      </c>
      <c r="E3323" s="367" t="s">
        <v>8348</v>
      </c>
      <c r="F3323" s="367" t="s">
        <v>14430</v>
      </c>
      <c r="G3323" s="367" t="s">
        <v>14431</v>
      </c>
    </row>
    <row r="3324" spans="1:7">
      <c r="A3324" s="366" t="str">
        <f t="shared" si="51"/>
        <v>SINAPI-I 2437</v>
      </c>
      <c r="B3324" s="367" t="s">
        <v>8342</v>
      </c>
      <c r="C3324" s="367">
        <v>2437</v>
      </c>
      <c r="D3324" s="368" t="s">
        <v>14432</v>
      </c>
      <c r="E3324" s="367" t="s">
        <v>8344</v>
      </c>
      <c r="F3324" s="367" t="s">
        <v>12183</v>
      </c>
      <c r="G3324" s="367" t="s">
        <v>14433</v>
      </c>
    </row>
    <row r="3325" spans="1:7">
      <c r="A3325" s="366" t="str">
        <f t="shared" si="51"/>
        <v>SINAPI-I 40921</v>
      </c>
      <c r="B3325" s="367" t="s">
        <v>8342</v>
      </c>
      <c r="C3325" s="367">
        <v>40921</v>
      </c>
      <c r="D3325" s="368" t="s">
        <v>14434</v>
      </c>
      <c r="E3325" s="367" t="s">
        <v>8348</v>
      </c>
      <c r="F3325" s="367" t="s">
        <v>14435</v>
      </c>
      <c r="G3325" s="367" t="s">
        <v>14436</v>
      </c>
    </row>
    <row r="3326" spans="1:7" ht="22.5">
      <c r="A3326" s="366" t="str">
        <f t="shared" si="51"/>
        <v>SINAPI-I 14252</v>
      </c>
      <c r="B3326" s="367" t="s">
        <v>8342</v>
      </c>
      <c r="C3326" s="367">
        <v>14252</v>
      </c>
      <c r="D3326" s="368" t="s">
        <v>14437</v>
      </c>
      <c r="E3326" s="367" t="s">
        <v>8327</v>
      </c>
      <c r="F3326" s="367" t="s">
        <v>14438</v>
      </c>
      <c r="G3326" s="367" t="s">
        <v>14438</v>
      </c>
    </row>
    <row r="3327" spans="1:7" ht="22.5">
      <c r="A3327" s="366" t="str">
        <f t="shared" si="51"/>
        <v>SINAPI-I 730</v>
      </c>
      <c r="B3327" s="367" t="s">
        <v>8342</v>
      </c>
      <c r="C3327" s="367">
        <v>730</v>
      </c>
      <c r="D3327" s="368" t="s">
        <v>14439</v>
      </c>
      <c r="E3327" s="367" t="s">
        <v>8327</v>
      </c>
      <c r="F3327" s="367" t="s">
        <v>14440</v>
      </c>
      <c r="G3327" s="367" t="s">
        <v>14440</v>
      </c>
    </row>
    <row r="3328" spans="1:7" ht="22.5">
      <c r="A3328" s="366" t="str">
        <f t="shared" si="51"/>
        <v>SINAPI-I 723</v>
      </c>
      <c r="B3328" s="367" t="s">
        <v>8342</v>
      </c>
      <c r="C3328" s="367">
        <v>723</v>
      </c>
      <c r="D3328" s="368" t="s">
        <v>14441</v>
      </c>
      <c r="E3328" s="367" t="s">
        <v>8327</v>
      </c>
      <c r="F3328" s="367" t="s">
        <v>14442</v>
      </c>
      <c r="G3328" s="367" t="s">
        <v>14442</v>
      </c>
    </row>
    <row r="3329" spans="1:7" ht="22.5">
      <c r="A3329" s="366" t="str">
        <f t="shared" si="51"/>
        <v>SINAPI-I 36502</v>
      </c>
      <c r="B3329" s="367" t="s">
        <v>8342</v>
      </c>
      <c r="C3329" s="367">
        <v>36502</v>
      </c>
      <c r="D3329" s="368" t="s">
        <v>14443</v>
      </c>
      <c r="E3329" s="367" t="s">
        <v>8327</v>
      </c>
      <c r="F3329" s="367" t="s">
        <v>14444</v>
      </c>
      <c r="G3329" s="367" t="s">
        <v>14444</v>
      </c>
    </row>
    <row r="3330" spans="1:7" ht="22.5">
      <c r="A3330" s="366" t="str">
        <f t="shared" si="51"/>
        <v>SINAPI-I 36503</v>
      </c>
      <c r="B3330" s="367" t="s">
        <v>8342</v>
      </c>
      <c r="C3330" s="367">
        <v>36503</v>
      </c>
      <c r="D3330" s="368" t="s">
        <v>14445</v>
      </c>
      <c r="E3330" s="367" t="s">
        <v>8327</v>
      </c>
      <c r="F3330" s="367" t="s">
        <v>14446</v>
      </c>
      <c r="G3330" s="367" t="s">
        <v>14446</v>
      </c>
    </row>
    <row r="3331" spans="1:7" ht="22.5">
      <c r="A3331" s="366" t="str">
        <f t="shared" si="51"/>
        <v>SINAPI-I 4090</v>
      </c>
      <c r="B3331" s="367" t="s">
        <v>8342</v>
      </c>
      <c r="C3331" s="367">
        <v>4090</v>
      </c>
      <c r="D3331" s="368" t="s">
        <v>14447</v>
      </c>
      <c r="E3331" s="367" t="s">
        <v>8327</v>
      </c>
      <c r="F3331" s="367" t="s">
        <v>14448</v>
      </c>
      <c r="G3331" s="367" t="s">
        <v>14448</v>
      </c>
    </row>
    <row r="3332" spans="1:7" ht="22.5">
      <c r="A3332" s="366" t="str">
        <f t="shared" si="51"/>
        <v>SINAPI-I 13227</v>
      </c>
      <c r="B3332" s="367" t="s">
        <v>8342</v>
      </c>
      <c r="C3332" s="367">
        <v>13227</v>
      </c>
      <c r="D3332" s="368" t="s">
        <v>14449</v>
      </c>
      <c r="E3332" s="367" t="s">
        <v>8327</v>
      </c>
      <c r="F3332" s="367" t="s">
        <v>14450</v>
      </c>
      <c r="G3332" s="367" t="s">
        <v>14450</v>
      </c>
    </row>
    <row r="3333" spans="1:7" ht="22.5">
      <c r="A3333" s="366" t="str">
        <f t="shared" si="51"/>
        <v>SINAPI-I 10597</v>
      </c>
      <c r="B3333" s="367" t="s">
        <v>8342</v>
      </c>
      <c r="C3333" s="367">
        <v>10597</v>
      </c>
      <c r="D3333" s="368" t="s">
        <v>14451</v>
      </c>
      <c r="E3333" s="367" t="s">
        <v>8327</v>
      </c>
      <c r="F3333" s="367" t="s">
        <v>14452</v>
      </c>
      <c r="G3333" s="367" t="s">
        <v>14452</v>
      </c>
    </row>
    <row r="3334" spans="1:7">
      <c r="A3334" s="366" t="str">
        <f t="shared" si="51"/>
        <v>SINAPI-I 39628</v>
      </c>
      <c r="B3334" s="367" t="s">
        <v>8342</v>
      </c>
      <c r="C3334" s="367">
        <v>39628</v>
      </c>
      <c r="D3334" s="368" t="s">
        <v>14453</v>
      </c>
      <c r="E3334" s="367" t="s">
        <v>8327</v>
      </c>
      <c r="F3334" s="367" t="s">
        <v>14454</v>
      </c>
      <c r="G3334" s="367" t="s">
        <v>14454</v>
      </c>
    </row>
    <row r="3335" spans="1:7">
      <c r="A3335" s="366" t="str">
        <f t="shared" ref="A3335:A3398" si="52">CONCATENAR</f>
        <v>SINAPI-I 39404</v>
      </c>
      <c r="B3335" s="367" t="s">
        <v>8342</v>
      </c>
      <c r="C3335" s="367">
        <v>39404</v>
      </c>
      <c r="D3335" s="368" t="s">
        <v>14455</v>
      </c>
      <c r="E3335" s="367" t="s">
        <v>8327</v>
      </c>
      <c r="F3335" s="367" t="s">
        <v>14456</v>
      </c>
      <c r="G3335" s="367" t="s">
        <v>14456</v>
      </c>
    </row>
    <row r="3336" spans="1:7">
      <c r="A3336" s="366" t="str">
        <f t="shared" si="52"/>
        <v>SINAPI-I 39402</v>
      </c>
      <c r="B3336" s="367" t="s">
        <v>8342</v>
      </c>
      <c r="C3336" s="367">
        <v>39402</v>
      </c>
      <c r="D3336" s="368" t="s">
        <v>14457</v>
      </c>
      <c r="E3336" s="367" t="s">
        <v>8327</v>
      </c>
      <c r="F3336" s="367" t="s">
        <v>14458</v>
      </c>
      <c r="G3336" s="367" t="s">
        <v>14458</v>
      </c>
    </row>
    <row r="3337" spans="1:7">
      <c r="A3337" s="366" t="str">
        <f t="shared" si="52"/>
        <v>SINAPI-I 39403</v>
      </c>
      <c r="B3337" s="367" t="s">
        <v>8342</v>
      </c>
      <c r="C3337" s="367">
        <v>39403</v>
      </c>
      <c r="D3337" s="368" t="s">
        <v>14459</v>
      </c>
      <c r="E3337" s="367" t="s">
        <v>8327</v>
      </c>
      <c r="F3337" s="367" t="s">
        <v>14460</v>
      </c>
      <c r="G3337" s="367" t="s">
        <v>14460</v>
      </c>
    </row>
    <row r="3338" spans="1:7">
      <c r="A3338" s="366" t="str">
        <f t="shared" si="52"/>
        <v>SINAPI-I 4093</v>
      </c>
      <c r="B3338" s="367" t="s">
        <v>8342</v>
      </c>
      <c r="C3338" s="367">
        <v>4093</v>
      </c>
      <c r="D3338" s="368" t="s">
        <v>14461</v>
      </c>
      <c r="E3338" s="367" t="s">
        <v>8344</v>
      </c>
      <c r="F3338" s="367" t="s">
        <v>11087</v>
      </c>
      <c r="G3338" s="367" t="s">
        <v>14462</v>
      </c>
    </row>
    <row r="3339" spans="1:7">
      <c r="A3339" s="366" t="str">
        <f t="shared" si="52"/>
        <v>SINAPI-I 10512</v>
      </c>
      <c r="B3339" s="367" t="s">
        <v>8342</v>
      </c>
      <c r="C3339" s="367">
        <v>10512</v>
      </c>
      <c r="D3339" s="368" t="s">
        <v>14463</v>
      </c>
      <c r="E3339" s="367" t="s">
        <v>8348</v>
      </c>
      <c r="F3339" s="367" t="s">
        <v>14464</v>
      </c>
      <c r="G3339" s="367" t="s">
        <v>14465</v>
      </c>
    </row>
    <row r="3340" spans="1:7">
      <c r="A3340" s="366" t="str">
        <f t="shared" si="52"/>
        <v>SINAPI-I 20020</v>
      </c>
      <c r="B3340" s="367" t="s">
        <v>8342</v>
      </c>
      <c r="C3340" s="367">
        <v>20020</v>
      </c>
      <c r="D3340" s="368" t="s">
        <v>14466</v>
      </c>
      <c r="E3340" s="367" t="s">
        <v>8344</v>
      </c>
      <c r="F3340" s="367" t="s">
        <v>10337</v>
      </c>
      <c r="G3340" s="367" t="s">
        <v>14467</v>
      </c>
    </row>
    <row r="3341" spans="1:7">
      <c r="A3341" s="366" t="str">
        <f t="shared" si="52"/>
        <v>SINAPI-I 41038</v>
      </c>
      <c r="B3341" s="367" t="s">
        <v>8342</v>
      </c>
      <c r="C3341" s="367">
        <v>41038</v>
      </c>
      <c r="D3341" s="368" t="s">
        <v>14468</v>
      </c>
      <c r="E3341" s="367" t="s">
        <v>8348</v>
      </c>
      <c r="F3341" s="367" t="s">
        <v>14469</v>
      </c>
      <c r="G3341" s="367" t="s">
        <v>14470</v>
      </c>
    </row>
    <row r="3342" spans="1:7">
      <c r="A3342" s="366" t="str">
        <f t="shared" si="52"/>
        <v>SINAPI-I 4094</v>
      </c>
      <c r="B3342" s="367" t="s">
        <v>8342</v>
      </c>
      <c r="C3342" s="367">
        <v>4094</v>
      </c>
      <c r="D3342" s="368" t="s">
        <v>14471</v>
      </c>
      <c r="E3342" s="367" t="s">
        <v>8344</v>
      </c>
      <c r="F3342" s="367" t="s">
        <v>14472</v>
      </c>
      <c r="G3342" s="367" t="s">
        <v>14473</v>
      </c>
    </row>
    <row r="3343" spans="1:7">
      <c r="A3343" s="366" t="str">
        <f t="shared" si="52"/>
        <v>SINAPI-I 40988</v>
      </c>
      <c r="B3343" s="367" t="s">
        <v>8342</v>
      </c>
      <c r="C3343" s="367">
        <v>40988</v>
      </c>
      <c r="D3343" s="368" t="s">
        <v>14474</v>
      </c>
      <c r="E3343" s="367" t="s">
        <v>8348</v>
      </c>
      <c r="F3343" s="367" t="s">
        <v>14475</v>
      </c>
      <c r="G3343" s="367" t="s">
        <v>14476</v>
      </c>
    </row>
    <row r="3344" spans="1:7">
      <c r="A3344" s="366" t="str">
        <f t="shared" si="52"/>
        <v>SINAPI-I 4095</v>
      </c>
      <c r="B3344" s="367" t="s">
        <v>8342</v>
      </c>
      <c r="C3344" s="367">
        <v>4095</v>
      </c>
      <c r="D3344" s="368" t="s">
        <v>14477</v>
      </c>
      <c r="E3344" s="367" t="s">
        <v>8344</v>
      </c>
      <c r="F3344" s="367" t="s">
        <v>11886</v>
      </c>
      <c r="G3344" s="367" t="s">
        <v>14478</v>
      </c>
    </row>
    <row r="3345" spans="1:7">
      <c r="A3345" s="366" t="str">
        <f t="shared" si="52"/>
        <v>SINAPI-I 40990</v>
      </c>
      <c r="B3345" s="367" t="s">
        <v>8342</v>
      </c>
      <c r="C3345" s="367">
        <v>40990</v>
      </c>
      <c r="D3345" s="368" t="s">
        <v>14479</v>
      </c>
      <c r="E3345" s="367" t="s">
        <v>8348</v>
      </c>
      <c r="F3345" s="367" t="s">
        <v>14480</v>
      </c>
      <c r="G3345" s="367" t="s">
        <v>14481</v>
      </c>
    </row>
    <row r="3346" spans="1:7">
      <c r="A3346" s="366" t="str">
        <f t="shared" si="52"/>
        <v>SINAPI-I 4097</v>
      </c>
      <c r="B3346" s="367" t="s">
        <v>8342</v>
      </c>
      <c r="C3346" s="367">
        <v>4097</v>
      </c>
      <c r="D3346" s="368" t="s">
        <v>14482</v>
      </c>
      <c r="E3346" s="367" t="s">
        <v>8344</v>
      </c>
      <c r="F3346" s="367" t="s">
        <v>8710</v>
      </c>
      <c r="G3346" s="367" t="s">
        <v>14483</v>
      </c>
    </row>
    <row r="3347" spans="1:7">
      <c r="A3347" s="366" t="str">
        <f t="shared" si="52"/>
        <v>SINAPI-I 40994</v>
      </c>
      <c r="B3347" s="367" t="s">
        <v>8342</v>
      </c>
      <c r="C3347" s="367">
        <v>40994</v>
      </c>
      <c r="D3347" s="368" t="s">
        <v>14484</v>
      </c>
      <c r="E3347" s="367" t="s">
        <v>8348</v>
      </c>
      <c r="F3347" s="367" t="s">
        <v>14485</v>
      </c>
      <c r="G3347" s="367" t="s">
        <v>14486</v>
      </c>
    </row>
    <row r="3348" spans="1:7">
      <c r="A3348" s="366" t="str">
        <f t="shared" si="52"/>
        <v>SINAPI-I 4096</v>
      </c>
      <c r="B3348" s="367" t="s">
        <v>8342</v>
      </c>
      <c r="C3348" s="367">
        <v>4096</v>
      </c>
      <c r="D3348" s="368" t="s">
        <v>14487</v>
      </c>
      <c r="E3348" s="367" t="s">
        <v>8344</v>
      </c>
      <c r="F3348" s="367" t="s">
        <v>14488</v>
      </c>
      <c r="G3348" s="367" t="s">
        <v>14489</v>
      </c>
    </row>
    <row r="3349" spans="1:7">
      <c r="A3349" s="366" t="str">
        <f t="shared" si="52"/>
        <v>SINAPI-I 40992</v>
      </c>
      <c r="B3349" s="367" t="s">
        <v>8342</v>
      </c>
      <c r="C3349" s="367">
        <v>40992</v>
      </c>
      <c r="D3349" s="368" t="s">
        <v>14490</v>
      </c>
      <c r="E3349" s="367" t="s">
        <v>8348</v>
      </c>
      <c r="F3349" s="367" t="s">
        <v>14491</v>
      </c>
      <c r="G3349" s="367" t="s">
        <v>14492</v>
      </c>
    </row>
    <row r="3350" spans="1:7">
      <c r="A3350" s="366" t="str">
        <f t="shared" si="52"/>
        <v>SINAPI-I 13955</v>
      </c>
      <c r="B3350" s="367" t="s">
        <v>8342</v>
      </c>
      <c r="C3350" s="367">
        <v>13955</v>
      </c>
      <c r="D3350" s="368" t="s">
        <v>14493</v>
      </c>
      <c r="E3350" s="367" t="s">
        <v>8327</v>
      </c>
      <c r="F3350" s="367" t="s">
        <v>14494</v>
      </c>
      <c r="G3350" s="367" t="s">
        <v>14494</v>
      </c>
    </row>
    <row r="3351" spans="1:7">
      <c r="A3351" s="366" t="str">
        <f t="shared" si="52"/>
        <v>SINAPI-I 4114</v>
      </c>
      <c r="B3351" s="367" t="s">
        <v>8342</v>
      </c>
      <c r="C3351" s="367">
        <v>4114</v>
      </c>
      <c r="D3351" s="368" t="s">
        <v>14495</v>
      </c>
      <c r="E3351" s="367" t="s">
        <v>8327</v>
      </c>
      <c r="F3351" s="367" t="s">
        <v>14496</v>
      </c>
      <c r="G3351" s="367" t="s">
        <v>14496</v>
      </c>
    </row>
    <row r="3352" spans="1:7">
      <c r="A3352" s="366" t="str">
        <f t="shared" si="52"/>
        <v>SINAPI-I 36797</v>
      </c>
      <c r="B3352" s="367" t="s">
        <v>8342</v>
      </c>
      <c r="C3352" s="367">
        <v>36797</v>
      </c>
      <c r="D3352" s="368" t="s">
        <v>14497</v>
      </c>
      <c r="E3352" s="367" t="s">
        <v>8327</v>
      </c>
      <c r="F3352" s="367" t="s">
        <v>14498</v>
      </c>
      <c r="G3352" s="367" t="s">
        <v>14498</v>
      </c>
    </row>
    <row r="3353" spans="1:7">
      <c r="A3353" s="366" t="str">
        <f t="shared" si="52"/>
        <v>SINAPI-I 4107</v>
      </c>
      <c r="B3353" s="367" t="s">
        <v>8342</v>
      </c>
      <c r="C3353" s="367">
        <v>4107</v>
      </c>
      <c r="D3353" s="368" t="s">
        <v>14499</v>
      </c>
      <c r="E3353" s="367" t="s">
        <v>8327</v>
      </c>
      <c r="F3353" s="367" t="s">
        <v>14500</v>
      </c>
      <c r="G3353" s="367" t="s">
        <v>14500</v>
      </c>
    </row>
    <row r="3354" spans="1:7">
      <c r="A3354" s="366" t="str">
        <f t="shared" si="52"/>
        <v>SINAPI-I 36799</v>
      </c>
      <c r="B3354" s="367" t="s">
        <v>8342</v>
      </c>
      <c r="C3354" s="367">
        <v>36799</v>
      </c>
      <c r="D3354" s="368" t="s">
        <v>14501</v>
      </c>
      <c r="E3354" s="367" t="s">
        <v>8327</v>
      </c>
      <c r="F3354" s="367" t="s">
        <v>10789</v>
      </c>
      <c r="G3354" s="367" t="s">
        <v>10789</v>
      </c>
    </row>
    <row r="3355" spans="1:7">
      <c r="A3355" s="366" t="str">
        <f t="shared" si="52"/>
        <v>SINAPI-I 4108</v>
      </c>
      <c r="B3355" s="367" t="s">
        <v>8342</v>
      </c>
      <c r="C3355" s="367">
        <v>4108</v>
      </c>
      <c r="D3355" s="368" t="s">
        <v>14502</v>
      </c>
      <c r="E3355" s="367" t="s">
        <v>8327</v>
      </c>
      <c r="F3355" s="367" t="s">
        <v>12288</v>
      </c>
      <c r="G3355" s="367" t="s">
        <v>12288</v>
      </c>
    </row>
    <row r="3356" spans="1:7">
      <c r="A3356" s="366" t="str">
        <f t="shared" si="52"/>
        <v>SINAPI-I 4102</v>
      </c>
      <c r="B3356" s="367" t="s">
        <v>8342</v>
      </c>
      <c r="C3356" s="367">
        <v>4102</v>
      </c>
      <c r="D3356" s="368" t="s">
        <v>14503</v>
      </c>
      <c r="E3356" s="367" t="s">
        <v>8327</v>
      </c>
      <c r="F3356" s="367" t="s">
        <v>14504</v>
      </c>
      <c r="G3356" s="367" t="s">
        <v>14504</v>
      </c>
    </row>
    <row r="3357" spans="1:7" ht="22.5">
      <c r="A3357" s="366" t="str">
        <f t="shared" si="52"/>
        <v>SINAPI-I 10826</v>
      </c>
      <c r="B3357" s="367" t="s">
        <v>8342</v>
      </c>
      <c r="C3357" s="367">
        <v>10826</v>
      </c>
      <c r="D3357" s="368" t="s">
        <v>14505</v>
      </c>
      <c r="E3357" s="367" t="s">
        <v>8327</v>
      </c>
      <c r="F3357" s="367" t="s">
        <v>14506</v>
      </c>
      <c r="G3357" s="367" t="s">
        <v>14506</v>
      </c>
    </row>
    <row r="3358" spans="1:7">
      <c r="A3358" s="366" t="str">
        <f t="shared" si="52"/>
        <v>SINAPI-I 365</v>
      </c>
      <c r="B3358" s="367" t="s">
        <v>8342</v>
      </c>
      <c r="C3358" s="367">
        <v>365</v>
      </c>
      <c r="D3358" s="368" t="s">
        <v>14507</v>
      </c>
      <c r="E3358" s="367" t="s">
        <v>8327</v>
      </c>
      <c r="F3358" s="367" t="s">
        <v>14508</v>
      </c>
      <c r="G3358" s="367" t="s">
        <v>14508</v>
      </c>
    </row>
    <row r="3359" spans="1:7">
      <c r="A3359" s="366" t="str">
        <f t="shared" si="52"/>
        <v>SINAPI-I 38639</v>
      </c>
      <c r="B3359" s="367" t="s">
        <v>8342</v>
      </c>
      <c r="C3359" s="367">
        <v>38639</v>
      </c>
      <c r="D3359" s="368" t="s">
        <v>14509</v>
      </c>
      <c r="E3359" s="367" t="s">
        <v>8327</v>
      </c>
      <c r="F3359" s="367" t="s">
        <v>14510</v>
      </c>
      <c r="G3359" s="367" t="s">
        <v>14510</v>
      </c>
    </row>
    <row r="3360" spans="1:7">
      <c r="A3360" s="366" t="str">
        <f t="shared" si="52"/>
        <v>SINAPI-I 38640</v>
      </c>
      <c r="B3360" s="367" t="s">
        <v>8342</v>
      </c>
      <c r="C3360" s="367">
        <v>38640</v>
      </c>
      <c r="D3360" s="368" t="s">
        <v>14511</v>
      </c>
      <c r="E3360" s="367" t="s">
        <v>8327</v>
      </c>
      <c r="F3360" s="367" t="s">
        <v>8969</v>
      </c>
      <c r="G3360" s="367" t="s">
        <v>8969</v>
      </c>
    </row>
    <row r="3361" spans="1:7" ht="22.5">
      <c r="A3361" s="366" t="str">
        <f t="shared" si="52"/>
        <v>SINAPI-I 358</v>
      </c>
      <c r="B3361" s="367" t="s">
        <v>8342</v>
      </c>
      <c r="C3361" s="367">
        <v>358</v>
      </c>
      <c r="D3361" s="368" t="s">
        <v>14512</v>
      </c>
      <c r="E3361" s="367" t="s">
        <v>8327</v>
      </c>
      <c r="F3361" s="367" t="s">
        <v>14513</v>
      </c>
      <c r="G3361" s="367" t="s">
        <v>14513</v>
      </c>
    </row>
    <row r="3362" spans="1:7" ht="22.5">
      <c r="A3362" s="366" t="str">
        <f t="shared" si="52"/>
        <v>SINAPI-I 359</v>
      </c>
      <c r="B3362" s="367" t="s">
        <v>8342</v>
      </c>
      <c r="C3362" s="367">
        <v>359</v>
      </c>
      <c r="D3362" s="368" t="s">
        <v>14514</v>
      </c>
      <c r="E3362" s="367" t="s">
        <v>8327</v>
      </c>
      <c r="F3362" s="367" t="s">
        <v>14515</v>
      </c>
      <c r="G3362" s="367" t="s">
        <v>14515</v>
      </c>
    </row>
    <row r="3363" spans="1:7">
      <c r="A3363" s="366" t="str">
        <f t="shared" si="52"/>
        <v>SINAPI-I 38641</v>
      </c>
      <c r="B3363" s="367" t="s">
        <v>8342</v>
      </c>
      <c r="C3363" s="367">
        <v>38641</v>
      </c>
      <c r="D3363" s="368" t="s">
        <v>14516</v>
      </c>
      <c r="E3363" s="367" t="s">
        <v>8327</v>
      </c>
      <c r="F3363" s="367" t="s">
        <v>14517</v>
      </c>
      <c r="G3363" s="367" t="s">
        <v>14517</v>
      </c>
    </row>
    <row r="3364" spans="1:7" ht="22.5">
      <c r="A3364" s="366" t="str">
        <f t="shared" si="52"/>
        <v>SINAPI-I 360</v>
      </c>
      <c r="B3364" s="367" t="s">
        <v>8342</v>
      </c>
      <c r="C3364" s="367">
        <v>360</v>
      </c>
      <c r="D3364" s="368" t="s">
        <v>14518</v>
      </c>
      <c r="E3364" s="367" t="s">
        <v>8327</v>
      </c>
      <c r="F3364" s="367" t="s">
        <v>8610</v>
      </c>
      <c r="G3364" s="367" t="s">
        <v>8610</v>
      </c>
    </row>
    <row r="3365" spans="1:7" ht="22.5">
      <c r="A3365" s="366" t="str">
        <f t="shared" si="52"/>
        <v>SINAPI-I 4127</v>
      </c>
      <c r="B3365" s="367" t="s">
        <v>8342</v>
      </c>
      <c r="C3365" s="367">
        <v>4127</v>
      </c>
      <c r="D3365" s="368" t="s">
        <v>14519</v>
      </c>
      <c r="E3365" s="367" t="s">
        <v>8327</v>
      </c>
      <c r="F3365" s="367" t="s">
        <v>14520</v>
      </c>
      <c r="G3365" s="367" t="s">
        <v>14520</v>
      </c>
    </row>
    <row r="3366" spans="1:7" ht="22.5">
      <c r="A3366" s="366" t="str">
        <f t="shared" si="52"/>
        <v>SINAPI-I 4154</v>
      </c>
      <c r="B3366" s="367" t="s">
        <v>8342</v>
      </c>
      <c r="C3366" s="367">
        <v>4154</v>
      </c>
      <c r="D3366" s="368" t="s">
        <v>14521</v>
      </c>
      <c r="E3366" s="367" t="s">
        <v>8327</v>
      </c>
      <c r="F3366" s="367" t="s">
        <v>14522</v>
      </c>
      <c r="G3366" s="367" t="s">
        <v>14522</v>
      </c>
    </row>
    <row r="3367" spans="1:7" ht="22.5">
      <c r="A3367" s="366" t="str">
        <f t="shared" si="52"/>
        <v>SINAPI-I 4168</v>
      </c>
      <c r="B3367" s="367" t="s">
        <v>8342</v>
      </c>
      <c r="C3367" s="367">
        <v>4168</v>
      </c>
      <c r="D3367" s="368" t="s">
        <v>14523</v>
      </c>
      <c r="E3367" s="367" t="s">
        <v>8327</v>
      </c>
      <c r="F3367" s="367" t="s">
        <v>14524</v>
      </c>
      <c r="G3367" s="367" t="s">
        <v>14524</v>
      </c>
    </row>
    <row r="3368" spans="1:7" ht="22.5">
      <c r="A3368" s="366" t="str">
        <f t="shared" si="52"/>
        <v>SINAPI-I 4161</v>
      </c>
      <c r="B3368" s="367" t="s">
        <v>8342</v>
      </c>
      <c r="C3368" s="367">
        <v>4161</v>
      </c>
      <c r="D3368" s="368" t="s">
        <v>14525</v>
      </c>
      <c r="E3368" s="367" t="s">
        <v>8327</v>
      </c>
      <c r="F3368" s="367" t="s">
        <v>14526</v>
      </c>
      <c r="G3368" s="367" t="s">
        <v>14526</v>
      </c>
    </row>
    <row r="3369" spans="1:7" ht="22.5">
      <c r="A3369" s="366" t="str">
        <f t="shared" si="52"/>
        <v>SINAPI-I 42430</v>
      </c>
      <c r="B3369" s="367" t="s">
        <v>8342</v>
      </c>
      <c r="C3369" s="367">
        <v>42430</v>
      </c>
      <c r="D3369" s="368" t="s">
        <v>14527</v>
      </c>
      <c r="E3369" s="367" t="s">
        <v>8327</v>
      </c>
      <c r="F3369" s="367" t="s">
        <v>14528</v>
      </c>
      <c r="G3369" s="367" t="s">
        <v>14528</v>
      </c>
    </row>
    <row r="3370" spans="1:7">
      <c r="A3370" s="366" t="str">
        <f t="shared" si="52"/>
        <v>SINAPI-I 4214</v>
      </c>
      <c r="B3370" s="367" t="s">
        <v>8342</v>
      </c>
      <c r="C3370" s="367">
        <v>4214</v>
      </c>
      <c r="D3370" s="368" t="s">
        <v>14529</v>
      </c>
      <c r="E3370" s="367" t="s">
        <v>8327</v>
      </c>
      <c r="F3370" s="367" t="s">
        <v>14530</v>
      </c>
      <c r="G3370" s="367" t="s">
        <v>14530</v>
      </c>
    </row>
    <row r="3371" spans="1:7">
      <c r="A3371" s="366" t="str">
        <f t="shared" si="52"/>
        <v>SINAPI-I 4215</v>
      </c>
      <c r="B3371" s="367" t="s">
        <v>8342</v>
      </c>
      <c r="C3371" s="367">
        <v>4215</v>
      </c>
      <c r="D3371" s="368" t="s">
        <v>14531</v>
      </c>
      <c r="E3371" s="367" t="s">
        <v>8327</v>
      </c>
      <c r="F3371" s="367" t="s">
        <v>14532</v>
      </c>
      <c r="G3371" s="367" t="s">
        <v>14532</v>
      </c>
    </row>
    <row r="3372" spans="1:7">
      <c r="A3372" s="366" t="str">
        <f t="shared" si="52"/>
        <v>SINAPI-I 4210</v>
      </c>
      <c r="B3372" s="367" t="s">
        <v>8342</v>
      </c>
      <c r="C3372" s="367">
        <v>4210</v>
      </c>
      <c r="D3372" s="368" t="s">
        <v>14533</v>
      </c>
      <c r="E3372" s="367" t="s">
        <v>8327</v>
      </c>
      <c r="F3372" s="367" t="s">
        <v>12979</v>
      </c>
      <c r="G3372" s="367" t="s">
        <v>12979</v>
      </c>
    </row>
    <row r="3373" spans="1:7">
      <c r="A3373" s="366" t="str">
        <f t="shared" si="52"/>
        <v>SINAPI-I 4212</v>
      </c>
      <c r="B3373" s="367" t="s">
        <v>8342</v>
      </c>
      <c r="C3373" s="367">
        <v>4212</v>
      </c>
      <c r="D3373" s="368" t="s">
        <v>14534</v>
      </c>
      <c r="E3373" s="367" t="s">
        <v>8327</v>
      </c>
      <c r="F3373" s="367" t="s">
        <v>9588</v>
      </c>
      <c r="G3373" s="367" t="s">
        <v>9588</v>
      </c>
    </row>
    <row r="3374" spans="1:7">
      <c r="A3374" s="366" t="str">
        <f t="shared" si="52"/>
        <v>SINAPI-I 4213</v>
      </c>
      <c r="B3374" s="367" t="s">
        <v>8342</v>
      </c>
      <c r="C3374" s="367">
        <v>4213</v>
      </c>
      <c r="D3374" s="368" t="s">
        <v>14535</v>
      </c>
      <c r="E3374" s="367" t="s">
        <v>8327</v>
      </c>
      <c r="F3374" s="367" t="s">
        <v>14536</v>
      </c>
      <c r="G3374" s="367" t="s">
        <v>14536</v>
      </c>
    </row>
    <row r="3375" spans="1:7">
      <c r="A3375" s="366" t="str">
        <f t="shared" si="52"/>
        <v>SINAPI-I 4211</v>
      </c>
      <c r="B3375" s="367" t="s">
        <v>8342</v>
      </c>
      <c r="C3375" s="367">
        <v>4211</v>
      </c>
      <c r="D3375" s="368" t="s">
        <v>14537</v>
      </c>
      <c r="E3375" s="367" t="s">
        <v>8327</v>
      </c>
      <c r="F3375" s="367" t="s">
        <v>14335</v>
      </c>
      <c r="G3375" s="367" t="s">
        <v>14335</v>
      </c>
    </row>
    <row r="3376" spans="1:7">
      <c r="A3376" s="366" t="str">
        <f t="shared" si="52"/>
        <v>SINAPI-I 4209</v>
      </c>
      <c r="B3376" s="367" t="s">
        <v>8342</v>
      </c>
      <c r="C3376" s="367">
        <v>4209</v>
      </c>
      <c r="D3376" s="368" t="s">
        <v>14538</v>
      </c>
      <c r="E3376" s="367" t="s">
        <v>8327</v>
      </c>
      <c r="F3376" s="367" t="s">
        <v>14539</v>
      </c>
      <c r="G3376" s="367" t="s">
        <v>14539</v>
      </c>
    </row>
    <row r="3377" spans="1:7">
      <c r="A3377" s="366" t="str">
        <f t="shared" si="52"/>
        <v>SINAPI-I 4180</v>
      </c>
      <c r="B3377" s="367" t="s">
        <v>8342</v>
      </c>
      <c r="C3377" s="367">
        <v>4180</v>
      </c>
      <c r="D3377" s="368" t="s">
        <v>14540</v>
      </c>
      <c r="E3377" s="367" t="s">
        <v>8327</v>
      </c>
      <c r="F3377" s="367" t="s">
        <v>13332</v>
      </c>
      <c r="G3377" s="367" t="s">
        <v>13332</v>
      </c>
    </row>
    <row r="3378" spans="1:7">
      <c r="A3378" s="366" t="str">
        <f t="shared" si="52"/>
        <v>SINAPI-I 4177</v>
      </c>
      <c r="B3378" s="367" t="s">
        <v>8342</v>
      </c>
      <c r="C3378" s="367">
        <v>4177</v>
      </c>
      <c r="D3378" s="368" t="s">
        <v>14541</v>
      </c>
      <c r="E3378" s="367" t="s">
        <v>8327</v>
      </c>
      <c r="F3378" s="367" t="s">
        <v>14542</v>
      </c>
      <c r="G3378" s="367" t="s">
        <v>14542</v>
      </c>
    </row>
    <row r="3379" spans="1:7">
      <c r="A3379" s="366" t="str">
        <f t="shared" si="52"/>
        <v>SINAPI-I 4179</v>
      </c>
      <c r="B3379" s="367" t="s">
        <v>8342</v>
      </c>
      <c r="C3379" s="367">
        <v>4179</v>
      </c>
      <c r="D3379" s="368" t="s">
        <v>14543</v>
      </c>
      <c r="E3379" s="367" t="s">
        <v>8327</v>
      </c>
      <c r="F3379" s="367" t="s">
        <v>14544</v>
      </c>
      <c r="G3379" s="367" t="s">
        <v>14544</v>
      </c>
    </row>
    <row r="3380" spans="1:7">
      <c r="A3380" s="366" t="str">
        <f t="shared" si="52"/>
        <v>SINAPI-I 4208</v>
      </c>
      <c r="B3380" s="367" t="s">
        <v>8342</v>
      </c>
      <c r="C3380" s="367">
        <v>4208</v>
      </c>
      <c r="D3380" s="368" t="s">
        <v>14545</v>
      </c>
      <c r="E3380" s="367" t="s">
        <v>8327</v>
      </c>
      <c r="F3380" s="367" t="s">
        <v>13326</v>
      </c>
      <c r="G3380" s="367" t="s">
        <v>13326</v>
      </c>
    </row>
    <row r="3381" spans="1:7">
      <c r="A3381" s="366" t="str">
        <f t="shared" si="52"/>
        <v>SINAPI-I 4181</v>
      </c>
      <c r="B3381" s="367" t="s">
        <v>8342</v>
      </c>
      <c r="C3381" s="367">
        <v>4181</v>
      </c>
      <c r="D3381" s="368" t="s">
        <v>14546</v>
      </c>
      <c r="E3381" s="367" t="s">
        <v>8327</v>
      </c>
      <c r="F3381" s="367" t="s">
        <v>14547</v>
      </c>
      <c r="G3381" s="367" t="s">
        <v>14547</v>
      </c>
    </row>
    <row r="3382" spans="1:7">
      <c r="A3382" s="366" t="str">
        <f t="shared" si="52"/>
        <v>SINAPI-I 4178</v>
      </c>
      <c r="B3382" s="367" t="s">
        <v>8342</v>
      </c>
      <c r="C3382" s="367">
        <v>4178</v>
      </c>
      <c r="D3382" s="368" t="s">
        <v>14548</v>
      </c>
      <c r="E3382" s="367" t="s">
        <v>8327</v>
      </c>
      <c r="F3382" s="367" t="s">
        <v>14549</v>
      </c>
      <c r="G3382" s="367" t="s">
        <v>14549</v>
      </c>
    </row>
    <row r="3383" spans="1:7">
      <c r="A3383" s="366" t="str">
        <f t="shared" si="52"/>
        <v>SINAPI-I 4182</v>
      </c>
      <c r="B3383" s="367" t="s">
        <v>8342</v>
      </c>
      <c r="C3383" s="367">
        <v>4182</v>
      </c>
      <c r="D3383" s="368" t="s">
        <v>14550</v>
      </c>
      <c r="E3383" s="367" t="s">
        <v>8327</v>
      </c>
      <c r="F3383" s="367" t="s">
        <v>14551</v>
      </c>
      <c r="G3383" s="367" t="s">
        <v>14551</v>
      </c>
    </row>
    <row r="3384" spans="1:7">
      <c r="A3384" s="366" t="str">
        <f t="shared" si="52"/>
        <v>SINAPI-I 4183</v>
      </c>
      <c r="B3384" s="367" t="s">
        <v>8342</v>
      </c>
      <c r="C3384" s="367">
        <v>4183</v>
      </c>
      <c r="D3384" s="368" t="s">
        <v>14552</v>
      </c>
      <c r="E3384" s="367" t="s">
        <v>8327</v>
      </c>
      <c r="F3384" s="367" t="s">
        <v>14553</v>
      </c>
      <c r="G3384" s="367" t="s">
        <v>14553</v>
      </c>
    </row>
    <row r="3385" spans="1:7">
      <c r="A3385" s="366" t="str">
        <f t="shared" si="52"/>
        <v>SINAPI-I 4184</v>
      </c>
      <c r="B3385" s="367" t="s">
        <v>8342</v>
      </c>
      <c r="C3385" s="367">
        <v>4184</v>
      </c>
      <c r="D3385" s="368" t="s">
        <v>14554</v>
      </c>
      <c r="E3385" s="367" t="s">
        <v>8327</v>
      </c>
      <c r="F3385" s="367" t="s">
        <v>14555</v>
      </c>
      <c r="G3385" s="367" t="s">
        <v>14555</v>
      </c>
    </row>
    <row r="3386" spans="1:7">
      <c r="A3386" s="366" t="str">
        <f t="shared" si="52"/>
        <v>SINAPI-I 4185</v>
      </c>
      <c r="B3386" s="367" t="s">
        <v>8342</v>
      </c>
      <c r="C3386" s="367">
        <v>4185</v>
      </c>
      <c r="D3386" s="368" t="s">
        <v>14556</v>
      </c>
      <c r="E3386" s="367" t="s">
        <v>8327</v>
      </c>
      <c r="F3386" s="367" t="s">
        <v>14557</v>
      </c>
      <c r="G3386" s="367" t="s">
        <v>14557</v>
      </c>
    </row>
    <row r="3387" spans="1:7">
      <c r="A3387" s="366" t="str">
        <f t="shared" si="52"/>
        <v>SINAPI-I 4205</v>
      </c>
      <c r="B3387" s="367" t="s">
        <v>8342</v>
      </c>
      <c r="C3387" s="367">
        <v>4205</v>
      </c>
      <c r="D3387" s="368" t="s">
        <v>14558</v>
      </c>
      <c r="E3387" s="367" t="s">
        <v>8327</v>
      </c>
      <c r="F3387" s="367" t="s">
        <v>14559</v>
      </c>
      <c r="G3387" s="367" t="s">
        <v>14559</v>
      </c>
    </row>
    <row r="3388" spans="1:7">
      <c r="A3388" s="366" t="str">
        <f t="shared" si="52"/>
        <v>SINAPI-I 4192</v>
      </c>
      <c r="B3388" s="367" t="s">
        <v>8342</v>
      </c>
      <c r="C3388" s="367">
        <v>4192</v>
      </c>
      <c r="D3388" s="368" t="s">
        <v>14560</v>
      </c>
      <c r="E3388" s="367" t="s">
        <v>8327</v>
      </c>
      <c r="F3388" s="367" t="s">
        <v>14559</v>
      </c>
      <c r="G3388" s="367" t="s">
        <v>14559</v>
      </c>
    </row>
    <row r="3389" spans="1:7">
      <c r="A3389" s="366" t="str">
        <f t="shared" si="52"/>
        <v>SINAPI-I 4191</v>
      </c>
      <c r="B3389" s="367" t="s">
        <v>8342</v>
      </c>
      <c r="C3389" s="367">
        <v>4191</v>
      </c>
      <c r="D3389" s="368" t="s">
        <v>14561</v>
      </c>
      <c r="E3389" s="367" t="s">
        <v>8327</v>
      </c>
      <c r="F3389" s="367" t="s">
        <v>14559</v>
      </c>
      <c r="G3389" s="367" t="s">
        <v>14559</v>
      </c>
    </row>
    <row r="3390" spans="1:7">
      <c r="A3390" s="366" t="str">
        <f t="shared" si="52"/>
        <v>SINAPI-I 4207</v>
      </c>
      <c r="B3390" s="367" t="s">
        <v>8342</v>
      </c>
      <c r="C3390" s="367">
        <v>4207</v>
      </c>
      <c r="D3390" s="368" t="s">
        <v>14562</v>
      </c>
      <c r="E3390" s="367" t="s">
        <v>8327</v>
      </c>
      <c r="F3390" s="367" t="s">
        <v>14563</v>
      </c>
      <c r="G3390" s="367" t="s">
        <v>14563</v>
      </c>
    </row>
    <row r="3391" spans="1:7">
      <c r="A3391" s="366" t="str">
        <f t="shared" si="52"/>
        <v>SINAPI-I 4206</v>
      </c>
      <c r="B3391" s="367" t="s">
        <v>8342</v>
      </c>
      <c r="C3391" s="367">
        <v>4206</v>
      </c>
      <c r="D3391" s="368" t="s">
        <v>14564</v>
      </c>
      <c r="E3391" s="367" t="s">
        <v>8327</v>
      </c>
      <c r="F3391" s="367" t="s">
        <v>14565</v>
      </c>
      <c r="G3391" s="367" t="s">
        <v>14565</v>
      </c>
    </row>
    <row r="3392" spans="1:7">
      <c r="A3392" s="366" t="str">
        <f t="shared" si="52"/>
        <v>SINAPI-I 4190</v>
      </c>
      <c r="B3392" s="367" t="s">
        <v>8342</v>
      </c>
      <c r="C3392" s="367">
        <v>4190</v>
      </c>
      <c r="D3392" s="368" t="s">
        <v>14566</v>
      </c>
      <c r="E3392" s="367" t="s">
        <v>8327</v>
      </c>
      <c r="F3392" s="367" t="s">
        <v>14565</v>
      </c>
      <c r="G3392" s="367" t="s">
        <v>14565</v>
      </c>
    </row>
    <row r="3393" spans="1:7">
      <c r="A3393" s="366" t="str">
        <f t="shared" si="52"/>
        <v>SINAPI-I 4186</v>
      </c>
      <c r="B3393" s="367" t="s">
        <v>8342</v>
      </c>
      <c r="C3393" s="367">
        <v>4186</v>
      </c>
      <c r="D3393" s="368" t="s">
        <v>14567</v>
      </c>
      <c r="E3393" s="367" t="s">
        <v>8327</v>
      </c>
      <c r="F3393" s="367" t="s">
        <v>14568</v>
      </c>
      <c r="G3393" s="367" t="s">
        <v>14568</v>
      </c>
    </row>
    <row r="3394" spans="1:7">
      <c r="A3394" s="366" t="str">
        <f t="shared" si="52"/>
        <v>SINAPI-I 4188</v>
      </c>
      <c r="B3394" s="367" t="s">
        <v>8342</v>
      </c>
      <c r="C3394" s="367">
        <v>4188</v>
      </c>
      <c r="D3394" s="368" t="s">
        <v>14569</v>
      </c>
      <c r="E3394" s="367" t="s">
        <v>8327</v>
      </c>
      <c r="F3394" s="367" t="s">
        <v>8714</v>
      </c>
      <c r="G3394" s="367" t="s">
        <v>8714</v>
      </c>
    </row>
    <row r="3395" spans="1:7">
      <c r="A3395" s="366" t="str">
        <f t="shared" si="52"/>
        <v>SINAPI-I 4189</v>
      </c>
      <c r="B3395" s="367" t="s">
        <v>8342</v>
      </c>
      <c r="C3395" s="367">
        <v>4189</v>
      </c>
      <c r="D3395" s="368" t="s">
        <v>14570</v>
      </c>
      <c r="E3395" s="367" t="s">
        <v>8327</v>
      </c>
      <c r="F3395" s="367" t="s">
        <v>8714</v>
      </c>
      <c r="G3395" s="367" t="s">
        <v>8714</v>
      </c>
    </row>
    <row r="3396" spans="1:7">
      <c r="A3396" s="366" t="str">
        <f t="shared" si="52"/>
        <v>SINAPI-I 4197</v>
      </c>
      <c r="B3396" s="367" t="s">
        <v>8342</v>
      </c>
      <c r="C3396" s="367">
        <v>4197</v>
      </c>
      <c r="D3396" s="368" t="s">
        <v>14571</v>
      </c>
      <c r="E3396" s="367" t="s">
        <v>8327</v>
      </c>
      <c r="F3396" s="367" t="s">
        <v>14572</v>
      </c>
      <c r="G3396" s="367" t="s">
        <v>14572</v>
      </c>
    </row>
    <row r="3397" spans="1:7">
      <c r="A3397" s="366" t="str">
        <f t="shared" si="52"/>
        <v>SINAPI-I 4194</v>
      </c>
      <c r="B3397" s="367" t="s">
        <v>8342</v>
      </c>
      <c r="C3397" s="367">
        <v>4194</v>
      </c>
      <c r="D3397" s="368" t="s">
        <v>14573</v>
      </c>
      <c r="E3397" s="367" t="s">
        <v>8327</v>
      </c>
      <c r="F3397" s="367" t="s">
        <v>14574</v>
      </c>
      <c r="G3397" s="367" t="s">
        <v>14574</v>
      </c>
    </row>
    <row r="3398" spans="1:7">
      <c r="A3398" s="366" t="str">
        <f t="shared" si="52"/>
        <v>SINAPI-I 4193</v>
      </c>
      <c r="B3398" s="367" t="s">
        <v>8342</v>
      </c>
      <c r="C3398" s="367">
        <v>4193</v>
      </c>
      <c r="D3398" s="368" t="s">
        <v>14575</v>
      </c>
      <c r="E3398" s="367" t="s">
        <v>8327</v>
      </c>
      <c r="F3398" s="367" t="s">
        <v>14574</v>
      </c>
      <c r="G3398" s="367" t="s">
        <v>14574</v>
      </c>
    </row>
    <row r="3399" spans="1:7">
      <c r="A3399" s="366" t="str">
        <f t="shared" ref="A3399:A3462" si="53">CONCATENAR</f>
        <v>SINAPI-I 4204</v>
      </c>
      <c r="B3399" s="367" t="s">
        <v>8342</v>
      </c>
      <c r="C3399" s="367">
        <v>4204</v>
      </c>
      <c r="D3399" s="368" t="s">
        <v>14576</v>
      </c>
      <c r="E3399" s="367" t="s">
        <v>8327</v>
      </c>
      <c r="F3399" s="367" t="s">
        <v>14574</v>
      </c>
      <c r="G3399" s="367" t="s">
        <v>14574</v>
      </c>
    </row>
    <row r="3400" spans="1:7">
      <c r="A3400" s="366" t="str">
        <f t="shared" si="53"/>
        <v>SINAPI-I 4187</v>
      </c>
      <c r="B3400" s="367" t="s">
        <v>8342</v>
      </c>
      <c r="C3400" s="367">
        <v>4187</v>
      </c>
      <c r="D3400" s="368" t="s">
        <v>14577</v>
      </c>
      <c r="E3400" s="367" t="s">
        <v>8327</v>
      </c>
      <c r="F3400" s="367" t="s">
        <v>14578</v>
      </c>
      <c r="G3400" s="367" t="s">
        <v>14578</v>
      </c>
    </row>
    <row r="3401" spans="1:7">
      <c r="A3401" s="366" t="str">
        <f t="shared" si="53"/>
        <v>SINAPI-I 4202</v>
      </c>
      <c r="B3401" s="367" t="s">
        <v>8342</v>
      </c>
      <c r="C3401" s="367">
        <v>4202</v>
      </c>
      <c r="D3401" s="368" t="s">
        <v>14579</v>
      </c>
      <c r="E3401" s="367" t="s">
        <v>8327</v>
      </c>
      <c r="F3401" s="367" t="s">
        <v>14580</v>
      </c>
      <c r="G3401" s="367" t="s">
        <v>14580</v>
      </c>
    </row>
    <row r="3402" spans="1:7">
      <c r="A3402" s="366" t="str">
        <f t="shared" si="53"/>
        <v>SINAPI-I 4203</v>
      </c>
      <c r="B3402" s="367" t="s">
        <v>8342</v>
      </c>
      <c r="C3402" s="367">
        <v>4203</v>
      </c>
      <c r="D3402" s="368" t="s">
        <v>14581</v>
      </c>
      <c r="E3402" s="367" t="s">
        <v>8327</v>
      </c>
      <c r="F3402" s="367" t="s">
        <v>9609</v>
      </c>
      <c r="G3402" s="367" t="s">
        <v>9609</v>
      </c>
    </row>
    <row r="3403" spans="1:7">
      <c r="A3403" s="366" t="str">
        <f t="shared" si="53"/>
        <v>SINAPI-I 40368</v>
      </c>
      <c r="B3403" s="367" t="s">
        <v>8342</v>
      </c>
      <c r="C3403" s="367">
        <v>40368</v>
      </c>
      <c r="D3403" s="368" t="s">
        <v>14582</v>
      </c>
      <c r="E3403" s="367" t="s">
        <v>8327</v>
      </c>
      <c r="F3403" s="367" t="s">
        <v>14583</v>
      </c>
      <c r="G3403" s="367" t="s">
        <v>14583</v>
      </c>
    </row>
    <row r="3404" spans="1:7">
      <c r="A3404" s="366" t="str">
        <f t="shared" si="53"/>
        <v>SINAPI-I 40365</v>
      </c>
      <c r="B3404" s="367" t="s">
        <v>8342</v>
      </c>
      <c r="C3404" s="367">
        <v>40365</v>
      </c>
      <c r="D3404" s="368" t="s">
        <v>14584</v>
      </c>
      <c r="E3404" s="367" t="s">
        <v>8327</v>
      </c>
      <c r="F3404" s="367" t="s">
        <v>9092</v>
      </c>
      <c r="G3404" s="367" t="s">
        <v>9092</v>
      </c>
    </row>
    <row r="3405" spans="1:7">
      <c r="A3405" s="366" t="str">
        <f t="shared" si="53"/>
        <v>SINAPI-I 40356</v>
      </c>
      <c r="B3405" s="367" t="s">
        <v>8342</v>
      </c>
      <c r="C3405" s="367">
        <v>40356</v>
      </c>
      <c r="D3405" s="368" t="s">
        <v>14585</v>
      </c>
      <c r="E3405" s="367" t="s">
        <v>8327</v>
      </c>
      <c r="F3405" s="367" t="s">
        <v>14224</v>
      </c>
      <c r="G3405" s="367" t="s">
        <v>14224</v>
      </c>
    </row>
    <row r="3406" spans="1:7">
      <c r="A3406" s="366" t="str">
        <f t="shared" si="53"/>
        <v>SINAPI-I 40362</v>
      </c>
      <c r="B3406" s="367" t="s">
        <v>8342</v>
      </c>
      <c r="C3406" s="367">
        <v>40362</v>
      </c>
      <c r="D3406" s="368" t="s">
        <v>14586</v>
      </c>
      <c r="E3406" s="367" t="s">
        <v>8327</v>
      </c>
      <c r="F3406" s="367" t="s">
        <v>14587</v>
      </c>
      <c r="G3406" s="367" t="s">
        <v>14587</v>
      </c>
    </row>
    <row r="3407" spans="1:7">
      <c r="A3407" s="366" t="str">
        <f t="shared" si="53"/>
        <v>SINAPI-I 40374</v>
      </c>
      <c r="B3407" s="367" t="s">
        <v>8342</v>
      </c>
      <c r="C3407" s="367">
        <v>40374</v>
      </c>
      <c r="D3407" s="368" t="s">
        <v>14588</v>
      </c>
      <c r="E3407" s="367" t="s">
        <v>8327</v>
      </c>
      <c r="F3407" s="367" t="s">
        <v>14589</v>
      </c>
      <c r="G3407" s="367" t="s">
        <v>14589</v>
      </c>
    </row>
    <row r="3408" spans="1:7">
      <c r="A3408" s="366" t="str">
        <f t="shared" si="53"/>
        <v>SINAPI-I 40371</v>
      </c>
      <c r="B3408" s="367" t="s">
        <v>8342</v>
      </c>
      <c r="C3408" s="367">
        <v>40371</v>
      </c>
      <c r="D3408" s="368" t="s">
        <v>14590</v>
      </c>
      <c r="E3408" s="367" t="s">
        <v>8327</v>
      </c>
      <c r="F3408" s="367" t="s">
        <v>14591</v>
      </c>
      <c r="G3408" s="367" t="s">
        <v>14591</v>
      </c>
    </row>
    <row r="3409" spans="1:7">
      <c r="A3409" s="366" t="str">
        <f t="shared" si="53"/>
        <v>SINAPI-I 40359</v>
      </c>
      <c r="B3409" s="367" t="s">
        <v>8342</v>
      </c>
      <c r="C3409" s="367">
        <v>40359</v>
      </c>
      <c r="D3409" s="368" t="s">
        <v>14592</v>
      </c>
      <c r="E3409" s="367" t="s">
        <v>8327</v>
      </c>
      <c r="F3409" s="367" t="s">
        <v>14593</v>
      </c>
      <c r="G3409" s="367" t="s">
        <v>14593</v>
      </c>
    </row>
    <row r="3410" spans="1:7">
      <c r="A3410" s="366" t="str">
        <f t="shared" si="53"/>
        <v>SINAPI-I 7595</v>
      </c>
      <c r="B3410" s="367" t="s">
        <v>8342</v>
      </c>
      <c r="C3410" s="367">
        <v>7595</v>
      </c>
      <c r="D3410" s="368" t="s">
        <v>14594</v>
      </c>
      <c r="E3410" s="367" t="s">
        <v>8344</v>
      </c>
      <c r="F3410" s="367" t="s">
        <v>8761</v>
      </c>
      <c r="G3410" s="367" t="s">
        <v>14595</v>
      </c>
    </row>
    <row r="3411" spans="1:7">
      <c r="A3411" s="366" t="str">
        <f t="shared" si="53"/>
        <v>SINAPI-I 41094</v>
      </c>
      <c r="B3411" s="367" t="s">
        <v>8342</v>
      </c>
      <c r="C3411" s="367">
        <v>41094</v>
      </c>
      <c r="D3411" s="368" t="s">
        <v>14596</v>
      </c>
      <c r="E3411" s="367" t="s">
        <v>8348</v>
      </c>
      <c r="F3411" s="367" t="s">
        <v>14597</v>
      </c>
      <c r="G3411" s="367" t="s">
        <v>14598</v>
      </c>
    </row>
    <row r="3412" spans="1:7">
      <c r="A3412" s="366" t="str">
        <f t="shared" si="53"/>
        <v>SINAPI-I 39609</v>
      </c>
      <c r="B3412" s="367" t="s">
        <v>8342</v>
      </c>
      <c r="C3412" s="367">
        <v>39609</v>
      </c>
      <c r="D3412" s="368" t="s">
        <v>14599</v>
      </c>
      <c r="E3412" s="367" t="s">
        <v>8327</v>
      </c>
      <c r="F3412" s="367" t="s">
        <v>14600</v>
      </c>
      <c r="G3412" s="367" t="s">
        <v>14600</v>
      </c>
    </row>
    <row r="3413" spans="1:7">
      <c r="A3413" s="366" t="str">
        <f t="shared" si="53"/>
        <v>SINAPI-I 39610</v>
      </c>
      <c r="B3413" s="367" t="s">
        <v>8342</v>
      </c>
      <c r="C3413" s="367">
        <v>39610</v>
      </c>
      <c r="D3413" s="368" t="s">
        <v>14601</v>
      </c>
      <c r="E3413" s="367" t="s">
        <v>8327</v>
      </c>
      <c r="F3413" s="367" t="s">
        <v>14602</v>
      </c>
      <c r="G3413" s="367" t="s">
        <v>14602</v>
      </c>
    </row>
    <row r="3414" spans="1:7">
      <c r="A3414" s="366" t="str">
        <f t="shared" si="53"/>
        <v>SINAPI-I 39611</v>
      </c>
      <c r="B3414" s="367" t="s">
        <v>8342</v>
      </c>
      <c r="C3414" s="367">
        <v>39611</v>
      </c>
      <c r="D3414" s="368" t="s">
        <v>14603</v>
      </c>
      <c r="E3414" s="367" t="s">
        <v>8327</v>
      </c>
      <c r="F3414" s="367" t="s">
        <v>14604</v>
      </c>
      <c r="G3414" s="367" t="s">
        <v>14604</v>
      </c>
    </row>
    <row r="3415" spans="1:7">
      <c r="A3415" s="366" t="str">
        <f t="shared" si="53"/>
        <v>SINAPI-I 39612</v>
      </c>
      <c r="B3415" s="367" t="s">
        <v>8342</v>
      </c>
      <c r="C3415" s="367">
        <v>39612</v>
      </c>
      <c r="D3415" s="368" t="s">
        <v>14605</v>
      </c>
      <c r="E3415" s="367" t="s">
        <v>8327</v>
      </c>
      <c r="F3415" s="367" t="s">
        <v>14606</v>
      </c>
      <c r="G3415" s="367" t="s">
        <v>14606</v>
      </c>
    </row>
    <row r="3416" spans="1:7">
      <c r="A3416" s="366" t="str">
        <f t="shared" si="53"/>
        <v>SINAPI-I 39608</v>
      </c>
      <c r="B3416" s="367" t="s">
        <v>8342</v>
      </c>
      <c r="C3416" s="367">
        <v>39608</v>
      </c>
      <c r="D3416" s="368" t="s">
        <v>14607</v>
      </c>
      <c r="E3416" s="367" t="s">
        <v>8327</v>
      </c>
      <c r="F3416" s="367" t="s">
        <v>14608</v>
      </c>
      <c r="G3416" s="367" t="s">
        <v>14608</v>
      </c>
    </row>
    <row r="3417" spans="1:7">
      <c r="A3417" s="366" t="str">
        <f t="shared" si="53"/>
        <v>SINAPI-I 38175</v>
      </c>
      <c r="B3417" s="367" t="s">
        <v>8342</v>
      </c>
      <c r="C3417" s="367">
        <v>38175</v>
      </c>
      <c r="D3417" s="368" t="s">
        <v>14609</v>
      </c>
      <c r="E3417" s="367" t="s">
        <v>8327</v>
      </c>
      <c r="F3417" s="367" t="s">
        <v>14610</v>
      </c>
      <c r="G3417" s="367" t="s">
        <v>14610</v>
      </c>
    </row>
    <row r="3418" spans="1:7" ht="22.5">
      <c r="A3418" s="366" t="str">
        <f t="shared" si="53"/>
        <v>SINAPI-I 38176</v>
      </c>
      <c r="B3418" s="367" t="s">
        <v>8342</v>
      </c>
      <c r="C3418" s="367">
        <v>38176</v>
      </c>
      <c r="D3418" s="368" t="s">
        <v>14611</v>
      </c>
      <c r="E3418" s="367" t="s">
        <v>8327</v>
      </c>
      <c r="F3418" s="367" t="s">
        <v>14612</v>
      </c>
      <c r="G3418" s="367" t="s">
        <v>14612</v>
      </c>
    </row>
    <row r="3419" spans="1:7">
      <c r="A3419" s="366" t="str">
        <f t="shared" si="53"/>
        <v>SINAPI-I 36152</v>
      </c>
      <c r="B3419" s="367" t="s">
        <v>8342</v>
      </c>
      <c r="C3419" s="367">
        <v>36152</v>
      </c>
      <c r="D3419" s="368" t="s">
        <v>14613</v>
      </c>
      <c r="E3419" s="367" t="s">
        <v>8327</v>
      </c>
      <c r="F3419" s="367" t="s">
        <v>9838</v>
      </c>
      <c r="G3419" s="367" t="s">
        <v>9838</v>
      </c>
    </row>
    <row r="3420" spans="1:7">
      <c r="A3420" s="366" t="str">
        <f t="shared" si="53"/>
        <v>SINAPI-I 11138</v>
      </c>
      <c r="B3420" s="367" t="s">
        <v>8342</v>
      </c>
      <c r="C3420" s="367">
        <v>11138</v>
      </c>
      <c r="D3420" s="368" t="s">
        <v>14614</v>
      </c>
      <c r="E3420" s="367" t="s">
        <v>8551</v>
      </c>
      <c r="F3420" s="367" t="s">
        <v>14615</v>
      </c>
      <c r="G3420" s="367" t="s">
        <v>14615</v>
      </c>
    </row>
    <row r="3421" spans="1:7">
      <c r="A3421" s="366" t="str">
        <f t="shared" si="53"/>
        <v>SINAPI-I 5333</v>
      </c>
      <c r="B3421" s="367" t="s">
        <v>8342</v>
      </c>
      <c r="C3421" s="367">
        <v>5333</v>
      </c>
      <c r="D3421" s="368" t="s">
        <v>14616</v>
      </c>
      <c r="E3421" s="367" t="s">
        <v>8551</v>
      </c>
      <c r="F3421" s="367" t="s">
        <v>14617</v>
      </c>
      <c r="G3421" s="367" t="s">
        <v>14617</v>
      </c>
    </row>
    <row r="3422" spans="1:7">
      <c r="A3422" s="366" t="str">
        <f t="shared" si="53"/>
        <v>SINAPI-I 4221</v>
      </c>
      <c r="B3422" s="367" t="s">
        <v>8342</v>
      </c>
      <c r="C3422" s="367">
        <v>4221</v>
      </c>
      <c r="D3422" s="368" t="s">
        <v>14618</v>
      </c>
      <c r="E3422" s="367" t="s">
        <v>8551</v>
      </c>
      <c r="F3422" s="367" t="s">
        <v>12283</v>
      </c>
      <c r="G3422" s="367" t="s">
        <v>12283</v>
      </c>
    </row>
    <row r="3423" spans="1:7">
      <c r="A3423" s="366" t="str">
        <f t="shared" si="53"/>
        <v>SINAPI-I 4227</v>
      </c>
      <c r="B3423" s="367" t="s">
        <v>8342</v>
      </c>
      <c r="C3423" s="367">
        <v>4227</v>
      </c>
      <c r="D3423" s="368" t="s">
        <v>14619</v>
      </c>
      <c r="E3423" s="367" t="s">
        <v>8551</v>
      </c>
      <c r="F3423" s="367" t="s">
        <v>11817</v>
      </c>
      <c r="G3423" s="367" t="s">
        <v>11817</v>
      </c>
    </row>
    <row r="3424" spans="1:7" ht="22.5">
      <c r="A3424" s="366" t="str">
        <f t="shared" si="53"/>
        <v>SINAPI-I 38170</v>
      </c>
      <c r="B3424" s="367" t="s">
        <v>8342</v>
      </c>
      <c r="C3424" s="367">
        <v>38170</v>
      </c>
      <c r="D3424" s="368" t="s">
        <v>14620</v>
      </c>
      <c r="E3424" s="367" t="s">
        <v>8327</v>
      </c>
      <c r="F3424" s="367" t="s">
        <v>14621</v>
      </c>
      <c r="G3424" s="367" t="s">
        <v>14621</v>
      </c>
    </row>
    <row r="3425" spans="1:7">
      <c r="A3425" s="366" t="str">
        <f t="shared" si="53"/>
        <v>SINAPI-I 4252</v>
      </c>
      <c r="B3425" s="367" t="s">
        <v>8342</v>
      </c>
      <c r="C3425" s="367">
        <v>4252</v>
      </c>
      <c r="D3425" s="368" t="s">
        <v>14622</v>
      </c>
      <c r="E3425" s="367" t="s">
        <v>8344</v>
      </c>
      <c r="F3425" s="367" t="s">
        <v>14623</v>
      </c>
      <c r="G3425" s="367" t="s">
        <v>14624</v>
      </c>
    </row>
    <row r="3426" spans="1:7">
      <c r="A3426" s="366" t="str">
        <f t="shared" si="53"/>
        <v>SINAPI-I 40980</v>
      </c>
      <c r="B3426" s="367" t="s">
        <v>8342</v>
      </c>
      <c r="C3426" s="367">
        <v>40980</v>
      </c>
      <c r="D3426" s="368" t="s">
        <v>14625</v>
      </c>
      <c r="E3426" s="367" t="s">
        <v>8348</v>
      </c>
      <c r="F3426" s="367" t="s">
        <v>14626</v>
      </c>
      <c r="G3426" s="367" t="s">
        <v>14627</v>
      </c>
    </row>
    <row r="3427" spans="1:7">
      <c r="A3427" s="366" t="str">
        <f t="shared" si="53"/>
        <v>SINAPI-I 4243</v>
      </c>
      <c r="B3427" s="367" t="s">
        <v>8342</v>
      </c>
      <c r="C3427" s="367">
        <v>4243</v>
      </c>
      <c r="D3427" s="368" t="s">
        <v>14628</v>
      </c>
      <c r="E3427" s="367" t="s">
        <v>8344</v>
      </c>
      <c r="F3427" s="367" t="s">
        <v>14629</v>
      </c>
      <c r="G3427" s="367" t="s">
        <v>14630</v>
      </c>
    </row>
    <row r="3428" spans="1:7">
      <c r="A3428" s="366" t="str">
        <f t="shared" si="53"/>
        <v>SINAPI-I 41031</v>
      </c>
      <c r="B3428" s="367" t="s">
        <v>8342</v>
      </c>
      <c r="C3428" s="367">
        <v>41031</v>
      </c>
      <c r="D3428" s="368" t="s">
        <v>14631</v>
      </c>
      <c r="E3428" s="367" t="s">
        <v>8348</v>
      </c>
      <c r="F3428" s="367" t="s">
        <v>14632</v>
      </c>
      <c r="G3428" s="367" t="s">
        <v>14633</v>
      </c>
    </row>
    <row r="3429" spans="1:7">
      <c r="A3429" s="366" t="str">
        <f t="shared" si="53"/>
        <v>SINAPI-I 37666</v>
      </c>
      <c r="B3429" s="367" t="s">
        <v>8342</v>
      </c>
      <c r="C3429" s="367">
        <v>37666</v>
      </c>
      <c r="D3429" s="368" t="s">
        <v>14634</v>
      </c>
      <c r="E3429" s="367" t="s">
        <v>8344</v>
      </c>
      <c r="F3429" s="367" t="s">
        <v>14635</v>
      </c>
      <c r="G3429" s="367" t="s">
        <v>14636</v>
      </c>
    </row>
    <row r="3430" spans="1:7">
      <c r="A3430" s="366" t="str">
        <f t="shared" si="53"/>
        <v>SINAPI-I 40986</v>
      </c>
      <c r="B3430" s="367" t="s">
        <v>8342</v>
      </c>
      <c r="C3430" s="367">
        <v>40986</v>
      </c>
      <c r="D3430" s="368" t="s">
        <v>14637</v>
      </c>
      <c r="E3430" s="367" t="s">
        <v>8348</v>
      </c>
      <c r="F3430" s="367" t="s">
        <v>14638</v>
      </c>
      <c r="G3430" s="367" t="s">
        <v>14639</v>
      </c>
    </row>
    <row r="3431" spans="1:7">
      <c r="A3431" s="366" t="str">
        <f t="shared" si="53"/>
        <v>SINAPI-I 4250</v>
      </c>
      <c r="B3431" s="367" t="s">
        <v>8342</v>
      </c>
      <c r="C3431" s="367">
        <v>4250</v>
      </c>
      <c r="D3431" s="368" t="s">
        <v>14640</v>
      </c>
      <c r="E3431" s="367" t="s">
        <v>8344</v>
      </c>
      <c r="F3431" s="367" t="s">
        <v>11538</v>
      </c>
      <c r="G3431" s="367" t="s">
        <v>10815</v>
      </c>
    </row>
    <row r="3432" spans="1:7">
      <c r="A3432" s="366" t="str">
        <f t="shared" si="53"/>
        <v>SINAPI-I 40978</v>
      </c>
      <c r="B3432" s="367" t="s">
        <v>8342</v>
      </c>
      <c r="C3432" s="367">
        <v>40978</v>
      </c>
      <c r="D3432" s="368" t="s">
        <v>14641</v>
      </c>
      <c r="E3432" s="367" t="s">
        <v>8348</v>
      </c>
      <c r="F3432" s="367" t="s">
        <v>14642</v>
      </c>
      <c r="G3432" s="367" t="s">
        <v>14643</v>
      </c>
    </row>
    <row r="3433" spans="1:7">
      <c r="A3433" s="366" t="str">
        <f t="shared" si="53"/>
        <v>SINAPI-I 25960</v>
      </c>
      <c r="B3433" s="367" t="s">
        <v>8342</v>
      </c>
      <c r="C3433" s="367">
        <v>25960</v>
      </c>
      <c r="D3433" s="368" t="s">
        <v>14644</v>
      </c>
      <c r="E3433" s="367" t="s">
        <v>8344</v>
      </c>
      <c r="F3433" s="367" t="s">
        <v>14645</v>
      </c>
      <c r="G3433" s="367" t="s">
        <v>12204</v>
      </c>
    </row>
    <row r="3434" spans="1:7">
      <c r="A3434" s="366" t="str">
        <f t="shared" si="53"/>
        <v>SINAPI-I 41043</v>
      </c>
      <c r="B3434" s="367" t="s">
        <v>8342</v>
      </c>
      <c r="C3434" s="367">
        <v>41043</v>
      </c>
      <c r="D3434" s="368" t="s">
        <v>14646</v>
      </c>
      <c r="E3434" s="367" t="s">
        <v>8348</v>
      </c>
      <c r="F3434" s="367" t="s">
        <v>14647</v>
      </c>
      <c r="G3434" s="367" t="s">
        <v>14648</v>
      </c>
    </row>
    <row r="3435" spans="1:7">
      <c r="A3435" s="366" t="str">
        <f t="shared" si="53"/>
        <v>SINAPI-I 4234</v>
      </c>
      <c r="B3435" s="367" t="s">
        <v>8342</v>
      </c>
      <c r="C3435" s="367">
        <v>4234</v>
      </c>
      <c r="D3435" s="368" t="s">
        <v>14649</v>
      </c>
      <c r="E3435" s="367" t="s">
        <v>8344</v>
      </c>
      <c r="F3435" s="367" t="s">
        <v>14650</v>
      </c>
      <c r="G3435" s="367" t="s">
        <v>14651</v>
      </c>
    </row>
    <row r="3436" spans="1:7">
      <c r="A3436" s="366" t="str">
        <f t="shared" si="53"/>
        <v>SINAPI-I 40987</v>
      </c>
      <c r="B3436" s="367" t="s">
        <v>8342</v>
      </c>
      <c r="C3436" s="367">
        <v>40987</v>
      </c>
      <c r="D3436" s="368" t="s">
        <v>14652</v>
      </c>
      <c r="E3436" s="367" t="s">
        <v>8348</v>
      </c>
      <c r="F3436" s="367" t="s">
        <v>14653</v>
      </c>
      <c r="G3436" s="367" t="s">
        <v>14654</v>
      </c>
    </row>
    <row r="3437" spans="1:7">
      <c r="A3437" s="366" t="str">
        <f t="shared" si="53"/>
        <v>SINAPI-I 4253</v>
      </c>
      <c r="B3437" s="367" t="s">
        <v>8342</v>
      </c>
      <c r="C3437" s="367">
        <v>4253</v>
      </c>
      <c r="D3437" s="368" t="s">
        <v>14655</v>
      </c>
      <c r="E3437" s="367" t="s">
        <v>8344</v>
      </c>
      <c r="F3437" s="367" t="s">
        <v>9549</v>
      </c>
      <c r="G3437" s="367" t="s">
        <v>9550</v>
      </c>
    </row>
    <row r="3438" spans="1:7">
      <c r="A3438" s="366" t="str">
        <f t="shared" si="53"/>
        <v>SINAPI-I 40981</v>
      </c>
      <c r="B3438" s="367" t="s">
        <v>8342</v>
      </c>
      <c r="C3438" s="367">
        <v>40981</v>
      </c>
      <c r="D3438" s="368" t="s">
        <v>14656</v>
      </c>
      <c r="E3438" s="367" t="s">
        <v>8348</v>
      </c>
      <c r="F3438" s="367" t="s">
        <v>9552</v>
      </c>
      <c r="G3438" s="367" t="s">
        <v>9553</v>
      </c>
    </row>
    <row r="3439" spans="1:7">
      <c r="A3439" s="366" t="str">
        <f t="shared" si="53"/>
        <v>SINAPI-I 4254</v>
      </c>
      <c r="B3439" s="367" t="s">
        <v>8342</v>
      </c>
      <c r="C3439" s="367">
        <v>4254</v>
      </c>
      <c r="D3439" s="368" t="s">
        <v>14657</v>
      </c>
      <c r="E3439" s="367" t="s">
        <v>8344</v>
      </c>
      <c r="F3439" s="367" t="s">
        <v>14658</v>
      </c>
      <c r="G3439" s="367" t="s">
        <v>11680</v>
      </c>
    </row>
    <row r="3440" spans="1:7">
      <c r="A3440" s="366" t="str">
        <f t="shared" si="53"/>
        <v>SINAPI-I 41036</v>
      </c>
      <c r="B3440" s="367" t="s">
        <v>8342</v>
      </c>
      <c r="C3440" s="367">
        <v>41036</v>
      </c>
      <c r="D3440" s="368" t="s">
        <v>14659</v>
      </c>
      <c r="E3440" s="367" t="s">
        <v>8348</v>
      </c>
      <c r="F3440" s="367" t="s">
        <v>14660</v>
      </c>
      <c r="G3440" s="367" t="s">
        <v>14661</v>
      </c>
    </row>
    <row r="3441" spans="1:7">
      <c r="A3441" s="366" t="str">
        <f t="shared" si="53"/>
        <v>SINAPI-I 4251</v>
      </c>
      <c r="B3441" s="367" t="s">
        <v>8342</v>
      </c>
      <c r="C3441" s="367">
        <v>4251</v>
      </c>
      <c r="D3441" s="368" t="s">
        <v>14662</v>
      </c>
      <c r="E3441" s="367" t="s">
        <v>8344</v>
      </c>
      <c r="F3441" s="367" t="s">
        <v>9092</v>
      </c>
      <c r="G3441" s="367" t="s">
        <v>14663</v>
      </c>
    </row>
    <row r="3442" spans="1:7">
      <c r="A3442" s="366" t="str">
        <f t="shared" si="53"/>
        <v>SINAPI-I 40979</v>
      </c>
      <c r="B3442" s="367" t="s">
        <v>8342</v>
      </c>
      <c r="C3442" s="367">
        <v>40979</v>
      </c>
      <c r="D3442" s="368" t="s">
        <v>14664</v>
      </c>
      <c r="E3442" s="367" t="s">
        <v>8348</v>
      </c>
      <c r="F3442" s="367" t="s">
        <v>14665</v>
      </c>
      <c r="G3442" s="367" t="s">
        <v>14666</v>
      </c>
    </row>
    <row r="3443" spans="1:7">
      <c r="A3443" s="366" t="str">
        <f t="shared" si="53"/>
        <v>SINAPI-I 4230</v>
      </c>
      <c r="B3443" s="367" t="s">
        <v>8342</v>
      </c>
      <c r="C3443" s="367">
        <v>4230</v>
      </c>
      <c r="D3443" s="368" t="s">
        <v>14667</v>
      </c>
      <c r="E3443" s="367" t="s">
        <v>8344</v>
      </c>
      <c r="F3443" s="367" t="s">
        <v>11680</v>
      </c>
      <c r="G3443" s="367" t="s">
        <v>14668</v>
      </c>
    </row>
    <row r="3444" spans="1:7">
      <c r="A3444" s="366" t="str">
        <f t="shared" si="53"/>
        <v>SINAPI-I 40998</v>
      </c>
      <c r="B3444" s="367" t="s">
        <v>8342</v>
      </c>
      <c r="C3444" s="367">
        <v>40998</v>
      </c>
      <c r="D3444" s="368" t="s">
        <v>14669</v>
      </c>
      <c r="E3444" s="367" t="s">
        <v>8348</v>
      </c>
      <c r="F3444" s="367" t="s">
        <v>14670</v>
      </c>
      <c r="G3444" s="367" t="s">
        <v>14671</v>
      </c>
    </row>
    <row r="3445" spans="1:7">
      <c r="A3445" s="366" t="str">
        <f t="shared" si="53"/>
        <v>SINAPI-I 4257</v>
      </c>
      <c r="B3445" s="367" t="s">
        <v>8342</v>
      </c>
      <c r="C3445" s="367">
        <v>4257</v>
      </c>
      <c r="D3445" s="368" t="s">
        <v>14672</v>
      </c>
      <c r="E3445" s="367" t="s">
        <v>8344</v>
      </c>
      <c r="F3445" s="367" t="s">
        <v>11801</v>
      </c>
      <c r="G3445" s="367" t="s">
        <v>11915</v>
      </c>
    </row>
    <row r="3446" spans="1:7">
      <c r="A3446" s="366" t="str">
        <f t="shared" si="53"/>
        <v>SINAPI-I 40982</v>
      </c>
      <c r="B3446" s="367" t="s">
        <v>8342</v>
      </c>
      <c r="C3446" s="367">
        <v>40982</v>
      </c>
      <c r="D3446" s="368" t="s">
        <v>14673</v>
      </c>
      <c r="E3446" s="367" t="s">
        <v>8348</v>
      </c>
      <c r="F3446" s="367" t="s">
        <v>14674</v>
      </c>
      <c r="G3446" s="367" t="s">
        <v>14675</v>
      </c>
    </row>
    <row r="3447" spans="1:7">
      <c r="A3447" s="366" t="str">
        <f t="shared" si="53"/>
        <v>SINAPI-I 4240</v>
      </c>
      <c r="B3447" s="367" t="s">
        <v>8342</v>
      </c>
      <c r="C3447" s="367">
        <v>4240</v>
      </c>
      <c r="D3447" s="368" t="s">
        <v>14676</v>
      </c>
      <c r="E3447" s="367" t="s">
        <v>8344</v>
      </c>
      <c r="F3447" s="367" t="s">
        <v>10852</v>
      </c>
      <c r="G3447" s="367" t="s">
        <v>14677</v>
      </c>
    </row>
    <row r="3448" spans="1:7">
      <c r="A3448" s="366" t="str">
        <f t="shared" si="53"/>
        <v>SINAPI-I 41026</v>
      </c>
      <c r="B3448" s="367" t="s">
        <v>8342</v>
      </c>
      <c r="C3448" s="367">
        <v>41026</v>
      </c>
      <c r="D3448" s="368" t="s">
        <v>14678</v>
      </c>
      <c r="E3448" s="367" t="s">
        <v>8348</v>
      </c>
      <c r="F3448" s="367" t="s">
        <v>14679</v>
      </c>
      <c r="G3448" s="367" t="s">
        <v>14680</v>
      </c>
    </row>
    <row r="3449" spans="1:7">
      <c r="A3449" s="366" t="str">
        <f t="shared" si="53"/>
        <v>SINAPI-I 4239</v>
      </c>
      <c r="B3449" s="367" t="s">
        <v>8342</v>
      </c>
      <c r="C3449" s="367">
        <v>4239</v>
      </c>
      <c r="D3449" s="368" t="s">
        <v>14681</v>
      </c>
      <c r="E3449" s="367" t="s">
        <v>8344</v>
      </c>
      <c r="F3449" s="367" t="s">
        <v>14682</v>
      </c>
      <c r="G3449" s="367" t="s">
        <v>14683</v>
      </c>
    </row>
    <row r="3450" spans="1:7">
      <c r="A3450" s="366" t="str">
        <f t="shared" si="53"/>
        <v>SINAPI-I 41024</v>
      </c>
      <c r="B3450" s="367" t="s">
        <v>8342</v>
      </c>
      <c r="C3450" s="367">
        <v>41024</v>
      </c>
      <c r="D3450" s="368" t="s">
        <v>14684</v>
      </c>
      <c r="E3450" s="367" t="s">
        <v>8348</v>
      </c>
      <c r="F3450" s="367" t="s">
        <v>14685</v>
      </c>
      <c r="G3450" s="367" t="s">
        <v>14686</v>
      </c>
    </row>
    <row r="3451" spans="1:7">
      <c r="A3451" s="366" t="str">
        <f t="shared" si="53"/>
        <v>SINAPI-I 4248</v>
      </c>
      <c r="B3451" s="367" t="s">
        <v>8342</v>
      </c>
      <c r="C3451" s="367">
        <v>4248</v>
      </c>
      <c r="D3451" s="368" t="s">
        <v>14687</v>
      </c>
      <c r="E3451" s="367" t="s">
        <v>8344</v>
      </c>
      <c r="F3451" s="367" t="s">
        <v>14688</v>
      </c>
      <c r="G3451" s="367" t="s">
        <v>14689</v>
      </c>
    </row>
    <row r="3452" spans="1:7">
      <c r="A3452" s="366" t="str">
        <f t="shared" si="53"/>
        <v>SINAPI-I 41033</v>
      </c>
      <c r="B3452" s="367" t="s">
        <v>8342</v>
      </c>
      <c r="C3452" s="367">
        <v>41033</v>
      </c>
      <c r="D3452" s="368" t="s">
        <v>14690</v>
      </c>
      <c r="E3452" s="367" t="s">
        <v>8348</v>
      </c>
      <c r="F3452" s="367" t="s">
        <v>14691</v>
      </c>
      <c r="G3452" s="367" t="s">
        <v>14692</v>
      </c>
    </row>
    <row r="3453" spans="1:7">
      <c r="A3453" s="366" t="str">
        <f t="shared" si="53"/>
        <v>SINAPI-I 25959</v>
      </c>
      <c r="B3453" s="367" t="s">
        <v>8342</v>
      </c>
      <c r="C3453" s="367">
        <v>25959</v>
      </c>
      <c r="D3453" s="368" t="s">
        <v>14693</v>
      </c>
      <c r="E3453" s="367" t="s">
        <v>8344</v>
      </c>
      <c r="F3453" s="367" t="s">
        <v>14694</v>
      </c>
      <c r="G3453" s="367" t="s">
        <v>14695</v>
      </c>
    </row>
    <row r="3454" spans="1:7">
      <c r="A3454" s="366" t="str">
        <f t="shared" si="53"/>
        <v>SINAPI-I 41040</v>
      </c>
      <c r="B3454" s="367" t="s">
        <v>8342</v>
      </c>
      <c r="C3454" s="367">
        <v>41040</v>
      </c>
      <c r="D3454" s="368" t="s">
        <v>14696</v>
      </c>
      <c r="E3454" s="367" t="s">
        <v>8348</v>
      </c>
      <c r="F3454" s="367" t="s">
        <v>14697</v>
      </c>
      <c r="G3454" s="367" t="s">
        <v>14698</v>
      </c>
    </row>
    <row r="3455" spans="1:7">
      <c r="A3455" s="366" t="str">
        <f t="shared" si="53"/>
        <v>SINAPI-I 4238</v>
      </c>
      <c r="B3455" s="367" t="s">
        <v>8342</v>
      </c>
      <c r="C3455" s="367">
        <v>4238</v>
      </c>
      <c r="D3455" s="368" t="s">
        <v>14699</v>
      </c>
      <c r="E3455" s="367" t="s">
        <v>8344</v>
      </c>
      <c r="F3455" s="367" t="s">
        <v>13867</v>
      </c>
      <c r="G3455" s="367" t="s">
        <v>10850</v>
      </c>
    </row>
    <row r="3456" spans="1:7">
      <c r="A3456" s="366" t="str">
        <f t="shared" si="53"/>
        <v>SINAPI-I 41012</v>
      </c>
      <c r="B3456" s="367" t="s">
        <v>8342</v>
      </c>
      <c r="C3456" s="367">
        <v>41012</v>
      </c>
      <c r="D3456" s="368" t="s">
        <v>14700</v>
      </c>
      <c r="E3456" s="367" t="s">
        <v>8348</v>
      </c>
      <c r="F3456" s="367" t="s">
        <v>14701</v>
      </c>
      <c r="G3456" s="367" t="s">
        <v>14702</v>
      </c>
    </row>
    <row r="3457" spans="1:7">
      <c r="A3457" s="366" t="str">
        <f t="shared" si="53"/>
        <v>SINAPI-I 4237</v>
      </c>
      <c r="B3457" s="367" t="s">
        <v>8342</v>
      </c>
      <c r="C3457" s="367">
        <v>4237</v>
      </c>
      <c r="D3457" s="368" t="s">
        <v>14703</v>
      </c>
      <c r="E3457" s="367" t="s">
        <v>8344</v>
      </c>
      <c r="F3457" s="367" t="s">
        <v>11071</v>
      </c>
      <c r="G3457" s="367" t="s">
        <v>14704</v>
      </c>
    </row>
    <row r="3458" spans="1:7">
      <c r="A3458" s="366" t="str">
        <f t="shared" si="53"/>
        <v>SINAPI-I 41002</v>
      </c>
      <c r="B3458" s="367" t="s">
        <v>8342</v>
      </c>
      <c r="C3458" s="367">
        <v>41002</v>
      </c>
      <c r="D3458" s="368" t="s">
        <v>14705</v>
      </c>
      <c r="E3458" s="367" t="s">
        <v>8348</v>
      </c>
      <c r="F3458" s="367" t="s">
        <v>14706</v>
      </c>
      <c r="G3458" s="367" t="s">
        <v>14707</v>
      </c>
    </row>
    <row r="3459" spans="1:7">
      <c r="A3459" s="366" t="str">
        <f t="shared" si="53"/>
        <v>SINAPI-I 4233</v>
      </c>
      <c r="B3459" s="367" t="s">
        <v>8342</v>
      </c>
      <c r="C3459" s="367">
        <v>4233</v>
      </c>
      <c r="D3459" s="368" t="s">
        <v>14708</v>
      </c>
      <c r="E3459" s="367" t="s">
        <v>8344</v>
      </c>
      <c r="F3459" s="367" t="s">
        <v>14709</v>
      </c>
      <c r="G3459" s="367" t="s">
        <v>14710</v>
      </c>
    </row>
    <row r="3460" spans="1:7">
      <c r="A3460" s="366" t="str">
        <f t="shared" si="53"/>
        <v>SINAPI-I 41001</v>
      </c>
      <c r="B3460" s="367" t="s">
        <v>8342</v>
      </c>
      <c r="C3460" s="367">
        <v>41001</v>
      </c>
      <c r="D3460" s="368" t="s">
        <v>14711</v>
      </c>
      <c r="E3460" s="367" t="s">
        <v>8348</v>
      </c>
      <c r="F3460" s="367" t="s">
        <v>14712</v>
      </c>
      <c r="G3460" s="367" t="s">
        <v>14713</v>
      </c>
    </row>
    <row r="3461" spans="1:7">
      <c r="A3461" s="366" t="str">
        <f t="shared" si="53"/>
        <v>SINAPI-I 2</v>
      </c>
      <c r="B3461" s="367" t="s">
        <v>8342</v>
      </c>
      <c r="C3461" s="367">
        <v>2</v>
      </c>
      <c r="D3461" s="368" t="s">
        <v>14714</v>
      </c>
      <c r="E3461" s="367" t="s">
        <v>8879</v>
      </c>
      <c r="F3461" s="367" t="s">
        <v>12820</v>
      </c>
      <c r="G3461" s="367" t="s">
        <v>12820</v>
      </c>
    </row>
    <row r="3462" spans="1:7" ht="22.5">
      <c r="A3462" s="366" t="str">
        <f t="shared" si="53"/>
        <v>SINAPI-I 36517</v>
      </c>
      <c r="B3462" s="367" t="s">
        <v>8342</v>
      </c>
      <c r="C3462" s="367">
        <v>36517</v>
      </c>
      <c r="D3462" s="368" t="s">
        <v>14715</v>
      </c>
      <c r="E3462" s="367" t="s">
        <v>8327</v>
      </c>
      <c r="F3462" s="367" t="s">
        <v>14716</v>
      </c>
      <c r="G3462" s="367" t="s">
        <v>14716</v>
      </c>
    </row>
    <row r="3463" spans="1:7" ht="22.5">
      <c r="A3463" s="366" t="str">
        <f t="shared" ref="A3463:A3526" si="54">CONCATENAR</f>
        <v>SINAPI-I 4262</v>
      </c>
      <c r="B3463" s="367" t="s">
        <v>8342</v>
      </c>
      <c r="C3463" s="367">
        <v>4262</v>
      </c>
      <c r="D3463" s="368" t="s">
        <v>14717</v>
      </c>
      <c r="E3463" s="367" t="s">
        <v>8327</v>
      </c>
      <c r="F3463" s="367" t="s">
        <v>14718</v>
      </c>
      <c r="G3463" s="367" t="s">
        <v>14718</v>
      </c>
    </row>
    <row r="3464" spans="1:7" ht="22.5">
      <c r="A3464" s="366" t="str">
        <f t="shared" si="54"/>
        <v>SINAPI-I 4263</v>
      </c>
      <c r="B3464" s="367" t="s">
        <v>8342</v>
      </c>
      <c r="C3464" s="367">
        <v>4263</v>
      </c>
      <c r="D3464" s="368" t="s">
        <v>14719</v>
      </c>
      <c r="E3464" s="367" t="s">
        <v>8327</v>
      </c>
      <c r="F3464" s="367" t="s">
        <v>14720</v>
      </c>
      <c r="G3464" s="367" t="s">
        <v>14720</v>
      </c>
    </row>
    <row r="3465" spans="1:7" ht="22.5">
      <c r="A3465" s="366" t="str">
        <f t="shared" si="54"/>
        <v>SINAPI-I 36518</v>
      </c>
      <c r="B3465" s="367" t="s">
        <v>8342</v>
      </c>
      <c r="C3465" s="367">
        <v>36518</v>
      </c>
      <c r="D3465" s="368" t="s">
        <v>14721</v>
      </c>
      <c r="E3465" s="367" t="s">
        <v>8327</v>
      </c>
      <c r="F3465" s="367" t="s">
        <v>14722</v>
      </c>
      <c r="G3465" s="367" t="s">
        <v>14722</v>
      </c>
    </row>
    <row r="3466" spans="1:7" ht="22.5">
      <c r="A3466" s="366" t="str">
        <f t="shared" si="54"/>
        <v>SINAPI-I 14221</v>
      </c>
      <c r="B3466" s="367" t="s">
        <v>8342</v>
      </c>
      <c r="C3466" s="367">
        <v>14221</v>
      </c>
      <c r="D3466" s="368" t="s">
        <v>14723</v>
      </c>
      <c r="E3466" s="367" t="s">
        <v>8327</v>
      </c>
      <c r="F3466" s="367" t="s">
        <v>14724</v>
      </c>
      <c r="G3466" s="367" t="s">
        <v>14724</v>
      </c>
    </row>
    <row r="3467" spans="1:7">
      <c r="A3467" s="366" t="str">
        <f t="shared" si="54"/>
        <v>SINAPI-I 38402</v>
      </c>
      <c r="B3467" s="367" t="s">
        <v>8342</v>
      </c>
      <c r="C3467" s="367">
        <v>38402</v>
      </c>
      <c r="D3467" s="368" t="s">
        <v>14725</v>
      </c>
      <c r="E3467" s="367" t="s">
        <v>8327</v>
      </c>
      <c r="F3467" s="367" t="s">
        <v>14726</v>
      </c>
      <c r="G3467" s="367" t="s">
        <v>14726</v>
      </c>
    </row>
    <row r="3468" spans="1:7">
      <c r="A3468" s="366" t="str">
        <f t="shared" si="54"/>
        <v>SINAPI-I 3412</v>
      </c>
      <c r="B3468" s="367" t="s">
        <v>8342</v>
      </c>
      <c r="C3468" s="367">
        <v>3412</v>
      </c>
      <c r="D3468" s="368" t="s">
        <v>14727</v>
      </c>
      <c r="E3468" s="367" t="s">
        <v>8464</v>
      </c>
      <c r="F3468" s="367" t="s">
        <v>14728</v>
      </c>
      <c r="G3468" s="367" t="s">
        <v>14728</v>
      </c>
    </row>
    <row r="3469" spans="1:7">
      <c r="A3469" s="366" t="str">
        <f t="shared" si="54"/>
        <v>SINAPI-I 3413</v>
      </c>
      <c r="B3469" s="367" t="s">
        <v>8342</v>
      </c>
      <c r="C3469" s="367">
        <v>3413</v>
      </c>
      <c r="D3469" s="368" t="s">
        <v>14729</v>
      </c>
      <c r="E3469" s="367" t="s">
        <v>8464</v>
      </c>
      <c r="F3469" s="367" t="s">
        <v>13493</v>
      </c>
      <c r="G3469" s="367" t="s">
        <v>13493</v>
      </c>
    </row>
    <row r="3470" spans="1:7">
      <c r="A3470" s="366" t="str">
        <f t="shared" si="54"/>
        <v>SINAPI-I 39744</v>
      </c>
      <c r="B3470" s="367" t="s">
        <v>8342</v>
      </c>
      <c r="C3470" s="367">
        <v>39744</v>
      </c>
      <c r="D3470" s="368" t="s">
        <v>14730</v>
      </c>
      <c r="E3470" s="367" t="s">
        <v>8464</v>
      </c>
      <c r="F3470" s="367" t="s">
        <v>14731</v>
      </c>
      <c r="G3470" s="367" t="s">
        <v>14731</v>
      </c>
    </row>
    <row r="3471" spans="1:7">
      <c r="A3471" s="366" t="str">
        <f t="shared" si="54"/>
        <v>SINAPI-I 39745</v>
      </c>
      <c r="B3471" s="367" t="s">
        <v>8342</v>
      </c>
      <c r="C3471" s="367">
        <v>39745</v>
      </c>
      <c r="D3471" s="368" t="s">
        <v>14732</v>
      </c>
      <c r="E3471" s="367" t="s">
        <v>8464</v>
      </c>
      <c r="F3471" s="367" t="s">
        <v>14733</v>
      </c>
      <c r="G3471" s="367" t="s">
        <v>14733</v>
      </c>
    </row>
    <row r="3472" spans="1:7">
      <c r="A3472" s="366" t="str">
        <f t="shared" si="54"/>
        <v>SINAPI-I 39637</v>
      </c>
      <c r="B3472" s="367" t="s">
        <v>8342</v>
      </c>
      <c r="C3472" s="367">
        <v>39637</v>
      </c>
      <c r="D3472" s="368" t="s">
        <v>14734</v>
      </c>
      <c r="E3472" s="367" t="s">
        <v>8464</v>
      </c>
      <c r="F3472" s="367" t="s">
        <v>14735</v>
      </c>
      <c r="G3472" s="367" t="s">
        <v>14735</v>
      </c>
    </row>
    <row r="3473" spans="1:7">
      <c r="A3473" s="366" t="str">
        <f t="shared" si="54"/>
        <v>SINAPI-I 39638</v>
      </c>
      <c r="B3473" s="367" t="s">
        <v>8342</v>
      </c>
      <c r="C3473" s="367">
        <v>39638</v>
      </c>
      <c r="D3473" s="368" t="s">
        <v>14736</v>
      </c>
      <c r="E3473" s="367" t="s">
        <v>8464</v>
      </c>
      <c r="F3473" s="367" t="s">
        <v>14737</v>
      </c>
      <c r="G3473" s="367" t="s">
        <v>14737</v>
      </c>
    </row>
    <row r="3474" spans="1:7">
      <c r="A3474" s="366" t="str">
        <f t="shared" si="54"/>
        <v>SINAPI-I 39639</v>
      </c>
      <c r="B3474" s="367" t="s">
        <v>8342</v>
      </c>
      <c r="C3474" s="367">
        <v>39639</v>
      </c>
      <c r="D3474" s="368" t="s">
        <v>14738</v>
      </c>
      <c r="E3474" s="367" t="s">
        <v>8464</v>
      </c>
      <c r="F3474" s="367" t="s">
        <v>14739</v>
      </c>
      <c r="G3474" s="367" t="s">
        <v>14739</v>
      </c>
    </row>
    <row r="3475" spans="1:7" ht="33.75">
      <c r="A3475" s="366" t="str">
        <f t="shared" si="54"/>
        <v>SINAPI-I 39517</v>
      </c>
      <c r="B3475" s="367" t="s">
        <v>8342</v>
      </c>
      <c r="C3475" s="367">
        <v>39517</v>
      </c>
      <c r="D3475" s="368" t="s">
        <v>14740</v>
      </c>
      <c r="E3475" s="367" t="s">
        <v>8464</v>
      </c>
      <c r="F3475" s="367" t="s">
        <v>14741</v>
      </c>
      <c r="G3475" s="367" t="s">
        <v>14741</v>
      </c>
    </row>
    <row r="3476" spans="1:7" ht="33.75">
      <c r="A3476" s="366" t="str">
        <f t="shared" si="54"/>
        <v>SINAPI-I 39518</v>
      </c>
      <c r="B3476" s="367" t="s">
        <v>8342</v>
      </c>
      <c r="C3476" s="367">
        <v>39518</v>
      </c>
      <c r="D3476" s="368" t="s">
        <v>14742</v>
      </c>
      <c r="E3476" s="367" t="s">
        <v>8464</v>
      </c>
      <c r="F3476" s="367" t="s">
        <v>14743</v>
      </c>
      <c r="G3476" s="367" t="s">
        <v>14743</v>
      </c>
    </row>
    <row r="3477" spans="1:7">
      <c r="A3477" s="366" t="str">
        <f t="shared" si="54"/>
        <v>SINAPI-I 38366</v>
      </c>
      <c r="B3477" s="367" t="s">
        <v>8342</v>
      </c>
      <c r="C3477" s="367">
        <v>38366</v>
      </c>
      <c r="D3477" s="368" t="s">
        <v>14744</v>
      </c>
      <c r="E3477" s="367" t="s">
        <v>8464</v>
      </c>
      <c r="F3477" s="367" t="s">
        <v>9076</v>
      </c>
      <c r="G3477" s="367" t="s">
        <v>9076</v>
      </c>
    </row>
    <row r="3478" spans="1:7">
      <c r="A3478" s="366" t="str">
        <f t="shared" si="54"/>
        <v>SINAPI-I 11703</v>
      </c>
      <c r="B3478" s="367" t="s">
        <v>8342</v>
      </c>
      <c r="C3478" s="367">
        <v>11703</v>
      </c>
      <c r="D3478" s="368" t="s">
        <v>14745</v>
      </c>
      <c r="E3478" s="367" t="s">
        <v>8327</v>
      </c>
      <c r="F3478" s="367" t="s">
        <v>14746</v>
      </c>
      <c r="G3478" s="367" t="s">
        <v>14746</v>
      </c>
    </row>
    <row r="3479" spans="1:7">
      <c r="A3479" s="366" t="str">
        <f t="shared" si="54"/>
        <v>SINAPI-I 37400</v>
      </c>
      <c r="B3479" s="367" t="s">
        <v>8342</v>
      </c>
      <c r="C3479" s="367">
        <v>37400</v>
      </c>
      <c r="D3479" s="368" t="s">
        <v>14747</v>
      </c>
      <c r="E3479" s="367" t="s">
        <v>8327</v>
      </c>
      <c r="F3479" s="367" t="s">
        <v>14748</v>
      </c>
      <c r="G3479" s="367" t="s">
        <v>14748</v>
      </c>
    </row>
    <row r="3480" spans="1:7" ht="22.5">
      <c r="A3480" s="366" t="str">
        <f t="shared" si="54"/>
        <v>SINAPI-I 25400</v>
      </c>
      <c r="B3480" s="367" t="s">
        <v>8342</v>
      </c>
      <c r="C3480" s="367">
        <v>25400</v>
      </c>
      <c r="D3480" s="368" t="s">
        <v>14749</v>
      </c>
      <c r="E3480" s="367" t="s">
        <v>8327</v>
      </c>
      <c r="F3480" s="367" t="s">
        <v>14750</v>
      </c>
      <c r="G3480" s="367" t="s">
        <v>14750</v>
      </c>
    </row>
    <row r="3481" spans="1:7">
      <c r="A3481" s="366" t="str">
        <f t="shared" si="54"/>
        <v>SINAPI-I 4272</v>
      </c>
      <c r="B3481" s="367" t="s">
        <v>8342</v>
      </c>
      <c r="C3481" s="367">
        <v>4272</v>
      </c>
      <c r="D3481" s="368" t="s">
        <v>14751</v>
      </c>
      <c r="E3481" s="367" t="s">
        <v>8327</v>
      </c>
      <c r="F3481" s="367" t="s">
        <v>14752</v>
      </c>
      <c r="G3481" s="367" t="s">
        <v>14752</v>
      </c>
    </row>
    <row r="3482" spans="1:7">
      <c r="A3482" s="366" t="str">
        <f t="shared" si="54"/>
        <v>SINAPI-I 4276</v>
      </c>
      <c r="B3482" s="367" t="s">
        <v>8342</v>
      </c>
      <c r="C3482" s="367">
        <v>4276</v>
      </c>
      <c r="D3482" s="368" t="s">
        <v>14753</v>
      </c>
      <c r="E3482" s="367" t="s">
        <v>8327</v>
      </c>
      <c r="F3482" s="367" t="s">
        <v>14754</v>
      </c>
      <c r="G3482" s="367" t="s">
        <v>14754</v>
      </c>
    </row>
    <row r="3483" spans="1:7">
      <c r="A3483" s="366" t="str">
        <f t="shared" si="54"/>
        <v>SINAPI-I 4273</v>
      </c>
      <c r="B3483" s="367" t="s">
        <v>8342</v>
      </c>
      <c r="C3483" s="367">
        <v>4273</v>
      </c>
      <c r="D3483" s="368" t="s">
        <v>14755</v>
      </c>
      <c r="E3483" s="367" t="s">
        <v>8327</v>
      </c>
      <c r="F3483" s="367" t="s">
        <v>14756</v>
      </c>
      <c r="G3483" s="367" t="s">
        <v>14756</v>
      </c>
    </row>
    <row r="3484" spans="1:7" ht="22.5">
      <c r="A3484" s="366" t="str">
        <f t="shared" si="54"/>
        <v>SINAPI-I 4274</v>
      </c>
      <c r="B3484" s="367" t="s">
        <v>8342</v>
      </c>
      <c r="C3484" s="367">
        <v>4274</v>
      </c>
      <c r="D3484" s="368" t="s">
        <v>14757</v>
      </c>
      <c r="E3484" s="367" t="s">
        <v>8327</v>
      </c>
      <c r="F3484" s="367" t="s">
        <v>14758</v>
      </c>
      <c r="G3484" s="367" t="s">
        <v>14758</v>
      </c>
    </row>
    <row r="3485" spans="1:7" ht="22.5">
      <c r="A3485" s="366" t="str">
        <f t="shared" si="54"/>
        <v>SINAPI-I 39438</v>
      </c>
      <c r="B3485" s="367" t="s">
        <v>8342</v>
      </c>
      <c r="C3485" s="367">
        <v>39438</v>
      </c>
      <c r="D3485" s="368" t="s">
        <v>14759</v>
      </c>
      <c r="E3485" s="367" t="s">
        <v>8327</v>
      </c>
      <c r="F3485" s="367" t="s">
        <v>14760</v>
      </c>
      <c r="G3485" s="367" t="s">
        <v>14760</v>
      </c>
    </row>
    <row r="3486" spans="1:7">
      <c r="A3486" s="366" t="str">
        <f t="shared" si="54"/>
        <v>SINAPI-I 11963</v>
      </c>
      <c r="B3486" s="367" t="s">
        <v>8342</v>
      </c>
      <c r="C3486" s="367">
        <v>11963</v>
      </c>
      <c r="D3486" s="368" t="s">
        <v>14761</v>
      </c>
      <c r="E3486" s="367" t="s">
        <v>8327</v>
      </c>
      <c r="F3486" s="367" t="s">
        <v>14544</v>
      </c>
      <c r="G3486" s="367" t="s">
        <v>14544</v>
      </c>
    </row>
    <row r="3487" spans="1:7">
      <c r="A3487" s="366" t="str">
        <f t="shared" si="54"/>
        <v>SINAPI-I 11964</v>
      </c>
      <c r="B3487" s="367" t="s">
        <v>8342</v>
      </c>
      <c r="C3487" s="367">
        <v>11964</v>
      </c>
      <c r="D3487" s="368" t="s">
        <v>14762</v>
      </c>
      <c r="E3487" s="367" t="s">
        <v>8327</v>
      </c>
      <c r="F3487" s="367" t="s">
        <v>8969</v>
      </c>
      <c r="G3487" s="367" t="s">
        <v>8969</v>
      </c>
    </row>
    <row r="3488" spans="1:7" ht="22.5">
      <c r="A3488" s="366" t="str">
        <f t="shared" si="54"/>
        <v>SINAPI-I 4379</v>
      </c>
      <c r="B3488" s="367" t="s">
        <v>8342</v>
      </c>
      <c r="C3488" s="367">
        <v>4379</v>
      </c>
      <c r="D3488" s="368" t="s">
        <v>14763</v>
      </c>
      <c r="E3488" s="367" t="s">
        <v>8327</v>
      </c>
      <c r="F3488" s="367" t="s">
        <v>14764</v>
      </c>
      <c r="G3488" s="367" t="s">
        <v>14764</v>
      </c>
    </row>
    <row r="3489" spans="1:7" ht="22.5">
      <c r="A3489" s="366" t="str">
        <f t="shared" si="54"/>
        <v>SINAPI-I 4377</v>
      </c>
      <c r="B3489" s="367" t="s">
        <v>8342</v>
      </c>
      <c r="C3489" s="367">
        <v>4377</v>
      </c>
      <c r="D3489" s="368" t="s">
        <v>14765</v>
      </c>
      <c r="E3489" s="367" t="s">
        <v>8327</v>
      </c>
      <c r="F3489" s="367" t="s">
        <v>14766</v>
      </c>
      <c r="G3489" s="367" t="s">
        <v>14766</v>
      </c>
    </row>
    <row r="3490" spans="1:7" ht="22.5">
      <c r="A3490" s="366" t="str">
        <f t="shared" si="54"/>
        <v>SINAPI-I 4356</v>
      </c>
      <c r="B3490" s="367" t="s">
        <v>8342</v>
      </c>
      <c r="C3490" s="367">
        <v>4356</v>
      </c>
      <c r="D3490" s="368" t="s">
        <v>14767</v>
      </c>
      <c r="E3490" s="367" t="s">
        <v>8327</v>
      </c>
      <c r="F3490" s="367" t="s">
        <v>14760</v>
      </c>
      <c r="G3490" s="367" t="s">
        <v>14760</v>
      </c>
    </row>
    <row r="3491" spans="1:7" ht="22.5">
      <c r="A3491" s="366" t="str">
        <f t="shared" si="54"/>
        <v>SINAPI-I 13246</v>
      </c>
      <c r="B3491" s="367" t="s">
        <v>8342</v>
      </c>
      <c r="C3491" s="367">
        <v>13246</v>
      </c>
      <c r="D3491" s="368" t="s">
        <v>14768</v>
      </c>
      <c r="E3491" s="367" t="s">
        <v>8327</v>
      </c>
      <c r="F3491" s="367" t="s">
        <v>9559</v>
      </c>
      <c r="G3491" s="367" t="s">
        <v>9559</v>
      </c>
    </row>
    <row r="3492" spans="1:7" ht="22.5">
      <c r="A3492" s="366" t="str">
        <f t="shared" si="54"/>
        <v>SINAPI-I 4346</v>
      </c>
      <c r="B3492" s="367" t="s">
        <v>8342</v>
      </c>
      <c r="C3492" s="367">
        <v>4346</v>
      </c>
      <c r="D3492" s="368" t="s">
        <v>14769</v>
      </c>
      <c r="E3492" s="367" t="s">
        <v>8327</v>
      </c>
      <c r="F3492" s="367" t="s">
        <v>14770</v>
      </c>
      <c r="G3492" s="367" t="s">
        <v>14770</v>
      </c>
    </row>
    <row r="3493" spans="1:7" ht="22.5">
      <c r="A3493" s="366" t="str">
        <f t="shared" si="54"/>
        <v>SINAPI-I 11955</v>
      </c>
      <c r="B3493" s="367" t="s">
        <v>8342</v>
      </c>
      <c r="C3493" s="367">
        <v>11955</v>
      </c>
      <c r="D3493" s="368" t="s">
        <v>14771</v>
      </c>
      <c r="E3493" s="367" t="s">
        <v>8327</v>
      </c>
      <c r="F3493" s="367" t="s">
        <v>14772</v>
      </c>
      <c r="G3493" s="367" t="s">
        <v>14772</v>
      </c>
    </row>
    <row r="3494" spans="1:7" ht="22.5">
      <c r="A3494" s="366" t="str">
        <f t="shared" si="54"/>
        <v>SINAPI-I 11960</v>
      </c>
      <c r="B3494" s="367" t="s">
        <v>8342</v>
      </c>
      <c r="C3494" s="367">
        <v>11960</v>
      </c>
      <c r="D3494" s="368" t="s">
        <v>14773</v>
      </c>
      <c r="E3494" s="367" t="s">
        <v>8327</v>
      </c>
      <c r="F3494" s="367" t="s">
        <v>11325</v>
      </c>
      <c r="G3494" s="367" t="s">
        <v>11325</v>
      </c>
    </row>
    <row r="3495" spans="1:7" ht="22.5">
      <c r="A3495" s="366" t="str">
        <f t="shared" si="54"/>
        <v>SINAPI-I 4333</v>
      </c>
      <c r="B3495" s="367" t="s">
        <v>8342</v>
      </c>
      <c r="C3495" s="367">
        <v>4333</v>
      </c>
      <c r="D3495" s="368" t="s">
        <v>14774</v>
      </c>
      <c r="E3495" s="367" t="s">
        <v>8327</v>
      </c>
      <c r="F3495" s="367" t="s">
        <v>14760</v>
      </c>
      <c r="G3495" s="367" t="s">
        <v>14760</v>
      </c>
    </row>
    <row r="3496" spans="1:7" ht="22.5">
      <c r="A3496" s="366" t="str">
        <f t="shared" si="54"/>
        <v>SINAPI-I 4358</v>
      </c>
      <c r="B3496" s="367" t="s">
        <v>8342</v>
      </c>
      <c r="C3496" s="367">
        <v>4358</v>
      </c>
      <c r="D3496" s="368" t="s">
        <v>14775</v>
      </c>
      <c r="E3496" s="367" t="s">
        <v>8327</v>
      </c>
      <c r="F3496" s="367" t="s">
        <v>14776</v>
      </c>
      <c r="G3496" s="367" t="s">
        <v>14776</v>
      </c>
    </row>
    <row r="3497" spans="1:7">
      <c r="A3497" s="366" t="str">
        <f t="shared" si="54"/>
        <v>SINAPI-I 39435</v>
      </c>
      <c r="B3497" s="367" t="s">
        <v>8342</v>
      </c>
      <c r="C3497" s="367">
        <v>39435</v>
      </c>
      <c r="D3497" s="368" t="s">
        <v>14777</v>
      </c>
      <c r="E3497" s="367" t="s">
        <v>8327</v>
      </c>
      <c r="F3497" s="367" t="s">
        <v>8449</v>
      </c>
      <c r="G3497" s="367" t="s">
        <v>8449</v>
      </c>
    </row>
    <row r="3498" spans="1:7">
      <c r="A3498" s="366" t="str">
        <f t="shared" si="54"/>
        <v>SINAPI-I 39436</v>
      </c>
      <c r="B3498" s="367" t="s">
        <v>8342</v>
      </c>
      <c r="C3498" s="367">
        <v>39436</v>
      </c>
      <c r="D3498" s="368" t="s">
        <v>14778</v>
      </c>
      <c r="E3498" s="367" t="s">
        <v>8327</v>
      </c>
      <c r="F3498" s="367" t="s">
        <v>14779</v>
      </c>
      <c r="G3498" s="367" t="s">
        <v>14779</v>
      </c>
    </row>
    <row r="3499" spans="1:7">
      <c r="A3499" s="366" t="str">
        <f t="shared" si="54"/>
        <v>SINAPI-I 39437</v>
      </c>
      <c r="B3499" s="367" t="s">
        <v>8342</v>
      </c>
      <c r="C3499" s="367">
        <v>39437</v>
      </c>
      <c r="D3499" s="368" t="s">
        <v>14780</v>
      </c>
      <c r="E3499" s="367" t="s">
        <v>8327</v>
      </c>
      <c r="F3499" s="367" t="s">
        <v>9773</v>
      </c>
      <c r="G3499" s="367" t="s">
        <v>9773</v>
      </c>
    </row>
    <row r="3500" spans="1:7">
      <c r="A3500" s="366" t="str">
        <f t="shared" si="54"/>
        <v>SINAPI-I 39439</v>
      </c>
      <c r="B3500" s="367" t="s">
        <v>8342</v>
      </c>
      <c r="C3500" s="367">
        <v>39439</v>
      </c>
      <c r="D3500" s="368" t="s">
        <v>14781</v>
      </c>
      <c r="E3500" s="367" t="s">
        <v>8327</v>
      </c>
      <c r="F3500" s="367" t="s">
        <v>11325</v>
      </c>
      <c r="G3500" s="367" t="s">
        <v>11325</v>
      </c>
    </row>
    <row r="3501" spans="1:7">
      <c r="A3501" s="366" t="str">
        <f t="shared" si="54"/>
        <v>SINAPI-I 39440</v>
      </c>
      <c r="B3501" s="367" t="s">
        <v>8342</v>
      </c>
      <c r="C3501" s="367">
        <v>39440</v>
      </c>
      <c r="D3501" s="368" t="s">
        <v>14782</v>
      </c>
      <c r="E3501" s="367" t="s">
        <v>8327</v>
      </c>
      <c r="F3501" s="367" t="s">
        <v>9763</v>
      </c>
      <c r="G3501" s="367" t="s">
        <v>9763</v>
      </c>
    </row>
    <row r="3502" spans="1:7">
      <c r="A3502" s="366" t="str">
        <f t="shared" si="54"/>
        <v>SINAPI-I 39441</v>
      </c>
      <c r="B3502" s="367" t="s">
        <v>8342</v>
      </c>
      <c r="C3502" s="367">
        <v>39441</v>
      </c>
      <c r="D3502" s="368" t="s">
        <v>14783</v>
      </c>
      <c r="E3502" s="367" t="s">
        <v>8327</v>
      </c>
      <c r="F3502" s="367" t="s">
        <v>14784</v>
      </c>
      <c r="G3502" s="367" t="s">
        <v>14784</v>
      </c>
    </row>
    <row r="3503" spans="1:7" ht="22.5">
      <c r="A3503" s="366" t="str">
        <f t="shared" si="54"/>
        <v>SINAPI-I 39442</v>
      </c>
      <c r="B3503" s="367" t="s">
        <v>8342</v>
      </c>
      <c r="C3503" s="367">
        <v>39442</v>
      </c>
      <c r="D3503" s="368" t="s">
        <v>14785</v>
      </c>
      <c r="E3503" s="367" t="s">
        <v>8327</v>
      </c>
      <c r="F3503" s="367" t="s">
        <v>14779</v>
      </c>
      <c r="G3503" s="367" t="s">
        <v>14779</v>
      </c>
    </row>
    <row r="3504" spans="1:7" ht="22.5">
      <c r="A3504" s="366" t="str">
        <f t="shared" si="54"/>
        <v>SINAPI-I 39443</v>
      </c>
      <c r="B3504" s="367" t="s">
        <v>8342</v>
      </c>
      <c r="C3504" s="367">
        <v>39443</v>
      </c>
      <c r="D3504" s="368" t="s">
        <v>14786</v>
      </c>
      <c r="E3504" s="367" t="s">
        <v>8327</v>
      </c>
      <c r="F3504" s="367" t="s">
        <v>9773</v>
      </c>
      <c r="G3504" s="367" t="s">
        <v>9773</v>
      </c>
    </row>
    <row r="3505" spans="1:7">
      <c r="A3505" s="366" t="str">
        <f t="shared" si="54"/>
        <v>SINAPI-I 4329</v>
      </c>
      <c r="B3505" s="367" t="s">
        <v>8342</v>
      </c>
      <c r="C3505" s="367">
        <v>4329</v>
      </c>
      <c r="D3505" s="368" t="s">
        <v>14787</v>
      </c>
      <c r="E3505" s="367" t="s">
        <v>8327</v>
      </c>
      <c r="F3505" s="367" t="s">
        <v>9565</v>
      </c>
      <c r="G3505" s="367" t="s">
        <v>9565</v>
      </c>
    </row>
    <row r="3506" spans="1:7" ht="22.5">
      <c r="A3506" s="366" t="str">
        <f t="shared" si="54"/>
        <v>SINAPI-I 4383</v>
      </c>
      <c r="B3506" s="367" t="s">
        <v>8342</v>
      </c>
      <c r="C3506" s="367">
        <v>4383</v>
      </c>
      <c r="D3506" s="368" t="s">
        <v>14788</v>
      </c>
      <c r="E3506" s="367" t="s">
        <v>8327</v>
      </c>
      <c r="F3506" s="367" t="s">
        <v>8903</v>
      </c>
      <c r="G3506" s="367" t="s">
        <v>8903</v>
      </c>
    </row>
    <row r="3507" spans="1:7" ht="22.5">
      <c r="A3507" s="366" t="str">
        <f t="shared" si="54"/>
        <v>SINAPI-I 4344</v>
      </c>
      <c r="B3507" s="367" t="s">
        <v>8342</v>
      </c>
      <c r="C3507" s="367">
        <v>4344</v>
      </c>
      <c r="D3507" s="368" t="s">
        <v>14789</v>
      </c>
      <c r="E3507" s="367" t="s">
        <v>8327</v>
      </c>
      <c r="F3507" s="367" t="s">
        <v>14790</v>
      </c>
      <c r="G3507" s="367" t="s">
        <v>14790</v>
      </c>
    </row>
    <row r="3508" spans="1:7">
      <c r="A3508" s="366" t="str">
        <f t="shared" si="54"/>
        <v>SINAPI-I 436</v>
      </c>
      <c r="B3508" s="367" t="s">
        <v>8342</v>
      </c>
      <c r="C3508" s="367">
        <v>436</v>
      </c>
      <c r="D3508" s="368" t="s">
        <v>14791</v>
      </c>
      <c r="E3508" s="367" t="s">
        <v>8327</v>
      </c>
      <c r="F3508" s="367" t="s">
        <v>14792</v>
      </c>
      <c r="G3508" s="367" t="s">
        <v>14792</v>
      </c>
    </row>
    <row r="3509" spans="1:7">
      <c r="A3509" s="366" t="str">
        <f t="shared" si="54"/>
        <v>SINAPI-I 442</v>
      </c>
      <c r="B3509" s="367" t="s">
        <v>8342</v>
      </c>
      <c r="C3509" s="367">
        <v>442</v>
      </c>
      <c r="D3509" s="368" t="s">
        <v>14793</v>
      </c>
      <c r="E3509" s="367" t="s">
        <v>8327</v>
      </c>
      <c r="F3509" s="367" t="s">
        <v>14794</v>
      </c>
      <c r="G3509" s="367" t="s">
        <v>14794</v>
      </c>
    </row>
    <row r="3510" spans="1:7">
      <c r="A3510" s="366" t="str">
        <f t="shared" si="54"/>
        <v>SINAPI-I 11953</v>
      </c>
      <c r="B3510" s="367" t="s">
        <v>8342</v>
      </c>
      <c r="C3510" s="367">
        <v>11953</v>
      </c>
      <c r="D3510" s="368" t="s">
        <v>14795</v>
      </c>
      <c r="E3510" s="367" t="s">
        <v>8327</v>
      </c>
      <c r="F3510" s="367" t="s">
        <v>13705</v>
      </c>
      <c r="G3510" s="367" t="s">
        <v>13705</v>
      </c>
    </row>
    <row r="3511" spans="1:7">
      <c r="A3511" s="366" t="str">
        <f t="shared" si="54"/>
        <v>SINAPI-I 4335</v>
      </c>
      <c r="B3511" s="367" t="s">
        <v>8342</v>
      </c>
      <c r="C3511" s="367">
        <v>4335</v>
      </c>
      <c r="D3511" s="368" t="s">
        <v>14796</v>
      </c>
      <c r="E3511" s="367" t="s">
        <v>8327</v>
      </c>
      <c r="F3511" s="367" t="s">
        <v>14797</v>
      </c>
      <c r="G3511" s="367" t="s">
        <v>14797</v>
      </c>
    </row>
    <row r="3512" spans="1:7">
      <c r="A3512" s="366" t="str">
        <f t="shared" si="54"/>
        <v>SINAPI-I 4334</v>
      </c>
      <c r="B3512" s="367" t="s">
        <v>8342</v>
      </c>
      <c r="C3512" s="367">
        <v>4334</v>
      </c>
      <c r="D3512" s="368" t="s">
        <v>14798</v>
      </c>
      <c r="E3512" s="367" t="s">
        <v>8327</v>
      </c>
      <c r="F3512" s="367" t="s">
        <v>14799</v>
      </c>
      <c r="G3512" s="367" t="s">
        <v>14799</v>
      </c>
    </row>
    <row r="3513" spans="1:7">
      <c r="A3513" s="366" t="str">
        <f t="shared" si="54"/>
        <v>SINAPI-I 4343</v>
      </c>
      <c r="B3513" s="367" t="s">
        <v>8342</v>
      </c>
      <c r="C3513" s="367">
        <v>4343</v>
      </c>
      <c r="D3513" s="368" t="s">
        <v>14800</v>
      </c>
      <c r="E3513" s="367" t="s">
        <v>8327</v>
      </c>
      <c r="F3513" s="367" t="s">
        <v>14801</v>
      </c>
      <c r="G3513" s="367" t="s">
        <v>14801</v>
      </c>
    </row>
    <row r="3514" spans="1:7" ht="22.5">
      <c r="A3514" s="366" t="str">
        <f t="shared" si="54"/>
        <v>SINAPI-I 430</v>
      </c>
      <c r="B3514" s="367" t="s">
        <v>8342</v>
      </c>
      <c r="C3514" s="367">
        <v>430</v>
      </c>
      <c r="D3514" s="368" t="s">
        <v>14802</v>
      </c>
      <c r="E3514" s="367" t="s">
        <v>8327</v>
      </c>
      <c r="F3514" s="367" t="s">
        <v>14803</v>
      </c>
      <c r="G3514" s="367" t="s">
        <v>14803</v>
      </c>
    </row>
    <row r="3515" spans="1:7" ht="22.5">
      <c r="A3515" s="366" t="str">
        <f t="shared" si="54"/>
        <v>SINAPI-I 441</v>
      </c>
      <c r="B3515" s="367" t="s">
        <v>8342</v>
      </c>
      <c r="C3515" s="367">
        <v>441</v>
      </c>
      <c r="D3515" s="368" t="s">
        <v>14804</v>
      </c>
      <c r="E3515" s="367" t="s">
        <v>8327</v>
      </c>
      <c r="F3515" s="367" t="s">
        <v>8653</v>
      </c>
      <c r="G3515" s="367" t="s">
        <v>8653</v>
      </c>
    </row>
    <row r="3516" spans="1:7" ht="22.5">
      <c r="A3516" s="366" t="str">
        <f t="shared" si="54"/>
        <v>SINAPI-I 431</v>
      </c>
      <c r="B3516" s="367" t="s">
        <v>8342</v>
      </c>
      <c r="C3516" s="367">
        <v>431</v>
      </c>
      <c r="D3516" s="368" t="s">
        <v>14805</v>
      </c>
      <c r="E3516" s="367" t="s">
        <v>8327</v>
      </c>
      <c r="F3516" s="367" t="s">
        <v>14806</v>
      </c>
      <c r="G3516" s="367" t="s">
        <v>14806</v>
      </c>
    </row>
    <row r="3517" spans="1:7" ht="22.5">
      <c r="A3517" s="366" t="str">
        <f t="shared" si="54"/>
        <v>SINAPI-I 432</v>
      </c>
      <c r="B3517" s="367" t="s">
        <v>8342</v>
      </c>
      <c r="C3517" s="367">
        <v>432</v>
      </c>
      <c r="D3517" s="368" t="s">
        <v>14807</v>
      </c>
      <c r="E3517" s="367" t="s">
        <v>8327</v>
      </c>
      <c r="F3517" s="367" t="s">
        <v>11180</v>
      </c>
      <c r="G3517" s="367" t="s">
        <v>11180</v>
      </c>
    </row>
    <row r="3518" spans="1:7">
      <c r="A3518" s="366" t="str">
        <f t="shared" si="54"/>
        <v>SINAPI-I 429</v>
      </c>
      <c r="B3518" s="367" t="s">
        <v>8342</v>
      </c>
      <c r="C3518" s="367">
        <v>429</v>
      </c>
      <c r="D3518" s="368" t="s">
        <v>14808</v>
      </c>
      <c r="E3518" s="367" t="s">
        <v>8327</v>
      </c>
      <c r="F3518" s="367" t="s">
        <v>14809</v>
      </c>
      <c r="G3518" s="367" t="s">
        <v>14809</v>
      </c>
    </row>
    <row r="3519" spans="1:7" ht="22.5">
      <c r="A3519" s="366" t="str">
        <f t="shared" si="54"/>
        <v>SINAPI-I 439</v>
      </c>
      <c r="B3519" s="367" t="s">
        <v>8342</v>
      </c>
      <c r="C3519" s="367">
        <v>439</v>
      </c>
      <c r="D3519" s="368" t="s">
        <v>14810</v>
      </c>
      <c r="E3519" s="367" t="s">
        <v>8327</v>
      </c>
      <c r="F3519" s="367" t="s">
        <v>9212</v>
      </c>
      <c r="G3519" s="367" t="s">
        <v>9212</v>
      </c>
    </row>
    <row r="3520" spans="1:7" ht="22.5">
      <c r="A3520" s="366" t="str">
        <f t="shared" si="54"/>
        <v>SINAPI-I 433</v>
      </c>
      <c r="B3520" s="367" t="s">
        <v>8342</v>
      </c>
      <c r="C3520" s="367">
        <v>433</v>
      </c>
      <c r="D3520" s="368" t="s">
        <v>14811</v>
      </c>
      <c r="E3520" s="367" t="s">
        <v>8327</v>
      </c>
      <c r="F3520" s="367" t="s">
        <v>14812</v>
      </c>
      <c r="G3520" s="367" t="s">
        <v>14812</v>
      </c>
    </row>
    <row r="3521" spans="1:7">
      <c r="A3521" s="366" t="str">
        <f t="shared" si="54"/>
        <v>SINAPI-I 437</v>
      </c>
      <c r="B3521" s="367" t="s">
        <v>8342</v>
      </c>
      <c r="C3521" s="367">
        <v>437</v>
      </c>
      <c r="D3521" s="368" t="s">
        <v>14813</v>
      </c>
      <c r="E3521" s="367" t="s">
        <v>8327</v>
      </c>
      <c r="F3521" s="367" t="s">
        <v>14814</v>
      </c>
      <c r="G3521" s="367" t="s">
        <v>14814</v>
      </c>
    </row>
    <row r="3522" spans="1:7" ht="22.5">
      <c r="A3522" s="366" t="str">
        <f t="shared" si="54"/>
        <v>SINAPI-I 11790</v>
      </c>
      <c r="B3522" s="367" t="s">
        <v>8342</v>
      </c>
      <c r="C3522" s="367">
        <v>11790</v>
      </c>
      <c r="D3522" s="368" t="s">
        <v>14815</v>
      </c>
      <c r="E3522" s="367" t="s">
        <v>8327</v>
      </c>
      <c r="F3522" s="367" t="s">
        <v>14816</v>
      </c>
      <c r="G3522" s="367" t="s">
        <v>14816</v>
      </c>
    </row>
    <row r="3523" spans="1:7" ht="22.5">
      <c r="A3523" s="366" t="str">
        <f t="shared" si="54"/>
        <v>SINAPI-I 428</v>
      </c>
      <c r="B3523" s="367" t="s">
        <v>8342</v>
      </c>
      <c r="C3523" s="367">
        <v>428</v>
      </c>
      <c r="D3523" s="368" t="s">
        <v>14817</v>
      </c>
      <c r="E3523" s="367" t="s">
        <v>8327</v>
      </c>
      <c r="F3523" s="367" t="s">
        <v>14818</v>
      </c>
      <c r="G3523" s="367" t="s">
        <v>14818</v>
      </c>
    </row>
    <row r="3524" spans="1:7" ht="22.5">
      <c r="A3524" s="366" t="str">
        <f t="shared" si="54"/>
        <v>SINAPI-I 4384</v>
      </c>
      <c r="B3524" s="367" t="s">
        <v>8342</v>
      </c>
      <c r="C3524" s="367">
        <v>4384</v>
      </c>
      <c r="D3524" s="368" t="s">
        <v>14819</v>
      </c>
      <c r="E3524" s="367" t="s">
        <v>8327</v>
      </c>
      <c r="F3524" s="367" t="s">
        <v>14820</v>
      </c>
      <c r="G3524" s="367" t="s">
        <v>14820</v>
      </c>
    </row>
    <row r="3525" spans="1:7" ht="22.5">
      <c r="A3525" s="366" t="str">
        <f t="shared" si="54"/>
        <v>SINAPI-I 4351</v>
      </c>
      <c r="B3525" s="367" t="s">
        <v>8342</v>
      </c>
      <c r="C3525" s="367">
        <v>4351</v>
      </c>
      <c r="D3525" s="368" t="s">
        <v>14821</v>
      </c>
      <c r="E3525" s="367" t="s">
        <v>8327</v>
      </c>
      <c r="F3525" s="367" t="s">
        <v>14822</v>
      </c>
      <c r="G3525" s="367" t="s">
        <v>14822</v>
      </c>
    </row>
    <row r="3526" spans="1:7">
      <c r="A3526" s="366" t="str">
        <f t="shared" si="54"/>
        <v>SINAPI-I 11054</v>
      </c>
      <c r="B3526" s="367" t="s">
        <v>8342</v>
      </c>
      <c r="C3526" s="367">
        <v>11054</v>
      </c>
      <c r="D3526" s="368" t="s">
        <v>14823</v>
      </c>
      <c r="E3526" s="367" t="s">
        <v>8327</v>
      </c>
      <c r="F3526" s="367" t="s">
        <v>8423</v>
      </c>
      <c r="G3526" s="367" t="s">
        <v>8423</v>
      </c>
    </row>
    <row r="3527" spans="1:7">
      <c r="A3527" s="366" t="str">
        <f t="shared" ref="A3527:A3590" si="55">CONCATENAR</f>
        <v>SINAPI-I 11055</v>
      </c>
      <c r="B3527" s="367" t="s">
        <v>8342</v>
      </c>
      <c r="C3527" s="367">
        <v>11055</v>
      </c>
      <c r="D3527" s="368" t="s">
        <v>14824</v>
      </c>
      <c r="E3527" s="367" t="s">
        <v>8327</v>
      </c>
      <c r="F3527" s="367" t="s">
        <v>14764</v>
      </c>
      <c r="G3527" s="367" t="s">
        <v>14764</v>
      </c>
    </row>
    <row r="3528" spans="1:7">
      <c r="A3528" s="366" t="str">
        <f t="shared" si="55"/>
        <v>SINAPI-I 11056</v>
      </c>
      <c r="B3528" s="367" t="s">
        <v>8342</v>
      </c>
      <c r="C3528" s="367">
        <v>11056</v>
      </c>
      <c r="D3528" s="368" t="s">
        <v>14825</v>
      </c>
      <c r="E3528" s="367" t="s">
        <v>8327</v>
      </c>
      <c r="F3528" s="367" t="s">
        <v>14764</v>
      </c>
      <c r="G3528" s="367" t="s">
        <v>14764</v>
      </c>
    </row>
    <row r="3529" spans="1:7">
      <c r="A3529" s="366" t="str">
        <f t="shared" si="55"/>
        <v>SINAPI-I 11057</v>
      </c>
      <c r="B3529" s="367" t="s">
        <v>8342</v>
      </c>
      <c r="C3529" s="367">
        <v>11057</v>
      </c>
      <c r="D3529" s="368" t="s">
        <v>14826</v>
      </c>
      <c r="E3529" s="367" t="s">
        <v>8327</v>
      </c>
      <c r="F3529" s="367" t="s">
        <v>14827</v>
      </c>
      <c r="G3529" s="367" t="s">
        <v>14827</v>
      </c>
    </row>
    <row r="3530" spans="1:7">
      <c r="A3530" s="366" t="str">
        <f t="shared" si="55"/>
        <v>SINAPI-I 11059</v>
      </c>
      <c r="B3530" s="367" t="s">
        <v>8342</v>
      </c>
      <c r="C3530" s="367">
        <v>11059</v>
      </c>
      <c r="D3530" s="368" t="s">
        <v>14828</v>
      </c>
      <c r="E3530" s="367" t="s">
        <v>8327</v>
      </c>
      <c r="F3530" s="367" t="s">
        <v>14766</v>
      </c>
      <c r="G3530" s="367" t="s">
        <v>14766</v>
      </c>
    </row>
    <row r="3531" spans="1:7">
      <c r="A3531" s="366" t="str">
        <f t="shared" si="55"/>
        <v>SINAPI-I 11058</v>
      </c>
      <c r="B3531" s="367" t="s">
        <v>8342</v>
      </c>
      <c r="C3531" s="367">
        <v>11058</v>
      </c>
      <c r="D3531" s="368" t="s">
        <v>14829</v>
      </c>
      <c r="E3531" s="367" t="s">
        <v>8327</v>
      </c>
      <c r="F3531" s="367" t="s">
        <v>14784</v>
      </c>
      <c r="G3531" s="367" t="s">
        <v>14784</v>
      </c>
    </row>
    <row r="3532" spans="1:7">
      <c r="A3532" s="366" t="str">
        <f t="shared" si="55"/>
        <v>SINAPI-I 4380</v>
      </c>
      <c r="B3532" s="367" t="s">
        <v>8342</v>
      </c>
      <c r="C3532" s="367">
        <v>4380</v>
      </c>
      <c r="D3532" s="368" t="s">
        <v>14830</v>
      </c>
      <c r="E3532" s="367" t="s">
        <v>8327</v>
      </c>
      <c r="F3532" s="367" t="s">
        <v>8371</v>
      </c>
      <c r="G3532" s="367" t="s">
        <v>8371</v>
      </c>
    </row>
    <row r="3533" spans="1:7">
      <c r="A3533" s="366" t="str">
        <f t="shared" si="55"/>
        <v>SINAPI-I 4299</v>
      </c>
      <c r="B3533" s="367" t="s">
        <v>8342</v>
      </c>
      <c r="C3533" s="367">
        <v>4299</v>
      </c>
      <c r="D3533" s="368" t="s">
        <v>14831</v>
      </c>
      <c r="E3533" s="367" t="s">
        <v>8327</v>
      </c>
      <c r="F3533" s="367" t="s">
        <v>8395</v>
      </c>
      <c r="G3533" s="367" t="s">
        <v>8395</v>
      </c>
    </row>
    <row r="3534" spans="1:7">
      <c r="A3534" s="366" t="str">
        <f t="shared" si="55"/>
        <v>SINAPI-I 4304</v>
      </c>
      <c r="B3534" s="367" t="s">
        <v>8342</v>
      </c>
      <c r="C3534" s="367">
        <v>4304</v>
      </c>
      <c r="D3534" s="368" t="s">
        <v>14832</v>
      </c>
      <c r="E3534" s="367" t="s">
        <v>8327</v>
      </c>
      <c r="F3534" s="367" t="s">
        <v>8598</v>
      </c>
      <c r="G3534" s="367" t="s">
        <v>8598</v>
      </c>
    </row>
    <row r="3535" spans="1:7">
      <c r="A3535" s="366" t="str">
        <f t="shared" si="55"/>
        <v>SINAPI-I 4305</v>
      </c>
      <c r="B3535" s="367" t="s">
        <v>8342</v>
      </c>
      <c r="C3535" s="367">
        <v>4305</v>
      </c>
      <c r="D3535" s="368" t="s">
        <v>14833</v>
      </c>
      <c r="E3535" s="367" t="s">
        <v>8327</v>
      </c>
      <c r="F3535" s="367" t="s">
        <v>8722</v>
      </c>
      <c r="G3535" s="367" t="s">
        <v>8722</v>
      </c>
    </row>
    <row r="3536" spans="1:7">
      <c r="A3536" s="366" t="str">
        <f t="shared" si="55"/>
        <v>SINAPI-I 4306</v>
      </c>
      <c r="B3536" s="367" t="s">
        <v>8342</v>
      </c>
      <c r="C3536" s="367">
        <v>4306</v>
      </c>
      <c r="D3536" s="368" t="s">
        <v>14834</v>
      </c>
      <c r="E3536" s="367" t="s">
        <v>8327</v>
      </c>
      <c r="F3536" s="367" t="s">
        <v>9014</v>
      </c>
      <c r="G3536" s="367" t="s">
        <v>9014</v>
      </c>
    </row>
    <row r="3537" spans="1:7">
      <c r="A3537" s="366" t="str">
        <f t="shared" si="55"/>
        <v>SINAPI-I 4308</v>
      </c>
      <c r="B3537" s="367" t="s">
        <v>8342</v>
      </c>
      <c r="C3537" s="367">
        <v>4308</v>
      </c>
      <c r="D3537" s="368" t="s">
        <v>14835</v>
      </c>
      <c r="E3537" s="367" t="s">
        <v>8327</v>
      </c>
      <c r="F3537" s="367" t="s">
        <v>13205</v>
      </c>
      <c r="G3537" s="367" t="s">
        <v>13205</v>
      </c>
    </row>
    <row r="3538" spans="1:7">
      <c r="A3538" s="366" t="str">
        <f t="shared" si="55"/>
        <v>SINAPI-I 4302</v>
      </c>
      <c r="B3538" s="367" t="s">
        <v>8342</v>
      </c>
      <c r="C3538" s="367">
        <v>4302</v>
      </c>
      <c r="D3538" s="368" t="s">
        <v>14836</v>
      </c>
      <c r="E3538" s="367" t="s">
        <v>8327</v>
      </c>
      <c r="F3538" s="367" t="s">
        <v>13792</v>
      </c>
      <c r="G3538" s="367" t="s">
        <v>13792</v>
      </c>
    </row>
    <row r="3539" spans="1:7">
      <c r="A3539" s="366" t="str">
        <f t="shared" si="55"/>
        <v>SINAPI-I 4300</v>
      </c>
      <c r="B3539" s="367" t="s">
        <v>8342</v>
      </c>
      <c r="C3539" s="367">
        <v>4300</v>
      </c>
      <c r="D3539" s="368" t="s">
        <v>14837</v>
      </c>
      <c r="E3539" s="367" t="s">
        <v>8327</v>
      </c>
      <c r="F3539" s="367" t="s">
        <v>8804</v>
      </c>
      <c r="G3539" s="367" t="s">
        <v>8804</v>
      </c>
    </row>
    <row r="3540" spans="1:7">
      <c r="A3540" s="366" t="str">
        <f t="shared" si="55"/>
        <v>SINAPI-I 4301</v>
      </c>
      <c r="B3540" s="367" t="s">
        <v>8342</v>
      </c>
      <c r="C3540" s="367">
        <v>4301</v>
      </c>
      <c r="D3540" s="368" t="s">
        <v>14838</v>
      </c>
      <c r="E3540" s="367" t="s">
        <v>8327</v>
      </c>
      <c r="F3540" s="367" t="s">
        <v>9775</v>
      </c>
      <c r="G3540" s="367" t="s">
        <v>9775</v>
      </c>
    </row>
    <row r="3541" spans="1:7" ht="22.5">
      <c r="A3541" s="366" t="str">
        <f t="shared" si="55"/>
        <v>SINAPI-I 4320</v>
      </c>
      <c r="B3541" s="367" t="s">
        <v>8342</v>
      </c>
      <c r="C3541" s="367">
        <v>4320</v>
      </c>
      <c r="D3541" s="368" t="s">
        <v>14839</v>
      </c>
      <c r="E3541" s="367" t="s">
        <v>8327</v>
      </c>
      <c r="F3541" s="367" t="s">
        <v>8391</v>
      </c>
      <c r="G3541" s="367" t="s">
        <v>8391</v>
      </c>
    </row>
    <row r="3542" spans="1:7" ht="22.5">
      <c r="A3542" s="366" t="str">
        <f t="shared" si="55"/>
        <v>SINAPI-I 4318</v>
      </c>
      <c r="B3542" s="367" t="s">
        <v>8342</v>
      </c>
      <c r="C3542" s="367">
        <v>4318</v>
      </c>
      <c r="D3542" s="368" t="s">
        <v>14840</v>
      </c>
      <c r="E3542" s="367" t="s">
        <v>8327</v>
      </c>
      <c r="F3542" s="367" t="s">
        <v>8375</v>
      </c>
      <c r="G3542" s="367" t="s">
        <v>8375</v>
      </c>
    </row>
    <row r="3543" spans="1:7">
      <c r="A3543" s="366" t="str">
        <f t="shared" si="55"/>
        <v>SINAPI-I 40547</v>
      </c>
      <c r="B3543" s="367" t="s">
        <v>8342</v>
      </c>
      <c r="C3543" s="367">
        <v>40547</v>
      </c>
      <c r="D3543" s="368" t="s">
        <v>14841</v>
      </c>
      <c r="E3543" s="367" t="s">
        <v>12620</v>
      </c>
      <c r="F3543" s="367" t="s">
        <v>14842</v>
      </c>
      <c r="G3543" s="367" t="s">
        <v>14842</v>
      </c>
    </row>
    <row r="3544" spans="1:7">
      <c r="A3544" s="366" t="str">
        <f t="shared" si="55"/>
        <v>SINAPI-I 11962</v>
      </c>
      <c r="B3544" s="367" t="s">
        <v>8342</v>
      </c>
      <c r="C3544" s="367">
        <v>11962</v>
      </c>
      <c r="D3544" s="368" t="s">
        <v>14843</v>
      </c>
      <c r="E3544" s="367" t="s">
        <v>8327</v>
      </c>
      <c r="F3544" s="367" t="s">
        <v>8586</v>
      </c>
      <c r="G3544" s="367" t="s">
        <v>8586</v>
      </c>
    </row>
    <row r="3545" spans="1:7">
      <c r="A3545" s="366" t="str">
        <f t="shared" si="55"/>
        <v>SINAPI-I 4332</v>
      </c>
      <c r="B3545" s="367" t="s">
        <v>8342</v>
      </c>
      <c r="C3545" s="367">
        <v>4332</v>
      </c>
      <c r="D3545" s="368" t="s">
        <v>14844</v>
      </c>
      <c r="E3545" s="367" t="s">
        <v>8327</v>
      </c>
      <c r="F3545" s="367" t="s">
        <v>8600</v>
      </c>
      <c r="G3545" s="367" t="s">
        <v>8600</v>
      </c>
    </row>
    <row r="3546" spans="1:7">
      <c r="A3546" s="366" t="str">
        <f t="shared" si="55"/>
        <v>SINAPI-I 4331</v>
      </c>
      <c r="B3546" s="367" t="s">
        <v>8342</v>
      </c>
      <c r="C3546" s="367">
        <v>4331</v>
      </c>
      <c r="D3546" s="368" t="s">
        <v>14845</v>
      </c>
      <c r="E3546" s="367" t="s">
        <v>8327</v>
      </c>
      <c r="F3546" s="367" t="s">
        <v>8704</v>
      </c>
      <c r="G3546" s="367" t="s">
        <v>8704</v>
      </c>
    </row>
    <row r="3547" spans="1:7" ht="22.5">
      <c r="A3547" s="366" t="str">
        <f t="shared" si="55"/>
        <v>SINAPI-I 4336</v>
      </c>
      <c r="B3547" s="367" t="s">
        <v>8342</v>
      </c>
      <c r="C3547" s="367">
        <v>4336</v>
      </c>
      <c r="D3547" s="368" t="s">
        <v>14846</v>
      </c>
      <c r="E3547" s="367" t="s">
        <v>8327</v>
      </c>
      <c r="F3547" s="367" t="s">
        <v>12283</v>
      </c>
      <c r="G3547" s="367" t="s">
        <v>12283</v>
      </c>
    </row>
    <row r="3548" spans="1:7">
      <c r="A3548" s="366" t="str">
        <f t="shared" si="55"/>
        <v>SINAPI-I 13294</v>
      </c>
      <c r="B3548" s="367" t="s">
        <v>8342</v>
      </c>
      <c r="C3548" s="367">
        <v>13294</v>
      </c>
      <c r="D3548" s="368" t="s">
        <v>14847</v>
      </c>
      <c r="E3548" s="367" t="s">
        <v>8327</v>
      </c>
      <c r="F3548" s="367" t="s">
        <v>12266</v>
      </c>
      <c r="G3548" s="367" t="s">
        <v>12266</v>
      </c>
    </row>
    <row r="3549" spans="1:7">
      <c r="A3549" s="366" t="str">
        <f t="shared" si="55"/>
        <v>SINAPI-I 11948</v>
      </c>
      <c r="B3549" s="367" t="s">
        <v>8342</v>
      </c>
      <c r="C3549" s="367">
        <v>11948</v>
      </c>
      <c r="D3549" s="368" t="s">
        <v>14848</v>
      </c>
      <c r="E3549" s="367" t="s">
        <v>8327</v>
      </c>
      <c r="F3549" s="367" t="s">
        <v>8637</v>
      </c>
      <c r="G3549" s="367" t="s">
        <v>8637</v>
      </c>
    </row>
    <row r="3550" spans="1:7">
      <c r="A3550" s="366" t="str">
        <f t="shared" si="55"/>
        <v>SINAPI-I 4382</v>
      </c>
      <c r="B3550" s="367" t="s">
        <v>8342</v>
      </c>
      <c r="C3550" s="367">
        <v>4382</v>
      </c>
      <c r="D3550" s="368" t="s">
        <v>14849</v>
      </c>
      <c r="E3550" s="367" t="s">
        <v>8327</v>
      </c>
      <c r="F3550" s="367" t="s">
        <v>8618</v>
      </c>
      <c r="G3550" s="367" t="s">
        <v>8618</v>
      </c>
    </row>
    <row r="3551" spans="1:7">
      <c r="A3551" s="366" t="str">
        <f t="shared" si="55"/>
        <v>SINAPI-I 4354</v>
      </c>
      <c r="B3551" s="367" t="s">
        <v>8342</v>
      </c>
      <c r="C3551" s="367">
        <v>4354</v>
      </c>
      <c r="D3551" s="368" t="s">
        <v>14850</v>
      </c>
      <c r="E3551" s="367" t="s">
        <v>8327</v>
      </c>
      <c r="F3551" s="367" t="s">
        <v>14851</v>
      </c>
      <c r="G3551" s="367" t="s">
        <v>14851</v>
      </c>
    </row>
    <row r="3552" spans="1:7">
      <c r="A3552" s="366" t="str">
        <f t="shared" si="55"/>
        <v>SINAPI-I 40839</v>
      </c>
      <c r="B3552" s="367" t="s">
        <v>8342</v>
      </c>
      <c r="C3552" s="367">
        <v>40839</v>
      </c>
      <c r="D3552" s="368" t="s">
        <v>14852</v>
      </c>
      <c r="E3552" s="367" t="s">
        <v>12620</v>
      </c>
      <c r="F3552" s="367" t="s">
        <v>14853</v>
      </c>
      <c r="G3552" s="367" t="s">
        <v>14853</v>
      </c>
    </row>
    <row r="3553" spans="1:7">
      <c r="A3553" s="366" t="str">
        <f t="shared" si="55"/>
        <v>SINAPI-I 40552</v>
      </c>
      <c r="B3553" s="367" t="s">
        <v>8342</v>
      </c>
      <c r="C3553" s="367">
        <v>40552</v>
      </c>
      <c r="D3553" s="368" t="s">
        <v>14854</v>
      </c>
      <c r="E3553" s="367" t="s">
        <v>12620</v>
      </c>
      <c r="F3553" s="367" t="s">
        <v>14855</v>
      </c>
      <c r="G3553" s="367" t="s">
        <v>14855</v>
      </c>
    </row>
    <row r="3554" spans="1:7">
      <c r="A3554" s="366" t="str">
        <f t="shared" si="55"/>
        <v>SINAPI-I 40549</v>
      </c>
      <c r="B3554" s="367" t="s">
        <v>8342</v>
      </c>
      <c r="C3554" s="367">
        <v>40549</v>
      </c>
      <c r="D3554" s="368" t="s">
        <v>14856</v>
      </c>
      <c r="E3554" s="367" t="s">
        <v>12620</v>
      </c>
      <c r="F3554" s="367" t="s">
        <v>14857</v>
      </c>
      <c r="G3554" s="367" t="s">
        <v>14857</v>
      </c>
    </row>
    <row r="3555" spans="1:7">
      <c r="A3555" s="366" t="str">
        <f t="shared" si="55"/>
        <v>SINAPI-I 4385</v>
      </c>
      <c r="B3555" s="367" t="s">
        <v>8342</v>
      </c>
      <c r="C3555" s="367">
        <v>4385</v>
      </c>
      <c r="D3555" s="368" t="s">
        <v>14858</v>
      </c>
      <c r="E3555" s="367" t="s">
        <v>9555</v>
      </c>
      <c r="F3555" s="367" t="s">
        <v>14859</v>
      </c>
      <c r="G3555" s="367" t="s">
        <v>14859</v>
      </c>
    </row>
    <row r="3556" spans="1:7">
      <c r="A3556" s="366" t="str">
        <f t="shared" si="55"/>
        <v>SINAPI-I 38397</v>
      </c>
      <c r="B3556" s="367" t="s">
        <v>8342</v>
      </c>
      <c r="C3556" s="367">
        <v>38397</v>
      </c>
      <c r="D3556" s="368" t="s">
        <v>14860</v>
      </c>
      <c r="E3556" s="367" t="s">
        <v>8574</v>
      </c>
      <c r="F3556" s="367" t="s">
        <v>9956</v>
      </c>
      <c r="G3556" s="367" t="s">
        <v>9956</v>
      </c>
    </row>
    <row r="3557" spans="1:7" ht="22.5">
      <c r="A3557" s="366" t="str">
        <f t="shared" si="55"/>
        <v>SINAPI-I 20078</v>
      </c>
      <c r="B3557" s="367" t="s">
        <v>8342</v>
      </c>
      <c r="C3557" s="367">
        <v>20078</v>
      </c>
      <c r="D3557" s="368" t="s">
        <v>14861</v>
      </c>
      <c r="E3557" s="367" t="s">
        <v>8327</v>
      </c>
      <c r="F3557" s="367" t="s">
        <v>9761</v>
      </c>
      <c r="G3557" s="367" t="s">
        <v>9761</v>
      </c>
    </row>
    <row r="3558" spans="1:7" ht="22.5">
      <c r="A3558" s="366" t="str">
        <f t="shared" si="55"/>
        <v>SINAPI-I 20079</v>
      </c>
      <c r="B3558" s="367" t="s">
        <v>8342</v>
      </c>
      <c r="C3558" s="367">
        <v>20079</v>
      </c>
      <c r="D3558" s="368" t="s">
        <v>14862</v>
      </c>
      <c r="E3558" s="367" t="s">
        <v>8327</v>
      </c>
      <c r="F3558" s="367" t="s">
        <v>14863</v>
      </c>
      <c r="G3558" s="367" t="s">
        <v>14863</v>
      </c>
    </row>
    <row r="3559" spans="1:7">
      <c r="A3559" s="366" t="str">
        <f t="shared" si="55"/>
        <v>SINAPI-I 39897</v>
      </c>
      <c r="B3559" s="367" t="s">
        <v>8342</v>
      </c>
      <c r="C3559" s="367">
        <v>39897</v>
      </c>
      <c r="D3559" s="368" t="s">
        <v>14864</v>
      </c>
      <c r="E3559" s="367" t="s">
        <v>8327</v>
      </c>
      <c r="F3559" s="367" t="s">
        <v>14865</v>
      </c>
      <c r="G3559" s="367" t="s">
        <v>14865</v>
      </c>
    </row>
    <row r="3560" spans="1:7">
      <c r="A3560" s="366" t="str">
        <f t="shared" si="55"/>
        <v>SINAPI-I 118</v>
      </c>
      <c r="B3560" s="367" t="s">
        <v>8342</v>
      </c>
      <c r="C3560" s="367">
        <v>118</v>
      </c>
      <c r="D3560" s="368" t="s">
        <v>14866</v>
      </c>
      <c r="E3560" s="367" t="s">
        <v>8327</v>
      </c>
      <c r="F3560" s="367" t="s">
        <v>14867</v>
      </c>
      <c r="G3560" s="367" t="s">
        <v>14867</v>
      </c>
    </row>
    <row r="3561" spans="1:7">
      <c r="A3561" s="366" t="str">
        <f t="shared" si="55"/>
        <v>SINAPI-I 4396</v>
      </c>
      <c r="B3561" s="367" t="s">
        <v>8342</v>
      </c>
      <c r="C3561" s="367">
        <v>4396</v>
      </c>
      <c r="D3561" s="368" t="s">
        <v>14868</v>
      </c>
      <c r="E3561" s="367" t="s">
        <v>8464</v>
      </c>
      <c r="F3561" s="367" t="s">
        <v>14869</v>
      </c>
      <c r="G3561" s="367" t="s">
        <v>14869</v>
      </c>
    </row>
    <row r="3562" spans="1:7">
      <c r="A3562" s="366" t="str">
        <f t="shared" si="55"/>
        <v>SINAPI-I 36881</v>
      </c>
      <c r="B3562" s="367" t="s">
        <v>8342</v>
      </c>
      <c r="C3562" s="367">
        <v>36881</v>
      </c>
      <c r="D3562" s="368" t="s">
        <v>14870</v>
      </c>
      <c r="E3562" s="367" t="s">
        <v>8464</v>
      </c>
      <c r="F3562" s="367" t="s">
        <v>14871</v>
      </c>
      <c r="G3562" s="367" t="s">
        <v>14871</v>
      </c>
    </row>
    <row r="3563" spans="1:7">
      <c r="A3563" s="366" t="str">
        <f t="shared" si="55"/>
        <v>SINAPI-I 36882</v>
      </c>
      <c r="B3563" s="367" t="s">
        <v>8342</v>
      </c>
      <c r="C3563" s="367">
        <v>36882</v>
      </c>
      <c r="D3563" s="368" t="s">
        <v>14872</v>
      </c>
      <c r="E3563" s="367" t="s">
        <v>8464</v>
      </c>
      <c r="F3563" s="367" t="s">
        <v>14873</v>
      </c>
      <c r="G3563" s="367" t="s">
        <v>14873</v>
      </c>
    </row>
    <row r="3564" spans="1:7">
      <c r="A3564" s="366" t="str">
        <f t="shared" si="55"/>
        <v>SINAPI-I 4397</v>
      </c>
      <c r="B3564" s="367" t="s">
        <v>8342</v>
      </c>
      <c r="C3564" s="367">
        <v>4397</v>
      </c>
      <c r="D3564" s="368" t="s">
        <v>14874</v>
      </c>
      <c r="E3564" s="367" t="s">
        <v>8464</v>
      </c>
      <c r="F3564" s="367" t="s">
        <v>14875</v>
      </c>
      <c r="G3564" s="367" t="s">
        <v>14875</v>
      </c>
    </row>
    <row r="3565" spans="1:7" ht="22.5">
      <c r="A3565" s="366" t="str">
        <f t="shared" si="55"/>
        <v>SINAPI-I 34754</v>
      </c>
      <c r="B3565" s="367" t="s">
        <v>8342</v>
      </c>
      <c r="C3565" s="367">
        <v>34754</v>
      </c>
      <c r="D3565" s="368" t="s">
        <v>14876</v>
      </c>
      <c r="E3565" s="367" t="s">
        <v>8464</v>
      </c>
      <c r="F3565" s="367" t="s">
        <v>14877</v>
      </c>
      <c r="G3565" s="367" t="s">
        <v>14877</v>
      </c>
    </row>
    <row r="3566" spans="1:7" ht="22.5">
      <c r="A3566" s="366" t="str">
        <f t="shared" si="55"/>
        <v>SINAPI-I 25962</v>
      </c>
      <c r="B3566" s="367" t="s">
        <v>8342</v>
      </c>
      <c r="C3566" s="367">
        <v>25962</v>
      </c>
      <c r="D3566" s="368" t="s">
        <v>14878</v>
      </c>
      <c r="E3566" s="367" t="s">
        <v>8464</v>
      </c>
      <c r="F3566" s="367" t="s">
        <v>14879</v>
      </c>
      <c r="G3566" s="367" t="s">
        <v>14879</v>
      </c>
    </row>
    <row r="3567" spans="1:7" ht="22.5">
      <c r="A3567" s="366" t="str">
        <f t="shared" si="55"/>
        <v>SINAPI-I 34752</v>
      </c>
      <c r="B3567" s="367" t="s">
        <v>8342</v>
      </c>
      <c r="C3567" s="367">
        <v>34752</v>
      </c>
      <c r="D3567" s="368" t="s">
        <v>14880</v>
      </c>
      <c r="E3567" s="367" t="s">
        <v>8464</v>
      </c>
      <c r="F3567" s="367" t="s">
        <v>14881</v>
      </c>
      <c r="G3567" s="367" t="s">
        <v>14881</v>
      </c>
    </row>
    <row r="3568" spans="1:7">
      <c r="A3568" s="366" t="str">
        <f t="shared" si="55"/>
        <v>SINAPI-I 4751</v>
      </c>
      <c r="B3568" s="367" t="s">
        <v>8342</v>
      </c>
      <c r="C3568" s="367">
        <v>4751</v>
      </c>
      <c r="D3568" s="368" t="s">
        <v>14882</v>
      </c>
      <c r="E3568" s="367" t="s">
        <v>8344</v>
      </c>
      <c r="F3568" s="367" t="s">
        <v>9277</v>
      </c>
      <c r="G3568" s="367" t="s">
        <v>9278</v>
      </c>
    </row>
    <row r="3569" spans="1:7">
      <c r="A3569" s="366" t="str">
        <f t="shared" si="55"/>
        <v>SINAPI-I 41066</v>
      </c>
      <c r="B3569" s="367" t="s">
        <v>8342</v>
      </c>
      <c r="C3569" s="367">
        <v>41066</v>
      </c>
      <c r="D3569" s="368" t="s">
        <v>14883</v>
      </c>
      <c r="E3569" s="367" t="s">
        <v>8348</v>
      </c>
      <c r="F3569" s="367" t="s">
        <v>9402</v>
      </c>
      <c r="G3569" s="367" t="s">
        <v>9403</v>
      </c>
    </row>
    <row r="3570" spans="1:7">
      <c r="A3570" s="366" t="str">
        <f t="shared" si="55"/>
        <v>SINAPI-I 39604</v>
      </c>
      <c r="B3570" s="367" t="s">
        <v>8342</v>
      </c>
      <c r="C3570" s="367">
        <v>39604</v>
      </c>
      <c r="D3570" s="368" t="s">
        <v>14884</v>
      </c>
      <c r="E3570" s="367" t="s">
        <v>8327</v>
      </c>
      <c r="F3570" s="367" t="s">
        <v>14885</v>
      </c>
      <c r="G3570" s="367" t="s">
        <v>14885</v>
      </c>
    </row>
    <row r="3571" spans="1:7">
      <c r="A3571" s="366" t="str">
        <f t="shared" si="55"/>
        <v>SINAPI-I 39605</v>
      </c>
      <c r="B3571" s="367" t="s">
        <v>8342</v>
      </c>
      <c r="C3571" s="367">
        <v>39605</v>
      </c>
      <c r="D3571" s="368" t="s">
        <v>14886</v>
      </c>
      <c r="E3571" s="367" t="s">
        <v>8327</v>
      </c>
      <c r="F3571" s="367" t="s">
        <v>14887</v>
      </c>
      <c r="G3571" s="367" t="s">
        <v>14887</v>
      </c>
    </row>
    <row r="3572" spans="1:7">
      <c r="A3572" s="366" t="str">
        <f t="shared" si="55"/>
        <v>SINAPI-I 39606</v>
      </c>
      <c r="B3572" s="367" t="s">
        <v>8342</v>
      </c>
      <c r="C3572" s="367">
        <v>39606</v>
      </c>
      <c r="D3572" s="368" t="s">
        <v>14888</v>
      </c>
      <c r="E3572" s="367" t="s">
        <v>8327</v>
      </c>
      <c r="F3572" s="367" t="s">
        <v>14889</v>
      </c>
      <c r="G3572" s="367" t="s">
        <v>14889</v>
      </c>
    </row>
    <row r="3573" spans="1:7">
      <c r="A3573" s="366" t="str">
        <f t="shared" si="55"/>
        <v>SINAPI-I 39607</v>
      </c>
      <c r="B3573" s="367" t="s">
        <v>8342</v>
      </c>
      <c r="C3573" s="367">
        <v>39607</v>
      </c>
      <c r="D3573" s="368" t="s">
        <v>14890</v>
      </c>
      <c r="E3573" s="367" t="s">
        <v>8327</v>
      </c>
      <c r="F3573" s="367" t="s">
        <v>13309</v>
      </c>
      <c r="G3573" s="367" t="s">
        <v>13309</v>
      </c>
    </row>
    <row r="3574" spans="1:7">
      <c r="A3574" s="366" t="str">
        <f t="shared" si="55"/>
        <v>SINAPI-I 39594</v>
      </c>
      <c r="B3574" s="367" t="s">
        <v>8342</v>
      </c>
      <c r="C3574" s="367">
        <v>39594</v>
      </c>
      <c r="D3574" s="368" t="s">
        <v>14891</v>
      </c>
      <c r="E3574" s="367" t="s">
        <v>8327</v>
      </c>
      <c r="F3574" s="367" t="s">
        <v>14892</v>
      </c>
      <c r="G3574" s="367" t="s">
        <v>14892</v>
      </c>
    </row>
    <row r="3575" spans="1:7">
      <c r="A3575" s="366" t="str">
        <f t="shared" si="55"/>
        <v>SINAPI-I 39596</v>
      </c>
      <c r="B3575" s="367" t="s">
        <v>8342</v>
      </c>
      <c r="C3575" s="367">
        <v>39596</v>
      </c>
      <c r="D3575" s="368" t="s">
        <v>14893</v>
      </c>
      <c r="E3575" s="367" t="s">
        <v>8327</v>
      </c>
      <c r="F3575" s="367" t="s">
        <v>14894</v>
      </c>
      <c r="G3575" s="367" t="s">
        <v>14894</v>
      </c>
    </row>
    <row r="3576" spans="1:7">
      <c r="A3576" s="366" t="str">
        <f t="shared" si="55"/>
        <v>SINAPI-I 39595</v>
      </c>
      <c r="B3576" s="367" t="s">
        <v>8342</v>
      </c>
      <c r="C3576" s="367">
        <v>39595</v>
      </c>
      <c r="D3576" s="368" t="s">
        <v>14895</v>
      </c>
      <c r="E3576" s="367" t="s">
        <v>8327</v>
      </c>
      <c r="F3576" s="367" t="s">
        <v>14896</v>
      </c>
      <c r="G3576" s="367" t="s">
        <v>14896</v>
      </c>
    </row>
    <row r="3577" spans="1:7">
      <c r="A3577" s="366" t="str">
        <f t="shared" si="55"/>
        <v>SINAPI-I 39597</v>
      </c>
      <c r="B3577" s="367" t="s">
        <v>8342</v>
      </c>
      <c r="C3577" s="367">
        <v>39597</v>
      </c>
      <c r="D3577" s="368" t="s">
        <v>14897</v>
      </c>
      <c r="E3577" s="367" t="s">
        <v>8327</v>
      </c>
      <c r="F3577" s="367" t="s">
        <v>14898</v>
      </c>
      <c r="G3577" s="367" t="s">
        <v>14898</v>
      </c>
    </row>
    <row r="3578" spans="1:7">
      <c r="A3578" s="366" t="str">
        <f t="shared" si="55"/>
        <v>SINAPI-I 20209</v>
      </c>
      <c r="B3578" s="367" t="s">
        <v>8342</v>
      </c>
      <c r="C3578" s="367">
        <v>20209</v>
      </c>
      <c r="D3578" s="368" t="s">
        <v>14899</v>
      </c>
      <c r="E3578" s="367" t="s">
        <v>8523</v>
      </c>
      <c r="F3578" s="367" t="s">
        <v>14900</v>
      </c>
      <c r="G3578" s="367" t="s">
        <v>14900</v>
      </c>
    </row>
    <row r="3579" spans="1:7">
      <c r="A3579" s="366" t="str">
        <f t="shared" si="55"/>
        <v>SINAPI-I 4433</v>
      </c>
      <c r="B3579" s="367" t="s">
        <v>8342</v>
      </c>
      <c r="C3579" s="367">
        <v>4433</v>
      </c>
      <c r="D3579" s="368" t="s">
        <v>14901</v>
      </c>
      <c r="E3579" s="367" t="s">
        <v>8523</v>
      </c>
      <c r="F3579" s="367" t="s">
        <v>12691</v>
      </c>
      <c r="G3579" s="367" t="s">
        <v>12691</v>
      </c>
    </row>
    <row r="3580" spans="1:7">
      <c r="A3580" s="366" t="str">
        <f t="shared" si="55"/>
        <v>SINAPI-I 10731</v>
      </c>
      <c r="B3580" s="367" t="s">
        <v>8342</v>
      </c>
      <c r="C3580" s="367">
        <v>10731</v>
      </c>
      <c r="D3580" s="368" t="s">
        <v>14902</v>
      </c>
      <c r="E3580" s="367" t="s">
        <v>8464</v>
      </c>
      <c r="F3580" s="367" t="s">
        <v>14903</v>
      </c>
      <c r="G3580" s="367" t="s">
        <v>14903</v>
      </c>
    </row>
    <row r="3581" spans="1:7">
      <c r="A3581" s="366" t="str">
        <f t="shared" si="55"/>
        <v>SINAPI-I 4704</v>
      </c>
      <c r="B3581" s="367" t="s">
        <v>8342</v>
      </c>
      <c r="C3581" s="367">
        <v>4704</v>
      </c>
      <c r="D3581" s="368" t="s">
        <v>14904</v>
      </c>
      <c r="E3581" s="367" t="s">
        <v>8464</v>
      </c>
      <c r="F3581" s="367" t="s">
        <v>14905</v>
      </c>
      <c r="G3581" s="367" t="s">
        <v>14905</v>
      </c>
    </row>
    <row r="3582" spans="1:7">
      <c r="A3582" s="366" t="str">
        <f t="shared" si="55"/>
        <v>SINAPI-I 10730</v>
      </c>
      <c r="B3582" s="367" t="s">
        <v>8342</v>
      </c>
      <c r="C3582" s="367">
        <v>10730</v>
      </c>
      <c r="D3582" s="368" t="s">
        <v>14906</v>
      </c>
      <c r="E3582" s="367" t="s">
        <v>8464</v>
      </c>
      <c r="F3582" s="367" t="s">
        <v>11952</v>
      </c>
      <c r="G3582" s="367" t="s">
        <v>11952</v>
      </c>
    </row>
    <row r="3583" spans="1:7">
      <c r="A3583" s="366" t="str">
        <f t="shared" si="55"/>
        <v>SINAPI-I 4729</v>
      </c>
      <c r="B3583" s="367" t="s">
        <v>8342</v>
      </c>
      <c r="C3583" s="367">
        <v>4729</v>
      </c>
      <c r="D3583" s="368" t="s">
        <v>14907</v>
      </c>
      <c r="E3583" s="367" t="s">
        <v>8879</v>
      </c>
      <c r="F3583" s="367" t="s">
        <v>14908</v>
      </c>
      <c r="G3583" s="367" t="s">
        <v>14908</v>
      </c>
    </row>
    <row r="3584" spans="1:7">
      <c r="A3584" s="366" t="str">
        <f t="shared" si="55"/>
        <v>SINAPI-I 4720</v>
      </c>
      <c r="B3584" s="367" t="s">
        <v>8342</v>
      </c>
      <c r="C3584" s="367">
        <v>4720</v>
      </c>
      <c r="D3584" s="368" t="s">
        <v>14909</v>
      </c>
      <c r="E3584" s="367" t="s">
        <v>8879</v>
      </c>
      <c r="F3584" s="367" t="s">
        <v>14910</v>
      </c>
      <c r="G3584" s="367" t="s">
        <v>14910</v>
      </c>
    </row>
    <row r="3585" spans="1:7">
      <c r="A3585" s="366" t="str">
        <f t="shared" si="55"/>
        <v>SINAPI-I 4721</v>
      </c>
      <c r="B3585" s="367" t="s">
        <v>8342</v>
      </c>
      <c r="C3585" s="367">
        <v>4721</v>
      </c>
      <c r="D3585" s="368" t="s">
        <v>14911</v>
      </c>
      <c r="E3585" s="367" t="s">
        <v>8879</v>
      </c>
      <c r="F3585" s="367" t="s">
        <v>14912</v>
      </c>
      <c r="G3585" s="367" t="s">
        <v>14912</v>
      </c>
    </row>
    <row r="3586" spans="1:7">
      <c r="A3586" s="366" t="str">
        <f t="shared" si="55"/>
        <v>SINAPI-I 4718</v>
      </c>
      <c r="B3586" s="367" t="s">
        <v>8342</v>
      </c>
      <c r="C3586" s="367">
        <v>4718</v>
      </c>
      <c r="D3586" s="368" t="s">
        <v>14913</v>
      </c>
      <c r="E3586" s="367" t="s">
        <v>8879</v>
      </c>
      <c r="F3586" s="367" t="s">
        <v>14912</v>
      </c>
      <c r="G3586" s="367" t="s">
        <v>14912</v>
      </c>
    </row>
    <row r="3587" spans="1:7">
      <c r="A3587" s="366" t="str">
        <f t="shared" si="55"/>
        <v>SINAPI-I 4722</v>
      </c>
      <c r="B3587" s="367" t="s">
        <v>8342</v>
      </c>
      <c r="C3587" s="367">
        <v>4722</v>
      </c>
      <c r="D3587" s="368" t="s">
        <v>14914</v>
      </c>
      <c r="E3587" s="367" t="s">
        <v>8879</v>
      </c>
      <c r="F3587" s="367" t="s">
        <v>14912</v>
      </c>
      <c r="G3587" s="367" t="s">
        <v>14912</v>
      </c>
    </row>
    <row r="3588" spans="1:7">
      <c r="A3588" s="366" t="str">
        <f t="shared" si="55"/>
        <v>SINAPI-I 4723</v>
      </c>
      <c r="B3588" s="367" t="s">
        <v>8342</v>
      </c>
      <c r="C3588" s="367">
        <v>4723</v>
      </c>
      <c r="D3588" s="368" t="s">
        <v>14915</v>
      </c>
      <c r="E3588" s="367" t="s">
        <v>8879</v>
      </c>
      <c r="F3588" s="367" t="s">
        <v>14916</v>
      </c>
      <c r="G3588" s="367" t="s">
        <v>14916</v>
      </c>
    </row>
    <row r="3589" spans="1:7">
      <c r="A3589" s="366" t="str">
        <f t="shared" si="55"/>
        <v>SINAPI-I 4727</v>
      </c>
      <c r="B3589" s="367" t="s">
        <v>8342</v>
      </c>
      <c r="C3589" s="367">
        <v>4727</v>
      </c>
      <c r="D3589" s="368" t="s">
        <v>14917</v>
      </c>
      <c r="E3589" s="367" t="s">
        <v>8879</v>
      </c>
      <c r="F3589" s="367" t="s">
        <v>14918</v>
      </c>
      <c r="G3589" s="367" t="s">
        <v>14918</v>
      </c>
    </row>
    <row r="3590" spans="1:7">
      <c r="A3590" s="366" t="str">
        <f t="shared" si="55"/>
        <v>SINAPI-I 4748</v>
      </c>
      <c r="B3590" s="367" t="s">
        <v>8342</v>
      </c>
      <c r="C3590" s="367">
        <v>4748</v>
      </c>
      <c r="D3590" s="368" t="s">
        <v>14919</v>
      </c>
      <c r="E3590" s="367" t="s">
        <v>8879</v>
      </c>
      <c r="F3590" s="367" t="s">
        <v>14920</v>
      </c>
      <c r="G3590" s="367" t="s">
        <v>14920</v>
      </c>
    </row>
    <row r="3591" spans="1:7">
      <c r="A3591" s="366" t="str">
        <f t="shared" ref="A3591:A3654" si="56">CONCATENAR</f>
        <v>SINAPI-I 4730</v>
      </c>
      <c r="B3591" s="367" t="s">
        <v>8342</v>
      </c>
      <c r="C3591" s="367">
        <v>4730</v>
      </c>
      <c r="D3591" s="368" t="s">
        <v>14921</v>
      </c>
      <c r="E3591" s="367" t="s">
        <v>8879</v>
      </c>
      <c r="F3591" s="367" t="s">
        <v>14922</v>
      </c>
      <c r="G3591" s="367" t="s">
        <v>14922</v>
      </c>
    </row>
    <row r="3592" spans="1:7" ht="22.5">
      <c r="A3592" s="366" t="str">
        <f t="shared" si="56"/>
        <v>SINAPI-I 13186</v>
      </c>
      <c r="B3592" s="367" t="s">
        <v>8342</v>
      </c>
      <c r="C3592" s="367">
        <v>13186</v>
      </c>
      <c r="D3592" s="368" t="s">
        <v>14923</v>
      </c>
      <c r="E3592" s="367" t="s">
        <v>8879</v>
      </c>
      <c r="F3592" s="367" t="s">
        <v>14924</v>
      </c>
      <c r="G3592" s="367" t="s">
        <v>14924</v>
      </c>
    </row>
    <row r="3593" spans="1:7" ht="22.5">
      <c r="A3593" s="366" t="str">
        <f t="shared" si="56"/>
        <v>SINAPI-I 10737</v>
      </c>
      <c r="B3593" s="367" t="s">
        <v>8342</v>
      </c>
      <c r="C3593" s="367">
        <v>10737</v>
      </c>
      <c r="D3593" s="368" t="s">
        <v>14925</v>
      </c>
      <c r="E3593" s="367" t="s">
        <v>8464</v>
      </c>
      <c r="F3593" s="367" t="s">
        <v>14926</v>
      </c>
      <c r="G3593" s="367" t="s">
        <v>14926</v>
      </c>
    </row>
    <row r="3594" spans="1:7" ht="22.5">
      <c r="A3594" s="366" t="str">
        <f t="shared" si="56"/>
        <v>SINAPI-I 10734</v>
      </c>
      <c r="B3594" s="367" t="s">
        <v>8342</v>
      </c>
      <c r="C3594" s="367">
        <v>10734</v>
      </c>
      <c r="D3594" s="368" t="s">
        <v>14927</v>
      </c>
      <c r="E3594" s="367" t="s">
        <v>8464</v>
      </c>
      <c r="F3594" s="367" t="s">
        <v>14928</v>
      </c>
      <c r="G3594" s="367" t="s">
        <v>14928</v>
      </c>
    </row>
    <row r="3595" spans="1:7">
      <c r="A3595" s="366" t="str">
        <f t="shared" si="56"/>
        <v>SINAPI-I 4708</v>
      </c>
      <c r="B3595" s="367" t="s">
        <v>8342</v>
      </c>
      <c r="C3595" s="367">
        <v>4708</v>
      </c>
      <c r="D3595" s="368" t="s">
        <v>14929</v>
      </c>
      <c r="E3595" s="367" t="s">
        <v>8464</v>
      </c>
      <c r="F3595" s="367" t="s">
        <v>14930</v>
      </c>
      <c r="G3595" s="367" t="s">
        <v>14930</v>
      </c>
    </row>
    <row r="3596" spans="1:7" ht="22.5">
      <c r="A3596" s="366" t="str">
        <f t="shared" si="56"/>
        <v>SINAPI-I 4712</v>
      </c>
      <c r="B3596" s="367" t="s">
        <v>8342</v>
      </c>
      <c r="C3596" s="367">
        <v>4712</v>
      </c>
      <c r="D3596" s="368" t="s">
        <v>14931</v>
      </c>
      <c r="E3596" s="367" t="s">
        <v>8464</v>
      </c>
      <c r="F3596" s="367" t="s">
        <v>12025</v>
      </c>
      <c r="G3596" s="367" t="s">
        <v>12025</v>
      </c>
    </row>
    <row r="3597" spans="1:7" ht="22.5">
      <c r="A3597" s="366" t="str">
        <f t="shared" si="56"/>
        <v>SINAPI-I 4710</v>
      </c>
      <c r="B3597" s="367" t="s">
        <v>8342</v>
      </c>
      <c r="C3597" s="367">
        <v>4710</v>
      </c>
      <c r="D3597" s="368" t="s">
        <v>14932</v>
      </c>
      <c r="E3597" s="367" t="s">
        <v>8464</v>
      </c>
      <c r="F3597" s="367" t="s">
        <v>14933</v>
      </c>
      <c r="G3597" s="367" t="s">
        <v>14933</v>
      </c>
    </row>
    <row r="3598" spans="1:7" ht="22.5">
      <c r="A3598" s="366" t="str">
        <f t="shared" si="56"/>
        <v>SINAPI-I 4746</v>
      </c>
      <c r="B3598" s="367" t="s">
        <v>8342</v>
      </c>
      <c r="C3598" s="367">
        <v>4746</v>
      </c>
      <c r="D3598" s="368" t="s">
        <v>14934</v>
      </c>
      <c r="E3598" s="367" t="s">
        <v>8879</v>
      </c>
      <c r="F3598" s="367" t="s">
        <v>14935</v>
      </c>
      <c r="G3598" s="367" t="s">
        <v>14935</v>
      </c>
    </row>
    <row r="3599" spans="1:7">
      <c r="A3599" s="366" t="str">
        <f t="shared" si="56"/>
        <v>SINAPI-I 4750</v>
      </c>
      <c r="B3599" s="367" t="s">
        <v>8342</v>
      </c>
      <c r="C3599" s="367">
        <v>4750</v>
      </c>
      <c r="D3599" s="368" t="s">
        <v>14936</v>
      </c>
      <c r="E3599" s="367" t="s">
        <v>8344</v>
      </c>
      <c r="F3599" s="367" t="s">
        <v>9277</v>
      </c>
      <c r="G3599" s="367" t="s">
        <v>9278</v>
      </c>
    </row>
    <row r="3600" spans="1:7">
      <c r="A3600" s="366" t="str">
        <f t="shared" si="56"/>
        <v>SINAPI-I 41065</v>
      </c>
      <c r="B3600" s="367" t="s">
        <v>8342</v>
      </c>
      <c r="C3600" s="367">
        <v>41065</v>
      </c>
      <c r="D3600" s="368" t="s">
        <v>14937</v>
      </c>
      <c r="E3600" s="367" t="s">
        <v>8348</v>
      </c>
      <c r="F3600" s="367" t="s">
        <v>9402</v>
      </c>
      <c r="G3600" s="367" t="s">
        <v>9403</v>
      </c>
    </row>
    <row r="3601" spans="1:7">
      <c r="A3601" s="366" t="str">
        <f t="shared" si="56"/>
        <v>SINAPI-I 34747</v>
      </c>
      <c r="B3601" s="367" t="s">
        <v>8342</v>
      </c>
      <c r="C3601" s="367">
        <v>34747</v>
      </c>
      <c r="D3601" s="368" t="s">
        <v>14938</v>
      </c>
      <c r="E3601" s="367" t="s">
        <v>8523</v>
      </c>
      <c r="F3601" s="367" t="s">
        <v>14939</v>
      </c>
      <c r="G3601" s="367" t="s">
        <v>14939</v>
      </c>
    </row>
    <row r="3602" spans="1:7">
      <c r="A3602" s="366" t="str">
        <f t="shared" si="56"/>
        <v>SINAPI-I 4826</v>
      </c>
      <c r="B3602" s="367" t="s">
        <v>8342</v>
      </c>
      <c r="C3602" s="367">
        <v>4826</v>
      </c>
      <c r="D3602" s="368" t="s">
        <v>14940</v>
      </c>
      <c r="E3602" s="367" t="s">
        <v>8523</v>
      </c>
      <c r="F3602" s="367" t="s">
        <v>14941</v>
      </c>
      <c r="G3602" s="367" t="s">
        <v>14941</v>
      </c>
    </row>
    <row r="3603" spans="1:7">
      <c r="A3603" s="366" t="str">
        <f t="shared" si="56"/>
        <v>SINAPI-I 41975</v>
      </c>
      <c r="B3603" s="367" t="s">
        <v>8342</v>
      </c>
      <c r="C3603" s="367">
        <v>41975</v>
      </c>
      <c r="D3603" s="368" t="s">
        <v>14942</v>
      </c>
      <c r="E3603" s="367" t="s">
        <v>8464</v>
      </c>
      <c r="F3603" s="367" t="s">
        <v>14943</v>
      </c>
      <c r="G3603" s="367" t="s">
        <v>14943</v>
      </c>
    </row>
    <row r="3604" spans="1:7">
      <c r="A3604" s="366" t="str">
        <f t="shared" si="56"/>
        <v>SINAPI-I 4825</v>
      </c>
      <c r="B3604" s="367" t="s">
        <v>8342</v>
      </c>
      <c r="C3604" s="367">
        <v>4825</v>
      </c>
      <c r="D3604" s="368" t="s">
        <v>14944</v>
      </c>
      <c r="E3604" s="367" t="s">
        <v>8523</v>
      </c>
      <c r="F3604" s="367" t="s">
        <v>14945</v>
      </c>
      <c r="G3604" s="367" t="s">
        <v>14945</v>
      </c>
    </row>
    <row r="3605" spans="1:7">
      <c r="A3605" s="366" t="str">
        <f t="shared" si="56"/>
        <v>SINAPI-I 34744</v>
      </c>
      <c r="B3605" s="367" t="s">
        <v>8342</v>
      </c>
      <c r="C3605" s="367">
        <v>34744</v>
      </c>
      <c r="D3605" s="368" t="s">
        <v>14946</v>
      </c>
      <c r="E3605" s="367" t="s">
        <v>8464</v>
      </c>
      <c r="F3605" s="367" t="s">
        <v>14947</v>
      </c>
      <c r="G3605" s="367" t="s">
        <v>14947</v>
      </c>
    </row>
    <row r="3606" spans="1:7" ht="22.5">
      <c r="A3606" s="366" t="str">
        <f t="shared" si="56"/>
        <v>SINAPI-I 39430</v>
      </c>
      <c r="B3606" s="367" t="s">
        <v>8342</v>
      </c>
      <c r="C3606" s="367">
        <v>39430</v>
      </c>
      <c r="D3606" s="368" t="s">
        <v>14948</v>
      </c>
      <c r="E3606" s="367" t="s">
        <v>8327</v>
      </c>
      <c r="F3606" s="367" t="s">
        <v>14949</v>
      </c>
      <c r="G3606" s="367" t="s">
        <v>14949</v>
      </c>
    </row>
    <row r="3607" spans="1:7">
      <c r="A3607" s="366" t="str">
        <f t="shared" si="56"/>
        <v>SINAPI-I 39573</v>
      </c>
      <c r="B3607" s="367" t="s">
        <v>8342</v>
      </c>
      <c r="C3607" s="367">
        <v>39573</v>
      </c>
      <c r="D3607" s="368" t="s">
        <v>14950</v>
      </c>
      <c r="E3607" s="367" t="s">
        <v>8327</v>
      </c>
      <c r="F3607" s="367" t="s">
        <v>14335</v>
      </c>
      <c r="G3607" s="367" t="s">
        <v>14335</v>
      </c>
    </row>
    <row r="3608" spans="1:7">
      <c r="A3608" s="366" t="str">
        <f t="shared" si="56"/>
        <v>SINAPI-I 38410</v>
      </c>
      <c r="B3608" s="367" t="s">
        <v>8342</v>
      </c>
      <c r="C3608" s="367">
        <v>38410</v>
      </c>
      <c r="D3608" s="368" t="s">
        <v>14951</v>
      </c>
      <c r="E3608" s="367" t="s">
        <v>8327</v>
      </c>
      <c r="F3608" s="367" t="s">
        <v>14952</v>
      </c>
      <c r="G3608" s="367" t="s">
        <v>14952</v>
      </c>
    </row>
    <row r="3609" spans="1:7">
      <c r="A3609" s="366" t="str">
        <f t="shared" si="56"/>
        <v>SINAPI-I 41596</v>
      </c>
      <c r="B3609" s="367" t="s">
        <v>8342</v>
      </c>
      <c r="C3609" s="367">
        <v>41596</v>
      </c>
      <c r="D3609" s="368" t="s">
        <v>14953</v>
      </c>
      <c r="E3609" s="367" t="s">
        <v>8574</v>
      </c>
      <c r="F3609" s="367" t="s">
        <v>11221</v>
      </c>
      <c r="G3609" s="367" t="s">
        <v>11221</v>
      </c>
    </row>
    <row r="3610" spans="1:7">
      <c r="A3610" s="366" t="str">
        <f t="shared" si="56"/>
        <v>SINAPI-I 41598</v>
      </c>
      <c r="B3610" s="367" t="s">
        <v>8342</v>
      </c>
      <c r="C3610" s="367">
        <v>41598</v>
      </c>
      <c r="D3610" s="368" t="s">
        <v>14954</v>
      </c>
      <c r="E3610" s="367" t="s">
        <v>8574</v>
      </c>
      <c r="F3610" s="367" t="s">
        <v>11221</v>
      </c>
      <c r="G3610" s="367" t="s">
        <v>11221</v>
      </c>
    </row>
    <row r="3611" spans="1:7">
      <c r="A3611" s="366" t="str">
        <f t="shared" si="56"/>
        <v>SINAPI-I 41594</v>
      </c>
      <c r="B3611" s="367" t="s">
        <v>8342</v>
      </c>
      <c r="C3611" s="367">
        <v>41594</v>
      </c>
      <c r="D3611" s="368" t="s">
        <v>14955</v>
      </c>
      <c r="E3611" s="367" t="s">
        <v>8574</v>
      </c>
      <c r="F3611" s="367" t="s">
        <v>14956</v>
      </c>
      <c r="G3611" s="367" t="s">
        <v>14956</v>
      </c>
    </row>
    <row r="3612" spans="1:7">
      <c r="A3612" s="366" t="str">
        <f t="shared" si="56"/>
        <v>SINAPI-I 43663</v>
      </c>
      <c r="B3612" s="367" t="s">
        <v>8342</v>
      </c>
      <c r="C3612" s="367">
        <v>43663</v>
      </c>
      <c r="D3612" s="368" t="s">
        <v>14957</v>
      </c>
      <c r="E3612" s="367" t="s">
        <v>8574</v>
      </c>
      <c r="F3612" s="367" t="s">
        <v>8690</v>
      </c>
      <c r="G3612" s="367" t="s">
        <v>8690</v>
      </c>
    </row>
    <row r="3613" spans="1:7">
      <c r="A3613" s="366" t="str">
        <f t="shared" si="56"/>
        <v>SINAPI-I 4766</v>
      </c>
      <c r="B3613" s="367" t="s">
        <v>8342</v>
      </c>
      <c r="C3613" s="367">
        <v>4766</v>
      </c>
      <c r="D3613" s="368" t="s">
        <v>14958</v>
      </c>
      <c r="E3613" s="367" t="s">
        <v>8574</v>
      </c>
      <c r="F3613" s="367" t="s">
        <v>14959</v>
      </c>
      <c r="G3613" s="367" t="s">
        <v>14959</v>
      </c>
    </row>
    <row r="3614" spans="1:7">
      <c r="A3614" s="366" t="str">
        <f t="shared" si="56"/>
        <v>SINAPI-I 43664</v>
      </c>
      <c r="B3614" s="367" t="s">
        <v>8342</v>
      </c>
      <c r="C3614" s="367">
        <v>43664</v>
      </c>
      <c r="D3614" s="368" t="s">
        <v>14960</v>
      </c>
      <c r="E3614" s="367" t="s">
        <v>8574</v>
      </c>
      <c r="F3614" s="367" t="s">
        <v>14726</v>
      </c>
      <c r="G3614" s="367" t="s">
        <v>14726</v>
      </c>
    </row>
    <row r="3615" spans="1:7">
      <c r="A3615" s="366" t="str">
        <f t="shared" si="56"/>
        <v>SINAPI-I 43082</v>
      </c>
      <c r="B3615" s="367" t="s">
        <v>8342</v>
      </c>
      <c r="C3615" s="367">
        <v>43082</v>
      </c>
      <c r="D3615" s="368" t="s">
        <v>14961</v>
      </c>
      <c r="E3615" s="367" t="s">
        <v>8574</v>
      </c>
      <c r="F3615" s="367" t="s">
        <v>9924</v>
      </c>
      <c r="G3615" s="367" t="s">
        <v>9924</v>
      </c>
    </row>
    <row r="3616" spans="1:7">
      <c r="A3616" s="366" t="str">
        <f t="shared" si="56"/>
        <v>SINAPI-I 40313</v>
      </c>
      <c r="B3616" s="367" t="s">
        <v>8342</v>
      </c>
      <c r="C3616" s="367">
        <v>40313</v>
      </c>
      <c r="D3616" s="368" t="s">
        <v>14962</v>
      </c>
      <c r="E3616" s="367" t="s">
        <v>8574</v>
      </c>
      <c r="F3616" s="367" t="s">
        <v>9924</v>
      </c>
      <c r="G3616" s="367" t="s">
        <v>9924</v>
      </c>
    </row>
    <row r="3617" spans="1:7">
      <c r="A3617" s="366" t="str">
        <f t="shared" si="56"/>
        <v>SINAPI-I 43665</v>
      </c>
      <c r="B3617" s="367" t="s">
        <v>8342</v>
      </c>
      <c r="C3617" s="367">
        <v>43665</v>
      </c>
      <c r="D3617" s="368" t="s">
        <v>14963</v>
      </c>
      <c r="E3617" s="367" t="s">
        <v>8574</v>
      </c>
      <c r="F3617" s="367" t="s">
        <v>14959</v>
      </c>
      <c r="G3617" s="367" t="s">
        <v>14959</v>
      </c>
    </row>
    <row r="3618" spans="1:7">
      <c r="A3618" s="366" t="str">
        <f t="shared" si="56"/>
        <v>SINAPI-I 10966</v>
      </c>
      <c r="B3618" s="367" t="s">
        <v>8342</v>
      </c>
      <c r="C3618" s="367">
        <v>10966</v>
      </c>
      <c r="D3618" s="368" t="s">
        <v>14964</v>
      </c>
      <c r="E3618" s="367" t="s">
        <v>8574</v>
      </c>
      <c r="F3618" s="367" t="s">
        <v>8690</v>
      </c>
      <c r="G3618" s="367" t="s">
        <v>8690</v>
      </c>
    </row>
    <row r="3619" spans="1:7">
      <c r="A3619" s="366" t="str">
        <f t="shared" si="56"/>
        <v>SINAPI-I 43666</v>
      </c>
      <c r="B3619" s="367" t="s">
        <v>8342</v>
      </c>
      <c r="C3619" s="367">
        <v>43666</v>
      </c>
      <c r="D3619" s="368" t="s">
        <v>14965</v>
      </c>
      <c r="E3619" s="367" t="s">
        <v>9520</v>
      </c>
      <c r="F3619" s="367" t="s">
        <v>8690</v>
      </c>
      <c r="G3619" s="367" t="s">
        <v>8690</v>
      </c>
    </row>
    <row r="3620" spans="1:7">
      <c r="A3620" s="366" t="str">
        <f t="shared" si="56"/>
        <v>SINAPI-I 43692</v>
      </c>
      <c r="B3620" s="367" t="s">
        <v>8342</v>
      </c>
      <c r="C3620" s="367">
        <v>43692</v>
      </c>
      <c r="D3620" s="368" t="s">
        <v>14965</v>
      </c>
      <c r="E3620" s="367" t="s">
        <v>8574</v>
      </c>
      <c r="F3620" s="367" t="s">
        <v>8690</v>
      </c>
      <c r="G3620" s="367" t="s">
        <v>8690</v>
      </c>
    </row>
    <row r="3621" spans="1:7" ht="22.5">
      <c r="A3621" s="366" t="str">
        <f t="shared" si="56"/>
        <v>SINAPI-I 43083</v>
      </c>
      <c r="B3621" s="367" t="s">
        <v>8342</v>
      </c>
      <c r="C3621" s="367">
        <v>43083</v>
      </c>
      <c r="D3621" s="368" t="s">
        <v>14966</v>
      </c>
      <c r="E3621" s="367" t="s">
        <v>8574</v>
      </c>
      <c r="F3621" s="367" t="s">
        <v>14967</v>
      </c>
      <c r="G3621" s="367" t="s">
        <v>14967</v>
      </c>
    </row>
    <row r="3622" spans="1:7">
      <c r="A3622" s="366" t="str">
        <f t="shared" si="56"/>
        <v>SINAPI-I 40535</v>
      </c>
      <c r="B3622" s="367" t="s">
        <v>8342</v>
      </c>
      <c r="C3622" s="367">
        <v>40535</v>
      </c>
      <c r="D3622" s="368" t="s">
        <v>14968</v>
      </c>
      <c r="E3622" s="367" t="s">
        <v>8574</v>
      </c>
      <c r="F3622" s="367" t="s">
        <v>14967</v>
      </c>
      <c r="G3622" s="367" t="s">
        <v>14967</v>
      </c>
    </row>
    <row r="3623" spans="1:7" ht="22.5">
      <c r="A3623" s="366" t="str">
        <f t="shared" si="56"/>
        <v>SINAPI-I 39427</v>
      </c>
      <c r="B3623" s="367" t="s">
        <v>8342</v>
      </c>
      <c r="C3623" s="367">
        <v>39427</v>
      </c>
      <c r="D3623" s="368" t="s">
        <v>14969</v>
      </c>
      <c r="E3623" s="367" t="s">
        <v>8523</v>
      </c>
      <c r="F3623" s="367" t="s">
        <v>13187</v>
      </c>
      <c r="G3623" s="367" t="s">
        <v>13187</v>
      </c>
    </row>
    <row r="3624" spans="1:7">
      <c r="A3624" s="366" t="str">
        <f t="shared" si="56"/>
        <v>SINAPI-I 39424</v>
      </c>
      <c r="B3624" s="367" t="s">
        <v>8342</v>
      </c>
      <c r="C3624" s="367">
        <v>39424</v>
      </c>
      <c r="D3624" s="368" t="s">
        <v>14970</v>
      </c>
      <c r="E3624" s="367" t="s">
        <v>8523</v>
      </c>
      <c r="F3624" s="367" t="s">
        <v>9315</v>
      </c>
      <c r="G3624" s="367" t="s">
        <v>9315</v>
      </c>
    </row>
    <row r="3625" spans="1:7">
      <c r="A3625" s="366" t="str">
        <f t="shared" si="56"/>
        <v>SINAPI-I 39425</v>
      </c>
      <c r="B3625" s="367" t="s">
        <v>8342</v>
      </c>
      <c r="C3625" s="367">
        <v>39425</v>
      </c>
      <c r="D3625" s="368" t="s">
        <v>14971</v>
      </c>
      <c r="E3625" s="367" t="s">
        <v>8523</v>
      </c>
      <c r="F3625" s="367" t="s">
        <v>8934</v>
      </c>
      <c r="G3625" s="367" t="s">
        <v>8934</v>
      </c>
    </row>
    <row r="3626" spans="1:7">
      <c r="A3626" s="366" t="str">
        <f t="shared" si="56"/>
        <v>SINAPI-I 40664</v>
      </c>
      <c r="B3626" s="367" t="s">
        <v>8342</v>
      </c>
      <c r="C3626" s="367">
        <v>40664</v>
      </c>
      <c r="D3626" s="368" t="s">
        <v>14972</v>
      </c>
      <c r="E3626" s="367" t="s">
        <v>8574</v>
      </c>
      <c r="F3626" s="367" t="s">
        <v>13163</v>
      </c>
      <c r="G3626" s="367" t="s">
        <v>13163</v>
      </c>
    </row>
    <row r="3627" spans="1:7">
      <c r="A3627" s="366" t="str">
        <f t="shared" si="56"/>
        <v>SINAPI-I 34360</v>
      </c>
      <c r="B3627" s="367" t="s">
        <v>8342</v>
      </c>
      <c r="C3627" s="367">
        <v>34360</v>
      </c>
      <c r="D3627" s="368" t="s">
        <v>14973</v>
      </c>
      <c r="E3627" s="367" t="s">
        <v>8574</v>
      </c>
      <c r="F3627" s="367" t="s">
        <v>10795</v>
      </c>
      <c r="G3627" s="367" t="s">
        <v>10795</v>
      </c>
    </row>
    <row r="3628" spans="1:7">
      <c r="A3628" s="366" t="str">
        <f t="shared" si="56"/>
        <v>SINAPI-I 20259</v>
      </c>
      <c r="B3628" s="367" t="s">
        <v>8342</v>
      </c>
      <c r="C3628" s="367">
        <v>20259</v>
      </c>
      <c r="D3628" s="368" t="s">
        <v>14974</v>
      </c>
      <c r="E3628" s="367" t="s">
        <v>8523</v>
      </c>
      <c r="F3628" s="367" t="s">
        <v>14975</v>
      </c>
      <c r="G3628" s="367" t="s">
        <v>14975</v>
      </c>
    </row>
    <row r="3629" spans="1:7" ht="22.5">
      <c r="A3629" s="366" t="str">
        <f t="shared" si="56"/>
        <v>SINAPI-I 14077</v>
      </c>
      <c r="B3629" s="367" t="s">
        <v>8342</v>
      </c>
      <c r="C3629" s="367">
        <v>14077</v>
      </c>
      <c r="D3629" s="368" t="s">
        <v>14976</v>
      </c>
      <c r="E3629" s="367" t="s">
        <v>8523</v>
      </c>
      <c r="F3629" s="367" t="s">
        <v>9469</v>
      </c>
      <c r="G3629" s="367" t="s">
        <v>9469</v>
      </c>
    </row>
    <row r="3630" spans="1:7" ht="22.5">
      <c r="A3630" s="366" t="str">
        <f t="shared" si="56"/>
        <v>SINAPI-I 3678</v>
      </c>
      <c r="B3630" s="367" t="s">
        <v>8342</v>
      </c>
      <c r="C3630" s="367">
        <v>3678</v>
      </c>
      <c r="D3630" s="368" t="s">
        <v>14977</v>
      </c>
      <c r="E3630" s="367" t="s">
        <v>8523</v>
      </c>
      <c r="F3630" s="367" t="s">
        <v>14978</v>
      </c>
      <c r="G3630" s="367" t="s">
        <v>14978</v>
      </c>
    </row>
    <row r="3631" spans="1:7">
      <c r="A3631" s="366" t="str">
        <f t="shared" si="56"/>
        <v>SINAPI-I 39418</v>
      </c>
      <c r="B3631" s="367" t="s">
        <v>8342</v>
      </c>
      <c r="C3631" s="367">
        <v>39418</v>
      </c>
      <c r="D3631" s="368" t="s">
        <v>14979</v>
      </c>
      <c r="E3631" s="367" t="s">
        <v>8523</v>
      </c>
      <c r="F3631" s="367" t="s">
        <v>14980</v>
      </c>
      <c r="G3631" s="367" t="s">
        <v>14980</v>
      </c>
    </row>
    <row r="3632" spans="1:7">
      <c r="A3632" s="366" t="str">
        <f t="shared" si="56"/>
        <v>SINAPI-I 39419</v>
      </c>
      <c r="B3632" s="367" t="s">
        <v>8342</v>
      </c>
      <c r="C3632" s="367">
        <v>39419</v>
      </c>
      <c r="D3632" s="368" t="s">
        <v>14981</v>
      </c>
      <c r="E3632" s="367" t="s">
        <v>8523</v>
      </c>
      <c r="F3632" s="367" t="s">
        <v>14014</v>
      </c>
      <c r="G3632" s="367" t="s">
        <v>14014</v>
      </c>
    </row>
    <row r="3633" spans="1:7">
      <c r="A3633" s="366" t="str">
        <f t="shared" si="56"/>
        <v>SINAPI-I 39420</v>
      </c>
      <c r="B3633" s="367" t="s">
        <v>8342</v>
      </c>
      <c r="C3633" s="367">
        <v>39420</v>
      </c>
      <c r="D3633" s="368" t="s">
        <v>14982</v>
      </c>
      <c r="E3633" s="367" t="s">
        <v>8523</v>
      </c>
      <c r="F3633" s="367" t="s">
        <v>8686</v>
      </c>
      <c r="G3633" s="367" t="s">
        <v>8686</v>
      </c>
    </row>
    <row r="3634" spans="1:7">
      <c r="A3634" s="366" t="str">
        <f t="shared" si="56"/>
        <v>SINAPI-I 39571</v>
      </c>
      <c r="B3634" s="367" t="s">
        <v>8342</v>
      </c>
      <c r="C3634" s="367">
        <v>39571</v>
      </c>
      <c r="D3634" s="368" t="s">
        <v>14983</v>
      </c>
      <c r="E3634" s="367" t="s">
        <v>8523</v>
      </c>
      <c r="F3634" s="367" t="s">
        <v>14984</v>
      </c>
      <c r="G3634" s="367" t="s">
        <v>14984</v>
      </c>
    </row>
    <row r="3635" spans="1:7" ht="22.5">
      <c r="A3635" s="366" t="str">
        <f t="shared" si="56"/>
        <v>SINAPI-I 39421</v>
      </c>
      <c r="B3635" s="367" t="s">
        <v>8342</v>
      </c>
      <c r="C3635" s="367">
        <v>39421</v>
      </c>
      <c r="D3635" s="368" t="s">
        <v>14985</v>
      </c>
      <c r="E3635" s="367" t="s">
        <v>8523</v>
      </c>
      <c r="F3635" s="367" t="s">
        <v>13263</v>
      </c>
      <c r="G3635" s="367" t="s">
        <v>13263</v>
      </c>
    </row>
    <row r="3636" spans="1:7" ht="22.5">
      <c r="A3636" s="366" t="str">
        <f t="shared" si="56"/>
        <v>SINAPI-I 39422</v>
      </c>
      <c r="B3636" s="367" t="s">
        <v>8342</v>
      </c>
      <c r="C3636" s="367">
        <v>39422</v>
      </c>
      <c r="D3636" s="368" t="s">
        <v>14986</v>
      </c>
      <c r="E3636" s="367" t="s">
        <v>8523</v>
      </c>
      <c r="F3636" s="367" t="s">
        <v>8575</v>
      </c>
      <c r="G3636" s="367" t="s">
        <v>8575</v>
      </c>
    </row>
    <row r="3637" spans="1:7" ht="22.5">
      <c r="A3637" s="366" t="str">
        <f t="shared" si="56"/>
        <v>SINAPI-I 39423</v>
      </c>
      <c r="B3637" s="367" t="s">
        <v>8342</v>
      </c>
      <c r="C3637" s="367">
        <v>39423</v>
      </c>
      <c r="D3637" s="368" t="s">
        <v>14987</v>
      </c>
      <c r="E3637" s="367" t="s">
        <v>8523</v>
      </c>
      <c r="F3637" s="367" t="s">
        <v>14988</v>
      </c>
      <c r="G3637" s="367" t="s">
        <v>14988</v>
      </c>
    </row>
    <row r="3638" spans="1:7" ht="22.5">
      <c r="A3638" s="366" t="str">
        <f t="shared" si="56"/>
        <v>SINAPI-I 39426</v>
      </c>
      <c r="B3638" s="367" t="s">
        <v>8342</v>
      </c>
      <c r="C3638" s="367">
        <v>39426</v>
      </c>
      <c r="D3638" s="368" t="s">
        <v>14989</v>
      </c>
      <c r="E3638" s="367" t="s">
        <v>8523</v>
      </c>
      <c r="F3638" s="367" t="s">
        <v>11208</v>
      </c>
      <c r="G3638" s="367" t="s">
        <v>11208</v>
      </c>
    </row>
    <row r="3639" spans="1:7" ht="22.5">
      <c r="A3639" s="366" t="str">
        <f t="shared" si="56"/>
        <v>SINAPI-I 39429</v>
      </c>
      <c r="B3639" s="367" t="s">
        <v>8342</v>
      </c>
      <c r="C3639" s="367">
        <v>39429</v>
      </c>
      <c r="D3639" s="368" t="s">
        <v>14990</v>
      </c>
      <c r="E3639" s="367" t="s">
        <v>8523</v>
      </c>
      <c r="F3639" s="367" t="s">
        <v>14991</v>
      </c>
      <c r="G3639" s="367" t="s">
        <v>14991</v>
      </c>
    </row>
    <row r="3640" spans="1:7" ht="22.5">
      <c r="A3640" s="366" t="str">
        <f t="shared" si="56"/>
        <v>SINAPI-I 39428</v>
      </c>
      <c r="B3640" s="367" t="s">
        <v>8342</v>
      </c>
      <c r="C3640" s="367">
        <v>39428</v>
      </c>
      <c r="D3640" s="368" t="s">
        <v>14992</v>
      </c>
      <c r="E3640" s="367" t="s">
        <v>8523</v>
      </c>
      <c r="F3640" s="367" t="s">
        <v>8649</v>
      </c>
      <c r="G3640" s="367" t="s">
        <v>8649</v>
      </c>
    </row>
    <row r="3641" spans="1:7">
      <c r="A3641" s="366" t="str">
        <f t="shared" si="56"/>
        <v>SINAPI-I 39572</v>
      </c>
      <c r="B3641" s="367" t="s">
        <v>8342</v>
      </c>
      <c r="C3641" s="367">
        <v>39572</v>
      </c>
      <c r="D3641" s="368" t="s">
        <v>14993</v>
      </c>
      <c r="E3641" s="367" t="s">
        <v>8523</v>
      </c>
      <c r="F3641" s="367" t="s">
        <v>8623</v>
      </c>
      <c r="G3641" s="367" t="s">
        <v>8623</v>
      </c>
    </row>
    <row r="3642" spans="1:7" ht="22.5">
      <c r="A3642" s="366" t="str">
        <f t="shared" si="56"/>
        <v>SINAPI-I 39570</v>
      </c>
      <c r="B3642" s="367" t="s">
        <v>8342</v>
      </c>
      <c r="C3642" s="367">
        <v>39570</v>
      </c>
      <c r="D3642" s="368" t="s">
        <v>14994</v>
      </c>
      <c r="E3642" s="367" t="s">
        <v>8523</v>
      </c>
      <c r="F3642" s="367" t="s">
        <v>9920</v>
      </c>
      <c r="G3642" s="367" t="s">
        <v>9920</v>
      </c>
    </row>
    <row r="3643" spans="1:7" ht="22.5">
      <c r="A3643" s="366" t="str">
        <f t="shared" si="56"/>
        <v>SINAPI-I 39569</v>
      </c>
      <c r="B3643" s="367" t="s">
        <v>8342</v>
      </c>
      <c r="C3643" s="367">
        <v>39569</v>
      </c>
      <c r="D3643" s="368" t="s">
        <v>14995</v>
      </c>
      <c r="E3643" s="367" t="s">
        <v>8523</v>
      </c>
      <c r="F3643" s="367" t="s">
        <v>11874</v>
      </c>
      <c r="G3643" s="367" t="s">
        <v>11874</v>
      </c>
    </row>
    <row r="3644" spans="1:7">
      <c r="A3644" s="366" t="str">
        <f t="shared" si="56"/>
        <v>SINAPI-I 11552</v>
      </c>
      <c r="B3644" s="367" t="s">
        <v>8342</v>
      </c>
      <c r="C3644" s="367">
        <v>11552</v>
      </c>
      <c r="D3644" s="368" t="s">
        <v>14996</v>
      </c>
      <c r="E3644" s="367" t="s">
        <v>8523</v>
      </c>
      <c r="F3644" s="367" t="s">
        <v>14997</v>
      </c>
      <c r="G3644" s="367" t="s">
        <v>14997</v>
      </c>
    </row>
    <row r="3645" spans="1:7">
      <c r="A3645" s="366" t="str">
        <f t="shared" si="56"/>
        <v>SINAPI-I 40598</v>
      </c>
      <c r="B3645" s="367" t="s">
        <v>8342</v>
      </c>
      <c r="C3645" s="367">
        <v>40598</v>
      </c>
      <c r="D3645" s="368" t="s">
        <v>14998</v>
      </c>
      <c r="E3645" s="367" t="s">
        <v>8574</v>
      </c>
      <c r="F3645" s="367" t="s">
        <v>11399</v>
      </c>
      <c r="G3645" s="367" t="s">
        <v>11399</v>
      </c>
    </row>
    <row r="3646" spans="1:7">
      <c r="A3646" s="366" t="str">
        <f t="shared" si="56"/>
        <v>SINAPI-I 39029</v>
      </c>
      <c r="B3646" s="367" t="s">
        <v>8342</v>
      </c>
      <c r="C3646" s="367">
        <v>39029</v>
      </c>
      <c r="D3646" s="368" t="s">
        <v>14999</v>
      </c>
      <c r="E3646" s="367" t="s">
        <v>8523</v>
      </c>
      <c r="F3646" s="367" t="s">
        <v>15000</v>
      </c>
      <c r="G3646" s="367" t="s">
        <v>15000</v>
      </c>
    </row>
    <row r="3647" spans="1:7">
      <c r="A3647" s="366" t="str">
        <f t="shared" si="56"/>
        <v>SINAPI-I 39028</v>
      </c>
      <c r="B3647" s="367" t="s">
        <v>8342</v>
      </c>
      <c r="C3647" s="367">
        <v>39028</v>
      </c>
      <c r="D3647" s="368" t="s">
        <v>15001</v>
      </c>
      <c r="E3647" s="367" t="s">
        <v>8523</v>
      </c>
      <c r="F3647" s="367" t="s">
        <v>11552</v>
      </c>
      <c r="G3647" s="367" t="s">
        <v>11552</v>
      </c>
    </row>
    <row r="3648" spans="1:7">
      <c r="A3648" s="366" t="str">
        <f t="shared" si="56"/>
        <v>SINAPI-I 39328</v>
      </c>
      <c r="B3648" s="367" t="s">
        <v>8342</v>
      </c>
      <c r="C3648" s="367">
        <v>39328</v>
      </c>
      <c r="D3648" s="368" t="s">
        <v>15002</v>
      </c>
      <c r="E3648" s="367" t="s">
        <v>8523</v>
      </c>
      <c r="F3648" s="367" t="s">
        <v>8621</v>
      </c>
      <c r="G3648" s="367" t="s">
        <v>8621</v>
      </c>
    </row>
    <row r="3649" spans="1:7" ht="33.75">
      <c r="A3649" s="366" t="str">
        <f t="shared" si="56"/>
        <v>SINAPI-I 38541</v>
      </c>
      <c r="B3649" s="367" t="s">
        <v>8342</v>
      </c>
      <c r="C3649" s="367">
        <v>38541</v>
      </c>
      <c r="D3649" s="368" t="s">
        <v>15003</v>
      </c>
      <c r="E3649" s="367" t="s">
        <v>8327</v>
      </c>
      <c r="F3649" s="367" t="s">
        <v>15004</v>
      </c>
      <c r="G3649" s="367" t="s">
        <v>15004</v>
      </c>
    </row>
    <row r="3650" spans="1:7" ht="33.75">
      <c r="A3650" s="366" t="str">
        <f t="shared" si="56"/>
        <v>SINAPI-I 38542</v>
      </c>
      <c r="B3650" s="367" t="s">
        <v>8342</v>
      </c>
      <c r="C3650" s="367">
        <v>38542</v>
      </c>
      <c r="D3650" s="368" t="s">
        <v>15005</v>
      </c>
      <c r="E3650" s="367" t="s">
        <v>8327</v>
      </c>
      <c r="F3650" s="367" t="s">
        <v>15006</v>
      </c>
      <c r="G3650" s="367" t="s">
        <v>15006</v>
      </c>
    </row>
    <row r="3651" spans="1:7" ht="33.75">
      <c r="A3651" s="366" t="str">
        <f t="shared" si="56"/>
        <v>SINAPI-I 38543</v>
      </c>
      <c r="B3651" s="367" t="s">
        <v>8342</v>
      </c>
      <c r="C3651" s="367">
        <v>38543</v>
      </c>
      <c r="D3651" s="368" t="s">
        <v>15007</v>
      </c>
      <c r="E3651" s="367" t="s">
        <v>8327</v>
      </c>
      <c r="F3651" s="367" t="s">
        <v>15008</v>
      </c>
      <c r="G3651" s="367" t="s">
        <v>15008</v>
      </c>
    </row>
    <row r="3652" spans="1:7" ht="22.5">
      <c r="A3652" s="366" t="str">
        <f t="shared" si="56"/>
        <v>SINAPI-I 40406</v>
      </c>
      <c r="B3652" s="367" t="s">
        <v>8342</v>
      </c>
      <c r="C3652" s="367">
        <v>40406</v>
      </c>
      <c r="D3652" s="368" t="s">
        <v>15009</v>
      </c>
      <c r="E3652" s="367" t="s">
        <v>8327</v>
      </c>
      <c r="F3652" s="367" t="s">
        <v>15010</v>
      </c>
      <c r="G3652" s="367" t="s">
        <v>15010</v>
      </c>
    </row>
    <row r="3653" spans="1:7" ht="22.5">
      <c r="A3653" s="366" t="str">
        <f t="shared" si="56"/>
        <v>SINAPI-I 40789</v>
      </c>
      <c r="B3653" s="367" t="s">
        <v>8342</v>
      </c>
      <c r="C3653" s="367">
        <v>40789</v>
      </c>
      <c r="D3653" s="368" t="s">
        <v>15011</v>
      </c>
      <c r="E3653" s="367" t="s">
        <v>8327</v>
      </c>
      <c r="F3653" s="367" t="s">
        <v>15012</v>
      </c>
      <c r="G3653" s="367" t="s">
        <v>15012</v>
      </c>
    </row>
    <row r="3654" spans="1:7" ht="22.5">
      <c r="A3654" s="366" t="str">
        <f t="shared" si="56"/>
        <v>SINAPI-I 40791</v>
      </c>
      <c r="B3654" s="367" t="s">
        <v>8342</v>
      </c>
      <c r="C3654" s="367">
        <v>40791</v>
      </c>
      <c r="D3654" s="368" t="s">
        <v>15013</v>
      </c>
      <c r="E3654" s="367" t="s">
        <v>8327</v>
      </c>
      <c r="F3654" s="367" t="s">
        <v>15014</v>
      </c>
      <c r="G3654" s="367" t="s">
        <v>15014</v>
      </c>
    </row>
    <row r="3655" spans="1:7" ht="22.5">
      <c r="A3655" s="366" t="str">
        <f t="shared" ref="A3655:A3718" si="57">CONCATENAR</f>
        <v>SINAPI-I 11651</v>
      </c>
      <c r="B3655" s="367" t="s">
        <v>8342</v>
      </c>
      <c r="C3655" s="367">
        <v>11651</v>
      </c>
      <c r="D3655" s="368" t="s">
        <v>15015</v>
      </c>
      <c r="E3655" s="367" t="s">
        <v>8327</v>
      </c>
      <c r="F3655" s="367" t="s">
        <v>15016</v>
      </c>
      <c r="G3655" s="367" t="s">
        <v>15016</v>
      </c>
    </row>
    <row r="3656" spans="1:7">
      <c r="A3656" s="366" t="str">
        <f t="shared" si="57"/>
        <v>SINAPI-I 40435</v>
      </c>
      <c r="B3656" s="367" t="s">
        <v>8342</v>
      </c>
      <c r="C3656" s="367">
        <v>40435</v>
      </c>
      <c r="D3656" s="368" t="s">
        <v>15017</v>
      </c>
      <c r="E3656" s="367" t="s">
        <v>8327</v>
      </c>
      <c r="F3656" s="367" t="s">
        <v>15018</v>
      </c>
      <c r="G3656" s="367" t="s">
        <v>15018</v>
      </c>
    </row>
    <row r="3657" spans="1:7" ht="22.5">
      <c r="A3657" s="366" t="str">
        <f t="shared" si="57"/>
        <v>SINAPI-I 39012</v>
      </c>
      <c r="B3657" s="367" t="s">
        <v>8342</v>
      </c>
      <c r="C3657" s="367">
        <v>39012</v>
      </c>
      <c r="D3657" s="368" t="s">
        <v>15019</v>
      </c>
      <c r="E3657" s="367" t="s">
        <v>8327</v>
      </c>
      <c r="F3657" s="367" t="s">
        <v>15020</v>
      </c>
      <c r="G3657" s="367" t="s">
        <v>15020</v>
      </c>
    </row>
    <row r="3658" spans="1:7">
      <c r="A3658" s="366" t="str">
        <f t="shared" si="57"/>
        <v>SINAPI-I 13617</v>
      </c>
      <c r="B3658" s="367" t="s">
        <v>8342</v>
      </c>
      <c r="C3658" s="367">
        <v>13617</v>
      </c>
      <c r="D3658" s="368" t="s">
        <v>15021</v>
      </c>
      <c r="E3658" s="367" t="s">
        <v>8327</v>
      </c>
      <c r="F3658" s="367" t="s">
        <v>15022</v>
      </c>
      <c r="G3658" s="367" t="s">
        <v>15022</v>
      </c>
    </row>
    <row r="3659" spans="1:7">
      <c r="A3659" s="366" t="str">
        <f t="shared" si="57"/>
        <v>SINAPI-I 5327</v>
      </c>
      <c r="B3659" s="367" t="s">
        <v>8342</v>
      </c>
      <c r="C3659" s="367">
        <v>5327</v>
      </c>
      <c r="D3659" s="368" t="s">
        <v>15023</v>
      </c>
      <c r="E3659" s="367" t="s">
        <v>8574</v>
      </c>
      <c r="F3659" s="367" t="s">
        <v>15024</v>
      </c>
      <c r="G3659" s="367" t="s">
        <v>15024</v>
      </c>
    </row>
    <row r="3660" spans="1:7">
      <c r="A3660" s="366" t="str">
        <f t="shared" si="57"/>
        <v>SINAPI-I 35274</v>
      </c>
      <c r="B3660" s="367" t="s">
        <v>8342</v>
      </c>
      <c r="C3660" s="367">
        <v>35274</v>
      </c>
      <c r="D3660" s="368" t="s">
        <v>15025</v>
      </c>
      <c r="E3660" s="367" t="s">
        <v>8523</v>
      </c>
      <c r="F3660" s="367" t="s">
        <v>15026</v>
      </c>
      <c r="G3660" s="367" t="s">
        <v>15026</v>
      </c>
    </row>
    <row r="3661" spans="1:7">
      <c r="A3661" s="366" t="str">
        <f t="shared" si="57"/>
        <v>SINAPI-I 35275</v>
      </c>
      <c r="B3661" s="367" t="s">
        <v>8342</v>
      </c>
      <c r="C3661" s="367">
        <v>35275</v>
      </c>
      <c r="D3661" s="368" t="s">
        <v>15027</v>
      </c>
      <c r="E3661" s="367" t="s">
        <v>8523</v>
      </c>
      <c r="F3661" s="367" t="s">
        <v>15028</v>
      </c>
      <c r="G3661" s="367" t="s">
        <v>15028</v>
      </c>
    </row>
    <row r="3662" spans="1:7">
      <c r="A3662" s="366" t="str">
        <f t="shared" si="57"/>
        <v>SINAPI-I 35276</v>
      </c>
      <c r="B3662" s="367" t="s">
        <v>8342</v>
      </c>
      <c r="C3662" s="367">
        <v>35276</v>
      </c>
      <c r="D3662" s="368" t="s">
        <v>15029</v>
      </c>
      <c r="E3662" s="367" t="s">
        <v>8523</v>
      </c>
      <c r="F3662" s="367" t="s">
        <v>15030</v>
      </c>
      <c r="G3662" s="367" t="s">
        <v>15030</v>
      </c>
    </row>
    <row r="3663" spans="1:7">
      <c r="A3663" s="366" t="str">
        <f t="shared" si="57"/>
        <v>SINAPI-I 38386</v>
      </c>
      <c r="B3663" s="367" t="s">
        <v>8342</v>
      </c>
      <c r="C3663" s="367">
        <v>38386</v>
      </c>
      <c r="D3663" s="368" t="s">
        <v>15031</v>
      </c>
      <c r="E3663" s="367" t="s">
        <v>8327</v>
      </c>
      <c r="F3663" s="367" t="s">
        <v>10606</v>
      </c>
      <c r="G3663" s="367" t="s">
        <v>10606</v>
      </c>
    </row>
    <row r="3664" spans="1:7">
      <c r="A3664" s="366" t="str">
        <f t="shared" si="57"/>
        <v>SINAPI-I 11091</v>
      </c>
      <c r="B3664" s="367" t="s">
        <v>8342</v>
      </c>
      <c r="C3664" s="367">
        <v>11091</v>
      </c>
      <c r="D3664" s="368" t="s">
        <v>15032</v>
      </c>
      <c r="E3664" s="367" t="s">
        <v>8327</v>
      </c>
      <c r="F3664" s="367" t="s">
        <v>9052</v>
      </c>
      <c r="G3664" s="367" t="s">
        <v>9052</v>
      </c>
    </row>
    <row r="3665" spans="1:7">
      <c r="A3665" s="366" t="str">
        <f t="shared" si="57"/>
        <v>SINAPI-I 37586</v>
      </c>
      <c r="B3665" s="367" t="s">
        <v>8342</v>
      </c>
      <c r="C3665" s="367">
        <v>37586</v>
      </c>
      <c r="D3665" s="368" t="s">
        <v>15033</v>
      </c>
      <c r="E3665" s="367" t="s">
        <v>12620</v>
      </c>
      <c r="F3665" s="367" t="s">
        <v>15034</v>
      </c>
      <c r="G3665" s="367" t="s">
        <v>15034</v>
      </c>
    </row>
    <row r="3666" spans="1:7">
      <c r="A3666" s="366" t="str">
        <f t="shared" si="57"/>
        <v>SINAPI-I 37395</v>
      </c>
      <c r="B3666" s="367" t="s">
        <v>8342</v>
      </c>
      <c r="C3666" s="367">
        <v>37395</v>
      </c>
      <c r="D3666" s="368" t="s">
        <v>15035</v>
      </c>
      <c r="E3666" s="367" t="s">
        <v>12620</v>
      </c>
      <c r="F3666" s="367" t="s">
        <v>15036</v>
      </c>
      <c r="G3666" s="367" t="s">
        <v>15036</v>
      </c>
    </row>
    <row r="3667" spans="1:7">
      <c r="A3667" s="366" t="str">
        <f t="shared" si="57"/>
        <v>SINAPI-I 14147</v>
      </c>
      <c r="B3667" s="367" t="s">
        <v>8342</v>
      </c>
      <c r="C3667" s="367">
        <v>14147</v>
      </c>
      <c r="D3667" s="368" t="s">
        <v>15037</v>
      </c>
      <c r="E3667" s="367" t="s">
        <v>12620</v>
      </c>
      <c r="F3667" s="367" t="s">
        <v>15038</v>
      </c>
      <c r="G3667" s="367" t="s">
        <v>15038</v>
      </c>
    </row>
    <row r="3668" spans="1:7">
      <c r="A3668" s="366" t="str">
        <f t="shared" si="57"/>
        <v>SINAPI-I 37396</v>
      </c>
      <c r="B3668" s="367" t="s">
        <v>8342</v>
      </c>
      <c r="C3668" s="367">
        <v>37396</v>
      </c>
      <c r="D3668" s="368" t="s">
        <v>15039</v>
      </c>
      <c r="E3668" s="367" t="s">
        <v>12620</v>
      </c>
      <c r="F3668" s="367" t="s">
        <v>15040</v>
      </c>
      <c r="G3668" s="367" t="s">
        <v>15040</v>
      </c>
    </row>
    <row r="3669" spans="1:7">
      <c r="A3669" s="366" t="str">
        <f t="shared" si="57"/>
        <v>SINAPI-I 37397</v>
      </c>
      <c r="B3669" s="367" t="s">
        <v>8342</v>
      </c>
      <c r="C3669" s="367">
        <v>37397</v>
      </c>
      <c r="D3669" s="368" t="s">
        <v>15041</v>
      </c>
      <c r="E3669" s="367" t="s">
        <v>12620</v>
      </c>
      <c r="F3669" s="367" t="s">
        <v>15042</v>
      </c>
      <c r="G3669" s="367" t="s">
        <v>15042</v>
      </c>
    </row>
    <row r="3670" spans="1:7" ht="22.5">
      <c r="A3670" s="366" t="str">
        <f t="shared" si="57"/>
        <v>SINAPI-I 444</v>
      </c>
      <c r="B3670" s="367" t="s">
        <v>8342</v>
      </c>
      <c r="C3670" s="367">
        <v>444</v>
      </c>
      <c r="D3670" s="368" t="s">
        <v>15043</v>
      </c>
      <c r="E3670" s="367" t="s">
        <v>8327</v>
      </c>
      <c r="F3670" s="367" t="s">
        <v>13798</v>
      </c>
      <c r="G3670" s="367" t="s">
        <v>13798</v>
      </c>
    </row>
    <row r="3671" spans="1:7" ht="22.5">
      <c r="A3671" s="366" t="str">
        <f t="shared" si="57"/>
        <v>SINAPI-I 445</v>
      </c>
      <c r="B3671" s="367" t="s">
        <v>8342</v>
      </c>
      <c r="C3671" s="367">
        <v>445</v>
      </c>
      <c r="D3671" s="368" t="s">
        <v>15044</v>
      </c>
      <c r="E3671" s="367" t="s">
        <v>8327</v>
      </c>
      <c r="F3671" s="367" t="s">
        <v>15045</v>
      </c>
      <c r="G3671" s="367" t="s">
        <v>15045</v>
      </c>
    </row>
    <row r="3672" spans="1:7">
      <c r="A3672" s="366" t="str">
        <f t="shared" si="57"/>
        <v>SINAPI-I 4783</v>
      </c>
      <c r="B3672" s="367" t="s">
        <v>8342</v>
      </c>
      <c r="C3672" s="367">
        <v>4783</v>
      </c>
      <c r="D3672" s="368" t="s">
        <v>15046</v>
      </c>
      <c r="E3672" s="367" t="s">
        <v>8344</v>
      </c>
      <c r="F3672" s="367" t="s">
        <v>15047</v>
      </c>
      <c r="G3672" s="367" t="s">
        <v>15048</v>
      </c>
    </row>
    <row r="3673" spans="1:7">
      <c r="A3673" s="366" t="str">
        <f t="shared" si="57"/>
        <v>SINAPI-I 41079</v>
      </c>
      <c r="B3673" s="367" t="s">
        <v>8342</v>
      </c>
      <c r="C3673" s="367">
        <v>41079</v>
      </c>
      <c r="D3673" s="368" t="s">
        <v>15049</v>
      </c>
      <c r="E3673" s="367" t="s">
        <v>8348</v>
      </c>
      <c r="F3673" s="367" t="s">
        <v>15050</v>
      </c>
      <c r="G3673" s="367" t="s">
        <v>15051</v>
      </c>
    </row>
    <row r="3674" spans="1:7">
      <c r="A3674" s="366" t="str">
        <f t="shared" si="57"/>
        <v>SINAPI-I 12874</v>
      </c>
      <c r="B3674" s="367" t="s">
        <v>8342</v>
      </c>
      <c r="C3674" s="367">
        <v>12874</v>
      </c>
      <c r="D3674" s="368" t="s">
        <v>15052</v>
      </c>
      <c r="E3674" s="367" t="s">
        <v>8344</v>
      </c>
      <c r="F3674" s="367" t="s">
        <v>15053</v>
      </c>
      <c r="G3674" s="367" t="s">
        <v>15054</v>
      </c>
    </row>
    <row r="3675" spans="1:7">
      <c r="A3675" s="366" t="str">
        <f t="shared" si="57"/>
        <v>SINAPI-I 41082</v>
      </c>
      <c r="B3675" s="367" t="s">
        <v>8342</v>
      </c>
      <c r="C3675" s="367">
        <v>41082</v>
      </c>
      <c r="D3675" s="368" t="s">
        <v>15055</v>
      </c>
      <c r="E3675" s="367" t="s">
        <v>8348</v>
      </c>
      <c r="F3675" s="367" t="s">
        <v>15056</v>
      </c>
      <c r="G3675" s="367" t="s">
        <v>15057</v>
      </c>
    </row>
    <row r="3676" spans="1:7">
      <c r="A3676" s="366" t="str">
        <f t="shared" si="57"/>
        <v>SINAPI-I 4785</v>
      </c>
      <c r="B3676" s="367" t="s">
        <v>8342</v>
      </c>
      <c r="C3676" s="367">
        <v>4785</v>
      </c>
      <c r="D3676" s="368" t="s">
        <v>15058</v>
      </c>
      <c r="E3676" s="367" t="s">
        <v>8344</v>
      </c>
      <c r="F3676" s="367" t="s">
        <v>11870</v>
      </c>
      <c r="G3676" s="367" t="s">
        <v>15059</v>
      </c>
    </row>
    <row r="3677" spans="1:7">
      <c r="A3677" s="366" t="str">
        <f t="shared" si="57"/>
        <v>SINAPI-I 41081</v>
      </c>
      <c r="B3677" s="367" t="s">
        <v>8342</v>
      </c>
      <c r="C3677" s="367">
        <v>41081</v>
      </c>
      <c r="D3677" s="368" t="s">
        <v>15060</v>
      </c>
      <c r="E3677" s="367" t="s">
        <v>8348</v>
      </c>
      <c r="F3677" s="367" t="s">
        <v>15061</v>
      </c>
      <c r="G3677" s="367" t="s">
        <v>15062</v>
      </c>
    </row>
    <row r="3678" spans="1:7">
      <c r="A3678" s="366" t="str">
        <f t="shared" si="57"/>
        <v>SINAPI-I 4801</v>
      </c>
      <c r="B3678" s="367" t="s">
        <v>8342</v>
      </c>
      <c r="C3678" s="367">
        <v>4801</v>
      </c>
      <c r="D3678" s="368" t="s">
        <v>15063</v>
      </c>
      <c r="E3678" s="367" t="s">
        <v>8464</v>
      </c>
      <c r="F3678" s="367" t="s">
        <v>15064</v>
      </c>
      <c r="G3678" s="367" t="s">
        <v>15064</v>
      </c>
    </row>
    <row r="3679" spans="1:7">
      <c r="A3679" s="366" t="str">
        <f t="shared" si="57"/>
        <v>SINAPI-I 4794</v>
      </c>
      <c r="B3679" s="367" t="s">
        <v>8342</v>
      </c>
      <c r="C3679" s="367">
        <v>4794</v>
      </c>
      <c r="D3679" s="368" t="s">
        <v>15065</v>
      </c>
      <c r="E3679" s="367" t="s">
        <v>8464</v>
      </c>
      <c r="F3679" s="367" t="s">
        <v>15066</v>
      </c>
      <c r="G3679" s="367" t="s">
        <v>15066</v>
      </c>
    </row>
    <row r="3680" spans="1:7">
      <c r="A3680" s="366" t="str">
        <f t="shared" si="57"/>
        <v>SINAPI-I 4796</v>
      </c>
      <c r="B3680" s="367" t="s">
        <v>8342</v>
      </c>
      <c r="C3680" s="367">
        <v>4796</v>
      </c>
      <c r="D3680" s="368" t="s">
        <v>15067</v>
      </c>
      <c r="E3680" s="367" t="s">
        <v>8464</v>
      </c>
      <c r="F3680" s="367" t="s">
        <v>15068</v>
      </c>
      <c r="G3680" s="367" t="s">
        <v>15068</v>
      </c>
    </row>
    <row r="3681" spans="1:7">
      <c r="A3681" s="366" t="str">
        <f t="shared" si="57"/>
        <v>SINAPI-I 4800</v>
      </c>
      <c r="B3681" s="367" t="s">
        <v>8342</v>
      </c>
      <c r="C3681" s="367">
        <v>4800</v>
      </c>
      <c r="D3681" s="368" t="s">
        <v>15069</v>
      </c>
      <c r="E3681" s="367" t="s">
        <v>8464</v>
      </c>
      <c r="F3681" s="367" t="s">
        <v>15070</v>
      </c>
      <c r="G3681" s="367" t="s">
        <v>15070</v>
      </c>
    </row>
    <row r="3682" spans="1:7">
      <c r="A3682" s="366" t="str">
        <f t="shared" si="57"/>
        <v>SINAPI-I 4795</v>
      </c>
      <c r="B3682" s="367" t="s">
        <v>8342</v>
      </c>
      <c r="C3682" s="367">
        <v>4795</v>
      </c>
      <c r="D3682" s="368" t="s">
        <v>15071</v>
      </c>
      <c r="E3682" s="367" t="s">
        <v>8464</v>
      </c>
      <c r="F3682" s="367" t="s">
        <v>15072</v>
      </c>
      <c r="G3682" s="367" t="s">
        <v>15072</v>
      </c>
    </row>
    <row r="3683" spans="1:7" ht="22.5">
      <c r="A3683" s="366" t="str">
        <f t="shared" si="57"/>
        <v>SINAPI-I 39694</v>
      </c>
      <c r="B3683" s="367" t="s">
        <v>8342</v>
      </c>
      <c r="C3683" s="367">
        <v>39694</v>
      </c>
      <c r="D3683" s="368" t="s">
        <v>15073</v>
      </c>
      <c r="E3683" s="367" t="s">
        <v>8464</v>
      </c>
      <c r="F3683" s="367" t="s">
        <v>15074</v>
      </c>
      <c r="G3683" s="367" t="s">
        <v>15074</v>
      </c>
    </row>
    <row r="3684" spans="1:7">
      <c r="A3684" s="366" t="str">
        <f t="shared" si="57"/>
        <v>SINAPI-I 1292</v>
      </c>
      <c r="B3684" s="367" t="s">
        <v>8342</v>
      </c>
      <c r="C3684" s="367">
        <v>1292</v>
      </c>
      <c r="D3684" s="368" t="s">
        <v>15075</v>
      </c>
      <c r="E3684" s="367" t="s">
        <v>8464</v>
      </c>
      <c r="F3684" s="367" t="s">
        <v>13417</v>
      </c>
      <c r="G3684" s="367" t="s">
        <v>13417</v>
      </c>
    </row>
    <row r="3685" spans="1:7">
      <c r="A3685" s="366" t="str">
        <f t="shared" si="57"/>
        <v>SINAPI-I 1287</v>
      </c>
      <c r="B3685" s="367" t="s">
        <v>8342</v>
      </c>
      <c r="C3685" s="367">
        <v>1287</v>
      </c>
      <c r="D3685" s="368" t="s">
        <v>15076</v>
      </c>
      <c r="E3685" s="367" t="s">
        <v>8464</v>
      </c>
      <c r="F3685" s="367" t="s">
        <v>10817</v>
      </c>
      <c r="G3685" s="367" t="s">
        <v>10817</v>
      </c>
    </row>
    <row r="3686" spans="1:7" ht="22.5">
      <c r="A3686" s="366" t="str">
        <f t="shared" si="57"/>
        <v>SINAPI-I 1297</v>
      </c>
      <c r="B3686" s="367" t="s">
        <v>8342</v>
      </c>
      <c r="C3686" s="367">
        <v>1297</v>
      </c>
      <c r="D3686" s="368" t="s">
        <v>15077</v>
      </c>
      <c r="E3686" s="367" t="s">
        <v>8464</v>
      </c>
      <c r="F3686" s="367" t="s">
        <v>10075</v>
      </c>
      <c r="G3686" s="367" t="s">
        <v>10075</v>
      </c>
    </row>
    <row r="3687" spans="1:7" ht="22.5">
      <c r="A3687" s="366" t="str">
        <f t="shared" si="57"/>
        <v>SINAPI-I 4786</v>
      </c>
      <c r="B3687" s="367" t="s">
        <v>8342</v>
      </c>
      <c r="C3687" s="367">
        <v>4786</v>
      </c>
      <c r="D3687" s="368" t="s">
        <v>15078</v>
      </c>
      <c r="E3687" s="367" t="s">
        <v>8464</v>
      </c>
      <c r="F3687" s="367" t="s">
        <v>12433</v>
      </c>
      <c r="G3687" s="367" t="s">
        <v>12433</v>
      </c>
    </row>
    <row r="3688" spans="1:7" ht="22.5">
      <c r="A3688" s="366" t="str">
        <f t="shared" si="57"/>
        <v>SINAPI-I 10840</v>
      </c>
      <c r="B3688" s="367" t="s">
        <v>8342</v>
      </c>
      <c r="C3688" s="367">
        <v>10840</v>
      </c>
      <c r="D3688" s="368" t="s">
        <v>15079</v>
      </c>
      <c r="E3688" s="367" t="s">
        <v>8464</v>
      </c>
      <c r="F3688" s="367" t="s">
        <v>15080</v>
      </c>
      <c r="G3688" s="367" t="s">
        <v>15080</v>
      </c>
    </row>
    <row r="3689" spans="1:7" ht="22.5">
      <c r="A3689" s="366" t="str">
        <f t="shared" si="57"/>
        <v>SINAPI-I 10841</v>
      </c>
      <c r="B3689" s="367" t="s">
        <v>8342</v>
      </c>
      <c r="C3689" s="367">
        <v>10841</v>
      </c>
      <c r="D3689" s="368" t="s">
        <v>15081</v>
      </c>
      <c r="E3689" s="367" t="s">
        <v>8464</v>
      </c>
      <c r="F3689" s="367" t="s">
        <v>15082</v>
      </c>
      <c r="G3689" s="367" t="s">
        <v>15082</v>
      </c>
    </row>
    <row r="3690" spans="1:7" ht="22.5">
      <c r="A3690" s="366" t="str">
        <f t="shared" si="57"/>
        <v>SINAPI-I 25980</v>
      </c>
      <c r="B3690" s="367" t="s">
        <v>8342</v>
      </c>
      <c r="C3690" s="367">
        <v>25980</v>
      </c>
      <c r="D3690" s="368" t="s">
        <v>15083</v>
      </c>
      <c r="E3690" s="367" t="s">
        <v>8464</v>
      </c>
      <c r="F3690" s="367" t="s">
        <v>15084</v>
      </c>
      <c r="G3690" s="367" t="s">
        <v>15084</v>
      </c>
    </row>
    <row r="3691" spans="1:7" ht="22.5">
      <c r="A3691" s="366" t="str">
        <f t="shared" si="57"/>
        <v>SINAPI-I 10842</v>
      </c>
      <c r="B3691" s="367" t="s">
        <v>8342</v>
      </c>
      <c r="C3691" s="367">
        <v>10842</v>
      </c>
      <c r="D3691" s="368" t="s">
        <v>15085</v>
      </c>
      <c r="E3691" s="367" t="s">
        <v>8464</v>
      </c>
      <c r="F3691" s="367" t="s">
        <v>15086</v>
      </c>
      <c r="G3691" s="367" t="s">
        <v>15086</v>
      </c>
    </row>
    <row r="3692" spans="1:7">
      <c r="A3692" s="366" t="str">
        <f t="shared" si="57"/>
        <v>SINAPI-I 21108</v>
      </c>
      <c r="B3692" s="367" t="s">
        <v>8342</v>
      </c>
      <c r="C3692" s="367">
        <v>21108</v>
      </c>
      <c r="D3692" s="368" t="s">
        <v>15087</v>
      </c>
      <c r="E3692" s="367" t="s">
        <v>8464</v>
      </c>
      <c r="F3692" s="367" t="s">
        <v>15088</v>
      </c>
      <c r="G3692" s="367" t="s">
        <v>15088</v>
      </c>
    </row>
    <row r="3693" spans="1:7">
      <c r="A3693" s="366" t="str">
        <f t="shared" si="57"/>
        <v>SINAPI-I 38180</v>
      </c>
      <c r="B3693" s="367" t="s">
        <v>8342</v>
      </c>
      <c r="C3693" s="367">
        <v>38180</v>
      </c>
      <c r="D3693" s="368" t="s">
        <v>15089</v>
      </c>
      <c r="E3693" s="367" t="s">
        <v>8464</v>
      </c>
      <c r="F3693" s="367" t="s">
        <v>15090</v>
      </c>
      <c r="G3693" s="367" t="s">
        <v>15090</v>
      </c>
    </row>
    <row r="3694" spans="1:7">
      <c r="A3694" s="366" t="str">
        <f t="shared" si="57"/>
        <v>SINAPI-I 40648</v>
      </c>
      <c r="B3694" s="367" t="s">
        <v>8342</v>
      </c>
      <c r="C3694" s="367">
        <v>40648</v>
      </c>
      <c r="D3694" s="368" t="s">
        <v>15091</v>
      </c>
      <c r="E3694" s="367" t="s">
        <v>8464</v>
      </c>
      <c r="F3694" s="367" t="s">
        <v>15092</v>
      </c>
      <c r="G3694" s="367" t="s">
        <v>15092</v>
      </c>
    </row>
    <row r="3695" spans="1:7">
      <c r="A3695" s="366" t="str">
        <f t="shared" si="57"/>
        <v>SINAPI-I 40649</v>
      </c>
      <c r="B3695" s="367" t="s">
        <v>8342</v>
      </c>
      <c r="C3695" s="367">
        <v>40649</v>
      </c>
      <c r="D3695" s="368" t="s">
        <v>15093</v>
      </c>
      <c r="E3695" s="367" t="s">
        <v>8464</v>
      </c>
      <c r="F3695" s="367" t="s">
        <v>15094</v>
      </c>
      <c r="G3695" s="367" t="s">
        <v>15094</v>
      </c>
    </row>
    <row r="3696" spans="1:7">
      <c r="A3696" s="366" t="str">
        <f t="shared" si="57"/>
        <v>SINAPI-I 40650</v>
      </c>
      <c r="B3696" s="367" t="s">
        <v>8342</v>
      </c>
      <c r="C3696" s="367">
        <v>40650</v>
      </c>
      <c r="D3696" s="368" t="s">
        <v>15095</v>
      </c>
      <c r="E3696" s="367" t="s">
        <v>8464</v>
      </c>
      <c r="F3696" s="367" t="s">
        <v>15096</v>
      </c>
      <c r="G3696" s="367" t="s">
        <v>15096</v>
      </c>
    </row>
    <row r="3697" spans="1:7">
      <c r="A3697" s="366" t="str">
        <f t="shared" si="57"/>
        <v>SINAPI-I 40651</v>
      </c>
      <c r="B3697" s="367" t="s">
        <v>8342</v>
      </c>
      <c r="C3697" s="367">
        <v>40651</v>
      </c>
      <c r="D3697" s="368" t="s">
        <v>15097</v>
      </c>
      <c r="E3697" s="367" t="s">
        <v>8464</v>
      </c>
      <c r="F3697" s="367" t="s">
        <v>15098</v>
      </c>
      <c r="G3697" s="367" t="s">
        <v>15098</v>
      </c>
    </row>
    <row r="3698" spans="1:7">
      <c r="A3698" s="366" t="str">
        <f t="shared" si="57"/>
        <v>SINAPI-I 40652</v>
      </c>
      <c r="B3698" s="367" t="s">
        <v>8342</v>
      </c>
      <c r="C3698" s="367">
        <v>40652</v>
      </c>
      <c r="D3698" s="368" t="s">
        <v>15099</v>
      </c>
      <c r="E3698" s="367" t="s">
        <v>8464</v>
      </c>
      <c r="F3698" s="367" t="s">
        <v>15100</v>
      </c>
      <c r="G3698" s="367" t="s">
        <v>15100</v>
      </c>
    </row>
    <row r="3699" spans="1:7" ht="22.5">
      <c r="A3699" s="366" t="str">
        <f t="shared" si="57"/>
        <v>SINAPI-I 40647</v>
      </c>
      <c r="B3699" s="367" t="s">
        <v>8342</v>
      </c>
      <c r="C3699" s="367">
        <v>40647</v>
      </c>
      <c r="D3699" s="368" t="s">
        <v>15101</v>
      </c>
      <c r="E3699" s="367" t="s">
        <v>8464</v>
      </c>
      <c r="F3699" s="367" t="s">
        <v>15102</v>
      </c>
      <c r="G3699" s="367" t="s">
        <v>15102</v>
      </c>
    </row>
    <row r="3700" spans="1:7">
      <c r="A3700" s="366" t="str">
        <f t="shared" si="57"/>
        <v>SINAPI-I 40653</v>
      </c>
      <c r="B3700" s="367" t="s">
        <v>8342</v>
      </c>
      <c r="C3700" s="367">
        <v>40653</v>
      </c>
      <c r="D3700" s="368" t="s">
        <v>15103</v>
      </c>
      <c r="E3700" s="367" t="s">
        <v>8464</v>
      </c>
      <c r="F3700" s="367" t="s">
        <v>15104</v>
      </c>
      <c r="G3700" s="367" t="s">
        <v>15104</v>
      </c>
    </row>
    <row r="3701" spans="1:7">
      <c r="A3701" s="366" t="str">
        <f t="shared" si="57"/>
        <v>SINAPI-I 36178</v>
      </c>
      <c r="B3701" s="367" t="s">
        <v>8342</v>
      </c>
      <c r="C3701" s="367">
        <v>36178</v>
      </c>
      <c r="D3701" s="368" t="s">
        <v>15105</v>
      </c>
      <c r="E3701" s="367" t="s">
        <v>8327</v>
      </c>
      <c r="F3701" s="367" t="s">
        <v>11213</v>
      </c>
      <c r="G3701" s="367" t="s">
        <v>11213</v>
      </c>
    </row>
    <row r="3702" spans="1:7">
      <c r="A3702" s="366" t="str">
        <f t="shared" si="57"/>
        <v>SINAPI-I 38195</v>
      </c>
      <c r="B3702" s="367" t="s">
        <v>8342</v>
      </c>
      <c r="C3702" s="367">
        <v>38195</v>
      </c>
      <c r="D3702" s="368" t="s">
        <v>15106</v>
      </c>
      <c r="E3702" s="367" t="s">
        <v>8464</v>
      </c>
      <c r="F3702" s="367" t="s">
        <v>15107</v>
      </c>
      <c r="G3702" s="367" t="s">
        <v>15107</v>
      </c>
    </row>
    <row r="3703" spans="1:7">
      <c r="A3703" s="366" t="str">
        <f t="shared" si="57"/>
        <v>SINAPI-I 38181</v>
      </c>
      <c r="B3703" s="367" t="s">
        <v>8342</v>
      </c>
      <c r="C3703" s="367">
        <v>38181</v>
      </c>
      <c r="D3703" s="368" t="s">
        <v>15108</v>
      </c>
      <c r="E3703" s="367" t="s">
        <v>8464</v>
      </c>
      <c r="F3703" s="367" t="s">
        <v>15109</v>
      </c>
      <c r="G3703" s="367" t="s">
        <v>15109</v>
      </c>
    </row>
    <row r="3704" spans="1:7">
      <c r="A3704" s="366" t="str">
        <f t="shared" si="57"/>
        <v>SINAPI-I 38182</v>
      </c>
      <c r="B3704" s="367" t="s">
        <v>8342</v>
      </c>
      <c r="C3704" s="367">
        <v>38182</v>
      </c>
      <c r="D3704" s="368" t="s">
        <v>15110</v>
      </c>
      <c r="E3704" s="367" t="s">
        <v>8464</v>
      </c>
      <c r="F3704" s="367" t="s">
        <v>15111</v>
      </c>
      <c r="G3704" s="367" t="s">
        <v>15111</v>
      </c>
    </row>
    <row r="3705" spans="1:7">
      <c r="A3705" s="366" t="str">
        <f t="shared" si="57"/>
        <v>SINAPI-I 38186</v>
      </c>
      <c r="B3705" s="367" t="s">
        <v>8342</v>
      </c>
      <c r="C3705" s="367">
        <v>38186</v>
      </c>
      <c r="D3705" s="368" t="s">
        <v>15112</v>
      </c>
      <c r="E3705" s="367" t="s">
        <v>8464</v>
      </c>
      <c r="F3705" s="367" t="s">
        <v>15113</v>
      </c>
      <c r="G3705" s="367" t="s">
        <v>15113</v>
      </c>
    </row>
    <row r="3706" spans="1:7">
      <c r="A3706" s="366" t="str">
        <f t="shared" si="57"/>
        <v>SINAPI-I 38185</v>
      </c>
      <c r="B3706" s="367" t="s">
        <v>8342</v>
      </c>
      <c r="C3706" s="367">
        <v>38185</v>
      </c>
      <c r="D3706" s="368" t="s">
        <v>15114</v>
      </c>
      <c r="E3706" s="367" t="s">
        <v>8464</v>
      </c>
      <c r="F3706" s="367" t="s">
        <v>15115</v>
      </c>
      <c r="G3706" s="367" t="s">
        <v>15115</v>
      </c>
    </row>
    <row r="3707" spans="1:7">
      <c r="A3707" s="366" t="str">
        <f t="shared" si="57"/>
        <v>SINAPI-I 40654</v>
      </c>
      <c r="B3707" s="367" t="s">
        <v>8342</v>
      </c>
      <c r="C3707" s="367">
        <v>40654</v>
      </c>
      <c r="D3707" s="368" t="s">
        <v>15116</v>
      </c>
      <c r="E3707" s="367" t="s">
        <v>8464</v>
      </c>
      <c r="F3707" s="367" t="s">
        <v>15117</v>
      </c>
      <c r="G3707" s="367" t="s">
        <v>15117</v>
      </c>
    </row>
    <row r="3708" spans="1:7" ht="22.5">
      <c r="A3708" s="366" t="str">
        <f t="shared" si="57"/>
        <v>SINAPI-I 25981</v>
      </c>
      <c r="B3708" s="367" t="s">
        <v>8342</v>
      </c>
      <c r="C3708" s="367">
        <v>25981</v>
      </c>
      <c r="D3708" s="368" t="s">
        <v>15118</v>
      </c>
      <c r="E3708" s="367" t="s">
        <v>8464</v>
      </c>
      <c r="F3708" s="367" t="s">
        <v>15119</v>
      </c>
      <c r="G3708" s="367" t="s">
        <v>15119</v>
      </c>
    </row>
    <row r="3709" spans="1:7">
      <c r="A3709" s="366" t="str">
        <f t="shared" si="57"/>
        <v>SINAPI-I 4822</v>
      </c>
      <c r="B3709" s="367" t="s">
        <v>8342</v>
      </c>
      <c r="C3709" s="367">
        <v>4822</v>
      </c>
      <c r="D3709" s="368" t="s">
        <v>15120</v>
      </c>
      <c r="E3709" s="367" t="s">
        <v>8464</v>
      </c>
      <c r="F3709" s="367" t="s">
        <v>15121</v>
      </c>
      <c r="G3709" s="367" t="s">
        <v>15121</v>
      </c>
    </row>
    <row r="3710" spans="1:7">
      <c r="A3710" s="366" t="str">
        <f t="shared" si="57"/>
        <v>SINAPI-I 4818</v>
      </c>
      <c r="B3710" s="367" t="s">
        <v>8342</v>
      </c>
      <c r="C3710" s="367">
        <v>4818</v>
      </c>
      <c r="D3710" s="368" t="s">
        <v>15122</v>
      </c>
      <c r="E3710" s="367" t="s">
        <v>8464</v>
      </c>
      <c r="F3710" s="367" t="s">
        <v>15123</v>
      </c>
      <c r="G3710" s="367" t="s">
        <v>15123</v>
      </c>
    </row>
    <row r="3711" spans="1:7" ht="22.5">
      <c r="A3711" s="366" t="str">
        <f t="shared" si="57"/>
        <v>SINAPI-I 39567</v>
      </c>
      <c r="B3711" s="367" t="s">
        <v>8342</v>
      </c>
      <c r="C3711" s="367">
        <v>39567</v>
      </c>
      <c r="D3711" s="368" t="s">
        <v>15124</v>
      </c>
      <c r="E3711" s="367" t="s">
        <v>8464</v>
      </c>
      <c r="F3711" s="367" t="s">
        <v>14217</v>
      </c>
      <c r="G3711" s="367" t="s">
        <v>14217</v>
      </c>
    </row>
    <row r="3712" spans="1:7" ht="22.5">
      <c r="A3712" s="366" t="str">
        <f t="shared" si="57"/>
        <v>SINAPI-I 39566</v>
      </c>
      <c r="B3712" s="367" t="s">
        <v>8342</v>
      </c>
      <c r="C3712" s="367">
        <v>39566</v>
      </c>
      <c r="D3712" s="368" t="s">
        <v>15125</v>
      </c>
      <c r="E3712" s="367" t="s">
        <v>8464</v>
      </c>
      <c r="F3712" s="367" t="s">
        <v>15126</v>
      </c>
      <c r="G3712" s="367" t="s">
        <v>15126</v>
      </c>
    </row>
    <row r="3713" spans="1:7">
      <c r="A3713" s="366" t="str">
        <f t="shared" si="57"/>
        <v>SINAPI-I 11062</v>
      </c>
      <c r="B3713" s="367" t="s">
        <v>8342</v>
      </c>
      <c r="C3713" s="367">
        <v>11062</v>
      </c>
      <c r="D3713" s="368" t="s">
        <v>15127</v>
      </c>
      <c r="E3713" s="367" t="s">
        <v>8464</v>
      </c>
      <c r="F3713" s="367" t="s">
        <v>12510</v>
      </c>
      <c r="G3713" s="367" t="s">
        <v>12510</v>
      </c>
    </row>
    <row r="3714" spans="1:7">
      <c r="A3714" s="366" t="str">
        <f t="shared" si="57"/>
        <v>SINAPI-I 11063</v>
      </c>
      <c r="B3714" s="367" t="s">
        <v>8342</v>
      </c>
      <c r="C3714" s="367">
        <v>11063</v>
      </c>
      <c r="D3714" s="368" t="s">
        <v>15128</v>
      </c>
      <c r="E3714" s="367" t="s">
        <v>8464</v>
      </c>
      <c r="F3714" s="367" t="s">
        <v>15129</v>
      </c>
      <c r="G3714" s="367" t="s">
        <v>15129</v>
      </c>
    </row>
    <row r="3715" spans="1:7">
      <c r="A3715" s="366" t="str">
        <f t="shared" si="57"/>
        <v>SINAPI-I 13521</v>
      </c>
      <c r="B3715" s="367" t="s">
        <v>8342</v>
      </c>
      <c r="C3715" s="367">
        <v>13521</v>
      </c>
      <c r="D3715" s="368" t="s">
        <v>15130</v>
      </c>
      <c r="E3715" s="367" t="s">
        <v>8327</v>
      </c>
      <c r="F3715" s="367" t="s">
        <v>15131</v>
      </c>
      <c r="G3715" s="367" t="s">
        <v>15131</v>
      </c>
    </row>
    <row r="3716" spans="1:7" ht="22.5">
      <c r="A3716" s="366" t="str">
        <f t="shared" si="57"/>
        <v>SINAPI-I 10851</v>
      </c>
      <c r="B3716" s="367" t="s">
        <v>8342</v>
      </c>
      <c r="C3716" s="367">
        <v>10851</v>
      </c>
      <c r="D3716" s="368" t="s">
        <v>15132</v>
      </c>
      <c r="E3716" s="367" t="s">
        <v>8327</v>
      </c>
      <c r="F3716" s="367" t="s">
        <v>15133</v>
      </c>
      <c r="G3716" s="367" t="s">
        <v>15133</v>
      </c>
    </row>
    <row r="3717" spans="1:7" ht="22.5">
      <c r="A3717" s="366" t="str">
        <f t="shared" si="57"/>
        <v>SINAPI-I 39515</v>
      </c>
      <c r="B3717" s="367" t="s">
        <v>8342</v>
      </c>
      <c r="C3717" s="367">
        <v>39515</v>
      </c>
      <c r="D3717" s="368" t="s">
        <v>15134</v>
      </c>
      <c r="E3717" s="367" t="s">
        <v>8327</v>
      </c>
      <c r="F3717" s="367" t="s">
        <v>15135</v>
      </c>
      <c r="G3717" s="367" t="s">
        <v>15135</v>
      </c>
    </row>
    <row r="3718" spans="1:7" ht="22.5">
      <c r="A3718" s="366" t="str">
        <f t="shared" si="57"/>
        <v>SINAPI-I 39516</v>
      </c>
      <c r="B3718" s="367" t="s">
        <v>8342</v>
      </c>
      <c r="C3718" s="367">
        <v>39516</v>
      </c>
      <c r="D3718" s="368" t="s">
        <v>15136</v>
      </c>
      <c r="E3718" s="367" t="s">
        <v>8327</v>
      </c>
      <c r="F3718" s="367" t="s">
        <v>15137</v>
      </c>
      <c r="G3718" s="367" t="s">
        <v>15137</v>
      </c>
    </row>
    <row r="3719" spans="1:7" ht="22.5">
      <c r="A3719" s="366" t="str">
        <f t="shared" ref="A3719:A3782" si="58">CONCATENAR</f>
        <v>SINAPI-I 39514</v>
      </c>
      <c r="B3719" s="367" t="s">
        <v>8342</v>
      </c>
      <c r="C3719" s="367">
        <v>39514</v>
      </c>
      <c r="D3719" s="368" t="s">
        <v>15138</v>
      </c>
      <c r="E3719" s="367" t="s">
        <v>8327</v>
      </c>
      <c r="F3719" s="367" t="s">
        <v>15139</v>
      </c>
      <c r="G3719" s="367" t="s">
        <v>15139</v>
      </c>
    </row>
    <row r="3720" spans="1:7">
      <c r="A3720" s="366" t="str">
        <f t="shared" si="58"/>
        <v>SINAPI-I 4812</v>
      </c>
      <c r="B3720" s="367" t="s">
        <v>8342</v>
      </c>
      <c r="C3720" s="367">
        <v>4812</v>
      </c>
      <c r="D3720" s="368" t="s">
        <v>15140</v>
      </c>
      <c r="E3720" s="367" t="s">
        <v>8464</v>
      </c>
      <c r="F3720" s="367" t="s">
        <v>13379</v>
      </c>
      <c r="G3720" s="367" t="s">
        <v>13379</v>
      </c>
    </row>
    <row r="3721" spans="1:7">
      <c r="A3721" s="366" t="str">
        <f t="shared" si="58"/>
        <v>SINAPI-I 10849</v>
      </c>
      <c r="B3721" s="367" t="s">
        <v>8342</v>
      </c>
      <c r="C3721" s="367">
        <v>10849</v>
      </c>
      <c r="D3721" s="368" t="s">
        <v>15141</v>
      </c>
      <c r="E3721" s="367" t="s">
        <v>8327</v>
      </c>
      <c r="F3721" s="367" t="s">
        <v>15142</v>
      </c>
      <c r="G3721" s="367" t="s">
        <v>15142</v>
      </c>
    </row>
    <row r="3722" spans="1:7">
      <c r="A3722" s="366" t="str">
        <f t="shared" si="58"/>
        <v>SINAPI-I 10848</v>
      </c>
      <c r="B3722" s="367" t="s">
        <v>8342</v>
      </c>
      <c r="C3722" s="367">
        <v>10848</v>
      </c>
      <c r="D3722" s="368" t="s">
        <v>15143</v>
      </c>
      <c r="E3722" s="367" t="s">
        <v>8327</v>
      </c>
      <c r="F3722" s="367" t="s">
        <v>15144</v>
      </c>
      <c r="G3722" s="367" t="s">
        <v>15144</v>
      </c>
    </row>
    <row r="3723" spans="1:7">
      <c r="A3723" s="366" t="str">
        <f t="shared" si="58"/>
        <v>SINAPI-I 4813</v>
      </c>
      <c r="B3723" s="367" t="s">
        <v>8342</v>
      </c>
      <c r="C3723" s="367">
        <v>4813</v>
      </c>
      <c r="D3723" s="368" t="s">
        <v>15145</v>
      </c>
      <c r="E3723" s="367" t="s">
        <v>8464</v>
      </c>
      <c r="F3723" s="367" t="s">
        <v>15146</v>
      </c>
      <c r="G3723" s="367" t="s">
        <v>15146</v>
      </c>
    </row>
    <row r="3724" spans="1:7" ht="22.5">
      <c r="A3724" s="366" t="str">
        <f t="shared" si="58"/>
        <v>SINAPI-I 37560</v>
      </c>
      <c r="B3724" s="367" t="s">
        <v>8342</v>
      </c>
      <c r="C3724" s="367">
        <v>37560</v>
      </c>
      <c r="D3724" s="368" t="s">
        <v>15147</v>
      </c>
      <c r="E3724" s="367" t="s">
        <v>8327</v>
      </c>
      <c r="F3724" s="367" t="s">
        <v>15148</v>
      </c>
      <c r="G3724" s="367" t="s">
        <v>15148</v>
      </c>
    </row>
    <row r="3725" spans="1:7" ht="22.5">
      <c r="A3725" s="366" t="str">
        <f t="shared" si="58"/>
        <v>SINAPI-I 37557</v>
      </c>
      <c r="B3725" s="367" t="s">
        <v>8342</v>
      </c>
      <c r="C3725" s="367">
        <v>37557</v>
      </c>
      <c r="D3725" s="368" t="s">
        <v>15149</v>
      </c>
      <c r="E3725" s="367" t="s">
        <v>8327</v>
      </c>
      <c r="F3725" s="367" t="s">
        <v>13282</v>
      </c>
      <c r="G3725" s="367" t="s">
        <v>13282</v>
      </c>
    </row>
    <row r="3726" spans="1:7" ht="22.5">
      <c r="A3726" s="366" t="str">
        <f t="shared" si="58"/>
        <v>SINAPI-I 37556</v>
      </c>
      <c r="B3726" s="367" t="s">
        <v>8342</v>
      </c>
      <c r="C3726" s="367">
        <v>37556</v>
      </c>
      <c r="D3726" s="368" t="s">
        <v>15150</v>
      </c>
      <c r="E3726" s="367" t="s">
        <v>8327</v>
      </c>
      <c r="F3726" s="367" t="s">
        <v>8982</v>
      </c>
      <c r="G3726" s="367" t="s">
        <v>8982</v>
      </c>
    </row>
    <row r="3727" spans="1:7" ht="22.5">
      <c r="A3727" s="366" t="str">
        <f t="shared" si="58"/>
        <v>SINAPI-I 37559</v>
      </c>
      <c r="B3727" s="367" t="s">
        <v>8342</v>
      </c>
      <c r="C3727" s="367">
        <v>37559</v>
      </c>
      <c r="D3727" s="368" t="s">
        <v>15151</v>
      </c>
      <c r="E3727" s="367" t="s">
        <v>8327</v>
      </c>
      <c r="F3727" s="367" t="s">
        <v>15152</v>
      </c>
      <c r="G3727" s="367" t="s">
        <v>15152</v>
      </c>
    </row>
    <row r="3728" spans="1:7" ht="22.5">
      <c r="A3728" s="366" t="str">
        <f t="shared" si="58"/>
        <v>SINAPI-I 37539</v>
      </c>
      <c r="B3728" s="367" t="s">
        <v>8342</v>
      </c>
      <c r="C3728" s="367">
        <v>37539</v>
      </c>
      <c r="D3728" s="368" t="s">
        <v>15153</v>
      </c>
      <c r="E3728" s="367" t="s">
        <v>8327</v>
      </c>
      <c r="F3728" s="367" t="s">
        <v>13656</v>
      </c>
      <c r="G3728" s="367" t="s">
        <v>13656</v>
      </c>
    </row>
    <row r="3729" spans="1:7" ht="22.5">
      <c r="A3729" s="366" t="str">
        <f t="shared" si="58"/>
        <v>SINAPI-I 37558</v>
      </c>
      <c r="B3729" s="367" t="s">
        <v>8342</v>
      </c>
      <c r="C3729" s="367">
        <v>37558</v>
      </c>
      <c r="D3729" s="368" t="s">
        <v>15154</v>
      </c>
      <c r="E3729" s="367" t="s">
        <v>8327</v>
      </c>
      <c r="F3729" s="367" t="s">
        <v>15155</v>
      </c>
      <c r="G3729" s="367" t="s">
        <v>15155</v>
      </c>
    </row>
    <row r="3730" spans="1:7">
      <c r="A3730" s="366" t="str">
        <f t="shared" si="58"/>
        <v>SINAPI-I 34723</v>
      </c>
      <c r="B3730" s="367" t="s">
        <v>8342</v>
      </c>
      <c r="C3730" s="367">
        <v>34723</v>
      </c>
      <c r="D3730" s="368" t="s">
        <v>15156</v>
      </c>
      <c r="E3730" s="367" t="s">
        <v>8464</v>
      </c>
      <c r="F3730" s="367" t="s">
        <v>15157</v>
      </c>
      <c r="G3730" s="367" t="s">
        <v>15157</v>
      </c>
    </row>
    <row r="3731" spans="1:7">
      <c r="A3731" s="366" t="str">
        <f t="shared" si="58"/>
        <v>SINAPI-I 34721</v>
      </c>
      <c r="B3731" s="367" t="s">
        <v>8342</v>
      </c>
      <c r="C3731" s="367">
        <v>34721</v>
      </c>
      <c r="D3731" s="368" t="s">
        <v>15158</v>
      </c>
      <c r="E3731" s="367" t="s">
        <v>8464</v>
      </c>
      <c r="F3731" s="367" t="s">
        <v>15159</v>
      </c>
      <c r="G3731" s="367" t="s">
        <v>15159</v>
      </c>
    </row>
    <row r="3732" spans="1:7">
      <c r="A3732" s="366" t="str">
        <f t="shared" si="58"/>
        <v>SINAPI-I 4309</v>
      </c>
      <c r="B3732" s="367" t="s">
        <v>8342</v>
      </c>
      <c r="C3732" s="367">
        <v>4309</v>
      </c>
      <c r="D3732" s="368" t="s">
        <v>15160</v>
      </c>
      <c r="E3732" s="367" t="s">
        <v>8327</v>
      </c>
      <c r="F3732" s="367" t="s">
        <v>13187</v>
      </c>
      <c r="G3732" s="367" t="s">
        <v>13187</v>
      </c>
    </row>
    <row r="3733" spans="1:7">
      <c r="A3733" s="366" t="str">
        <f t="shared" si="58"/>
        <v>SINAPI-I 4307</v>
      </c>
      <c r="B3733" s="367" t="s">
        <v>8342</v>
      </c>
      <c r="C3733" s="367">
        <v>4307</v>
      </c>
      <c r="D3733" s="368" t="s">
        <v>15161</v>
      </c>
      <c r="E3733" s="367" t="s">
        <v>8327</v>
      </c>
      <c r="F3733" s="367" t="s">
        <v>15162</v>
      </c>
      <c r="G3733" s="367" t="s">
        <v>15162</v>
      </c>
    </row>
    <row r="3734" spans="1:7">
      <c r="A3734" s="366" t="str">
        <f t="shared" si="58"/>
        <v>SINAPI-I 10850</v>
      </c>
      <c r="B3734" s="367" t="s">
        <v>8342</v>
      </c>
      <c r="C3734" s="367">
        <v>10850</v>
      </c>
      <c r="D3734" s="368" t="s">
        <v>15163</v>
      </c>
      <c r="E3734" s="367" t="s">
        <v>8327</v>
      </c>
      <c r="F3734" s="367" t="s">
        <v>15164</v>
      </c>
      <c r="G3734" s="367" t="s">
        <v>15164</v>
      </c>
    </row>
    <row r="3735" spans="1:7" ht="22.5">
      <c r="A3735" s="366" t="str">
        <f t="shared" si="58"/>
        <v>SINAPI-I 42438</v>
      </c>
      <c r="B3735" s="367" t="s">
        <v>8342</v>
      </c>
      <c r="C3735" s="367">
        <v>42438</v>
      </c>
      <c r="D3735" s="368" t="s">
        <v>15165</v>
      </c>
      <c r="E3735" s="367" t="s">
        <v>8327</v>
      </c>
      <c r="F3735" s="367" t="s">
        <v>15166</v>
      </c>
      <c r="G3735" s="367" t="s">
        <v>15166</v>
      </c>
    </row>
    <row r="3736" spans="1:7">
      <c r="A3736" s="366" t="str">
        <f t="shared" si="58"/>
        <v>SINAPI-I 4792</v>
      </c>
      <c r="B3736" s="367" t="s">
        <v>8342</v>
      </c>
      <c r="C3736" s="367">
        <v>4792</v>
      </c>
      <c r="D3736" s="368" t="s">
        <v>15167</v>
      </c>
      <c r="E3736" s="367" t="s">
        <v>8464</v>
      </c>
      <c r="F3736" s="367" t="s">
        <v>15168</v>
      </c>
      <c r="G3736" s="367" t="s">
        <v>15168</v>
      </c>
    </row>
    <row r="3737" spans="1:7">
      <c r="A3737" s="366" t="str">
        <f t="shared" si="58"/>
        <v>SINAPI-I 4790</v>
      </c>
      <c r="B3737" s="367" t="s">
        <v>8342</v>
      </c>
      <c r="C3737" s="367">
        <v>4790</v>
      </c>
      <c r="D3737" s="368" t="s">
        <v>15169</v>
      </c>
      <c r="E3737" s="367" t="s">
        <v>8464</v>
      </c>
      <c r="F3737" s="367" t="s">
        <v>12695</v>
      </c>
      <c r="G3737" s="367" t="s">
        <v>12695</v>
      </c>
    </row>
    <row r="3738" spans="1:7" ht="22.5">
      <c r="A3738" s="366" t="str">
        <f t="shared" si="58"/>
        <v>SINAPI-I 40671</v>
      </c>
      <c r="B3738" s="367" t="s">
        <v>8342</v>
      </c>
      <c r="C3738" s="367">
        <v>40671</v>
      </c>
      <c r="D3738" s="368" t="s">
        <v>15170</v>
      </c>
      <c r="E3738" s="367" t="s">
        <v>8464</v>
      </c>
      <c r="F3738" s="367" t="s">
        <v>15171</v>
      </c>
      <c r="G3738" s="367" t="s">
        <v>15171</v>
      </c>
    </row>
    <row r="3739" spans="1:7">
      <c r="A3739" s="366" t="str">
        <f t="shared" si="58"/>
        <v>SINAPI-I 7552</v>
      </c>
      <c r="B3739" s="367" t="s">
        <v>8342</v>
      </c>
      <c r="C3739" s="367">
        <v>7552</v>
      </c>
      <c r="D3739" s="368" t="s">
        <v>15172</v>
      </c>
      <c r="E3739" s="367" t="s">
        <v>8327</v>
      </c>
      <c r="F3739" s="367" t="s">
        <v>15173</v>
      </c>
      <c r="G3739" s="367" t="s">
        <v>15173</v>
      </c>
    </row>
    <row r="3740" spans="1:7">
      <c r="A3740" s="366" t="str">
        <f t="shared" si="58"/>
        <v>SINAPI-I 4893</v>
      </c>
      <c r="B3740" s="367" t="s">
        <v>8342</v>
      </c>
      <c r="C3740" s="367">
        <v>4893</v>
      </c>
      <c r="D3740" s="368" t="s">
        <v>15174</v>
      </c>
      <c r="E3740" s="367" t="s">
        <v>8327</v>
      </c>
      <c r="F3740" s="367" t="s">
        <v>10147</v>
      </c>
      <c r="G3740" s="367" t="s">
        <v>10147</v>
      </c>
    </row>
    <row r="3741" spans="1:7">
      <c r="A3741" s="366" t="str">
        <f t="shared" si="58"/>
        <v>SINAPI-I 4894</v>
      </c>
      <c r="B3741" s="367" t="s">
        <v>8342</v>
      </c>
      <c r="C3741" s="367">
        <v>4894</v>
      </c>
      <c r="D3741" s="368" t="s">
        <v>15175</v>
      </c>
      <c r="E3741" s="367" t="s">
        <v>8327</v>
      </c>
      <c r="F3741" s="367" t="s">
        <v>8720</v>
      </c>
      <c r="G3741" s="367" t="s">
        <v>8720</v>
      </c>
    </row>
    <row r="3742" spans="1:7">
      <c r="A3742" s="366" t="str">
        <f t="shared" si="58"/>
        <v>SINAPI-I 4888</v>
      </c>
      <c r="B3742" s="367" t="s">
        <v>8342</v>
      </c>
      <c r="C3742" s="367">
        <v>4888</v>
      </c>
      <c r="D3742" s="368" t="s">
        <v>15176</v>
      </c>
      <c r="E3742" s="367" t="s">
        <v>8327</v>
      </c>
      <c r="F3742" s="367" t="s">
        <v>9638</v>
      </c>
      <c r="G3742" s="367" t="s">
        <v>9638</v>
      </c>
    </row>
    <row r="3743" spans="1:7">
      <c r="A3743" s="366" t="str">
        <f t="shared" si="58"/>
        <v>SINAPI-I 4890</v>
      </c>
      <c r="B3743" s="367" t="s">
        <v>8342</v>
      </c>
      <c r="C3743" s="367">
        <v>4890</v>
      </c>
      <c r="D3743" s="368" t="s">
        <v>15177</v>
      </c>
      <c r="E3743" s="367" t="s">
        <v>8327</v>
      </c>
      <c r="F3743" s="367" t="s">
        <v>8696</v>
      </c>
      <c r="G3743" s="367" t="s">
        <v>8696</v>
      </c>
    </row>
    <row r="3744" spans="1:7">
      <c r="A3744" s="366" t="str">
        <f t="shared" si="58"/>
        <v>SINAPI-I 12411</v>
      </c>
      <c r="B3744" s="367" t="s">
        <v>8342</v>
      </c>
      <c r="C3744" s="367">
        <v>12411</v>
      </c>
      <c r="D3744" s="368" t="s">
        <v>15178</v>
      </c>
      <c r="E3744" s="367" t="s">
        <v>8327</v>
      </c>
      <c r="F3744" s="367" t="s">
        <v>11120</v>
      </c>
      <c r="G3744" s="367" t="s">
        <v>11120</v>
      </c>
    </row>
    <row r="3745" spans="1:7">
      <c r="A3745" s="366" t="str">
        <f t="shared" si="58"/>
        <v>SINAPI-I 4891</v>
      </c>
      <c r="B3745" s="367" t="s">
        <v>8342</v>
      </c>
      <c r="C3745" s="367">
        <v>4891</v>
      </c>
      <c r="D3745" s="368" t="s">
        <v>15179</v>
      </c>
      <c r="E3745" s="367" t="s">
        <v>8327</v>
      </c>
      <c r="F3745" s="367" t="s">
        <v>14022</v>
      </c>
      <c r="G3745" s="367" t="s">
        <v>14022</v>
      </c>
    </row>
    <row r="3746" spans="1:7">
      <c r="A3746" s="366" t="str">
        <f t="shared" si="58"/>
        <v>SINAPI-I 4889</v>
      </c>
      <c r="B3746" s="367" t="s">
        <v>8342</v>
      </c>
      <c r="C3746" s="367">
        <v>4889</v>
      </c>
      <c r="D3746" s="368" t="s">
        <v>15180</v>
      </c>
      <c r="E3746" s="367" t="s">
        <v>8327</v>
      </c>
      <c r="F3746" s="367" t="s">
        <v>12285</v>
      </c>
      <c r="G3746" s="367" t="s">
        <v>12285</v>
      </c>
    </row>
    <row r="3747" spans="1:7">
      <c r="A3747" s="366" t="str">
        <f t="shared" si="58"/>
        <v>SINAPI-I 4892</v>
      </c>
      <c r="B3747" s="367" t="s">
        <v>8342</v>
      </c>
      <c r="C3747" s="367">
        <v>4892</v>
      </c>
      <c r="D3747" s="368" t="s">
        <v>15181</v>
      </c>
      <c r="E3747" s="367" t="s">
        <v>8327</v>
      </c>
      <c r="F3747" s="367" t="s">
        <v>15182</v>
      </c>
      <c r="G3747" s="367" t="s">
        <v>15182</v>
      </c>
    </row>
    <row r="3748" spans="1:7">
      <c r="A3748" s="366" t="str">
        <f t="shared" si="58"/>
        <v>SINAPI-I 12412</v>
      </c>
      <c r="B3748" s="367" t="s">
        <v>8342</v>
      </c>
      <c r="C3748" s="367">
        <v>12412</v>
      </c>
      <c r="D3748" s="368" t="s">
        <v>15183</v>
      </c>
      <c r="E3748" s="367" t="s">
        <v>8327</v>
      </c>
      <c r="F3748" s="367" t="s">
        <v>15184</v>
      </c>
      <c r="G3748" s="367" t="s">
        <v>15184</v>
      </c>
    </row>
    <row r="3749" spans="1:7">
      <c r="A3749" s="366" t="str">
        <f t="shared" si="58"/>
        <v>SINAPI-I 11073</v>
      </c>
      <c r="B3749" s="367" t="s">
        <v>8342</v>
      </c>
      <c r="C3749" s="367">
        <v>11073</v>
      </c>
      <c r="D3749" s="368" t="s">
        <v>15185</v>
      </c>
      <c r="E3749" s="367" t="s">
        <v>8327</v>
      </c>
      <c r="F3749" s="367" t="s">
        <v>9599</v>
      </c>
      <c r="G3749" s="367" t="s">
        <v>9599</v>
      </c>
    </row>
    <row r="3750" spans="1:7">
      <c r="A3750" s="366" t="str">
        <f t="shared" si="58"/>
        <v>SINAPI-I 11071</v>
      </c>
      <c r="B3750" s="367" t="s">
        <v>8342</v>
      </c>
      <c r="C3750" s="367">
        <v>11071</v>
      </c>
      <c r="D3750" s="368" t="s">
        <v>15186</v>
      </c>
      <c r="E3750" s="367" t="s">
        <v>8327</v>
      </c>
      <c r="F3750" s="367" t="s">
        <v>13361</v>
      </c>
      <c r="G3750" s="367" t="s">
        <v>13361</v>
      </c>
    </row>
    <row r="3751" spans="1:7">
      <c r="A3751" s="366" t="str">
        <f t="shared" si="58"/>
        <v>SINAPI-I 11072</v>
      </c>
      <c r="B3751" s="367" t="s">
        <v>8342</v>
      </c>
      <c r="C3751" s="367">
        <v>11072</v>
      </c>
      <c r="D3751" s="368" t="s">
        <v>15187</v>
      </c>
      <c r="E3751" s="367" t="s">
        <v>8327</v>
      </c>
      <c r="F3751" s="367" t="s">
        <v>15188</v>
      </c>
      <c r="G3751" s="367" t="s">
        <v>15188</v>
      </c>
    </row>
    <row r="3752" spans="1:7">
      <c r="A3752" s="366" t="str">
        <f t="shared" si="58"/>
        <v>SINAPI-I 4895</v>
      </c>
      <c r="B3752" s="367" t="s">
        <v>8342</v>
      </c>
      <c r="C3752" s="367">
        <v>4895</v>
      </c>
      <c r="D3752" s="368" t="s">
        <v>15189</v>
      </c>
      <c r="E3752" s="367" t="s">
        <v>8327</v>
      </c>
      <c r="F3752" s="367" t="s">
        <v>15190</v>
      </c>
      <c r="G3752" s="367" t="s">
        <v>15190</v>
      </c>
    </row>
    <row r="3753" spans="1:7">
      <c r="A3753" s="366" t="str">
        <f t="shared" si="58"/>
        <v>SINAPI-I 4907</v>
      </c>
      <c r="B3753" s="367" t="s">
        <v>8342</v>
      </c>
      <c r="C3753" s="367">
        <v>4907</v>
      </c>
      <c r="D3753" s="368" t="s">
        <v>15191</v>
      </c>
      <c r="E3753" s="367" t="s">
        <v>8327</v>
      </c>
      <c r="F3753" s="367" t="s">
        <v>15192</v>
      </c>
      <c r="G3753" s="367" t="s">
        <v>15192</v>
      </c>
    </row>
    <row r="3754" spans="1:7">
      <c r="A3754" s="366" t="str">
        <f t="shared" si="58"/>
        <v>SINAPI-I 4902</v>
      </c>
      <c r="B3754" s="367" t="s">
        <v>8342</v>
      </c>
      <c r="C3754" s="367">
        <v>4902</v>
      </c>
      <c r="D3754" s="368" t="s">
        <v>15193</v>
      </c>
      <c r="E3754" s="367" t="s">
        <v>8327</v>
      </c>
      <c r="F3754" s="367" t="s">
        <v>15194</v>
      </c>
      <c r="G3754" s="367" t="s">
        <v>15194</v>
      </c>
    </row>
    <row r="3755" spans="1:7">
      <c r="A3755" s="366" t="str">
        <f t="shared" si="58"/>
        <v>SINAPI-I 4908</v>
      </c>
      <c r="B3755" s="367" t="s">
        <v>8342</v>
      </c>
      <c r="C3755" s="367">
        <v>4908</v>
      </c>
      <c r="D3755" s="368" t="s">
        <v>15195</v>
      </c>
      <c r="E3755" s="367" t="s">
        <v>8327</v>
      </c>
      <c r="F3755" s="367" t="s">
        <v>15196</v>
      </c>
      <c r="G3755" s="367" t="s">
        <v>15196</v>
      </c>
    </row>
    <row r="3756" spans="1:7">
      <c r="A3756" s="366" t="str">
        <f t="shared" si="58"/>
        <v>SINAPI-I 4909</v>
      </c>
      <c r="B3756" s="367" t="s">
        <v>8342</v>
      </c>
      <c r="C3756" s="367">
        <v>4909</v>
      </c>
      <c r="D3756" s="368" t="s">
        <v>15197</v>
      </c>
      <c r="E3756" s="367" t="s">
        <v>8327</v>
      </c>
      <c r="F3756" s="367" t="s">
        <v>15198</v>
      </c>
      <c r="G3756" s="367" t="s">
        <v>15198</v>
      </c>
    </row>
    <row r="3757" spans="1:7">
      <c r="A3757" s="366" t="str">
        <f t="shared" si="58"/>
        <v>SINAPI-I 4903</v>
      </c>
      <c r="B3757" s="367" t="s">
        <v>8342</v>
      </c>
      <c r="C3757" s="367">
        <v>4903</v>
      </c>
      <c r="D3757" s="368" t="s">
        <v>15199</v>
      </c>
      <c r="E3757" s="367" t="s">
        <v>8327</v>
      </c>
      <c r="F3757" s="367" t="s">
        <v>15200</v>
      </c>
      <c r="G3757" s="367" t="s">
        <v>15200</v>
      </c>
    </row>
    <row r="3758" spans="1:7">
      <c r="A3758" s="366" t="str">
        <f t="shared" si="58"/>
        <v>SINAPI-I 4897</v>
      </c>
      <c r="B3758" s="367" t="s">
        <v>8342</v>
      </c>
      <c r="C3758" s="367">
        <v>4897</v>
      </c>
      <c r="D3758" s="368" t="s">
        <v>15201</v>
      </c>
      <c r="E3758" s="367" t="s">
        <v>8327</v>
      </c>
      <c r="F3758" s="367" t="s">
        <v>14333</v>
      </c>
      <c r="G3758" s="367" t="s">
        <v>14333</v>
      </c>
    </row>
    <row r="3759" spans="1:7">
      <c r="A3759" s="366" t="str">
        <f t="shared" si="58"/>
        <v>SINAPI-I 4896</v>
      </c>
      <c r="B3759" s="367" t="s">
        <v>8342</v>
      </c>
      <c r="C3759" s="367">
        <v>4896</v>
      </c>
      <c r="D3759" s="368" t="s">
        <v>15202</v>
      </c>
      <c r="E3759" s="367" t="s">
        <v>8327</v>
      </c>
      <c r="F3759" s="367" t="s">
        <v>8631</v>
      </c>
      <c r="G3759" s="367" t="s">
        <v>8631</v>
      </c>
    </row>
    <row r="3760" spans="1:7">
      <c r="A3760" s="366" t="str">
        <f t="shared" si="58"/>
        <v>SINAPI-I 4900</v>
      </c>
      <c r="B3760" s="367" t="s">
        <v>8342</v>
      </c>
      <c r="C3760" s="367">
        <v>4900</v>
      </c>
      <c r="D3760" s="368" t="s">
        <v>15203</v>
      </c>
      <c r="E3760" s="367" t="s">
        <v>8327</v>
      </c>
      <c r="F3760" s="367" t="s">
        <v>15204</v>
      </c>
      <c r="G3760" s="367" t="s">
        <v>15204</v>
      </c>
    </row>
    <row r="3761" spans="1:7">
      <c r="A3761" s="366" t="str">
        <f t="shared" si="58"/>
        <v>SINAPI-I 4898</v>
      </c>
      <c r="B3761" s="367" t="s">
        <v>8342</v>
      </c>
      <c r="C3761" s="367">
        <v>4898</v>
      </c>
      <c r="D3761" s="368" t="s">
        <v>15205</v>
      </c>
      <c r="E3761" s="367" t="s">
        <v>8327</v>
      </c>
      <c r="F3761" s="367" t="s">
        <v>12269</v>
      </c>
      <c r="G3761" s="367" t="s">
        <v>12269</v>
      </c>
    </row>
    <row r="3762" spans="1:7">
      <c r="A3762" s="366" t="str">
        <f t="shared" si="58"/>
        <v>SINAPI-I 4899</v>
      </c>
      <c r="B3762" s="367" t="s">
        <v>8342</v>
      </c>
      <c r="C3762" s="367">
        <v>4899</v>
      </c>
      <c r="D3762" s="368" t="s">
        <v>15206</v>
      </c>
      <c r="E3762" s="367" t="s">
        <v>8327</v>
      </c>
      <c r="F3762" s="367" t="s">
        <v>15207</v>
      </c>
      <c r="G3762" s="367" t="s">
        <v>15207</v>
      </c>
    </row>
    <row r="3763" spans="1:7">
      <c r="A3763" s="366" t="str">
        <f t="shared" si="58"/>
        <v>SINAPI-I 11096</v>
      </c>
      <c r="B3763" s="367" t="s">
        <v>8342</v>
      </c>
      <c r="C3763" s="367">
        <v>11096</v>
      </c>
      <c r="D3763" s="368" t="s">
        <v>15208</v>
      </c>
      <c r="E3763" s="367" t="s">
        <v>8574</v>
      </c>
      <c r="F3763" s="367" t="s">
        <v>15209</v>
      </c>
      <c r="G3763" s="367" t="s">
        <v>15209</v>
      </c>
    </row>
    <row r="3764" spans="1:7">
      <c r="A3764" s="366" t="str">
        <f t="shared" si="58"/>
        <v>SINAPI-I 4741</v>
      </c>
      <c r="B3764" s="367" t="s">
        <v>8342</v>
      </c>
      <c r="C3764" s="367">
        <v>4741</v>
      </c>
      <c r="D3764" s="368" t="s">
        <v>15210</v>
      </c>
      <c r="E3764" s="367" t="s">
        <v>8879</v>
      </c>
      <c r="F3764" s="367" t="s">
        <v>15211</v>
      </c>
      <c r="G3764" s="367" t="s">
        <v>15211</v>
      </c>
    </row>
    <row r="3765" spans="1:7">
      <c r="A3765" s="366" t="str">
        <f t="shared" si="58"/>
        <v>SINAPI-I 4752</v>
      </c>
      <c r="B3765" s="367" t="s">
        <v>8342</v>
      </c>
      <c r="C3765" s="367">
        <v>4752</v>
      </c>
      <c r="D3765" s="368" t="s">
        <v>15212</v>
      </c>
      <c r="E3765" s="367" t="s">
        <v>8344</v>
      </c>
      <c r="F3765" s="367" t="s">
        <v>9549</v>
      </c>
      <c r="G3765" s="367" t="s">
        <v>9550</v>
      </c>
    </row>
    <row r="3766" spans="1:7">
      <c r="A3766" s="366" t="str">
        <f t="shared" si="58"/>
        <v>SINAPI-I 41091</v>
      </c>
      <c r="B3766" s="367" t="s">
        <v>8342</v>
      </c>
      <c r="C3766" s="367">
        <v>41091</v>
      </c>
      <c r="D3766" s="368" t="s">
        <v>15213</v>
      </c>
      <c r="E3766" s="367" t="s">
        <v>8348</v>
      </c>
      <c r="F3766" s="367" t="s">
        <v>9552</v>
      </c>
      <c r="G3766" s="367" t="s">
        <v>9553</v>
      </c>
    </row>
    <row r="3767" spans="1:7" ht="22.5">
      <c r="A3767" s="366" t="str">
        <f t="shared" si="58"/>
        <v>SINAPI-I 13954</v>
      </c>
      <c r="B3767" s="367" t="s">
        <v>8342</v>
      </c>
      <c r="C3767" s="367">
        <v>13954</v>
      </c>
      <c r="D3767" s="368" t="s">
        <v>15214</v>
      </c>
      <c r="E3767" s="367" t="s">
        <v>8327</v>
      </c>
      <c r="F3767" s="367" t="s">
        <v>15215</v>
      </c>
      <c r="G3767" s="367" t="s">
        <v>15215</v>
      </c>
    </row>
    <row r="3768" spans="1:7">
      <c r="A3768" s="366" t="str">
        <f t="shared" si="58"/>
        <v>SINAPI-I 3411</v>
      </c>
      <c r="B3768" s="367" t="s">
        <v>8342</v>
      </c>
      <c r="C3768" s="367">
        <v>3411</v>
      </c>
      <c r="D3768" s="368" t="s">
        <v>15216</v>
      </c>
      <c r="E3768" s="367" t="s">
        <v>8574</v>
      </c>
      <c r="F3768" s="367" t="s">
        <v>15217</v>
      </c>
      <c r="G3768" s="367" t="s">
        <v>15217</v>
      </c>
    </row>
    <row r="3769" spans="1:7">
      <c r="A3769" s="366" t="str">
        <f t="shared" si="58"/>
        <v>SINAPI-I 39995</v>
      </c>
      <c r="B3769" s="367" t="s">
        <v>8342</v>
      </c>
      <c r="C3769" s="367">
        <v>39995</v>
      </c>
      <c r="D3769" s="368" t="s">
        <v>15218</v>
      </c>
      <c r="E3769" s="367" t="s">
        <v>8879</v>
      </c>
      <c r="F3769" s="367" t="s">
        <v>15219</v>
      </c>
      <c r="G3769" s="367" t="s">
        <v>15219</v>
      </c>
    </row>
    <row r="3770" spans="1:7">
      <c r="A3770" s="366" t="str">
        <f t="shared" si="58"/>
        <v>SINAPI-I 11615</v>
      </c>
      <c r="B3770" s="367" t="s">
        <v>8342</v>
      </c>
      <c r="C3770" s="367">
        <v>11615</v>
      </c>
      <c r="D3770" s="368" t="s">
        <v>15220</v>
      </c>
      <c r="E3770" s="367" t="s">
        <v>8464</v>
      </c>
      <c r="F3770" s="367" t="s">
        <v>15221</v>
      </c>
      <c r="G3770" s="367" t="s">
        <v>15221</v>
      </c>
    </row>
    <row r="3771" spans="1:7">
      <c r="A3771" s="366" t="str">
        <f t="shared" si="58"/>
        <v>SINAPI-I 3408</v>
      </c>
      <c r="B3771" s="367" t="s">
        <v>8342</v>
      </c>
      <c r="C3771" s="367">
        <v>3408</v>
      </c>
      <c r="D3771" s="368" t="s">
        <v>15222</v>
      </c>
      <c r="E3771" s="367" t="s">
        <v>8464</v>
      </c>
      <c r="F3771" s="367" t="s">
        <v>15223</v>
      </c>
      <c r="G3771" s="367" t="s">
        <v>15223</v>
      </c>
    </row>
    <row r="3772" spans="1:7">
      <c r="A3772" s="366" t="str">
        <f t="shared" si="58"/>
        <v>SINAPI-I 3409</v>
      </c>
      <c r="B3772" s="367" t="s">
        <v>8342</v>
      </c>
      <c r="C3772" s="367">
        <v>3409</v>
      </c>
      <c r="D3772" s="368" t="s">
        <v>15224</v>
      </c>
      <c r="E3772" s="367" t="s">
        <v>8464</v>
      </c>
      <c r="F3772" s="367" t="s">
        <v>15225</v>
      </c>
      <c r="G3772" s="367" t="s">
        <v>15225</v>
      </c>
    </row>
    <row r="3773" spans="1:7">
      <c r="A3773" s="366" t="str">
        <f t="shared" si="58"/>
        <v>SINAPI-I 11427</v>
      </c>
      <c r="B3773" s="367" t="s">
        <v>8342</v>
      </c>
      <c r="C3773" s="367">
        <v>11427</v>
      </c>
      <c r="D3773" s="368" t="s">
        <v>15226</v>
      </c>
      <c r="E3773" s="367" t="s">
        <v>8574</v>
      </c>
      <c r="F3773" s="367" t="s">
        <v>15227</v>
      </c>
      <c r="G3773" s="367" t="s">
        <v>15227</v>
      </c>
    </row>
    <row r="3774" spans="1:7">
      <c r="A3774" s="366" t="str">
        <f t="shared" si="58"/>
        <v>SINAPI-I 4491</v>
      </c>
      <c r="B3774" s="367" t="s">
        <v>8342</v>
      </c>
      <c r="C3774" s="367">
        <v>4491</v>
      </c>
      <c r="D3774" s="368" t="s">
        <v>15228</v>
      </c>
      <c r="E3774" s="367" t="s">
        <v>8523</v>
      </c>
      <c r="F3774" s="367" t="s">
        <v>10199</v>
      </c>
      <c r="G3774" s="367" t="s">
        <v>10199</v>
      </c>
    </row>
    <row r="3775" spans="1:7">
      <c r="A3775" s="366" t="str">
        <f t="shared" si="58"/>
        <v>SINAPI-I 26022</v>
      </c>
      <c r="B3775" s="367" t="s">
        <v>8342</v>
      </c>
      <c r="C3775" s="367">
        <v>26022</v>
      </c>
      <c r="D3775" s="368" t="s">
        <v>15229</v>
      </c>
      <c r="E3775" s="367" t="s">
        <v>8327</v>
      </c>
      <c r="F3775" s="367" t="s">
        <v>15230</v>
      </c>
      <c r="G3775" s="367" t="s">
        <v>15230</v>
      </c>
    </row>
    <row r="3776" spans="1:7">
      <c r="A3776" s="366" t="str">
        <f t="shared" si="58"/>
        <v>SINAPI-I 421</v>
      </c>
      <c r="B3776" s="367" t="s">
        <v>8342</v>
      </c>
      <c r="C3776" s="367">
        <v>421</v>
      </c>
      <c r="D3776" s="368" t="s">
        <v>15231</v>
      </c>
      <c r="E3776" s="367" t="s">
        <v>8327</v>
      </c>
      <c r="F3776" s="367" t="s">
        <v>8757</v>
      </c>
      <c r="G3776" s="367" t="s">
        <v>8757</v>
      </c>
    </row>
    <row r="3777" spans="1:7">
      <c r="A3777" s="366" t="str">
        <f t="shared" si="58"/>
        <v>SINAPI-I 12362</v>
      </c>
      <c r="B3777" s="367" t="s">
        <v>8342</v>
      </c>
      <c r="C3777" s="367">
        <v>12362</v>
      </c>
      <c r="D3777" s="368" t="s">
        <v>15232</v>
      </c>
      <c r="E3777" s="367" t="s">
        <v>8327</v>
      </c>
      <c r="F3777" s="367" t="s">
        <v>15233</v>
      </c>
      <c r="G3777" s="367" t="s">
        <v>15233</v>
      </c>
    </row>
    <row r="3778" spans="1:7">
      <c r="A3778" s="366" t="str">
        <f t="shared" si="58"/>
        <v>SINAPI-I 14148</v>
      </c>
      <c r="B3778" s="367" t="s">
        <v>8342</v>
      </c>
      <c r="C3778" s="367">
        <v>14148</v>
      </c>
      <c r="D3778" s="368" t="s">
        <v>15234</v>
      </c>
      <c r="E3778" s="367" t="s">
        <v>8327</v>
      </c>
      <c r="F3778" s="367" t="s">
        <v>10426</v>
      </c>
      <c r="G3778" s="367" t="s">
        <v>10426</v>
      </c>
    </row>
    <row r="3779" spans="1:7">
      <c r="A3779" s="366" t="str">
        <f t="shared" si="58"/>
        <v>SINAPI-I 4341</v>
      </c>
      <c r="B3779" s="367" t="s">
        <v>8342</v>
      </c>
      <c r="C3779" s="367">
        <v>4341</v>
      </c>
      <c r="D3779" s="368" t="s">
        <v>15235</v>
      </c>
      <c r="E3779" s="367" t="s">
        <v>8327</v>
      </c>
      <c r="F3779" s="367" t="s">
        <v>10094</v>
      </c>
      <c r="G3779" s="367" t="s">
        <v>10094</v>
      </c>
    </row>
    <row r="3780" spans="1:7">
      <c r="A3780" s="366" t="str">
        <f t="shared" si="58"/>
        <v>SINAPI-I 4337</v>
      </c>
      <c r="B3780" s="367" t="s">
        <v>8342</v>
      </c>
      <c r="C3780" s="367">
        <v>4337</v>
      </c>
      <c r="D3780" s="368" t="s">
        <v>15236</v>
      </c>
      <c r="E3780" s="367" t="s">
        <v>8327</v>
      </c>
      <c r="F3780" s="367" t="s">
        <v>9632</v>
      </c>
      <c r="G3780" s="367" t="s">
        <v>9632</v>
      </c>
    </row>
    <row r="3781" spans="1:7">
      <c r="A3781" s="366" t="str">
        <f t="shared" si="58"/>
        <v>SINAPI-I 4339</v>
      </c>
      <c r="B3781" s="367" t="s">
        <v>8342</v>
      </c>
      <c r="C3781" s="367">
        <v>4339</v>
      </c>
      <c r="D3781" s="368" t="s">
        <v>15237</v>
      </c>
      <c r="E3781" s="367" t="s">
        <v>8327</v>
      </c>
      <c r="F3781" s="367" t="s">
        <v>9249</v>
      </c>
      <c r="G3781" s="367" t="s">
        <v>9249</v>
      </c>
    </row>
    <row r="3782" spans="1:7">
      <c r="A3782" s="366" t="str">
        <f t="shared" si="58"/>
        <v>SINAPI-I 39997</v>
      </c>
      <c r="B3782" s="367" t="s">
        <v>8342</v>
      </c>
      <c r="C3782" s="367">
        <v>39997</v>
      </c>
      <c r="D3782" s="368" t="s">
        <v>15238</v>
      </c>
      <c r="E3782" s="367" t="s">
        <v>8327</v>
      </c>
      <c r="F3782" s="367" t="s">
        <v>15239</v>
      </c>
      <c r="G3782" s="367" t="s">
        <v>15239</v>
      </c>
    </row>
    <row r="3783" spans="1:7">
      <c r="A3783" s="366" t="str">
        <f t="shared" ref="A3783:A3846" si="59">CONCATENAR</f>
        <v>SINAPI-I 11971</v>
      </c>
      <c r="B3783" s="367" t="s">
        <v>8342</v>
      </c>
      <c r="C3783" s="367">
        <v>11971</v>
      </c>
      <c r="D3783" s="368" t="s">
        <v>15240</v>
      </c>
      <c r="E3783" s="367" t="s">
        <v>8327</v>
      </c>
      <c r="F3783" s="367" t="s">
        <v>10169</v>
      </c>
      <c r="G3783" s="367" t="s">
        <v>10169</v>
      </c>
    </row>
    <row r="3784" spans="1:7">
      <c r="A3784" s="366" t="str">
        <f t="shared" si="59"/>
        <v>SINAPI-I 4342</v>
      </c>
      <c r="B3784" s="367" t="s">
        <v>8342</v>
      </c>
      <c r="C3784" s="367">
        <v>4342</v>
      </c>
      <c r="D3784" s="368" t="s">
        <v>15241</v>
      </c>
      <c r="E3784" s="367" t="s">
        <v>8327</v>
      </c>
      <c r="F3784" s="367" t="s">
        <v>8586</v>
      </c>
      <c r="G3784" s="367" t="s">
        <v>8586</v>
      </c>
    </row>
    <row r="3785" spans="1:7">
      <c r="A3785" s="366" t="str">
        <f t="shared" si="59"/>
        <v>SINAPI-I 4330</v>
      </c>
      <c r="B3785" s="367" t="s">
        <v>8342</v>
      </c>
      <c r="C3785" s="367">
        <v>4330</v>
      </c>
      <c r="D3785" s="368" t="s">
        <v>15242</v>
      </c>
      <c r="E3785" s="367" t="s">
        <v>8327</v>
      </c>
      <c r="F3785" s="367" t="s">
        <v>11325</v>
      </c>
      <c r="G3785" s="367" t="s">
        <v>11325</v>
      </c>
    </row>
    <row r="3786" spans="1:7">
      <c r="A3786" s="366" t="str">
        <f t="shared" si="59"/>
        <v>SINAPI-I 4340</v>
      </c>
      <c r="B3786" s="367" t="s">
        <v>8342</v>
      </c>
      <c r="C3786" s="367">
        <v>4340</v>
      </c>
      <c r="D3786" s="368" t="s">
        <v>15243</v>
      </c>
      <c r="E3786" s="367" t="s">
        <v>8327</v>
      </c>
      <c r="F3786" s="367" t="s">
        <v>12609</v>
      </c>
      <c r="G3786" s="367" t="s">
        <v>12609</v>
      </c>
    </row>
    <row r="3787" spans="1:7">
      <c r="A3787" s="366" t="str">
        <f t="shared" si="59"/>
        <v>SINAPI-I 5088</v>
      </c>
      <c r="B3787" s="367" t="s">
        <v>8342</v>
      </c>
      <c r="C3787" s="367">
        <v>5088</v>
      </c>
      <c r="D3787" s="368" t="s">
        <v>15244</v>
      </c>
      <c r="E3787" s="367" t="s">
        <v>8327</v>
      </c>
      <c r="F3787" s="367" t="s">
        <v>15245</v>
      </c>
      <c r="G3787" s="367" t="s">
        <v>15245</v>
      </c>
    </row>
    <row r="3788" spans="1:7" ht="22.5">
      <c r="A3788" s="366" t="str">
        <f t="shared" si="59"/>
        <v>SINAPI-I 11154</v>
      </c>
      <c r="B3788" s="367" t="s">
        <v>8342</v>
      </c>
      <c r="C3788" s="367">
        <v>11154</v>
      </c>
      <c r="D3788" s="368" t="s">
        <v>15246</v>
      </c>
      <c r="E3788" s="367" t="s">
        <v>8327</v>
      </c>
      <c r="F3788" s="367" t="s">
        <v>15247</v>
      </c>
      <c r="G3788" s="367" t="s">
        <v>15247</v>
      </c>
    </row>
    <row r="3789" spans="1:7" ht="22.5">
      <c r="A3789" s="366" t="str">
        <f t="shared" si="59"/>
        <v>SINAPI-I 39021</v>
      </c>
      <c r="B3789" s="367" t="s">
        <v>8342</v>
      </c>
      <c r="C3789" s="367">
        <v>39021</v>
      </c>
      <c r="D3789" s="368" t="s">
        <v>15248</v>
      </c>
      <c r="E3789" s="367" t="s">
        <v>8327</v>
      </c>
      <c r="F3789" s="367" t="s">
        <v>15249</v>
      </c>
      <c r="G3789" s="367" t="s">
        <v>15249</v>
      </c>
    </row>
    <row r="3790" spans="1:7" ht="22.5">
      <c r="A3790" s="366" t="str">
        <f t="shared" si="59"/>
        <v>SINAPI-I 39022</v>
      </c>
      <c r="B3790" s="367" t="s">
        <v>8342</v>
      </c>
      <c r="C3790" s="367">
        <v>39022</v>
      </c>
      <c r="D3790" s="368" t="s">
        <v>15250</v>
      </c>
      <c r="E3790" s="367" t="s">
        <v>8327</v>
      </c>
      <c r="F3790" s="367" t="s">
        <v>15251</v>
      </c>
      <c r="G3790" s="367" t="s">
        <v>15251</v>
      </c>
    </row>
    <row r="3791" spans="1:7" ht="22.5">
      <c r="A3791" s="366" t="str">
        <f t="shared" si="59"/>
        <v>SINAPI-I 39024</v>
      </c>
      <c r="B3791" s="367" t="s">
        <v>8342</v>
      </c>
      <c r="C3791" s="367">
        <v>39024</v>
      </c>
      <c r="D3791" s="368" t="s">
        <v>15252</v>
      </c>
      <c r="E3791" s="367" t="s">
        <v>8327</v>
      </c>
      <c r="F3791" s="367" t="s">
        <v>15253</v>
      </c>
      <c r="G3791" s="367" t="s">
        <v>15253</v>
      </c>
    </row>
    <row r="3792" spans="1:7" ht="22.5">
      <c r="A3792" s="366" t="str">
        <f t="shared" si="59"/>
        <v>SINAPI-I 4914</v>
      </c>
      <c r="B3792" s="367" t="s">
        <v>8342</v>
      </c>
      <c r="C3792" s="367">
        <v>4914</v>
      </c>
      <c r="D3792" s="368" t="s">
        <v>15254</v>
      </c>
      <c r="E3792" s="367" t="s">
        <v>8464</v>
      </c>
      <c r="F3792" s="367" t="s">
        <v>15255</v>
      </c>
      <c r="G3792" s="367" t="s">
        <v>15255</v>
      </c>
    </row>
    <row r="3793" spans="1:7">
      <c r="A3793" s="366" t="str">
        <f t="shared" si="59"/>
        <v>SINAPI-I 4917</v>
      </c>
      <c r="B3793" s="367" t="s">
        <v>8342</v>
      </c>
      <c r="C3793" s="367">
        <v>4917</v>
      </c>
      <c r="D3793" s="368" t="s">
        <v>15256</v>
      </c>
      <c r="E3793" s="367" t="s">
        <v>8464</v>
      </c>
      <c r="F3793" s="367" t="s">
        <v>15257</v>
      </c>
      <c r="G3793" s="367" t="s">
        <v>15257</v>
      </c>
    </row>
    <row r="3794" spans="1:7" ht="22.5">
      <c r="A3794" s="366" t="str">
        <f t="shared" si="59"/>
        <v>SINAPI-I 39025</v>
      </c>
      <c r="B3794" s="367" t="s">
        <v>8342</v>
      </c>
      <c r="C3794" s="367">
        <v>39025</v>
      </c>
      <c r="D3794" s="368" t="s">
        <v>15258</v>
      </c>
      <c r="E3794" s="367" t="s">
        <v>8327</v>
      </c>
      <c r="F3794" s="367" t="s">
        <v>15259</v>
      </c>
      <c r="G3794" s="367" t="s">
        <v>15259</v>
      </c>
    </row>
    <row r="3795" spans="1:7" ht="22.5">
      <c r="A3795" s="366" t="str">
        <f t="shared" si="59"/>
        <v>SINAPI-I 4930</v>
      </c>
      <c r="B3795" s="367" t="s">
        <v>8342</v>
      </c>
      <c r="C3795" s="367">
        <v>4930</v>
      </c>
      <c r="D3795" s="368" t="s">
        <v>15260</v>
      </c>
      <c r="E3795" s="367" t="s">
        <v>8464</v>
      </c>
      <c r="F3795" s="367" t="s">
        <v>15261</v>
      </c>
      <c r="G3795" s="367" t="s">
        <v>15261</v>
      </c>
    </row>
    <row r="3796" spans="1:7" ht="22.5">
      <c r="A3796" s="366" t="str">
        <f t="shared" si="59"/>
        <v>SINAPI-I 4922</v>
      </c>
      <c r="B3796" s="367" t="s">
        <v>8342</v>
      </c>
      <c r="C3796" s="367">
        <v>4922</v>
      </c>
      <c r="D3796" s="368" t="s">
        <v>15262</v>
      </c>
      <c r="E3796" s="367" t="s">
        <v>8464</v>
      </c>
      <c r="F3796" s="367" t="s">
        <v>15263</v>
      </c>
      <c r="G3796" s="367" t="s">
        <v>15263</v>
      </c>
    </row>
    <row r="3797" spans="1:7" ht="22.5">
      <c r="A3797" s="366" t="str">
        <f t="shared" si="59"/>
        <v>SINAPI-I 4911</v>
      </c>
      <c r="B3797" s="367" t="s">
        <v>8342</v>
      </c>
      <c r="C3797" s="367">
        <v>4911</v>
      </c>
      <c r="D3797" s="368" t="s">
        <v>15264</v>
      </c>
      <c r="E3797" s="367" t="s">
        <v>8464</v>
      </c>
      <c r="F3797" s="367" t="s">
        <v>15265</v>
      </c>
      <c r="G3797" s="367" t="s">
        <v>15265</v>
      </c>
    </row>
    <row r="3798" spans="1:7" ht="22.5">
      <c r="A3798" s="366" t="str">
        <f t="shared" si="59"/>
        <v>SINAPI-I 37518</v>
      </c>
      <c r="B3798" s="367" t="s">
        <v>8342</v>
      </c>
      <c r="C3798" s="367">
        <v>37518</v>
      </c>
      <c r="D3798" s="368" t="s">
        <v>15266</v>
      </c>
      <c r="E3798" s="367" t="s">
        <v>8464</v>
      </c>
      <c r="F3798" s="367" t="s">
        <v>15267</v>
      </c>
      <c r="G3798" s="367" t="s">
        <v>15267</v>
      </c>
    </row>
    <row r="3799" spans="1:7" ht="22.5">
      <c r="A3799" s="366" t="str">
        <f t="shared" si="59"/>
        <v>SINAPI-I 4910</v>
      </c>
      <c r="B3799" s="367" t="s">
        <v>8342</v>
      </c>
      <c r="C3799" s="367">
        <v>4910</v>
      </c>
      <c r="D3799" s="368" t="s">
        <v>15268</v>
      </c>
      <c r="E3799" s="367" t="s">
        <v>8464</v>
      </c>
      <c r="F3799" s="367" t="s">
        <v>15269</v>
      </c>
      <c r="G3799" s="367" t="s">
        <v>15269</v>
      </c>
    </row>
    <row r="3800" spans="1:7" ht="22.5">
      <c r="A3800" s="366" t="str">
        <f t="shared" si="59"/>
        <v>SINAPI-I 4943</v>
      </c>
      <c r="B3800" s="367" t="s">
        <v>8342</v>
      </c>
      <c r="C3800" s="367">
        <v>4943</v>
      </c>
      <c r="D3800" s="368" t="s">
        <v>15270</v>
      </c>
      <c r="E3800" s="367" t="s">
        <v>8464</v>
      </c>
      <c r="F3800" s="367" t="s">
        <v>15271</v>
      </c>
      <c r="G3800" s="367" t="s">
        <v>15271</v>
      </c>
    </row>
    <row r="3801" spans="1:7">
      <c r="A3801" s="366" t="str">
        <f t="shared" si="59"/>
        <v>SINAPI-I 5002</v>
      </c>
      <c r="B3801" s="367" t="s">
        <v>8342</v>
      </c>
      <c r="C3801" s="367">
        <v>5002</v>
      </c>
      <c r="D3801" s="368" t="s">
        <v>15272</v>
      </c>
      <c r="E3801" s="367" t="s">
        <v>8464</v>
      </c>
      <c r="F3801" s="367" t="s">
        <v>15273</v>
      </c>
      <c r="G3801" s="367" t="s">
        <v>15273</v>
      </c>
    </row>
    <row r="3802" spans="1:7">
      <c r="A3802" s="366" t="str">
        <f t="shared" si="59"/>
        <v>SINAPI-I 4977</v>
      </c>
      <c r="B3802" s="367" t="s">
        <v>8342</v>
      </c>
      <c r="C3802" s="367">
        <v>4977</v>
      </c>
      <c r="D3802" s="368" t="s">
        <v>15274</v>
      </c>
      <c r="E3802" s="367" t="s">
        <v>8464</v>
      </c>
      <c r="F3802" s="367" t="s">
        <v>15275</v>
      </c>
      <c r="G3802" s="367" t="s">
        <v>15275</v>
      </c>
    </row>
    <row r="3803" spans="1:7" ht="22.5">
      <c r="A3803" s="366" t="str">
        <f t="shared" si="59"/>
        <v>SINAPI-I 5028</v>
      </c>
      <c r="B3803" s="367" t="s">
        <v>8342</v>
      </c>
      <c r="C3803" s="367">
        <v>5028</v>
      </c>
      <c r="D3803" s="368" t="s">
        <v>15276</v>
      </c>
      <c r="E3803" s="367" t="s">
        <v>8464</v>
      </c>
      <c r="F3803" s="367" t="s">
        <v>15277</v>
      </c>
      <c r="G3803" s="367" t="s">
        <v>15277</v>
      </c>
    </row>
    <row r="3804" spans="1:7">
      <c r="A3804" s="366" t="str">
        <f t="shared" si="59"/>
        <v>SINAPI-I 4998</v>
      </c>
      <c r="B3804" s="367" t="s">
        <v>8342</v>
      </c>
      <c r="C3804" s="367">
        <v>4998</v>
      </c>
      <c r="D3804" s="368" t="s">
        <v>15278</v>
      </c>
      <c r="E3804" s="367" t="s">
        <v>8464</v>
      </c>
      <c r="F3804" s="367" t="s">
        <v>15279</v>
      </c>
      <c r="G3804" s="367" t="s">
        <v>15279</v>
      </c>
    </row>
    <row r="3805" spans="1:7">
      <c r="A3805" s="366" t="str">
        <f t="shared" si="59"/>
        <v>SINAPI-I 4969</v>
      </c>
      <c r="B3805" s="367" t="s">
        <v>8342</v>
      </c>
      <c r="C3805" s="367">
        <v>4969</v>
      </c>
      <c r="D3805" s="368" t="s">
        <v>15280</v>
      </c>
      <c r="E3805" s="367" t="s">
        <v>8464</v>
      </c>
      <c r="F3805" s="367" t="s">
        <v>15281</v>
      </c>
      <c r="G3805" s="367" t="s">
        <v>15281</v>
      </c>
    </row>
    <row r="3806" spans="1:7" ht="22.5">
      <c r="A3806" s="366" t="str">
        <f t="shared" si="59"/>
        <v>SINAPI-I 11364</v>
      </c>
      <c r="B3806" s="367" t="s">
        <v>8342</v>
      </c>
      <c r="C3806" s="367">
        <v>11364</v>
      </c>
      <c r="D3806" s="368" t="s">
        <v>15282</v>
      </c>
      <c r="E3806" s="367" t="s">
        <v>8327</v>
      </c>
      <c r="F3806" s="367" t="s">
        <v>15283</v>
      </c>
      <c r="G3806" s="367" t="s">
        <v>15283</v>
      </c>
    </row>
    <row r="3807" spans="1:7" ht="22.5">
      <c r="A3807" s="366" t="str">
        <f t="shared" si="59"/>
        <v>SINAPI-I 11365</v>
      </c>
      <c r="B3807" s="367" t="s">
        <v>8342</v>
      </c>
      <c r="C3807" s="367">
        <v>11365</v>
      </c>
      <c r="D3807" s="368" t="s">
        <v>15284</v>
      </c>
      <c r="E3807" s="367" t="s">
        <v>8327</v>
      </c>
      <c r="F3807" s="367" t="s">
        <v>15285</v>
      </c>
      <c r="G3807" s="367" t="s">
        <v>15285</v>
      </c>
    </row>
    <row r="3808" spans="1:7" ht="22.5">
      <c r="A3808" s="366" t="str">
        <f t="shared" si="59"/>
        <v>SINAPI-I 11366</v>
      </c>
      <c r="B3808" s="367" t="s">
        <v>8342</v>
      </c>
      <c r="C3808" s="367">
        <v>11366</v>
      </c>
      <c r="D3808" s="368" t="s">
        <v>15286</v>
      </c>
      <c r="E3808" s="367" t="s">
        <v>8327</v>
      </c>
      <c r="F3808" s="367" t="s">
        <v>15287</v>
      </c>
      <c r="G3808" s="367" t="s">
        <v>15287</v>
      </c>
    </row>
    <row r="3809" spans="1:7" ht="22.5">
      <c r="A3809" s="366" t="str">
        <f t="shared" si="59"/>
        <v>SINAPI-I 4989</v>
      </c>
      <c r="B3809" s="367" t="s">
        <v>8342</v>
      </c>
      <c r="C3809" s="367">
        <v>4989</v>
      </c>
      <c r="D3809" s="368" t="s">
        <v>15288</v>
      </c>
      <c r="E3809" s="367" t="s">
        <v>8327</v>
      </c>
      <c r="F3809" s="367" t="s">
        <v>15289</v>
      </c>
      <c r="G3809" s="367" t="s">
        <v>15289</v>
      </c>
    </row>
    <row r="3810" spans="1:7" ht="22.5">
      <c r="A3810" s="366" t="str">
        <f t="shared" si="59"/>
        <v>SINAPI-I 4982</v>
      </c>
      <c r="B3810" s="367" t="s">
        <v>8342</v>
      </c>
      <c r="C3810" s="367">
        <v>4982</v>
      </c>
      <c r="D3810" s="368" t="s">
        <v>15290</v>
      </c>
      <c r="E3810" s="367" t="s">
        <v>8327</v>
      </c>
      <c r="F3810" s="367" t="s">
        <v>15291</v>
      </c>
      <c r="G3810" s="367" t="s">
        <v>15291</v>
      </c>
    </row>
    <row r="3811" spans="1:7" ht="22.5">
      <c r="A3811" s="366" t="str">
        <f t="shared" si="59"/>
        <v>SINAPI-I 20322</v>
      </c>
      <c r="B3811" s="367" t="s">
        <v>8342</v>
      </c>
      <c r="C3811" s="367">
        <v>20322</v>
      </c>
      <c r="D3811" s="368" t="s">
        <v>15292</v>
      </c>
      <c r="E3811" s="367" t="s">
        <v>8327</v>
      </c>
      <c r="F3811" s="367" t="s">
        <v>15293</v>
      </c>
      <c r="G3811" s="367" t="s">
        <v>15293</v>
      </c>
    </row>
    <row r="3812" spans="1:7" ht="22.5">
      <c r="A3812" s="366" t="str">
        <f t="shared" si="59"/>
        <v>SINAPI-I 10553</v>
      </c>
      <c r="B3812" s="367" t="s">
        <v>8342</v>
      </c>
      <c r="C3812" s="367">
        <v>10553</v>
      </c>
      <c r="D3812" s="368" t="s">
        <v>15294</v>
      </c>
      <c r="E3812" s="367" t="s">
        <v>8327</v>
      </c>
      <c r="F3812" s="367" t="s">
        <v>15295</v>
      </c>
      <c r="G3812" s="367" t="s">
        <v>15295</v>
      </c>
    </row>
    <row r="3813" spans="1:7" ht="22.5">
      <c r="A3813" s="366" t="str">
        <f t="shared" si="59"/>
        <v>SINAPI-I 5020</v>
      </c>
      <c r="B3813" s="367" t="s">
        <v>8342</v>
      </c>
      <c r="C3813" s="367">
        <v>5020</v>
      </c>
      <c r="D3813" s="368" t="s">
        <v>15296</v>
      </c>
      <c r="E3813" s="367" t="s">
        <v>8327</v>
      </c>
      <c r="F3813" s="367" t="s">
        <v>15297</v>
      </c>
      <c r="G3813" s="367" t="s">
        <v>15297</v>
      </c>
    </row>
    <row r="3814" spans="1:7" ht="22.5">
      <c r="A3814" s="366" t="str">
        <f t="shared" si="59"/>
        <v>SINAPI-I 4962</v>
      </c>
      <c r="B3814" s="367" t="s">
        <v>8342</v>
      </c>
      <c r="C3814" s="367">
        <v>4962</v>
      </c>
      <c r="D3814" s="368" t="s">
        <v>15298</v>
      </c>
      <c r="E3814" s="367" t="s">
        <v>8327</v>
      </c>
      <c r="F3814" s="367" t="s">
        <v>15299</v>
      </c>
      <c r="G3814" s="367" t="s">
        <v>15299</v>
      </c>
    </row>
    <row r="3815" spans="1:7" ht="22.5">
      <c r="A3815" s="366" t="str">
        <f t="shared" si="59"/>
        <v>SINAPI-I 4981</v>
      </c>
      <c r="B3815" s="367" t="s">
        <v>8342</v>
      </c>
      <c r="C3815" s="367">
        <v>4981</v>
      </c>
      <c r="D3815" s="368" t="s">
        <v>15300</v>
      </c>
      <c r="E3815" s="367" t="s">
        <v>8327</v>
      </c>
      <c r="F3815" s="367" t="s">
        <v>12881</v>
      </c>
      <c r="G3815" s="367" t="s">
        <v>12881</v>
      </c>
    </row>
    <row r="3816" spans="1:7" ht="22.5">
      <c r="A3816" s="366" t="str">
        <f t="shared" si="59"/>
        <v>SINAPI-I 10554</v>
      </c>
      <c r="B3816" s="367" t="s">
        <v>8342</v>
      </c>
      <c r="C3816" s="367">
        <v>10554</v>
      </c>
      <c r="D3816" s="368" t="s">
        <v>15301</v>
      </c>
      <c r="E3816" s="367" t="s">
        <v>8327</v>
      </c>
      <c r="F3816" s="367" t="s">
        <v>15302</v>
      </c>
      <c r="G3816" s="367" t="s">
        <v>15302</v>
      </c>
    </row>
    <row r="3817" spans="1:7" ht="22.5">
      <c r="A3817" s="366" t="str">
        <f t="shared" si="59"/>
        <v>SINAPI-I 4964</v>
      </c>
      <c r="B3817" s="367" t="s">
        <v>8342</v>
      </c>
      <c r="C3817" s="367">
        <v>4964</v>
      </c>
      <c r="D3817" s="368" t="s">
        <v>15303</v>
      </c>
      <c r="E3817" s="367" t="s">
        <v>8327</v>
      </c>
      <c r="F3817" s="367" t="s">
        <v>15304</v>
      </c>
      <c r="G3817" s="367" t="s">
        <v>15304</v>
      </c>
    </row>
    <row r="3818" spans="1:7" ht="22.5">
      <c r="A3818" s="366" t="str">
        <f t="shared" si="59"/>
        <v>SINAPI-I 4992</v>
      </c>
      <c r="B3818" s="367" t="s">
        <v>8342</v>
      </c>
      <c r="C3818" s="367">
        <v>4992</v>
      </c>
      <c r="D3818" s="368" t="s">
        <v>15305</v>
      </c>
      <c r="E3818" s="367" t="s">
        <v>8327</v>
      </c>
      <c r="F3818" s="367" t="s">
        <v>15306</v>
      </c>
      <c r="G3818" s="367" t="s">
        <v>15306</v>
      </c>
    </row>
    <row r="3819" spans="1:7" ht="22.5">
      <c r="A3819" s="366" t="str">
        <f t="shared" si="59"/>
        <v>SINAPI-I 10555</v>
      </c>
      <c r="B3819" s="367" t="s">
        <v>8342</v>
      </c>
      <c r="C3819" s="367">
        <v>10555</v>
      </c>
      <c r="D3819" s="368" t="s">
        <v>15307</v>
      </c>
      <c r="E3819" s="367" t="s">
        <v>8327</v>
      </c>
      <c r="F3819" s="367" t="s">
        <v>15308</v>
      </c>
      <c r="G3819" s="367" t="s">
        <v>15308</v>
      </c>
    </row>
    <row r="3820" spans="1:7" ht="22.5">
      <c r="A3820" s="366" t="str">
        <f t="shared" si="59"/>
        <v>SINAPI-I 4987</v>
      </c>
      <c r="B3820" s="367" t="s">
        <v>8342</v>
      </c>
      <c r="C3820" s="367">
        <v>4987</v>
      </c>
      <c r="D3820" s="368" t="s">
        <v>15309</v>
      </c>
      <c r="E3820" s="367" t="s">
        <v>8327</v>
      </c>
      <c r="F3820" s="367" t="s">
        <v>15302</v>
      </c>
      <c r="G3820" s="367" t="s">
        <v>15302</v>
      </c>
    </row>
    <row r="3821" spans="1:7" ht="22.5">
      <c r="A3821" s="366" t="str">
        <f t="shared" si="59"/>
        <v>SINAPI-I 10556</v>
      </c>
      <c r="B3821" s="367" t="s">
        <v>8342</v>
      </c>
      <c r="C3821" s="367">
        <v>10556</v>
      </c>
      <c r="D3821" s="368" t="s">
        <v>15310</v>
      </c>
      <c r="E3821" s="367" t="s">
        <v>8327</v>
      </c>
      <c r="F3821" s="367" t="s">
        <v>15311</v>
      </c>
      <c r="G3821" s="367" t="s">
        <v>15311</v>
      </c>
    </row>
    <row r="3822" spans="1:7" ht="22.5">
      <c r="A3822" s="366" t="str">
        <f t="shared" si="59"/>
        <v>SINAPI-I 4958</v>
      </c>
      <c r="B3822" s="367" t="s">
        <v>8342</v>
      </c>
      <c r="C3822" s="367">
        <v>4958</v>
      </c>
      <c r="D3822" s="368" t="s">
        <v>15312</v>
      </c>
      <c r="E3822" s="367" t="s">
        <v>8464</v>
      </c>
      <c r="F3822" s="367" t="s">
        <v>15313</v>
      </c>
      <c r="G3822" s="367" t="s">
        <v>15313</v>
      </c>
    </row>
    <row r="3823" spans="1:7" ht="22.5">
      <c r="A3823" s="366" t="str">
        <f t="shared" si="59"/>
        <v>SINAPI-I 39502</v>
      </c>
      <c r="B3823" s="367" t="s">
        <v>8342</v>
      </c>
      <c r="C3823" s="367">
        <v>39502</v>
      </c>
      <c r="D3823" s="368" t="s">
        <v>15314</v>
      </c>
      <c r="E3823" s="367" t="s">
        <v>8327</v>
      </c>
      <c r="F3823" s="367" t="s">
        <v>15315</v>
      </c>
      <c r="G3823" s="367" t="s">
        <v>15315</v>
      </c>
    </row>
    <row r="3824" spans="1:7" ht="22.5">
      <c r="A3824" s="366" t="str">
        <f t="shared" si="59"/>
        <v>SINAPI-I 39504</v>
      </c>
      <c r="B3824" s="367" t="s">
        <v>8342</v>
      </c>
      <c r="C3824" s="367">
        <v>39504</v>
      </c>
      <c r="D3824" s="368" t="s">
        <v>15316</v>
      </c>
      <c r="E3824" s="367" t="s">
        <v>8327</v>
      </c>
      <c r="F3824" s="367" t="s">
        <v>15317</v>
      </c>
      <c r="G3824" s="367" t="s">
        <v>15317</v>
      </c>
    </row>
    <row r="3825" spans="1:7" ht="22.5">
      <c r="A3825" s="366" t="str">
        <f t="shared" si="59"/>
        <v>SINAPI-I 39503</v>
      </c>
      <c r="B3825" s="367" t="s">
        <v>8342</v>
      </c>
      <c r="C3825" s="367">
        <v>39503</v>
      </c>
      <c r="D3825" s="368" t="s">
        <v>15318</v>
      </c>
      <c r="E3825" s="367" t="s">
        <v>8327</v>
      </c>
      <c r="F3825" s="367" t="s">
        <v>15319</v>
      </c>
      <c r="G3825" s="367" t="s">
        <v>15319</v>
      </c>
    </row>
    <row r="3826" spans="1:7" ht="22.5">
      <c r="A3826" s="366" t="str">
        <f t="shared" si="59"/>
        <v>SINAPI-I 39505</v>
      </c>
      <c r="B3826" s="367" t="s">
        <v>8342</v>
      </c>
      <c r="C3826" s="367">
        <v>39505</v>
      </c>
      <c r="D3826" s="368" t="s">
        <v>15320</v>
      </c>
      <c r="E3826" s="367" t="s">
        <v>8327</v>
      </c>
      <c r="F3826" s="367" t="s">
        <v>15304</v>
      </c>
      <c r="G3826" s="367" t="s">
        <v>15304</v>
      </c>
    </row>
    <row r="3827" spans="1:7">
      <c r="A3827" s="366" t="str">
        <f t="shared" si="59"/>
        <v>SINAPI-I 25969</v>
      </c>
      <c r="B3827" s="367" t="s">
        <v>8342</v>
      </c>
      <c r="C3827" s="367">
        <v>25969</v>
      </c>
      <c r="D3827" s="368" t="s">
        <v>15321</v>
      </c>
      <c r="E3827" s="367" t="s">
        <v>8327</v>
      </c>
      <c r="F3827" s="367" t="s">
        <v>15322</v>
      </c>
      <c r="G3827" s="367" t="s">
        <v>15322</v>
      </c>
    </row>
    <row r="3828" spans="1:7" ht="22.5">
      <c r="A3828" s="366" t="str">
        <f t="shared" si="59"/>
        <v>SINAPI-I 4944</v>
      </c>
      <c r="B3828" s="367" t="s">
        <v>8342</v>
      </c>
      <c r="C3828" s="367">
        <v>4944</v>
      </c>
      <c r="D3828" s="368" t="s">
        <v>15323</v>
      </c>
      <c r="E3828" s="367" t="s">
        <v>8464</v>
      </c>
      <c r="F3828" s="367" t="s">
        <v>15324</v>
      </c>
      <c r="G3828" s="367" t="s">
        <v>15324</v>
      </c>
    </row>
    <row r="3829" spans="1:7">
      <c r="A3829" s="366" t="str">
        <f t="shared" si="59"/>
        <v>SINAPI-I 21102</v>
      </c>
      <c r="B3829" s="367" t="s">
        <v>8342</v>
      </c>
      <c r="C3829" s="367">
        <v>21102</v>
      </c>
      <c r="D3829" s="368" t="s">
        <v>15325</v>
      </c>
      <c r="E3829" s="367" t="s">
        <v>8327</v>
      </c>
      <c r="F3829" s="367" t="s">
        <v>15326</v>
      </c>
      <c r="G3829" s="367" t="s">
        <v>15326</v>
      </c>
    </row>
    <row r="3830" spans="1:7">
      <c r="A3830" s="366" t="str">
        <f t="shared" si="59"/>
        <v>SINAPI-I 21101</v>
      </c>
      <c r="B3830" s="367" t="s">
        <v>8342</v>
      </c>
      <c r="C3830" s="367">
        <v>21101</v>
      </c>
      <c r="D3830" s="368" t="s">
        <v>15327</v>
      </c>
      <c r="E3830" s="367" t="s">
        <v>8327</v>
      </c>
      <c r="F3830" s="367" t="s">
        <v>15328</v>
      </c>
      <c r="G3830" s="367" t="s">
        <v>15328</v>
      </c>
    </row>
    <row r="3831" spans="1:7">
      <c r="A3831" s="366" t="str">
        <f t="shared" si="59"/>
        <v>SINAPI-I 34713</v>
      </c>
      <c r="B3831" s="367" t="s">
        <v>8342</v>
      </c>
      <c r="C3831" s="367">
        <v>34713</v>
      </c>
      <c r="D3831" s="368" t="s">
        <v>15329</v>
      </c>
      <c r="E3831" s="367" t="s">
        <v>8464</v>
      </c>
      <c r="F3831" s="367" t="s">
        <v>15330</v>
      </c>
      <c r="G3831" s="367" t="s">
        <v>15330</v>
      </c>
    </row>
    <row r="3832" spans="1:7" ht="22.5">
      <c r="A3832" s="366" t="str">
        <f t="shared" si="59"/>
        <v>SINAPI-I 4947</v>
      </c>
      <c r="B3832" s="367" t="s">
        <v>8342</v>
      </c>
      <c r="C3832" s="367">
        <v>4947</v>
      </c>
      <c r="D3832" s="368" t="s">
        <v>15331</v>
      </c>
      <c r="E3832" s="367" t="s">
        <v>8464</v>
      </c>
      <c r="F3832" s="367" t="s">
        <v>15332</v>
      </c>
      <c r="G3832" s="367" t="s">
        <v>15332</v>
      </c>
    </row>
    <row r="3833" spans="1:7">
      <c r="A3833" s="366" t="str">
        <f t="shared" si="59"/>
        <v>SINAPI-I 37563</v>
      </c>
      <c r="B3833" s="367" t="s">
        <v>8342</v>
      </c>
      <c r="C3833" s="367">
        <v>37563</v>
      </c>
      <c r="D3833" s="368" t="s">
        <v>15333</v>
      </c>
      <c r="E3833" s="367" t="s">
        <v>8464</v>
      </c>
      <c r="F3833" s="367" t="s">
        <v>15334</v>
      </c>
      <c r="G3833" s="367" t="s">
        <v>15334</v>
      </c>
    </row>
    <row r="3834" spans="1:7" ht="22.5">
      <c r="A3834" s="366" t="str">
        <f t="shared" si="59"/>
        <v>SINAPI-I 4948</v>
      </c>
      <c r="B3834" s="367" t="s">
        <v>8342</v>
      </c>
      <c r="C3834" s="367">
        <v>4948</v>
      </c>
      <c r="D3834" s="368" t="s">
        <v>15335</v>
      </c>
      <c r="E3834" s="367" t="s">
        <v>8464</v>
      </c>
      <c r="F3834" s="367" t="s">
        <v>15336</v>
      </c>
      <c r="G3834" s="367" t="s">
        <v>15336</v>
      </c>
    </row>
    <row r="3835" spans="1:7" ht="22.5">
      <c r="A3835" s="366" t="str">
        <f t="shared" si="59"/>
        <v>SINAPI-I 37561</v>
      </c>
      <c r="B3835" s="367" t="s">
        <v>8342</v>
      </c>
      <c r="C3835" s="367">
        <v>37561</v>
      </c>
      <c r="D3835" s="368" t="s">
        <v>15337</v>
      </c>
      <c r="E3835" s="367" t="s">
        <v>8464</v>
      </c>
      <c r="F3835" s="367" t="s">
        <v>15338</v>
      </c>
      <c r="G3835" s="367" t="s">
        <v>15338</v>
      </c>
    </row>
    <row r="3836" spans="1:7" ht="22.5">
      <c r="A3836" s="366" t="str">
        <f t="shared" si="59"/>
        <v>SINAPI-I 37562</v>
      </c>
      <c r="B3836" s="367" t="s">
        <v>8342</v>
      </c>
      <c r="C3836" s="367">
        <v>37562</v>
      </c>
      <c r="D3836" s="368" t="s">
        <v>15339</v>
      </c>
      <c r="E3836" s="367" t="s">
        <v>8464</v>
      </c>
      <c r="F3836" s="367" t="s">
        <v>15340</v>
      </c>
      <c r="G3836" s="367" t="s">
        <v>15340</v>
      </c>
    </row>
    <row r="3837" spans="1:7" ht="22.5">
      <c r="A3837" s="366" t="str">
        <f t="shared" si="59"/>
        <v>SINAPI-I 37585</v>
      </c>
      <c r="B3837" s="367" t="s">
        <v>8342</v>
      </c>
      <c r="C3837" s="367">
        <v>37585</v>
      </c>
      <c r="D3837" s="368" t="s">
        <v>15341</v>
      </c>
      <c r="E3837" s="367" t="s">
        <v>8327</v>
      </c>
      <c r="F3837" s="367" t="s">
        <v>15342</v>
      </c>
      <c r="G3837" s="367" t="s">
        <v>15342</v>
      </c>
    </row>
    <row r="3838" spans="1:7" ht="22.5">
      <c r="A3838" s="366" t="str">
        <f t="shared" si="59"/>
        <v>SINAPI-I 14164</v>
      </c>
      <c r="B3838" s="367" t="s">
        <v>8342</v>
      </c>
      <c r="C3838" s="367">
        <v>14164</v>
      </c>
      <c r="D3838" s="368" t="s">
        <v>15343</v>
      </c>
      <c r="E3838" s="367" t="s">
        <v>8327</v>
      </c>
      <c r="F3838" s="367" t="s">
        <v>15344</v>
      </c>
      <c r="G3838" s="367" t="s">
        <v>15344</v>
      </c>
    </row>
    <row r="3839" spans="1:7" ht="22.5">
      <c r="A3839" s="366" t="str">
        <f t="shared" si="59"/>
        <v>SINAPI-I 14163</v>
      </c>
      <c r="B3839" s="367" t="s">
        <v>8342</v>
      </c>
      <c r="C3839" s="367">
        <v>14163</v>
      </c>
      <c r="D3839" s="368" t="s">
        <v>15345</v>
      </c>
      <c r="E3839" s="367" t="s">
        <v>8327</v>
      </c>
      <c r="F3839" s="367" t="s">
        <v>15346</v>
      </c>
      <c r="G3839" s="367" t="s">
        <v>15346</v>
      </c>
    </row>
    <row r="3840" spans="1:7" ht="22.5">
      <c r="A3840" s="366" t="str">
        <f t="shared" si="59"/>
        <v>SINAPI-I 5051</v>
      </c>
      <c r="B3840" s="367" t="s">
        <v>8342</v>
      </c>
      <c r="C3840" s="367">
        <v>5051</v>
      </c>
      <c r="D3840" s="368" t="s">
        <v>15347</v>
      </c>
      <c r="E3840" s="367" t="s">
        <v>8327</v>
      </c>
      <c r="F3840" s="367" t="s">
        <v>15348</v>
      </c>
      <c r="G3840" s="367" t="s">
        <v>15348</v>
      </c>
    </row>
    <row r="3841" spans="1:7" ht="22.5">
      <c r="A3841" s="366" t="str">
        <f t="shared" si="59"/>
        <v>SINAPI-I 14162</v>
      </c>
      <c r="B3841" s="367" t="s">
        <v>8342</v>
      </c>
      <c r="C3841" s="367">
        <v>14162</v>
      </c>
      <c r="D3841" s="368" t="s">
        <v>15349</v>
      </c>
      <c r="E3841" s="367" t="s">
        <v>8327</v>
      </c>
      <c r="F3841" s="367" t="s">
        <v>15350</v>
      </c>
      <c r="G3841" s="367" t="s">
        <v>15350</v>
      </c>
    </row>
    <row r="3842" spans="1:7" ht="22.5">
      <c r="A3842" s="366" t="str">
        <f t="shared" si="59"/>
        <v>SINAPI-I 5052</v>
      </c>
      <c r="B3842" s="367" t="s">
        <v>8342</v>
      </c>
      <c r="C3842" s="367">
        <v>5052</v>
      </c>
      <c r="D3842" s="368" t="s">
        <v>15351</v>
      </c>
      <c r="E3842" s="367" t="s">
        <v>8327</v>
      </c>
      <c r="F3842" s="367" t="s">
        <v>15352</v>
      </c>
      <c r="G3842" s="367" t="s">
        <v>15352</v>
      </c>
    </row>
    <row r="3843" spans="1:7">
      <c r="A3843" s="366" t="str">
        <f t="shared" si="59"/>
        <v>SINAPI-I 14166</v>
      </c>
      <c r="B3843" s="367" t="s">
        <v>8342</v>
      </c>
      <c r="C3843" s="367">
        <v>14166</v>
      </c>
      <c r="D3843" s="368" t="s">
        <v>15353</v>
      </c>
      <c r="E3843" s="367" t="s">
        <v>8327</v>
      </c>
      <c r="F3843" s="367" t="s">
        <v>15354</v>
      </c>
      <c r="G3843" s="367" t="s">
        <v>15354</v>
      </c>
    </row>
    <row r="3844" spans="1:7">
      <c r="A3844" s="366" t="str">
        <f t="shared" si="59"/>
        <v>SINAPI-I 14165</v>
      </c>
      <c r="B3844" s="367" t="s">
        <v>8342</v>
      </c>
      <c r="C3844" s="367">
        <v>14165</v>
      </c>
      <c r="D3844" s="368" t="s">
        <v>15355</v>
      </c>
      <c r="E3844" s="367" t="s">
        <v>8327</v>
      </c>
      <c r="F3844" s="367" t="s">
        <v>15356</v>
      </c>
      <c r="G3844" s="367" t="s">
        <v>15356</v>
      </c>
    </row>
    <row r="3845" spans="1:7">
      <c r="A3845" s="366" t="str">
        <f t="shared" si="59"/>
        <v>SINAPI-I 5050</v>
      </c>
      <c r="B3845" s="367" t="s">
        <v>8342</v>
      </c>
      <c r="C3845" s="367">
        <v>5050</v>
      </c>
      <c r="D3845" s="368" t="s">
        <v>15357</v>
      </c>
      <c r="E3845" s="367" t="s">
        <v>8327</v>
      </c>
      <c r="F3845" s="367" t="s">
        <v>15358</v>
      </c>
      <c r="G3845" s="367" t="s">
        <v>15358</v>
      </c>
    </row>
    <row r="3846" spans="1:7">
      <c r="A3846" s="366" t="str">
        <f t="shared" si="59"/>
        <v>SINAPI-I 12378</v>
      </c>
      <c r="B3846" s="367" t="s">
        <v>8342</v>
      </c>
      <c r="C3846" s="367">
        <v>12378</v>
      </c>
      <c r="D3846" s="368" t="s">
        <v>15359</v>
      </c>
      <c r="E3846" s="367" t="s">
        <v>8327</v>
      </c>
      <c r="F3846" s="367" t="s">
        <v>15360</v>
      </c>
      <c r="G3846" s="367" t="s">
        <v>15360</v>
      </c>
    </row>
    <row r="3847" spans="1:7">
      <c r="A3847" s="366" t="str">
        <f t="shared" ref="A3847:A3910" si="60">CONCATENAR</f>
        <v>SINAPI-I 12366</v>
      </c>
      <c r="B3847" s="367" t="s">
        <v>8342</v>
      </c>
      <c r="C3847" s="367">
        <v>12366</v>
      </c>
      <c r="D3847" s="368" t="s">
        <v>15361</v>
      </c>
      <c r="E3847" s="367" t="s">
        <v>8327</v>
      </c>
      <c r="F3847" s="367" t="s">
        <v>15362</v>
      </c>
      <c r="G3847" s="367" t="s">
        <v>15362</v>
      </c>
    </row>
    <row r="3848" spans="1:7">
      <c r="A3848" s="366" t="str">
        <f t="shared" si="60"/>
        <v>SINAPI-I 5045</v>
      </c>
      <c r="B3848" s="367" t="s">
        <v>8342</v>
      </c>
      <c r="C3848" s="367">
        <v>5045</v>
      </c>
      <c r="D3848" s="368" t="s">
        <v>15363</v>
      </c>
      <c r="E3848" s="367" t="s">
        <v>8327</v>
      </c>
      <c r="F3848" s="367" t="s">
        <v>15364</v>
      </c>
      <c r="G3848" s="367" t="s">
        <v>15364</v>
      </c>
    </row>
    <row r="3849" spans="1:7">
      <c r="A3849" s="366" t="str">
        <f t="shared" si="60"/>
        <v>SINAPI-I 5044</v>
      </c>
      <c r="B3849" s="367" t="s">
        <v>8342</v>
      </c>
      <c r="C3849" s="367">
        <v>5044</v>
      </c>
      <c r="D3849" s="368" t="s">
        <v>15365</v>
      </c>
      <c r="E3849" s="367" t="s">
        <v>8327</v>
      </c>
      <c r="F3849" s="367" t="s">
        <v>15366</v>
      </c>
      <c r="G3849" s="367" t="s">
        <v>15366</v>
      </c>
    </row>
    <row r="3850" spans="1:7">
      <c r="A3850" s="366" t="str">
        <f t="shared" si="60"/>
        <v>SINAPI-I 5055</v>
      </c>
      <c r="B3850" s="367" t="s">
        <v>8342</v>
      </c>
      <c r="C3850" s="367">
        <v>5055</v>
      </c>
      <c r="D3850" s="368" t="s">
        <v>15367</v>
      </c>
      <c r="E3850" s="367" t="s">
        <v>8327</v>
      </c>
      <c r="F3850" s="367" t="s">
        <v>10262</v>
      </c>
      <c r="G3850" s="367" t="s">
        <v>10262</v>
      </c>
    </row>
    <row r="3851" spans="1:7">
      <c r="A3851" s="366" t="str">
        <f t="shared" si="60"/>
        <v>SINAPI-I 5053</v>
      </c>
      <c r="B3851" s="367" t="s">
        <v>8342</v>
      </c>
      <c r="C3851" s="367">
        <v>5053</v>
      </c>
      <c r="D3851" s="368" t="s">
        <v>15368</v>
      </c>
      <c r="E3851" s="367" t="s">
        <v>8327</v>
      </c>
      <c r="F3851" s="367" t="s">
        <v>15369</v>
      </c>
      <c r="G3851" s="367" t="s">
        <v>15369</v>
      </c>
    </row>
    <row r="3852" spans="1:7">
      <c r="A3852" s="366" t="str">
        <f t="shared" si="60"/>
        <v>SINAPI-I 5035</v>
      </c>
      <c r="B3852" s="367" t="s">
        <v>8342</v>
      </c>
      <c r="C3852" s="367">
        <v>5035</v>
      </c>
      <c r="D3852" s="368" t="s">
        <v>15370</v>
      </c>
      <c r="E3852" s="367" t="s">
        <v>8327</v>
      </c>
      <c r="F3852" s="367" t="s">
        <v>15371</v>
      </c>
      <c r="G3852" s="367" t="s">
        <v>15371</v>
      </c>
    </row>
    <row r="3853" spans="1:7">
      <c r="A3853" s="366" t="str">
        <f t="shared" si="60"/>
        <v>SINAPI-I 5036</v>
      </c>
      <c r="B3853" s="367" t="s">
        <v>8342</v>
      </c>
      <c r="C3853" s="367">
        <v>5036</v>
      </c>
      <c r="D3853" s="368" t="s">
        <v>15372</v>
      </c>
      <c r="E3853" s="367" t="s">
        <v>8327</v>
      </c>
      <c r="F3853" s="367" t="s">
        <v>15373</v>
      </c>
      <c r="G3853" s="367" t="s">
        <v>15373</v>
      </c>
    </row>
    <row r="3854" spans="1:7">
      <c r="A3854" s="366" t="str">
        <f t="shared" si="60"/>
        <v>SINAPI-I 5059</v>
      </c>
      <c r="B3854" s="367" t="s">
        <v>8342</v>
      </c>
      <c r="C3854" s="367">
        <v>5059</v>
      </c>
      <c r="D3854" s="368" t="s">
        <v>15374</v>
      </c>
      <c r="E3854" s="367" t="s">
        <v>8327</v>
      </c>
      <c r="F3854" s="367" t="s">
        <v>15375</v>
      </c>
      <c r="G3854" s="367" t="s">
        <v>15375</v>
      </c>
    </row>
    <row r="3855" spans="1:7">
      <c r="A3855" s="366" t="str">
        <f t="shared" si="60"/>
        <v>SINAPI-I 5034</v>
      </c>
      <c r="B3855" s="367" t="s">
        <v>8342</v>
      </c>
      <c r="C3855" s="367">
        <v>5034</v>
      </c>
      <c r="D3855" s="368" t="s">
        <v>15376</v>
      </c>
      <c r="E3855" s="367" t="s">
        <v>8327</v>
      </c>
      <c r="F3855" s="367" t="s">
        <v>15377</v>
      </c>
      <c r="G3855" s="367" t="s">
        <v>15377</v>
      </c>
    </row>
    <row r="3856" spans="1:7">
      <c r="A3856" s="366" t="str">
        <f t="shared" si="60"/>
        <v>SINAPI-I 5056</v>
      </c>
      <c r="B3856" s="367" t="s">
        <v>8342</v>
      </c>
      <c r="C3856" s="367">
        <v>5056</v>
      </c>
      <c r="D3856" s="368" t="s">
        <v>15378</v>
      </c>
      <c r="E3856" s="367" t="s">
        <v>8327</v>
      </c>
      <c r="F3856" s="367" t="s">
        <v>15379</v>
      </c>
      <c r="G3856" s="367" t="s">
        <v>15379</v>
      </c>
    </row>
    <row r="3857" spans="1:7">
      <c r="A3857" s="366" t="str">
        <f t="shared" si="60"/>
        <v>SINAPI-I 5057</v>
      </c>
      <c r="B3857" s="367" t="s">
        <v>8342</v>
      </c>
      <c r="C3857" s="367">
        <v>5057</v>
      </c>
      <c r="D3857" s="368" t="s">
        <v>15380</v>
      </c>
      <c r="E3857" s="367" t="s">
        <v>8327</v>
      </c>
      <c r="F3857" s="367" t="s">
        <v>15381</v>
      </c>
      <c r="G3857" s="367" t="s">
        <v>15381</v>
      </c>
    </row>
    <row r="3858" spans="1:7">
      <c r="A3858" s="366" t="str">
        <f t="shared" si="60"/>
        <v>SINAPI-I 5033</v>
      </c>
      <c r="B3858" s="367" t="s">
        <v>8342</v>
      </c>
      <c r="C3858" s="367">
        <v>5033</v>
      </c>
      <c r="D3858" s="368" t="s">
        <v>15382</v>
      </c>
      <c r="E3858" s="367" t="s">
        <v>8327</v>
      </c>
      <c r="F3858" s="367" t="s">
        <v>15383</v>
      </c>
      <c r="G3858" s="367" t="s">
        <v>15383</v>
      </c>
    </row>
    <row r="3859" spans="1:7">
      <c r="A3859" s="366" t="str">
        <f t="shared" si="60"/>
        <v>SINAPI-I 5038</v>
      </c>
      <c r="B3859" s="367" t="s">
        <v>8342</v>
      </c>
      <c r="C3859" s="367">
        <v>5038</v>
      </c>
      <c r="D3859" s="368" t="s">
        <v>15384</v>
      </c>
      <c r="E3859" s="367" t="s">
        <v>8327</v>
      </c>
      <c r="F3859" s="367" t="s">
        <v>15385</v>
      </c>
      <c r="G3859" s="367" t="s">
        <v>15385</v>
      </c>
    </row>
    <row r="3860" spans="1:7">
      <c r="A3860" s="366" t="str">
        <f t="shared" si="60"/>
        <v>SINAPI-I 12372</v>
      </c>
      <c r="B3860" s="367" t="s">
        <v>8342</v>
      </c>
      <c r="C3860" s="367">
        <v>12372</v>
      </c>
      <c r="D3860" s="368" t="s">
        <v>15386</v>
      </c>
      <c r="E3860" s="367" t="s">
        <v>8327</v>
      </c>
      <c r="F3860" s="367" t="s">
        <v>15387</v>
      </c>
      <c r="G3860" s="367" t="s">
        <v>15387</v>
      </c>
    </row>
    <row r="3861" spans="1:7">
      <c r="A3861" s="366" t="str">
        <f t="shared" si="60"/>
        <v>SINAPI-I 13339</v>
      </c>
      <c r="B3861" s="367" t="s">
        <v>8342</v>
      </c>
      <c r="C3861" s="367">
        <v>13339</v>
      </c>
      <c r="D3861" s="368" t="s">
        <v>15388</v>
      </c>
      <c r="E3861" s="367" t="s">
        <v>8327</v>
      </c>
      <c r="F3861" s="367" t="s">
        <v>15389</v>
      </c>
      <c r="G3861" s="367" t="s">
        <v>15389</v>
      </c>
    </row>
    <row r="3862" spans="1:7">
      <c r="A3862" s="366" t="str">
        <f t="shared" si="60"/>
        <v>SINAPI-I 12373</v>
      </c>
      <c r="B3862" s="367" t="s">
        <v>8342</v>
      </c>
      <c r="C3862" s="367">
        <v>12373</v>
      </c>
      <c r="D3862" s="368" t="s">
        <v>15390</v>
      </c>
      <c r="E3862" s="367" t="s">
        <v>8327</v>
      </c>
      <c r="F3862" s="367" t="s">
        <v>15391</v>
      </c>
      <c r="G3862" s="367" t="s">
        <v>15391</v>
      </c>
    </row>
    <row r="3863" spans="1:7">
      <c r="A3863" s="366" t="str">
        <f t="shared" si="60"/>
        <v>SINAPI-I 12388</v>
      </c>
      <c r="B3863" s="367" t="s">
        <v>8342</v>
      </c>
      <c r="C3863" s="367">
        <v>12388</v>
      </c>
      <c r="D3863" s="368" t="s">
        <v>15392</v>
      </c>
      <c r="E3863" s="367" t="s">
        <v>8327</v>
      </c>
      <c r="F3863" s="367" t="s">
        <v>15393</v>
      </c>
      <c r="G3863" s="367" t="s">
        <v>15393</v>
      </c>
    </row>
    <row r="3864" spans="1:7">
      <c r="A3864" s="366" t="str">
        <f t="shared" si="60"/>
        <v>SINAPI-I 34695</v>
      </c>
      <c r="B3864" s="367" t="s">
        <v>8342</v>
      </c>
      <c r="C3864" s="367">
        <v>34695</v>
      </c>
      <c r="D3864" s="368" t="s">
        <v>15394</v>
      </c>
      <c r="E3864" s="367" t="s">
        <v>8327</v>
      </c>
      <c r="F3864" s="367" t="s">
        <v>15395</v>
      </c>
      <c r="G3864" s="367" t="s">
        <v>15395</v>
      </c>
    </row>
    <row r="3865" spans="1:7">
      <c r="A3865" s="366" t="str">
        <f t="shared" si="60"/>
        <v>SINAPI-I 34692</v>
      </c>
      <c r="B3865" s="367" t="s">
        <v>8342</v>
      </c>
      <c r="C3865" s="367">
        <v>34692</v>
      </c>
      <c r="D3865" s="368" t="s">
        <v>15396</v>
      </c>
      <c r="E3865" s="367" t="s">
        <v>8327</v>
      </c>
      <c r="F3865" s="367" t="s">
        <v>15397</v>
      </c>
      <c r="G3865" s="367" t="s">
        <v>15397</v>
      </c>
    </row>
    <row r="3866" spans="1:7">
      <c r="A3866" s="366" t="str">
        <f t="shared" si="60"/>
        <v>SINAPI-I 26028</v>
      </c>
      <c r="B3866" s="367" t="s">
        <v>8342</v>
      </c>
      <c r="C3866" s="367">
        <v>26028</v>
      </c>
      <c r="D3866" s="368" t="s">
        <v>15398</v>
      </c>
      <c r="E3866" s="367" t="s">
        <v>10691</v>
      </c>
      <c r="F3866" s="367" t="s">
        <v>15399</v>
      </c>
      <c r="G3866" s="367" t="s">
        <v>15399</v>
      </c>
    </row>
    <row r="3867" spans="1:7">
      <c r="A3867" s="366" t="str">
        <f t="shared" si="60"/>
        <v>SINAPI-I 11844</v>
      </c>
      <c r="B3867" s="367" t="s">
        <v>8342</v>
      </c>
      <c r="C3867" s="367">
        <v>11844</v>
      </c>
      <c r="D3867" s="368" t="s">
        <v>15400</v>
      </c>
      <c r="E3867" s="367" t="s">
        <v>8523</v>
      </c>
      <c r="F3867" s="367" t="s">
        <v>15401</v>
      </c>
      <c r="G3867" s="367" t="s">
        <v>15401</v>
      </c>
    </row>
    <row r="3868" spans="1:7">
      <c r="A3868" s="366" t="str">
        <f t="shared" si="60"/>
        <v>SINAPI-I 4465</v>
      </c>
      <c r="B3868" s="367" t="s">
        <v>8342</v>
      </c>
      <c r="C3868" s="367">
        <v>4465</v>
      </c>
      <c r="D3868" s="368" t="s">
        <v>15402</v>
      </c>
      <c r="E3868" s="367" t="s">
        <v>8523</v>
      </c>
      <c r="F3868" s="367" t="s">
        <v>15403</v>
      </c>
      <c r="G3868" s="367" t="s">
        <v>15403</v>
      </c>
    </row>
    <row r="3869" spans="1:7">
      <c r="A3869" s="366" t="str">
        <f t="shared" si="60"/>
        <v>SINAPI-I 35273</v>
      </c>
      <c r="B3869" s="367" t="s">
        <v>8342</v>
      </c>
      <c r="C3869" s="367">
        <v>35273</v>
      </c>
      <c r="D3869" s="368" t="s">
        <v>15404</v>
      </c>
      <c r="E3869" s="367" t="s">
        <v>8523</v>
      </c>
      <c r="F3869" s="367" t="s">
        <v>15405</v>
      </c>
      <c r="G3869" s="367" t="s">
        <v>15405</v>
      </c>
    </row>
    <row r="3870" spans="1:7">
      <c r="A3870" s="366" t="str">
        <f t="shared" si="60"/>
        <v>SINAPI-I 4470</v>
      </c>
      <c r="B3870" s="367" t="s">
        <v>8342</v>
      </c>
      <c r="C3870" s="367">
        <v>4470</v>
      </c>
      <c r="D3870" s="368" t="s">
        <v>15406</v>
      </c>
      <c r="E3870" s="367" t="s">
        <v>8523</v>
      </c>
      <c r="F3870" s="367" t="s">
        <v>15407</v>
      </c>
      <c r="G3870" s="367" t="s">
        <v>15407</v>
      </c>
    </row>
    <row r="3871" spans="1:7">
      <c r="A3871" s="366" t="str">
        <f t="shared" si="60"/>
        <v>SINAPI-I 20204</v>
      </c>
      <c r="B3871" s="367" t="s">
        <v>8342</v>
      </c>
      <c r="C3871" s="367">
        <v>20204</v>
      </c>
      <c r="D3871" s="368" t="s">
        <v>15408</v>
      </c>
      <c r="E3871" s="367" t="s">
        <v>8523</v>
      </c>
      <c r="F3871" s="367" t="s">
        <v>15409</v>
      </c>
      <c r="G3871" s="367" t="s">
        <v>15409</v>
      </c>
    </row>
    <row r="3872" spans="1:7">
      <c r="A3872" s="366" t="str">
        <f t="shared" si="60"/>
        <v>SINAPI-I 20208</v>
      </c>
      <c r="B3872" s="367" t="s">
        <v>8342</v>
      </c>
      <c r="C3872" s="367">
        <v>20208</v>
      </c>
      <c r="D3872" s="368" t="s">
        <v>15410</v>
      </c>
      <c r="E3872" s="367" t="s">
        <v>8523</v>
      </c>
      <c r="F3872" s="367" t="s">
        <v>15411</v>
      </c>
      <c r="G3872" s="367" t="s">
        <v>15411</v>
      </c>
    </row>
    <row r="3873" spans="1:7" ht="22.5">
      <c r="A3873" s="366" t="str">
        <f t="shared" si="60"/>
        <v>SINAPI-I 4437</v>
      </c>
      <c r="B3873" s="367" t="s">
        <v>8342</v>
      </c>
      <c r="C3873" s="367">
        <v>4437</v>
      </c>
      <c r="D3873" s="368" t="s">
        <v>15412</v>
      </c>
      <c r="E3873" s="367" t="s">
        <v>8523</v>
      </c>
      <c r="F3873" s="367" t="s">
        <v>15413</v>
      </c>
      <c r="G3873" s="367" t="s">
        <v>15413</v>
      </c>
    </row>
    <row r="3874" spans="1:7">
      <c r="A3874" s="366" t="str">
        <f t="shared" si="60"/>
        <v>SINAPI-I 14580</v>
      </c>
      <c r="B3874" s="367" t="s">
        <v>8342</v>
      </c>
      <c r="C3874" s="367">
        <v>14580</v>
      </c>
      <c r="D3874" s="368" t="s">
        <v>15414</v>
      </c>
      <c r="E3874" s="367" t="s">
        <v>8523</v>
      </c>
      <c r="F3874" s="367" t="s">
        <v>15415</v>
      </c>
      <c r="G3874" s="367" t="s">
        <v>15415</v>
      </c>
    </row>
    <row r="3875" spans="1:7">
      <c r="A3875" s="366" t="str">
        <f t="shared" si="60"/>
        <v>SINAPI-I 40304</v>
      </c>
      <c r="B3875" s="367" t="s">
        <v>8342</v>
      </c>
      <c r="C3875" s="367">
        <v>40304</v>
      </c>
      <c r="D3875" s="368" t="s">
        <v>15416</v>
      </c>
      <c r="E3875" s="367" t="s">
        <v>8574</v>
      </c>
      <c r="F3875" s="367" t="s">
        <v>15417</v>
      </c>
      <c r="G3875" s="367" t="s">
        <v>15417</v>
      </c>
    </row>
    <row r="3876" spans="1:7">
      <c r="A3876" s="366" t="str">
        <f t="shared" si="60"/>
        <v>SINAPI-I 5065</v>
      </c>
      <c r="B3876" s="367" t="s">
        <v>8342</v>
      </c>
      <c r="C3876" s="367">
        <v>5065</v>
      </c>
      <c r="D3876" s="368" t="s">
        <v>15418</v>
      </c>
      <c r="E3876" s="367" t="s">
        <v>8574</v>
      </c>
      <c r="F3876" s="367" t="s">
        <v>15419</v>
      </c>
      <c r="G3876" s="367" t="s">
        <v>15419</v>
      </c>
    </row>
    <row r="3877" spans="1:7">
      <c r="A3877" s="366" t="str">
        <f t="shared" si="60"/>
        <v>SINAPI-I 5072</v>
      </c>
      <c r="B3877" s="367" t="s">
        <v>8342</v>
      </c>
      <c r="C3877" s="367">
        <v>5072</v>
      </c>
      <c r="D3877" s="368" t="s">
        <v>15420</v>
      </c>
      <c r="E3877" s="367" t="s">
        <v>8574</v>
      </c>
      <c r="F3877" s="367" t="s">
        <v>15421</v>
      </c>
      <c r="G3877" s="367" t="s">
        <v>15421</v>
      </c>
    </row>
    <row r="3878" spans="1:7">
      <c r="A3878" s="366" t="str">
        <f t="shared" si="60"/>
        <v>SINAPI-I 5066</v>
      </c>
      <c r="B3878" s="367" t="s">
        <v>8342</v>
      </c>
      <c r="C3878" s="367">
        <v>5066</v>
      </c>
      <c r="D3878" s="368" t="s">
        <v>15422</v>
      </c>
      <c r="E3878" s="367" t="s">
        <v>8574</v>
      </c>
      <c r="F3878" s="367" t="s">
        <v>14814</v>
      </c>
      <c r="G3878" s="367" t="s">
        <v>14814</v>
      </c>
    </row>
    <row r="3879" spans="1:7">
      <c r="A3879" s="366" t="str">
        <f t="shared" si="60"/>
        <v>SINAPI-I 5063</v>
      </c>
      <c r="B3879" s="367" t="s">
        <v>8342</v>
      </c>
      <c r="C3879" s="367">
        <v>5063</v>
      </c>
      <c r="D3879" s="368" t="s">
        <v>15423</v>
      </c>
      <c r="E3879" s="367" t="s">
        <v>8574</v>
      </c>
      <c r="F3879" s="367" t="s">
        <v>8782</v>
      </c>
      <c r="G3879" s="367" t="s">
        <v>8782</v>
      </c>
    </row>
    <row r="3880" spans="1:7">
      <c r="A3880" s="366" t="str">
        <f t="shared" si="60"/>
        <v>SINAPI-I 20247</v>
      </c>
      <c r="B3880" s="367" t="s">
        <v>8342</v>
      </c>
      <c r="C3880" s="367">
        <v>20247</v>
      </c>
      <c r="D3880" s="368" t="s">
        <v>15424</v>
      </c>
      <c r="E3880" s="367" t="s">
        <v>8574</v>
      </c>
      <c r="F3880" s="367" t="s">
        <v>9840</v>
      </c>
      <c r="G3880" s="367" t="s">
        <v>9840</v>
      </c>
    </row>
    <row r="3881" spans="1:7">
      <c r="A3881" s="366" t="str">
        <f t="shared" si="60"/>
        <v>SINAPI-I 5074</v>
      </c>
      <c r="B3881" s="367" t="s">
        <v>8342</v>
      </c>
      <c r="C3881" s="367">
        <v>5074</v>
      </c>
      <c r="D3881" s="368" t="s">
        <v>15425</v>
      </c>
      <c r="E3881" s="367" t="s">
        <v>8574</v>
      </c>
      <c r="F3881" s="367" t="s">
        <v>10919</v>
      </c>
      <c r="G3881" s="367" t="s">
        <v>10919</v>
      </c>
    </row>
    <row r="3882" spans="1:7">
      <c r="A3882" s="366" t="str">
        <f t="shared" si="60"/>
        <v>SINAPI-I 5067</v>
      </c>
      <c r="B3882" s="367" t="s">
        <v>8342</v>
      </c>
      <c r="C3882" s="367">
        <v>5067</v>
      </c>
      <c r="D3882" s="368" t="s">
        <v>15426</v>
      </c>
      <c r="E3882" s="367" t="s">
        <v>8574</v>
      </c>
      <c r="F3882" s="367" t="s">
        <v>8540</v>
      </c>
      <c r="G3882" s="367" t="s">
        <v>8540</v>
      </c>
    </row>
    <row r="3883" spans="1:7">
      <c r="A3883" s="366" t="str">
        <f t="shared" si="60"/>
        <v>SINAPI-I 5078</v>
      </c>
      <c r="B3883" s="367" t="s">
        <v>8342</v>
      </c>
      <c r="C3883" s="367">
        <v>5078</v>
      </c>
      <c r="D3883" s="368" t="s">
        <v>15427</v>
      </c>
      <c r="E3883" s="367" t="s">
        <v>8574</v>
      </c>
      <c r="F3883" s="367" t="s">
        <v>10714</v>
      </c>
      <c r="G3883" s="367" t="s">
        <v>10714</v>
      </c>
    </row>
    <row r="3884" spans="1:7">
      <c r="A3884" s="366" t="str">
        <f t="shared" si="60"/>
        <v>SINAPI-I 5068</v>
      </c>
      <c r="B3884" s="367" t="s">
        <v>8342</v>
      </c>
      <c r="C3884" s="367">
        <v>5068</v>
      </c>
      <c r="D3884" s="368" t="s">
        <v>15428</v>
      </c>
      <c r="E3884" s="367" t="s">
        <v>8574</v>
      </c>
      <c r="F3884" s="367" t="s">
        <v>15429</v>
      </c>
      <c r="G3884" s="367" t="s">
        <v>15429</v>
      </c>
    </row>
    <row r="3885" spans="1:7">
      <c r="A3885" s="366" t="str">
        <f t="shared" si="60"/>
        <v>SINAPI-I 5073</v>
      </c>
      <c r="B3885" s="367" t="s">
        <v>8342</v>
      </c>
      <c r="C3885" s="367">
        <v>5073</v>
      </c>
      <c r="D3885" s="368" t="s">
        <v>15430</v>
      </c>
      <c r="E3885" s="367" t="s">
        <v>8574</v>
      </c>
      <c r="F3885" s="367" t="s">
        <v>15431</v>
      </c>
      <c r="G3885" s="367" t="s">
        <v>15431</v>
      </c>
    </row>
    <row r="3886" spans="1:7">
      <c r="A3886" s="366" t="str">
        <f t="shared" si="60"/>
        <v>SINAPI-I 5069</v>
      </c>
      <c r="B3886" s="367" t="s">
        <v>8342</v>
      </c>
      <c r="C3886" s="367">
        <v>5069</v>
      </c>
      <c r="D3886" s="368" t="s">
        <v>15432</v>
      </c>
      <c r="E3886" s="367" t="s">
        <v>8574</v>
      </c>
      <c r="F3886" s="367" t="s">
        <v>15431</v>
      </c>
      <c r="G3886" s="367" t="s">
        <v>15431</v>
      </c>
    </row>
    <row r="3887" spans="1:7">
      <c r="A3887" s="366" t="str">
        <f t="shared" si="60"/>
        <v>SINAPI-I 5070</v>
      </c>
      <c r="B3887" s="367" t="s">
        <v>8342</v>
      </c>
      <c r="C3887" s="367">
        <v>5070</v>
      </c>
      <c r="D3887" s="368" t="s">
        <v>15433</v>
      </c>
      <c r="E3887" s="367" t="s">
        <v>8574</v>
      </c>
      <c r="F3887" s="367" t="s">
        <v>13911</v>
      </c>
      <c r="G3887" s="367" t="s">
        <v>13911</v>
      </c>
    </row>
    <row r="3888" spans="1:7">
      <c r="A3888" s="366" t="str">
        <f t="shared" si="60"/>
        <v>SINAPI-I 5071</v>
      </c>
      <c r="B3888" s="367" t="s">
        <v>8342</v>
      </c>
      <c r="C3888" s="367">
        <v>5071</v>
      </c>
      <c r="D3888" s="368" t="s">
        <v>15434</v>
      </c>
      <c r="E3888" s="367" t="s">
        <v>8574</v>
      </c>
      <c r="F3888" s="367" t="s">
        <v>15429</v>
      </c>
      <c r="G3888" s="367" t="s">
        <v>15429</v>
      </c>
    </row>
    <row r="3889" spans="1:7">
      <c r="A3889" s="366" t="str">
        <f t="shared" si="60"/>
        <v>SINAPI-I 5061</v>
      </c>
      <c r="B3889" s="367" t="s">
        <v>8342</v>
      </c>
      <c r="C3889" s="367">
        <v>5061</v>
      </c>
      <c r="D3889" s="368" t="s">
        <v>15435</v>
      </c>
      <c r="E3889" s="367" t="s">
        <v>8574</v>
      </c>
      <c r="F3889" s="367" t="s">
        <v>10558</v>
      </c>
      <c r="G3889" s="367" t="s">
        <v>10558</v>
      </c>
    </row>
    <row r="3890" spans="1:7">
      <c r="A3890" s="366" t="str">
        <f t="shared" si="60"/>
        <v>SINAPI-I 5075</v>
      </c>
      <c r="B3890" s="367" t="s">
        <v>8342</v>
      </c>
      <c r="C3890" s="367">
        <v>5075</v>
      </c>
      <c r="D3890" s="368" t="s">
        <v>15436</v>
      </c>
      <c r="E3890" s="367" t="s">
        <v>8574</v>
      </c>
      <c r="F3890" s="367" t="s">
        <v>15429</v>
      </c>
      <c r="G3890" s="367" t="s">
        <v>15429</v>
      </c>
    </row>
    <row r="3891" spans="1:7">
      <c r="A3891" s="366" t="str">
        <f t="shared" si="60"/>
        <v>SINAPI-I 39027</v>
      </c>
      <c r="B3891" s="367" t="s">
        <v>8342</v>
      </c>
      <c r="C3891" s="367">
        <v>39027</v>
      </c>
      <c r="D3891" s="368" t="s">
        <v>15437</v>
      </c>
      <c r="E3891" s="367" t="s">
        <v>8574</v>
      </c>
      <c r="F3891" s="367" t="s">
        <v>15438</v>
      </c>
      <c r="G3891" s="367" t="s">
        <v>15438</v>
      </c>
    </row>
    <row r="3892" spans="1:7">
      <c r="A3892" s="366" t="str">
        <f t="shared" si="60"/>
        <v>SINAPI-I 5062</v>
      </c>
      <c r="B3892" s="367" t="s">
        <v>8342</v>
      </c>
      <c r="C3892" s="367">
        <v>5062</v>
      </c>
      <c r="D3892" s="368" t="s">
        <v>15439</v>
      </c>
      <c r="E3892" s="367" t="s">
        <v>8574</v>
      </c>
      <c r="F3892" s="367" t="s">
        <v>15440</v>
      </c>
      <c r="G3892" s="367" t="s">
        <v>15440</v>
      </c>
    </row>
    <row r="3893" spans="1:7">
      <c r="A3893" s="366" t="str">
        <f t="shared" si="60"/>
        <v>SINAPI-I 40568</v>
      </c>
      <c r="B3893" s="367" t="s">
        <v>8342</v>
      </c>
      <c r="C3893" s="367">
        <v>40568</v>
      </c>
      <c r="D3893" s="368" t="s">
        <v>15441</v>
      </c>
      <c r="E3893" s="367" t="s">
        <v>8574</v>
      </c>
      <c r="F3893" s="367" t="s">
        <v>15442</v>
      </c>
      <c r="G3893" s="367" t="s">
        <v>15442</v>
      </c>
    </row>
    <row r="3894" spans="1:7">
      <c r="A3894" s="366" t="str">
        <f t="shared" si="60"/>
        <v>SINAPI-I 39026</v>
      </c>
      <c r="B3894" s="367" t="s">
        <v>8342</v>
      </c>
      <c r="C3894" s="367">
        <v>39026</v>
      </c>
      <c r="D3894" s="368" t="s">
        <v>15443</v>
      </c>
      <c r="E3894" s="367" t="s">
        <v>8574</v>
      </c>
      <c r="F3894" s="367" t="s">
        <v>11410</v>
      </c>
      <c r="G3894" s="367" t="s">
        <v>11410</v>
      </c>
    </row>
    <row r="3895" spans="1:7">
      <c r="A3895" s="366" t="str">
        <f t="shared" si="60"/>
        <v>SINAPI-I 11572</v>
      </c>
      <c r="B3895" s="367" t="s">
        <v>8342</v>
      </c>
      <c r="C3895" s="367">
        <v>11572</v>
      </c>
      <c r="D3895" s="368" t="s">
        <v>15444</v>
      </c>
      <c r="E3895" s="367" t="s">
        <v>8327</v>
      </c>
      <c r="F3895" s="367" t="s">
        <v>15445</v>
      </c>
      <c r="G3895" s="367" t="s">
        <v>15445</v>
      </c>
    </row>
    <row r="3896" spans="1:7" ht="22.5">
      <c r="A3896" s="366" t="str">
        <f t="shared" si="60"/>
        <v>SINAPI-I 42431</v>
      </c>
      <c r="B3896" s="367" t="s">
        <v>8342</v>
      </c>
      <c r="C3896" s="367">
        <v>42431</v>
      </c>
      <c r="D3896" s="368" t="s">
        <v>15446</v>
      </c>
      <c r="E3896" s="367" t="s">
        <v>8327</v>
      </c>
      <c r="F3896" s="367" t="s">
        <v>15447</v>
      </c>
      <c r="G3896" s="367" t="s">
        <v>15447</v>
      </c>
    </row>
    <row r="3897" spans="1:7">
      <c r="A3897" s="366" t="str">
        <f t="shared" si="60"/>
        <v>SINAPI-I 11149</v>
      </c>
      <c r="B3897" s="367" t="s">
        <v>8342</v>
      </c>
      <c r="C3897" s="367">
        <v>11149</v>
      </c>
      <c r="D3897" s="368" t="s">
        <v>15448</v>
      </c>
      <c r="E3897" s="367" t="s">
        <v>8492</v>
      </c>
      <c r="F3897" s="367" t="s">
        <v>15449</v>
      </c>
      <c r="G3897" s="367" t="s">
        <v>15449</v>
      </c>
    </row>
    <row r="3898" spans="1:7">
      <c r="A3898" s="366" t="str">
        <f t="shared" si="60"/>
        <v>SINAPI-I 511</v>
      </c>
      <c r="B3898" s="367" t="s">
        <v>8342</v>
      </c>
      <c r="C3898" s="367">
        <v>511</v>
      </c>
      <c r="D3898" s="368" t="s">
        <v>15450</v>
      </c>
      <c r="E3898" s="367" t="s">
        <v>8551</v>
      </c>
      <c r="F3898" s="367" t="s">
        <v>15451</v>
      </c>
      <c r="G3898" s="367" t="s">
        <v>15451</v>
      </c>
    </row>
    <row r="3899" spans="1:7">
      <c r="A3899" s="366" t="str">
        <f t="shared" si="60"/>
        <v>SINAPI-I 11174</v>
      </c>
      <c r="B3899" s="367" t="s">
        <v>8342</v>
      </c>
      <c r="C3899" s="367">
        <v>11174</v>
      </c>
      <c r="D3899" s="368" t="s">
        <v>15452</v>
      </c>
      <c r="E3899" s="367" t="s">
        <v>8529</v>
      </c>
      <c r="F3899" s="367" t="s">
        <v>15453</v>
      </c>
      <c r="G3899" s="367" t="s">
        <v>15453</v>
      </c>
    </row>
    <row r="3900" spans="1:7" ht="22.5">
      <c r="A3900" s="366" t="str">
        <f t="shared" si="60"/>
        <v>SINAPI-I 37540</v>
      </c>
      <c r="B3900" s="367" t="s">
        <v>8342</v>
      </c>
      <c r="C3900" s="367">
        <v>37540</v>
      </c>
      <c r="D3900" s="368" t="s">
        <v>15454</v>
      </c>
      <c r="E3900" s="367" t="s">
        <v>8327</v>
      </c>
      <c r="F3900" s="367" t="s">
        <v>15455</v>
      </c>
      <c r="G3900" s="367" t="s">
        <v>15455</v>
      </c>
    </row>
    <row r="3901" spans="1:7" ht="22.5">
      <c r="A3901" s="366" t="str">
        <f t="shared" si="60"/>
        <v>SINAPI-I 37548</v>
      </c>
      <c r="B3901" s="367" t="s">
        <v>8342</v>
      </c>
      <c r="C3901" s="367">
        <v>37548</v>
      </c>
      <c r="D3901" s="368" t="s">
        <v>15456</v>
      </c>
      <c r="E3901" s="367" t="s">
        <v>8327</v>
      </c>
      <c r="F3901" s="367" t="s">
        <v>15457</v>
      </c>
      <c r="G3901" s="367" t="s">
        <v>15457</v>
      </c>
    </row>
    <row r="3902" spans="1:7" ht="22.5">
      <c r="A3902" s="366" t="str">
        <f t="shared" si="60"/>
        <v>SINAPI-I 39828</v>
      </c>
      <c r="B3902" s="367" t="s">
        <v>8342</v>
      </c>
      <c r="C3902" s="367">
        <v>39828</v>
      </c>
      <c r="D3902" s="368" t="s">
        <v>15458</v>
      </c>
      <c r="E3902" s="367" t="s">
        <v>8327</v>
      </c>
      <c r="F3902" s="367" t="s">
        <v>15459</v>
      </c>
      <c r="G3902" s="367" t="s">
        <v>15459</v>
      </c>
    </row>
    <row r="3903" spans="1:7" ht="22.5">
      <c r="A3903" s="366" t="str">
        <f t="shared" si="60"/>
        <v>SINAPI-I 12273</v>
      </c>
      <c r="B3903" s="367" t="s">
        <v>8342</v>
      </c>
      <c r="C3903" s="367">
        <v>12273</v>
      </c>
      <c r="D3903" s="368" t="s">
        <v>15460</v>
      </c>
      <c r="E3903" s="367" t="s">
        <v>8327</v>
      </c>
      <c r="F3903" s="367" t="s">
        <v>15461</v>
      </c>
      <c r="G3903" s="367" t="s">
        <v>15461</v>
      </c>
    </row>
    <row r="3904" spans="1:7">
      <c r="A3904" s="366" t="str">
        <f t="shared" si="60"/>
        <v>SINAPI-I 38392</v>
      </c>
      <c r="B3904" s="367" t="s">
        <v>8342</v>
      </c>
      <c r="C3904" s="367">
        <v>38392</v>
      </c>
      <c r="D3904" s="368" t="s">
        <v>15462</v>
      </c>
      <c r="E3904" s="367" t="s">
        <v>8327</v>
      </c>
      <c r="F3904" s="367" t="s">
        <v>15463</v>
      </c>
      <c r="G3904" s="367" t="s">
        <v>15463</v>
      </c>
    </row>
    <row r="3905" spans="1:7">
      <c r="A3905" s="366" t="str">
        <f t="shared" si="60"/>
        <v>SINAPI-I 11735</v>
      </c>
      <c r="B3905" s="367" t="s">
        <v>8342</v>
      </c>
      <c r="C3905" s="367">
        <v>11735</v>
      </c>
      <c r="D3905" s="368" t="s">
        <v>15464</v>
      </c>
      <c r="E3905" s="367" t="s">
        <v>8327</v>
      </c>
      <c r="F3905" s="367" t="s">
        <v>15465</v>
      </c>
      <c r="G3905" s="367" t="s">
        <v>15465</v>
      </c>
    </row>
    <row r="3906" spans="1:7">
      <c r="A3906" s="366" t="str">
        <f t="shared" si="60"/>
        <v>SINAPI-I 11733</v>
      </c>
      <c r="B3906" s="367" t="s">
        <v>8342</v>
      </c>
      <c r="C3906" s="367">
        <v>11733</v>
      </c>
      <c r="D3906" s="368" t="s">
        <v>15466</v>
      </c>
      <c r="E3906" s="367" t="s">
        <v>8327</v>
      </c>
      <c r="F3906" s="367" t="s">
        <v>8606</v>
      </c>
      <c r="G3906" s="367" t="s">
        <v>8606</v>
      </c>
    </row>
    <row r="3907" spans="1:7">
      <c r="A3907" s="366" t="str">
        <f t="shared" si="60"/>
        <v>SINAPI-I 11734</v>
      </c>
      <c r="B3907" s="367" t="s">
        <v>8342</v>
      </c>
      <c r="C3907" s="367">
        <v>11734</v>
      </c>
      <c r="D3907" s="368" t="s">
        <v>15467</v>
      </c>
      <c r="E3907" s="367" t="s">
        <v>8327</v>
      </c>
      <c r="F3907" s="367" t="s">
        <v>10395</v>
      </c>
      <c r="G3907" s="367" t="s">
        <v>10395</v>
      </c>
    </row>
    <row r="3908" spans="1:7">
      <c r="A3908" s="366" t="str">
        <f t="shared" si="60"/>
        <v>SINAPI-I 11737</v>
      </c>
      <c r="B3908" s="367" t="s">
        <v>8342</v>
      </c>
      <c r="C3908" s="367">
        <v>11737</v>
      </c>
      <c r="D3908" s="368" t="s">
        <v>15468</v>
      </c>
      <c r="E3908" s="367" t="s">
        <v>8327</v>
      </c>
      <c r="F3908" s="367" t="s">
        <v>8667</v>
      </c>
      <c r="G3908" s="367" t="s">
        <v>8667</v>
      </c>
    </row>
    <row r="3909" spans="1:7">
      <c r="A3909" s="366" t="str">
        <f t="shared" si="60"/>
        <v>SINAPI-I 11738</v>
      </c>
      <c r="B3909" s="367" t="s">
        <v>8342</v>
      </c>
      <c r="C3909" s="367">
        <v>11738</v>
      </c>
      <c r="D3909" s="368" t="s">
        <v>15469</v>
      </c>
      <c r="E3909" s="367" t="s">
        <v>8327</v>
      </c>
      <c r="F3909" s="367" t="s">
        <v>15470</v>
      </c>
      <c r="G3909" s="367" t="s">
        <v>15470</v>
      </c>
    </row>
    <row r="3910" spans="1:7">
      <c r="A3910" s="366" t="str">
        <f t="shared" si="60"/>
        <v>SINAPI-I 36143</v>
      </c>
      <c r="B3910" s="367" t="s">
        <v>8342</v>
      </c>
      <c r="C3910" s="367">
        <v>36143</v>
      </c>
      <c r="D3910" s="368" t="s">
        <v>15471</v>
      </c>
      <c r="E3910" s="367" t="s">
        <v>8327</v>
      </c>
      <c r="F3910" s="367" t="s">
        <v>11228</v>
      </c>
      <c r="G3910" s="367" t="s">
        <v>11228</v>
      </c>
    </row>
    <row r="3911" spans="1:7">
      <c r="A3911" s="366" t="str">
        <f t="shared" ref="A3911:A3974" si="61">CONCATENAR</f>
        <v>SINAPI-I 36142</v>
      </c>
      <c r="B3911" s="367" t="s">
        <v>8342</v>
      </c>
      <c r="C3911" s="367">
        <v>36142</v>
      </c>
      <c r="D3911" s="368" t="s">
        <v>15472</v>
      </c>
      <c r="E3911" s="367" t="s">
        <v>8327</v>
      </c>
      <c r="F3911" s="367" t="s">
        <v>15473</v>
      </c>
      <c r="G3911" s="367" t="s">
        <v>15473</v>
      </c>
    </row>
    <row r="3912" spans="1:7">
      <c r="A3912" s="366" t="str">
        <f t="shared" si="61"/>
        <v>SINAPI-I 36146</v>
      </c>
      <c r="B3912" s="367" t="s">
        <v>8342</v>
      </c>
      <c r="C3912" s="367">
        <v>36146</v>
      </c>
      <c r="D3912" s="368" t="s">
        <v>15474</v>
      </c>
      <c r="E3912" s="367" t="s">
        <v>8327</v>
      </c>
      <c r="F3912" s="367" t="s">
        <v>15475</v>
      </c>
      <c r="G3912" s="367" t="s">
        <v>15475</v>
      </c>
    </row>
    <row r="3913" spans="1:7">
      <c r="A3913" s="366" t="str">
        <f t="shared" si="61"/>
        <v>SINAPI-I 39015</v>
      </c>
      <c r="B3913" s="367" t="s">
        <v>8342</v>
      </c>
      <c r="C3913" s="367">
        <v>39015</v>
      </c>
      <c r="D3913" s="368" t="s">
        <v>15476</v>
      </c>
      <c r="E3913" s="367" t="s">
        <v>8327</v>
      </c>
      <c r="F3913" s="367" t="s">
        <v>9312</v>
      </c>
      <c r="G3913" s="367" t="s">
        <v>9312</v>
      </c>
    </row>
    <row r="3914" spans="1:7">
      <c r="A3914" s="366" t="str">
        <f t="shared" si="61"/>
        <v>SINAPI-I 38377</v>
      </c>
      <c r="B3914" s="367" t="s">
        <v>8342</v>
      </c>
      <c r="C3914" s="367">
        <v>38377</v>
      </c>
      <c r="D3914" s="368" t="s">
        <v>15477</v>
      </c>
      <c r="E3914" s="367" t="s">
        <v>8327</v>
      </c>
      <c r="F3914" s="367" t="s">
        <v>15478</v>
      </c>
      <c r="G3914" s="367" t="s">
        <v>15478</v>
      </c>
    </row>
    <row r="3915" spans="1:7">
      <c r="A3915" s="366" t="str">
        <f t="shared" si="61"/>
        <v>SINAPI-I 38376</v>
      </c>
      <c r="B3915" s="367" t="s">
        <v>8342</v>
      </c>
      <c r="C3915" s="367">
        <v>38376</v>
      </c>
      <c r="D3915" s="368" t="s">
        <v>15479</v>
      </c>
      <c r="E3915" s="367" t="s">
        <v>8327</v>
      </c>
      <c r="F3915" s="367" t="s">
        <v>15480</v>
      </c>
      <c r="G3915" s="367" t="s">
        <v>15480</v>
      </c>
    </row>
    <row r="3916" spans="1:7">
      <c r="A3916" s="366" t="str">
        <f t="shared" si="61"/>
        <v>SINAPI-I 38116</v>
      </c>
      <c r="B3916" s="367" t="s">
        <v>8342</v>
      </c>
      <c r="C3916" s="367">
        <v>38116</v>
      </c>
      <c r="D3916" s="368" t="s">
        <v>15481</v>
      </c>
      <c r="E3916" s="367" t="s">
        <v>8327</v>
      </c>
      <c r="F3916" s="367" t="s">
        <v>10231</v>
      </c>
      <c r="G3916" s="367" t="s">
        <v>10231</v>
      </c>
    </row>
    <row r="3917" spans="1:7">
      <c r="A3917" s="366" t="str">
        <f t="shared" si="61"/>
        <v>SINAPI-I 38066</v>
      </c>
      <c r="B3917" s="367" t="s">
        <v>8342</v>
      </c>
      <c r="C3917" s="367">
        <v>38066</v>
      </c>
      <c r="D3917" s="368" t="s">
        <v>15482</v>
      </c>
      <c r="E3917" s="367" t="s">
        <v>8327</v>
      </c>
      <c r="F3917" s="367" t="s">
        <v>15483</v>
      </c>
      <c r="G3917" s="367" t="s">
        <v>15483</v>
      </c>
    </row>
    <row r="3918" spans="1:7">
      <c r="A3918" s="366" t="str">
        <f t="shared" si="61"/>
        <v>SINAPI-I 38117</v>
      </c>
      <c r="B3918" s="367" t="s">
        <v>8342</v>
      </c>
      <c r="C3918" s="367">
        <v>38117</v>
      </c>
      <c r="D3918" s="368" t="s">
        <v>15484</v>
      </c>
      <c r="E3918" s="367" t="s">
        <v>8327</v>
      </c>
      <c r="F3918" s="367" t="s">
        <v>14121</v>
      </c>
      <c r="G3918" s="367" t="s">
        <v>14121</v>
      </c>
    </row>
    <row r="3919" spans="1:7">
      <c r="A3919" s="366" t="str">
        <f t="shared" si="61"/>
        <v>SINAPI-I 38067</v>
      </c>
      <c r="B3919" s="367" t="s">
        <v>8342</v>
      </c>
      <c r="C3919" s="367">
        <v>38067</v>
      </c>
      <c r="D3919" s="368" t="s">
        <v>15485</v>
      </c>
      <c r="E3919" s="367" t="s">
        <v>8327</v>
      </c>
      <c r="F3919" s="367" t="s">
        <v>15486</v>
      </c>
      <c r="G3919" s="367" t="s">
        <v>15486</v>
      </c>
    </row>
    <row r="3920" spans="1:7" ht="22.5">
      <c r="A3920" s="366" t="str">
        <f t="shared" si="61"/>
        <v>SINAPI-I 5080</v>
      </c>
      <c r="B3920" s="367" t="s">
        <v>8342</v>
      </c>
      <c r="C3920" s="367">
        <v>5080</v>
      </c>
      <c r="D3920" s="368" t="s">
        <v>15487</v>
      </c>
      <c r="E3920" s="367" t="s">
        <v>8327</v>
      </c>
      <c r="F3920" s="367" t="s">
        <v>13163</v>
      </c>
      <c r="G3920" s="367" t="s">
        <v>13163</v>
      </c>
    </row>
    <row r="3921" spans="1:7" ht="22.5">
      <c r="A3921" s="366" t="str">
        <f t="shared" si="61"/>
        <v>SINAPI-I 11522</v>
      </c>
      <c r="B3921" s="367" t="s">
        <v>8342</v>
      </c>
      <c r="C3921" s="367">
        <v>11522</v>
      </c>
      <c r="D3921" s="368" t="s">
        <v>15488</v>
      </c>
      <c r="E3921" s="367" t="s">
        <v>8327</v>
      </c>
      <c r="F3921" s="367" t="s">
        <v>12010</v>
      </c>
      <c r="G3921" s="367" t="s">
        <v>12010</v>
      </c>
    </row>
    <row r="3922" spans="1:7" ht="22.5">
      <c r="A3922" s="366" t="str">
        <f t="shared" si="61"/>
        <v>SINAPI-I 38168</v>
      </c>
      <c r="B3922" s="367" t="s">
        <v>8342</v>
      </c>
      <c r="C3922" s="367">
        <v>38168</v>
      </c>
      <c r="D3922" s="368" t="s">
        <v>15489</v>
      </c>
      <c r="E3922" s="367" t="s">
        <v>8327</v>
      </c>
      <c r="F3922" s="367" t="s">
        <v>14863</v>
      </c>
      <c r="G3922" s="367" t="s">
        <v>14863</v>
      </c>
    </row>
    <row r="3923" spans="1:7" ht="22.5">
      <c r="A3923" s="366" t="str">
        <f t="shared" si="61"/>
        <v>SINAPI-I 13393</v>
      </c>
      <c r="B3923" s="367" t="s">
        <v>8342</v>
      </c>
      <c r="C3923" s="367">
        <v>13393</v>
      </c>
      <c r="D3923" s="368" t="s">
        <v>15490</v>
      </c>
      <c r="E3923" s="367" t="s">
        <v>8327</v>
      </c>
      <c r="F3923" s="367" t="s">
        <v>15491</v>
      </c>
      <c r="G3923" s="367" t="s">
        <v>15491</v>
      </c>
    </row>
    <row r="3924" spans="1:7" ht="22.5">
      <c r="A3924" s="366" t="str">
        <f t="shared" si="61"/>
        <v>SINAPI-I 13395</v>
      </c>
      <c r="B3924" s="367" t="s">
        <v>8342</v>
      </c>
      <c r="C3924" s="367">
        <v>13395</v>
      </c>
      <c r="D3924" s="368" t="s">
        <v>15492</v>
      </c>
      <c r="E3924" s="367" t="s">
        <v>8327</v>
      </c>
      <c r="F3924" s="367" t="s">
        <v>15493</v>
      </c>
      <c r="G3924" s="367" t="s">
        <v>15493</v>
      </c>
    </row>
    <row r="3925" spans="1:7" ht="22.5">
      <c r="A3925" s="366" t="str">
        <f t="shared" si="61"/>
        <v>SINAPI-I 12039</v>
      </c>
      <c r="B3925" s="367" t="s">
        <v>8342</v>
      </c>
      <c r="C3925" s="367">
        <v>12039</v>
      </c>
      <c r="D3925" s="368" t="s">
        <v>15494</v>
      </c>
      <c r="E3925" s="367" t="s">
        <v>8327</v>
      </c>
      <c r="F3925" s="367" t="s">
        <v>15495</v>
      </c>
      <c r="G3925" s="367" t="s">
        <v>15495</v>
      </c>
    </row>
    <row r="3926" spans="1:7" ht="22.5">
      <c r="A3926" s="366" t="str">
        <f t="shared" si="61"/>
        <v>SINAPI-I 13396</v>
      </c>
      <c r="B3926" s="367" t="s">
        <v>8342</v>
      </c>
      <c r="C3926" s="367">
        <v>13396</v>
      </c>
      <c r="D3926" s="368" t="s">
        <v>15496</v>
      </c>
      <c r="E3926" s="367" t="s">
        <v>8327</v>
      </c>
      <c r="F3926" s="367" t="s">
        <v>15497</v>
      </c>
      <c r="G3926" s="367" t="s">
        <v>15497</v>
      </c>
    </row>
    <row r="3927" spans="1:7" ht="22.5">
      <c r="A3927" s="366" t="str">
        <f t="shared" si="61"/>
        <v>SINAPI-I 12041</v>
      </c>
      <c r="B3927" s="367" t="s">
        <v>8342</v>
      </c>
      <c r="C3927" s="367">
        <v>12041</v>
      </c>
      <c r="D3927" s="368" t="s">
        <v>15498</v>
      </c>
      <c r="E3927" s="367" t="s">
        <v>8327</v>
      </c>
      <c r="F3927" s="367" t="s">
        <v>15499</v>
      </c>
      <c r="G3927" s="367" t="s">
        <v>15499</v>
      </c>
    </row>
    <row r="3928" spans="1:7" ht="22.5">
      <c r="A3928" s="366" t="str">
        <f t="shared" si="61"/>
        <v>SINAPI-I 12043</v>
      </c>
      <c r="B3928" s="367" t="s">
        <v>8342</v>
      </c>
      <c r="C3928" s="367">
        <v>12043</v>
      </c>
      <c r="D3928" s="368" t="s">
        <v>15500</v>
      </c>
      <c r="E3928" s="367" t="s">
        <v>8327</v>
      </c>
      <c r="F3928" s="367" t="s">
        <v>15501</v>
      </c>
      <c r="G3928" s="367" t="s">
        <v>15501</v>
      </c>
    </row>
    <row r="3929" spans="1:7" ht="22.5">
      <c r="A3929" s="366" t="str">
        <f t="shared" si="61"/>
        <v>SINAPI-I 39762</v>
      </c>
      <c r="B3929" s="367" t="s">
        <v>8342</v>
      </c>
      <c r="C3929" s="367">
        <v>39762</v>
      </c>
      <c r="D3929" s="368" t="s">
        <v>15502</v>
      </c>
      <c r="E3929" s="367" t="s">
        <v>8327</v>
      </c>
      <c r="F3929" s="367" t="s">
        <v>15503</v>
      </c>
      <c r="G3929" s="367" t="s">
        <v>15503</v>
      </c>
    </row>
    <row r="3930" spans="1:7" ht="22.5">
      <c r="A3930" s="366" t="str">
        <f t="shared" si="61"/>
        <v>SINAPI-I 12042</v>
      </c>
      <c r="B3930" s="367" t="s">
        <v>8342</v>
      </c>
      <c r="C3930" s="367">
        <v>12042</v>
      </c>
      <c r="D3930" s="368" t="s">
        <v>15504</v>
      </c>
      <c r="E3930" s="367" t="s">
        <v>8327</v>
      </c>
      <c r="F3930" s="367" t="s">
        <v>15505</v>
      </c>
      <c r="G3930" s="367" t="s">
        <v>15505</v>
      </c>
    </row>
    <row r="3931" spans="1:7" ht="22.5">
      <c r="A3931" s="366" t="str">
        <f t="shared" si="61"/>
        <v>SINAPI-I 39763</v>
      </c>
      <c r="B3931" s="367" t="s">
        <v>8342</v>
      </c>
      <c r="C3931" s="367">
        <v>39763</v>
      </c>
      <c r="D3931" s="368" t="s">
        <v>15506</v>
      </c>
      <c r="E3931" s="367" t="s">
        <v>8327</v>
      </c>
      <c r="F3931" s="367" t="s">
        <v>15507</v>
      </c>
      <c r="G3931" s="367" t="s">
        <v>15507</v>
      </c>
    </row>
    <row r="3932" spans="1:7" ht="22.5">
      <c r="A3932" s="366" t="str">
        <f t="shared" si="61"/>
        <v>SINAPI-I 39756</v>
      </c>
      <c r="B3932" s="367" t="s">
        <v>8342</v>
      </c>
      <c r="C3932" s="367">
        <v>39756</v>
      </c>
      <c r="D3932" s="368" t="s">
        <v>15508</v>
      </c>
      <c r="E3932" s="367" t="s">
        <v>8327</v>
      </c>
      <c r="F3932" s="367" t="s">
        <v>15509</v>
      </c>
      <c r="G3932" s="367" t="s">
        <v>15509</v>
      </c>
    </row>
    <row r="3933" spans="1:7" ht="22.5">
      <c r="A3933" s="366" t="str">
        <f t="shared" si="61"/>
        <v>SINAPI-I 12038</v>
      </c>
      <c r="B3933" s="367" t="s">
        <v>8342</v>
      </c>
      <c r="C3933" s="367">
        <v>12038</v>
      </c>
      <c r="D3933" s="368" t="s">
        <v>15510</v>
      </c>
      <c r="E3933" s="367" t="s">
        <v>8327</v>
      </c>
      <c r="F3933" s="367" t="s">
        <v>15511</v>
      </c>
      <c r="G3933" s="367" t="s">
        <v>15511</v>
      </c>
    </row>
    <row r="3934" spans="1:7" ht="22.5">
      <c r="A3934" s="366" t="str">
        <f t="shared" si="61"/>
        <v>SINAPI-I 39757</v>
      </c>
      <c r="B3934" s="367" t="s">
        <v>8342</v>
      </c>
      <c r="C3934" s="367">
        <v>39757</v>
      </c>
      <c r="D3934" s="368" t="s">
        <v>15512</v>
      </c>
      <c r="E3934" s="367" t="s">
        <v>8327</v>
      </c>
      <c r="F3934" s="367" t="s">
        <v>15513</v>
      </c>
      <c r="G3934" s="367" t="s">
        <v>15513</v>
      </c>
    </row>
    <row r="3935" spans="1:7" ht="22.5">
      <c r="A3935" s="366" t="str">
        <f t="shared" si="61"/>
        <v>SINAPI-I 39758</v>
      </c>
      <c r="B3935" s="367" t="s">
        <v>8342</v>
      </c>
      <c r="C3935" s="367">
        <v>39758</v>
      </c>
      <c r="D3935" s="368" t="s">
        <v>15514</v>
      </c>
      <c r="E3935" s="367" t="s">
        <v>8327</v>
      </c>
      <c r="F3935" s="367" t="s">
        <v>15515</v>
      </c>
      <c r="G3935" s="367" t="s">
        <v>15515</v>
      </c>
    </row>
    <row r="3936" spans="1:7" ht="22.5">
      <c r="A3936" s="366" t="str">
        <f t="shared" si="61"/>
        <v>SINAPI-I 39759</v>
      </c>
      <c r="B3936" s="367" t="s">
        <v>8342</v>
      </c>
      <c r="C3936" s="367">
        <v>39759</v>
      </c>
      <c r="D3936" s="368" t="s">
        <v>15516</v>
      </c>
      <c r="E3936" s="367" t="s">
        <v>8327</v>
      </c>
      <c r="F3936" s="367" t="s">
        <v>15517</v>
      </c>
      <c r="G3936" s="367" t="s">
        <v>15517</v>
      </c>
    </row>
    <row r="3937" spans="1:7" ht="22.5">
      <c r="A3937" s="366" t="str">
        <f t="shared" si="61"/>
        <v>SINAPI-I 39760</v>
      </c>
      <c r="B3937" s="367" t="s">
        <v>8342</v>
      </c>
      <c r="C3937" s="367">
        <v>39760</v>
      </c>
      <c r="D3937" s="368" t="s">
        <v>15518</v>
      </c>
      <c r="E3937" s="367" t="s">
        <v>8327</v>
      </c>
      <c r="F3937" s="367" t="s">
        <v>15519</v>
      </c>
      <c r="G3937" s="367" t="s">
        <v>15519</v>
      </c>
    </row>
    <row r="3938" spans="1:7" ht="22.5">
      <c r="A3938" s="366" t="str">
        <f t="shared" si="61"/>
        <v>SINAPI-I 39761</v>
      </c>
      <c r="B3938" s="367" t="s">
        <v>8342</v>
      </c>
      <c r="C3938" s="367">
        <v>39761</v>
      </c>
      <c r="D3938" s="368" t="s">
        <v>15520</v>
      </c>
      <c r="E3938" s="367" t="s">
        <v>8327</v>
      </c>
      <c r="F3938" s="367" t="s">
        <v>15521</v>
      </c>
      <c r="G3938" s="367" t="s">
        <v>15521</v>
      </c>
    </row>
    <row r="3939" spans="1:7" ht="22.5">
      <c r="A3939" s="366" t="str">
        <f t="shared" si="61"/>
        <v>SINAPI-I 39805</v>
      </c>
      <c r="B3939" s="367" t="s">
        <v>8342</v>
      </c>
      <c r="C3939" s="367">
        <v>39805</v>
      </c>
      <c r="D3939" s="368" t="s">
        <v>15522</v>
      </c>
      <c r="E3939" s="367" t="s">
        <v>8327</v>
      </c>
      <c r="F3939" s="367" t="s">
        <v>15523</v>
      </c>
      <c r="G3939" s="367" t="s">
        <v>15523</v>
      </c>
    </row>
    <row r="3940" spans="1:7" ht="22.5">
      <c r="A3940" s="366" t="str">
        <f t="shared" si="61"/>
        <v>SINAPI-I 39806</v>
      </c>
      <c r="B3940" s="367" t="s">
        <v>8342</v>
      </c>
      <c r="C3940" s="367">
        <v>39806</v>
      </c>
      <c r="D3940" s="368" t="s">
        <v>15524</v>
      </c>
      <c r="E3940" s="367" t="s">
        <v>8327</v>
      </c>
      <c r="F3940" s="367" t="s">
        <v>15525</v>
      </c>
      <c r="G3940" s="367" t="s">
        <v>15525</v>
      </c>
    </row>
    <row r="3941" spans="1:7" ht="22.5">
      <c r="A3941" s="366" t="str">
        <f t="shared" si="61"/>
        <v>SINAPI-I 39807</v>
      </c>
      <c r="B3941" s="367" t="s">
        <v>8342</v>
      </c>
      <c r="C3941" s="367">
        <v>39807</v>
      </c>
      <c r="D3941" s="368" t="s">
        <v>15526</v>
      </c>
      <c r="E3941" s="367" t="s">
        <v>8327</v>
      </c>
      <c r="F3941" s="367" t="s">
        <v>15527</v>
      </c>
      <c r="G3941" s="367" t="s">
        <v>15527</v>
      </c>
    </row>
    <row r="3942" spans="1:7">
      <c r="A3942" s="366" t="str">
        <f t="shared" si="61"/>
        <v>SINAPI-I 43100</v>
      </c>
      <c r="B3942" s="367" t="s">
        <v>8342</v>
      </c>
      <c r="C3942" s="367">
        <v>43100</v>
      </c>
      <c r="D3942" s="368" t="s">
        <v>15528</v>
      </c>
      <c r="E3942" s="367" t="s">
        <v>8327</v>
      </c>
      <c r="F3942" s="367" t="s">
        <v>15529</v>
      </c>
      <c r="G3942" s="367" t="s">
        <v>15529</v>
      </c>
    </row>
    <row r="3943" spans="1:7" ht="22.5">
      <c r="A3943" s="366" t="str">
        <f t="shared" si="61"/>
        <v>SINAPI-I 39804</v>
      </c>
      <c r="B3943" s="367" t="s">
        <v>8342</v>
      </c>
      <c r="C3943" s="367">
        <v>39804</v>
      </c>
      <c r="D3943" s="368" t="s">
        <v>15530</v>
      </c>
      <c r="E3943" s="367" t="s">
        <v>8327</v>
      </c>
      <c r="F3943" s="367" t="s">
        <v>15531</v>
      </c>
      <c r="G3943" s="367" t="s">
        <v>15531</v>
      </c>
    </row>
    <row r="3944" spans="1:7" ht="22.5">
      <c r="A3944" s="366" t="str">
        <f t="shared" si="61"/>
        <v>SINAPI-I 39796</v>
      </c>
      <c r="B3944" s="367" t="s">
        <v>8342</v>
      </c>
      <c r="C3944" s="367">
        <v>39796</v>
      </c>
      <c r="D3944" s="368" t="s">
        <v>15532</v>
      </c>
      <c r="E3944" s="367" t="s">
        <v>8327</v>
      </c>
      <c r="F3944" s="367" t="s">
        <v>15533</v>
      </c>
      <c r="G3944" s="367" t="s">
        <v>15533</v>
      </c>
    </row>
    <row r="3945" spans="1:7" ht="22.5">
      <c r="A3945" s="366" t="str">
        <f t="shared" si="61"/>
        <v>SINAPI-I 39797</v>
      </c>
      <c r="B3945" s="367" t="s">
        <v>8342</v>
      </c>
      <c r="C3945" s="367">
        <v>39797</v>
      </c>
      <c r="D3945" s="368" t="s">
        <v>15534</v>
      </c>
      <c r="E3945" s="367" t="s">
        <v>8327</v>
      </c>
      <c r="F3945" s="367" t="s">
        <v>15535</v>
      </c>
      <c r="G3945" s="367" t="s">
        <v>15535</v>
      </c>
    </row>
    <row r="3946" spans="1:7" ht="22.5">
      <c r="A3946" s="366" t="str">
        <f t="shared" si="61"/>
        <v>SINAPI-I 39798</v>
      </c>
      <c r="B3946" s="367" t="s">
        <v>8342</v>
      </c>
      <c r="C3946" s="367">
        <v>39798</v>
      </c>
      <c r="D3946" s="368" t="s">
        <v>15536</v>
      </c>
      <c r="E3946" s="367" t="s">
        <v>8327</v>
      </c>
      <c r="F3946" s="367" t="s">
        <v>15537</v>
      </c>
      <c r="G3946" s="367" t="s">
        <v>15537</v>
      </c>
    </row>
    <row r="3947" spans="1:7" ht="22.5">
      <c r="A3947" s="366" t="str">
        <f t="shared" si="61"/>
        <v>SINAPI-I 39794</v>
      </c>
      <c r="B3947" s="367" t="s">
        <v>8342</v>
      </c>
      <c r="C3947" s="367">
        <v>39794</v>
      </c>
      <c r="D3947" s="368" t="s">
        <v>15538</v>
      </c>
      <c r="E3947" s="367" t="s">
        <v>8327</v>
      </c>
      <c r="F3947" s="367" t="s">
        <v>15539</v>
      </c>
      <c r="G3947" s="367" t="s">
        <v>15539</v>
      </c>
    </row>
    <row r="3948" spans="1:7" ht="22.5">
      <c r="A3948" s="366" t="str">
        <f t="shared" si="61"/>
        <v>SINAPI-I 39795</v>
      </c>
      <c r="B3948" s="367" t="s">
        <v>8342</v>
      </c>
      <c r="C3948" s="367">
        <v>39795</v>
      </c>
      <c r="D3948" s="368" t="s">
        <v>15540</v>
      </c>
      <c r="E3948" s="367" t="s">
        <v>8327</v>
      </c>
      <c r="F3948" s="367" t="s">
        <v>15541</v>
      </c>
      <c r="G3948" s="367" t="s">
        <v>15541</v>
      </c>
    </row>
    <row r="3949" spans="1:7" ht="22.5">
      <c r="A3949" s="366" t="str">
        <f t="shared" si="61"/>
        <v>SINAPI-I 39799</v>
      </c>
      <c r="B3949" s="367" t="s">
        <v>8342</v>
      </c>
      <c r="C3949" s="367">
        <v>39799</v>
      </c>
      <c r="D3949" s="368" t="s">
        <v>15542</v>
      </c>
      <c r="E3949" s="367" t="s">
        <v>8327</v>
      </c>
      <c r="F3949" s="367" t="s">
        <v>15543</v>
      </c>
      <c r="G3949" s="367" t="s">
        <v>15543</v>
      </c>
    </row>
    <row r="3950" spans="1:7" ht="22.5">
      <c r="A3950" s="366" t="str">
        <f t="shared" si="61"/>
        <v>SINAPI-I 39801</v>
      </c>
      <c r="B3950" s="367" t="s">
        <v>8342</v>
      </c>
      <c r="C3950" s="367">
        <v>39801</v>
      </c>
      <c r="D3950" s="368" t="s">
        <v>15544</v>
      </c>
      <c r="E3950" s="367" t="s">
        <v>8327</v>
      </c>
      <c r="F3950" s="367" t="s">
        <v>15545</v>
      </c>
      <c r="G3950" s="367" t="s">
        <v>15545</v>
      </c>
    </row>
    <row r="3951" spans="1:7" ht="22.5">
      <c r="A3951" s="366" t="str">
        <f t="shared" si="61"/>
        <v>SINAPI-I 39802</v>
      </c>
      <c r="B3951" s="367" t="s">
        <v>8342</v>
      </c>
      <c r="C3951" s="367">
        <v>39802</v>
      </c>
      <c r="D3951" s="368" t="s">
        <v>15546</v>
      </c>
      <c r="E3951" s="367" t="s">
        <v>8327</v>
      </c>
      <c r="F3951" s="367" t="s">
        <v>15547</v>
      </c>
      <c r="G3951" s="367" t="s">
        <v>15547</v>
      </c>
    </row>
    <row r="3952" spans="1:7" ht="22.5">
      <c r="A3952" s="366" t="str">
        <f t="shared" si="61"/>
        <v>SINAPI-I 39803</v>
      </c>
      <c r="B3952" s="367" t="s">
        <v>8342</v>
      </c>
      <c r="C3952" s="367">
        <v>39803</v>
      </c>
      <c r="D3952" s="368" t="s">
        <v>15548</v>
      </c>
      <c r="E3952" s="367" t="s">
        <v>8327</v>
      </c>
      <c r="F3952" s="367" t="s">
        <v>15549</v>
      </c>
      <c r="G3952" s="367" t="s">
        <v>15549</v>
      </c>
    </row>
    <row r="3953" spans="1:7" ht="22.5">
      <c r="A3953" s="366" t="str">
        <f t="shared" si="61"/>
        <v>SINAPI-I 39800</v>
      </c>
      <c r="B3953" s="367" t="s">
        <v>8342</v>
      </c>
      <c r="C3953" s="367">
        <v>39800</v>
      </c>
      <c r="D3953" s="368" t="s">
        <v>15550</v>
      </c>
      <c r="E3953" s="367" t="s">
        <v>8327</v>
      </c>
      <c r="F3953" s="367" t="s">
        <v>15551</v>
      </c>
      <c r="G3953" s="367" t="s">
        <v>15551</v>
      </c>
    </row>
    <row r="3954" spans="1:7">
      <c r="A3954" s="366" t="str">
        <f t="shared" si="61"/>
        <v>SINAPI-I 4224</v>
      </c>
      <c r="B3954" s="367" t="s">
        <v>8342</v>
      </c>
      <c r="C3954" s="367">
        <v>4224</v>
      </c>
      <c r="D3954" s="368" t="s">
        <v>15552</v>
      </c>
      <c r="E3954" s="367" t="s">
        <v>8551</v>
      </c>
      <c r="F3954" s="367" t="s">
        <v>15553</v>
      </c>
      <c r="G3954" s="367" t="s">
        <v>15553</v>
      </c>
    </row>
    <row r="3955" spans="1:7">
      <c r="A3955" s="366" t="str">
        <f t="shared" si="61"/>
        <v>SINAPI-I 21059</v>
      </c>
      <c r="B3955" s="367" t="s">
        <v>8342</v>
      </c>
      <c r="C3955" s="367">
        <v>21059</v>
      </c>
      <c r="D3955" s="368" t="s">
        <v>15554</v>
      </c>
      <c r="E3955" s="367" t="s">
        <v>8327</v>
      </c>
      <c r="F3955" s="367" t="s">
        <v>15555</v>
      </c>
      <c r="G3955" s="367" t="s">
        <v>15555</v>
      </c>
    </row>
    <row r="3956" spans="1:7">
      <c r="A3956" s="366" t="str">
        <f t="shared" si="61"/>
        <v>SINAPI-I 11234</v>
      </c>
      <c r="B3956" s="367" t="s">
        <v>8342</v>
      </c>
      <c r="C3956" s="367">
        <v>11234</v>
      </c>
      <c r="D3956" s="368" t="s">
        <v>15556</v>
      </c>
      <c r="E3956" s="367" t="s">
        <v>8327</v>
      </c>
      <c r="F3956" s="367" t="s">
        <v>15557</v>
      </c>
      <c r="G3956" s="367" t="s">
        <v>15557</v>
      </c>
    </row>
    <row r="3957" spans="1:7">
      <c r="A3957" s="366" t="str">
        <f t="shared" si="61"/>
        <v>SINAPI-I 21060</v>
      </c>
      <c r="B3957" s="367" t="s">
        <v>8342</v>
      </c>
      <c r="C3957" s="367">
        <v>21060</v>
      </c>
      <c r="D3957" s="368" t="s">
        <v>15558</v>
      </c>
      <c r="E3957" s="367" t="s">
        <v>8327</v>
      </c>
      <c r="F3957" s="367" t="s">
        <v>15559</v>
      </c>
      <c r="G3957" s="367" t="s">
        <v>15559</v>
      </c>
    </row>
    <row r="3958" spans="1:7">
      <c r="A3958" s="366" t="str">
        <f t="shared" si="61"/>
        <v>SINAPI-I 21061</v>
      </c>
      <c r="B3958" s="367" t="s">
        <v>8342</v>
      </c>
      <c r="C3958" s="367">
        <v>21061</v>
      </c>
      <c r="D3958" s="368" t="s">
        <v>15560</v>
      </c>
      <c r="E3958" s="367" t="s">
        <v>8327</v>
      </c>
      <c r="F3958" s="367" t="s">
        <v>15561</v>
      </c>
      <c r="G3958" s="367" t="s">
        <v>15561</v>
      </c>
    </row>
    <row r="3959" spans="1:7">
      <c r="A3959" s="366" t="str">
        <f t="shared" si="61"/>
        <v>SINAPI-I 21062</v>
      </c>
      <c r="B3959" s="367" t="s">
        <v>8342</v>
      </c>
      <c r="C3959" s="367">
        <v>21062</v>
      </c>
      <c r="D3959" s="368" t="s">
        <v>15562</v>
      </c>
      <c r="E3959" s="367" t="s">
        <v>8327</v>
      </c>
      <c r="F3959" s="367" t="s">
        <v>15563</v>
      </c>
      <c r="G3959" s="367" t="s">
        <v>15563</v>
      </c>
    </row>
    <row r="3960" spans="1:7">
      <c r="A3960" s="366" t="str">
        <f t="shared" si="61"/>
        <v>SINAPI-I 11708</v>
      </c>
      <c r="B3960" s="367" t="s">
        <v>8342</v>
      </c>
      <c r="C3960" s="367">
        <v>11708</v>
      </c>
      <c r="D3960" s="368" t="s">
        <v>15564</v>
      </c>
      <c r="E3960" s="367" t="s">
        <v>8327</v>
      </c>
      <c r="F3960" s="367" t="s">
        <v>11128</v>
      </c>
      <c r="G3960" s="367" t="s">
        <v>11128</v>
      </c>
    </row>
    <row r="3961" spans="1:7">
      <c r="A3961" s="366" t="str">
        <f t="shared" si="61"/>
        <v>SINAPI-I 11709</v>
      </c>
      <c r="B3961" s="367" t="s">
        <v>8342</v>
      </c>
      <c r="C3961" s="367">
        <v>11709</v>
      </c>
      <c r="D3961" s="368" t="s">
        <v>15565</v>
      </c>
      <c r="E3961" s="367" t="s">
        <v>8327</v>
      </c>
      <c r="F3961" s="367" t="s">
        <v>15566</v>
      </c>
      <c r="G3961" s="367" t="s">
        <v>15566</v>
      </c>
    </row>
    <row r="3962" spans="1:7">
      <c r="A3962" s="366" t="str">
        <f t="shared" si="61"/>
        <v>SINAPI-I 11710</v>
      </c>
      <c r="B3962" s="367" t="s">
        <v>8342</v>
      </c>
      <c r="C3962" s="367">
        <v>11710</v>
      </c>
      <c r="D3962" s="368" t="s">
        <v>15567</v>
      </c>
      <c r="E3962" s="367" t="s">
        <v>8327</v>
      </c>
      <c r="F3962" s="367" t="s">
        <v>15568</v>
      </c>
      <c r="G3962" s="367" t="s">
        <v>15568</v>
      </c>
    </row>
    <row r="3963" spans="1:7">
      <c r="A3963" s="366" t="str">
        <f t="shared" si="61"/>
        <v>SINAPI-I 11707</v>
      </c>
      <c r="B3963" s="367" t="s">
        <v>8342</v>
      </c>
      <c r="C3963" s="367">
        <v>11707</v>
      </c>
      <c r="D3963" s="368" t="s">
        <v>15569</v>
      </c>
      <c r="E3963" s="367" t="s">
        <v>8327</v>
      </c>
      <c r="F3963" s="367" t="s">
        <v>11585</v>
      </c>
      <c r="G3963" s="367" t="s">
        <v>11585</v>
      </c>
    </row>
    <row r="3964" spans="1:7">
      <c r="A3964" s="366" t="str">
        <f t="shared" si="61"/>
        <v>SINAPI-I 11739</v>
      </c>
      <c r="B3964" s="367" t="s">
        <v>8342</v>
      </c>
      <c r="C3964" s="367">
        <v>11739</v>
      </c>
      <c r="D3964" s="368" t="s">
        <v>15570</v>
      </c>
      <c r="E3964" s="367" t="s">
        <v>8327</v>
      </c>
      <c r="F3964" s="367" t="s">
        <v>10556</v>
      </c>
      <c r="G3964" s="367" t="s">
        <v>10556</v>
      </c>
    </row>
    <row r="3965" spans="1:7">
      <c r="A3965" s="366" t="str">
        <f t="shared" si="61"/>
        <v>SINAPI-I 11711</v>
      </c>
      <c r="B3965" s="367" t="s">
        <v>8342</v>
      </c>
      <c r="C3965" s="367">
        <v>11711</v>
      </c>
      <c r="D3965" s="368" t="s">
        <v>15571</v>
      </c>
      <c r="E3965" s="367" t="s">
        <v>8327</v>
      </c>
      <c r="F3965" s="367" t="s">
        <v>8973</v>
      </c>
      <c r="G3965" s="367" t="s">
        <v>8973</v>
      </c>
    </row>
    <row r="3966" spans="1:7">
      <c r="A3966" s="366" t="str">
        <f t="shared" si="61"/>
        <v>SINAPI-I 5102</v>
      </c>
      <c r="B3966" s="367" t="s">
        <v>8342</v>
      </c>
      <c r="C3966" s="367">
        <v>5102</v>
      </c>
      <c r="D3966" s="368" t="s">
        <v>15572</v>
      </c>
      <c r="E3966" s="367" t="s">
        <v>8327</v>
      </c>
      <c r="F3966" s="367" t="s">
        <v>15573</v>
      </c>
      <c r="G3966" s="367" t="s">
        <v>15573</v>
      </c>
    </row>
    <row r="3967" spans="1:7">
      <c r="A3967" s="366" t="str">
        <f t="shared" si="61"/>
        <v>SINAPI-I 11741</v>
      </c>
      <c r="B3967" s="367" t="s">
        <v>8342</v>
      </c>
      <c r="C3967" s="367">
        <v>11741</v>
      </c>
      <c r="D3967" s="368" t="s">
        <v>15574</v>
      </c>
      <c r="E3967" s="367" t="s">
        <v>8327</v>
      </c>
      <c r="F3967" s="367" t="s">
        <v>8653</v>
      </c>
      <c r="G3967" s="367" t="s">
        <v>8653</v>
      </c>
    </row>
    <row r="3968" spans="1:7">
      <c r="A3968" s="366" t="str">
        <f t="shared" si="61"/>
        <v>SINAPI-I 11743</v>
      </c>
      <c r="B3968" s="367" t="s">
        <v>8342</v>
      </c>
      <c r="C3968" s="367">
        <v>11743</v>
      </c>
      <c r="D3968" s="368" t="s">
        <v>15575</v>
      </c>
      <c r="E3968" s="367" t="s">
        <v>8327</v>
      </c>
      <c r="F3968" s="367" t="s">
        <v>13161</v>
      </c>
      <c r="G3968" s="367" t="s">
        <v>13161</v>
      </c>
    </row>
    <row r="3969" spans="1:7">
      <c r="A3969" s="366" t="str">
        <f t="shared" si="61"/>
        <v>SINAPI-I 11745</v>
      </c>
      <c r="B3969" s="367" t="s">
        <v>8342</v>
      </c>
      <c r="C3969" s="367">
        <v>11745</v>
      </c>
      <c r="D3969" s="368" t="s">
        <v>15576</v>
      </c>
      <c r="E3969" s="367" t="s">
        <v>8327</v>
      </c>
      <c r="F3969" s="367" t="s">
        <v>15577</v>
      </c>
      <c r="G3969" s="367" t="s">
        <v>15577</v>
      </c>
    </row>
    <row r="3970" spans="1:7">
      <c r="A3970" s="366" t="str">
        <f t="shared" si="61"/>
        <v>SINAPI-I 25961</v>
      </c>
      <c r="B3970" s="367" t="s">
        <v>8342</v>
      </c>
      <c r="C3970" s="367">
        <v>25961</v>
      </c>
      <c r="D3970" s="368" t="s">
        <v>15578</v>
      </c>
      <c r="E3970" s="367" t="s">
        <v>8344</v>
      </c>
      <c r="F3970" s="367" t="s">
        <v>9370</v>
      </c>
      <c r="G3970" s="367" t="s">
        <v>9371</v>
      </c>
    </row>
    <row r="3971" spans="1:7">
      <c r="A3971" s="366" t="str">
        <f t="shared" si="61"/>
        <v>SINAPI-I 40985</v>
      </c>
      <c r="B3971" s="367" t="s">
        <v>8342</v>
      </c>
      <c r="C3971" s="367">
        <v>40985</v>
      </c>
      <c r="D3971" s="368" t="s">
        <v>15579</v>
      </c>
      <c r="E3971" s="367" t="s">
        <v>8348</v>
      </c>
      <c r="F3971" s="367" t="s">
        <v>9373</v>
      </c>
      <c r="G3971" s="367" t="s">
        <v>9374</v>
      </c>
    </row>
    <row r="3972" spans="1:7">
      <c r="A3972" s="366" t="str">
        <f t="shared" si="61"/>
        <v>SINAPI-I 1088</v>
      </c>
      <c r="B3972" s="367" t="s">
        <v>8342</v>
      </c>
      <c r="C3972" s="367">
        <v>1088</v>
      </c>
      <c r="D3972" s="368" t="s">
        <v>15580</v>
      </c>
      <c r="E3972" s="367" t="s">
        <v>8327</v>
      </c>
      <c r="F3972" s="367" t="s">
        <v>10962</v>
      </c>
      <c r="G3972" s="367" t="s">
        <v>10962</v>
      </c>
    </row>
    <row r="3973" spans="1:7">
      <c r="A3973" s="366" t="str">
        <f t="shared" si="61"/>
        <v>SINAPI-I 1087</v>
      </c>
      <c r="B3973" s="367" t="s">
        <v>8342</v>
      </c>
      <c r="C3973" s="367">
        <v>1087</v>
      </c>
      <c r="D3973" s="368" t="s">
        <v>15581</v>
      </c>
      <c r="E3973" s="367" t="s">
        <v>8327</v>
      </c>
      <c r="F3973" s="367" t="s">
        <v>15582</v>
      </c>
      <c r="G3973" s="367" t="s">
        <v>15582</v>
      </c>
    </row>
    <row r="3974" spans="1:7">
      <c r="A3974" s="366" t="str">
        <f t="shared" si="61"/>
        <v>SINAPI-I 38777</v>
      </c>
      <c r="B3974" s="367" t="s">
        <v>8342</v>
      </c>
      <c r="C3974" s="367">
        <v>38777</v>
      </c>
      <c r="D3974" s="368" t="s">
        <v>15583</v>
      </c>
      <c r="E3974" s="367" t="s">
        <v>8327</v>
      </c>
      <c r="F3974" s="367" t="s">
        <v>15584</v>
      </c>
      <c r="G3974" s="367" t="s">
        <v>15584</v>
      </c>
    </row>
    <row r="3975" spans="1:7">
      <c r="A3975" s="366" t="str">
        <f t="shared" ref="A3975:A4038" si="62">CONCATENAR</f>
        <v>SINAPI-I 1086</v>
      </c>
      <c r="B3975" s="367" t="s">
        <v>8342</v>
      </c>
      <c r="C3975" s="367">
        <v>1086</v>
      </c>
      <c r="D3975" s="368" t="s">
        <v>15585</v>
      </c>
      <c r="E3975" s="367" t="s">
        <v>8327</v>
      </c>
      <c r="F3975" s="367" t="s">
        <v>14488</v>
      </c>
      <c r="G3975" s="367" t="s">
        <v>14488</v>
      </c>
    </row>
    <row r="3976" spans="1:7">
      <c r="A3976" s="366" t="str">
        <f t="shared" si="62"/>
        <v>SINAPI-I 1079</v>
      </c>
      <c r="B3976" s="367" t="s">
        <v>8342</v>
      </c>
      <c r="C3976" s="367">
        <v>1079</v>
      </c>
      <c r="D3976" s="368" t="s">
        <v>15586</v>
      </c>
      <c r="E3976" s="367" t="s">
        <v>8327</v>
      </c>
      <c r="F3976" s="367" t="s">
        <v>15587</v>
      </c>
      <c r="G3976" s="367" t="s">
        <v>15587</v>
      </c>
    </row>
    <row r="3977" spans="1:7">
      <c r="A3977" s="366" t="str">
        <f t="shared" si="62"/>
        <v>SINAPI-I 39374</v>
      </c>
      <c r="B3977" s="367" t="s">
        <v>8342</v>
      </c>
      <c r="C3977" s="367">
        <v>39374</v>
      </c>
      <c r="D3977" s="368" t="s">
        <v>15588</v>
      </c>
      <c r="E3977" s="367" t="s">
        <v>8327</v>
      </c>
      <c r="F3977" s="367" t="s">
        <v>15589</v>
      </c>
      <c r="G3977" s="367" t="s">
        <v>15589</v>
      </c>
    </row>
    <row r="3978" spans="1:7">
      <c r="A3978" s="366" t="str">
        <f t="shared" si="62"/>
        <v>SINAPI-I 1082</v>
      </c>
      <c r="B3978" s="367" t="s">
        <v>8342</v>
      </c>
      <c r="C3978" s="367">
        <v>1082</v>
      </c>
      <c r="D3978" s="368" t="s">
        <v>15590</v>
      </c>
      <c r="E3978" s="367" t="s">
        <v>8327</v>
      </c>
      <c r="F3978" s="367" t="s">
        <v>15591</v>
      </c>
      <c r="G3978" s="367" t="s">
        <v>15591</v>
      </c>
    </row>
    <row r="3979" spans="1:7">
      <c r="A3979" s="366" t="str">
        <f t="shared" si="62"/>
        <v>SINAPI-I 12316</v>
      </c>
      <c r="B3979" s="367" t="s">
        <v>8342</v>
      </c>
      <c r="C3979" s="367">
        <v>12316</v>
      </c>
      <c r="D3979" s="368" t="s">
        <v>15592</v>
      </c>
      <c r="E3979" s="367" t="s">
        <v>8327</v>
      </c>
      <c r="F3979" s="367" t="s">
        <v>15593</v>
      </c>
      <c r="G3979" s="367" t="s">
        <v>15593</v>
      </c>
    </row>
    <row r="3980" spans="1:7">
      <c r="A3980" s="366" t="str">
        <f t="shared" si="62"/>
        <v>SINAPI-I 12317</v>
      </c>
      <c r="B3980" s="367" t="s">
        <v>8342</v>
      </c>
      <c r="C3980" s="367">
        <v>12317</v>
      </c>
      <c r="D3980" s="368" t="s">
        <v>15594</v>
      </c>
      <c r="E3980" s="367" t="s">
        <v>8327</v>
      </c>
      <c r="F3980" s="367" t="s">
        <v>15595</v>
      </c>
      <c r="G3980" s="367" t="s">
        <v>15595</v>
      </c>
    </row>
    <row r="3981" spans="1:7">
      <c r="A3981" s="366" t="str">
        <f t="shared" si="62"/>
        <v>SINAPI-I 12318</v>
      </c>
      <c r="B3981" s="367" t="s">
        <v>8342</v>
      </c>
      <c r="C3981" s="367">
        <v>12318</v>
      </c>
      <c r="D3981" s="368" t="s">
        <v>15596</v>
      </c>
      <c r="E3981" s="367" t="s">
        <v>8327</v>
      </c>
      <c r="F3981" s="367" t="s">
        <v>15597</v>
      </c>
      <c r="G3981" s="367" t="s">
        <v>15597</v>
      </c>
    </row>
    <row r="3982" spans="1:7">
      <c r="A3982" s="366" t="str">
        <f t="shared" si="62"/>
        <v>SINAPI-I 5104</v>
      </c>
      <c r="B3982" s="367" t="s">
        <v>8342</v>
      </c>
      <c r="C3982" s="367">
        <v>5104</v>
      </c>
      <c r="D3982" s="368" t="s">
        <v>15598</v>
      </c>
      <c r="E3982" s="367" t="s">
        <v>8574</v>
      </c>
      <c r="F3982" s="367" t="s">
        <v>11947</v>
      </c>
      <c r="G3982" s="367" t="s">
        <v>11947</v>
      </c>
    </row>
    <row r="3983" spans="1:7">
      <c r="A3983" s="366" t="str">
        <f t="shared" si="62"/>
        <v>SINAPI-I 26023</v>
      </c>
      <c r="B3983" s="367" t="s">
        <v>8342</v>
      </c>
      <c r="C3983" s="367">
        <v>26023</v>
      </c>
      <c r="D3983" s="368" t="s">
        <v>15599</v>
      </c>
      <c r="E3983" s="367" t="s">
        <v>8327</v>
      </c>
      <c r="F3983" s="367" t="s">
        <v>15600</v>
      </c>
      <c r="G3983" s="367" t="s">
        <v>15600</v>
      </c>
    </row>
    <row r="3984" spans="1:7">
      <c r="A3984" s="366" t="str">
        <f t="shared" si="62"/>
        <v>SINAPI-I 2710</v>
      </c>
      <c r="B3984" s="367" t="s">
        <v>8342</v>
      </c>
      <c r="C3984" s="367">
        <v>2710</v>
      </c>
      <c r="D3984" s="368" t="s">
        <v>15601</v>
      </c>
      <c r="E3984" s="367" t="s">
        <v>8327</v>
      </c>
      <c r="F3984" s="367" t="s">
        <v>15126</v>
      </c>
      <c r="G3984" s="367" t="s">
        <v>15126</v>
      </c>
    </row>
    <row r="3985" spans="1:7">
      <c r="A3985" s="366" t="str">
        <f t="shared" si="62"/>
        <v>SINAPI-I 14575</v>
      </c>
      <c r="B3985" s="367" t="s">
        <v>8342</v>
      </c>
      <c r="C3985" s="367">
        <v>14575</v>
      </c>
      <c r="D3985" s="368" t="s">
        <v>15602</v>
      </c>
      <c r="E3985" s="367" t="s">
        <v>8327</v>
      </c>
      <c r="F3985" s="367" t="s">
        <v>15603</v>
      </c>
      <c r="G3985" s="367" t="s">
        <v>15603</v>
      </c>
    </row>
    <row r="3986" spans="1:7">
      <c r="A3986" s="366" t="str">
        <f t="shared" si="62"/>
        <v>SINAPI-I 20034</v>
      </c>
      <c r="B3986" s="367" t="s">
        <v>8342</v>
      </c>
      <c r="C3986" s="367">
        <v>20034</v>
      </c>
      <c r="D3986" s="368" t="s">
        <v>15604</v>
      </c>
      <c r="E3986" s="367" t="s">
        <v>8327</v>
      </c>
      <c r="F3986" s="367" t="s">
        <v>15605</v>
      </c>
      <c r="G3986" s="367" t="s">
        <v>15605</v>
      </c>
    </row>
    <row r="3987" spans="1:7">
      <c r="A3987" s="366" t="str">
        <f t="shared" si="62"/>
        <v>SINAPI-I 20036</v>
      </c>
      <c r="B3987" s="367" t="s">
        <v>8342</v>
      </c>
      <c r="C3987" s="367">
        <v>20036</v>
      </c>
      <c r="D3987" s="368" t="s">
        <v>15606</v>
      </c>
      <c r="E3987" s="367" t="s">
        <v>8327</v>
      </c>
      <c r="F3987" s="367" t="s">
        <v>15607</v>
      </c>
      <c r="G3987" s="367" t="s">
        <v>15607</v>
      </c>
    </row>
    <row r="3988" spans="1:7">
      <c r="A3988" s="366" t="str">
        <f t="shared" si="62"/>
        <v>SINAPI-I 20037</v>
      </c>
      <c r="B3988" s="367" t="s">
        <v>8342</v>
      </c>
      <c r="C3988" s="367">
        <v>20037</v>
      </c>
      <c r="D3988" s="368" t="s">
        <v>15608</v>
      </c>
      <c r="E3988" s="367" t="s">
        <v>8327</v>
      </c>
      <c r="F3988" s="367" t="s">
        <v>15609</v>
      </c>
      <c r="G3988" s="367" t="s">
        <v>15609</v>
      </c>
    </row>
    <row r="3989" spans="1:7">
      <c r="A3989" s="366" t="str">
        <f t="shared" si="62"/>
        <v>SINAPI-I 20043</v>
      </c>
      <c r="B3989" s="367" t="s">
        <v>8342</v>
      </c>
      <c r="C3989" s="367">
        <v>20043</v>
      </c>
      <c r="D3989" s="368" t="s">
        <v>15610</v>
      </c>
      <c r="E3989" s="367" t="s">
        <v>8327</v>
      </c>
      <c r="F3989" s="367" t="s">
        <v>9778</v>
      </c>
      <c r="G3989" s="367" t="s">
        <v>9778</v>
      </c>
    </row>
    <row r="3990" spans="1:7">
      <c r="A3990" s="366" t="str">
        <f t="shared" si="62"/>
        <v>SINAPI-I 20044</v>
      </c>
      <c r="B3990" s="367" t="s">
        <v>8342</v>
      </c>
      <c r="C3990" s="367">
        <v>20044</v>
      </c>
      <c r="D3990" s="368" t="s">
        <v>15611</v>
      </c>
      <c r="E3990" s="367" t="s">
        <v>8327</v>
      </c>
      <c r="F3990" s="367" t="s">
        <v>10776</v>
      </c>
      <c r="G3990" s="367" t="s">
        <v>10776</v>
      </c>
    </row>
    <row r="3991" spans="1:7">
      <c r="A3991" s="366" t="str">
        <f t="shared" si="62"/>
        <v>SINAPI-I 20042</v>
      </c>
      <c r="B3991" s="367" t="s">
        <v>8342</v>
      </c>
      <c r="C3991" s="367">
        <v>20042</v>
      </c>
      <c r="D3991" s="368" t="s">
        <v>15612</v>
      </c>
      <c r="E3991" s="367" t="s">
        <v>8327</v>
      </c>
      <c r="F3991" s="367" t="s">
        <v>11798</v>
      </c>
      <c r="G3991" s="367" t="s">
        <v>11798</v>
      </c>
    </row>
    <row r="3992" spans="1:7">
      <c r="A3992" s="366" t="str">
        <f t="shared" si="62"/>
        <v>SINAPI-I 20046</v>
      </c>
      <c r="B3992" s="367" t="s">
        <v>8342</v>
      </c>
      <c r="C3992" s="367">
        <v>20046</v>
      </c>
      <c r="D3992" s="368" t="s">
        <v>15613</v>
      </c>
      <c r="E3992" s="367" t="s">
        <v>8327</v>
      </c>
      <c r="F3992" s="367" t="s">
        <v>13050</v>
      </c>
      <c r="G3992" s="367" t="s">
        <v>13050</v>
      </c>
    </row>
    <row r="3993" spans="1:7">
      <c r="A3993" s="366" t="str">
        <f t="shared" si="62"/>
        <v>SINAPI-I 20047</v>
      </c>
      <c r="B3993" s="367" t="s">
        <v>8342</v>
      </c>
      <c r="C3993" s="367">
        <v>20047</v>
      </c>
      <c r="D3993" s="368" t="s">
        <v>15614</v>
      </c>
      <c r="E3993" s="367" t="s">
        <v>8327</v>
      </c>
      <c r="F3993" s="367" t="s">
        <v>15615</v>
      </c>
      <c r="G3993" s="367" t="s">
        <v>15615</v>
      </c>
    </row>
    <row r="3994" spans="1:7">
      <c r="A3994" s="366" t="str">
        <f t="shared" si="62"/>
        <v>SINAPI-I 20045</v>
      </c>
      <c r="B3994" s="367" t="s">
        <v>8342</v>
      </c>
      <c r="C3994" s="367">
        <v>20045</v>
      </c>
      <c r="D3994" s="368" t="s">
        <v>15616</v>
      </c>
      <c r="E3994" s="367" t="s">
        <v>8327</v>
      </c>
      <c r="F3994" s="367" t="s">
        <v>11623</v>
      </c>
      <c r="G3994" s="367" t="s">
        <v>11623</v>
      </c>
    </row>
    <row r="3995" spans="1:7" ht="22.5">
      <c r="A3995" s="366" t="str">
        <f t="shared" si="62"/>
        <v>SINAPI-I 20972</v>
      </c>
      <c r="B3995" s="367" t="s">
        <v>8342</v>
      </c>
      <c r="C3995" s="367">
        <v>20972</v>
      </c>
      <c r="D3995" s="368" t="s">
        <v>15617</v>
      </c>
      <c r="E3995" s="367" t="s">
        <v>8327</v>
      </c>
      <c r="F3995" s="367" t="s">
        <v>15618</v>
      </c>
      <c r="G3995" s="367" t="s">
        <v>15618</v>
      </c>
    </row>
    <row r="3996" spans="1:7">
      <c r="A3996" s="366" t="str">
        <f t="shared" si="62"/>
        <v>SINAPI-I 20032</v>
      </c>
      <c r="B3996" s="367" t="s">
        <v>8342</v>
      </c>
      <c r="C3996" s="367">
        <v>20032</v>
      </c>
      <c r="D3996" s="368" t="s">
        <v>15619</v>
      </c>
      <c r="E3996" s="367" t="s">
        <v>8327</v>
      </c>
      <c r="F3996" s="367" t="s">
        <v>15620</v>
      </c>
      <c r="G3996" s="367" t="s">
        <v>15620</v>
      </c>
    </row>
    <row r="3997" spans="1:7">
      <c r="A3997" s="366" t="str">
        <f t="shared" si="62"/>
        <v>SINAPI-I 11321</v>
      </c>
      <c r="B3997" s="367" t="s">
        <v>8342</v>
      </c>
      <c r="C3997" s="367">
        <v>11321</v>
      </c>
      <c r="D3997" s="368" t="s">
        <v>15621</v>
      </c>
      <c r="E3997" s="367" t="s">
        <v>8327</v>
      </c>
      <c r="F3997" s="367" t="s">
        <v>15622</v>
      </c>
      <c r="G3997" s="367" t="s">
        <v>15622</v>
      </c>
    </row>
    <row r="3998" spans="1:7">
      <c r="A3998" s="366" t="str">
        <f t="shared" si="62"/>
        <v>SINAPI-I 11323</v>
      </c>
      <c r="B3998" s="367" t="s">
        <v>8342</v>
      </c>
      <c r="C3998" s="367">
        <v>11323</v>
      </c>
      <c r="D3998" s="368" t="s">
        <v>15623</v>
      </c>
      <c r="E3998" s="367" t="s">
        <v>8327</v>
      </c>
      <c r="F3998" s="367" t="s">
        <v>15624</v>
      </c>
      <c r="G3998" s="367" t="s">
        <v>15624</v>
      </c>
    </row>
    <row r="3999" spans="1:7">
      <c r="A3999" s="366" t="str">
        <f t="shared" si="62"/>
        <v>SINAPI-I 20327</v>
      </c>
      <c r="B3999" s="367" t="s">
        <v>8342</v>
      </c>
      <c r="C3999" s="367">
        <v>20327</v>
      </c>
      <c r="D3999" s="368" t="s">
        <v>15625</v>
      </c>
      <c r="E3999" s="367" t="s">
        <v>8327</v>
      </c>
      <c r="F3999" s="367" t="s">
        <v>15626</v>
      </c>
      <c r="G3999" s="367" t="s">
        <v>15626</v>
      </c>
    </row>
    <row r="4000" spans="1:7">
      <c r="A4000" s="366" t="str">
        <f t="shared" si="62"/>
        <v>SINAPI-I 25966</v>
      </c>
      <c r="B4000" s="367" t="s">
        <v>8342</v>
      </c>
      <c r="C4000" s="367">
        <v>25966</v>
      </c>
      <c r="D4000" s="368" t="s">
        <v>15627</v>
      </c>
      <c r="E4000" s="367" t="s">
        <v>8551</v>
      </c>
      <c r="F4000" s="367" t="s">
        <v>13867</v>
      </c>
      <c r="G4000" s="367" t="s">
        <v>13867</v>
      </c>
    </row>
    <row r="4001" spans="1:7" ht="22.5">
      <c r="A4001" s="366" t="str">
        <f t="shared" si="62"/>
        <v>SINAPI-I 13390</v>
      </c>
      <c r="B4001" s="367" t="s">
        <v>8342</v>
      </c>
      <c r="C4001" s="367">
        <v>13390</v>
      </c>
      <c r="D4001" s="368" t="s">
        <v>15628</v>
      </c>
      <c r="E4001" s="367" t="s">
        <v>8327</v>
      </c>
      <c r="F4001" s="367" t="s">
        <v>15629</v>
      </c>
      <c r="G4001" s="367" t="s">
        <v>15629</v>
      </c>
    </row>
    <row r="4002" spans="1:7">
      <c r="A4002" s="366" t="str">
        <f t="shared" si="62"/>
        <v>SINAPI-I 6034</v>
      </c>
      <c r="B4002" s="367" t="s">
        <v>8342</v>
      </c>
      <c r="C4002" s="367">
        <v>6034</v>
      </c>
      <c r="D4002" s="368" t="s">
        <v>15630</v>
      </c>
      <c r="E4002" s="367" t="s">
        <v>8327</v>
      </c>
      <c r="F4002" s="367" t="s">
        <v>15631</v>
      </c>
      <c r="G4002" s="367" t="s">
        <v>15631</v>
      </c>
    </row>
    <row r="4003" spans="1:7">
      <c r="A4003" s="366" t="str">
        <f t="shared" si="62"/>
        <v>SINAPI-I 6036</v>
      </c>
      <c r="B4003" s="367" t="s">
        <v>8342</v>
      </c>
      <c r="C4003" s="367">
        <v>6036</v>
      </c>
      <c r="D4003" s="368" t="s">
        <v>15632</v>
      </c>
      <c r="E4003" s="367" t="s">
        <v>8327</v>
      </c>
      <c r="F4003" s="367" t="s">
        <v>15633</v>
      </c>
      <c r="G4003" s="367" t="s">
        <v>15633</v>
      </c>
    </row>
    <row r="4004" spans="1:7">
      <c r="A4004" s="366" t="str">
        <f t="shared" si="62"/>
        <v>SINAPI-I 6031</v>
      </c>
      <c r="B4004" s="367" t="s">
        <v>8342</v>
      </c>
      <c r="C4004" s="367">
        <v>6031</v>
      </c>
      <c r="D4004" s="368" t="s">
        <v>15634</v>
      </c>
      <c r="E4004" s="367" t="s">
        <v>8327</v>
      </c>
      <c r="F4004" s="367" t="s">
        <v>15635</v>
      </c>
      <c r="G4004" s="367" t="s">
        <v>15635</v>
      </c>
    </row>
    <row r="4005" spans="1:7">
      <c r="A4005" s="366" t="str">
        <f t="shared" si="62"/>
        <v>SINAPI-I 6029</v>
      </c>
      <c r="B4005" s="367" t="s">
        <v>8342</v>
      </c>
      <c r="C4005" s="367">
        <v>6029</v>
      </c>
      <c r="D4005" s="368" t="s">
        <v>15636</v>
      </c>
      <c r="E4005" s="367" t="s">
        <v>8327</v>
      </c>
      <c r="F4005" s="367" t="s">
        <v>11886</v>
      </c>
      <c r="G4005" s="367" t="s">
        <v>11886</v>
      </c>
    </row>
    <row r="4006" spans="1:7">
      <c r="A4006" s="366" t="str">
        <f t="shared" si="62"/>
        <v>SINAPI-I 6033</v>
      </c>
      <c r="B4006" s="367" t="s">
        <v>8342</v>
      </c>
      <c r="C4006" s="367">
        <v>6033</v>
      </c>
      <c r="D4006" s="368" t="s">
        <v>15637</v>
      </c>
      <c r="E4006" s="367" t="s">
        <v>8327</v>
      </c>
      <c r="F4006" s="367" t="s">
        <v>15638</v>
      </c>
      <c r="G4006" s="367" t="s">
        <v>15638</v>
      </c>
    </row>
    <row r="4007" spans="1:7">
      <c r="A4007" s="366" t="str">
        <f t="shared" si="62"/>
        <v>SINAPI-I 11672</v>
      </c>
      <c r="B4007" s="367" t="s">
        <v>8342</v>
      </c>
      <c r="C4007" s="367">
        <v>11672</v>
      </c>
      <c r="D4007" s="368" t="s">
        <v>15639</v>
      </c>
      <c r="E4007" s="367" t="s">
        <v>8327</v>
      </c>
      <c r="F4007" s="367" t="s">
        <v>13372</v>
      </c>
      <c r="G4007" s="367" t="s">
        <v>13372</v>
      </c>
    </row>
    <row r="4008" spans="1:7">
      <c r="A4008" s="366" t="str">
        <f t="shared" si="62"/>
        <v>SINAPI-I 11669</v>
      </c>
      <c r="B4008" s="367" t="s">
        <v>8342</v>
      </c>
      <c r="C4008" s="367">
        <v>11669</v>
      </c>
      <c r="D4008" s="368" t="s">
        <v>15640</v>
      </c>
      <c r="E4008" s="367" t="s">
        <v>8327</v>
      </c>
      <c r="F4008" s="367" t="s">
        <v>15641</v>
      </c>
      <c r="G4008" s="367" t="s">
        <v>15641</v>
      </c>
    </row>
    <row r="4009" spans="1:7">
      <c r="A4009" s="366" t="str">
        <f t="shared" si="62"/>
        <v>SINAPI-I 11670</v>
      </c>
      <c r="B4009" s="367" t="s">
        <v>8342</v>
      </c>
      <c r="C4009" s="367">
        <v>11670</v>
      </c>
      <c r="D4009" s="368" t="s">
        <v>15642</v>
      </c>
      <c r="E4009" s="367" t="s">
        <v>8327</v>
      </c>
      <c r="F4009" s="367" t="s">
        <v>14818</v>
      </c>
      <c r="G4009" s="367" t="s">
        <v>14818</v>
      </c>
    </row>
    <row r="4010" spans="1:7">
      <c r="A4010" s="366" t="str">
        <f t="shared" si="62"/>
        <v>SINAPI-I 20055</v>
      </c>
      <c r="B4010" s="367" t="s">
        <v>8342</v>
      </c>
      <c r="C4010" s="367">
        <v>20055</v>
      </c>
      <c r="D4010" s="368" t="s">
        <v>15643</v>
      </c>
      <c r="E4010" s="367" t="s">
        <v>8327</v>
      </c>
      <c r="F4010" s="367" t="s">
        <v>15644</v>
      </c>
      <c r="G4010" s="367" t="s">
        <v>15644</v>
      </c>
    </row>
    <row r="4011" spans="1:7">
      <c r="A4011" s="366" t="str">
        <f t="shared" si="62"/>
        <v>SINAPI-I 11671</v>
      </c>
      <c r="B4011" s="367" t="s">
        <v>8342</v>
      </c>
      <c r="C4011" s="367">
        <v>11671</v>
      </c>
      <c r="D4011" s="368" t="s">
        <v>15645</v>
      </c>
      <c r="E4011" s="367" t="s">
        <v>8327</v>
      </c>
      <c r="F4011" s="367" t="s">
        <v>15646</v>
      </c>
      <c r="G4011" s="367" t="s">
        <v>15646</v>
      </c>
    </row>
    <row r="4012" spans="1:7">
      <c r="A4012" s="366" t="str">
        <f t="shared" si="62"/>
        <v>SINAPI-I 6032</v>
      </c>
      <c r="B4012" s="367" t="s">
        <v>8342</v>
      </c>
      <c r="C4012" s="367">
        <v>6032</v>
      </c>
      <c r="D4012" s="368" t="s">
        <v>15647</v>
      </c>
      <c r="E4012" s="367" t="s">
        <v>8327</v>
      </c>
      <c r="F4012" s="367" t="s">
        <v>15648</v>
      </c>
      <c r="G4012" s="367" t="s">
        <v>15648</v>
      </c>
    </row>
    <row r="4013" spans="1:7">
      <c r="A4013" s="366" t="str">
        <f t="shared" si="62"/>
        <v>SINAPI-I 11673</v>
      </c>
      <c r="B4013" s="367" t="s">
        <v>8342</v>
      </c>
      <c r="C4013" s="367">
        <v>11673</v>
      </c>
      <c r="D4013" s="368" t="s">
        <v>15649</v>
      </c>
      <c r="E4013" s="367" t="s">
        <v>8327</v>
      </c>
      <c r="F4013" s="367" t="s">
        <v>14358</v>
      </c>
      <c r="G4013" s="367" t="s">
        <v>14358</v>
      </c>
    </row>
    <row r="4014" spans="1:7">
      <c r="A4014" s="366" t="str">
        <f t="shared" si="62"/>
        <v>SINAPI-I 11674</v>
      </c>
      <c r="B4014" s="367" t="s">
        <v>8342</v>
      </c>
      <c r="C4014" s="367">
        <v>11674</v>
      </c>
      <c r="D4014" s="368" t="s">
        <v>15650</v>
      </c>
      <c r="E4014" s="367" t="s">
        <v>8327</v>
      </c>
      <c r="F4014" s="367" t="s">
        <v>15651</v>
      </c>
      <c r="G4014" s="367" t="s">
        <v>15651</v>
      </c>
    </row>
    <row r="4015" spans="1:7">
      <c r="A4015" s="366" t="str">
        <f t="shared" si="62"/>
        <v>SINAPI-I 11675</v>
      </c>
      <c r="B4015" s="367" t="s">
        <v>8342</v>
      </c>
      <c r="C4015" s="367">
        <v>11675</v>
      </c>
      <c r="D4015" s="368" t="s">
        <v>15652</v>
      </c>
      <c r="E4015" s="367" t="s">
        <v>8327</v>
      </c>
      <c r="F4015" s="367" t="s">
        <v>15653</v>
      </c>
      <c r="G4015" s="367" t="s">
        <v>15653</v>
      </c>
    </row>
    <row r="4016" spans="1:7">
      <c r="A4016" s="366" t="str">
        <f t="shared" si="62"/>
        <v>SINAPI-I 11676</v>
      </c>
      <c r="B4016" s="367" t="s">
        <v>8342</v>
      </c>
      <c r="C4016" s="367">
        <v>11676</v>
      </c>
      <c r="D4016" s="368" t="s">
        <v>15654</v>
      </c>
      <c r="E4016" s="367" t="s">
        <v>8327</v>
      </c>
      <c r="F4016" s="367" t="s">
        <v>15655</v>
      </c>
      <c r="G4016" s="367" t="s">
        <v>15655</v>
      </c>
    </row>
    <row r="4017" spans="1:7">
      <c r="A4017" s="366" t="str">
        <f t="shared" si="62"/>
        <v>SINAPI-I 11677</v>
      </c>
      <c r="B4017" s="367" t="s">
        <v>8342</v>
      </c>
      <c r="C4017" s="367">
        <v>11677</v>
      </c>
      <c r="D4017" s="368" t="s">
        <v>15656</v>
      </c>
      <c r="E4017" s="367" t="s">
        <v>8327</v>
      </c>
      <c r="F4017" s="367" t="s">
        <v>15657</v>
      </c>
      <c r="G4017" s="367" t="s">
        <v>15657</v>
      </c>
    </row>
    <row r="4018" spans="1:7">
      <c r="A4018" s="366" t="str">
        <f t="shared" si="62"/>
        <v>SINAPI-I 11678</v>
      </c>
      <c r="B4018" s="367" t="s">
        <v>8342</v>
      </c>
      <c r="C4018" s="367">
        <v>11678</v>
      </c>
      <c r="D4018" s="368" t="s">
        <v>15658</v>
      </c>
      <c r="E4018" s="367" t="s">
        <v>8327</v>
      </c>
      <c r="F4018" s="367" t="s">
        <v>15659</v>
      </c>
      <c r="G4018" s="367" t="s">
        <v>15659</v>
      </c>
    </row>
    <row r="4019" spans="1:7">
      <c r="A4019" s="366" t="str">
        <f t="shared" si="62"/>
        <v>SINAPI-I 6038</v>
      </c>
      <c r="B4019" s="367" t="s">
        <v>8342</v>
      </c>
      <c r="C4019" s="367">
        <v>6038</v>
      </c>
      <c r="D4019" s="368" t="s">
        <v>15660</v>
      </c>
      <c r="E4019" s="367" t="s">
        <v>8327</v>
      </c>
      <c r="F4019" s="367" t="s">
        <v>15661</v>
      </c>
      <c r="G4019" s="367" t="s">
        <v>15661</v>
      </c>
    </row>
    <row r="4020" spans="1:7">
      <c r="A4020" s="366" t="str">
        <f t="shared" si="62"/>
        <v>SINAPI-I 11718</v>
      </c>
      <c r="B4020" s="367" t="s">
        <v>8342</v>
      </c>
      <c r="C4020" s="367">
        <v>11718</v>
      </c>
      <c r="D4020" s="368" t="s">
        <v>15662</v>
      </c>
      <c r="E4020" s="367" t="s">
        <v>8327</v>
      </c>
      <c r="F4020" s="367" t="s">
        <v>15663</v>
      </c>
      <c r="G4020" s="367" t="s">
        <v>15663</v>
      </c>
    </row>
    <row r="4021" spans="1:7">
      <c r="A4021" s="366" t="str">
        <f t="shared" si="62"/>
        <v>SINAPI-I 6037</v>
      </c>
      <c r="B4021" s="367" t="s">
        <v>8342</v>
      </c>
      <c r="C4021" s="367">
        <v>6037</v>
      </c>
      <c r="D4021" s="368" t="s">
        <v>15664</v>
      </c>
      <c r="E4021" s="367" t="s">
        <v>8327</v>
      </c>
      <c r="F4021" s="367" t="s">
        <v>12255</v>
      </c>
      <c r="G4021" s="367" t="s">
        <v>12255</v>
      </c>
    </row>
    <row r="4022" spans="1:7">
      <c r="A4022" s="366" t="str">
        <f t="shared" si="62"/>
        <v>SINAPI-I 11719</v>
      </c>
      <c r="B4022" s="367" t="s">
        <v>8342</v>
      </c>
      <c r="C4022" s="367">
        <v>11719</v>
      </c>
      <c r="D4022" s="368" t="s">
        <v>15665</v>
      </c>
      <c r="E4022" s="367" t="s">
        <v>8327</v>
      </c>
      <c r="F4022" s="367" t="s">
        <v>15666</v>
      </c>
      <c r="G4022" s="367" t="s">
        <v>15666</v>
      </c>
    </row>
    <row r="4023" spans="1:7">
      <c r="A4023" s="366" t="str">
        <f t="shared" si="62"/>
        <v>SINAPI-I 6019</v>
      </c>
      <c r="B4023" s="367" t="s">
        <v>8342</v>
      </c>
      <c r="C4023" s="367">
        <v>6019</v>
      </c>
      <c r="D4023" s="368" t="s">
        <v>15667</v>
      </c>
      <c r="E4023" s="367" t="s">
        <v>8327</v>
      </c>
      <c r="F4023" s="367" t="s">
        <v>15668</v>
      </c>
      <c r="G4023" s="367" t="s">
        <v>15668</v>
      </c>
    </row>
    <row r="4024" spans="1:7">
      <c r="A4024" s="366" t="str">
        <f t="shared" si="62"/>
        <v>SINAPI-I 6010</v>
      </c>
      <c r="B4024" s="367" t="s">
        <v>8342</v>
      </c>
      <c r="C4024" s="367">
        <v>6010</v>
      </c>
      <c r="D4024" s="368" t="s">
        <v>15669</v>
      </c>
      <c r="E4024" s="367" t="s">
        <v>8327</v>
      </c>
      <c r="F4024" s="367" t="s">
        <v>15670</v>
      </c>
      <c r="G4024" s="367" t="s">
        <v>15670</v>
      </c>
    </row>
    <row r="4025" spans="1:7">
      <c r="A4025" s="366" t="str">
        <f t="shared" si="62"/>
        <v>SINAPI-I 6017</v>
      </c>
      <c r="B4025" s="367" t="s">
        <v>8342</v>
      </c>
      <c r="C4025" s="367">
        <v>6017</v>
      </c>
      <c r="D4025" s="368" t="s">
        <v>15671</v>
      </c>
      <c r="E4025" s="367" t="s">
        <v>8327</v>
      </c>
      <c r="F4025" s="367" t="s">
        <v>15672</v>
      </c>
      <c r="G4025" s="367" t="s">
        <v>15672</v>
      </c>
    </row>
    <row r="4026" spans="1:7">
      <c r="A4026" s="366" t="str">
        <f t="shared" si="62"/>
        <v>SINAPI-I 6020</v>
      </c>
      <c r="B4026" s="367" t="s">
        <v>8342</v>
      </c>
      <c r="C4026" s="367">
        <v>6020</v>
      </c>
      <c r="D4026" s="368" t="s">
        <v>15673</v>
      </c>
      <c r="E4026" s="367" t="s">
        <v>8327</v>
      </c>
      <c r="F4026" s="367" t="s">
        <v>15674</v>
      </c>
      <c r="G4026" s="367" t="s">
        <v>15674</v>
      </c>
    </row>
    <row r="4027" spans="1:7">
      <c r="A4027" s="366" t="str">
        <f t="shared" si="62"/>
        <v>SINAPI-I 6028</v>
      </c>
      <c r="B4027" s="367" t="s">
        <v>8342</v>
      </c>
      <c r="C4027" s="367">
        <v>6028</v>
      </c>
      <c r="D4027" s="368" t="s">
        <v>15675</v>
      </c>
      <c r="E4027" s="367" t="s">
        <v>8327</v>
      </c>
      <c r="F4027" s="367" t="s">
        <v>15676</v>
      </c>
      <c r="G4027" s="367" t="s">
        <v>15676</v>
      </c>
    </row>
    <row r="4028" spans="1:7">
      <c r="A4028" s="366" t="str">
        <f t="shared" si="62"/>
        <v>SINAPI-I 6011</v>
      </c>
      <c r="B4028" s="367" t="s">
        <v>8342</v>
      </c>
      <c r="C4028" s="367">
        <v>6011</v>
      </c>
      <c r="D4028" s="368" t="s">
        <v>15677</v>
      </c>
      <c r="E4028" s="367" t="s">
        <v>8327</v>
      </c>
      <c r="F4028" s="367" t="s">
        <v>15678</v>
      </c>
      <c r="G4028" s="367" t="s">
        <v>15678</v>
      </c>
    </row>
    <row r="4029" spans="1:7">
      <c r="A4029" s="366" t="str">
        <f t="shared" si="62"/>
        <v>SINAPI-I 6012</v>
      </c>
      <c r="B4029" s="367" t="s">
        <v>8342</v>
      </c>
      <c r="C4029" s="367">
        <v>6012</v>
      </c>
      <c r="D4029" s="368" t="s">
        <v>15679</v>
      </c>
      <c r="E4029" s="367" t="s">
        <v>8327</v>
      </c>
      <c r="F4029" s="367" t="s">
        <v>15680</v>
      </c>
      <c r="G4029" s="367" t="s">
        <v>15680</v>
      </c>
    </row>
    <row r="4030" spans="1:7">
      <c r="A4030" s="366" t="str">
        <f t="shared" si="62"/>
        <v>SINAPI-I 6016</v>
      </c>
      <c r="B4030" s="367" t="s">
        <v>8342</v>
      </c>
      <c r="C4030" s="367">
        <v>6016</v>
      </c>
      <c r="D4030" s="368" t="s">
        <v>15681</v>
      </c>
      <c r="E4030" s="367" t="s">
        <v>8327</v>
      </c>
      <c r="F4030" s="367" t="s">
        <v>14478</v>
      </c>
      <c r="G4030" s="367" t="s">
        <v>14478</v>
      </c>
    </row>
    <row r="4031" spans="1:7">
      <c r="A4031" s="366" t="str">
        <f t="shared" si="62"/>
        <v>SINAPI-I 6027</v>
      </c>
      <c r="B4031" s="367" t="s">
        <v>8342</v>
      </c>
      <c r="C4031" s="367">
        <v>6027</v>
      </c>
      <c r="D4031" s="368" t="s">
        <v>15682</v>
      </c>
      <c r="E4031" s="367" t="s">
        <v>8327</v>
      </c>
      <c r="F4031" s="367" t="s">
        <v>15683</v>
      </c>
      <c r="G4031" s="367" t="s">
        <v>15683</v>
      </c>
    </row>
    <row r="4032" spans="1:7">
      <c r="A4032" s="366" t="str">
        <f t="shared" si="62"/>
        <v>SINAPI-I 6013</v>
      </c>
      <c r="B4032" s="367" t="s">
        <v>8342</v>
      </c>
      <c r="C4032" s="367">
        <v>6013</v>
      </c>
      <c r="D4032" s="368" t="s">
        <v>15684</v>
      </c>
      <c r="E4032" s="367" t="s">
        <v>8327</v>
      </c>
      <c r="F4032" s="367" t="s">
        <v>15685</v>
      </c>
      <c r="G4032" s="367" t="s">
        <v>15685</v>
      </c>
    </row>
    <row r="4033" spans="1:7">
      <c r="A4033" s="366" t="str">
        <f t="shared" si="62"/>
        <v>SINAPI-I 6015</v>
      </c>
      <c r="B4033" s="367" t="s">
        <v>8342</v>
      </c>
      <c r="C4033" s="367">
        <v>6015</v>
      </c>
      <c r="D4033" s="368" t="s">
        <v>15686</v>
      </c>
      <c r="E4033" s="367" t="s">
        <v>8327</v>
      </c>
      <c r="F4033" s="367" t="s">
        <v>15687</v>
      </c>
      <c r="G4033" s="367" t="s">
        <v>15687</v>
      </c>
    </row>
    <row r="4034" spans="1:7">
      <c r="A4034" s="366" t="str">
        <f t="shared" si="62"/>
        <v>SINAPI-I 6014</v>
      </c>
      <c r="B4034" s="367" t="s">
        <v>8342</v>
      </c>
      <c r="C4034" s="367">
        <v>6014</v>
      </c>
      <c r="D4034" s="368" t="s">
        <v>15688</v>
      </c>
      <c r="E4034" s="367" t="s">
        <v>8327</v>
      </c>
      <c r="F4034" s="367" t="s">
        <v>15689</v>
      </c>
      <c r="G4034" s="367" t="s">
        <v>15689</v>
      </c>
    </row>
    <row r="4035" spans="1:7">
      <c r="A4035" s="366" t="str">
        <f t="shared" si="62"/>
        <v>SINAPI-I 6006</v>
      </c>
      <c r="B4035" s="367" t="s">
        <v>8342</v>
      </c>
      <c r="C4035" s="367">
        <v>6006</v>
      </c>
      <c r="D4035" s="368" t="s">
        <v>15690</v>
      </c>
      <c r="E4035" s="367" t="s">
        <v>8327</v>
      </c>
      <c r="F4035" s="367" t="s">
        <v>15691</v>
      </c>
      <c r="G4035" s="367" t="s">
        <v>15691</v>
      </c>
    </row>
    <row r="4036" spans="1:7">
      <c r="A4036" s="366" t="str">
        <f t="shared" si="62"/>
        <v>SINAPI-I 6005</v>
      </c>
      <c r="B4036" s="367" t="s">
        <v>8342</v>
      </c>
      <c r="C4036" s="367">
        <v>6005</v>
      </c>
      <c r="D4036" s="368" t="s">
        <v>15692</v>
      </c>
      <c r="E4036" s="367" t="s">
        <v>8327</v>
      </c>
      <c r="F4036" s="367" t="s">
        <v>15693</v>
      </c>
      <c r="G4036" s="367" t="s">
        <v>15693</v>
      </c>
    </row>
    <row r="4037" spans="1:7">
      <c r="A4037" s="366" t="str">
        <f t="shared" si="62"/>
        <v>SINAPI-I 11756</v>
      </c>
      <c r="B4037" s="367" t="s">
        <v>8342</v>
      </c>
      <c r="C4037" s="367">
        <v>11756</v>
      </c>
      <c r="D4037" s="368" t="s">
        <v>15694</v>
      </c>
      <c r="E4037" s="367" t="s">
        <v>8327</v>
      </c>
      <c r="F4037" s="367" t="s">
        <v>15695</v>
      </c>
      <c r="G4037" s="367" t="s">
        <v>15695</v>
      </c>
    </row>
    <row r="4038" spans="1:7" ht="22.5">
      <c r="A4038" s="366" t="str">
        <f t="shared" si="62"/>
        <v>SINAPI-I 10904</v>
      </c>
      <c r="B4038" s="367" t="s">
        <v>8342</v>
      </c>
      <c r="C4038" s="367">
        <v>10904</v>
      </c>
      <c r="D4038" s="368" t="s">
        <v>15696</v>
      </c>
      <c r="E4038" s="367" t="s">
        <v>8327</v>
      </c>
      <c r="F4038" s="367" t="s">
        <v>15697</v>
      </c>
      <c r="G4038" s="367" t="s">
        <v>15697</v>
      </c>
    </row>
    <row r="4039" spans="1:7">
      <c r="A4039" s="366" t="str">
        <f t="shared" ref="A4039:A4102" si="63">CONCATENAR</f>
        <v>SINAPI-I 11752</v>
      </c>
      <c r="B4039" s="367" t="s">
        <v>8342</v>
      </c>
      <c r="C4039" s="367">
        <v>11752</v>
      </c>
      <c r="D4039" s="368" t="s">
        <v>15698</v>
      </c>
      <c r="E4039" s="367" t="s">
        <v>8327</v>
      </c>
      <c r="F4039" s="367" t="s">
        <v>15699</v>
      </c>
      <c r="G4039" s="367" t="s">
        <v>15699</v>
      </c>
    </row>
    <row r="4040" spans="1:7">
      <c r="A4040" s="366" t="str">
        <f t="shared" si="63"/>
        <v>SINAPI-I 11753</v>
      </c>
      <c r="B4040" s="367" t="s">
        <v>8342</v>
      </c>
      <c r="C4040" s="367">
        <v>11753</v>
      </c>
      <c r="D4040" s="368" t="s">
        <v>15700</v>
      </c>
      <c r="E4040" s="367" t="s">
        <v>8327</v>
      </c>
      <c r="F4040" s="367" t="s">
        <v>15701</v>
      </c>
      <c r="G4040" s="367" t="s">
        <v>15701</v>
      </c>
    </row>
    <row r="4041" spans="1:7">
      <c r="A4041" s="366" t="str">
        <f t="shared" si="63"/>
        <v>SINAPI-I 6021</v>
      </c>
      <c r="B4041" s="367" t="s">
        <v>8342</v>
      </c>
      <c r="C4041" s="367">
        <v>6021</v>
      </c>
      <c r="D4041" s="368" t="s">
        <v>15702</v>
      </c>
      <c r="E4041" s="367" t="s">
        <v>8327</v>
      </c>
      <c r="F4041" s="367" t="s">
        <v>15703</v>
      </c>
      <c r="G4041" s="367" t="s">
        <v>15703</v>
      </c>
    </row>
    <row r="4042" spans="1:7">
      <c r="A4042" s="366" t="str">
        <f t="shared" si="63"/>
        <v>SINAPI-I 6024</v>
      </c>
      <c r="B4042" s="367" t="s">
        <v>8342</v>
      </c>
      <c r="C4042" s="367">
        <v>6024</v>
      </c>
      <c r="D4042" s="368" t="s">
        <v>15704</v>
      </c>
      <c r="E4042" s="367" t="s">
        <v>8327</v>
      </c>
      <c r="F4042" s="367" t="s">
        <v>15705</v>
      </c>
      <c r="G4042" s="367" t="s">
        <v>15705</v>
      </c>
    </row>
    <row r="4043" spans="1:7">
      <c r="A4043" s="366" t="str">
        <f t="shared" si="63"/>
        <v>SINAPI-I 38379</v>
      </c>
      <c r="B4043" s="367" t="s">
        <v>8342</v>
      </c>
      <c r="C4043" s="367">
        <v>38379</v>
      </c>
      <c r="D4043" s="368" t="s">
        <v>15706</v>
      </c>
      <c r="E4043" s="367" t="s">
        <v>8523</v>
      </c>
      <c r="F4043" s="367" t="s">
        <v>15707</v>
      </c>
      <c r="G4043" s="367" t="s">
        <v>15707</v>
      </c>
    </row>
    <row r="4044" spans="1:7">
      <c r="A4044" s="366" t="str">
        <f t="shared" si="63"/>
        <v>SINAPI-I 13897</v>
      </c>
      <c r="B4044" s="367" t="s">
        <v>8342</v>
      </c>
      <c r="C4044" s="367">
        <v>13897</v>
      </c>
      <c r="D4044" s="368" t="s">
        <v>15708</v>
      </c>
      <c r="E4044" s="367" t="s">
        <v>8327</v>
      </c>
      <c r="F4044" s="367" t="s">
        <v>15709</v>
      </c>
      <c r="G4044" s="367" t="s">
        <v>15709</v>
      </c>
    </row>
    <row r="4045" spans="1:7">
      <c r="A4045" s="366" t="str">
        <f t="shared" si="63"/>
        <v>SINAPI-I 10640</v>
      </c>
      <c r="B4045" s="367" t="s">
        <v>8342</v>
      </c>
      <c r="C4045" s="367">
        <v>10640</v>
      </c>
      <c r="D4045" s="368" t="s">
        <v>15710</v>
      </c>
      <c r="E4045" s="367" t="s">
        <v>8327</v>
      </c>
      <c r="F4045" s="367" t="s">
        <v>15711</v>
      </c>
      <c r="G4045" s="367" t="s">
        <v>15711</v>
      </c>
    </row>
    <row r="4046" spans="1:7">
      <c r="A4046" s="366" t="str">
        <f t="shared" si="63"/>
        <v>SINAPI-I 11086</v>
      </c>
      <c r="B4046" s="367" t="s">
        <v>8342</v>
      </c>
      <c r="C4046" s="367">
        <v>11086</v>
      </c>
      <c r="D4046" s="368" t="s">
        <v>15712</v>
      </c>
      <c r="E4046" s="367" t="s">
        <v>8879</v>
      </c>
      <c r="F4046" s="367" t="s">
        <v>15713</v>
      </c>
      <c r="G4046" s="367" t="s">
        <v>15713</v>
      </c>
    </row>
    <row r="4047" spans="1:7">
      <c r="A4047" s="366" t="str">
        <f t="shared" si="63"/>
        <v>SINAPI-I 34356</v>
      </c>
      <c r="B4047" s="367" t="s">
        <v>8342</v>
      </c>
      <c r="C4047" s="367">
        <v>34356</v>
      </c>
      <c r="D4047" s="368" t="s">
        <v>15714</v>
      </c>
      <c r="E4047" s="367" t="s">
        <v>8574</v>
      </c>
      <c r="F4047" s="367" t="s">
        <v>15715</v>
      </c>
      <c r="G4047" s="367" t="s">
        <v>15715</v>
      </c>
    </row>
    <row r="4048" spans="1:7">
      <c r="A4048" s="366" t="str">
        <f t="shared" si="63"/>
        <v>SINAPI-I 34357</v>
      </c>
      <c r="B4048" s="367" t="s">
        <v>8342</v>
      </c>
      <c r="C4048" s="367">
        <v>34357</v>
      </c>
      <c r="D4048" s="368" t="s">
        <v>15716</v>
      </c>
      <c r="E4048" s="367" t="s">
        <v>8574</v>
      </c>
      <c r="F4048" s="367" t="s">
        <v>11416</v>
      </c>
      <c r="G4048" s="367" t="s">
        <v>11416</v>
      </c>
    </row>
    <row r="4049" spans="1:7">
      <c r="A4049" s="366" t="str">
        <f t="shared" si="63"/>
        <v>SINAPI-I 37329</v>
      </c>
      <c r="B4049" s="367" t="s">
        <v>8342</v>
      </c>
      <c r="C4049" s="367">
        <v>37329</v>
      </c>
      <c r="D4049" s="368" t="s">
        <v>15717</v>
      </c>
      <c r="E4049" s="367" t="s">
        <v>8574</v>
      </c>
      <c r="F4049" s="367" t="s">
        <v>15718</v>
      </c>
      <c r="G4049" s="367" t="s">
        <v>15718</v>
      </c>
    </row>
    <row r="4050" spans="1:7">
      <c r="A4050" s="366" t="str">
        <f t="shared" si="63"/>
        <v>SINAPI-I 37398</v>
      </c>
      <c r="B4050" s="367" t="s">
        <v>8342</v>
      </c>
      <c r="C4050" s="367">
        <v>37398</v>
      </c>
      <c r="D4050" s="368" t="s">
        <v>15719</v>
      </c>
      <c r="E4050" s="367" t="s">
        <v>8574</v>
      </c>
      <c r="F4050" s="367" t="s">
        <v>15720</v>
      </c>
      <c r="G4050" s="367" t="s">
        <v>15720</v>
      </c>
    </row>
    <row r="4051" spans="1:7">
      <c r="A4051" s="366" t="str">
        <f t="shared" si="63"/>
        <v>SINAPI-I 2510</v>
      </c>
      <c r="B4051" s="367" t="s">
        <v>8342</v>
      </c>
      <c r="C4051" s="367">
        <v>2510</v>
      </c>
      <c r="D4051" s="368" t="s">
        <v>15721</v>
      </c>
      <c r="E4051" s="367" t="s">
        <v>8327</v>
      </c>
      <c r="F4051" s="367" t="s">
        <v>11434</v>
      </c>
      <c r="G4051" s="367" t="s">
        <v>11434</v>
      </c>
    </row>
    <row r="4052" spans="1:7" ht="22.5">
      <c r="A4052" s="366" t="str">
        <f t="shared" si="63"/>
        <v>SINAPI-I 12359</v>
      </c>
      <c r="B4052" s="367" t="s">
        <v>8342</v>
      </c>
      <c r="C4052" s="367">
        <v>12359</v>
      </c>
      <c r="D4052" s="368" t="s">
        <v>15722</v>
      </c>
      <c r="E4052" s="367" t="s">
        <v>8327</v>
      </c>
      <c r="F4052" s="367" t="s">
        <v>15723</v>
      </c>
      <c r="G4052" s="367" t="s">
        <v>15723</v>
      </c>
    </row>
    <row r="4053" spans="1:7">
      <c r="A4053" s="366" t="str">
        <f t="shared" si="63"/>
        <v>SINAPI-I 5320</v>
      </c>
      <c r="B4053" s="367" t="s">
        <v>8342</v>
      </c>
      <c r="C4053" s="367">
        <v>5320</v>
      </c>
      <c r="D4053" s="368" t="s">
        <v>15724</v>
      </c>
      <c r="E4053" s="367" t="s">
        <v>8551</v>
      </c>
      <c r="F4053" s="367" t="s">
        <v>15725</v>
      </c>
      <c r="G4053" s="367" t="s">
        <v>15725</v>
      </c>
    </row>
    <row r="4054" spans="1:7">
      <c r="A4054" s="366" t="str">
        <f t="shared" si="63"/>
        <v>SINAPI-I 7353</v>
      </c>
      <c r="B4054" s="367" t="s">
        <v>8342</v>
      </c>
      <c r="C4054" s="367">
        <v>7353</v>
      </c>
      <c r="D4054" s="368" t="s">
        <v>15726</v>
      </c>
      <c r="E4054" s="367" t="s">
        <v>8551</v>
      </c>
      <c r="F4054" s="367" t="s">
        <v>10450</v>
      </c>
      <c r="G4054" s="367" t="s">
        <v>10450</v>
      </c>
    </row>
    <row r="4055" spans="1:7">
      <c r="A4055" s="366" t="str">
        <f t="shared" si="63"/>
        <v>SINAPI-I 36144</v>
      </c>
      <c r="B4055" s="367" t="s">
        <v>8342</v>
      </c>
      <c r="C4055" s="367">
        <v>36144</v>
      </c>
      <c r="D4055" s="368" t="s">
        <v>15727</v>
      </c>
      <c r="E4055" s="367" t="s">
        <v>8327</v>
      </c>
      <c r="F4055" s="367" t="s">
        <v>8433</v>
      </c>
      <c r="G4055" s="367" t="s">
        <v>8433</v>
      </c>
    </row>
    <row r="4056" spans="1:7">
      <c r="A4056" s="366" t="str">
        <f t="shared" si="63"/>
        <v>SINAPI-I 10518</v>
      </c>
      <c r="B4056" s="367" t="s">
        <v>8342</v>
      </c>
      <c r="C4056" s="367">
        <v>10518</v>
      </c>
      <c r="D4056" s="368" t="s">
        <v>15728</v>
      </c>
      <c r="E4056" s="367" t="s">
        <v>8327</v>
      </c>
      <c r="F4056" s="367" t="s">
        <v>15729</v>
      </c>
      <c r="G4056" s="367" t="s">
        <v>15729</v>
      </c>
    </row>
    <row r="4057" spans="1:7" ht="33.75">
      <c r="A4057" s="366" t="str">
        <f t="shared" si="63"/>
        <v>SINAPI-I 36530</v>
      </c>
      <c r="B4057" s="367" t="s">
        <v>8342</v>
      </c>
      <c r="C4057" s="367">
        <v>36530</v>
      </c>
      <c r="D4057" s="368" t="s">
        <v>15730</v>
      </c>
      <c r="E4057" s="367" t="s">
        <v>8327</v>
      </c>
      <c r="F4057" s="367" t="s">
        <v>15731</v>
      </c>
      <c r="G4057" s="367" t="s">
        <v>15731</v>
      </c>
    </row>
    <row r="4058" spans="1:7" ht="33.75">
      <c r="A4058" s="366" t="str">
        <f t="shared" si="63"/>
        <v>SINAPI-I 6046</v>
      </c>
      <c r="B4058" s="367" t="s">
        <v>8342</v>
      </c>
      <c r="C4058" s="367">
        <v>6046</v>
      </c>
      <c r="D4058" s="368" t="s">
        <v>15732</v>
      </c>
      <c r="E4058" s="367" t="s">
        <v>8327</v>
      </c>
      <c r="F4058" s="367" t="s">
        <v>15733</v>
      </c>
      <c r="G4058" s="367" t="s">
        <v>15733</v>
      </c>
    </row>
    <row r="4059" spans="1:7" ht="33.75">
      <c r="A4059" s="366" t="str">
        <f t="shared" si="63"/>
        <v>SINAPI-I 36531</v>
      </c>
      <c r="B4059" s="367" t="s">
        <v>8342</v>
      </c>
      <c r="C4059" s="367">
        <v>36531</v>
      </c>
      <c r="D4059" s="368" t="s">
        <v>15734</v>
      </c>
      <c r="E4059" s="367" t="s">
        <v>8327</v>
      </c>
      <c r="F4059" s="367" t="s">
        <v>15735</v>
      </c>
      <c r="G4059" s="367" t="s">
        <v>15735</v>
      </c>
    </row>
    <row r="4060" spans="1:7">
      <c r="A4060" s="366" t="str">
        <f t="shared" si="63"/>
        <v>SINAPI-I 34684</v>
      </c>
      <c r="B4060" s="367" t="s">
        <v>8342</v>
      </c>
      <c r="C4060" s="367">
        <v>34684</v>
      </c>
      <c r="D4060" s="368" t="s">
        <v>15736</v>
      </c>
      <c r="E4060" s="367" t="s">
        <v>8464</v>
      </c>
      <c r="F4060" s="367" t="s">
        <v>15737</v>
      </c>
      <c r="G4060" s="367" t="s">
        <v>15737</v>
      </c>
    </row>
    <row r="4061" spans="1:7">
      <c r="A4061" s="366" t="str">
        <f t="shared" si="63"/>
        <v>SINAPI-I 34683</v>
      </c>
      <c r="B4061" s="367" t="s">
        <v>8342</v>
      </c>
      <c r="C4061" s="367">
        <v>34683</v>
      </c>
      <c r="D4061" s="368" t="s">
        <v>15738</v>
      </c>
      <c r="E4061" s="367" t="s">
        <v>8464</v>
      </c>
      <c r="F4061" s="367" t="s">
        <v>15739</v>
      </c>
      <c r="G4061" s="367" t="s">
        <v>15739</v>
      </c>
    </row>
    <row r="4062" spans="1:7" ht="22.5">
      <c r="A4062" s="366" t="str">
        <f t="shared" si="63"/>
        <v>SINAPI-I 533</v>
      </c>
      <c r="B4062" s="367" t="s">
        <v>8342</v>
      </c>
      <c r="C4062" s="367">
        <v>533</v>
      </c>
      <c r="D4062" s="368" t="s">
        <v>15740</v>
      </c>
      <c r="E4062" s="367" t="s">
        <v>8464</v>
      </c>
      <c r="F4062" s="367" t="s">
        <v>10659</v>
      </c>
      <c r="G4062" s="367" t="s">
        <v>10659</v>
      </c>
    </row>
    <row r="4063" spans="1:7">
      <c r="A4063" s="366" t="str">
        <f t="shared" si="63"/>
        <v>SINAPI-I 10515</v>
      </c>
      <c r="B4063" s="367" t="s">
        <v>8342</v>
      </c>
      <c r="C4063" s="367">
        <v>10515</v>
      </c>
      <c r="D4063" s="368" t="s">
        <v>15741</v>
      </c>
      <c r="E4063" s="367" t="s">
        <v>8464</v>
      </c>
      <c r="F4063" s="367" t="s">
        <v>13885</v>
      </c>
      <c r="G4063" s="367" t="s">
        <v>13885</v>
      </c>
    </row>
    <row r="4064" spans="1:7">
      <c r="A4064" s="366" t="str">
        <f t="shared" si="63"/>
        <v>SINAPI-I 536</v>
      </c>
      <c r="B4064" s="367" t="s">
        <v>8342</v>
      </c>
      <c r="C4064" s="367">
        <v>536</v>
      </c>
      <c r="D4064" s="368" t="s">
        <v>15742</v>
      </c>
      <c r="E4064" s="367" t="s">
        <v>8464</v>
      </c>
      <c r="F4064" s="367" t="s">
        <v>14154</v>
      </c>
      <c r="G4064" s="367" t="s">
        <v>14154</v>
      </c>
    </row>
    <row r="4065" spans="1:7">
      <c r="A4065" s="366" t="str">
        <f t="shared" si="63"/>
        <v>SINAPI-I 153</v>
      </c>
      <c r="B4065" s="367" t="s">
        <v>8342</v>
      </c>
      <c r="C4065" s="367">
        <v>153</v>
      </c>
      <c r="D4065" s="368" t="s">
        <v>15743</v>
      </c>
      <c r="E4065" s="367" t="s">
        <v>8551</v>
      </c>
      <c r="F4065" s="367" t="s">
        <v>15744</v>
      </c>
      <c r="G4065" s="367" t="s">
        <v>15744</v>
      </c>
    </row>
    <row r="4066" spans="1:7">
      <c r="A4066" s="366" t="str">
        <f t="shared" si="63"/>
        <v>SINAPI-I 34682</v>
      </c>
      <c r="B4066" s="367" t="s">
        <v>8342</v>
      </c>
      <c r="C4066" s="367">
        <v>34682</v>
      </c>
      <c r="D4066" s="368" t="s">
        <v>15745</v>
      </c>
      <c r="E4066" s="367" t="s">
        <v>8464</v>
      </c>
      <c r="F4066" s="367" t="s">
        <v>15746</v>
      </c>
      <c r="G4066" s="367" t="s">
        <v>15746</v>
      </c>
    </row>
    <row r="4067" spans="1:7">
      <c r="A4067" s="366" t="str">
        <f t="shared" si="63"/>
        <v>SINAPI-I 20205</v>
      </c>
      <c r="B4067" s="367" t="s">
        <v>8342</v>
      </c>
      <c r="C4067" s="367">
        <v>20205</v>
      </c>
      <c r="D4067" s="368" t="s">
        <v>15747</v>
      </c>
      <c r="E4067" s="367" t="s">
        <v>8523</v>
      </c>
      <c r="F4067" s="367" t="s">
        <v>8608</v>
      </c>
      <c r="G4067" s="367" t="s">
        <v>8608</v>
      </c>
    </row>
    <row r="4068" spans="1:7">
      <c r="A4068" s="366" t="str">
        <f t="shared" si="63"/>
        <v>SINAPI-I 4412</v>
      </c>
      <c r="B4068" s="367" t="s">
        <v>8342</v>
      </c>
      <c r="C4068" s="367">
        <v>4412</v>
      </c>
      <c r="D4068" s="368" t="s">
        <v>15748</v>
      </c>
      <c r="E4068" s="367" t="s">
        <v>8523</v>
      </c>
      <c r="F4068" s="367" t="s">
        <v>14776</v>
      </c>
      <c r="G4068" s="367" t="s">
        <v>14776</v>
      </c>
    </row>
    <row r="4069" spans="1:7">
      <c r="A4069" s="366" t="str">
        <f t="shared" si="63"/>
        <v>SINAPI-I 4408</v>
      </c>
      <c r="B4069" s="367" t="s">
        <v>8342</v>
      </c>
      <c r="C4069" s="367">
        <v>4408</v>
      </c>
      <c r="D4069" s="368" t="s">
        <v>15749</v>
      </c>
      <c r="E4069" s="367" t="s">
        <v>8523</v>
      </c>
      <c r="F4069" s="367" t="s">
        <v>8964</v>
      </c>
      <c r="G4069" s="367" t="s">
        <v>8964</v>
      </c>
    </row>
    <row r="4070" spans="1:7">
      <c r="A4070" s="366" t="str">
        <f t="shared" si="63"/>
        <v>SINAPI-I 4505</v>
      </c>
      <c r="B4070" s="367" t="s">
        <v>8342</v>
      </c>
      <c r="C4070" s="367">
        <v>4505</v>
      </c>
      <c r="D4070" s="368" t="s">
        <v>15750</v>
      </c>
      <c r="E4070" s="367" t="s">
        <v>8523</v>
      </c>
      <c r="F4070" s="367" t="s">
        <v>8737</v>
      </c>
      <c r="G4070" s="367" t="s">
        <v>8737</v>
      </c>
    </row>
    <row r="4071" spans="1:7">
      <c r="A4071" s="366" t="str">
        <f t="shared" si="63"/>
        <v>SINAPI-I 10559</v>
      </c>
      <c r="B4071" s="367" t="s">
        <v>8342</v>
      </c>
      <c r="C4071" s="367">
        <v>10559</v>
      </c>
      <c r="D4071" s="368" t="s">
        <v>15751</v>
      </c>
      <c r="E4071" s="367" t="s">
        <v>8327</v>
      </c>
      <c r="F4071" s="367" t="s">
        <v>15752</v>
      </c>
      <c r="G4071" s="367" t="s">
        <v>15752</v>
      </c>
    </row>
    <row r="4072" spans="1:7">
      <c r="A4072" s="366" t="str">
        <f t="shared" si="63"/>
        <v>SINAPI-I 10664</v>
      </c>
      <c r="B4072" s="367" t="s">
        <v>8342</v>
      </c>
      <c r="C4072" s="367">
        <v>10664</v>
      </c>
      <c r="D4072" s="368" t="s">
        <v>15753</v>
      </c>
      <c r="E4072" s="367" t="s">
        <v>8327</v>
      </c>
      <c r="F4072" s="367" t="s">
        <v>15754</v>
      </c>
      <c r="G4072" s="367" t="s">
        <v>15754</v>
      </c>
    </row>
    <row r="4073" spans="1:7">
      <c r="A4073" s="366" t="str">
        <f t="shared" si="63"/>
        <v>SINAPI-I 36250</v>
      </c>
      <c r="B4073" s="367" t="s">
        <v>8342</v>
      </c>
      <c r="C4073" s="367">
        <v>36250</v>
      </c>
      <c r="D4073" s="368" t="s">
        <v>15755</v>
      </c>
      <c r="E4073" s="367" t="s">
        <v>8523</v>
      </c>
      <c r="F4073" s="367" t="s">
        <v>15756</v>
      </c>
      <c r="G4073" s="367" t="s">
        <v>15756</v>
      </c>
    </row>
    <row r="4074" spans="1:7">
      <c r="A4074" s="366" t="str">
        <f t="shared" si="63"/>
        <v>SINAPI-I 10857</v>
      </c>
      <c r="B4074" s="367" t="s">
        <v>8342</v>
      </c>
      <c r="C4074" s="367">
        <v>10857</v>
      </c>
      <c r="D4074" s="368" t="s">
        <v>15757</v>
      </c>
      <c r="E4074" s="367" t="s">
        <v>8523</v>
      </c>
      <c r="F4074" s="367" t="s">
        <v>10071</v>
      </c>
      <c r="G4074" s="367" t="s">
        <v>10071</v>
      </c>
    </row>
    <row r="4075" spans="1:7">
      <c r="A4075" s="366" t="str">
        <f t="shared" si="63"/>
        <v>SINAPI-I 4803</v>
      </c>
      <c r="B4075" s="367" t="s">
        <v>8342</v>
      </c>
      <c r="C4075" s="367">
        <v>4803</v>
      </c>
      <c r="D4075" s="368" t="s">
        <v>15758</v>
      </c>
      <c r="E4075" s="367" t="s">
        <v>8523</v>
      </c>
      <c r="F4075" s="367" t="s">
        <v>15759</v>
      </c>
      <c r="G4075" s="367" t="s">
        <v>15759</v>
      </c>
    </row>
    <row r="4076" spans="1:7">
      <c r="A4076" s="366" t="str">
        <f t="shared" si="63"/>
        <v>SINAPI-I 6186</v>
      </c>
      <c r="B4076" s="367" t="s">
        <v>8342</v>
      </c>
      <c r="C4076" s="367">
        <v>6186</v>
      </c>
      <c r="D4076" s="368" t="s">
        <v>15760</v>
      </c>
      <c r="E4076" s="367" t="s">
        <v>8523</v>
      </c>
      <c r="F4076" s="367" t="s">
        <v>15761</v>
      </c>
      <c r="G4076" s="367" t="s">
        <v>15761</v>
      </c>
    </row>
    <row r="4077" spans="1:7">
      <c r="A4077" s="366" t="str">
        <f t="shared" si="63"/>
        <v>SINAPI-I 4829</v>
      </c>
      <c r="B4077" s="367" t="s">
        <v>8342</v>
      </c>
      <c r="C4077" s="367">
        <v>4829</v>
      </c>
      <c r="D4077" s="368" t="s">
        <v>15762</v>
      </c>
      <c r="E4077" s="367" t="s">
        <v>8523</v>
      </c>
      <c r="F4077" s="367" t="s">
        <v>15763</v>
      </c>
      <c r="G4077" s="367" t="s">
        <v>15763</v>
      </c>
    </row>
    <row r="4078" spans="1:7">
      <c r="A4078" s="366" t="str">
        <f t="shared" si="63"/>
        <v>SINAPI-I 39829</v>
      </c>
      <c r="B4078" s="367" t="s">
        <v>8342</v>
      </c>
      <c r="C4078" s="367">
        <v>39829</v>
      </c>
      <c r="D4078" s="368" t="s">
        <v>15764</v>
      </c>
      <c r="E4078" s="367" t="s">
        <v>8523</v>
      </c>
      <c r="F4078" s="367" t="s">
        <v>15765</v>
      </c>
      <c r="G4078" s="367" t="s">
        <v>15765</v>
      </c>
    </row>
    <row r="4079" spans="1:7" ht="22.5">
      <c r="A4079" s="366" t="str">
        <f t="shared" si="63"/>
        <v>SINAPI-I 20231</v>
      </c>
      <c r="B4079" s="367" t="s">
        <v>8342</v>
      </c>
      <c r="C4079" s="367">
        <v>20231</v>
      </c>
      <c r="D4079" s="368" t="s">
        <v>15766</v>
      </c>
      <c r="E4079" s="367" t="s">
        <v>8523</v>
      </c>
      <c r="F4079" s="367" t="s">
        <v>15767</v>
      </c>
      <c r="G4079" s="367" t="s">
        <v>15767</v>
      </c>
    </row>
    <row r="4080" spans="1:7">
      <c r="A4080" s="366" t="str">
        <f t="shared" si="63"/>
        <v>SINAPI-I 4804</v>
      </c>
      <c r="B4080" s="367" t="s">
        <v>8342</v>
      </c>
      <c r="C4080" s="367">
        <v>4804</v>
      </c>
      <c r="D4080" s="368" t="s">
        <v>15768</v>
      </c>
      <c r="E4080" s="367" t="s">
        <v>8523</v>
      </c>
      <c r="F4080" s="367" t="s">
        <v>15769</v>
      </c>
      <c r="G4080" s="367" t="s">
        <v>15769</v>
      </c>
    </row>
    <row r="4081" spans="1:7">
      <c r="A4081" s="366" t="str">
        <f t="shared" si="63"/>
        <v>SINAPI-I 34680</v>
      </c>
      <c r="B4081" s="367" t="s">
        <v>8342</v>
      </c>
      <c r="C4081" s="367">
        <v>34680</v>
      </c>
      <c r="D4081" s="368" t="s">
        <v>15770</v>
      </c>
      <c r="E4081" s="367" t="s">
        <v>8523</v>
      </c>
      <c r="F4081" s="367" t="s">
        <v>15771</v>
      </c>
      <c r="G4081" s="367" t="s">
        <v>15771</v>
      </c>
    </row>
    <row r="4082" spans="1:7">
      <c r="A4082" s="366" t="str">
        <f t="shared" si="63"/>
        <v>SINAPI-I 11573</v>
      </c>
      <c r="B4082" s="367" t="s">
        <v>8342</v>
      </c>
      <c r="C4082" s="367">
        <v>11573</v>
      </c>
      <c r="D4082" s="368" t="s">
        <v>15772</v>
      </c>
      <c r="E4082" s="367" t="s">
        <v>8327</v>
      </c>
      <c r="F4082" s="367" t="s">
        <v>14300</v>
      </c>
      <c r="G4082" s="367" t="s">
        <v>14300</v>
      </c>
    </row>
    <row r="4083" spans="1:7">
      <c r="A4083" s="366" t="str">
        <f t="shared" si="63"/>
        <v>SINAPI-I 38401</v>
      </c>
      <c r="B4083" s="367" t="s">
        <v>8342</v>
      </c>
      <c r="C4083" s="367">
        <v>38401</v>
      </c>
      <c r="D4083" s="368" t="s">
        <v>15773</v>
      </c>
      <c r="E4083" s="367" t="s">
        <v>8327</v>
      </c>
      <c r="F4083" s="367" t="s">
        <v>9491</v>
      </c>
      <c r="G4083" s="367" t="s">
        <v>9491</v>
      </c>
    </row>
    <row r="4084" spans="1:7" ht="22.5">
      <c r="A4084" s="366" t="str">
        <f t="shared" si="63"/>
        <v>SINAPI-I 38179</v>
      </c>
      <c r="B4084" s="367" t="s">
        <v>8342</v>
      </c>
      <c r="C4084" s="367">
        <v>38179</v>
      </c>
      <c r="D4084" s="368" t="s">
        <v>15774</v>
      </c>
      <c r="E4084" s="367" t="s">
        <v>8327</v>
      </c>
      <c r="F4084" s="367" t="s">
        <v>15775</v>
      </c>
      <c r="G4084" s="367" t="s">
        <v>15775</v>
      </c>
    </row>
    <row r="4085" spans="1:7">
      <c r="A4085" s="366" t="str">
        <f t="shared" si="63"/>
        <v>SINAPI-I 11575</v>
      </c>
      <c r="B4085" s="367" t="s">
        <v>8342</v>
      </c>
      <c r="C4085" s="367">
        <v>11575</v>
      </c>
      <c r="D4085" s="368" t="s">
        <v>15776</v>
      </c>
      <c r="E4085" s="367" t="s">
        <v>8327</v>
      </c>
      <c r="F4085" s="367" t="s">
        <v>15777</v>
      </c>
      <c r="G4085" s="367" t="s">
        <v>15777</v>
      </c>
    </row>
    <row r="4086" spans="1:7">
      <c r="A4086" s="366" t="str">
        <f t="shared" si="63"/>
        <v>SINAPI-I 20256</v>
      </c>
      <c r="B4086" s="367" t="s">
        <v>8342</v>
      </c>
      <c r="C4086" s="367">
        <v>20256</v>
      </c>
      <c r="D4086" s="368" t="s">
        <v>15778</v>
      </c>
      <c r="E4086" s="367" t="s">
        <v>8327</v>
      </c>
      <c r="F4086" s="367" t="s">
        <v>8399</v>
      </c>
      <c r="G4086" s="367" t="s">
        <v>8399</v>
      </c>
    </row>
    <row r="4087" spans="1:7" ht="22.5">
      <c r="A4087" s="366" t="str">
        <f t="shared" si="63"/>
        <v>SINAPI-I 14511</v>
      </c>
      <c r="B4087" s="367" t="s">
        <v>8342</v>
      </c>
      <c r="C4087" s="367">
        <v>14511</v>
      </c>
      <c r="D4087" s="368" t="s">
        <v>15779</v>
      </c>
      <c r="E4087" s="367" t="s">
        <v>8327</v>
      </c>
      <c r="F4087" s="367" t="s">
        <v>15780</v>
      </c>
      <c r="G4087" s="367" t="s">
        <v>15780</v>
      </c>
    </row>
    <row r="4088" spans="1:7" ht="22.5">
      <c r="A4088" s="366" t="str">
        <f t="shared" si="63"/>
        <v>SINAPI-I 10642</v>
      </c>
      <c r="B4088" s="367" t="s">
        <v>8342</v>
      </c>
      <c r="C4088" s="367">
        <v>10642</v>
      </c>
      <c r="D4088" s="368" t="s">
        <v>15781</v>
      </c>
      <c r="E4088" s="367" t="s">
        <v>8327</v>
      </c>
      <c r="F4088" s="367" t="s">
        <v>15782</v>
      </c>
      <c r="G4088" s="367" t="s">
        <v>15782</v>
      </c>
    </row>
    <row r="4089" spans="1:7" ht="22.5">
      <c r="A4089" s="366" t="str">
        <f t="shared" si="63"/>
        <v>SINAPI-I 14489</v>
      </c>
      <c r="B4089" s="367" t="s">
        <v>8342</v>
      </c>
      <c r="C4089" s="367">
        <v>14489</v>
      </c>
      <c r="D4089" s="368" t="s">
        <v>15783</v>
      </c>
      <c r="E4089" s="367" t="s">
        <v>8327</v>
      </c>
      <c r="F4089" s="367" t="s">
        <v>15784</v>
      </c>
      <c r="G4089" s="367" t="s">
        <v>15784</v>
      </c>
    </row>
    <row r="4090" spans="1:7" ht="22.5">
      <c r="A4090" s="366" t="str">
        <f t="shared" si="63"/>
        <v>SINAPI-I 14513</v>
      </c>
      <c r="B4090" s="367" t="s">
        <v>8342</v>
      </c>
      <c r="C4090" s="367">
        <v>14513</v>
      </c>
      <c r="D4090" s="368" t="s">
        <v>15785</v>
      </c>
      <c r="E4090" s="367" t="s">
        <v>8327</v>
      </c>
      <c r="F4090" s="367" t="s">
        <v>15786</v>
      </c>
      <c r="G4090" s="367" t="s">
        <v>15786</v>
      </c>
    </row>
    <row r="4091" spans="1:7" ht="22.5">
      <c r="A4091" s="366" t="str">
        <f t="shared" si="63"/>
        <v>SINAPI-I 13600</v>
      </c>
      <c r="B4091" s="367" t="s">
        <v>8342</v>
      </c>
      <c r="C4091" s="367">
        <v>13600</v>
      </c>
      <c r="D4091" s="368" t="s">
        <v>15787</v>
      </c>
      <c r="E4091" s="367" t="s">
        <v>8327</v>
      </c>
      <c r="F4091" s="367" t="s">
        <v>15788</v>
      </c>
      <c r="G4091" s="367" t="s">
        <v>15788</v>
      </c>
    </row>
    <row r="4092" spans="1:7" ht="22.5">
      <c r="A4092" s="366" t="str">
        <f t="shared" si="63"/>
        <v>SINAPI-I 10646</v>
      </c>
      <c r="B4092" s="367" t="s">
        <v>8342</v>
      </c>
      <c r="C4092" s="367">
        <v>10646</v>
      </c>
      <c r="D4092" s="368" t="s">
        <v>15789</v>
      </c>
      <c r="E4092" s="367" t="s">
        <v>8327</v>
      </c>
      <c r="F4092" s="367" t="s">
        <v>15790</v>
      </c>
      <c r="G4092" s="367" t="s">
        <v>15790</v>
      </c>
    </row>
    <row r="4093" spans="1:7" ht="22.5">
      <c r="A4093" s="366" t="str">
        <f t="shared" si="63"/>
        <v>SINAPI-I 6070</v>
      </c>
      <c r="B4093" s="367" t="s">
        <v>8342</v>
      </c>
      <c r="C4093" s="367">
        <v>6070</v>
      </c>
      <c r="D4093" s="368" t="s">
        <v>15791</v>
      </c>
      <c r="E4093" s="367" t="s">
        <v>8327</v>
      </c>
      <c r="F4093" s="367" t="s">
        <v>15792</v>
      </c>
      <c r="G4093" s="367" t="s">
        <v>15792</v>
      </c>
    </row>
    <row r="4094" spans="1:7" ht="22.5">
      <c r="A4094" s="366" t="str">
        <f t="shared" si="63"/>
        <v>SINAPI-I 6069</v>
      </c>
      <c r="B4094" s="367" t="s">
        <v>8342</v>
      </c>
      <c r="C4094" s="367">
        <v>6069</v>
      </c>
      <c r="D4094" s="368" t="s">
        <v>15793</v>
      </c>
      <c r="E4094" s="367" t="s">
        <v>8327</v>
      </c>
      <c r="F4094" s="367" t="s">
        <v>15794</v>
      </c>
      <c r="G4094" s="367" t="s">
        <v>15794</v>
      </c>
    </row>
    <row r="4095" spans="1:7" ht="22.5">
      <c r="A4095" s="366" t="str">
        <f t="shared" si="63"/>
        <v>SINAPI-I 14626</v>
      </c>
      <c r="B4095" s="367" t="s">
        <v>8342</v>
      </c>
      <c r="C4095" s="367">
        <v>14626</v>
      </c>
      <c r="D4095" s="368" t="s">
        <v>15795</v>
      </c>
      <c r="E4095" s="367" t="s">
        <v>8327</v>
      </c>
      <c r="F4095" s="367" t="s">
        <v>15796</v>
      </c>
      <c r="G4095" s="367" t="s">
        <v>15796</v>
      </c>
    </row>
    <row r="4096" spans="1:7" ht="22.5">
      <c r="A4096" s="366" t="str">
        <f t="shared" si="63"/>
        <v>SINAPI-I 6067</v>
      </c>
      <c r="B4096" s="367" t="s">
        <v>8342</v>
      </c>
      <c r="C4096" s="367">
        <v>6067</v>
      </c>
      <c r="D4096" s="368" t="s">
        <v>15797</v>
      </c>
      <c r="E4096" s="367" t="s">
        <v>8327</v>
      </c>
      <c r="F4096" s="367" t="s">
        <v>15798</v>
      </c>
      <c r="G4096" s="367" t="s">
        <v>15798</v>
      </c>
    </row>
    <row r="4097" spans="1:7">
      <c r="A4097" s="366" t="str">
        <f t="shared" si="63"/>
        <v>SINAPI-I 38393</v>
      </c>
      <c r="B4097" s="367" t="s">
        <v>8342</v>
      </c>
      <c r="C4097" s="367">
        <v>38393</v>
      </c>
      <c r="D4097" s="368" t="s">
        <v>15799</v>
      </c>
      <c r="E4097" s="367" t="s">
        <v>8327</v>
      </c>
      <c r="F4097" s="367" t="s">
        <v>15800</v>
      </c>
      <c r="G4097" s="367" t="s">
        <v>15800</v>
      </c>
    </row>
    <row r="4098" spans="1:7">
      <c r="A4098" s="366" t="str">
        <f t="shared" si="63"/>
        <v>SINAPI-I 38390</v>
      </c>
      <c r="B4098" s="367" t="s">
        <v>8342</v>
      </c>
      <c r="C4098" s="367">
        <v>38390</v>
      </c>
      <c r="D4098" s="368" t="s">
        <v>15801</v>
      </c>
      <c r="E4098" s="367" t="s">
        <v>8327</v>
      </c>
      <c r="F4098" s="367" t="s">
        <v>10546</v>
      </c>
      <c r="G4098" s="367" t="s">
        <v>10546</v>
      </c>
    </row>
    <row r="4099" spans="1:7">
      <c r="A4099" s="366" t="str">
        <f t="shared" si="63"/>
        <v>SINAPI-I 36532</v>
      </c>
      <c r="B4099" s="367" t="s">
        <v>8342</v>
      </c>
      <c r="C4099" s="367">
        <v>36532</v>
      </c>
      <c r="D4099" s="368" t="s">
        <v>15802</v>
      </c>
      <c r="E4099" s="367" t="s">
        <v>8327</v>
      </c>
      <c r="F4099" s="367" t="s">
        <v>15803</v>
      </c>
      <c r="G4099" s="367" t="s">
        <v>15803</v>
      </c>
    </row>
    <row r="4100" spans="1:7" ht="22.5">
      <c r="A4100" s="366" t="str">
        <f t="shared" si="63"/>
        <v>SINAPI-I 11578</v>
      </c>
      <c r="B4100" s="367" t="s">
        <v>8342</v>
      </c>
      <c r="C4100" s="367">
        <v>11578</v>
      </c>
      <c r="D4100" s="368" t="s">
        <v>15804</v>
      </c>
      <c r="E4100" s="367" t="s">
        <v>8327</v>
      </c>
      <c r="F4100" s="367" t="s">
        <v>15805</v>
      </c>
      <c r="G4100" s="367" t="s">
        <v>15805</v>
      </c>
    </row>
    <row r="4101" spans="1:7" ht="22.5">
      <c r="A4101" s="366" t="str">
        <f t="shared" si="63"/>
        <v>SINAPI-I 11577</v>
      </c>
      <c r="B4101" s="367" t="s">
        <v>8342</v>
      </c>
      <c r="C4101" s="367">
        <v>11577</v>
      </c>
      <c r="D4101" s="368" t="s">
        <v>15806</v>
      </c>
      <c r="E4101" s="367" t="s">
        <v>8327</v>
      </c>
      <c r="F4101" s="367" t="s">
        <v>9259</v>
      </c>
      <c r="G4101" s="367" t="s">
        <v>9259</v>
      </c>
    </row>
    <row r="4102" spans="1:7" ht="22.5">
      <c r="A4102" s="366" t="str">
        <f t="shared" si="63"/>
        <v>SINAPI-I 42432</v>
      </c>
      <c r="B4102" s="367" t="s">
        <v>8342</v>
      </c>
      <c r="C4102" s="367">
        <v>42432</v>
      </c>
      <c r="D4102" s="368" t="s">
        <v>15807</v>
      </c>
      <c r="E4102" s="367" t="s">
        <v>8327</v>
      </c>
      <c r="F4102" s="367" t="s">
        <v>15808</v>
      </c>
      <c r="G4102" s="367" t="s">
        <v>15808</v>
      </c>
    </row>
    <row r="4103" spans="1:7" ht="22.5">
      <c r="A4103" s="366" t="str">
        <f t="shared" ref="A4103:A4166" si="64">CONCATENAR</f>
        <v>SINAPI-I 42437</v>
      </c>
      <c r="B4103" s="367" t="s">
        <v>8342</v>
      </c>
      <c r="C4103" s="367">
        <v>42437</v>
      </c>
      <c r="D4103" s="368" t="s">
        <v>15809</v>
      </c>
      <c r="E4103" s="367" t="s">
        <v>8327</v>
      </c>
      <c r="F4103" s="367" t="s">
        <v>15810</v>
      </c>
      <c r="G4103" s="367" t="s">
        <v>15810</v>
      </c>
    </row>
    <row r="4104" spans="1:7">
      <c r="A4104" s="366" t="str">
        <f t="shared" si="64"/>
        <v>SINAPI-I 1116</v>
      </c>
      <c r="B4104" s="367" t="s">
        <v>8342</v>
      </c>
      <c r="C4104" s="367">
        <v>1116</v>
      </c>
      <c r="D4104" s="368" t="s">
        <v>15811</v>
      </c>
      <c r="E4104" s="367" t="s">
        <v>8523</v>
      </c>
      <c r="F4104" s="367" t="s">
        <v>15812</v>
      </c>
      <c r="G4104" s="367" t="s">
        <v>15812</v>
      </c>
    </row>
    <row r="4105" spans="1:7">
      <c r="A4105" s="366" t="str">
        <f t="shared" si="64"/>
        <v>SINAPI-I 1115</v>
      </c>
      <c r="B4105" s="367" t="s">
        <v>8342</v>
      </c>
      <c r="C4105" s="367">
        <v>1115</v>
      </c>
      <c r="D4105" s="368" t="s">
        <v>15813</v>
      </c>
      <c r="E4105" s="367" t="s">
        <v>8523</v>
      </c>
      <c r="F4105" s="367" t="s">
        <v>10944</v>
      </c>
      <c r="G4105" s="367" t="s">
        <v>10944</v>
      </c>
    </row>
    <row r="4106" spans="1:7">
      <c r="A4106" s="366" t="str">
        <f t="shared" si="64"/>
        <v>SINAPI-I 1113</v>
      </c>
      <c r="B4106" s="367" t="s">
        <v>8342</v>
      </c>
      <c r="C4106" s="367">
        <v>1113</v>
      </c>
      <c r="D4106" s="368" t="s">
        <v>15814</v>
      </c>
      <c r="E4106" s="367" t="s">
        <v>8523</v>
      </c>
      <c r="F4106" s="367" t="s">
        <v>10439</v>
      </c>
      <c r="G4106" s="367" t="s">
        <v>10439</v>
      </c>
    </row>
    <row r="4107" spans="1:7">
      <c r="A4107" s="366" t="str">
        <f t="shared" si="64"/>
        <v>SINAPI-I 1114</v>
      </c>
      <c r="B4107" s="367" t="s">
        <v>8342</v>
      </c>
      <c r="C4107" s="367">
        <v>1114</v>
      </c>
      <c r="D4107" s="368" t="s">
        <v>15815</v>
      </c>
      <c r="E4107" s="367" t="s">
        <v>8523</v>
      </c>
      <c r="F4107" s="367" t="s">
        <v>10443</v>
      </c>
      <c r="G4107" s="367" t="s">
        <v>10443</v>
      </c>
    </row>
    <row r="4108" spans="1:7">
      <c r="A4108" s="366" t="str">
        <f t="shared" si="64"/>
        <v>SINAPI-I 40873</v>
      </c>
      <c r="B4108" s="367" t="s">
        <v>8342</v>
      </c>
      <c r="C4108" s="367">
        <v>40873</v>
      </c>
      <c r="D4108" s="368" t="s">
        <v>15816</v>
      </c>
      <c r="E4108" s="367" t="s">
        <v>8523</v>
      </c>
      <c r="F4108" s="367" t="s">
        <v>14820</v>
      </c>
      <c r="G4108" s="367" t="s">
        <v>14820</v>
      </c>
    </row>
    <row r="4109" spans="1:7">
      <c r="A4109" s="366" t="str">
        <f t="shared" si="64"/>
        <v>SINAPI-I 20214</v>
      </c>
      <c r="B4109" s="367" t="s">
        <v>8342</v>
      </c>
      <c r="C4109" s="367">
        <v>20214</v>
      </c>
      <c r="D4109" s="368" t="s">
        <v>15817</v>
      </c>
      <c r="E4109" s="367" t="s">
        <v>8327</v>
      </c>
      <c r="F4109" s="367" t="s">
        <v>15818</v>
      </c>
      <c r="G4109" s="367" t="s">
        <v>15818</v>
      </c>
    </row>
    <row r="4110" spans="1:7">
      <c r="A4110" s="366" t="str">
        <f t="shared" si="64"/>
        <v>SINAPI-I 11064</v>
      </c>
      <c r="B4110" s="367" t="s">
        <v>8342</v>
      </c>
      <c r="C4110" s="367">
        <v>11064</v>
      </c>
      <c r="D4110" s="368" t="s">
        <v>15819</v>
      </c>
      <c r="E4110" s="367" t="s">
        <v>8327</v>
      </c>
      <c r="F4110" s="367" t="s">
        <v>15820</v>
      </c>
      <c r="G4110" s="367" t="s">
        <v>15820</v>
      </c>
    </row>
    <row r="4111" spans="1:7" ht="22.5">
      <c r="A4111" s="366" t="str">
        <f t="shared" si="64"/>
        <v>SINAPI-I 7237</v>
      </c>
      <c r="B4111" s="367" t="s">
        <v>8342</v>
      </c>
      <c r="C4111" s="367">
        <v>7237</v>
      </c>
      <c r="D4111" s="368" t="s">
        <v>15821</v>
      </c>
      <c r="E4111" s="367" t="s">
        <v>8327</v>
      </c>
      <c r="F4111" s="367" t="s">
        <v>15822</v>
      </c>
      <c r="G4111" s="367" t="s">
        <v>15822</v>
      </c>
    </row>
    <row r="4112" spans="1:7">
      <c r="A4112" s="366" t="str">
        <f t="shared" si="64"/>
        <v>SINAPI-I 16</v>
      </c>
      <c r="B4112" s="367" t="s">
        <v>8342</v>
      </c>
      <c r="C4112" s="367">
        <v>16</v>
      </c>
      <c r="D4112" s="368" t="s">
        <v>15823</v>
      </c>
      <c r="E4112" s="367" t="s">
        <v>8574</v>
      </c>
      <c r="F4112" s="367" t="s">
        <v>15824</v>
      </c>
      <c r="G4112" s="367" t="s">
        <v>15824</v>
      </c>
    </row>
    <row r="4113" spans="1:7">
      <c r="A4113" s="366" t="str">
        <f t="shared" si="64"/>
        <v>SINAPI-I 11757</v>
      </c>
      <c r="B4113" s="367" t="s">
        <v>8342</v>
      </c>
      <c r="C4113" s="367">
        <v>11757</v>
      </c>
      <c r="D4113" s="368" t="s">
        <v>15825</v>
      </c>
      <c r="E4113" s="367" t="s">
        <v>8327</v>
      </c>
      <c r="F4113" s="367" t="s">
        <v>15826</v>
      </c>
      <c r="G4113" s="367" t="s">
        <v>15826</v>
      </c>
    </row>
    <row r="4114" spans="1:7">
      <c r="A4114" s="366" t="str">
        <f t="shared" si="64"/>
        <v>SINAPI-I 11758</v>
      </c>
      <c r="B4114" s="367" t="s">
        <v>8342</v>
      </c>
      <c r="C4114" s="367">
        <v>11758</v>
      </c>
      <c r="D4114" s="368" t="s">
        <v>15827</v>
      </c>
      <c r="E4114" s="367" t="s">
        <v>8327</v>
      </c>
      <c r="F4114" s="367" t="s">
        <v>14251</v>
      </c>
      <c r="G4114" s="367" t="s">
        <v>14251</v>
      </c>
    </row>
    <row r="4115" spans="1:7">
      <c r="A4115" s="366" t="str">
        <f t="shared" si="64"/>
        <v>SINAPI-I 37526</v>
      </c>
      <c r="B4115" s="367" t="s">
        <v>8342</v>
      </c>
      <c r="C4115" s="367">
        <v>37526</v>
      </c>
      <c r="D4115" s="368" t="s">
        <v>15828</v>
      </c>
      <c r="E4115" s="367" t="s">
        <v>8327</v>
      </c>
      <c r="F4115" s="367" t="s">
        <v>8345</v>
      </c>
      <c r="G4115" s="367" t="s">
        <v>8345</v>
      </c>
    </row>
    <row r="4116" spans="1:7">
      <c r="A4116" s="366" t="str">
        <f t="shared" si="64"/>
        <v>SINAPI-I 6076</v>
      </c>
      <c r="B4116" s="367" t="s">
        <v>8342</v>
      </c>
      <c r="C4116" s="367">
        <v>6076</v>
      </c>
      <c r="D4116" s="368" t="s">
        <v>15829</v>
      </c>
      <c r="E4116" s="367" t="s">
        <v>8879</v>
      </c>
      <c r="F4116" s="367" t="s">
        <v>12623</v>
      </c>
      <c r="G4116" s="367" t="s">
        <v>12623</v>
      </c>
    </row>
    <row r="4117" spans="1:7">
      <c r="A4117" s="366" t="str">
        <f t="shared" si="64"/>
        <v>SINAPI-I 13109</v>
      </c>
      <c r="B4117" s="367" t="s">
        <v>8342</v>
      </c>
      <c r="C4117" s="367">
        <v>13109</v>
      </c>
      <c r="D4117" s="368" t="s">
        <v>15830</v>
      </c>
      <c r="E4117" s="367" t="s">
        <v>8327</v>
      </c>
      <c r="F4117" s="367" t="s">
        <v>15831</v>
      </c>
      <c r="G4117" s="367" t="s">
        <v>15831</v>
      </c>
    </row>
    <row r="4118" spans="1:7">
      <c r="A4118" s="366" t="str">
        <f t="shared" si="64"/>
        <v>SINAPI-I 13110</v>
      </c>
      <c r="B4118" s="367" t="s">
        <v>8342</v>
      </c>
      <c r="C4118" s="367">
        <v>13110</v>
      </c>
      <c r="D4118" s="368" t="s">
        <v>15832</v>
      </c>
      <c r="E4118" s="367" t="s">
        <v>8327</v>
      </c>
      <c r="F4118" s="367" t="s">
        <v>15833</v>
      </c>
      <c r="G4118" s="367" t="s">
        <v>15833</v>
      </c>
    </row>
    <row r="4119" spans="1:7">
      <c r="A4119" s="366" t="str">
        <f t="shared" si="64"/>
        <v>SINAPI-I 7581</v>
      </c>
      <c r="B4119" s="367" t="s">
        <v>8342</v>
      </c>
      <c r="C4119" s="367">
        <v>7581</v>
      </c>
      <c r="D4119" s="368" t="s">
        <v>15834</v>
      </c>
      <c r="E4119" s="367" t="s">
        <v>8327</v>
      </c>
      <c r="F4119" s="367" t="s">
        <v>15835</v>
      </c>
      <c r="G4119" s="367" t="s">
        <v>15835</v>
      </c>
    </row>
    <row r="4120" spans="1:7">
      <c r="A4120" s="366" t="str">
        <f t="shared" si="64"/>
        <v>SINAPI-I 20206</v>
      </c>
      <c r="B4120" s="367" t="s">
        <v>8342</v>
      </c>
      <c r="C4120" s="367">
        <v>20206</v>
      </c>
      <c r="D4120" s="368" t="s">
        <v>15836</v>
      </c>
      <c r="E4120" s="367" t="s">
        <v>8523</v>
      </c>
      <c r="F4120" s="367" t="s">
        <v>8524</v>
      </c>
      <c r="G4120" s="367" t="s">
        <v>8524</v>
      </c>
    </row>
    <row r="4121" spans="1:7">
      <c r="A4121" s="366" t="str">
        <f t="shared" si="64"/>
        <v>SINAPI-I 4460</v>
      </c>
      <c r="B4121" s="367" t="s">
        <v>8342</v>
      </c>
      <c r="C4121" s="367">
        <v>4460</v>
      </c>
      <c r="D4121" s="368" t="s">
        <v>15837</v>
      </c>
      <c r="E4121" s="367" t="s">
        <v>8523</v>
      </c>
      <c r="F4121" s="367" t="s">
        <v>11960</v>
      </c>
      <c r="G4121" s="367" t="s">
        <v>11960</v>
      </c>
    </row>
    <row r="4122" spans="1:7">
      <c r="A4122" s="366" t="str">
        <f t="shared" si="64"/>
        <v>SINAPI-I 4417</v>
      </c>
      <c r="B4122" s="367" t="s">
        <v>8342</v>
      </c>
      <c r="C4122" s="367">
        <v>4417</v>
      </c>
      <c r="D4122" s="368" t="s">
        <v>15838</v>
      </c>
      <c r="E4122" s="367" t="s">
        <v>8523</v>
      </c>
      <c r="F4122" s="367" t="s">
        <v>8796</v>
      </c>
      <c r="G4122" s="367" t="s">
        <v>8796</v>
      </c>
    </row>
    <row r="4123" spans="1:7">
      <c r="A4123" s="366" t="str">
        <f t="shared" si="64"/>
        <v>SINAPI-I 4517</v>
      </c>
      <c r="B4123" s="367" t="s">
        <v>8342</v>
      </c>
      <c r="C4123" s="367">
        <v>4517</v>
      </c>
      <c r="D4123" s="368" t="s">
        <v>15839</v>
      </c>
      <c r="E4123" s="367" t="s">
        <v>8523</v>
      </c>
      <c r="F4123" s="367" t="s">
        <v>12982</v>
      </c>
      <c r="G4123" s="367" t="s">
        <v>12982</v>
      </c>
    </row>
    <row r="4124" spans="1:7">
      <c r="A4124" s="366" t="str">
        <f t="shared" si="64"/>
        <v>SINAPI-I 4512</v>
      </c>
      <c r="B4124" s="367" t="s">
        <v>8342</v>
      </c>
      <c r="C4124" s="367">
        <v>4512</v>
      </c>
      <c r="D4124" s="368" t="s">
        <v>15840</v>
      </c>
      <c r="E4124" s="367" t="s">
        <v>8523</v>
      </c>
      <c r="F4124" s="367" t="s">
        <v>8616</v>
      </c>
      <c r="G4124" s="367" t="s">
        <v>8616</v>
      </c>
    </row>
    <row r="4125" spans="1:7">
      <c r="A4125" s="366" t="str">
        <f t="shared" si="64"/>
        <v>SINAPI-I 4415</v>
      </c>
      <c r="B4125" s="367" t="s">
        <v>8342</v>
      </c>
      <c r="C4125" s="367">
        <v>4415</v>
      </c>
      <c r="D4125" s="368" t="s">
        <v>15841</v>
      </c>
      <c r="E4125" s="367" t="s">
        <v>8523</v>
      </c>
      <c r="F4125" s="367" t="s">
        <v>13678</v>
      </c>
      <c r="G4125" s="367" t="s">
        <v>13678</v>
      </c>
    </row>
    <row r="4126" spans="1:7">
      <c r="A4126" s="366" t="str">
        <f t="shared" si="64"/>
        <v>SINAPI-I 4734</v>
      </c>
      <c r="B4126" s="367" t="s">
        <v>8342</v>
      </c>
      <c r="C4126" s="367">
        <v>4734</v>
      </c>
      <c r="D4126" s="368" t="s">
        <v>15842</v>
      </c>
      <c r="E4126" s="367" t="s">
        <v>8879</v>
      </c>
      <c r="F4126" s="367" t="s">
        <v>15843</v>
      </c>
      <c r="G4126" s="367" t="s">
        <v>15843</v>
      </c>
    </row>
    <row r="4127" spans="1:7">
      <c r="A4127" s="366" t="str">
        <f t="shared" si="64"/>
        <v>SINAPI-I 6085</v>
      </c>
      <c r="B4127" s="367" t="s">
        <v>8342</v>
      </c>
      <c r="C4127" s="367">
        <v>6085</v>
      </c>
      <c r="D4127" s="368" t="s">
        <v>15844</v>
      </c>
      <c r="E4127" s="367" t="s">
        <v>8551</v>
      </c>
      <c r="F4127" s="367" t="s">
        <v>15845</v>
      </c>
      <c r="G4127" s="367" t="s">
        <v>15845</v>
      </c>
    </row>
    <row r="4128" spans="1:7">
      <c r="A4128" s="366" t="str">
        <f t="shared" si="64"/>
        <v>SINAPI-I 38396</v>
      </c>
      <c r="B4128" s="367" t="s">
        <v>8342</v>
      </c>
      <c r="C4128" s="367">
        <v>38396</v>
      </c>
      <c r="D4128" s="368" t="s">
        <v>15846</v>
      </c>
      <c r="E4128" s="367" t="s">
        <v>8327</v>
      </c>
      <c r="F4128" s="367" t="s">
        <v>15847</v>
      </c>
      <c r="G4128" s="367" t="s">
        <v>15847</v>
      </c>
    </row>
    <row r="4129" spans="1:7">
      <c r="A4129" s="366" t="str">
        <f t="shared" si="64"/>
        <v>SINAPI-I 6090</v>
      </c>
      <c r="B4129" s="367" t="s">
        <v>8342</v>
      </c>
      <c r="C4129" s="367">
        <v>6090</v>
      </c>
      <c r="D4129" s="368" t="s">
        <v>15848</v>
      </c>
      <c r="E4129" s="367" t="s">
        <v>8551</v>
      </c>
      <c r="F4129" s="367" t="s">
        <v>9263</v>
      </c>
      <c r="G4129" s="367" t="s">
        <v>9263</v>
      </c>
    </row>
    <row r="4130" spans="1:7">
      <c r="A4130" s="366" t="str">
        <f t="shared" si="64"/>
        <v>SINAPI-I 11622</v>
      </c>
      <c r="B4130" s="367" t="s">
        <v>8342</v>
      </c>
      <c r="C4130" s="367">
        <v>11622</v>
      </c>
      <c r="D4130" s="368" t="s">
        <v>15849</v>
      </c>
      <c r="E4130" s="367" t="s">
        <v>8574</v>
      </c>
      <c r="F4130" s="367" t="s">
        <v>15850</v>
      </c>
      <c r="G4130" s="367" t="s">
        <v>15850</v>
      </c>
    </row>
    <row r="4131" spans="1:7">
      <c r="A4131" s="366" t="str">
        <f t="shared" si="64"/>
        <v>SINAPI-I 6094</v>
      </c>
      <c r="B4131" s="367" t="s">
        <v>8342</v>
      </c>
      <c r="C4131" s="367">
        <v>6094</v>
      </c>
      <c r="D4131" s="368" t="s">
        <v>15851</v>
      </c>
      <c r="E4131" s="367" t="s">
        <v>8574</v>
      </c>
      <c r="F4131" s="367" t="s">
        <v>11472</v>
      </c>
      <c r="G4131" s="367" t="s">
        <v>11472</v>
      </c>
    </row>
    <row r="4132" spans="1:7" ht="22.5">
      <c r="A4132" s="366" t="str">
        <f t="shared" si="64"/>
        <v>SINAPI-I 43143</v>
      </c>
      <c r="B4132" s="367" t="s">
        <v>8342</v>
      </c>
      <c r="C4132" s="367">
        <v>43143</v>
      </c>
      <c r="D4132" s="368" t="s">
        <v>15852</v>
      </c>
      <c r="E4132" s="367" t="s">
        <v>8551</v>
      </c>
      <c r="F4132" s="367" t="s">
        <v>15853</v>
      </c>
      <c r="G4132" s="367" t="s">
        <v>15853</v>
      </c>
    </row>
    <row r="4133" spans="1:7">
      <c r="A4133" s="366" t="str">
        <f t="shared" si="64"/>
        <v>SINAPI-I 7317</v>
      </c>
      <c r="B4133" s="367" t="s">
        <v>8342</v>
      </c>
      <c r="C4133" s="367">
        <v>7317</v>
      </c>
      <c r="D4133" s="368" t="s">
        <v>15854</v>
      </c>
      <c r="E4133" s="367" t="s">
        <v>8574</v>
      </c>
      <c r="F4133" s="367" t="s">
        <v>15855</v>
      </c>
      <c r="G4133" s="367" t="s">
        <v>15855</v>
      </c>
    </row>
    <row r="4134" spans="1:7">
      <c r="A4134" s="366" t="str">
        <f t="shared" si="64"/>
        <v>SINAPI-I 142</v>
      </c>
      <c r="B4134" s="367" t="s">
        <v>8342</v>
      </c>
      <c r="C4134" s="367">
        <v>142</v>
      </c>
      <c r="D4134" s="368" t="s">
        <v>15856</v>
      </c>
      <c r="E4134" s="367" t="s">
        <v>15857</v>
      </c>
      <c r="F4134" s="367" t="s">
        <v>15858</v>
      </c>
      <c r="G4134" s="367" t="s">
        <v>15858</v>
      </c>
    </row>
    <row r="4135" spans="1:7">
      <c r="A4135" s="366" t="str">
        <f t="shared" si="64"/>
        <v>SINAPI-I 43142</v>
      </c>
      <c r="B4135" s="367" t="s">
        <v>8342</v>
      </c>
      <c r="C4135" s="367">
        <v>43142</v>
      </c>
      <c r="D4135" s="368" t="s">
        <v>15859</v>
      </c>
      <c r="E4135" s="367" t="s">
        <v>8551</v>
      </c>
      <c r="F4135" s="367" t="s">
        <v>15860</v>
      </c>
      <c r="G4135" s="367" t="s">
        <v>15860</v>
      </c>
    </row>
    <row r="4136" spans="1:7">
      <c r="A4136" s="366" t="str">
        <f t="shared" si="64"/>
        <v>SINAPI-I 38123</v>
      </c>
      <c r="B4136" s="367" t="s">
        <v>8342</v>
      </c>
      <c r="C4136" s="367">
        <v>38123</v>
      </c>
      <c r="D4136" s="368" t="s">
        <v>15861</v>
      </c>
      <c r="E4136" s="367" t="s">
        <v>8574</v>
      </c>
      <c r="F4136" s="367" t="s">
        <v>15862</v>
      </c>
      <c r="G4136" s="367" t="s">
        <v>15862</v>
      </c>
    </row>
    <row r="4137" spans="1:7">
      <c r="A4137" s="366" t="str">
        <f t="shared" si="64"/>
        <v>SINAPI-I 42701</v>
      </c>
      <c r="B4137" s="367" t="s">
        <v>8342</v>
      </c>
      <c r="C4137" s="367">
        <v>42701</v>
      </c>
      <c r="D4137" s="368" t="s">
        <v>15863</v>
      </c>
      <c r="E4137" s="367" t="s">
        <v>8327</v>
      </c>
      <c r="F4137" s="367" t="s">
        <v>15864</v>
      </c>
      <c r="G4137" s="367" t="s">
        <v>15864</v>
      </c>
    </row>
    <row r="4138" spans="1:7">
      <c r="A4138" s="366" t="str">
        <f t="shared" si="64"/>
        <v>SINAPI-I 42702</v>
      </c>
      <c r="B4138" s="367" t="s">
        <v>8342</v>
      </c>
      <c r="C4138" s="367">
        <v>42702</v>
      </c>
      <c r="D4138" s="368" t="s">
        <v>15865</v>
      </c>
      <c r="E4138" s="367" t="s">
        <v>8327</v>
      </c>
      <c r="F4138" s="367" t="s">
        <v>15866</v>
      </c>
      <c r="G4138" s="367" t="s">
        <v>15866</v>
      </c>
    </row>
    <row r="4139" spans="1:7">
      <c r="A4139" s="366" t="str">
        <f t="shared" si="64"/>
        <v>SINAPI-I 37955</v>
      </c>
      <c r="B4139" s="367" t="s">
        <v>8342</v>
      </c>
      <c r="C4139" s="367">
        <v>37955</v>
      </c>
      <c r="D4139" s="368" t="s">
        <v>15867</v>
      </c>
      <c r="E4139" s="367" t="s">
        <v>8327</v>
      </c>
      <c r="F4139" s="367" t="s">
        <v>15868</v>
      </c>
      <c r="G4139" s="367" t="s">
        <v>15868</v>
      </c>
    </row>
    <row r="4140" spans="1:7" ht="22.5">
      <c r="A4140" s="366" t="str">
        <f t="shared" si="64"/>
        <v>SINAPI-I 42699</v>
      </c>
      <c r="B4140" s="367" t="s">
        <v>8342</v>
      </c>
      <c r="C4140" s="367">
        <v>42699</v>
      </c>
      <c r="D4140" s="368" t="s">
        <v>15869</v>
      </c>
      <c r="E4140" s="367" t="s">
        <v>8327</v>
      </c>
      <c r="F4140" s="367" t="s">
        <v>15635</v>
      </c>
      <c r="G4140" s="367" t="s">
        <v>15635</v>
      </c>
    </row>
    <row r="4141" spans="1:7">
      <c r="A4141" s="366" t="str">
        <f t="shared" si="64"/>
        <v>SINAPI-I 42700</v>
      </c>
      <c r="B4141" s="367" t="s">
        <v>8342</v>
      </c>
      <c r="C4141" s="367">
        <v>42700</v>
      </c>
      <c r="D4141" s="368" t="s">
        <v>15870</v>
      </c>
      <c r="E4141" s="367" t="s">
        <v>8327</v>
      </c>
      <c r="F4141" s="367" t="s">
        <v>15871</v>
      </c>
      <c r="G4141" s="367" t="s">
        <v>15871</v>
      </c>
    </row>
    <row r="4142" spans="1:7" ht="22.5">
      <c r="A4142" s="366" t="str">
        <f t="shared" si="64"/>
        <v>SINAPI-I 37743</v>
      </c>
      <c r="B4142" s="367" t="s">
        <v>8342</v>
      </c>
      <c r="C4142" s="367">
        <v>37743</v>
      </c>
      <c r="D4142" s="368" t="s">
        <v>15872</v>
      </c>
      <c r="E4142" s="367" t="s">
        <v>8327</v>
      </c>
      <c r="F4142" s="367" t="s">
        <v>15873</v>
      </c>
      <c r="G4142" s="367" t="s">
        <v>15873</v>
      </c>
    </row>
    <row r="4143" spans="1:7" ht="22.5">
      <c r="A4143" s="366" t="str">
        <f t="shared" si="64"/>
        <v>SINAPI-I 37744</v>
      </c>
      <c r="B4143" s="367" t="s">
        <v>8342</v>
      </c>
      <c r="C4143" s="367">
        <v>37744</v>
      </c>
      <c r="D4143" s="368" t="s">
        <v>15874</v>
      </c>
      <c r="E4143" s="367" t="s">
        <v>8327</v>
      </c>
      <c r="F4143" s="367" t="s">
        <v>15875</v>
      </c>
      <c r="G4143" s="367" t="s">
        <v>15875</v>
      </c>
    </row>
    <row r="4144" spans="1:7" ht="22.5">
      <c r="A4144" s="366" t="str">
        <f t="shared" si="64"/>
        <v>SINAPI-I 37741</v>
      </c>
      <c r="B4144" s="367" t="s">
        <v>8342</v>
      </c>
      <c r="C4144" s="367">
        <v>37741</v>
      </c>
      <c r="D4144" s="368" t="s">
        <v>15876</v>
      </c>
      <c r="E4144" s="367" t="s">
        <v>8327</v>
      </c>
      <c r="F4144" s="367" t="s">
        <v>15877</v>
      </c>
      <c r="G4144" s="367" t="s">
        <v>15877</v>
      </c>
    </row>
    <row r="4145" spans="1:7" ht="22.5">
      <c r="A4145" s="366" t="str">
        <f t="shared" si="64"/>
        <v>SINAPI-I 39396</v>
      </c>
      <c r="B4145" s="367" t="s">
        <v>8342</v>
      </c>
      <c r="C4145" s="367">
        <v>39396</v>
      </c>
      <c r="D4145" s="368" t="s">
        <v>15878</v>
      </c>
      <c r="E4145" s="367" t="s">
        <v>8327</v>
      </c>
      <c r="F4145" s="367" t="s">
        <v>15879</v>
      </c>
      <c r="G4145" s="367" t="s">
        <v>15879</v>
      </c>
    </row>
    <row r="4146" spans="1:7" ht="22.5">
      <c r="A4146" s="366" t="str">
        <f t="shared" si="64"/>
        <v>SINAPI-I 39392</v>
      </c>
      <c r="B4146" s="367" t="s">
        <v>8342</v>
      </c>
      <c r="C4146" s="367">
        <v>39392</v>
      </c>
      <c r="D4146" s="368" t="s">
        <v>15880</v>
      </c>
      <c r="E4146" s="367" t="s">
        <v>8327</v>
      </c>
      <c r="F4146" s="367" t="s">
        <v>15881</v>
      </c>
      <c r="G4146" s="367" t="s">
        <v>15881</v>
      </c>
    </row>
    <row r="4147" spans="1:7" ht="22.5">
      <c r="A4147" s="366" t="str">
        <f t="shared" si="64"/>
        <v>SINAPI-I 39393</v>
      </c>
      <c r="B4147" s="367" t="s">
        <v>8342</v>
      </c>
      <c r="C4147" s="367">
        <v>39393</v>
      </c>
      <c r="D4147" s="368" t="s">
        <v>15882</v>
      </c>
      <c r="E4147" s="367" t="s">
        <v>8327</v>
      </c>
      <c r="F4147" s="367" t="s">
        <v>15883</v>
      </c>
      <c r="G4147" s="367" t="s">
        <v>15883</v>
      </c>
    </row>
    <row r="4148" spans="1:7" ht="22.5">
      <c r="A4148" s="366" t="str">
        <f t="shared" si="64"/>
        <v>SINAPI-I 39394</v>
      </c>
      <c r="B4148" s="367" t="s">
        <v>8342</v>
      </c>
      <c r="C4148" s="367">
        <v>39394</v>
      </c>
      <c r="D4148" s="368" t="s">
        <v>15884</v>
      </c>
      <c r="E4148" s="367" t="s">
        <v>8327</v>
      </c>
      <c r="F4148" s="367" t="s">
        <v>15885</v>
      </c>
      <c r="G4148" s="367" t="s">
        <v>15885</v>
      </c>
    </row>
    <row r="4149" spans="1:7" ht="22.5">
      <c r="A4149" s="366" t="str">
        <f t="shared" si="64"/>
        <v>SINAPI-I 39395</v>
      </c>
      <c r="B4149" s="367" t="s">
        <v>8342</v>
      </c>
      <c r="C4149" s="367">
        <v>39395</v>
      </c>
      <c r="D4149" s="368" t="s">
        <v>15886</v>
      </c>
      <c r="E4149" s="367" t="s">
        <v>8327</v>
      </c>
      <c r="F4149" s="367" t="s">
        <v>15887</v>
      </c>
      <c r="G4149" s="367" t="s">
        <v>15887</v>
      </c>
    </row>
    <row r="4150" spans="1:7" ht="22.5">
      <c r="A4150" s="366" t="str">
        <f t="shared" si="64"/>
        <v>SINAPI-I 14618</v>
      </c>
      <c r="B4150" s="367" t="s">
        <v>8342</v>
      </c>
      <c r="C4150" s="367">
        <v>14618</v>
      </c>
      <c r="D4150" s="368" t="s">
        <v>15888</v>
      </c>
      <c r="E4150" s="367" t="s">
        <v>8327</v>
      </c>
      <c r="F4150" s="367" t="s">
        <v>15889</v>
      </c>
      <c r="G4150" s="367" t="s">
        <v>15889</v>
      </c>
    </row>
    <row r="4151" spans="1:7" ht="22.5">
      <c r="A4151" s="366" t="str">
        <f t="shared" si="64"/>
        <v>SINAPI-I 40269</v>
      </c>
      <c r="B4151" s="367" t="s">
        <v>8342</v>
      </c>
      <c r="C4151" s="367">
        <v>40269</v>
      </c>
      <c r="D4151" s="368" t="s">
        <v>15890</v>
      </c>
      <c r="E4151" s="367" t="s">
        <v>8327</v>
      </c>
      <c r="F4151" s="367" t="s">
        <v>15891</v>
      </c>
      <c r="G4151" s="367" t="s">
        <v>15891</v>
      </c>
    </row>
    <row r="4152" spans="1:7">
      <c r="A4152" s="366" t="str">
        <f t="shared" si="64"/>
        <v>SINAPI-I 6110</v>
      </c>
      <c r="B4152" s="367" t="s">
        <v>8342</v>
      </c>
      <c r="C4152" s="367">
        <v>6110</v>
      </c>
      <c r="D4152" s="368" t="s">
        <v>15892</v>
      </c>
      <c r="E4152" s="367" t="s">
        <v>8344</v>
      </c>
      <c r="F4152" s="367" t="s">
        <v>9277</v>
      </c>
      <c r="G4152" s="367" t="s">
        <v>9278</v>
      </c>
    </row>
    <row r="4153" spans="1:7">
      <c r="A4153" s="366" t="str">
        <f t="shared" si="64"/>
        <v>SINAPI-I 40910</v>
      </c>
      <c r="B4153" s="367" t="s">
        <v>8342</v>
      </c>
      <c r="C4153" s="367">
        <v>40910</v>
      </c>
      <c r="D4153" s="368" t="s">
        <v>15893</v>
      </c>
      <c r="E4153" s="367" t="s">
        <v>8348</v>
      </c>
      <c r="F4153" s="367" t="s">
        <v>9402</v>
      </c>
      <c r="G4153" s="367" t="s">
        <v>9403</v>
      </c>
    </row>
    <row r="4154" spans="1:7">
      <c r="A4154" s="366" t="str">
        <f t="shared" si="64"/>
        <v>SINAPI-I 6111</v>
      </c>
      <c r="B4154" s="367" t="s">
        <v>8342</v>
      </c>
      <c r="C4154" s="367">
        <v>6111</v>
      </c>
      <c r="D4154" s="368" t="s">
        <v>15894</v>
      </c>
      <c r="E4154" s="367" t="s">
        <v>8344</v>
      </c>
      <c r="F4154" s="367" t="s">
        <v>13052</v>
      </c>
      <c r="G4154" s="367" t="s">
        <v>12221</v>
      </c>
    </row>
    <row r="4155" spans="1:7">
      <c r="A4155" s="366" t="str">
        <f t="shared" si="64"/>
        <v>SINAPI-I 41084</v>
      </c>
      <c r="B4155" s="367" t="s">
        <v>8342</v>
      </c>
      <c r="C4155" s="367">
        <v>41084</v>
      </c>
      <c r="D4155" s="368" t="s">
        <v>15895</v>
      </c>
      <c r="E4155" s="367" t="s">
        <v>8348</v>
      </c>
      <c r="F4155" s="367" t="s">
        <v>15896</v>
      </c>
      <c r="G4155" s="367" t="s">
        <v>15897</v>
      </c>
    </row>
    <row r="4156" spans="1:7">
      <c r="A4156" s="366" t="str">
        <f t="shared" si="64"/>
        <v>SINAPI-I 25950</v>
      </c>
      <c r="B4156" s="367" t="s">
        <v>8342</v>
      </c>
      <c r="C4156" s="367">
        <v>25950</v>
      </c>
      <c r="D4156" s="368" t="s">
        <v>15898</v>
      </c>
      <c r="E4156" s="367" t="s">
        <v>8879</v>
      </c>
      <c r="F4156" s="367" t="s">
        <v>11495</v>
      </c>
      <c r="G4156" s="367" t="s">
        <v>11495</v>
      </c>
    </row>
    <row r="4157" spans="1:7">
      <c r="A4157" s="366" t="str">
        <f t="shared" si="64"/>
        <v>SINAPI-I 38637</v>
      </c>
      <c r="B4157" s="367" t="s">
        <v>8342</v>
      </c>
      <c r="C4157" s="367">
        <v>38637</v>
      </c>
      <c r="D4157" s="368" t="s">
        <v>15899</v>
      </c>
      <c r="E4157" s="367" t="s">
        <v>8327</v>
      </c>
      <c r="F4157" s="367" t="s">
        <v>15900</v>
      </c>
      <c r="G4157" s="367" t="s">
        <v>15900</v>
      </c>
    </row>
    <row r="4158" spans="1:7">
      <c r="A4158" s="366" t="str">
        <f t="shared" si="64"/>
        <v>SINAPI-I 6150</v>
      </c>
      <c r="B4158" s="367" t="s">
        <v>8342</v>
      </c>
      <c r="C4158" s="367">
        <v>6150</v>
      </c>
      <c r="D4158" s="368" t="s">
        <v>15901</v>
      </c>
      <c r="E4158" s="367" t="s">
        <v>8327</v>
      </c>
      <c r="F4158" s="367" t="s">
        <v>15902</v>
      </c>
      <c r="G4158" s="367" t="s">
        <v>15902</v>
      </c>
    </row>
    <row r="4159" spans="1:7">
      <c r="A4159" s="366" t="str">
        <f t="shared" si="64"/>
        <v>SINAPI-I 6136</v>
      </c>
      <c r="B4159" s="367" t="s">
        <v>8342</v>
      </c>
      <c r="C4159" s="367">
        <v>6136</v>
      </c>
      <c r="D4159" s="368" t="s">
        <v>15903</v>
      </c>
      <c r="E4159" s="367" t="s">
        <v>8327</v>
      </c>
      <c r="F4159" s="367" t="s">
        <v>15904</v>
      </c>
      <c r="G4159" s="367" t="s">
        <v>15904</v>
      </c>
    </row>
    <row r="4160" spans="1:7">
      <c r="A4160" s="366" t="str">
        <f t="shared" si="64"/>
        <v>SINAPI-I 38638</v>
      </c>
      <c r="B4160" s="367" t="s">
        <v>8342</v>
      </c>
      <c r="C4160" s="367">
        <v>38638</v>
      </c>
      <c r="D4160" s="368" t="s">
        <v>15905</v>
      </c>
      <c r="E4160" s="367" t="s">
        <v>8327</v>
      </c>
      <c r="F4160" s="367" t="s">
        <v>15906</v>
      </c>
      <c r="G4160" s="367" t="s">
        <v>15906</v>
      </c>
    </row>
    <row r="4161" spans="1:7">
      <c r="A4161" s="366" t="str">
        <f t="shared" si="64"/>
        <v>SINAPI-I 20262</v>
      </c>
      <c r="B4161" s="367" t="s">
        <v>8342</v>
      </c>
      <c r="C4161" s="367">
        <v>20262</v>
      </c>
      <c r="D4161" s="368" t="s">
        <v>15907</v>
      </c>
      <c r="E4161" s="367" t="s">
        <v>8327</v>
      </c>
      <c r="F4161" s="367" t="s">
        <v>12760</v>
      </c>
      <c r="G4161" s="367" t="s">
        <v>12760</v>
      </c>
    </row>
    <row r="4162" spans="1:7">
      <c r="A4162" s="366" t="str">
        <f t="shared" si="64"/>
        <v>SINAPI-I 6148</v>
      </c>
      <c r="B4162" s="367" t="s">
        <v>8342</v>
      </c>
      <c r="C4162" s="367">
        <v>6148</v>
      </c>
      <c r="D4162" s="368" t="s">
        <v>15908</v>
      </c>
      <c r="E4162" s="367" t="s">
        <v>8327</v>
      </c>
      <c r="F4162" s="367" t="s">
        <v>15909</v>
      </c>
      <c r="G4162" s="367" t="s">
        <v>15909</v>
      </c>
    </row>
    <row r="4163" spans="1:7">
      <c r="A4163" s="366" t="str">
        <f t="shared" si="64"/>
        <v>SINAPI-I 6145</v>
      </c>
      <c r="B4163" s="367" t="s">
        <v>8342</v>
      </c>
      <c r="C4163" s="367">
        <v>6145</v>
      </c>
      <c r="D4163" s="368" t="s">
        <v>15910</v>
      </c>
      <c r="E4163" s="367" t="s">
        <v>8327</v>
      </c>
      <c r="F4163" s="367" t="s">
        <v>15911</v>
      </c>
      <c r="G4163" s="367" t="s">
        <v>15911</v>
      </c>
    </row>
    <row r="4164" spans="1:7">
      <c r="A4164" s="366" t="str">
        <f t="shared" si="64"/>
        <v>SINAPI-I 6149</v>
      </c>
      <c r="B4164" s="367" t="s">
        <v>8342</v>
      </c>
      <c r="C4164" s="367">
        <v>6149</v>
      </c>
      <c r="D4164" s="368" t="s">
        <v>15912</v>
      </c>
      <c r="E4164" s="367" t="s">
        <v>8327</v>
      </c>
      <c r="F4164" s="367" t="s">
        <v>13950</v>
      </c>
      <c r="G4164" s="367" t="s">
        <v>13950</v>
      </c>
    </row>
    <row r="4165" spans="1:7">
      <c r="A4165" s="366" t="str">
        <f t="shared" si="64"/>
        <v>SINAPI-I 6146</v>
      </c>
      <c r="B4165" s="367" t="s">
        <v>8342</v>
      </c>
      <c r="C4165" s="367">
        <v>6146</v>
      </c>
      <c r="D4165" s="368" t="s">
        <v>15913</v>
      </c>
      <c r="E4165" s="367" t="s">
        <v>8327</v>
      </c>
      <c r="F4165" s="367" t="s">
        <v>11069</v>
      </c>
      <c r="G4165" s="367" t="s">
        <v>11069</v>
      </c>
    </row>
    <row r="4166" spans="1:7">
      <c r="A4166" s="366" t="str">
        <f t="shared" si="64"/>
        <v>SINAPI-I 26026</v>
      </c>
      <c r="B4166" s="367" t="s">
        <v>8342</v>
      </c>
      <c r="C4166" s="367">
        <v>26026</v>
      </c>
      <c r="D4166" s="368" t="s">
        <v>15914</v>
      </c>
      <c r="E4166" s="367" t="s">
        <v>8574</v>
      </c>
      <c r="F4166" s="367" t="s">
        <v>10227</v>
      </c>
      <c r="G4166" s="367" t="s">
        <v>10227</v>
      </c>
    </row>
    <row r="4167" spans="1:7">
      <c r="A4167" s="366" t="str">
        <f t="shared" ref="A4167:A4230" si="65">CONCATENAR</f>
        <v>SINAPI-I 39961</v>
      </c>
      <c r="B4167" s="367" t="s">
        <v>8342</v>
      </c>
      <c r="C4167" s="367">
        <v>39961</v>
      </c>
      <c r="D4167" s="368" t="s">
        <v>15915</v>
      </c>
      <c r="E4167" s="367" t="s">
        <v>8327</v>
      </c>
      <c r="F4167" s="367" t="s">
        <v>15225</v>
      </c>
      <c r="G4167" s="367" t="s">
        <v>15225</v>
      </c>
    </row>
    <row r="4168" spans="1:7" ht="22.5">
      <c r="A4168" s="366" t="str">
        <f t="shared" si="65"/>
        <v>SINAPI-I 42433</v>
      </c>
      <c r="B4168" s="367" t="s">
        <v>8342</v>
      </c>
      <c r="C4168" s="367">
        <v>42433</v>
      </c>
      <c r="D4168" s="368" t="s">
        <v>15916</v>
      </c>
      <c r="E4168" s="367" t="s">
        <v>8327</v>
      </c>
      <c r="F4168" s="367" t="s">
        <v>15917</v>
      </c>
      <c r="G4168" s="367" t="s">
        <v>15917</v>
      </c>
    </row>
    <row r="4169" spans="1:7" ht="22.5">
      <c r="A4169" s="366" t="str">
        <f t="shared" si="65"/>
        <v>SINAPI-I 42434</v>
      </c>
      <c r="B4169" s="367" t="s">
        <v>8342</v>
      </c>
      <c r="C4169" s="367">
        <v>42434</v>
      </c>
      <c r="D4169" s="368" t="s">
        <v>15918</v>
      </c>
      <c r="E4169" s="367" t="s">
        <v>8327</v>
      </c>
      <c r="F4169" s="367" t="s">
        <v>15919</v>
      </c>
      <c r="G4169" s="367" t="s">
        <v>15919</v>
      </c>
    </row>
    <row r="4170" spans="1:7" ht="22.5">
      <c r="A4170" s="366" t="str">
        <f t="shared" si="65"/>
        <v>SINAPI-I 42435</v>
      </c>
      <c r="B4170" s="367" t="s">
        <v>8342</v>
      </c>
      <c r="C4170" s="367">
        <v>42435</v>
      </c>
      <c r="D4170" s="368" t="s">
        <v>15920</v>
      </c>
      <c r="E4170" s="367" t="s">
        <v>8327</v>
      </c>
      <c r="F4170" s="367" t="s">
        <v>15921</v>
      </c>
      <c r="G4170" s="367" t="s">
        <v>15921</v>
      </c>
    </row>
    <row r="4171" spans="1:7">
      <c r="A4171" s="366" t="str">
        <f t="shared" si="65"/>
        <v>SINAPI-I 38061</v>
      </c>
      <c r="B4171" s="367" t="s">
        <v>8342</v>
      </c>
      <c r="C4171" s="367">
        <v>38061</v>
      </c>
      <c r="D4171" s="368" t="s">
        <v>15922</v>
      </c>
      <c r="E4171" s="367" t="s">
        <v>8327</v>
      </c>
      <c r="F4171" s="367" t="s">
        <v>15923</v>
      </c>
      <c r="G4171" s="367" t="s">
        <v>15923</v>
      </c>
    </row>
    <row r="4172" spans="1:7">
      <c r="A4172" s="366" t="str">
        <f t="shared" si="65"/>
        <v>SINAPI-I 20250</v>
      </c>
      <c r="B4172" s="367" t="s">
        <v>8342</v>
      </c>
      <c r="C4172" s="367">
        <v>20250</v>
      </c>
      <c r="D4172" s="368" t="s">
        <v>15924</v>
      </c>
      <c r="E4172" s="367" t="s">
        <v>8574</v>
      </c>
      <c r="F4172" s="367" t="s">
        <v>9879</v>
      </c>
      <c r="G4172" s="367" t="s">
        <v>9879</v>
      </c>
    </row>
    <row r="4173" spans="1:7">
      <c r="A4173" s="366" t="str">
        <f t="shared" si="65"/>
        <v>SINAPI-I 7</v>
      </c>
      <c r="B4173" s="367" t="s">
        <v>8342</v>
      </c>
      <c r="C4173" s="367">
        <v>7</v>
      </c>
      <c r="D4173" s="368" t="s">
        <v>15925</v>
      </c>
      <c r="E4173" s="367" t="s">
        <v>8574</v>
      </c>
      <c r="F4173" s="367" t="s">
        <v>12010</v>
      </c>
      <c r="G4173" s="367" t="s">
        <v>12010</v>
      </c>
    </row>
    <row r="4174" spans="1:7">
      <c r="A4174" s="366" t="str">
        <f t="shared" si="65"/>
        <v>SINAPI-I 13388</v>
      </c>
      <c r="B4174" s="367" t="s">
        <v>8342</v>
      </c>
      <c r="C4174" s="367">
        <v>13388</v>
      </c>
      <c r="D4174" s="368" t="s">
        <v>15926</v>
      </c>
      <c r="E4174" s="367" t="s">
        <v>8574</v>
      </c>
      <c r="F4174" s="367" t="s">
        <v>15927</v>
      </c>
      <c r="G4174" s="367" t="s">
        <v>15927</v>
      </c>
    </row>
    <row r="4175" spans="1:7">
      <c r="A4175" s="366" t="str">
        <f t="shared" si="65"/>
        <v>SINAPI-I 39914</v>
      </c>
      <c r="B4175" s="367" t="s">
        <v>8342</v>
      </c>
      <c r="C4175" s="367">
        <v>39914</v>
      </c>
      <c r="D4175" s="368" t="s">
        <v>15928</v>
      </c>
      <c r="E4175" s="367" t="s">
        <v>8574</v>
      </c>
      <c r="F4175" s="367" t="s">
        <v>15929</v>
      </c>
      <c r="G4175" s="367" t="s">
        <v>15929</v>
      </c>
    </row>
    <row r="4176" spans="1:7">
      <c r="A4176" s="366" t="str">
        <f t="shared" si="65"/>
        <v>SINAPI-I 12732</v>
      </c>
      <c r="B4176" s="367" t="s">
        <v>8342</v>
      </c>
      <c r="C4176" s="367">
        <v>12732</v>
      </c>
      <c r="D4176" s="368" t="s">
        <v>15930</v>
      </c>
      <c r="E4176" s="367" t="s">
        <v>8327</v>
      </c>
      <c r="F4176" s="367" t="s">
        <v>15931</v>
      </c>
      <c r="G4176" s="367" t="s">
        <v>15931</v>
      </c>
    </row>
    <row r="4177" spans="1:7">
      <c r="A4177" s="366" t="str">
        <f t="shared" si="65"/>
        <v>SINAPI-I 6160</v>
      </c>
      <c r="B4177" s="367" t="s">
        <v>8342</v>
      </c>
      <c r="C4177" s="367">
        <v>6160</v>
      </c>
      <c r="D4177" s="368" t="s">
        <v>15932</v>
      </c>
      <c r="E4177" s="367" t="s">
        <v>8344</v>
      </c>
      <c r="F4177" s="367" t="s">
        <v>15933</v>
      </c>
      <c r="G4177" s="367" t="s">
        <v>15934</v>
      </c>
    </row>
    <row r="4178" spans="1:7">
      <c r="A4178" s="366" t="str">
        <f t="shared" si="65"/>
        <v>SINAPI-I 41087</v>
      </c>
      <c r="B4178" s="367" t="s">
        <v>8342</v>
      </c>
      <c r="C4178" s="367">
        <v>41087</v>
      </c>
      <c r="D4178" s="368" t="s">
        <v>15935</v>
      </c>
      <c r="E4178" s="367" t="s">
        <v>8348</v>
      </c>
      <c r="F4178" s="367" t="s">
        <v>15936</v>
      </c>
      <c r="G4178" s="367" t="s">
        <v>15937</v>
      </c>
    </row>
    <row r="4179" spans="1:7">
      <c r="A4179" s="366" t="str">
        <f t="shared" si="65"/>
        <v>SINAPI-I 6166</v>
      </c>
      <c r="B4179" s="367" t="s">
        <v>8342</v>
      </c>
      <c r="C4179" s="367">
        <v>6166</v>
      </c>
      <c r="D4179" s="368" t="s">
        <v>15938</v>
      </c>
      <c r="E4179" s="367" t="s">
        <v>8344</v>
      </c>
      <c r="F4179" s="367" t="s">
        <v>12196</v>
      </c>
      <c r="G4179" s="367" t="s">
        <v>12197</v>
      </c>
    </row>
    <row r="4180" spans="1:7">
      <c r="A4180" s="366" t="str">
        <f t="shared" si="65"/>
        <v>SINAPI-I 41088</v>
      </c>
      <c r="B4180" s="367" t="s">
        <v>8342</v>
      </c>
      <c r="C4180" s="367">
        <v>41088</v>
      </c>
      <c r="D4180" s="368" t="s">
        <v>15939</v>
      </c>
      <c r="E4180" s="367" t="s">
        <v>8348</v>
      </c>
      <c r="F4180" s="367" t="s">
        <v>15940</v>
      </c>
      <c r="G4180" s="367" t="s">
        <v>15941</v>
      </c>
    </row>
    <row r="4181" spans="1:7" ht="22.5">
      <c r="A4181" s="366" t="str">
        <f t="shared" si="65"/>
        <v>SINAPI-I 20232</v>
      </c>
      <c r="B4181" s="367" t="s">
        <v>8342</v>
      </c>
      <c r="C4181" s="367">
        <v>20232</v>
      </c>
      <c r="D4181" s="368" t="s">
        <v>15942</v>
      </c>
      <c r="E4181" s="367" t="s">
        <v>8523</v>
      </c>
      <c r="F4181" s="367" t="s">
        <v>15943</v>
      </c>
      <c r="G4181" s="367" t="s">
        <v>15943</v>
      </c>
    </row>
    <row r="4182" spans="1:7">
      <c r="A4182" s="366" t="str">
        <f t="shared" si="65"/>
        <v>SINAPI-I 10856</v>
      </c>
      <c r="B4182" s="367" t="s">
        <v>8342</v>
      </c>
      <c r="C4182" s="367">
        <v>10856</v>
      </c>
      <c r="D4182" s="368" t="s">
        <v>15944</v>
      </c>
      <c r="E4182" s="367" t="s">
        <v>8523</v>
      </c>
      <c r="F4182" s="367" t="s">
        <v>15945</v>
      </c>
      <c r="G4182" s="367" t="s">
        <v>15945</v>
      </c>
    </row>
    <row r="4183" spans="1:7">
      <c r="A4183" s="366" t="str">
        <f t="shared" si="65"/>
        <v>SINAPI-I 4828</v>
      </c>
      <c r="B4183" s="367" t="s">
        <v>8342</v>
      </c>
      <c r="C4183" s="367">
        <v>4828</v>
      </c>
      <c r="D4183" s="368" t="s">
        <v>15946</v>
      </c>
      <c r="E4183" s="367" t="s">
        <v>8523</v>
      </c>
      <c r="F4183" s="367" t="s">
        <v>15947</v>
      </c>
      <c r="G4183" s="367" t="s">
        <v>15947</v>
      </c>
    </row>
    <row r="4184" spans="1:7">
      <c r="A4184" s="366" t="str">
        <f t="shared" si="65"/>
        <v>SINAPI-I 20249</v>
      </c>
      <c r="B4184" s="367" t="s">
        <v>8342</v>
      </c>
      <c r="C4184" s="367">
        <v>20249</v>
      </c>
      <c r="D4184" s="368" t="s">
        <v>15948</v>
      </c>
      <c r="E4184" s="367" t="s">
        <v>8523</v>
      </c>
      <c r="F4184" s="367" t="s">
        <v>15949</v>
      </c>
      <c r="G4184" s="367" t="s">
        <v>15949</v>
      </c>
    </row>
    <row r="4185" spans="1:7">
      <c r="A4185" s="366" t="str">
        <f t="shared" si="65"/>
        <v>SINAPI-I 11609</v>
      </c>
      <c r="B4185" s="367" t="s">
        <v>8342</v>
      </c>
      <c r="C4185" s="367">
        <v>11609</v>
      </c>
      <c r="D4185" s="368" t="s">
        <v>15950</v>
      </c>
      <c r="E4185" s="367" t="s">
        <v>8551</v>
      </c>
      <c r="F4185" s="367" t="s">
        <v>15470</v>
      </c>
      <c r="G4185" s="367" t="s">
        <v>15470</v>
      </c>
    </row>
    <row r="4186" spans="1:7">
      <c r="A4186" s="366" t="str">
        <f t="shared" si="65"/>
        <v>SINAPI-I 20083</v>
      </c>
      <c r="B4186" s="367" t="s">
        <v>8342</v>
      </c>
      <c r="C4186" s="367">
        <v>20083</v>
      </c>
      <c r="D4186" s="368" t="s">
        <v>15951</v>
      </c>
      <c r="E4186" s="367" t="s">
        <v>8327</v>
      </c>
      <c r="F4186" s="367" t="s">
        <v>15952</v>
      </c>
      <c r="G4186" s="367" t="s">
        <v>15952</v>
      </c>
    </row>
    <row r="4187" spans="1:7">
      <c r="A4187" s="366" t="str">
        <f t="shared" si="65"/>
        <v>SINAPI-I 20082</v>
      </c>
      <c r="B4187" s="367" t="s">
        <v>8342</v>
      </c>
      <c r="C4187" s="367">
        <v>20082</v>
      </c>
      <c r="D4187" s="368" t="s">
        <v>15953</v>
      </c>
      <c r="E4187" s="367" t="s">
        <v>8327</v>
      </c>
      <c r="F4187" s="367" t="s">
        <v>15954</v>
      </c>
      <c r="G4187" s="367" t="s">
        <v>15954</v>
      </c>
    </row>
    <row r="4188" spans="1:7">
      <c r="A4188" s="366" t="str">
        <f t="shared" si="65"/>
        <v>SINAPI-I 5318</v>
      </c>
      <c r="B4188" s="367" t="s">
        <v>8342</v>
      </c>
      <c r="C4188" s="367">
        <v>5318</v>
      </c>
      <c r="D4188" s="368" t="s">
        <v>15955</v>
      </c>
      <c r="E4188" s="367" t="s">
        <v>8551</v>
      </c>
      <c r="F4188" s="367" t="s">
        <v>10264</v>
      </c>
      <c r="G4188" s="367" t="s">
        <v>10264</v>
      </c>
    </row>
    <row r="4189" spans="1:7">
      <c r="A4189" s="366" t="str">
        <f t="shared" si="65"/>
        <v>SINAPI-I 10691</v>
      </c>
      <c r="B4189" s="367" t="s">
        <v>8342</v>
      </c>
      <c r="C4189" s="367">
        <v>10691</v>
      </c>
      <c r="D4189" s="368" t="s">
        <v>15956</v>
      </c>
      <c r="E4189" s="367" t="s">
        <v>8551</v>
      </c>
      <c r="F4189" s="367" t="s">
        <v>15135</v>
      </c>
      <c r="G4189" s="367" t="s">
        <v>15135</v>
      </c>
    </row>
    <row r="4190" spans="1:7">
      <c r="A4190" s="366" t="str">
        <f t="shared" si="65"/>
        <v>SINAPI-I 12295</v>
      </c>
      <c r="B4190" s="367" t="s">
        <v>8342</v>
      </c>
      <c r="C4190" s="367">
        <v>12295</v>
      </c>
      <c r="D4190" s="368" t="s">
        <v>15957</v>
      </c>
      <c r="E4190" s="367" t="s">
        <v>8327</v>
      </c>
      <c r="F4190" s="367" t="s">
        <v>13187</v>
      </c>
      <c r="G4190" s="367" t="s">
        <v>13187</v>
      </c>
    </row>
    <row r="4191" spans="1:7">
      <c r="A4191" s="366" t="str">
        <f t="shared" si="65"/>
        <v>SINAPI-I 12296</v>
      </c>
      <c r="B4191" s="367" t="s">
        <v>8342</v>
      </c>
      <c r="C4191" s="367">
        <v>12296</v>
      </c>
      <c r="D4191" s="368" t="s">
        <v>15958</v>
      </c>
      <c r="E4191" s="367" t="s">
        <v>8327</v>
      </c>
      <c r="F4191" s="367" t="s">
        <v>14086</v>
      </c>
      <c r="G4191" s="367" t="s">
        <v>14086</v>
      </c>
    </row>
    <row r="4192" spans="1:7">
      <c r="A4192" s="366" t="str">
        <f t="shared" si="65"/>
        <v>SINAPI-I 12294</v>
      </c>
      <c r="B4192" s="367" t="s">
        <v>8342</v>
      </c>
      <c r="C4192" s="367">
        <v>12294</v>
      </c>
      <c r="D4192" s="368" t="s">
        <v>15959</v>
      </c>
      <c r="E4192" s="367" t="s">
        <v>8327</v>
      </c>
      <c r="F4192" s="367" t="s">
        <v>12275</v>
      </c>
      <c r="G4192" s="367" t="s">
        <v>12275</v>
      </c>
    </row>
    <row r="4193" spans="1:7">
      <c r="A4193" s="366" t="str">
        <f t="shared" si="65"/>
        <v>SINAPI-I 14543</v>
      </c>
      <c r="B4193" s="367" t="s">
        <v>8342</v>
      </c>
      <c r="C4193" s="367">
        <v>14543</v>
      </c>
      <c r="D4193" s="368" t="s">
        <v>15960</v>
      </c>
      <c r="E4193" s="367" t="s">
        <v>8327</v>
      </c>
      <c r="F4193" s="367" t="s">
        <v>14544</v>
      </c>
      <c r="G4193" s="367" t="s">
        <v>14544</v>
      </c>
    </row>
    <row r="4194" spans="1:7">
      <c r="A4194" s="366" t="str">
        <f t="shared" si="65"/>
        <v>SINAPI-I 13329</v>
      </c>
      <c r="B4194" s="367" t="s">
        <v>8342</v>
      </c>
      <c r="C4194" s="367">
        <v>13329</v>
      </c>
      <c r="D4194" s="368" t="s">
        <v>15961</v>
      </c>
      <c r="E4194" s="367" t="s">
        <v>8327</v>
      </c>
      <c r="F4194" s="367" t="s">
        <v>15962</v>
      </c>
      <c r="G4194" s="367" t="s">
        <v>15962</v>
      </c>
    </row>
    <row r="4195" spans="1:7">
      <c r="A4195" s="366" t="str">
        <f t="shared" si="65"/>
        <v>SINAPI-I 21044</v>
      </c>
      <c r="B4195" s="367" t="s">
        <v>8342</v>
      </c>
      <c r="C4195" s="367">
        <v>21044</v>
      </c>
      <c r="D4195" s="368" t="s">
        <v>15963</v>
      </c>
      <c r="E4195" s="367" t="s">
        <v>8327</v>
      </c>
      <c r="F4195" s="367" t="s">
        <v>8952</v>
      </c>
      <c r="G4195" s="367" t="s">
        <v>8952</v>
      </c>
    </row>
    <row r="4196" spans="1:7">
      <c r="A4196" s="366" t="str">
        <f t="shared" si="65"/>
        <v>SINAPI-I 21045</v>
      </c>
      <c r="B4196" s="367" t="s">
        <v>8342</v>
      </c>
      <c r="C4196" s="367">
        <v>21045</v>
      </c>
      <c r="D4196" s="368" t="s">
        <v>15964</v>
      </c>
      <c r="E4196" s="367" t="s">
        <v>8327</v>
      </c>
      <c r="F4196" s="367" t="s">
        <v>15965</v>
      </c>
      <c r="G4196" s="367" t="s">
        <v>15965</v>
      </c>
    </row>
    <row r="4197" spans="1:7">
      <c r="A4197" s="366" t="str">
        <f t="shared" si="65"/>
        <v>SINAPI-I 21040</v>
      </c>
      <c r="B4197" s="367" t="s">
        <v>8342</v>
      </c>
      <c r="C4197" s="367">
        <v>21040</v>
      </c>
      <c r="D4197" s="368" t="s">
        <v>15966</v>
      </c>
      <c r="E4197" s="367" t="s">
        <v>8327</v>
      </c>
      <c r="F4197" s="367" t="s">
        <v>11323</v>
      </c>
      <c r="G4197" s="367" t="s">
        <v>11323</v>
      </c>
    </row>
    <row r="4198" spans="1:7">
      <c r="A4198" s="366" t="str">
        <f t="shared" si="65"/>
        <v>SINAPI-I 21041</v>
      </c>
      <c r="B4198" s="367" t="s">
        <v>8342</v>
      </c>
      <c r="C4198" s="367">
        <v>21041</v>
      </c>
      <c r="D4198" s="368" t="s">
        <v>15967</v>
      </c>
      <c r="E4198" s="367" t="s">
        <v>8327</v>
      </c>
      <c r="F4198" s="367" t="s">
        <v>15968</v>
      </c>
      <c r="G4198" s="367" t="s">
        <v>15968</v>
      </c>
    </row>
    <row r="4199" spans="1:7">
      <c r="A4199" s="366" t="str">
        <f t="shared" si="65"/>
        <v>SINAPI-I 21047</v>
      </c>
      <c r="B4199" s="367" t="s">
        <v>8342</v>
      </c>
      <c r="C4199" s="367">
        <v>21047</v>
      </c>
      <c r="D4199" s="368" t="s">
        <v>15969</v>
      </c>
      <c r="E4199" s="367" t="s">
        <v>8327</v>
      </c>
      <c r="F4199" s="367" t="s">
        <v>15970</v>
      </c>
      <c r="G4199" s="367" t="s">
        <v>15970</v>
      </c>
    </row>
    <row r="4200" spans="1:7">
      <c r="A4200" s="366" t="str">
        <f t="shared" si="65"/>
        <v>SINAPI-I 21043</v>
      </c>
      <c r="B4200" s="367" t="s">
        <v>8342</v>
      </c>
      <c r="C4200" s="367">
        <v>21043</v>
      </c>
      <c r="D4200" s="368" t="s">
        <v>15971</v>
      </c>
      <c r="E4200" s="367" t="s">
        <v>8327</v>
      </c>
      <c r="F4200" s="367" t="s">
        <v>8770</v>
      </c>
      <c r="G4200" s="367" t="s">
        <v>8770</v>
      </c>
    </row>
    <row r="4201" spans="1:7" ht="22.5">
      <c r="A4201" s="366" t="str">
        <f t="shared" si="65"/>
        <v>SINAPI-I 21042</v>
      </c>
      <c r="B4201" s="367" t="s">
        <v>8342</v>
      </c>
      <c r="C4201" s="367">
        <v>21042</v>
      </c>
      <c r="D4201" s="368" t="s">
        <v>15972</v>
      </c>
      <c r="E4201" s="367" t="s">
        <v>8327</v>
      </c>
      <c r="F4201" s="367" t="s">
        <v>15973</v>
      </c>
      <c r="G4201" s="367" t="s">
        <v>15973</v>
      </c>
    </row>
    <row r="4202" spans="1:7">
      <c r="A4202" s="366" t="str">
        <f t="shared" si="65"/>
        <v>SINAPI-I 11895</v>
      </c>
      <c r="B4202" s="367" t="s">
        <v>8342</v>
      </c>
      <c r="C4202" s="367">
        <v>11895</v>
      </c>
      <c r="D4202" s="368" t="s">
        <v>15974</v>
      </c>
      <c r="E4202" s="367" t="s">
        <v>8327</v>
      </c>
      <c r="F4202" s="367" t="s">
        <v>15975</v>
      </c>
      <c r="G4202" s="367" t="s">
        <v>15975</v>
      </c>
    </row>
    <row r="4203" spans="1:7">
      <c r="A4203" s="366" t="str">
        <f t="shared" si="65"/>
        <v>SINAPI-I 11896</v>
      </c>
      <c r="B4203" s="367" t="s">
        <v>8342</v>
      </c>
      <c r="C4203" s="367">
        <v>11896</v>
      </c>
      <c r="D4203" s="368" t="s">
        <v>15976</v>
      </c>
      <c r="E4203" s="367" t="s">
        <v>8327</v>
      </c>
      <c r="F4203" s="367" t="s">
        <v>15977</v>
      </c>
      <c r="G4203" s="367" t="s">
        <v>15977</v>
      </c>
    </row>
    <row r="4204" spans="1:7">
      <c r="A4204" s="366" t="str">
        <f t="shared" si="65"/>
        <v>SINAPI-I 11897</v>
      </c>
      <c r="B4204" s="367" t="s">
        <v>8342</v>
      </c>
      <c r="C4204" s="367">
        <v>11897</v>
      </c>
      <c r="D4204" s="368" t="s">
        <v>15978</v>
      </c>
      <c r="E4204" s="367" t="s">
        <v>8327</v>
      </c>
      <c r="F4204" s="367" t="s">
        <v>15979</v>
      </c>
      <c r="G4204" s="367" t="s">
        <v>15979</v>
      </c>
    </row>
    <row r="4205" spans="1:7">
      <c r="A4205" s="366" t="str">
        <f t="shared" si="65"/>
        <v>SINAPI-I 11898</v>
      </c>
      <c r="B4205" s="367" t="s">
        <v>8342</v>
      </c>
      <c r="C4205" s="367">
        <v>11898</v>
      </c>
      <c r="D4205" s="368" t="s">
        <v>15980</v>
      </c>
      <c r="E4205" s="367" t="s">
        <v>8327</v>
      </c>
      <c r="F4205" s="367" t="s">
        <v>15981</v>
      </c>
      <c r="G4205" s="367" t="s">
        <v>15981</v>
      </c>
    </row>
    <row r="4206" spans="1:7">
      <c r="A4206" s="366" t="str">
        <f t="shared" si="65"/>
        <v>SINAPI-I 3282</v>
      </c>
      <c r="B4206" s="367" t="s">
        <v>8342</v>
      </c>
      <c r="C4206" s="367">
        <v>3282</v>
      </c>
      <c r="D4206" s="368" t="s">
        <v>15982</v>
      </c>
      <c r="E4206" s="367" t="s">
        <v>8327</v>
      </c>
      <c r="F4206" s="367" t="s">
        <v>15983</v>
      </c>
      <c r="G4206" s="367" t="s">
        <v>15983</v>
      </c>
    </row>
    <row r="4207" spans="1:7">
      <c r="A4207" s="366" t="str">
        <f t="shared" si="65"/>
        <v>SINAPI-I 11899</v>
      </c>
      <c r="B4207" s="367" t="s">
        <v>8342</v>
      </c>
      <c r="C4207" s="367">
        <v>11899</v>
      </c>
      <c r="D4207" s="368" t="s">
        <v>15984</v>
      </c>
      <c r="E4207" s="367" t="s">
        <v>8327</v>
      </c>
      <c r="F4207" s="367" t="s">
        <v>15985</v>
      </c>
      <c r="G4207" s="367" t="s">
        <v>15985</v>
      </c>
    </row>
    <row r="4208" spans="1:7">
      <c r="A4208" s="366" t="str">
        <f t="shared" si="65"/>
        <v>SINAPI-I 11900</v>
      </c>
      <c r="B4208" s="367" t="s">
        <v>8342</v>
      </c>
      <c r="C4208" s="367">
        <v>11900</v>
      </c>
      <c r="D4208" s="368" t="s">
        <v>15986</v>
      </c>
      <c r="E4208" s="367" t="s">
        <v>8327</v>
      </c>
      <c r="F4208" s="367" t="s">
        <v>15987</v>
      </c>
      <c r="G4208" s="367" t="s">
        <v>15987</v>
      </c>
    </row>
    <row r="4209" spans="1:7">
      <c r="A4209" s="366" t="str">
        <f t="shared" si="65"/>
        <v>SINAPI-I 14149</v>
      </c>
      <c r="B4209" s="367" t="s">
        <v>8342</v>
      </c>
      <c r="C4209" s="367">
        <v>14149</v>
      </c>
      <c r="D4209" s="368" t="s">
        <v>15988</v>
      </c>
      <c r="E4209" s="367" t="s">
        <v>12620</v>
      </c>
      <c r="F4209" s="367" t="s">
        <v>15989</v>
      </c>
      <c r="G4209" s="367" t="s">
        <v>15989</v>
      </c>
    </row>
    <row r="4210" spans="1:7" ht="22.5">
      <c r="A4210" s="366" t="str">
        <f t="shared" si="65"/>
        <v>SINAPI-I 38099</v>
      </c>
      <c r="B4210" s="367" t="s">
        <v>8342</v>
      </c>
      <c r="C4210" s="367">
        <v>38099</v>
      </c>
      <c r="D4210" s="368" t="s">
        <v>15990</v>
      </c>
      <c r="E4210" s="367" t="s">
        <v>8327</v>
      </c>
      <c r="F4210" s="367" t="s">
        <v>9625</v>
      </c>
      <c r="G4210" s="367" t="s">
        <v>9625</v>
      </c>
    </row>
    <row r="4211" spans="1:7" ht="22.5">
      <c r="A4211" s="366" t="str">
        <f t="shared" si="65"/>
        <v>SINAPI-I 38100</v>
      </c>
      <c r="B4211" s="367" t="s">
        <v>8342</v>
      </c>
      <c r="C4211" s="367">
        <v>38100</v>
      </c>
      <c r="D4211" s="368" t="s">
        <v>15991</v>
      </c>
      <c r="E4211" s="367" t="s">
        <v>8327</v>
      </c>
      <c r="F4211" s="367" t="s">
        <v>13658</v>
      </c>
      <c r="G4211" s="367" t="s">
        <v>13658</v>
      </c>
    </row>
    <row r="4212" spans="1:7">
      <c r="A4212" s="366" t="str">
        <f t="shared" si="65"/>
        <v>SINAPI-I 20061</v>
      </c>
      <c r="B4212" s="367" t="s">
        <v>8342</v>
      </c>
      <c r="C4212" s="367">
        <v>20061</v>
      </c>
      <c r="D4212" s="368" t="s">
        <v>15992</v>
      </c>
      <c r="E4212" s="367" t="s">
        <v>8327</v>
      </c>
      <c r="F4212" s="367" t="s">
        <v>10529</v>
      </c>
      <c r="G4212" s="367" t="s">
        <v>10529</v>
      </c>
    </row>
    <row r="4213" spans="1:7">
      <c r="A4213" s="366" t="str">
        <f t="shared" si="65"/>
        <v>SINAPI-I 7576</v>
      </c>
      <c r="B4213" s="367" t="s">
        <v>8342</v>
      </c>
      <c r="C4213" s="367">
        <v>7576</v>
      </c>
      <c r="D4213" s="368" t="s">
        <v>15993</v>
      </c>
      <c r="E4213" s="367" t="s">
        <v>8327</v>
      </c>
      <c r="F4213" s="367" t="s">
        <v>15994</v>
      </c>
      <c r="G4213" s="367" t="s">
        <v>15994</v>
      </c>
    </row>
    <row r="4214" spans="1:7">
      <c r="A4214" s="366" t="str">
        <f t="shared" si="65"/>
        <v>SINAPI-I 3384</v>
      </c>
      <c r="B4214" s="367" t="s">
        <v>8342</v>
      </c>
      <c r="C4214" s="367">
        <v>3384</v>
      </c>
      <c r="D4214" s="368" t="s">
        <v>15995</v>
      </c>
      <c r="E4214" s="367" t="s">
        <v>8327</v>
      </c>
      <c r="F4214" s="367" t="s">
        <v>8651</v>
      </c>
      <c r="G4214" s="367" t="s">
        <v>8651</v>
      </c>
    </row>
    <row r="4215" spans="1:7">
      <c r="A4215" s="366" t="str">
        <f t="shared" si="65"/>
        <v>SINAPI-I 7572</v>
      </c>
      <c r="B4215" s="367" t="s">
        <v>8342</v>
      </c>
      <c r="C4215" s="367">
        <v>7572</v>
      </c>
      <c r="D4215" s="368" t="s">
        <v>15996</v>
      </c>
      <c r="E4215" s="367" t="s">
        <v>8327</v>
      </c>
      <c r="F4215" s="367" t="s">
        <v>15997</v>
      </c>
      <c r="G4215" s="367" t="s">
        <v>15997</v>
      </c>
    </row>
    <row r="4216" spans="1:7">
      <c r="A4216" s="366" t="str">
        <f t="shared" si="65"/>
        <v>SINAPI-I 3396</v>
      </c>
      <c r="B4216" s="367" t="s">
        <v>8342</v>
      </c>
      <c r="C4216" s="367">
        <v>3396</v>
      </c>
      <c r="D4216" s="368" t="s">
        <v>15998</v>
      </c>
      <c r="E4216" s="367" t="s">
        <v>8327</v>
      </c>
      <c r="F4216" s="367" t="s">
        <v>13795</v>
      </c>
      <c r="G4216" s="367" t="s">
        <v>13795</v>
      </c>
    </row>
    <row r="4217" spans="1:7">
      <c r="A4217" s="366" t="str">
        <f t="shared" si="65"/>
        <v>SINAPI-I 37590</v>
      </c>
      <c r="B4217" s="367" t="s">
        <v>8342</v>
      </c>
      <c r="C4217" s="367">
        <v>37590</v>
      </c>
      <c r="D4217" s="368" t="s">
        <v>15999</v>
      </c>
      <c r="E4217" s="367" t="s">
        <v>8327</v>
      </c>
      <c r="F4217" s="367" t="s">
        <v>16000</v>
      </c>
      <c r="G4217" s="367" t="s">
        <v>16000</v>
      </c>
    </row>
    <row r="4218" spans="1:7">
      <c r="A4218" s="366" t="str">
        <f t="shared" si="65"/>
        <v>SINAPI-I 37591</v>
      </c>
      <c r="B4218" s="367" t="s">
        <v>8342</v>
      </c>
      <c r="C4218" s="367">
        <v>37591</v>
      </c>
      <c r="D4218" s="368" t="s">
        <v>16001</v>
      </c>
      <c r="E4218" s="367" t="s">
        <v>8327</v>
      </c>
      <c r="F4218" s="367" t="s">
        <v>14822</v>
      </c>
      <c r="G4218" s="367" t="s">
        <v>14822</v>
      </c>
    </row>
    <row r="4219" spans="1:7" ht="22.5">
      <c r="A4219" s="366" t="str">
        <f t="shared" si="65"/>
        <v>SINAPI-I 12626</v>
      </c>
      <c r="B4219" s="367" t="s">
        <v>8342</v>
      </c>
      <c r="C4219" s="367">
        <v>12626</v>
      </c>
      <c r="D4219" s="368" t="s">
        <v>16002</v>
      </c>
      <c r="E4219" s="367" t="s">
        <v>8327</v>
      </c>
      <c r="F4219" s="367" t="s">
        <v>10558</v>
      </c>
      <c r="G4219" s="367" t="s">
        <v>10558</v>
      </c>
    </row>
    <row r="4220" spans="1:7">
      <c r="A4220" s="366" t="str">
        <f t="shared" si="65"/>
        <v>SINAPI-I 11033</v>
      </c>
      <c r="B4220" s="367" t="s">
        <v>8342</v>
      </c>
      <c r="C4220" s="367">
        <v>11033</v>
      </c>
      <c r="D4220" s="368" t="s">
        <v>16003</v>
      </c>
      <c r="E4220" s="367" t="s">
        <v>8327</v>
      </c>
      <c r="F4220" s="367" t="s">
        <v>10116</v>
      </c>
      <c r="G4220" s="367" t="s">
        <v>10116</v>
      </c>
    </row>
    <row r="4221" spans="1:7">
      <c r="A4221" s="366" t="str">
        <f t="shared" si="65"/>
        <v>SINAPI-I 390</v>
      </c>
      <c r="B4221" s="367" t="s">
        <v>8342</v>
      </c>
      <c r="C4221" s="367">
        <v>390</v>
      </c>
      <c r="D4221" s="368" t="s">
        <v>16004</v>
      </c>
      <c r="E4221" s="367" t="s">
        <v>8327</v>
      </c>
      <c r="F4221" s="367" t="s">
        <v>12847</v>
      </c>
      <c r="G4221" s="367" t="s">
        <v>12847</v>
      </c>
    </row>
    <row r="4222" spans="1:7" ht="22.5">
      <c r="A4222" s="366" t="str">
        <f t="shared" si="65"/>
        <v>SINAPI-I 42436</v>
      </c>
      <c r="B4222" s="367" t="s">
        <v>8342</v>
      </c>
      <c r="C4222" s="367">
        <v>42436</v>
      </c>
      <c r="D4222" s="368" t="s">
        <v>16005</v>
      </c>
      <c r="E4222" s="367" t="s">
        <v>8327</v>
      </c>
      <c r="F4222" s="367" t="s">
        <v>16006</v>
      </c>
      <c r="G4222" s="367" t="s">
        <v>16006</v>
      </c>
    </row>
    <row r="4223" spans="1:7" ht="22.5">
      <c r="A4223" s="366" t="str">
        <f t="shared" si="65"/>
        <v>SINAPI-I 6178</v>
      </c>
      <c r="B4223" s="367" t="s">
        <v>8342</v>
      </c>
      <c r="C4223" s="367">
        <v>6178</v>
      </c>
      <c r="D4223" s="368" t="s">
        <v>16007</v>
      </c>
      <c r="E4223" s="367" t="s">
        <v>8464</v>
      </c>
      <c r="F4223" s="367" t="s">
        <v>16008</v>
      </c>
      <c r="G4223" s="367" t="s">
        <v>16008</v>
      </c>
    </row>
    <row r="4224" spans="1:7" ht="22.5">
      <c r="A4224" s="366" t="str">
        <f t="shared" si="65"/>
        <v>SINAPI-I 6180</v>
      </c>
      <c r="B4224" s="367" t="s">
        <v>8342</v>
      </c>
      <c r="C4224" s="367">
        <v>6180</v>
      </c>
      <c r="D4224" s="368" t="s">
        <v>16009</v>
      </c>
      <c r="E4224" s="367" t="s">
        <v>8464</v>
      </c>
      <c r="F4224" s="367" t="s">
        <v>16010</v>
      </c>
      <c r="G4224" s="367" t="s">
        <v>16010</v>
      </c>
    </row>
    <row r="4225" spans="1:7">
      <c r="A4225" s="366" t="str">
        <f t="shared" si="65"/>
        <v>SINAPI-I 6182</v>
      </c>
      <c r="B4225" s="367" t="s">
        <v>8342</v>
      </c>
      <c r="C4225" s="367">
        <v>6182</v>
      </c>
      <c r="D4225" s="368" t="s">
        <v>16011</v>
      </c>
      <c r="E4225" s="367" t="s">
        <v>8464</v>
      </c>
      <c r="F4225" s="367" t="s">
        <v>16012</v>
      </c>
      <c r="G4225" s="367" t="s">
        <v>16012</v>
      </c>
    </row>
    <row r="4226" spans="1:7">
      <c r="A4226" s="366" t="str">
        <f t="shared" si="65"/>
        <v>SINAPI-I 3993</v>
      </c>
      <c r="B4226" s="367" t="s">
        <v>8342</v>
      </c>
      <c r="C4226" s="367">
        <v>3993</v>
      </c>
      <c r="D4226" s="368" t="s">
        <v>16013</v>
      </c>
      <c r="E4226" s="367" t="s">
        <v>8464</v>
      </c>
      <c r="F4226" s="367" t="s">
        <v>16014</v>
      </c>
      <c r="G4226" s="367" t="s">
        <v>16014</v>
      </c>
    </row>
    <row r="4227" spans="1:7">
      <c r="A4227" s="366" t="str">
        <f t="shared" si="65"/>
        <v>SINAPI-I 3990</v>
      </c>
      <c r="B4227" s="367" t="s">
        <v>8342</v>
      </c>
      <c r="C4227" s="367">
        <v>3990</v>
      </c>
      <c r="D4227" s="368" t="s">
        <v>16015</v>
      </c>
      <c r="E4227" s="367" t="s">
        <v>8523</v>
      </c>
      <c r="F4227" s="367" t="s">
        <v>15674</v>
      </c>
      <c r="G4227" s="367" t="s">
        <v>15674</v>
      </c>
    </row>
    <row r="4228" spans="1:7">
      <c r="A4228" s="366" t="str">
        <f t="shared" si="65"/>
        <v>SINAPI-I 3992</v>
      </c>
      <c r="B4228" s="367" t="s">
        <v>8342</v>
      </c>
      <c r="C4228" s="367">
        <v>3992</v>
      </c>
      <c r="D4228" s="368" t="s">
        <v>16016</v>
      </c>
      <c r="E4228" s="367" t="s">
        <v>8523</v>
      </c>
      <c r="F4228" s="367" t="s">
        <v>16017</v>
      </c>
      <c r="G4228" s="367" t="s">
        <v>16017</v>
      </c>
    </row>
    <row r="4229" spans="1:7">
      <c r="A4229" s="366" t="str">
        <f t="shared" si="65"/>
        <v>SINAPI-I 4509</v>
      </c>
      <c r="B4229" s="367" t="s">
        <v>8342</v>
      </c>
      <c r="C4229" s="367">
        <v>4509</v>
      </c>
      <c r="D4229" s="368" t="s">
        <v>16018</v>
      </c>
      <c r="E4229" s="367" t="s">
        <v>8523</v>
      </c>
      <c r="F4229" s="367" t="s">
        <v>13199</v>
      </c>
      <c r="G4229" s="367" t="s">
        <v>13199</v>
      </c>
    </row>
    <row r="4230" spans="1:7">
      <c r="A4230" s="366" t="str">
        <f t="shared" si="65"/>
        <v>SINAPI-I 6194</v>
      </c>
      <c r="B4230" s="367" t="s">
        <v>8342</v>
      </c>
      <c r="C4230" s="367">
        <v>6194</v>
      </c>
      <c r="D4230" s="368" t="s">
        <v>16019</v>
      </c>
      <c r="E4230" s="367" t="s">
        <v>8523</v>
      </c>
      <c r="F4230" s="367" t="s">
        <v>9571</v>
      </c>
      <c r="G4230" s="367" t="s">
        <v>9571</v>
      </c>
    </row>
    <row r="4231" spans="1:7">
      <c r="A4231" s="366" t="str">
        <f t="shared" ref="A4231:A4294" si="66">CONCATENAR</f>
        <v>SINAPI-I 6193</v>
      </c>
      <c r="B4231" s="367" t="s">
        <v>8342</v>
      </c>
      <c r="C4231" s="367">
        <v>6193</v>
      </c>
      <c r="D4231" s="368" t="s">
        <v>16020</v>
      </c>
      <c r="E4231" s="367" t="s">
        <v>8523</v>
      </c>
      <c r="F4231" s="367" t="s">
        <v>15909</v>
      </c>
      <c r="G4231" s="367" t="s">
        <v>15909</v>
      </c>
    </row>
    <row r="4232" spans="1:7">
      <c r="A4232" s="366" t="str">
        <f t="shared" si="66"/>
        <v>SINAPI-I 10567</v>
      </c>
      <c r="B4232" s="367" t="s">
        <v>8342</v>
      </c>
      <c r="C4232" s="367">
        <v>10567</v>
      </c>
      <c r="D4232" s="368" t="s">
        <v>16021</v>
      </c>
      <c r="E4232" s="367" t="s">
        <v>8523</v>
      </c>
      <c r="F4232" s="367" t="s">
        <v>16022</v>
      </c>
      <c r="G4232" s="367" t="s">
        <v>16022</v>
      </c>
    </row>
    <row r="4233" spans="1:7">
      <c r="A4233" s="366" t="str">
        <f t="shared" si="66"/>
        <v>SINAPI-I 6212</v>
      </c>
      <c r="B4233" s="367" t="s">
        <v>8342</v>
      </c>
      <c r="C4233" s="367">
        <v>6212</v>
      </c>
      <c r="D4233" s="368" t="s">
        <v>16023</v>
      </c>
      <c r="E4233" s="367" t="s">
        <v>8523</v>
      </c>
      <c r="F4233" s="367" t="s">
        <v>9491</v>
      </c>
      <c r="G4233" s="367" t="s">
        <v>9491</v>
      </c>
    </row>
    <row r="4234" spans="1:7">
      <c r="A4234" s="366" t="str">
        <f t="shared" si="66"/>
        <v>SINAPI-I 6189</v>
      </c>
      <c r="B4234" s="367" t="s">
        <v>8342</v>
      </c>
      <c r="C4234" s="367">
        <v>6189</v>
      </c>
      <c r="D4234" s="368" t="s">
        <v>16024</v>
      </c>
      <c r="E4234" s="367" t="s">
        <v>8523</v>
      </c>
      <c r="F4234" s="367" t="s">
        <v>9205</v>
      </c>
      <c r="G4234" s="367" t="s">
        <v>9205</v>
      </c>
    </row>
    <row r="4235" spans="1:7">
      <c r="A4235" s="366" t="str">
        <f t="shared" si="66"/>
        <v>SINAPI-I 6214</v>
      </c>
      <c r="B4235" s="367" t="s">
        <v>8342</v>
      </c>
      <c r="C4235" s="367">
        <v>6214</v>
      </c>
      <c r="D4235" s="368" t="s">
        <v>16025</v>
      </c>
      <c r="E4235" s="367" t="s">
        <v>8464</v>
      </c>
      <c r="F4235" s="367" t="s">
        <v>16026</v>
      </c>
      <c r="G4235" s="367" t="s">
        <v>16026</v>
      </c>
    </row>
    <row r="4236" spans="1:7">
      <c r="A4236" s="366" t="str">
        <f t="shared" si="66"/>
        <v>SINAPI-I 36153</v>
      </c>
      <c r="B4236" s="367" t="s">
        <v>8342</v>
      </c>
      <c r="C4236" s="367">
        <v>36153</v>
      </c>
      <c r="D4236" s="368" t="s">
        <v>16027</v>
      </c>
      <c r="E4236" s="367" t="s">
        <v>8327</v>
      </c>
      <c r="F4236" s="367" t="s">
        <v>8942</v>
      </c>
      <c r="G4236" s="367" t="s">
        <v>8942</v>
      </c>
    </row>
    <row r="4237" spans="1:7">
      <c r="A4237" s="366" t="str">
        <f t="shared" si="66"/>
        <v>SINAPI-I 10740</v>
      </c>
      <c r="B4237" s="367" t="s">
        <v>8342</v>
      </c>
      <c r="C4237" s="367">
        <v>10740</v>
      </c>
      <c r="D4237" s="368" t="s">
        <v>16028</v>
      </c>
      <c r="E4237" s="367" t="s">
        <v>8327</v>
      </c>
      <c r="F4237" s="367" t="s">
        <v>16029</v>
      </c>
      <c r="G4237" s="367" t="s">
        <v>16029</v>
      </c>
    </row>
    <row r="4238" spans="1:7">
      <c r="A4238" s="366" t="str">
        <f t="shared" si="66"/>
        <v>SINAPI-I 13914</v>
      </c>
      <c r="B4238" s="367" t="s">
        <v>8342</v>
      </c>
      <c r="C4238" s="367">
        <v>13914</v>
      </c>
      <c r="D4238" s="368" t="s">
        <v>16030</v>
      </c>
      <c r="E4238" s="367" t="s">
        <v>8327</v>
      </c>
      <c r="F4238" s="367" t="s">
        <v>16031</v>
      </c>
      <c r="G4238" s="367" t="s">
        <v>16031</v>
      </c>
    </row>
    <row r="4239" spans="1:7">
      <c r="A4239" s="366" t="str">
        <f t="shared" si="66"/>
        <v>SINAPI-I 10742</v>
      </c>
      <c r="B4239" s="367" t="s">
        <v>8342</v>
      </c>
      <c r="C4239" s="367">
        <v>10742</v>
      </c>
      <c r="D4239" s="368" t="s">
        <v>16032</v>
      </c>
      <c r="E4239" s="367" t="s">
        <v>8327</v>
      </c>
      <c r="F4239" s="367" t="s">
        <v>16033</v>
      </c>
      <c r="G4239" s="367" t="s">
        <v>16033</v>
      </c>
    </row>
    <row r="4240" spans="1:7">
      <c r="A4240" s="366" t="str">
        <f t="shared" si="66"/>
        <v>SINAPI-I 38465</v>
      </c>
      <c r="B4240" s="367" t="s">
        <v>8342</v>
      </c>
      <c r="C4240" s="367">
        <v>38465</v>
      </c>
      <c r="D4240" s="368" t="s">
        <v>16034</v>
      </c>
      <c r="E4240" s="367" t="s">
        <v>8327</v>
      </c>
      <c r="F4240" s="367" t="s">
        <v>15533</v>
      </c>
      <c r="G4240" s="367" t="s">
        <v>15533</v>
      </c>
    </row>
    <row r="4241" spans="1:7">
      <c r="A4241" s="366" t="str">
        <f t="shared" si="66"/>
        <v>SINAPI-I 7543</v>
      </c>
      <c r="B4241" s="367" t="s">
        <v>8342</v>
      </c>
      <c r="C4241" s="367">
        <v>7543</v>
      </c>
      <c r="D4241" s="368" t="s">
        <v>16035</v>
      </c>
      <c r="E4241" s="367" t="s">
        <v>8327</v>
      </c>
      <c r="F4241" s="367" t="s">
        <v>16036</v>
      </c>
      <c r="G4241" s="367" t="s">
        <v>16036</v>
      </c>
    </row>
    <row r="4242" spans="1:7">
      <c r="A4242" s="366" t="str">
        <f t="shared" si="66"/>
        <v>SINAPI-I 13255</v>
      </c>
      <c r="B4242" s="367" t="s">
        <v>8342</v>
      </c>
      <c r="C4242" s="367">
        <v>13255</v>
      </c>
      <c r="D4242" s="368" t="s">
        <v>16037</v>
      </c>
      <c r="E4242" s="367" t="s">
        <v>8327</v>
      </c>
      <c r="F4242" s="367" t="s">
        <v>16038</v>
      </c>
      <c r="G4242" s="367" t="s">
        <v>16038</v>
      </c>
    </row>
    <row r="4243" spans="1:7">
      <c r="A4243" s="366" t="str">
        <f t="shared" si="66"/>
        <v>SINAPI-I 39352</v>
      </c>
      <c r="B4243" s="367" t="s">
        <v>8342</v>
      </c>
      <c r="C4243" s="367">
        <v>39352</v>
      </c>
      <c r="D4243" s="368" t="s">
        <v>16039</v>
      </c>
      <c r="E4243" s="367" t="s">
        <v>8327</v>
      </c>
      <c r="F4243" s="367" t="s">
        <v>9245</v>
      </c>
      <c r="G4243" s="367" t="s">
        <v>9245</v>
      </c>
    </row>
    <row r="4244" spans="1:7">
      <c r="A4244" s="366" t="str">
        <f t="shared" si="66"/>
        <v>SINAPI-I 39346</v>
      </c>
      <c r="B4244" s="367" t="s">
        <v>8342</v>
      </c>
      <c r="C4244" s="367">
        <v>39346</v>
      </c>
      <c r="D4244" s="368" t="s">
        <v>16040</v>
      </c>
      <c r="E4244" s="367" t="s">
        <v>8327</v>
      </c>
      <c r="F4244" s="367" t="s">
        <v>9245</v>
      </c>
      <c r="G4244" s="367" t="s">
        <v>9245</v>
      </c>
    </row>
    <row r="4245" spans="1:7">
      <c r="A4245" s="366" t="str">
        <f t="shared" si="66"/>
        <v>SINAPI-I 39350</v>
      </c>
      <c r="B4245" s="367" t="s">
        <v>8342</v>
      </c>
      <c r="C4245" s="367">
        <v>39350</v>
      </c>
      <c r="D4245" s="368" t="s">
        <v>16041</v>
      </c>
      <c r="E4245" s="367" t="s">
        <v>8327</v>
      </c>
      <c r="F4245" s="367" t="s">
        <v>11874</v>
      </c>
      <c r="G4245" s="367" t="s">
        <v>11874</v>
      </c>
    </row>
    <row r="4246" spans="1:7">
      <c r="A4246" s="366" t="str">
        <f t="shared" si="66"/>
        <v>SINAPI-I 39351</v>
      </c>
      <c r="B4246" s="367" t="s">
        <v>8342</v>
      </c>
      <c r="C4246" s="367">
        <v>39351</v>
      </c>
      <c r="D4246" s="368" t="s">
        <v>16042</v>
      </c>
      <c r="E4246" s="367" t="s">
        <v>8327</v>
      </c>
      <c r="F4246" s="367" t="s">
        <v>9243</v>
      </c>
      <c r="G4246" s="367" t="s">
        <v>9243</v>
      </c>
    </row>
    <row r="4247" spans="1:7">
      <c r="A4247" s="366" t="str">
        <f t="shared" si="66"/>
        <v>SINAPI-I 38952</v>
      </c>
      <c r="B4247" s="367" t="s">
        <v>8342</v>
      </c>
      <c r="C4247" s="367">
        <v>38952</v>
      </c>
      <c r="D4247" s="368" t="s">
        <v>16043</v>
      </c>
      <c r="E4247" s="367" t="s">
        <v>8327</v>
      </c>
      <c r="F4247" s="367" t="s">
        <v>11569</v>
      </c>
      <c r="G4247" s="367" t="s">
        <v>11569</v>
      </c>
    </row>
    <row r="4248" spans="1:7">
      <c r="A4248" s="366" t="str">
        <f t="shared" si="66"/>
        <v>SINAPI-I 38953</v>
      </c>
      <c r="B4248" s="367" t="s">
        <v>8342</v>
      </c>
      <c r="C4248" s="367">
        <v>38953</v>
      </c>
      <c r="D4248" s="368" t="s">
        <v>16044</v>
      </c>
      <c r="E4248" s="367" t="s">
        <v>8327</v>
      </c>
      <c r="F4248" s="367" t="s">
        <v>11688</v>
      </c>
      <c r="G4248" s="367" t="s">
        <v>11688</v>
      </c>
    </row>
    <row r="4249" spans="1:7">
      <c r="A4249" s="366" t="str">
        <f t="shared" si="66"/>
        <v>SINAPI-I 38835</v>
      </c>
      <c r="B4249" s="367" t="s">
        <v>8342</v>
      </c>
      <c r="C4249" s="367">
        <v>38835</v>
      </c>
      <c r="D4249" s="368" t="s">
        <v>16045</v>
      </c>
      <c r="E4249" s="367" t="s">
        <v>8327</v>
      </c>
      <c r="F4249" s="367" t="s">
        <v>11240</v>
      </c>
      <c r="G4249" s="367" t="s">
        <v>11240</v>
      </c>
    </row>
    <row r="4250" spans="1:7">
      <c r="A4250" s="366" t="str">
        <f t="shared" si="66"/>
        <v>SINAPI-I 38837</v>
      </c>
      <c r="B4250" s="367" t="s">
        <v>8342</v>
      </c>
      <c r="C4250" s="367">
        <v>38837</v>
      </c>
      <c r="D4250" s="368" t="s">
        <v>16046</v>
      </c>
      <c r="E4250" s="367" t="s">
        <v>8327</v>
      </c>
      <c r="F4250" s="367" t="s">
        <v>9054</v>
      </c>
      <c r="G4250" s="367" t="s">
        <v>9054</v>
      </c>
    </row>
    <row r="4251" spans="1:7">
      <c r="A4251" s="366" t="str">
        <f t="shared" si="66"/>
        <v>SINAPI-I 38836</v>
      </c>
      <c r="B4251" s="367" t="s">
        <v>8342</v>
      </c>
      <c r="C4251" s="367">
        <v>38836</v>
      </c>
      <c r="D4251" s="368" t="s">
        <v>16047</v>
      </c>
      <c r="E4251" s="367" t="s">
        <v>8327</v>
      </c>
      <c r="F4251" s="367" t="s">
        <v>16048</v>
      </c>
      <c r="G4251" s="367" t="s">
        <v>16048</v>
      </c>
    </row>
    <row r="4252" spans="1:7">
      <c r="A4252" s="366" t="str">
        <f t="shared" si="66"/>
        <v>SINAPI-I 2666</v>
      </c>
      <c r="B4252" s="367" t="s">
        <v>8342</v>
      </c>
      <c r="C4252" s="367">
        <v>2666</v>
      </c>
      <c r="D4252" s="368" t="s">
        <v>16049</v>
      </c>
      <c r="E4252" s="367" t="s">
        <v>8327</v>
      </c>
      <c r="F4252" s="367" t="s">
        <v>9778</v>
      </c>
      <c r="G4252" s="367" t="s">
        <v>9778</v>
      </c>
    </row>
    <row r="4253" spans="1:7">
      <c r="A4253" s="366" t="str">
        <f t="shared" si="66"/>
        <v>SINAPI-I 2668</v>
      </c>
      <c r="B4253" s="367" t="s">
        <v>8342</v>
      </c>
      <c r="C4253" s="367">
        <v>2668</v>
      </c>
      <c r="D4253" s="368" t="s">
        <v>16050</v>
      </c>
      <c r="E4253" s="367" t="s">
        <v>8327</v>
      </c>
      <c r="F4253" s="367" t="s">
        <v>16051</v>
      </c>
      <c r="G4253" s="367" t="s">
        <v>16051</v>
      </c>
    </row>
    <row r="4254" spans="1:7">
      <c r="A4254" s="366" t="str">
        <f t="shared" si="66"/>
        <v>SINAPI-I 2664</v>
      </c>
      <c r="B4254" s="367" t="s">
        <v>8342</v>
      </c>
      <c r="C4254" s="367">
        <v>2664</v>
      </c>
      <c r="D4254" s="368" t="s">
        <v>16052</v>
      </c>
      <c r="E4254" s="367" t="s">
        <v>8327</v>
      </c>
      <c r="F4254" s="367" t="s">
        <v>16053</v>
      </c>
      <c r="G4254" s="367" t="s">
        <v>16053</v>
      </c>
    </row>
    <row r="4255" spans="1:7">
      <c r="A4255" s="366" t="str">
        <f t="shared" si="66"/>
        <v>SINAPI-I 2662</v>
      </c>
      <c r="B4255" s="367" t="s">
        <v>8342</v>
      </c>
      <c r="C4255" s="367">
        <v>2662</v>
      </c>
      <c r="D4255" s="368" t="s">
        <v>16054</v>
      </c>
      <c r="E4255" s="367" t="s">
        <v>8327</v>
      </c>
      <c r="F4255" s="367" t="s">
        <v>16055</v>
      </c>
      <c r="G4255" s="367" t="s">
        <v>16055</v>
      </c>
    </row>
    <row r="4256" spans="1:7">
      <c r="A4256" s="366" t="str">
        <f t="shared" si="66"/>
        <v>SINAPI-I 20964</v>
      </c>
      <c r="B4256" s="367" t="s">
        <v>8342</v>
      </c>
      <c r="C4256" s="367">
        <v>20964</v>
      </c>
      <c r="D4256" s="368" t="s">
        <v>16056</v>
      </c>
      <c r="E4256" s="367" t="s">
        <v>8327</v>
      </c>
      <c r="F4256" s="367" t="s">
        <v>16057</v>
      </c>
      <c r="G4256" s="367" t="s">
        <v>16057</v>
      </c>
    </row>
    <row r="4257" spans="1:7">
      <c r="A4257" s="366" t="str">
        <f t="shared" si="66"/>
        <v>SINAPI-I 10905</v>
      </c>
      <c r="B4257" s="367" t="s">
        <v>8342</v>
      </c>
      <c r="C4257" s="367">
        <v>10905</v>
      </c>
      <c r="D4257" s="368" t="s">
        <v>16058</v>
      </c>
      <c r="E4257" s="367" t="s">
        <v>8327</v>
      </c>
      <c r="F4257" s="367" t="s">
        <v>16059</v>
      </c>
      <c r="G4257" s="367" t="s">
        <v>16059</v>
      </c>
    </row>
    <row r="4258" spans="1:7">
      <c r="A4258" s="366" t="str">
        <f t="shared" si="66"/>
        <v>SINAPI-I 42703</v>
      </c>
      <c r="B4258" s="367" t="s">
        <v>8342</v>
      </c>
      <c r="C4258" s="367">
        <v>42703</v>
      </c>
      <c r="D4258" s="368" t="s">
        <v>16060</v>
      </c>
      <c r="E4258" s="367" t="s">
        <v>8327</v>
      </c>
      <c r="F4258" s="367" t="s">
        <v>13566</v>
      </c>
      <c r="G4258" s="367" t="s">
        <v>13566</v>
      </c>
    </row>
    <row r="4259" spans="1:7">
      <c r="A4259" s="366" t="str">
        <f t="shared" si="66"/>
        <v>SINAPI-I 42704</v>
      </c>
      <c r="B4259" s="367" t="s">
        <v>8342</v>
      </c>
      <c r="C4259" s="367">
        <v>42704</v>
      </c>
      <c r="D4259" s="368" t="s">
        <v>16061</v>
      </c>
      <c r="E4259" s="367" t="s">
        <v>8327</v>
      </c>
      <c r="F4259" s="367" t="s">
        <v>16062</v>
      </c>
      <c r="G4259" s="367" t="s">
        <v>16062</v>
      </c>
    </row>
    <row r="4260" spans="1:7">
      <c r="A4260" s="366" t="str">
        <f t="shared" si="66"/>
        <v>SINAPI-I 42705</v>
      </c>
      <c r="B4260" s="367" t="s">
        <v>8342</v>
      </c>
      <c r="C4260" s="367">
        <v>42705</v>
      </c>
      <c r="D4260" s="368" t="s">
        <v>16063</v>
      </c>
      <c r="E4260" s="367" t="s">
        <v>8327</v>
      </c>
      <c r="F4260" s="367" t="s">
        <v>16064</v>
      </c>
      <c r="G4260" s="367" t="s">
        <v>16064</v>
      </c>
    </row>
    <row r="4261" spans="1:7">
      <c r="A4261" s="366" t="str">
        <f t="shared" si="66"/>
        <v>SINAPI-I 42706</v>
      </c>
      <c r="B4261" s="367" t="s">
        <v>8342</v>
      </c>
      <c r="C4261" s="367">
        <v>42706</v>
      </c>
      <c r="D4261" s="368" t="s">
        <v>16065</v>
      </c>
      <c r="E4261" s="367" t="s">
        <v>8327</v>
      </c>
      <c r="F4261" s="367" t="s">
        <v>16066</v>
      </c>
      <c r="G4261" s="367" t="s">
        <v>16066</v>
      </c>
    </row>
    <row r="4262" spans="1:7">
      <c r="A4262" s="366" t="str">
        <f t="shared" si="66"/>
        <v>SINAPI-I 11289</v>
      </c>
      <c r="B4262" s="367" t="s">
        <v>8342</v>
      </c>
      <c r="C4262" s="367">
        <v>11289</v>
      </c>
      <c r="D4262" s="368" t="s">
        <v>16067</v>
      </c>
      <c r="E4262" s="367" t="s">
        <v>8327</v>
      </c>
      <c r="F4262" s="367" t="s">
        <v>16068</v>
      </c>
      <c r="G4262" s="367" t="s">
        <v>16068</v>
      </c>
    </row>
    <row r="4263" spans="1:7">
      <c r="A4263" s="366" t="str">
        <f t="shared" si="66"/>
        <v>SINAPI-I 11241</v>
      </c>
      <c r="B4263" s="367" t="s">
        <v>8342</v>
      </c>
      <c r="C4263" s="367">
        <v>11241</v>
      </c>
      <c r="D4263" s="368" t="s">
        <v>16069</v>
      </c>
      <c r="E4263" s="367" t="s">
        <v>8327</v>
      </c>
      <c r="F4263" s="367" t="s">
        <v>16070</v>
      </c>
      <c r="G4263" s="367" t="s">
        <v>16070</v>
      </c>
    </row>
    <row r="4264" spans="1:7">
      <c r="A4264" s="366" t="str">
        <f t="shared" si="66"/>
        <v>SINAPI-I 11301</v>
      </c>
      <c r="B4264" s="367" t="s">
        <v>8342</v>
      </c>
      <c r="C4264" s="367">
        <v>11301</v>
      </c>
      <c r="D4264" s="368" t="s">
        <v>16071</v>
      </c>
      <c r="E4264" s="367" t="s">
        <v>8327</v>
      </c>
      <c r="F4264" s="367" t="s">
        <v>16072</v>
      </c>
      <c r="G4264" s="367" t="s">
        <v>16072</v>
      </c>
    </row>
    <row r="4265" spans="1:7">
      <c r="A4265" s="366" t="str">
        <f t="shared" si="66"/>
        <v>SINAPI-I 21090</v>
      </c>
      <c r="B4265" s="367" t="s">
        <v>8342</v>
      </c>
      <c r="C4265" s="367">
        <v>21090</v>
      </c>
      <c r="D4265" s="368" t="s">
        <v>16073</v>
      </c>
      <c r="E4265" s="367" t="s">
        <v>8327</v>
      </c>
      <c r="F4265" s="367" t="s">
        <v>16074</v>
      </c>
      <c r="G4265" s="367" t="s">
        <v>16074</v>
      </c>
    </row>
    <row r="4266" spans="1:7">
      <c r="A4266" s="366" t="str">
        <f t="shared" si="66"/>
        <v>SINAPI-I 14112</v>
      </c>
      <c r="B4266" s="367" t="s">
        <v>8342</v>
      </c>
      <c r="C4266" s="367">
        <v>14112</v>
      </c>
      <c r="D4266" s="368" t="s">
        <v>16075</v>
      </c>
      <c r="E4266" s="367" t="s">
        <v>8327</v>
      </c>
      <c r="F4266" s="367" t="s">
        <v>16076</v>
      </c>
      <c r="G4266" s="367" t="s">
        <v>16076</v>
      </c>
    </row>
    <row r="4267" spans="1:7">
      <c r="A4267" s="366" t="str">
        <f t="shared" si="66"/>
        <v>SINAPI-I 11315</v>
      </c>
      <c r="B4267" s="367" t="s">
        <v>8342</v>
      </c>
      <c r="C4267" s="367">
        <v>11315</v>
      </c>
      <c r="D4267" s="368" t="s">
        <v>16077</v>
      </c>
      <c r="E4267" s="367" t="s">
        <v>8327</v>
      </c>
      <c r="F4267" s="367" t="s">
        <v>16078</v>
      </c>
      <c r="G4267" s="367" t="s">
        <v>16078</v>
      </c>
    </row>
    <row r="4268" spans="1:7">
      <c r="A4268" s="366" t="str">
        <f t="shared" si="66"/>
        <v>SINAPI-I 11292</v>
      </c>
      <c r="B4268" s="367" t="s">
        <v>8342</v>
      </c>
      <c r="C4268" s="367">
        <v>11292</v>
      </c>
      <c r="D4268" s="368" t="s">
        <v>16079</v>
      </c>
      <c r="E4268" s="367" t="s">
        <v>8327</v>
      </c>
      <c r="F4268" s="367" t="s">
        <v>16080</v>
      </c>
      <c r="G4268" s="367" t="s">
        <v>16080</v>
      </c>
    </row>
    <row r="4269" spans="1:7">
      <c r="A4269" s="366" t="str">
        <f t="shared" si="66"/>
        <v>SINAPI-I 21071</v>
      </c>
      <c r="B4269" s="367" t="s">
        <v>8342</v>
      </c>
      <c r="C4269" s="367">
        <v>21071</v>
      </c>
      <c r="D4269" s="368" t="s">
        <v>16081</v>
      </c>
      <c r="E4269" s="367" t="s">
        <v>8327</v>
      </c>
      <c r="F4269" s="367" t="s">
        <v>16082</v>
      </c>
      <c r="G4269" s="367" t="s">
        <v>16082</v>
      </c>
    </row>
    <row r="4270" spans="1:7">
      <c r="A4270" s="366" t="str">
        <f t="shared" si="66"/>
        <v>SINAPI-I 11293</v>
      </c>
      <c r="B4270" s="367" t="s">
        <v>8342</v>
      </c>
      <c r="C4270" s="367">
        <v>11293</v>
      </c>
      <c r="D4270" s="368" t="s">
        <v>16083</v>
      </c>
      <c r="E4270" s="367" t="s">
        <v>8327</v>
      </c>
      <c r="F4270" s="367" t="s">
        <v>16084</v>
      </c>
      <c r="G4270" s="367" t="s">
        <v>16084</v>
      </c>
    </row>
    <row r="4271" spans="1:7" ht="22.5">
      <c r="A4271" s="366" t="str">
        <f t="shared" si="66"/>
        <v>SINAPI-I 11316</v>
      </c>
      <c r="B4271" s="367" t="s">
        <v>8342</v>
      </c>
      <c r="C4271" s="367">
        <v>11316</v>
      </c>
      <c r="D4271" s="368" t="s">
        <v>16085</v>
      </c>
      <c r="E4271" s="367" t="s">
        <v>8327</v>
      </c>
      <c r="F4271" s="367" t="s">
        <v>16086</v>
      </c>
      <c r="G4271" s="367" t="s">
        <v>16086</v>
      </c>
    </row>
    <row r="4272" spans="1:7" ht="22.5">
      <c r="A4272" s="366" t="str">
        <f t="shared" si="66"/>
        <v>SINAPI-I 6243</v>
      </c>
      <c r="B4272" s="367" t="s">
        <v>8342</v>
      </c>
      <c r="C4272" s="367">
        <v>6243</v>
      </c>
      <c r="D4272" s="368" t="s">
        <v>16087</v>
      </c>
      <c r="E4272" s="367" t="s">
        <v>8327</v>
      </c>
      <c r="F4272" s="367" t="s">
        <v>16088</v>
      </c>
      <c r="G4272" s="367" t="s">
        <v>16088</v>
      </c>
    </row>
    <row r="4273" spans="1:7">
      <c r="A4273" s="366" t="str">
        <f t="shared" si="66"/>
        <v>SINAPI-I 21079</v>
      </c>
      <c r="B4273" s="367" t="s">
        <v>8342</v>
      </c>
      <c r="C4273" s="367">
        <v>21079</v>
      </c>
      <c r="D4273" s="368" t="s">
        <v>16089</v>
      </c>
      <c r="E4273" s="367" t="s">
        <v>8327</v>
      </c>
      <c r="F4273" s="367" t="s">
        <v>16090</v>
      </c>
      <c r="G4273" s="367" t="s">
        <v>16090</v>
      </c>
    </row>
    <row r="4274" spans="1:7">
      <c r="A4274" s="366" t="str">
        <f t="shared" si="66"/>
        <v>SINAPI-I 6240</v>
      </c>
      <c r="B4274" s="367" t="s">
        <v>8342</v>
      </c>
      <c r="C4274" s="367">
        <v>6240</v>
      </c>
      <c r="D4274" s="368" t="s">
        <v>16091</v>
      </c>
      <c r="E4274" s="367" t="s">
        <v>8327</v>
      </c>
      <c r="F4274" s="367" t="s">
        <v>16092</v>
      </c>
      <c r="G4274" s="367" t="s">
        <v>16092</v>
      </c>
    </row>
    <row r="4275" spans="1:7">
      <c r="A4275" s="366" t="str">
        <f t="shared" si="66"/>
        <v>SINAPI-I 11296</v>
      </c>
      <c r="B4275" s="367" t="s">
        <v>8342</v>
      </c>
      <c r="C4275" s="367">
        <v>11296</v>
      </c>
      <c r="D4275" s="368" t="s">
        <v>16093</v>
      </c>
      <c r="E4275" s="367" t="s">
        <v>8327</v>
      </c>
      <c r="F4275" s="367" t="s">
        <v>16094</v>
      </c>
      <c r="G4275" s="367" t="s">
        <v>16094</v>
      </c>
    </row>
    <row r="4276" spans="1:7">
      <c r="A4276" s="366" t="str">
        <f t="shared" si="66"/>
        <v>SINAPI-I 11299</v>
      </c>
      <c r="B4276" s="367" t="s">
        <v>8342</v>
      </c>
      <c r="C4276" s="367">
        <v>11299</v>
      </c>
      <c r="D4276" s="368" t="s">
        <v>16095</v>
      </c>
      <c r="E4276" s="367" t="s">
        <v>8327</v>
      </c>
      <c r="F4276" s="367" t="s">
        <v>16096</v>
      </c>
      <c r="G4276" s="367" t="s">
        <v>16096</v>
      </c>
    </row>
    <row r="4277" spans="1:7">
      <c r="A4277" s="366" t="str">
        <f t="shared" si="66"/>
        <v>SINAPI-I 11066</v>
      </c>
      <c r="B4277" s="367" t="s">
        <v>8342</v>
      </c>
      <c r="C4277" s="367">
        <v>11066</v>
      </c>
      <c r="D4277" s="368" t="s">
        <v>16097</v>
      </c>
      <c r="E4277" s="367" t="s">
        <v>8327</v>
      </c>
      <c r="F4277" s="367" t="s">
        <v>14621</v>
      </c>
      <c r="G4277" s="367" t="s">
        <v>14621</v>
      </c>
    </row>
    <row r="4278" spans="1:7">
      <c r="A4278" s="366" t="str">
        <f t="shared" si="66"/>
        <v>SINAPI-I 11065</v>
      </c>
      <c r="B4278" s="367" t="s">
        <v>8342</v>
      </c>
      <c r="C4278" s="367">
        <v>11065</v>
      </c>
      <c r="D4278" s="368" t="s">
        <v>16098</v>
      </c>
      <c r="E4278" s="367" t="s">
        <v>8327</v>
      </c>
      <c r="F4278" s="367" t="s">
        <v>16099</v>
      </c>
      <c r="G4278" s="367" t="s">
        <v>16099</v>
      </c>
    </row>
    <row r="4279" spans="1:7">
      <c r="A4279" s="366" t="str">
        <f t="shared" si="66"/>
        <v>SINAPI-I 11688</v>
      </c>
      <c r="B4279" s="367" t="s">
        <v>8342</v>
      </c>
      <c r="C4279" s="367">
        <v>11688</v>
      </c>
      <c r="D4279" s="368" t="s">
        <v>16100</v>
      </c>
      <c r="E4279" s="367" t="s">
        <v>8327</v>
      </c>
      <c r="F4279" s="367" t="s">
        <v>16101</v>
      </c>
      <c r="G4279" s="367" t="s">
        <v>16101</v>
      </c>
    </row>
    <row r="4280" spans="1:7" ht="22.5">
      <c r="A4280" s="366" t="str">
        <f t="shared" si="66"/>
        <v>SINAPI-I 37736</v>
      </c>
      <c r="B4280" s="367" t="s">
        <v>8342</v>
      </c>
      <c r="C4280" s="367">
        <v>37736</v>
      </c>
      <c r="D4280" s="368" t="s">
        <v>16102</v>
      </c>
      <c r="E4280" s="367" t="s">
        <v>8327</v>
      </c>
      <c r="F4280" s="367" t="s">
        <v>16103</v>
      </c>
      <c r="G4280" s="367" t="s">
        <v>16103</v>
      </c>
    </row>
    <row r="4281" spans="1:7" ht="22.5">
      <c r="A4281" s="366" t="str">
        <f t="shared" si="66"/>
        <v>SINAPI-I 37739</v>
      </c>
      <c r="B4281" s="367" t="s">
        <v>8342</v>
      </c>
      <c r="C4281" s="367">
        <v>37739</v>
      </c>
      <c r="D4281" s="368" t="s">
        <v>16104</v>
      </c>
      <c r="E4281" s="367" t="s">
        <v>8327</v>
      </c>
      <c r="F4281" s="367" t="s">
        <v>16105</v>
      </c>
      <c r="G4281" s="367" t="s">
        <v>16105</v>
      </c>
    </row>
    <row r="4282" spans="1:7" ht="22.5">
      <c r="A4282" s="366" t="str">
        <f t="shared" si="66"/>
        <v>SINAPI-I 37740</v>
      </c>
      <c r="B4282" s="367" t="s">
        <v>8342</v>
      </c>
      <c r="C4282" s="367">
        <v>37740</v>
      </c>
      <c r="D4282" s="368" t="s">
        <v>16106</v>
      </c>
      <c r="E4282" s="367" t="s">
        <v>8327</v>
      </c>
      <c r="F4282" s="367" t="s">
        <v>16107</v>
      </c>
      <c r="G4282" s="367" t="s">
        <v>16107</v>
      </c>
    </row>
    <row r="4283" spans="1:7" ht="22.5">
      <c r="A4283" s="366" t="str">
        <f t="shared" si="66"/>
        <v>SINAPI-I 37738</v>
      </c>
      <c r="B4283" s="367" t="s">
        <v>8342</v>
      </c>
      <c r="C4283" s="367">
        <v>37738</v>
      </c>
      <c r="D4283" s="368" t="s">
        <v>16108</v>
      </c>
      <c r="E4283" s="367" t="s">
        <v>8327</v>
      </c>
      <c r="F4283" s="367" t="s">
        <v>16109</v>
      </c>
      <c r="G4283" s="367" t="s">
        <v>16109</v>
      </c>
    </row>
    <row r="4284" spans="1:7" ht="22.5">
      <c r="A4284" s="366" t="str">
        <f t="shared" si="66"/>
        <v>SINAPI-I 37737</v>
      </c>
      <c r="B4284" s="367" t="s">
        <v>8342</v>
      </c>
      <c r="C4284" s="367">
        <v>37737</v>
      </c>
      <c r="D4284" s="368" t="s">
        <v>16110</v>
      </c>
      <c r="E4284" s="367" t="s">
        <v>8327</v>
      </c>
      <c r="F4284" s="367" t="s">
        <v>16111</v>
      </c>
      <c r="G4284" s="367" t="s">
        <v>16111</v>
      </c>
    </row>
    <row r="4285" spans="1:7">
      <c r="A4285" s="366" t="str">
        <f t="shared" si="66"/>
        <v>SINAPI-I 25014</v>
      </c>
      <c r="B4285" s="367" t="s">
        <v>8342</v>
      </c>
      <c r="C4285" s="367">
        <v>25014</v>
      </c>
      <c r="D4285" s="368" t="s">
        <v>16112</v>
      </c>
      <c r="E4285" s="367" t="s">
        <v>8327</v>
      </c>
      <c r="F4285" s="367" t="s">
        <v>16113</v>
      </c>
      <c r="G4285" s="367" t="s">
        <v>16113</v>
      </c>
    </row>
    <row r="4286" spans="1:7">
      <c r="A4286" s="366" t="str">
        <f t="shared" si="66"/>
        <v>SINAPI-I 25013</v>
      </c>
      <c r="B4286" s="367" t="s">
        <v>8342</v>
      </c>
      <c r="C4286" s="367">
        <v>25013</v>
      </c>
      <c r="D4286" s="368" t="s">
        <v>16114</v>
      </c>
      <c r="E4286" s="367" t="s">
        <v>8327</v>
      </c>
      <c r="F4286" s="367" t="s">
        <v>16115</v>
      </c>
      <c r="G4286" s="367" t="s">
        <v>16115</v>
      </c>
    </row>
    <row r="4287" spans="1:7">
      <c r="A4287" s="366" t="str">
        <f t="shared" si="66"/>
        <v>SINAPI-I 14405</v>
      </c>
      <c r="B4287" s="367" t="s">
        <v>8342</v>
      </c>
      <c r="C4287" s="367">
        <v>14405</v>
      </c>
      <c r="D4287" s="368" t="s">
        <v>16116</v>
      </c>
      <c r="E4287" s="367" t="s">
        <v>8327</v>
      </c>
      <c r="F4287" s="367" t="s">
        <v>16117</v>
      </c>
      <c r="G4287" s="367" t="s">
        <v>16117</v>
      </c>
    </row>
    <row r="4288" spans="1:7">
      <c r="A4288" s="366" t="str">
        <f t="shared" si="66"/>
        <v>SINAPI-I 36790</v>
      </c>
      <c r="B4288" s="367" t="s">
        <v>8342</v>
      </c>
      <c r="C4288" s="367">
        <v>36790</v>
      </c>
      <c r="D4288" s="368" t="s">
        <v>16118</v>
      </c>
      <c r="E4288" s="367" t="s">
        <v>8327</v>
      </c>
      <c r="F4288" s="367" t="s">
        <v>16119</v>
      </c>
      <c r="G4288" s="367" t="s">
        <v>16119</v>
      </c>
    </row>
    <row r="4289" spans="1:7">
      <c r="A4289" s="366" t="str">
        <f t="shared" si="66"/>
        <v>SINAPI-I 20271</v>
      </c>
      <c r="B4289" s="367" t="s">
        <v>8342</v>
      </c>
      <c r="C4289" s="367">
        <v>20271</v>
      </c>
      <c r="D4289" s="368" t="s">
        <v>16120</v>
      </c>
      <c r="E4289" s="367" t="s">
        <v>8327</v>
      </c>
      <c r="F4289" s="367" t="s">
        <v>16121</v>
      </c>
      <c r="G4289" s="367" t="s">
        <v>16121</v>
      </c>
    </row>
    <row r="4290" spans="1:7">
      <c r="A4290" s="366" t="str">
        <f t="shared" si="66"/>
        <v>SINAPI-I 10423</v>
      </c>
      <c r="B4290" s="367" t="s">
        <v>8342</v>
      </c>
      <c r="C4290" s="367">
        <v>10423</v>
      </c>
      <c r="D4290" s="368" t="s">
        <v>16122</v>
      </c>
      <c r="E4290" s="367" t="s">
        <v>8327</v>
      </c>
      <c r="F4290" s="367" t="s">
        <v>16123</v>
      </c>
      <c r="G4290" s="367" t="s">
        <v>16123</v>
      </c>
    </row>
    <row r="4291" spans="1:7">
      <c r="A4291" s="366" t="str">
        <f t="shared" si="66"/>
        <v>SINAPI-I 37589</v>
      </c>
      <c r="B4291" s="367" t="s">
        <v>8342</v>
      </c>
      <c r="C4291" s="367">
        <v>37589</v>
      </c>
      <c r="D4291" s="368" t="s">
        <v>16124</v>
      </c>
      <c r="E4291" s="367" t="s">
        <v>8327</v>
      </c>
      <c r="F4291" s="367" t="s">
        <v>16125</v>
      </c>
      <c r="G4291" s="367" t="s">
        <v>16125</v>
      </c>
    </row>
    <row r="4292" spans="1:7">
      <c r="A4292" s="366" t="str">
        <f t="shared" si="66"/>
        <v>SINAPI-I 11690</v>
      </c>
      <c r="B4292" s="367" t="s">
        <v>8342</v>
      </c>
      <c r="C4292" s="367">
        <v>11690</v>
      </c>
      <c r="D4292" s="368" t="s">
        <v>16126</v>
      </c>
      <c r="E4292" s="367" t="s">
        <v>8327</v>
      </c>
      <c r="F4292" s="367" t="s">
        <v>16127</v>
      </c>
      <c r="G4292" s="367" t="s">
        <v>16127</v>
      </c>
    </row>
    <row r="4293" spans="1:7">
      <c r="A4293" s="366" t="str">
        <f t="shared" si="66"/>
        <v>SINAPI-I 20234</v>
      </c>
      <c r="B4293" s="367" t="s">
        <v>8342</v>
      </c>
      <c r="C4293" s="367">
        <v>20234</v>
      </c>
      <c r="D4293" s="368" t="s">
        <v>16128</v>
      </c>
      <c r="E4293" s="367" t="s">
        <v>8327</v>
      </c>
      <c r="F4293" s="367" t="s">
        <v>16129</v>
      </c>
      <c r="G4293" s="367" t="s">
        <v>16129</v>
      </c>
    </row>
    <row r="4294" spans="1:7">
      <c r="A4294" s="366" t="str">
        <f t="shared" si="66"/>
        <v>SINAPI-I 4763</v>
      </c>
      <c r="B4294" s="367" t="s">
        <v>8342</v>
      </c>
      <c r="C4294" s="367">
        <v>4763</v>
      </c>
      <c r="D4294" s="368" t="s">
        <v>16130</v>
      </c>
      <c r="E4294" s="367" t="s">
        <v>8344</v>
      </c>
      <c r="F4294" s="367" t="s">
        <v>16131</v>
      </c>
      <c r="G4294" s="367" t="s">
        <v>14080</v>
      </c>
    </row>
    <row r="4295" spans="1:7">
      <c r="A4295" s="366" t="str">
        <f t="shared" ref="A4295:A4358" si="67">CONCATENAR</f>
        <v>SINAPI-I 41070</v>
      </c>
      <c r="B4295" s="367" t="s">
        <v>8342</v>
      </c>
      <c r="C4295" s="367">
        <v>41070</v>
      </c>
      <c r="D4295" s="368" t="s">
        <v>16132</v>
      </c>
      <c r="E4295" s="367" t="s">
        <v>8348</v>
      </c>
      <c r="F4295" s="367" t="s">
        <v>16133</v>
      </c>
      <c r="G4295" s="367" t="s">
        <v>16134</v>
      </c>
    </row>
    <row r="4296" spans="1:7">
      <c r="A4296" s="366" t="str">
        <f t="shared" si="67"/>
        <v>SINAPI-I 14583</v>
      </c>
      <c r="B4296" s="367" t="s">
        <v>8342</v>
      </c>
      <c r="C4296" s="367">
        <v>14583</v>
      </c>
      <c r="D4296" s="368" t="s">
        <v>16135</v>
      </c>
      <c r="E4296" s="367" t="s">
        <v>8879</v>
      </c>
      <c r="F4296" s="367" t="s">
        <v>11615</v>
      </c>
      <c r="G4296" s="367" t="s">
        <v>11615</v>
      </c>
    </row>
    <row r="4297" spans="1:7">
      <c r="A4297" s="366" t="str">
        <f t="shared" si="67"/>
        <v>SINAPI-I 11457</v>
      </c>
      <c r="B4297" s="367" t="s">
        <v>8342</v>
      </c>
      <c r="C4297" s="367">
        <v>11457</v>
      </c>
      <c r="D4297" s="368" t="s">
        <v>16136</v>
      </c>
      <c r="E4297" s="367" t="s">
        <v>8327</v>
      </c>
      <c r="F4297" s="367" t="s">
        <v>16017</v>
      </c>
      <c r="G4297" s="367" t="s">
        <v>16017</v>
      </c>
    </row>
    <row r="4298" spans="1:7">
      <c r="A4298" s="366" t="str">
        <f t="shared" si="67"/>
        <v>SINAPI-I 21121</v>
      </c>
      <c r="B4298" s="367" t="s">
        <v>8342</v>
      </c>
      <c r="C4298" s="367">
        <v>21121</v>
      </c>
      <c r="D4298" s="368" t="s">
        <v>16137</v>
      </c>
      <c r="E4298" s="367" t="s">
        <v>8327</v>
      </c>
      <c r="F4298" s="367" t="s">
        <v>11882</v>
      </c>
      <c r="G4298" s="367" t="s">
        <v>11882</v>
      </c>
    </row>
    <row r="4299" spans="1:7">
      <c r="A4299" s="366" t="str">
        <f t="shared" si="67"/>
        <v>SINAPI-I 38010</v>
      </c>
      <c r="B4299" s="367" t="s">
        <v>8342</v>
      </c>
      <c r="C4299" s="367">
        <v>38010</v>
      </c>
      <c r="D4299" s="368" t="s">
        <v>16138</v>
      </c>
      <c r="E4299" s="367" t="s">
        <v>8327</v>
      </c>
      <c r="F4299" s="367" t="s">
        <v>16139</v>
      </c>
      <c r="G4299" s="367" t="s">
        <v>16139</v>
      </c>
    </row>
    <row r="4300" spans="1:7">
      <c r="A4300" s="366" t="str">
        <f t="shared" si="67"/>
        <v>SINAPI-I 38011</v>
      </c>
      <c r="B4300" s="367" t="s">
        <v>8342</v>
      </c>
      <c r="C4300" s="367">
        <v>38011</v>
      </c>
      <c r="D4300" s="368" t="s">
        <v>16140</v>
      </c>
      <c r="E4300" s="367" t="s">
        <v>8327</v>
      </c>
      <c r="F4300" s="367" t="s">
        <v>14088</v>
      </c>
      <c r="G4300" s="367" t="s">
        <v>14088</v>
      </c>
    </row>
    <row r="4301" spans="1:7">
      <c r="A4301" s="366" t="str">
        <f t="shared" si="67"/>
        <v>SINAPI-I 38012</v>
      </c>
      <c r="B4301" s="367" t="s">
        <v>8342</v>
      </c>
      <c r="C4301" s="367">
        <v>38012</v>
      </c>
      <c r="D4301" s="368" t="s">
        <v>16141</v>
      </c>
      <c r="E4301" s="367" t="s">
        <v>8327</v>
      </c>
      <c r="F4301" s="367" t="s">
        <v>16142</v>
      </c>
      <c r="G4301" s="367" t="s">
        <v>16142</v>
      </c>
    </row>
    <row r="4302" spans="1:7">
      <c r="A4302" s="366" t="str">
        <f t="shared" si="67"/>
        <v>SINAPI-I 38013</v>
      </c>
      <c r="B4302" s="367" t="s">
        <v>8342</v>
      </c>
      <c r="C4302" s="367">
        <v>38013</v>
      </c>
      <c r="D4302" s="368" t="s">
        <v>16143</v>
      </c>
      <c r="E4302" s="367" t="s">
        <v>8327</v>
      </c>
      <c r="F4302" s="367" t="s">
        <v>9846</v>
      </c>
      <c r="G4302" s="367" t="s">
        <v>9846</v>
      </c>
    </row>
    <row r="4303" spans="1:7">
      <c r="A4303" s="366" t="str">
        <f t="shared" si="67"/>
        <v>SINAPI-I 38014</v>
      </c>
      <c r="B4303" s="367" t="s">
        <v>8342</v>
      </c>
      <c r="C4303" s="367">
        <v>38014</v>
      </c>
      <c r="D4303" s="368" t="s">
        <v>16144</v>
      </c>
      <c r="E4303" s="367" t="s">
        <v>8327</v>
      </c>
      <c r="F4303" s="367" t="s">
        <v>16145</v>
      </c>
      <c r="G4303" s="367" t="s">
        <v>16145</v>
      </c>
    </row>
    <row r="4304" spans="1:7">
      <c r="A4304" s="366" t="str">
        <f t="shared" si="67"/>
        <v>SINAPI-I 38015</v>
      </c>
      <c r="B4304" s="367" t="s">
        <v>8342</v>
      </c>
      <c r="C4304" s="367">
        <v>38015</v>
      </c>
      <c r="D4304" s="368" t="s">
        <v>16146</v>
      </c>
      <c r="E4304" s="367" t="s">
        <v>8327</v>
      </c>
      <c r="F4304" s="367" t="s">
        <v>16147</v>
      </c>
      <c r="G4304" s="367" t="s">
        <v>16147</v>
      </c>
    </row>
    <row r="4305" spans="1:7">
      <c r="A4305" s="366" t="str">
        <f t="shared" si="67"/>
        <v>SINAPI-I 38016</v>
      </c>
      <c r="B4305" s="367" t="s">
        <v>8342</v>
      </c>
      <c r="C4305" s="367">
        <v>38016</v>
      </c>
      <c r="D4305" s="368" t="s">
        <v>16148</v>
      </c>
      <c r="E4305" s="367" t="s">
        <v>8327</v>
      </c>
      <c r="F4305" s="367" t="s">
        <v>16149</v>
      </c>
      <c r="G4305" s="367" t="s">
        <v>16149</v>
      </c>
    </row>
    <row r="4306" spans="1:7">
      <c r="A4306" s="366" t="str">
        <f t="shared" si="67"/>
        <v>SINAPI-I 12741</v>
      </c>
      <c r="B4306" s="367" t="s">
        <v>8342</v>
      </c>
      <c r="C4306" s="367">
        <v>12741</v>
      </c>
      <c r="D4306" s="368" t="s">
        <v>16150</v>
      </c>
      <c r="E4306" s="367" t="s">
        <v>8327</v>
      </c>
      <c r="F4306" s="367" t="s">
        <v>16151</v>
      </c>
      <c r="G4306" s="367" t="s">
        <v>16151</v>
      </c>
    </row>
    <row r="4307" spans="1:7">
      <c r="A4307" s="366" t="str">
        <f t="shared" si="67"/>
        <v>SINAPI-I 12733</v>
      </c>
      <c r="B4307" s="367" t="s">
        <v>8342</v>
      </c>
      <c r="C4307" s="367">
        <v>12733</v>
      </c>
      <c r="D4307" s="368" t="s">
        <v>16152</v>
      </c>
      <c r="E4307" s="367" t="s">
        <v>8327</v>
      </c>
      <c r="F4307" s="367" t="s">
        <v>16153</v>
      </c>
      <c r="G4307" s="367" t="s">
        <v>16153</v>
      </c>
    </row>
    <row r="4308" spans="1:7">
      <c r="A4308" s="366" t="str">
        <f t="shared" si="67"/>
        <v>SINAPI-I 12734</v>
      </c>
      <c r="B4308" s="367" t="s">
        <v>8342</v>
      </c>
      <c r="C4308" s="367">
        <v>12734</v>
      </c>
      <c r="D4308" s="368" t="s">
        <v>16154</v>
      </c>
      <c r="E4308" s="367" t="s">
        <v>8327</v>
      </c>
      <c r="F4308" s="367" t="s">
        <v>9862</v>
      </c>
      <c r="G4308" s="367" t="s">
        <v>9862</v>
      </c>
    </row>
    <row r="4309" spans="1:7">
      <c r="A4309" s="366" t="str">
        <f t="shared" si="67"/>
        <v>SINAPI-I 12735</v>
      </c>
      <c r="B4309" s="367" t="s">
        <v>8342</v>
      </c>
      <c r="C4309" s="367">
        <v>12735</v>
      </c>
      <c r="D4309" s="368" t="s">
        <v>16155</v>
      </c>
      <c r="E4309" s="367" t="s">
        <v>8327</v>
      </c>
      <c r="F4309" s="367" t="s">
        <v>8706</v>
      </c>
      <c r="G4309" s="367" t="s">
        <v>8706</v>
      </c>
    </row>
    <row r="4310" spans="1:7">
      <c r="A4310" s="366" t="str">
        <f t="shared" si="67"/>
        <v>SINAPI-I 12736</v>
      </c>
      <c r="B4310" s="367" t="s">
        <v>8342</v>
      </c>
      <c r="C4310" s="367">
        <v>12736</v>
      </c>
      <c r="D4310" s="368" t="s">
        <v>16156</v>
      </c>
      <c r="E4310" s="367" t="s">
        <v>8327</v>
      </c>
      <c r="F4310" s="367" t="s">
        <v>16157</v>
      </c>
      <c r="G4310" s="367" t="s">
        <v>16157</v>
      </c>
    </row>
    <row r="4311" spans="1:7">
      <c r="A4311" s="366" t="str">
        <f t="shared" si="67"/>
        <v>SINAPI-I 12737</v>
      </c>
      <c r="B4311" s="367" t="s">
        <v>8342</v>
      </c>
      <c r="C4311" s="367">
        <v>12737</v>
      </c>
      <c r="D4311" s="368" t="s">
        <v>16158</v>
      </c>
      <c r="E4311" s="367" t="s">
        <v>8327</v>
      </c>
      <c r="F4311" s="367" t="s">
        <v>15672</v>
      </c>
      <c r="G4311" s="367" t="s">
        <v>15672</v>
      </c>
    </row>
    <row r="4312" spans="1:7">
      <c r="A4312" s="366" t="str">
        <f t="shared" si="67"/>
        <v>SINAPI-I 12738</v>
      </c>
      <c r="B4312" s="367" t="s">
        <v>8342</v>
      </c>
      <c r="C4312" s="367">
        <v>12738</v>
      </c>
      <c r="D4312" s="368" t="s">
        <v>16159</v>
      </c>
      <c r="E4312" s="367" t="s">
        <v>8327</v>
      </c>
      <c r="F4312" s="367" t="s">
        <v>16160</v>
      </c>
      <c r="G4312" s="367" t="s">
        <v>16160</v>
      </c>
    </row>
    <row r="4313" spans="1:7">
      <c r="A4313" s="366" t="str">
        <f t="shared" si="67"/>
        <v>SINAPI-I 12739</v>
      </c>
      <c r="B4313" s="367" t="s">
        <v>8342</v>
      </c>
      <c r="C4313" s="367">
        <v>12739</v>
      </c>
      <c r="D4313" s="368" t="s">
        <v>16161</v>
      </c>
      <c r="E4313" s="367" t="s">
        <v>8327</v>
      </c>
      <c r="F4313" s="367" t="s">
        <v>16162</v>
      </c>
      <c r="G4313" s="367" t="s">
        <v>16162</v>
      </c>
    </row>
    <row r="4314" spans="1:7">
      <c r="A4314" s="366" t="str">
        <f t="shared" si="67"/>
        <v>SINAPI-I 12740</v>
      </c>
      <c r="B4314" s="367" t="s">
        <v>8342</v>
      </c>
      <c r="C4314" s="367">
        <v>12740</v>
      </c>
      <c r="D4314" s="368" t="s">
        <v>16163</v>
      </c>
      <c r="E4314" s="367" t="s">
        <v>8327</v>
      </c>
      <c r="F4314" s="367" t="s">
        <v>16164</v>
      </c>
      <c r="G4314" s="367" t="s">
        <v>16164</v>
      </c>
    </row>
    <row r="4315" spans="1:7">
      <c r="A4315" s="366" t="str">
        <f t="shared" si="67"/>
        <v>SINAPI-I 6297</v>
      </c>
      <c r="B4315" s="367" t="s">
        <v>8342</v>
      </c>
      <c r="C4315" s="367">
        <v>6297</v>
      </c>
      <c r="D4315" s="368" t="s">
        <v>16165</v>
      </c>
      <c r="E4315" s="367" t="s">
        <v>8327</v>
      </c>
      <c r="F4315" s="367" t="s">
        <v>16166</v>
      </c>
      <c r="G4315" s="367" t="s">
        <v>16166</v>
      </c>
    </row>
    <row r="4316" spans="1:7">
      <c r="A4316" s="366" t="str">
        <f t="shared" si="67"/>
        <v>SINAPI-I 6296</v>
      </c>
      <c r="B4316" s="367" t="s">
        <v>8342</v>
      </c>
      <c r="C4316" s="367">
        <v>6296</v>
      </c>
      <c r="D4316" s="368" t="s">
        <v>16167</v>
      </c>
      <c r="E4316" s="367" t="s">
        <v>8327</v>
      </c>
      <c r="F4316" s="367" t="s">
        <v>11703</v>
      </c>
      <c r="G4316" s="367" t="s">
        <v>11703</v>
      </c>
    </row>
    <row r="4317" spans="1:7">
      <c r="A4317" s="366" t="str">
        <f t="shared" si="67"/>
        <v>SINAPI-I 6294</v>
      </c>
      <c r="B4317" s="367" t="s">
        <v>8342</v>
      </c>
      <c r="C4317" s="367">
        <v>6294</v>
      </c>
      <c r="D4317" s="368" t="s">
        <v>16168</v>
      </c>
      <c r="E4317" s="367" t="s">
        <v>8327</v>
      </c>
      <c r="F4317" s="367" t="s">
        <v>12853</v>
      </c>
      <c r="G4317" s="367" t="s">
        <v>12853</v>
      </c>
    </row>
    <row r="4318" spans="1:7">
      <c r="A4318" s="366" t="str">
        <f t="shared" si="67"/>
        <v>SINAPI-I 6323</v>
      </c>
      <c r="B4318" s="367" t="s">
        <v>8342</v>
      </c>
      <c r="C4318" s="367">
        <v>6323</v>
      </c>
      <c r="D4318" s="368" t="s">
        <v>16169</v>
      </c>
      <c r="E4318" s="367" t="s">
        <v>8327</v>
      </c>
      <c r="F4318" s="367" t="s">
        <v>9840</v>
      </c>
      <c r="G4318" s="367" t="s">
        <v>9840</v>
      </c>
    </row>
    <row r="4319" spans="1:7">
      <c r="A4319" s="366" t="str">
        <f t="shared" si="67"/>
        <v>SINAPI-I 6299</v>
      </c>
      <c r="B4319" s="367" t="s">
        <v>8342</v>
      </c>
      <c r="C4319" s="367">
        <v>6299</v>
      </c>
      <c r="D4319" s="368" t="s">
        <v>16170</v>
      </c>
      <c r="E4319" s="367" t="s">
        <v>8327</v>
      </c>
      <c r="F4319" s="367" t="s">
        <v>16171</v>
      </c>
      <c r="G4319" s="367" t="s">
        <v>16171</v>
      </c>
    </row>
    <row r="4320" spans="1:7">
      <c r="A4320" s="366" t="str">
        <f t="shared" si="67"/>
        <v>SINAPI-I 6298</v>
      </c>
      <c r="B4320" s="367" t="s">
        <v>8342</v>
      </c>
      <c r="C4320" s="367">
        <v>6298</v>
      </c>
      <c r="D4320" s="368" t="s">
        <v>16172</v>
      </c>
      <c r="E4320" s="367" t="s">
        <v>8327</v>
      </c>
      <c r="F4320" s="367" t="s">
        <v>16173</v>
      </c>
      <c r="G4320" s="367" t="s">
        <v>16173</v>
      </c>
    </row>
    <row r="4321" spans="1:7">
      <c r="A4321" s="366" t="str">
        <f t="shared" si="67"/>
        <v>SINAPI-I 6295</v>
      </c>
      <c r="B4321" s="367" t="s">
        <v>8342</v>
      </c>
      <c r="C4321" s="367">
        <v>6295</v>
      </c>
      <c r="D4321" s="368" t="s">
        <v>16174</v>
      </c>
      <c r="E4321" s="367" t="s">
        <v>8327</v>
      </c>
      <c r="F4321" s="367" t="s">
        <v>11136</v>
      </c>
      <c r="G4321" s="367" t="s">
        <v>11136</v>
      </c>
    </row>
    <row r="4322" spans="1:7">
      <c r="A4322" s="366" t="str">
        <f t="shared" si="67"/>
        <v>SINAPI-I 6322</v>
      </c>
      <c r="B4322" s="367" t="s">
        <v>8342</v>
      </c>
      <c r="C4322" s="367">
        <v>6322</v>
      </c>
      <c r="D4322" s="368" t="s">
        <v>16175</v>
      </c>
      <c r="E4322" s="367" t="s">
        <v>8327</v>
      </c>
      <c r="F4322" s="367" t="s">
        <v>16176</v>
      </c>
      <c r="G4322" s="367" t="s">
        <v>16176</v>
      </c>
    </row>
    <row r="4323" spans="1:7">
      <c r="A4323" s="366" t="str">
        <f t="shared" si="67"/>
        <v>SINAPI-I 6300</v>
      </c>
      <c r="B4323" s="367" t="s">
        <v>8342</v>
      </c>
      <c r="C4323" s="367">
        <v>6300</v>
      </c>
      <c r="D4323" s="368" t="s">
        <v>16177</v>
      </c>
      <c r="E4323" s="367" t="s">
        <v>8327</v>
      </c>
      <c r="F4323" s="367" t="s">
        <v>14555</v>
      </c>
      <c r="G4323" s="367" t="s">
        <v>14555</v>
      </c>
    </row>
    <row r="4324" spans="1:7">
      <c r="A4324" s="366" t="str">
        <f t="shared" si="67"/>
        <v>SINAPI-I 6321</v>
      </c>
      <c r="B4324" s="367" t="s">
        <v>8342</v>
      </c>
      <c r="C4324" s="367">
        <v>6321</v>
      </c>
      <c r="D4324" s="368" t="s">
        <v>16178</v>
      </c>
      <c r="E4324" s="367" t="s">
        <v>8327</v>
      </c>
      <c r="F4324" s="367" t="s">
        <v>16179</v>
      </c>
      <c r="G4324" s="367" t="s">
        <v>16179</v>
      </c>
    </row>
    <row r="4325" spans="1:7">
      <c r="A4325" s="366" t="str">
        <f t="shared" si="67"/>
        <v>SINAPI-I 6301</v>
      </c>
      <c r="B4325" s="367" t="s">
        <v>8342</v>
      </c>
      <c r="C4325" s="367">
        <v>6301</v>
      </c>
      <c r="D4325" s="368" t="s">
        <v>16180</v>
      </c>
      <c r="E4325" s="367" t="s">
        <v>8327</v>
      </c>
      <c r="F4325" s="367" t="s">
        <v>16181</v>
      </c>
      <c r="G4325" s="367" t="s">
        <v>16181</v>
      </c>
    </row>
    <row r="4326" spans="1:7">
      <c r="A4326" s="366" t="str">
        <f t="shared" si="67"/>
        <v>SINAPI-I 7105</v>
      </c>
      <c r="B4326" s="367" t="s">
        <v>8342</v>
      </c>
      <c r="C4326" s="367">
        <v>7105</v>
      </c>
      <c r="D4326" s="368" t="s">
        <v>16182</v>
      </c>
      <c r="E4326" s="367" t="s">
        <v>8327</v>
      </c>
      <c r="F4326" s="367" t="s">
        <v>16183</v>
      </c>
      <c r="G4326" s="367" t="s">
        <v>16183</v>
      </c>
    </row>
    <row r="4327" spans="1:7">
      <c r="A4327" s="366" t="str">
        <f t="shared" si="67"/>
        <v>SINAPI-I 20183</v>
      </c>
      <c r="B4327" s="367" t="s">
        <v>8342</v>
      </c>
      <c r="C4327" s="367">
        <v>20183</v>
      </c>
      <c r="D4327" s="368" t="s">
        <v>16184</v>
      </c>
      <c r="E4327" s="367" t="s">
        <v>8327</v>
      </c>
      <c r="F4327" s="367" t="s">
        <v>16185</v>
      </c>
      <c r="G4327" s="367" t="s">
        <v>16185</v>
      </c>
    </row>
    <row r="4328" spans="1:7">
      <c r="A4328" s="366" t="str">
        <f t="shared" si="67"/>
        <v>SINAPI-I 38448</v>
      </c>
      <c r="B4328" s="367" t="s">
        <v>8342</v>
      </c>
      <c r="C4328" s="367">
        <v>38448</v>
      </c>
      <c r="D4328" s="368" t="s">
        <v>16186</v>
      </c>
      <c r="E4328" s="367" t="s">
        <v>8327</v>
      </c>
      <c r="F4328" s="367" t="s">
        <v>16187</v>
      </c>
      <c r="G4328" s="367" t="s">
        <v>16187</v>
      </c>
    </row>
    <row r="4329" spans="1:7">
      <c r="A4329" s="366" t="str">
        <f t="shared" si="67"/>
        <v>SINAPI-I 20182</v>
      </c>
      <c r="B4329" s="367" t="s">
        <v>8342</v>
      </c>
      <c r="C4329" s="367">
        <v>20182</v>
      </c>
      <c r="D4329" s="368" t="s">
        <v>16188</v>
      </c>
      <c r="E4329" s="367" t="s">
        <v>8327</v>
      </c>
      <c r="F4329" s="367" t="s">
        <v>16189</v>
      </c>
      <c r="G4329" s="367" t="s">
        <v>16189</v>
      </c>
    </row>
    <row r="4330" spans="1:7">
      <c r="A4330" s="366" t="str">
        <f t="shared" si="67"/>
        <v>SINAPI-I 7119</v>
      </c>
      <c r="B4330" s="367" t="s">
        <v>8342</v>
      </c>
      <c r="C4330" s="367">
        <v>7119</v>
      </c>
      <c r="D4330" s="368" t="s">
        <v>16190</v>
      </c>
      <c r="E4330" s="367" t="s">
        <v>8327</v>
      </c>
      <c r="F4330" s="367" t="s">
        <v>16191</v>
      </c>
      <c r="G4330" s="367" t="s">
        <v>16191</v>
      </c>
    </row>
    <row r="4331" spans="1:7">
      <c r="A4331" s="366" t="str">
        <f t="shared" si="67"/>
        <v>SINAPI-I 7120</v>
      </c>
      <c r="B4331" s="367" t="s">
        <v>8342</v>
      </c>
      <c r="C4331" s="367">
        <v>7120</v>
      </c>
      <c r="D4331" s="368" t="s">
        <v>16192</v>
      </c>
      <c r="E4331" s="367" t="s">
        <v>8327</v>
      </c>
      <c r="F4331" s="367" t="s">
        <v>9601</v>
      </c>
      <c r="G4331" s="367" t="s">
        <v>9601</v>
      </c>
    </row>
    <row r="4332" spans="1:7">
      <c r="A4332" s="366" t="str">
        <f t="shared" si="67"/>
        <v>SINAPI-I 6319</v>
      </c>
      <c r="B4332" s="367" t="s">
        <v>8342</v>
      </c>
      <c r="C4332" s="367">
        <v>6319</v>
      </c>
      <c r="D4332" s="368" t="s">
        <v>16193</v>
      </c>
      <c r="E4332" s="367" t="s">
        <v>8327</v>
      </c>
      <c r="F4332" s="367" t="s">
        <v>16194</v>
      </c>
      <c r="G4332" s="367" t="s">
        <v>16194</v>
      </c>
    </row>
    <row r="4333" spans="1:7">
      <c r="A4333" s="366" t="str">
        <f t="shared" si="67"/>
        <v>SINAPI-I 6304</v>
      </c>
      <c r="B4333" s="367" t="s">
        <v>8342</v>
      </c>
      <c r="C4333" s="367">
        <v>6304</v>
      </c>
      <c r="D4333" s="368" t="s">
        <v>16195</v>
      </c>
      <c r="E4333" s="367" t="s">
        <v>8327</v>
      </c>
      <c r="F4333" s="367" t="s">
        <v>16194</v>
      </c>
      <c r="G4333" s="367" t="s">
        <v>16194</v>
      </c>
    </row>
    <row r="4334" spans="1:7">
      <c r="A4334" s="366" t="str">
        <f t="shared" si="67"/>
        <v>SINAPI-I 21116</v>
      </c>
      <c r="B4334" s="367" t="s">
        <v>8342</v>
      </c>
      <c r="C4334" s="367">
        <v>21116</v>
      </c>
      <c r="D4334" s="368" t="s">
        <v>16196</v>
      </c>
      <c r="E4334" s="367" t="s">
        <v>8327</v>
      </c>
      <c r="F4334" s="367" t="s">
        <v>10537</v>
      </c>
      <c r="G4334" s="367" t="s">
        <v>10537</v>
      </c>
    </row>
    <row r="4335" spans="1:7">
      <c r="A4335" s="366" t="str">
        <f t="shared" si="67"/>
        <v>SINAPI-I 6320</v>
      </c>
      <c r="B4335" s="367" t="s">
        <v>8342</v>
      </c>
      <c r="C4335" s="367">
        <v>6320</v>
      </c>
      <c r="D4335" s="368" t="s">
        <v>16197</v>
      </c>
      <c r="E4335" s="367" t="s">
        <v>8327</v>
      </c>
      <c r="F4335" s="367" t="s">
        <v>12836</v>
      </c>
      <c r="G4335" s="367" t="s">
        <v>12836</v>
      </c>
    </row>
    <row r="4336" spans="1:7">
      <c r="A4336" s="366" t="str">
        <f t="shared" si="67"/>
        <v>SINAPI-I 6303</v>
      </c>
      <c r="B4336" s="367" t="s">
        <v>8342</v>
      </c>
      <c r="C4336" s="367">
        <v>6303</v>
      </c>
      <c r="D4336" s="368" t="s">
        <v>16198</v>
      </c>
      <c r="E4336" s="367" t="s">
        <v>8327</v>
      </c>
      <c r="F4336" s="367" t="s">
        <v>12836</v>
      </c>
      <c r="G4336" s="367" t="s">
        <v>12836</v>
      </c>
    </row>
    <row r="4337" spans="1:7">
      <c r="A4337" s="366" t="str">
        <f t="shared" si="67"/>
        <v>SINAPI-I 6308</v>
      </c>
      <c r="B4337" s="367" t="s">
        <v>8342</v>
      </c>
      <c r="C4337" s="367">
        <v>6308</v>
      </c>
      <c r="D4337" s="368" t="s">
        <v>16199</v>
      </c>
      <c r="E4337" s="367" t="s">
        <v>8327</v>
      </c>
      <c r="F4337" s="367" t="s">
        <v>16200</v>
      </c>
      <c r="G4337" s="367" t="s">
        <v>16200</v>
      </c>
    </row>
    <row r="4338" spans="1:7">
      <c r="A4338" s="366" t="str">
        <f t="shared" si="67"/>
        <v>SINAPI-I 6317</v>
      </c>
      <c r="B4338" s="367" t="s">
        <v>8342</v>
      </c>
      <c r="C4338" s="367">
        <v>6317</v>
      </c>
      <c r="D4338" s="368" t="s">
        <v>16201</v>
      </c>
      <c r="E4338" s="367" t="s">
        <v>8327</v>
      </c>
      <c r="F4338" s="367" t="s">
        <v>16200</v>
      </c>
      <c r="G4338" s="367" t="s">
        <v>16200</v>
      </c>
    </row>
    <row r="4339" spans="1:7">
      <c r="A4339" s="366" t="str">
        <f t="shared" si="67"/>
        <v>SINAPI-I 6307</v>
      </c>
      <c r="B4339" s="367" t="s">
        <v>8342</v>
      </c>
      <c r="C4339" s="367">
        <v>6307</v>
      </c>
      <c r="D4339" s="368" t="s">
        <v>16202</v>
      </c>
      <c r="E4339" s="367" t="s">
        <v>8327</v>
      </c>
      <c r="F4339" s="367" t="s">
        <v>16200</v>
      </c>
      <c r="G4339" s="367" t="s">
        <v>16200</v>
      </c>
    </row>
    <row r="4340" spans="1:7">
      <c r="A4340" s="366" t="str">
        <f t="shared" si="67"/>
        <v>SINAPI-I 6309</v>
      </c>
      <c r="B4340" s="367" t="s">
        <v>8342</v>
      </c>
      <c r="C4340" s="367">
        <v>6309</v>
      </c>
      <c r="D4340" s="368" t="s">
        <v>16203</v>
      </c>
      <c r="E4340" s="367" t="s">
        <v>8327</v>
      </c>
      <c r="F4340" s="367" t="s">
        <v>16204</v>
      </c>
      <c r="G4340" s="367" t="s">
        <v>16204</v>
      </c>
    </row>
    <row r="4341" spans="1:7">
      <c r="A4341" s="366" t="str">
        <f t="shared" si="67"/>
        <v>SINAPI-I 6318</v>
      </c>
      <c r="B4341" s="367" t="s">
        <v>8342</v>
      </c>
      <c r="C4341" s="367">
        <v>6318</v>
      </c>
      <c r="D4341" s="368" t="s">
        <v>16205</v>
      </c>
      <c r="E4341" s="367" t="s">
        <v>8327</v>
      </c>
      <c r="F4341" s="367" t="s">
        <v>16206</v>
      </c>
      <c r="G4341" s="367" t="s">
        <v>16206</v>
      </c>
    </row>
    <row r="4342" spans="1:7">
      <c r="A4342" s="366" t="str">
        <f t="shared" si="67"/>
        <v>SINAPI-I 6306</v>
      </c>
      <c r="B4342" s="367" t="s">
        <v>8342</v>
      </c>
      <c r="C4342" s="367">
        <v>6306</v>
      </c>
      <c r="D4342" s="368" t="s">
        <v>16207</v>
      </c>
      <c r="E4342" s="367" t="s">
        <v>8327</v>
      </c>
      <c r="F4342" s="367" t="s">
        <v>16206</v>
      </c>
      <c r="G4342" s="367" t="s">
        <v>16206</v>
      </c>
    </row>
    <row r="4343" spans="1:7">
      <c r="A4343" s="366" t="str">
        <f t="shared" si="67"/>
        <v>SINAPI-I 6305</v>
      </c>
      <c r="B4343" s="367" t="s">
        <v>8342</v>
      </c>
      <c r="C4343" s="367">
        <v>6305</v>
      </c>
      <c r="D4343" s="368" t="s">
        <v>16208</v>
      </c>
      <c r="E4343" s="367" t="s">
        <v>8327</v>
      </c>
      <c r="F4343" s="367" t="s">
        <v>16206</v>
      </c>
      <c r="G4343" s="367" t="s">
        <v>16206</v>
      </c>
    </row>
    <row r="4344" spans="1:7">
      <c r="A4344" s="366" t="str">
        <f t="shared" si="67"/>
        <v>SINAPI-I 6302</v>
      </c>
      <c r="B4344" s="367" t="s">
        <v>8342</v>
      </c>
      <c r="C4344" s="367">
        <v>6302</v>
      </c>
      <c r="D4344" s="368" t="s">
        <v>16209</v>
      </c>
      <c r="E4344" s="367" t="s">
        <v>8327</v>
      </c>
      <c r="F4344" s="367" t="s">
        <v>10619</v>
      </c>
      <c r="G4344" s="367" t="s">
        <v>10619</v>
      </c>
    </row>
    <row r="4345" spans="1:7">
      <c r="A4345" s="366" t="str">
        <f t="shared" si="67"/>
        <v>SINAPI-I 6312</v>
      </c>
      <c r="B4345" s="367" t="s">
        <v>8342</v>
      </c>
      <c r="C4345" s="367">
        <v>6312</v>
      </c>
      <c r="D4345" s="368" t="s">
        <v>16210</v>
      </c>
      <c r="E4345" s="367" t="s">
        <v>8327</v>
      </c>
      <c r="F4345" s="367" t="s">
        <v>16211</v>
      </c>
      <c r="G4345" s="367" t="s">
        <v>16211</v>
      </c>
    </row>
    <row r="4346" spans="1:7">
      <c r="A4346" s="366" t="str">
        <f t="shared" si="67"/>
        <v>SINAPI-I 6311</v>
      </c>
      <c r="B4346" s="367" t="s">
        <v>8342</v>
      </c>
      <c r="C4346" s="367">
        <v>6311</v>
      </c>
      <c r="D4346" s="368" t="s">
        <v>16212</v>
      </c>
      <c r="E4346" s="367" t="s">
        <v>8327</v>
      </c>
      <c r="F4346" s="367" t="s">
        <v>16211</v>
      </c>
      <c r="G4346" s="367" t="s">
        <v>16211</v>
      </c>
    </row>
    <row r="4347" spans="1:7">
      <c r="A4347" s="366" t="str">
        <f t="shared" si="67"/>
        <v>SINAPI-I 6310</v>
      </c>
      <c r="B4347" s="367" t="s">
        <v>8342</v>
      </c>
      <c r="C4347" s="367">
        <v>6310</v>
      </c>
      <c r="D4347" s="368" t="s">
        <v>16213</v>
      </c>
      <c r="E4347" s="367" t="s">
        <v>8327</v>
      </c>
      <c r="F4347" s="367" t="s">
        <v>16211</v>
      </c>
      <c r="G4347" s="367" t="s">
        <v>16211</v>
      </c>
    </row>
    <row r="4348" spans="1:7">
      <c r="A4348" s="366" t="str">
        <f t="shared" si="67"/>
        <v>SINAPI-I 6314</v>
      </c>
      <c r="B4348" s="367" t="s">
        <v>8342</v>
      </c>
      <c r="C4348" s="367">
        <v>6314</v>
      </c>
      <c r="D4348" s="368" t="s">
        <v>16214</v>
      </c>
      <c r="E4348" s="367" t="s">
        <v>8327</v>
      </c>
      <c r="F4348" s="367" t="s">
        <v>16211</v>
      </c>
      <c r="G4348" s="367" t="s">
        <v>16211</v>
      </c>
    </row>
    <row r="4349" spans="1:7">
      <c r="A4349" s="366" t="str">
        <f t="shared" si="67"/>
        <v>SINAPI-I 6313</v>
      </c>
      <c r="B4349" s="367" t="s">
        <v>8342</v>
      </c>
      <c r="C4349" s="367">
        <v>6313</v>
      </c>
      <c r="D4349" s="368" t="s">
        <v>16215</v>
      </c>
      <c r="E4349" s="367" t="s">
        <v>8327</v>
      </c>
      <c r="F4349" s="367" t="s">
        <v>16211</v>
      </c>
      <c r="G4349" s="367" t="s">
        <v>16211</v>
      </c>
    </row>
    <row r="4350" spans="1:7">
      <c r="A4350" s="366" t="str">
        <f t="shared" si="67"/>
        <v>SINAPI-I 6315</v>
      </c>
      <c r="B4350" s="367" t="s">
        <v>8342</v>
      </c>
      <c r="C4350" s="367">
        <v>6315</v>
      </c>
      <c r="D4350" s="368" t="s">
        <v>16216</v>
      </c>
      <c r="E4350" s="367" t="s">
        <v>8327</v>
      </c>
      <c r="F4350" s="367" t="s">
        <v>16217</v>
      </c>
      <c r="G4350" s="367" t="s">
        <v>16217</v>
      </c>
    </row>
    <row r="4351" spans="1:7">
      <c r="A4351" s="366" t="str">
        <f t="shared" si="67"/>
        <v>SINAPI-I 6316</v>
      </c>
      <c r="B4351" s="367" t="s">
        <v>8342</v>
      </c>
      <c r="C4351" s="367">
        <v>6316</v>
      </c>
      <c r="D4351" s="368" t="s">
        <v>16218</v>
      </c>
      <c r="E4351" s="367" t="s">
        <v>8327</v>
      </c>
      <c r="F4351" s="367" t="s">
        <v>16217</v>
      </c>
      <c r="G4351" s="367" t="s">
        <v>16217</v>
      </c>
    </row>
    <row r="4352" spans="1:7">
      <c r="A4352" s="366" t="str">
        <f t="shared" si="67"/>
        <v>SINAPI-I 38878</v>
      </c>
      <c r="B4352" s="367" t="s">
        <v>8342</v>
      </c>
      <c r="C4352" s="367">
        <v>38878</v>
      </c>
      <c r="D4352" s="368" t="s">
        <v>16219</v>
      </c>
      <c r="E4352" s="367" t="s">
        <v>8327</v>
      </c>
      <c r="F4352" s="367" t="s">
        <v>14799</v>
      </c>
      <c r="G4352" s="367" t="s">
        <v>14799</v>
      </c>
    </row>
    <row r="4353" spans="1:7">
      <c r="A4353" s="366" t="str">
        <f t="shared" si="67"/>
        <v>SINAPI-I 38879</v>
      </c>
      <c r="B4353" s="367" t="s">
        <v>8342</v>
      </c>
      <c r="C4353" s="367">
        <v>38879</v>
      </c>
      <c r="D4353" s="368" t="s">
        <v>16220</v>
      </c>
      <c r="E4353" s="367" t="s">
        <v>8327</v>
      </c>
      <c r="F4353" s="367" t="s">
        <v>16221</v>
      </c>
      <c r="G4353" s="367" t="s">
        <v>16221</v>
      </c>
    </row>
    <row r="4354" spans="1:7">
      <c r="A4354" s="366" t="str">
        <f t="shared" si="67"/>
        <v>SINAPI-I 38881</v>
      </c>
      <c r="B4354" s="367" t="s">
        <v>8342</v>
      </c>
      <c r="C4354" s="367">
        <v>38881</v>
      </c>
      <c r="D4354" s="368" t="s">
        <v>16222</v>
      </c>
      <c r="E4354" s="367" t="s">
        <v>8327</v>
      </c>
      <c r="F4354" s="367" t="s">
        <v>16223</v>
      </c>
      <c r="G4354" s="367" t="s">
        <v>16223</v>
      </c>
    </row>
    <row r="4355" spans="1:7">
      <c r="A4355" s="366" t="str">
        <f t="shared" si="67"/>
        <v>SINAPI-I 38880</v>
      </c>
      <c r="B4355" s="367" t="s">
        <v>8342</v>
      </c>
      <c r="C4355" s="367">
        <v>38880</v>
      </c>
      <c r="D4355" s="368" t="s">
        <v>16224</v>
      </c>
      <c r="E4355" s="367" t="s">
        <v>8327</v>
      </c>
      <c r="F4355" s="367" t="s">
        <v>16225</v>
      </c>
      <c r="G4355" s="367" t="s">
        <v>16225</v>
      </c>
    </row>
    <row r="4356" spans="1:7">
      <c r="A4356" s="366" t="str">
        <f t="shared" si="67"/>
        <v>SINAPI-I 38882</v>
      </c>
      <c r="B4356" s="367" t="s">
        <v>8342</v>
      </c>
      <c r="C4356" s="367">
        <v>38882</v>
      </c>
      <c r="D4356" s="368" t="s">
        <v>16226</v>
      </c>
      <c r="E4356" s="367" t="s">
        <v>8327</v>
      </c>
      <c r="F4356" s="367" t="s">
        <v>16227</v>
      </c>
      <c r="G4356" s="367" t="s">
        <v>16227</v>
      </c>
    </row>
    <row r="4357" spans="1:7">
      <c r="A4357" s="366" t="str">
        <f t="shared" si="67"/>
        <v>SINAPI-I 38883</v>
      </c>
      <c r="B4357" s="367" t="s">
        <v>8342</v>
      </c>
      <c r="C4357" s="367">
        <v>38883</v>
      </c>
      <c r="D4357" s="368" t="s">
        <v>16228</v>
      </c>
      <c r="E4357" s="367" t="s">
        <v>8327</v>
      </c>
      <c r="F4357" s="367" t="s">
        <v>16229</v>
      </c>
      <c r="G4357" s="367" t="s">
        <v>16229</v>
      </c>
    </row>
    <row r="4358" spans="1:7">
      <c r="A4358" s="366" t="str">
        <f t="shared" si="67"/>
        <v>SINAPI-I 38884</v>
      </c>
      <c r="B4358" s="367" t="s">
        <v>8342</v>
      </c>
      <c r="C4358" s="367">
        <v>38884</v>
      </c>
      <c r="D4358" s="368" t="s">
        <v>16230</v>
      </c>
      <c r="E4358" s="367" t="s">
        <v>8327</v>
      </c>
      <c r="F4358" s="367" t="s">
        <v>11102</v>
      </c>
      <c r="G4358" s="367" t="s">
        <v>11102</v>
      </c>
    </row>
    <row r="4359" spans="1:7">
      <c r="A4359" s="366" t="str">
        <f t="shared" ref="A4359:A4422" si="68">CONCATENAR</f>
        <v>SINAPI-I 38885</v>
      </c>
      <c r="B4359" s="367" t="s">
        <v>8342</v>
      </c>
      <c r="C4359" s="367">
        <v>38885</v>
      </c>
      <c r="D4359" s="368" t="s">
        <v>16231</v>
      </c>
      <c r="E4359" s="367" t="s">
        <v>8327</v>
      </c>
      <c r="F4359" s="367" t="s">
        <v>11334</v>
      </c>
      <c r="G4359" s="367" t="s">
        <v>11334</v>
      </c>
    </row>
    <row r="4360" spans="1:7">
      <c r="A4360" s="366" t="str">
        <f t="shared" si="68"/>
        <v>SINAPI-I 38886</v>
      </c>
      <c r="B4360" s="367" t="s">
        <v>8342</v>
      </c>
      <c r="C4360" s="367">
        <v>38886</v>
      </c>
      <c r="D4360" s="368" t="s">
        <v>16232</v>
      </c>
      <c r="E4360" s="367" t="s">
        <v>8327</v>
      </c>
      <c r="F4360" s="367" t="s">
        <v>13288</v>
      </c>
      <c r="G4360" s="367" t="s">
        <v>13288</v>
      </c>
    </row>
    <row r="4361" spans="1:7">
      <c r="A4361" s="366" t="str">
        <f t="shared" si="68"/>
        <v>SINAPI-I 38887</v>
      </c>
      <c r="B4361" s="367" t="s">
        <v>8342</v>
      </c>
      <c r="C4361" s="367">
        <v>38887</v>
      </c>
      <c r="D4361" s="368" t="s">
        <v>16233</v>
      </c>
      <c r="E4361" s="367" t="s">
        <v>8327</v>
      </c>
      <c r="F4361" s="367" t="s">
        <v>16234</v>
      </c>
      <c r="G4361" s="367" t="s">
        <v>16234</v>
      </c>
    </row>
    <row r="4362" spans="1:7">
      <c r="A4362" s="366" t="str">
        <f t="shared" si="68"/>
        <v>SINAPI-I 38888</v>
      </c>
      <c r="B4362" s="367" t="s">
        <v>8342</v>
      </c>
      <c r="C4362" s="367">
        <v>38888</v>
      </c>
      <c r="D4362" s="368" t="s">
        <v>16235</v>
      </c>
      <c r="E4362" s="367" t="s">
        <v>8327</v>
      </c>
      <c r="F4362" s="367" t="s">
        <v>16236</v>
      </c>
      <c r="G4362" s="367" t="s">
        <v>16236</v>
      </c>
    </row>
    <row r="4363" spans="1:7">
      <c r="A4363" s="366" t="str">
        <f t="shared" si="68"/>
        <v>SINAPI-I 38890</v>
      </c>
      <c r="B4363" s="367" t="s">
        <v>8342</v>
      </c>
      <c r="C4363" s="367">
        <v>38890</v>
      </c>
      <c r="D4363" s="368" t="s">
        <v>16237</v>
      </c>
      <c r="E4363" s="367" t="s">
        <v>8327</v>
      </c>
      <c r="F4363" s="367" t="s">
        <v>16238</v>
      </c>
      <c r="G4363" s="367" t="s">
        <v>16238</v>
      </c>
    </row>
    <row r="4364" spans="1:7">
      <c r="A4364" s="366" t="str">
        <f t="shared" si="68"/>
        <v>SINAPI-I 38893</v>
      </c>
      <c r="B4364" s="367" t="s">
        <v>8342</v>
      </c>
      <c r="C4364" s="367">
        <v>38893</v>
      </c>
      <c r="D4364" s="368" t="s">
        <v>16239</v>
      </c>
      <c r="E4364" s="367" t="s">
        <v>8327</v>
      </c>
      <c r="F4364" s="367" t="s">
        <v>16240</v>
      </c>
      <c r="G4364" s="367" t="s">
        <v>16240</v>
      </c>
    </row>
    <row r="4365" spans="1:7">
      <c r="A4365" s="366" t="str">
        <f t="shared" si="68"/>
        <v>SINAPI-I 38894</v>
      </c>
      <c r="B4365" s="367" t="s">
        <v>8342</v>
      </c>
      <c r="C4365" s="367">
        <v>38894</v>
      </c>
      <c r="D4365" s="368" t="s">
        <v>16241</v>
      </c>
      <c r="E4365" s="367" t="s">
        <v>8327</v>
      </c>
      <c r="F4365" s="367" t="s">
        <v>16242</v>
      </c>
      <c r="G4365" s="367" t="s">
        <v>16242</v>
      </c>
    </row>
    <row r="4366" spans="1:7">
      <c r="A4366" s="366" t="str">
        <f t="shared" si="68"/>
        <v>SINAPI-I 38896</v>
      </c>
      <c r="B4366" s="367" t="s">
        <v>8342</v>
      </c>
      <c r="C4366" s="367">
        <v>38896</v>
      </c>
      <c r="D4366" s="368" t="s">
        <v>16243</v>
      </c>
      <c r="E4366" s="367" t="s">
        <v>8327</v>
      </c>
      <c r="F4366" s="367" t="s">
        <v>16244</v>
      </c>
      <c r="G4366" s="367" t="s">
        <v>16244</v>
      </c>
    </row>
    <row r="4367" spans="1:7">
      <c r="A4367" s="366" t="str">
        <f t="shared" si="68"/>
        <v>SINAPI-I 39324</v>
      </c>
      <c r="B4367" s="367" t="s">
        <v>8342</v>
      </c>
      <c r="C4367" s="367">
        <v>39324</v>
      </c>
      <c r="D4367" s="368" t="s">
        <v>16245</v>
      </c>
      <c r="E4367" s="367" t="s">
        <v>8327</v>
      </c>
      <c r="F4367" s="367" t="s">
        <v>16246</v>
      </c>
      <c r="G4367" s="367" t="s">
        <v>16246</v>
      </c>
    </row>
    <row r="4368" spans="1:7">
      <c r="A4368" s="366" t="str">
        <f t="shared" si="68"/>
        <v>SINAPI-I 39325</v>
      </c>
      <c r="B4368" s="367" t="s">
        <v>8342</v>
      </c>
      <c r="C4368" s="367">
        <v>39325</v>
      </c>
      <c r="D4368" s="368" t="s">
        <v>16247</v>
      </c>
      <c r="E4368" s="367" t="s">
        <v>8327</v>
      </c>
      <c r="F4368" s="367" t="s">
        <v>16248</v>
      </c>
      <c r="G4368" s="367" t="s">
        <v>16248</v>
      </c>
    </row>
    <row r="4369" spans="1:7">
      <c r="A4369" s="366" t="str">
        <f t="shared" si="68"/>
        <v>SINAPI-I 39326</v>
      </c>
      <c r="B4369" s="367" t="s">
        <v>8342</v>
      </c>
      <c r="C4369" s="367">
        <v>39326</v>
      </c>
      <c r="D4369" s="368" t="s">
        <v>16249</v>
      </c>
      <c r="E4369" s="367" t="s">
        <v>8327</v>
      </c>
      <c r="F4369" s="367" t="s">
        <v>12693</v>
      </c>
      <c r="G4369" s="367" t="s">
        <v>12693</v>
      </c>
    </row>
    <row r="4370" spans="1:7">
      <c r="A4370" s="366" t="str">
        <f t="shared" si="68"/>
        <v>SINAPI-I 39327</v>
      </c>
      <c r="B4370" s="367" t="s">
        <v>8342</v>
      </c>
      <c r="C4370" s="367">
        <v>39327</v>
      </c>
      <c r="D4370" s="368" t="s">
        <v>16250</v>
      </c>
      <c r="E4370" s="367" t="s">
        <v>8327</v>
      </c>
      <c r="F4370" s="367" t="s">
        <v>16251</v>
      </c>
      <c r="G4370" s="367" t="s">
        <v>16251</v>
      </c>
    </row>
    <row r="4371" spans="1:7">
      <c r="A4371" s="366" t="str">
        <f t="shared" si="68"/>
        <v>SINAPI-I 20176</v>
      </c>
      <c r="B4371" s="367" t="s">
        <v>8342</v>
      </c>
      <c r="C4371" s="367">
        <v>20176</v>
      </c>
      <c r="D4371" s="368" t="s">
        <v>16252</v>
      </c>
      <c r="E4371" s="367" t="s">
        <v>8327</v>
      </c>
      <c r="F4371" s="367" t="s">
        <v>16253</v>
      </c>
      <c r="G4371" s="367" t="s">
        <v>16253</v>
      </c>
    </row>
    <row r="4372" spans="1:7">
      <c r="A4372" s="366" t="str">
        <f t="shared" si="68"/>
        <v>SINAPI-I 11378</v>
      </c>
      <c r="B4372" s="367" t="s">
        <v>8342</v>
      </c>
      <c r="C4372" s="367">
        <v>11378</v>
      </c>
      <c r="D4372" s="368" t="s">
        <v>16254</v>
      </c>
      <c r="E4372" s="367" t="s">
        <v>8327</v>
      </c>
      <c r="F4372" s="367" t="s">
        <v>16255</v>
      </c>
      <c r="G4372" s="367" t="s">
        <v>16255</v>
      </c>
    </row>
    <row r="4373" spans="1:7">
      <c r="A4373" s="366" t="str">
        <f t="shared" si="68"/>
        <v>SINAPI-I 11379</v>
      </c>
      <c r="B4373" s="367" t="s">
        <v>8342</v>
      </c>
      <c r="C4373" s="367">
        <v>11379</v>
      </c>
      <c r="D4373" s="368" t="s">
        <v>16256</v>
      </c>
      <c r="E4373" s="367" t="s">
        <v>8327</v>
      </c>
      <c r="F4373" s="367" t="s">
        <v>16257</v>
      </c>
      <c r="G4373" s="367" t="s">
        <v>16257</v>
      </c>
    </row>
    <row r="4374" spans="1:7">
      <c r="A4374" s="366" t="str">
        <f t="shared" si="68"/>
        <v>SINAPI-I 11493</v>
      </c>
      <c r="B4374" s="367" t="s">
        <v>8342</v>
      </c>
      <c r="C4374" s="367">
        <v>11493</v>
      </c>
      <c r="D4374" s="368" t="s">
        <v>16258</v>
      </c>
      <c r="E4374" s="367" t="s">
        <v>8327</v>
      </c>
      <c r="F4374" s="367" t="s">
        <v>16259</v>
      </c>
      <c r="G4374" s="367" t="s">
        <v>16259</v>
      </c>
    </row>
    <row r="4375" spans="1:7" ht="22.5">
      <c r="A4375" s="366" t="str">
        <f t="shared" si="68"/>
        <v>SINAPI-I 42717</v>
      </c>
      <c r="B4375" s="367" t="s">
        <v>8342</v>
      </c>
      <c r="C4375" s="367">
        <v>42717</v>
      </c>
      <c r="D4375" s="368" t="s">
        <v>16260</v>
      </c>
      <c r="E4375" s="367" t="s">
        <v>8327</v>
      </c>
      <c r="F4375" s="367" t="s">
        <v>16261</v>
      </c>
      <c r="G4375" s="367" t="s">
        <v>16261</v>
      </c>
    </row>
    <row r="4376" spans="1:7" ht="22.5">
      <c r="A4376" s="366" t="str">
        <f t="shared" si="68"/>
        <v>SINAPI-I 42718</v>
      </c>
      <c r="B4376" s="367" t="s">
        <v>8342</v>
      </c>
      <c r="C4376" s="367">
        <v>42718</v>
      </c>
      <c r="D4376" s="368" t="s">
        <v>16262</v>
      </c>
      <c r="E4376" s="367" t="s">
        <v>8327</v>
      </c>
      <c r="F4376" s="367" t="s">
        <v>16263</v>
      </c>
      <c r="G4376" s="367" t="s">
        <v>16263</v>
      </c>
    </row>
    <row r="4377" spans="1:7">
      <c r="A4377" s="366" t="str">
        <f t="shared" si="68"/>
        <v>SINAPI-I 7106</v>
      </c>
      <c r="B4377" s="367" t="s">
        <v>8342</v>
      </c>
      <c r="C4377" s="367">
        <v>7106</v>
      </c>
      <c r="D4377" s="368" t="s">
        <v>16264</v>
      </c>
      <c r="E4377" s="367" t="s">
        <v>8327</v>
      </c>
      <c r="F4377" s="367" t="s">
        <v>12352</v>
      </c>
      <c r="G4377" s="367" t="s">
        <v>12352</v>
      </c>
    </row>
    <row r="4378" spans="1:7">
      <c r="A4378" s="366" t="str">
        <f t="shared" si="68"/>
        <v>SINAPI-I 7104</v>
      </c>
      <c r="B4378" s="367" t="s">
        <v>8342</v>
      </c>
      <c r="C4378" s="367">
        <v>7104</v>
      </c>
      <c r="D4378" s="368" t="s">
        <v>16265</v>
      </c>
      <c r="E4378" s="367" t="s">
        <v>8327</v>
      </c>
      <c r="F4378" s="367" t="s">
        <v>10520</v>
      </c>
      <c r="G4378" s="367" t="s">
        <v>10520</v>
      </c>
    </row>
    <row r="4379" spans="1:7">
      <c r="A4379" s="366" t="str">
        <f t="shared" si="68"/>
        <v>SINAPI-I 7136</v>
      </c>
      <c r="B4379" s="367" t="s">
        <v>8342</v>
      </c>
      <c r="C4379" s="367">
        <v>7136</v>
      </c>
      <c r="D4379" s="368" t="s">
        <v>16266</v>
      </c>
      <c r="E4379" s="367" t="s">
        <v>8327</v>
      </c>
      <c r="F4379" s="367" t="s">
        <v>16267</v>
      </c>
      <c r="G4379" s="367" t="s">
        <v>16267</v>
      </c>
    </row>
    <row r="4380" spans="1:7">
      <c r="A4380" s="366" t="str">
        <f t="shared" si="68"/>
        <v>SINAPI-I 7128</v>
      </c>
      <c r="B4380" s="367" t="s">
        <v>8342</v>
      </c>
      <c r="C4380" s="367">
        <v>7128</v>
      </c>
      <c r="D4380" s="368" t="s">
        <v>16268</v>
      </c>
      <c r="E4380" s="367" t="s">
        <v>8327</v>
      </c>
      <c r="F4380" s="367" t="s">
        <v>11299</v>
      </c>
      <c r="G4380" s="367" t="s">
        <v>11299</v>
      </c>
    </row>
    <row r="4381" spans="1:7">
      <c r="A4381" s="366" t="str">
        <f t="shared" si="68"/>
        <v>SINAPI-I 7108</v>
      </c>
      <c r="B4381" s="367" t="s">
        <v>8342</v>
      </c>
      <c r="C4381" s="367">
        <v>7108</v>
      </c>
      <c r="D4381" s="368" t="s">
        <v>16269</v>
      </c>
      <c r="E4381" s="367" t="s">
        <v>8327</v>
      </c>
      <c r="F4381" s="367" t="s">
        <v>16270</v>
      </c>
      <c r="G4381" s="367" t="s">
        <v>16270</v>
      </c>
    </row>
    <row r="4382" spans="1:7">
      <c r="A4382" s="366" t="str">
        <f t="shared" si="68"/>
        <v>SINAPI-I 7129</v>
      </c>
      <c r="B4382" s="367" t="s">
        <v>8342</v>
      </c>
      <c r="C4382" s="367">
        <v>7129</v>
      </c>
      <c r="D4382" s="368" t="s">
        <v>16271</v>
      </c>
      <c r="E4382" s="367" t="s">
        <v>8327</v>
      </c>
      <c r="F4382" s="367" t="s">
        <v>11736</v>
      </c>
      <c r="G4382" s="367" t="s">
        <v>11736</v>
      </c>
    </row>
    <row r="4383" spans="1:7">
      <c r="A4383" s="366" t="str">
        <f t="shared" si="68"/>
        <v>SINAPI-I 7130</v>
      </c>
      <c r="B4383" s="367" t="s">
        <v>8342</v>
      </c>
      <c r="C4383" s="367">
        <v>7130</v>
      </c>
      <c r="D4383" s="368" t="s">
        <v>16272</v>
      </c>
      <c r="E4383" s="367" t="s">
        <v>8327</v>
      </c>
      <c r="F4383" s="367" t="s">
        <v>16273</v>
      </c>
      <c r="G4383" s="367" t="s">
        <v>16273</v>
      </c>
    </row>
    <row r="4384" spans="1:7">
      <c r="A4384" s="366" t="str">
        <f t="shared" si="68"/>
        <v>SINAPI-I 7131</v>
      </c>
      <c r="B4384" s="367" t="s">
        <v>8342</v>
      </c>
      <c r="C4384" s="367">
        <v>7131</v>
      </c>
      <c r="D4384" s="368" t="s">
        <v>16274</v>
      </c>
      <c r="E4384" s="367" t="s">
        <v>8327</v>
      </c>
      <c r="F4384" s="367" t="s">
        <v>16275</v>
      </c>
      <c r="G4384" s="367" t="s">
        <v>16275</v>
      </c>
    </row>
    <row r="4385" spans="1:7">
      <c r="A4385" s="366" t="str">
        <f t="shared" si="68"/>
        <v>SINAPI-I 7132</v>
      </c>
      <c r="B4385" s="367" t="s">
        <v>8342</v>
      </c>
      <c r="C4385" s="367">
        <v>7132</v>
      </c>
      <c r="D4385" s="368" t="s">
        <v>16276</v>
      </c>
      <c r="E4385" s="367" t="s">
        <v>8327</v>
      </c>
      <c r="F4385" s="367" t="s">
        <v>16277</v>
      </c>
      <c r="G4385" s="367" t="s">
        <v>16277</v>
      </c>
    </row>
    <row r="4386" spans="1:7">
      <c r="A4386" s="366" t="str">
        <f t="shared" si="68"/>
        <v>SINAPI-I 7133</v>
      </c>
      <c r="B4386" s="367" t="s">
        <v>8342</v>
      </c>
      <c r="C4386" s="367">
        <v>7133</v>
      </c>
      <c r="D4386" s="368" t="s">
        <v>16278</v>
      </c>
      <c r="E4386" s="367" t="s">
        <v>8327</v>
      </c>
      <c r="F4386" s="367" t="s">
        <v>16279</v>
      </c>
      <c r="G4386" s="367" t="s">
        <v>16279</v>
      </c>
    </row>
    <row r="4387" spans="1:7" ht="22.5">
      <c r="A4387" s="366" t="str">
        <f t="shared" si="68"/>
        <v>SINAPI-I 37420</v>
      </c>
      <c r="B4387" s="367" t="s">
        <v>8342</v>
      </c>
      <c r="C4387" s="367">
        <v>37420</v>
      </c>
      <c r="D4387" s="368" t="s">
        <v>16280</v>
      </c>
      <c r="E4387" s="367" t="s">
        <v>8327</v>
      </c>
      <c r="F4387" s="367" t="s">
        <v>16281</v>
      </c>
      <c r="G4387" s="367" t="s">
        <v>16281</v>
      </c>
    </row>
    <row r="4388" spans="1:7" ht="22.5">
      <c r="A4388" s="366" t="str">
        <f t="shared" si="68"/>
        <v>SINAPI-I 37421</v>
      </c>
      <c r="B4388" s="367" t="s">
        <v>8342</v>
      </c>
      <c r="C4388" s="367">
        <v>37421</v>
      </c>
      <c r="D4388" s="368" t="s">
        <v>16282</v>
      </c>
      <c r="E4388" s="367" t="s">
        <v>8327</v>
      </c>
      <c r="F4388" s="367" t="s">
        <v>16283</v>
      </c>
      <c r="G4388" s="367" t="s">
        <v>16283</v>
      </c>
    </row>
    <row r="4389" spans="1:7">
      <c r="A4389" s="366" t="str">
        <f t="shared" si="68"/>
        <v>SINAPI-I 37422</v>
      </c>
      <c r="B4389" s="367" t="s">
        <v>8342</v>
      </c>
      <c r="C4389" s="367">
        <v>37422</v>
      </c>
      <c r="D4389" s="368" t="s">
        <v>16284</v>
      </c>
      <c r="E4389" s="367" t="s">
        <v>8327</v>
      </c>
      <c r="F4389" s="367" t="s">
        <v>16285</v>
      </c>
      <c r="G4389" s="367" t="s">
        <v>16285</v>
      </c>
    </row>
    <row r="4390" spans="1:7">
      <c r="A4390" s="366" t="str">
        <f t="shared" si="68"/>
        <v>SINAPI-I 37443</v>
      </c>
      <c r="B4390" s="367" t="s">
        <v>8342</v>
      </c>
      <c r="C4390" s="367">
        <v>37443</v>
      </c>
      <c r="D4390" s="368" t="s">
        <v>16286</v>
      </c>
      <c r="E4390" s="367" t="s">
        <v>8327</v>
      </c>
      <c r="F4390" s="367" t="s">
        <v>16287</v>
      </c>
      <c r="G4390" s="367" t="s">
        <v>16287</v>
      </c>
    </row>
    <row r="4391" spans="1:7">
      <c r="A4391" s="366" t="str">
        <f t="shared" si="68"/>
        <v>SINAPI-I 37444</v>
      </c>
      <c r="B4391" s="367" t="s">
        <v>8342</v>
      </c>
      <c r="C4391" s="367">
        <v>37444</v>
      </c>
      <c r="D4391" s="368" t="s">
        <v>16288</v>
      </c>
      <c r="E4391" s="367" t="s">
        <v>8327</v>
      </c>
      <c r="F4391" s="367" t="s">
        <v>16289</v>
      </c>
      <c r="G4391" s="367" t="s">
        <v>16289</v>
      </c>
    </row>
    <row r="4392" spans="1:7">
      <c r="A4392" s="366" t="str">
        <f t="shared" si="68"/>
        <v>SINAPI-I 37445</v>
      </c>
      <c r="B4392" s="367" t="s">
        <v>8342</v>
      </c>
      <c r="C4392" s="367">
        <v>37445</v>
      </c>
      <c r="D4392" s="368" t="s">
        <v>16290</v>
      </c>
      <c r="E4392" s="367" t="s">
        <v>8327</v>
      </c>
      <c r="F4392" s="367" t="s">
        <v>16291</v>
      </c>
      <c r="G4392" s="367" t="s">
        <v>16291</v>
      </c>
    </row>
    <row r="4393" spans="1:7">
      <c r="A4393" s="366" t="str">
        <f t="shared" si="68"/>
        <v>SINAPI-I 37446</v>
      </c>
      <c r="B4393" s="367" t="s">
        <v>8342</v>
      </c>
      <c r="C4393" s="367">
        <v>37446</v>
      </c>
      <c r="D4393" s="368" t="s">
        <v>16292</v>
      </c>
      <c r="E4393" s="367" t="s">
        <v>8327</v>
      </c>
      <c r="F4393" s="367" t="s">
        <v>16293</v>
      </c>
      <c r="G4393" s="367" t="s">
        <v>16293</v>
      </c>
    </row>
    <row r="4394" spans="1:7">
      <c r="A4394" s="366" t="str">
        <f t="shared" si="68"/>
        <v>SINAPI-I 37447</v>
      </c>
      <c r="B4394" s="367" t="s">
        <v>8342</v>
      </c>
      <c r="C4394" s="367">
        <v>37447</v>
      </c>
      <c r="D4394" s="368" t="s">
        <v>16294</v>
      </c>
      <c r="E4394" s="367" t="s">
        <v>8327</v>
      </c>
      <c r="F4394" s="367" t="s">
        <v>16295</v>
      </c>
      <c r="G4394" s="367" t="s">
        <v>16295</v>
      </c>
    </row>
    <row r="4395" spans="1:7">
      <c r="A4395" s="366" t="str">
        <f t="shared" si="68"/>
        <v>SINAPI-I 37448</v>
      </c>
      <c r="B4395" s="367" t="s">
        <v>8342</v>
      </c>
      <c r="C4395" s="367">
        <v>37448</v>
      </c>
      <c r="D4395" s="368" t="s">
        <v>16296</v>
      </c>
      <c r="E4395" s="367" t="s">
        <v>8327</v>
      </c>
      <c r="F4395" s="367" t="s">
        <v>16297</v>
      </c>
      <c r="G4395" s="367" t="s">
        <v>16297</v>
      </c>
    </row>
    <row r="4396" spans="1:7">
      <c r="A4396" s="366" t="str">
        <f t="shared" si="68"/>
        <v>SINAPI-I 37440</v>
      </c>
      <c r="B4396" s="367" t="s">
        <v>8342</v>
      </c>
      <c r="C4396" s="367">
        <v>37440</v>
      </c>
      <c r="D4396" s="368" t="s">
        <v>16298</v>
      </c>
      <c r="E4396" s="367" t="s">
        <v>8327</v>
      </c>
      <c r="F4396" s="367" t="s">
        <v>16299</v>
      </c>
      <c r="G4396" s="367" t="s">
        <v>16299</v>
      </c>
    </row>
    <row r="4397" spans="1:7">
      <c r="A4397" s="366" t="str">
        <f t="shared" si="68"/>
        <v>SINAPI-I 37441</v>
      </c>
      <c r="B4397" s="367" t="s">
        <v>8342</v>
      </c>
      <c r="C4397" s="367">
        <v>37441</v>
      </c>
      <c r="D4397" s="368" t="s">
        <v>16300</v>
      </c>
      <c r="E4397" s="367" t="s">
        <v>8327</v>
      </c>
      <c r="F4397" s="367" t="s">
        <v>16299</v>
      </c>
      <c r="G4397" s="367" t="s">
        <v>16299</v>
      </c>
    </row>
    <row r="4398" spans="1:7">
      <c r="A4398" s="366" t="str">
        <f t="shared" si="68"/>
        <v>SINAPI-I 37442</v>
      </c>
      <c r="B4398" s="367" t="s">
        <v>8342</v>
      </c>
      <c r="C4398" s="367">
        <v>37442</v>
      </c>
      <c r="D4398" s="368" t="s">
        <v>16301</v>
      </c>
      <c r="E4398" s="367" t="s">
        <v>8327</v>
      </c>
      <c r="F4398" s="367" t="s">
        <v>16302</v>
      </c>
      <c r="G4398" s="367" t="s">
        <v>16302</v>
      </c>
    </row>
    <row r="4399" spans="1:7">
      <c r="A4399" s="366" t="str">
        <f t="shared" si="68"/>
        <v>SINAPI-I 38017</v>
      </c>
      <c r="B4399" s="367" t="s">
        <v>8342</v>
      </c>
      <c r="C4399" s="367">
        <v>38017</v>
      </c>
      <c r="D4399" s="368" t="s">
        <v>16303</v>
      </c>
      <c r="E4399" s="367" t="s">
        <v>8327</v>
      </c>
      <c r="F4399" s="367" t="s">
        <v>11331</v>
      </c>
      <c r="G4399" s="367" t="s">
        <v>11331</v>
      </c>
    </row>
    <row r="4400" spans="1:7">
      <c r="A4400" s="366" t="str">
        <f t="shared" si="68"/>
        <v>SINAPI-I 38018</v>
      </c>
      <c r="B4400" s="367" t="s">
        <v>8342</v>
      </c>
      <c r="C4400" s="367">
        <v>38018</v>
      </c>
      <c r="D4400" s="368" t="s">
        <v>16304</v>
      </c>
      <c r="E4400" s="367" t="s">
        <v>8327</v>
      </c>
      <c r="F4400" s="367" t="s">
        <v>9943</v>
      </c>
      <c r="G4400" s="367" t="s">
        <v>9943</v>
      </c>
    </row>
    <row r="4401" spans="1:7">
      <c r="A4401" s="366" t="str">
        <f t="shared" si="68"/>
        <v>SINAPI-I 39895</v>
      </c>
      <c r="B4401" s="367" t="s">
        <v>8342</v>
      </c>
      <c r="C4401" s="367">
        <v>39895</v>
      </c>
      <c r="D4401" s="368" t="s">
        <v>16305</v>
      </c>
      <c r="E4401" s="367" t="s">
        <v>8327</v>
      </c>
      <c r="F4401" s="367" t="s">
        <v>16306</v>
      </c>
      <c r="G4401" s="367" t="s">
        <v>16306</v>
      </c>
    </row>
    <row r="4402" spans="1:7">
      <c r="A4402" s="366" t="str">
        <f t="shared" si="68"/>
        <v>SINAPI-I 39896</v>
      </c>
      <c r="B4402" s="367" t="s">
        <v>8342</v>
      </c>
      <c r="C4402" s="367">
        <v>39896</v>
      </c>
      <c r="D4402" s="368" t="s">
        <v>16307</v>
      </c>
      <c r="E4402" s="367" t="s">
        <v>8327</v>
      </c>
      <c r="F4402" s="367" t="s">
        <v>16308</v>
      </c>
      <c r="G4402" s="367" t="s">
        <v>16308</v>
      </c>
    </row>
    <row r="4403" spans="1:7">
      <c r="A4403" s="366" t="str">
        <f t="shared" si="68"/>
        <v>SINAPI-I 38873</v>
      </c>
      <c r="B4403" s="367" t="s">
        <v>8342</v>
      </c>
      <c r="C4403" s="367">
        <v>38873</v>
      </c>
      <c r="D4403" s="368" t="s">
        <v>16309</v>
      </c>
      <c r="E4403" s="367" t="s">
        <v>8327</v>
      </c>
      <c r="F4403" s="367" t="s">
        <v>9208</v>
      </c>
      <c r="G4403" s="367" t="s">
        <v>9208</v>
      </c>
    </row>
    <row r="4404" spans="1:7">
      <c r="A4404" s="366" t="str">
        <f t="shared" si="68"/>
        <v>SINAPI-I 38874</v>
      </c>
      <c r="B4404" s="367" t="s">
        <v>8342</v>
      </c>
      <c r="C4404" s="367">
        <v>38874</v>
      </c>
      <c r="D4404" s="368" t="s">
        <v>16310</v>
      </c>
      <c r="E4404" s="367" t="s">
        <v>8327</v>
      </c>
      <c r="F4404" s="367" t="s">
        <v>9387</v>
      </c>
      <c r="G4404" s="367" t="s">
        <v>9387</v>
      </c>
    </row>
    <row r="4405" spans="1:7">
      <c r="A4405" s="366" t="str">
        <f t="shared" si="68"/>
        <v>SINAPI-I 38875</v>
      </c>
      <c r="B4405" s="367" t="s">
        <v>8342</v>
      </c>
      <c r="C4405" s="367">
        <v>38875</v>
      </c>
      <c r="D4405" s="368" t="s">
        <v>16311</v>
      </c>
      <c r="E4405" s="367" t="s">
        <v>8327</v>
      </c>
      <c r="F4405" s="367" t="s">
        <v>16312</v>
      </c>
      <c r="G4405" s="367" t="s">
        <v>16312</v>
      </c>
    </row>
    <row r="4406" spans="1:7">
      <c r="A4406" s="366" t="str">
        <f t="shared" si="68"/>
        <v>SINAPI-I 38876</v>
      </c>
      <c r="B4406" s="367" t="s">
        <v>8342</v>
      </c>
      <c r="C4406" s="367">
        <v>38876</v>
      </c>
      <c r="D4406" s="368" t="s">
        <v>16313</v>
      </c>
      <c r="E4406" s="367" t="s">
        <v>8327</v>
      </c>
      <c r="F4406" s="367" t="s">
        <v>12568</v>
      </c>
      <c r="G4406" s="367" t="s">
        <v>12568</v>
      </c>
    </row>
    <row r="4407" spans="1:7">
      <c r="A4407" s="366" t="str">
        <f t="shared" si="68"/>
        <v>SINAPI-I 39000</v>
      </c>
      <c r="B4407" s="367" t="s">
        <v>8342</v>
      </c>
      <c r="C4407" s="367">
        <v>39000</v>
      </c>
      <c r="D4407" s="368" t="s">
        <v>16314</v>
      </c>
      <c r="E4407" s="367" t="s">
        <v>8327</v>
      </c>
      <c r="F4407" s="367" t="s">
        <v>16315</v>
      </c>
      <c r="G4407" s="367" t="s">
        <v>16315</v>
      </c>
    </row>
    <row r="4408" spans="1:7">
      <c r="A4408" s="366" t="str">
        <f t="shared" si="68"/>
        <v>SINAPI-I 38674</v>
      </c>
      <c r="B4408" s="367" t="s">
        <v>8342</v>
      </c>
      <c r="C4408" s="367">
        <v>38674</v>
      </c>
      <c r="D4408" s="368" t="s">
        <v>16316</v>
      </c>
      <c r="E4408" s="367" t="s">
        <v>8327</v>
      </c>
      <c r="F4408" s="367" t="s">
        <v>14092</v>
      </c>
      <c r="G4408" s="367" t="s">
        <v>14092</v>
      </c>
    </row>
    <row r="4409" spans="1:7">
      <c r="A4409" s="366" t="str">
        <f t="shared" si="68"/>
        <v>SINAPI-I 38911</v>
      </c>
      <c r="B4409" s="367" t="s">
        <v>8342</v>
      </c>
      <c r="C4409" s="367">
        <v>38911</v>
      </c>
      <c r="D4409" s="368" t="s">
        <v>16317</v>
      </c>
      <c r="E4409" s="367" t="s">
        <v>8327</v>
      </c>
      <c r="F4409" s="367" t="s">
        <v>16318</v>
      </c>
      <c r="G4409" s="367" t="s">
        <v>16318</v>
      </c>
    </row>
    <row r="4410" spans="1:7">
      <c r="A4410" s="366" t="str">
        <f t="shared" si="68"/>
        <v>SINAPI-I 38912</v>
      </c>
      <c r="B4410" s="367" t="s">
        <v>8342</v>
      </c>
      <c r="C4410" s="367">
        <v>38912</v>
      </c>
      <c r="D4410" s="368" t="s">
        <v>16319</v>
      </c>
      <c r="E4410" s="367" t="s">
        <v>8327</v>
      </c>
      <c r="F4410" s="367" t="s">
        <v>16320</v>
      </c>
      <c r="G4410" s="367" t="s">
        <v>16320</v>
      </c>
    </row>
    <row r="4411" spans="1:7">
      <c r="A4411" s="366" t="str">
        <f t="shared" si="68"/>
        <v>SINAPI-I 38019</v>
      </c>
      <c r="B4411" s="367" t="s">
        <v>8342</v>
      </c>
      <c r="C4411" s="367">
        <v>38019</v>
      </c>
      <c r="D4411" s="368" t="s">
        <v>16321</v>
      </c>
      <c r="E4411" s="367" t="s">
        <v>8327</v>
      </c>
      <c r="F4411" s="367" t="s">
        <v>10770</v>
      </c>
      <c r="G4411" s="367" t="s">
        <v>10770</v>
      </c>
    </row>
    <row r="4412" spans="1:7">
      <c r="A4412" s="366" t="str">
        <f t="shared" si="68"/>
        <v>SINAPI-I 38020</v>
      </c>
      <c r="B4412" s="367" t="s">
        <v>8342</v>
      </c>
      <c r="C4412" s="367">
        <v>38020</v>
      </c>
      <c r="D4412" s="368" t="s">
        <v>16322</v>
      </c>
      <c r="E4412" s="367" t="s">
        <v>8327</v>
      </c>
      <c r="F4412" s="367" t="s">
        <v>9943</v>
      </c>
      <c r="G4412" s="367" t="s">
        <v>9943</v>
      </c>
    </row>
    <row r="4413" spans="1:7">
      <c r="A4413" s="366" t="str">
        <f t="shared" si="68"/>
        <v>SINAPI-I 38454</v>
      </c>
      <c r="B4413" s="367" t="s">
        <v>8342</v>
      </c>
      <c r="C4413" s="367">
        <v>38454</v>
      </c>
      <c r="D4413" s="368" t="s">
        <v>16323</v>
      </c>
      <c r="E4413" s="367" t="s">
        <v>8327</v>
      </c>
      <c r="F4413" s="367" t="s">
        <v>9319</v>
      </c>
      <c r="G4413" s="367" t="s">
        <v>9319</v>
      </c>
    </row>
    <row r="4414" spans="1:7">
      <c r="A4414" s="366" t="str">
        <f t="shared" si="68"/>
        <v>SINAPI-I 38455</v>
      </c>
      <c r="B4414" s="367" t="s">
        <v>8342</v>
      </c>
      <c r="C4414" s="367">
        <v>38455</v>
      </c>
      <c r="D4414" s="368" t="s">
        <v>16324</v>
      </c>
      <c r="E4414" s="367" t="s">
        <v>8327</v>
      </c>
      <c r="F4414" s="367" t="s">
        <v>9951</v>
      </c>
      <c r="G4414" s="367" t="s">
        <v>9951</v>
      </c>
    </row>
    <row r="4415" spans="1:7">
      <c r="A4415" s="366" t="str">
        <f t="shared" si="68"/>
        <v>SINAPI-I 38462</v>
      </c>
      <c r="B4415" s="367" t="s">
        <v>8342</v>
      </c>
      <c r="C4415" s="367">
        <v>38462</v>
      </c>
      <c r="D4415" s="368" t="s">
        <v>16325</v>
      </c>
      <c r="E4415" s="367" t="s">
        <v>8327</v>
      </c>
      <c r="F4415" s="367" t="s">
        <v>16326</v>
      </c>
      <c r="G4415" s="367" t="s">
        <v>16326</v>
      </c>
    </row>
    <row r="4416" spans="1:7">
      <c r="A4416" s="366" t="str">
        <f t="shared" si="68"/>
        <v>SINAPI-I 36362</v>
      </c>
      <c r="B4416" s="367" t="s">
        <v>8342</v>
      </c>
      <c r="C4416" s="367">
        <v>36362</v>
      </c>
      <c r="D4416" s="368" t="s">
        <v>16327</v>
      </c>
      <c r="E4416" s="367" t="s">
        <v>8327</v>
      </c>
      <c r="F4416" s="367" t="s">
        <v>9632</v>
      </c>
      <c r="G4416" s="367" t="s">
        <v>9632</v>
      </c>
    </row>
    <row r="4417" spans="1:7">
      <c r="A4417" s="366" t="str">
        <f t="shared" si="68"/>
        <v>SINAPI-I 36298</v>
      </c>
      <c r="B4417" s="367" t="s">
        <v>8342</v>
      </c>
      <c r="C4417" s="367">
        <v>36298</v>
      </c>
      <c r="D4417" s="368" t="s">
        <v>16328</v>
      </c>
      <c r="E4417" s="367" t="s">
        <v>8327</v>
      </c>
      <c r="F4417" s="367" t="s">
        <v>9920</v>
      </c>
      <c r="G4417" s="367" t="s">
        <v>9920</v>
      </c>
    </row>
    <row r="4418" spans="1:7">
      <c r="A4418" s="366" t="str">
        <f t="shared" si="68"/>
        <v>SINAPI-I 38456</v>
      </c>
      <c r="B4418" s="367" t="s">
        <v>8342</v>
      </c>
      <c r="C4418" s="367">
        <v>38456</v>
      </c>
      <c r="D4418" s="368" t="s">
        <v>16329</v>
      </c>
      <c r="E4418" s="367" t="s">
        <v>8327</v>
      </c>
      <c r="F4418" s="367" t="s">
        <v>11520</v>
      </c>
      <c r="G4418" s="367" t="s">
        <v>11520</v>
      </c>
    </row>
    <row r="4419" spans="1:7">
      <c r="A4419" s="366" t="str">
        <f t="shared" si="68"/>
        <v>SINAPI-I 38457</v>
      </c>
      <c r="B4419" s="367" t="s">
        <v>8342</v>
      </c>
      <c r="C4419" s="367">
        <v>38457</v>
      </c>
      <c r="D4419" s="368" t="s">
        <v>16330</v>
      </c>
      <c r="E4419" s="367" t="s">
        <v>8327</v>
      </c>
      <c r="F4419" s="367" t="s">
        <v>16331</v>
      </c>
      <c r="G4419" s="367" t="s">
        <v>16331</v>
      </c>
    </row>
    <row r="4420" spans="1:7">
      <c r="A4420" s="366" t="str">
        <f t="shared" si="68"/>
        <v>SINAPI-I 38458</v>
      </c>
      <c r="B4420" s="367" t="s">
        <v>8342</v>
      </c>
      <c r="C4420" s="367">
        <v>38458</v>
      </c>
      <c r="D4420" s="368" t="s">
        <v>16332</v>
      </c>
      <c r="E4420" s="367" t="s">
        <v>8327</v>
      </c>
      <c r="F4420" s="367" t="s">
        <v>16333</v>
      </c>
      <c r="G4420" s="367" t="s">
        <v>16333</v>
      </c>
    </row>
    <row r="4421" spans="1:7">
      <c r="A4421" s="366" t="str">
        <f t="shared" si="68"/>
        <v>SINAPI-I 38459</v>
      </c>
      <c r="B4421" s="367" t="s">
        <v>8342</v>
      </c>
      <c r="C4421" s="367">
        <v>38459</v>
      </c>
      <c r="D4421" s="368" t="s">
        <v>16334</v>
      </c>
      <c r="E4421" s="367" t="s">
        <v>8327</v>
      </c>
      <c r="F4421" s="367" t="s">
        <v>16335</v>
      </c>
      <c r="G4421" s="367" t="s">
        <v>16335</v>
      </c>
    </row>
    <row r="4422" spans="1:7">
      <c r="A4422" s="366" t="str">
        <f t="shared" si="68"/>
        <v>SINAPI-I 38460</v>
      </c>
      <c r="B4422" s="367" t="s">
        <v>8342</v>
      </c>
      <c r="C4422" s="367">
        <v>38460</v>
      </c>
      <c r="D4422" s="368" t="s">
        <v>16336</v>
      </c>
      <c r="E4422" s="367" t="s">
        <v>8327</v>
      </c>
      <c r="F4422" s="367" t="s">
        <v>16337</v>
      </c>
      <c r="G4422" s="367" t="s">
        <v>16337</v>
      </c>
    </row>
    <row r="4423" spans="1:7">
      <c r="A4423" s="366" t="str">
        <f t="shared" ref="A4423:A4486" si="69">CONCATENAR</f>
        <v>SINAPI-I 38461</v>
      </c>
      <c r="B4423" s="367" t="s">
        <v>8342</v>
      </c>
      <c r="C4423" s="367">
        <v>38461</v>
      </c>
      <c r="D4423" s="368" t="s">
        <v>16338</v>
      </c>
      <c r="E4423" s="367" t="s">
        <v>8327</v>
      </c>
      <c r="F4423" s="367" t="s">
        <v>16339</v>
      </c>
      <c r="G4423" s="367" t="s">
        <v>16339</v>
      </c>
    </row>
    <row r="4424" spans="1:7">
      <c r="A4424" s="366" t="str">
        <f t="shared" si="69"/>
        <v>SINAPI-I 7094</v>
      </c>
      <c r="B4424" s="367" t="s">
        <v>8342</v>
      </c>
      <c r="C4424" s="367">
        <v>7094</v>
      </c>
      <c r="D4424" s="368" t="s">
        <v>16340</v>
      </c>
      <c r="E4424" s="367" t="s">
        <v>8327</v>
      </c>
      <c r="F4424" s="367" t="s">
        <v>16341</v>
      </c>
      <c r="G4424" s="367" t="s">
        <v>16341</v>
      </c>
    </row>
    <row r="4425" spans="1:7">
      <c r="A4425" s="366" t="str">
        <f t="shared" si="69"/>
        <v>SINAPI-I 7116</v>
      </c>
      <c r="B4425" s="367" t="s">
        <v>8342</v>
      </c>
      <c r="C4425" s="367">
        <v>7116</v>
      </c>
      <c r="D4425" s="368" t="s">
        <v>16342</v>
      </c>
      <c r="E4425" s="367" t="s">
        <v>8327</v>
      </c>
      <c r="F4425" s="367" t="s">
        <v>10077</v>
      </c>
      <c r="G4425" s="367" t="s">
        <v>10077</v>
      </c>
    </row>
    <row r="4426" spans="1:7">
      <c r="A4426" s="366" t="str">
        <f t="shared" si="69"/>
        <v>SINAPI-I 7118</v>
      </c>
      <c r="B4426" s="367" t="s">
        <v>8342</v>
      </c>
      <c r="C4426" s="367">
        <v>7118</v>
      </c>
      <c r="D4426" s="368" t="s">
        <v>16343</v>
      </c>
      <c r="E4426" s="367" t="s">
        <v>8327</v>
      </c>
      <c r="F4426" s="367" t="s">
        <v>16344</v>
      </c>
      <c r="G4426" s="367" t="s">
        <v>16344</v>
      </c>
    </row>
    <row r="4427" spans="1:7">
      <c r="A4427" s="366" t="str">
        <f t="shared" si="69"/>
        <v>SINAPI-I 7117</v>
      </c>
      <c r="B4427" s="367" t="s">
        <v>8342</v>
      </c>
      <c r="C4427" s="367">
        <v>7117</v>
      </c>
      <c r="D4427" s="368" t="s">
        <v>16345</v>
      </c>
      <c r="E4427" s="367" t="s">
        <v>8327</v>
      </c>
      <c r="F4427" s="367" t="s">
        <v>10159</v>
      </c>
      <c r="G4427" s="367" t="s">
        <v>10159</v>
      </c>
    </row>
    <row r="4428" spans="1:7">
      <c r="A4428" s="366" t="str">
        <f t="shared" si="69"/>
        <v>SINAPI-I 7098</v>
      </c>
      <c r="B4428" s="367" t="s">
        <v>8342</v>
      </c>
      <c r="C4428" s="367">
        <v>7098</v>
      </c>
      <c r="D4428" s="368" t="s">
        <v>16346</v>
      </c>
      <c r="E4428" s="367" t="s">
        <v>8327</v>
      </c>
      <c r="F4428" s="367" t="s">
        <v>11596</v>
      </c>
      <c r="G4428" s="367" t="s">
        <v>11596</v>
      </c>
    </row>
    <row r="4429" spans="1:7">
      <c r="A4429" s="366" t="str">
        <f t="shared" si="69"/>
        <v>SINAPI-I 7110</v>
      </c>
      <c r="B4429" s="367" t="s">
        <v>8342</v>
      </c>
      <c r="C4429" s="367">
        <v>7110</v>
      </c>
      <c r="D4429" s="368" t="s">
        <v>16347</v>
      </c>
      <c r="E4429" s="367" t="s">
        <v>8327</v>
      </c>
      <c r="F4429" s="367" t="s">
        <v>16348</v>
      </c>
      <c r="G4429" s="367" t="s">
        <v>16348</v>
      </c>
    </row>
    <row r="4430" spans="1:7">
      <c r="A4430" s="366" t="str">
        <f t="shared" si="69"/>
        <v>SINAPI-I 7123</v>
      </c>
      <c r="B4430" s="367" t="s">
        <v>8342</v>
      </c>
      <c r="C4430" s="367">
        <v>7123</v>
      </c>
      <c r="D4430" s="368" t="s">
        <v>16349</v>
      </c>
      <c r="E4430" s="367" t="s">
        <v>8327</v>
      </c>
      <c r="F4430" s="367" t="s">
        <v>10531</v>
      </c>
      <c r="G4430" s="367" t="s">
        <v>10531</v>
      </c>
    </row>
    <row r="4431" spans="1:7">
      <c r="A4431" s="366" t="str">
        <f t="shared" si="69"/>
        <v>SINAPI-I 7121</v>
      </c>
      <c r="B4431" s="367" t="s">
        <v>8342</v>
      </c>
      <c r="C4431" s="367">
        <v>7121</v>
      </c>
      <c r="D4431" s="368" t="s">
        <v>16350</v>
      </c>
      <c r="E4431" s="367" t="s">
        <v>8327</v>
      </c>
      <c r="F4431" s="367" t="s">
        <v>14224</v>
      </c>
      <c r="G4431" s="367" t="s">
        <v>14224</v>
      </c>
    </row>
    <row r="4432" spans="1:7">
      <c r="A4432" s="366" t="str">
        <f t="shared" si="69"/>
        <v>SINAPI-I 7137</v>
      </c>
      <c r="B4432" s="367" t="s">
        <v>8342</v>
      </c>
      <c r="C4432" s="367">
        <v>7137</v>
      </c>
      <c r="D4432" s="368" t="s">
        <v>16351</v>
      </c>
      <c r="E4432" s="367" t="s">
        <v>8327</v>
      </c>
      <c r="F4432" s="367" t="s">
        <v>16352</v>
      </c>
      <c r="G4432" s="367" t="s">
        <v>16352</v>
      </c>
    </row>
    <row r="4433" spans="1:7">
      <c r="A4433" s="366" t="str">
        <f t="shared" si="69"/>
        <v>SINAPI-I 7122</v>
      </c>
      <c r="B4433" s="367" t="s">
        <v>8342</v>
      </c>
      <c r="C4433" s="367">
        <v>7122</v>
      </c>
      <c r="D4433" s="368" t="s">
        <v>16353</v>
      </c>
      <c r="E4433" s="367" t="s">
        <v>8327</v>
      </c>
      <c r="F4433" s="367" t="s">
        <v>12310</v>
      </c>
      <c r="G4433" s="367" t="s">
        <v>12310</v>
      </c>
    </row>
    <row r="4434" spans="1:7">
      <c r="A4434" s="366" t="str">
        <f t="shared" si="69"/>
        <v>SINAPI-I 7114</v>
      </c>
      <c r="B4434" s="367" t="s">
        <v>8342</v>
      </c>
      <c r="C4434" s="367">
        <v>7114</v>
      </c>
      <c r="D4434" s="368" t="s">
        <v>16354</v>
      </c>
      <c r="E4434" s="367" t="s">
        <v>8327</v>
      </c>
      <c r="F4434" s="367" t="s">
        <v>13052</v>
      </c>
      <c r="G4434" s="367" t="s">
        <v>13052</v>
      </c>
    </row>
    <row r="4435" spans="1:7">
      <c r="A4435" s="366" t="str">
        <f t="shared" si="69"/>
        <v>SINAPI-I 7109</v>
      </c>
      <c r="B4435" s="367" t="s">
        <v>8342</v>
      </c>
      <c r="C4435" s="367">
        <v>7109</v>
      </c>
      <c r="D4435" s="368" t="s">
        <v>16355</v>
      </c>
      <c r="E4435" s="367" t="s">
        <v>8327</v>
      </c>
      <c r="F4435" s="367" t="s">
        <v>9590</v>
      </c>
      <c r="G4435" s="367" t="s">
        <v>9590</v>
      </c>
    </row>
    <row r="4436" spans="1:7">
      <c r="A4436" s="366" t="str">
        <f t="shared" si="69"/>
        <v>SINAPI-I 7135</v>
      </c>
      <c r="B4436" s="367" t="s">
        <v>8342</v>
      </c>
      <c r="C4436" s="367">
        <v>7135</v>
      </c>
      <c r="D4436" s="368" t="s">
        <v>16356</v>
      </c>
      <c r="E4436" s="367" t="s">
        <v>8327</v>
      </c>
      <c r="F4436" s="367" t="s">
        <v>9594</v>
      </c>
      <c r="G4436" s="367" t="s">
        <v>9594</v>
      </c>
    </row>
    <row r="4437" spans="1:7">
      <c r="A4437" s="366" t="str">
        <f t="shared" si="69"/>
        <v>SINAPI-I 37947</v>
      </c>
      <c r="B4437" s="367" t="s">
        <v>8342</v>
      </c>
      <c r="C4437" s="367">
        <v>37947</v>
      </c>
      <c r="D4437" s="368" t="s">
        <v>16357</v>
      </c>
      <c r="E4437" s="367" t="s">
        <v>8327</v>
      </c>
      <c r="F4437" s="367" t="s">
        <v>16358</v>
      </c>
      <c r="G4437" s="367" t="s">
        <v>16358</v>
      </c>
    </row>
    <row r="4438" spans="1:7">
      <c r="A4438" s="366" t="str">
        <f t="shared" si="69"/>
        <v>SINAPI-I 7103</v>
      </c>
      <c r="B4438" s="367" t="s">
        <v>8342</v>
      </c>
      <c r="C4438" s="367">
        <v>7103</v>
      </c>
      <c r="D4438" s="368" t="s">
        <v>16359</v>
      </c>
      <c r="E4438" s="367" t="s">
        <v>8327</v>
      </c>
      <c r="F4438" s="367" t="s">
        <v>16270</v>
      </c>
      <c r="G4438" s="367" t="s">
        <v>16270</v>
      </c>
    </row>
    <row r="4439" spans="1:7">
      <c r="A4439" s="366" t="str">
        <f t="shared" si="69"/>
        <v>SINAPI-I 40419</v>
      </c>
      <c r="B4439" s="367" t="s">
        <v>8342</v>
      </c>
      <c r="C4439" s="367">
        <v>40419</v>
      </c>
      <c r="D4439" s="368" t="s">
        <v>16360</v>
      </c>
      <c r="E4439" s="367" t="s">
        <v>8327</v>
      </c>
      <c r="F4439" s="367" t="s">
        <v>12148</v>
      </c>
      <c r="G4439" s="367" t="s">
        <v>12148</v>
      </c>
    </row>
    <row r="4440" spans="1:7">
      <c r="A4440" s="366" t="str">
        <f t="shared" si="69"/>
        <v>SINAPI-I 40420</v>
      </c>
      <c r="B4440" s="367" t="s">
        <v>8342</v>
      </c>
      <c r="C4440" s="367">
        <v>40420</v>
      </c>
      <c r="D4440" s="368" t="s">
        <v>16361</v>
      </c>
      <c r="E4440" s="367" t="s">
        <v>8327</v>
      </c>
      <c r="F4440" s="367" t="s">
        <v>16362</v>
      </c>
      <c r="G4440" s="367" t="s">
        <v>16362</v>
      </c>
    </row>
    <row r="4441" spans="1:7">
      <c r="A4441" s="366" t="str">
        <f t="shared" si="69"/>
        <v>SINAPI-I 40421</v>
      </c>
      <c r="B4441" s="367" t="s">
        <v>8342</v>
      </c>
      <c r="C4441" s="367">
        <v>40421</v>
      </c>
      <c r="D4441" s="368" t="s">
        <v>16363</v>
      </c>
      <c r="E4441" s="367" t="s">
        <v>8327</v>
      </c>
      <c r="F4441" s="367" t="s">
        <v>16364</v>
      </c>
      <c r="G4441" s="367" t="s">
        <v>16364</v>
      </c>
    </row>
    <row r="4442" spans="1:7">
      <c r="A4442" s="366" t="str">
        <f t="shared" si="69"/>
        <v>SINAPI-I 7126</v>
      </c>
      <c r="B4442" s="367" t="s">
        <v>8342</v>
      </c>
      <c r="C4442" s="367">
        <v>7126</v>
      </c>
      <c r="D4442" s="368" t="s">
        <v>16365</v>
      </c>
      <c r="E4442" s="367" t="s">
        <v>8327</v>
      </c>
      <c r="F4442" s="367" t="s">
        <v>16366</v>
      </c>
      <c r="G4442" s="367" t="s">
        <v>16366</v>
      </c>
    </row>
    <row r="4443" spans="1:7">
      <c r="A4443" s="366" t="str">
        <f t="shared" si="69"/>
        <v>SINAPI-I 38905</v>
      </c>
      <c r="B4443" s="367" t="s">
        <v>8342</v>
      </c>
      <c r="C4443" s="367">
        <v>38905</v>
      </c>
      <c r="D4443" s="368" t="s">
        <v>16367</v>
      </c>
      <c r="E4443" s="367" t="s">
        <v>8327</v>
      </c>
      <c r="F4443" s="367" t="s">
        <v>11292</v>
      </c>
      <c r="G4443" s="367" t="s">
        <v>11292</v>
      </c>
    </row>
    <row r="4444" spans="1:7">
      <c r="A4444" s="366" t="str">
        <f t="shared" si="69"/>
        <v>SINAPI-I 38907</v>
      </c>
      <c r="B4444" s="367" t="s">
        <v>8342</v>
      </c>
      <c r="C4444" s="367">
        <v>38907</v>
      </c>
      <c r="D4444" s="368" t="s">
        <v>16368</v>
      </c>
      <c r="E4444" s="367" t="s">
        <v>8327</v>
      </c>
      <c r="F4444" s="367" t="s">
        <v>16369</v>
      </c>
      <c r="G4444" s="367" t="s">
        <v>16369</v>
      </c>
    </row>
    <row r="4445" spans="1:7">
      <c r="A4445" s="366" t="str">
        <f t="shared" si="69"/>
        <v>SINAPI-I 38908</v>
      </c>
      <c r="B4445" s="367" t="s">
        <v>8342</v>
      </c>
      <c r="C4445" s="367">
        <v>38908</v>
      </c>
      <c r="D4445" s="368" t="s">
        <v>16370</v>
      </c>
      <c r="E4445" s="367" t="s">
        <v>8327</v>
      </c>
      <c r="F4445" s="367" t="s">
        <v>16371</v>
      </c>
      <c r="G4445" s="367" t="s">
        <v>16371</v>
      </c>
    </row>
    <row r="4446" spans="1:7">
      <c r="A4446" s="366" t="str">
        <f t="shared" si="69"/>
        <v>SINAPI-I 38909</v>
      </c>
      <c r="B4446" s="367" t="s">
        <v>8342</v>
      </c>
      <c r="C4446" s="367">
        <v>38909</v>
      </c>
      <c r="D4446" s="368" t="s">
        <v>16372</v>
      </c>
      <c r="E4446" s="367" t="s">
        <v>8327</v>
      </c>
      <c r="F4446" s="367" t="s">
        <v>16373</v>
      </c>
      <c r="G4446" s="367" t="s">
        <v>16373</v>
      </c>
    </row>
    <row r="4447" spans="1:7">
      <c r="A4447" s="366" t="str">
        <f t="shared" si="69"/>
        <v>SINAPI-I 38910</v>
      </c>
      <c r="B4447" s="367" t="s">
        <v>8342</v>
      </c>
      <c r="C4447" s="367">
        <v>38910</v>
      </c>
      <c r="D4447" s="368" t="s">
        <v>16374</v>
      </c>
      <c r="E4447" s="367" t="s">
        <v>8327</v>
      </c>
      <c r="F4447" s="367" t="s">
        <v>16375</v>
      </c>
      <c r="G4447" s="367" t="s">
        <v>16375</v>
      </c>
    </row>
    <row r="4448" spans="1:7">
      <c r="A4448" s="366" t="str">
        <f t="shared" si="69"/>
        <v>SINAPI-I 38897</v>
      </c>
      <c r="B4448" s="367" t="s">
        <v>8342</v>
      </c>
      <c r="C4448" s="367">
        <v>38897</v>
      </c>
      <c r="D4448" s="368" t="s">
        <v>16376</v>
      </c>
      <c r="E4448" s="367" t="s">
        <v>8327</v>
      </c>
      <c r="F4448" s="367" t="s">
        <v>8749</v>
      </c>
      <c r="G4448" s="367" t="s">
        <v>8749</v>
      </c>
    </row>
    <row r="4449" spans="1:7">
      <c r="A4449" s="366" t="str">
        <f t="shared" si="69"/>
        <v>SINAPI-I 38899</v>
      </c>
      <c r="B4449" s="367" t="s">
        <v>8342</v>
      </c>
      <c r="C4449" s="367">
        <v>38899</v>
      </c>
      <c r="D4449" s="368" t="s">
        <v>16377</v>
      </c>
      <c r="E4449" s="367" t="s">
        <v>8327</v>
      </c>
      <c r="F4449" s="367" t="s">
        <v>16378</v>
      </c>
      <c r="G4449" s="367" t="s">
        <v>16378</v>
      </c>
    </row>
    <row r="4450" spans="1:7">
      <c r="A4450" s="366" t="str">
        <f t="shared" si="69"/>
        <v>SINAPI-I 38900</v>
      </c>
      <c r="B4450" s="367" t="s">
        <v>8342</v>
      </c>
      <c r="C4450" s="367">
        <v>38900</v>
      </c>
      <c r="D4450" s="368" t="s">
        <v>16379</v>
      </c>
      <c r="E4450" s="367" t="s">
        <v>8327</v>
      </c>
      <c r="F4450" s="367" t="s">
        <v>13407</v>
      </c>
      <c r="G4450" s="367" t="s">
        <v>13407</v>
      </c>
    </row>
    <row r="4451" spans="1:7">
      <c r="A4451" s="366" t="str">
        <f t="shared" si="69"/>
        <v>SINAPI-I 38901</v>
      </c>
      <c r="B4451" s="367" t="s">
        <v>8342</v>
      </c>
      <c r="C4451" s="367">
        <v>38901</v>
      </c>
      <c r="D4451" s="368" t="s">
        <v>16380</v>
      </c>
      <c r="E4451" s="367" t="s">
        <v>8327</v>
      </c>
      <c r="F4451" s="367" t="s">
        <v>16381</v>
      </c>
      <c r="G4451" s="367" t="s">
        <v>16381</v>
      </c>
    </row>
    <row r="4452" spans="1:7">
      <c r="A4452" s="366" t="str">
        <f t="shared" si="69"/>
        <v>SINAPI-I 38904</v>
      </c>
      <c r="B4452" s="367" t="s">
        <v>8342</v>
      </c>
      <c r="C4452" s="367">
        <v>38904</v>
      </c>
      <c r="D4452" s="368" t="s">
        <v>16382</v>
      </c>
      <c r="E4452" s="367" t="s">
        <v>8327</v>
      </c>
      <c r="F4452" s="367" t="s">
        <v>16383</v>
      </c>
      <c r="G4452" s="367" t="s">
        <v>16383</v>
      </c>
    </row>
    <row r="4453" spans="1:7">
      <c r="A4453" s="366" t="str">
        <f t="shared" si="69"/>
        <v>SINAPI-I 38903</v>
      </c>
      <c r="B4453" s="367" t="s">
        <v>8342</v>
      </c>
      <c r="C4453" s="367">
        <v>38903</v>
      </c>
      <c r="D4453" s="368" t="s">
        <v>16384</v>
      </c>
      <c r="E4453" s="367" t="s">
        <v>8327</v>
      </c>
      <c r="F4453" s="367" t="s">
        <v>16385</v>
      </c>
      <c r="G4453" s="367" t="s">
        <v>16385</v>
      </c>
    </row>
    <row r="4454" spans="1:7">
      <c r="A4454" s="366" t="str">
        <f t="shared" si="69"/>
        <v>SINAPI-I 7091</v>
      </c>
      <c r="B4454" s="367" t="s">
        <v>8342</v>
      </c>
      <c r="C4454" s="367">
        <v>7091</v>
      </c>
      <c r="D4454" s="368" t="s">
        <v>16386</v>
      </c>
      <c r="E4454" s="367" t="s">
        <v>8327</v>
      </c>
      <c r="F4454" s="367" t="s">
        <v>16387</v>
      </c>
      <c r="G4454" s="367" t="s">
        <v>16387</v>
      </c>
    </row>
    <row r="4455" spans="1:7">
      <c r="A4455" s="366" t="str">
        <f t="shared" si="69"/>
        <v>SINAPI-I 11655</v>
      </c>
      <c r="B4455" s="367" t="s">
        <v>8342</v>
      </c>
      <c r="C4455" s="367">
        <v>11655</v>
      </c>
      <c r="D4455" s="368" t="s">
        <v>16388</v>
      </c>
      <c r="E4455" s="367" t="s">
        <v>8327</v>
      </c>
      <c r="F4455" s="367" t="s">
        <v>16389</v>
      </c>
      <c r="G4455" s="367" t="s">
        <v>16389</v>
      </c>
    </row>
    <row r="4456" spans="1:7">
      <c r="A4456" s="366" t="str">
        <f t="shared" si="69"/>
        <v>SINAPI-I 11656</v>
      </c>
      <c r="B4456" s="367" t="s">
        <v>8342</v>
      </c>
      <c r="C4456" s="367">
        <v>11656</v>
      </c>
      <c r="D4456" s="368" t="s">
        <v>16390</v>
      </c>
      <c r="E4456" s="367" t="s">
        <v>8327</v>
      </c>
      <c r="F4456" s="367" t="s">
        <v>13580</v>
      </c>
      <c r="G4456" s="367" t="s">
        <v>13580</v>
      </c>
    </row>
    <row r="4457" spans="1:7">
      <c r="A4457" s="366" t="str">
        <f t="shared" si="69"/>
        <v>SINAPI-I 37948</v>
      </c>
      <c r="B4457" s="367" t="s">
        <v>8342</v>
      </c>
      <c r="C4457" s="367">
        <v>37948</v>
      </c>
      <c r="D4457" s="368" t="s">
        <v>16391</v>
      </c>
      <c r="E4457" s="367" t="s">
        <v>8327</v>
      </c>
      <c r="F4457" s="367" t="s">
        <v>9571</v>
      </c>
      <c r="G4457" s="367" t="s">
        <v>9571</v>
      </c>
    </row>
    <row r="4458" spans="1:7">
      <c r="A4458" s="366" t="str">
        <f t="shared" si="69"/>
        <v>SINAPI-I 7097</v>
      </c>
      <c r="B4458" s="367" t="s">
        <v>8342</v>
      </c>
      <c r="C4458" s="367">
        <v>7097</v>
      </c>
      <c r="D4458" s="368" t="s">
        <v>16392</v>
      </c>
      <c r="E4458" s="367" t="s">
        <v>8327</v>
      </c>
      <c r="F4458" s="367" t="s">
        <v>13353</v>
      </c>
      <c r="G4458" s="367" t="s">
        <v>13353</v>
      </c>
    </row>
    <row r="4459" spans="1:7">
      <c r="A4459" s="366" t="str">
        <f t="shared" si="69"/>
        <v>SINAPI-I 11657</v>
      </c>
      <c r="B4459" s="367" t="s">
        <v>8342</v>
      </c>
      <c r="C4459" s="367">
        <v>11657</v>
      </c>
      <c r="D4459" s="368" t="s">
        <v>16393</v>
      </c>
      <c r="E4459" s="367" t="s">
        <v>8327</v>
      </c>
      <c r="F4459" s="367" t="s">
        <v>16394</v>
      </c>
      <c r="G4459" s="367" t="s">
        <v>16394</v>
      </c>
    </row>
    <row r="4460" spans="1:7">
      <c r="A4460" s="366" t="str">
        <f t="shared" si="69"/>
        <v>SINAPI-I 11658</v>
      </c>
      <c r="B4460" s="367" t="s">
        <v>8342</v>
      </c>
      <c r="C4460" s="367">
        <v>11658</v>
      </c>
      <c r="D4460" s="368" t="s">
        <v>16395</v>
      </c>
      <c r="E4460" s="367" t="s">
        <v>8327</v>
      </c>
      <c r="F4460" s="367" t="s">
        <v>16396</v>
      </c>
      <c r="G4460" s="367" t="s">
        <v>16396</v>
      </c>
    </row>
    <row r="4461" spans="1:7">
      <c r="A4461" s="366" t="str">
        <f t="shared" si="69"/>
        <v>SINAPI-I 7146</v>
      </c>
      <c r="B4461" s="367" t="s">
        <v>8342</v>
      </c>
      <c r="C4461" s="367">
        <v>7146</v>
      </c>
      <c r="D4461" s="368" t="s">
        <v>16397</v>
      </c>
      <c r="E4461" s="367" t="s">
        <v>8327</v>
      </c>
      <c r="F4461" s="367" t="s">
        <v>16398</v>
      </c>
      <c r="G4461" s="367" t="s">
        <v>16398</v>
      </c>
    </row>
    <row r="4462" spans="1:7">
      <c r="A4462" s="366" t="str">
        <f t="shared" si="69"/>
        <v>SINAPI-I 7138</v>
      </c>
      <c r="B4462" s="367" t="s">
        <v>8342</v>
      </c>
      <c r="C4462" s="367">
        <v>7138</v>
      </c>
      <c r="D4462" s="368" t="s">
        <v>16399</v>
      </c>
      <c r="E4462" s="367" t="s">
        <v>8327</v>
      </c>
      <c r="F4462" s="367" t="s">
        <v>16400</v>
      </c>
      <c r="G4462" s="367" t="s">
        <v>16400</v>
      </c>
    </row>
    <row r="4463" spans="1:7">
      <c r="A4463" s="366" t="str">
        <f t="shared" si="69"/>
        <v>SINAPI-I 7139</v>
      </c>
      <c r="B4463" s="367" t="s">
        <v>8342</v>
      </c>
      <c r="C4463" s="367">
        <v>7139</v>
      </c>
      <c r="D4463" s="368" t="s">
        <v>16401</v>
      </c>
      <c r="E4463" s="367" t="s">
        <v>8327</v>
      </c>
      <c r="F4463" s="367" t="s">
        <v>8359</v>
      </c>
      <c r="G4463" s="367" t="s">
        <v>8359</v>
      </c>
    </row>
    <row r="4464" spans="1:7">
      <c r="A4464" s="366" t="str">
        <f t="shared" si="69"/>
        <v>SINAPI-I 7140</v>
      </c>
      <c r="B4464" s="367" t="s">
        <v>8342</v>
      </c>
      <c r="C4464" s="367">
        <v>7140</v>
      </c>
      <c r="D4464" s="368" t="s">
        <v>16402</v>
      </c>
      <c r="E4464" s="367" t="s">
        <v>8327</v>
      </c>
      <c r="F4464" s="367" t="s">
        <v>10615</v>
      </c>
      <c r="G4464" s="367" t="s">
        <v>10615</v>
      </c>
    </row>
    <row r="4465" spans="1:7">
      <c r="A4465" s="366" t="str">
        <f t="shared" si="69"/>
        <v>SINAPI-I 7141</v>
      </c>
      <c r="B4465" s="367" t="s">
        <v>8342</v>
      </c>
      <c r="C4465" s="367">
        <v>7141</v>
      </c>
      <c r="D4465" s="368" t="s">
        <v>16403</v>
      </c>
      <c r="E4465" s="367" t="s">
        <v>8327</v>
      </c>
      <c r="F4465" s="367" t="s">
        <v>8712</v>
      </c>
      <c r="G4465" s="367" t="s">
        <v>8712</v>
      </c>
    </row>
    <row r="4466" spans="1:7">
      <c r="A4466" s="366" t="str">
        <f t="shared" si="69"/>
        <v>SINAPI-I 7143</v>
      </c>
      <c r="B4466" s="367" t="s">
        <v>8342</v>
      </c>
      <c r="C4466" s="367">
        <v>7143</v>
      </c>
      <c r="D4466" s="368" t="s">
        <v>16404</v>
      </c>
      <c r="E4466" s="367" t="s">
        <v>8327</v>
      </c>
      <c r="F4466" s="367" t="s">
        <v>16405</v>
      </c>
      <c r="G4466" s="367" t="s">
        <v>16405</v>
      </c>
    </row>
    <row r="4467" spans="1:7">
      <c r="A4467" s="366" t="str">
        <f t="shared" si="69"/>
        <v>SINAPI-I 7144</v>
      </c>
      <c r="B4467" s="367" t="s">
        <v>8342</v>
      </c>
      <c r="C4467" s="367">
        <v>7144</v>
      </c>
      <c r="D4467" s="368" t="s">
        <v>16406</v>
      </c>
      <c r="E4467" s="367" t="s">
        <v>8327</v>
      </c>
      <c r="F4467" s="367" t="s">
        <v>16407</v>
      </c>
      <c r="G4467" s="367" t="s">
        <v>16407</v>
      </c>
    </row>
    <row r="4468" spans="1:7">
      <c r="A4468" s="366" t="str">
        <f t="shared" si="69"/>
        <v>SINAPI-I 7145</v>
      </c>
      <c r="B4468" s="367" t="s">
        <v>8342</v>
      </c>
      <c r="C4468" s="367">
        <v>7145</v>
      </c>
      <c r="D4468" s="368" t="s">
        <v>16408</v>
      </c>
      <c r="E4468" s="367" t="s">
        <v>8327</v>
      </c>
      <c r="F4468" s="367" t="s">
        <v>16409</v>
      </c>
      <c r="G4468" s="367" t="s">
        <v>16409</v>
      </c>
    </row>
    <row r="4469" spans="1:7">
      <c r="A4469" s="366" t="str">
        <f t="shared" si="69"/>
        <v>SINAPI-I 7142</v>
      </c>
      <c r="B4469" s="367" t="s">
        <v>8342</v>
      </c>
      <c r="C4469" s="367">
        <v>7142</v>
      </c>
      <c r="D4469" s="368" t="s">
        <v>16410</v>
      </c>
      <c r="E4469" s="367" t="s">
        <v>8327</v>
      </c>
      <c r="F4469" s="367" t="s">
        <v>11725</v>
      </c>
      <c r="G4469" s="367" t="s">
        <v>11725</v>
      </c>
    </row>
    <row r="4470" spans="1:7">
      <c r="A4470" s="366" t="str">
        <f t="shared" si="69"/>
        <v>SINAPI-I 3593</v>
      </c>
      <c r="B4470" s="367" t="s">
        <v>8342</v>
      </c>
      <c r="C4470" s="367">
        <v>3593</v>
      </c>
      <c r="D4470" s="368" t="s">
        <v>16411</v>
      </c>
      <c r="E4470" s="367" t="s">
        <v>8327</v>
      </c>
      <c r="F4470" s="367" t="s">
        <v>16412</v>
      </c>
      <c r="G4470" s="367" t="s">
        <v>16412</v>
      </c>
    </row>
    <row r="4471" spans="1:7">
      <c r="A4471" s="366" t="str">
        <f t="shared" si="69"/>
        <v>SINAPI-I 3588</v>
      </c>
      <c r="B4471" s="367" t="s">
        <v>8342</v>
      </c>
      <c r="C4471" s="367">
        <v>3588</v>
      </c>
      <c r="D4471" s="368" t="s">
        <v>16413</v>
      </c>
      <c r="E4471" s="367" t="s">
        <v>8327</v>
      </c>
      <c r="F4471" s="367" t="s">
        <v>16414</v>
      </c>
      <c r="G4471" s="367" t="s">
        <v>16414</v>
      </c>
    </row>
    <row r="4472" spans="1:7">
      <c r="A4472" s="366" t="str">
        <f t="shared" si="69"/>
        <v>SINAPI-I 3585</v>
      </c>
      <c r="B4472" s="367" t="s">
        <v>8342</v>
      </c>
      <c r="C4472" s="367">
        <v>3585</v>
      </c>
      <c r="D4472" s="368" t="s">
        <v>16415</v>
      </c>
      <c r="E4472" s="367" t="s">
        <v>8327</v>
      </c>
      <c r="F4472" s="367" t="s">
        <v>16416</v>
      </c>
      <c r="G4472" s="367" t="s">
        <v>16416</v>
      </c>
    </row>
    <row r="4473" spans="1:7">
      <c r="A4473" s="366" t="str">
        <f t="shared" si="69"/>
        <v>SINAPI-I 3587</v>
      </c>
      <c r="B4473" s="367" t="s">
        <v>8342</v>
      </c>
      <c r="C4473" s="367">
        <v>3587</v>
      </c>
      <c r="D4473" s="368" t="s">
        <v>16417</v>
      </c>
      <c r="E4473" s="367" t="s">
        <v>8327</v>
      </c>
      <c r="F4473" s="367" t="s">
        <v>16418</v>
      </c>
      <c r="G4473" s="367" t="s">
        <v>16418</v>
      </c>
    </row>
    <row r="4474" spans="1:7">
      <c r="A4474" s="366" t="str">
        <f t="shared" si="69"/>
        <v>SINAPI-I 3590</v>
      </c>
      <c r="B4474" s="367" t="s">
        <v>8342</v>
      </c>
      <c r="C4474" s="367">
        <v>3590</v>
      </c>
      <c r="D4474" s="368" t="s">
        <v>16419</v>
      </c>
      <c r="E4474" s="367" t="s">
        <v>8327</v>
      </c>
      <c r="F4474" s="367" t="s">
        <v>16420</v>
      </c>
      <c r="G4474" s="367" t="s">
        <v>16420</v>
      </c>
    </row>
    <row r="4475" spans="1:7">
      <c r="A4475" s="366" t="str">
        <f t="shared" si="69"/>
        <v>SINAPI-I 3589</v>
      </c>
      <c r="B4475" s="367" t="s">
        <v>8342</v>
      </c>
      <c r="C4475" s="367">
        <v>3589</v>
      </c>
      <c r="D4475" s="368" t="s">
        <v>16421</v>
      </c>
      <c r="E4475" s="367" t="s">
        <v>8327</v>
      </c>
      <c r="F4475" s="367" t="s">
        <v>16422</v>
      </c>
      <c r="G4475" s="367" t="s">
        <v>16422</v>
      </c>
    </row>
    <row r="4476" spans="1:7">
      <c r="A4476" s="366" t="str">
        <f t="shared" si="69"/>
        <v>SINAPI-I 3586</v>
      </c>
      <c r="B4476" s="367" t="s">
        <v>8342</v>
      </c>
      <c r="C4476" s="367">
        <v>3586</v>
      </c>
      <c r="D4476" s="368" t="s">
        <v>16423</v>
      </c>
      <c r="E4476" s="367" t="s">
        <v>8327</v>
      </c>
      <c r="F4476" s="367" t="s">
        <v>16424</v>
      </c>
      <c r="G4476" s="367" t="s">
        <v>16424</v>
      </c>
    </row>
    <row r="4477" spans="1:7">
      <c r="A4477" s="366" t="str">
        <f t="shared" si="69"/>
        <v>SINAPI-I 3592</v>
      </c>
      <c r="B4477" s="367" t="s">
        <v>8342</v>
      </c>
      <c r="C4477" s="367">
        <v>3592</v>
      </c>
      <c r="D4477" s="368" t="s">
        <v>16425</v>
      </c>
      <c r="E4477" s="367" t="s">
        <v>8327</v>
      </c>
      <c r="F4477" s="367" t="s">
        <v>16426</v>
      </c>
      <c r="G4477" s="367" t="s">
        <v>16426</v>
      </c>
    </row>
    <row r="4478" spans="1:7">
      <c r="A4478" s="366" t="str">
        <f t="shared" si="69"/>
        <v>SINAPI-I 3591</v>
      </c>
      <c r="B4478" s="367" t="s">
        <v>8342</v>
      </c>
      <c r="C4478" s="367">
        <v>3591</v>
      </c>
      <c r="D4478" s="368" t="s">
        <v>16427</v>
      </c>
      <c r="E4478" s="367" t="s">
        <v>8327</v>
      </c>
      <c r="F4478" s="367" t="s">
        <v>16428</v>
      </c>
      <c r="G4478" s="367" t="s">
        <v>16428</v>
      </c>
    </row>
    <row r="4479" spans="1:7">
      <c r="A4479" s="366" t="str">
        <f t="shared" si="69"/>
        <v>SINAPI-I 40396</v>
      </c>
      <c r="B4479" s="367" t="s">
        <v>8342</v>
      </c>
      <c r="C4479" s="367">
        <v>40396</v>
      </c>
      <c r="D4479" s="368" t="s">
        <v>16429</v>
      </c>
      <c r="E4479" s="367" t="s">
        <v>8327</v>
      </c>
      <c r="F4479" s="367" t="s">
        <v>16430</v>
      </c>
      <c r="G4479" s="367" t="s">
        <v>16430</v>
      </c>
    </row>
    <row r="4480" spans="1:7">
      <c r="A4480" s="366" t="str">
        <f t="shared" si="69"/>
        <v>SINAPI-I 40395</v>
      </c>
      <c r="B4480" s="367" t="s">
        <v>8342</v>
      </c>
      <c r="C4480" s="367">
        <v>40395</v>
      </c>
      <c r="D4480" s="368" t="s">
        <v>16431</v>
      </c>
      <c r="E4480" s="367" t="s">
        <v>8327</v>
      </c>
      <c r="F4480" s="367" t="s">
        <v>16432</v>
      </c>
      <c r="G4480" s="367" t="s">
        <v>16432</v>
      </c>
    </row>
    <row r="4481" spans="1:7">
      <c r="A4481" s="366" t="str">
        <f t="shared" si="69"/>
        <v>SINAPI-I 40392</v>
      </c>
      <c r="B4481" s="367" t="s">
        <v>8342</v>
      </c>
      <c r="C4481" s="367">
        <v>40392</v>
      </c>
      <c r="D4481" s="368" t="s">
        <v>16433</v>
      </c>
      <c r="E4481" s="367" t="s">
        <v>8327</v>
      </c>
      <c r="F4481" s="367" t="s">
        <v>13867</v>
      </c>
      <c r="G4481" s="367" t="s">
        <v>13867</v>
      </c>
    </row>
    <row r="4482" spans="1:7">
      <c r="A4482" s="366" t="str">
        <f t="shared" si="69"/>
        <v>SINAPI-I 40394</v>
      </c>
      <c r="B4482" s="367" t="s">
        <v>8342</v>
      </c>
      <c r="C4482" s="367">
        <v>40394</v>
      </c>
      <c r="D4482" s="368" t="s">
        <v>16434</v>
      </c>
      <c r="E4482" s="367" t="s">
        <v>8327</v>
      </c>
      <c r="F4482" s="367" t="s">
        <v>16435</v>
      </c>
      <c r="G4482" s="367" t="s">
        <v>16435</v>
      </c>
    </row>
    <row r="4483" spans="1:7">
      <c r="A4483" s="366" t="str">
        <f t="shared" si="69"/>
        <v>SINAPI-I 40398</v>
      </c>
      <c r="B4483" s="367" t="s">
        <v>8342</v>
      </c>
      <c r="C4483" s="367">
        <v>40398</v>
      </c>
      <c r="D4483" s="368" t="s">
        <v>16436</v>
      </c>
      <c r="E4483" s="367" t="s">
        <v>8327</v>
      </c>
      <c r="F4483" s="367" t="s">
        <v>16437</v>
      </c>
      <c r="G4483" s="367" t="s">
        <v>16437</v>
      </c>
    </row>
    <row r="4484" spans="1:7">
      <c r="A4484" s="366" t="str">
        <f t="shared" si="69"/>
        <v>SINAPI-I 40397</v>
      </c>
      <c r="B4484" s="367" t="s">
        <v>8342</v>
      </c>
      <c r="C4484" s="367">
        <v>40397</v>
      </c>
      <c r="D4484" s="368" t="s">
        <v>16438</v>
      </c>
      <c r="E4484" s="367" t="s">
        <v>8327</v>
      </c>
      <c r="F4484" s="367" t="s">
        <v>16439</v>
      </c>
      <c r="G4484" s="367" t="s">
        <v>16439</v>
      </c>
    </row>
    <row r="4485" spans="1:7">
      <c r="A4485" s="366" t="str">
        <f t="shared" si="69"/>
        <v>SINAPI-I 40393</v>
      </c>
      <c r="B4485" s="367" t="s">
        <v>8342</v>
      </c>
      <c r="C4485" s="367">
        <v>40393</v>
      </c>
      <c r="D4485" s="368" t="s">
        <v>16440</v>
      </c>
      <c r="E4485" s="367" t="s">
        <v>8327</v>
      </c>
      <c r="F4485" s="367" t="s">
        <v>16441</v>
      </c>
      <c r="G4485" s="367" t="s">
        <v>16441</v>
      </c>
    </row>
    <row r="4486" spans="1:7">
      <c r="A4486" s="366" t="str">
        <f t="shared" si="69"/>
        <v>SINAPI-I 40399</v>
      </c>
      <c r="B4486" s="367" t="s">
        <v>8342</v>
      </c>
      <c r="C4486" s="367">
        <v>40399</v>
      </c>
      <c r="D4486" s="368" t="s">
        <v>16442</v>
      </c>
      <c r="E4486" s="367" t="s">
        <v>8327</v>
      </c>
      <c r="F4486" s="367" t="s">
        <v>16443</v>
      </c>
      <c r="G4486" s="367" t="s">
        <v>16443</v>
      </c>
    </row>
    <row r="4487" spans="1:7">
      <c r="A4487" s="366" t="str">
        <f t="shared" ref="A4487:A4550" si="70">CONCATENAR</f>
        <v>SINAPI-I 39322</v>
      </c>
      <c r="B4487" s="367" t="s">
        <v>8342</v>
      </c>
      <c r="C4487" s="367">
        <v>39322</v>
      </c>
      <c r="D4487" s="368" t="s">
        <v>16444</v>
      </c>
      <c r="E4487" s="367" t="s">
        <v>8327</v>
      </c>
      <c r="F4487" s="367" t="s">
        <v>9382</v>
      </c>
      <c r="G4487" s="367" t="s">
        <v>9382</v>
      </c>
    </row>
    <row r="4488" spans="1:7">
      <c r="A4488" s="366" t="str">
        <f t="shared" si="70"/>
        <v>SINAPI-I 39289</v>
      </c>
      <c r="B4488" s="367" t="s">
        <v>8342</v>
      </c>
      <c r="C4488" s="367">
        <v>39289</v>
      </c>
      <c r="D4488" s="368" t="s">
        <v>16445</v>
      </c>
      <c r="E4488" s="367" t="s">
        <v>8327</v>
      </c>
      <c r="F4488" s="367" t="s">
        <v>16446</v>
      </c>
      <c r="G4488" s="367" t="s">
        <v>16446</v>
      </c>
    </row>
    <row r="4489" spans="1:7">
      <c r="A4489" s="366" t="str">
        <f t="shared" si="70"/>
        <v>SINAPI-I 39290</v>
      </c>
      <c r="B4489" s="367" t="s">
        <v>8342</v>
      </c>
      <c r="C4489" s="367">
        <v>39290</v>
      </c>
      <c r="D4489" s="368" t="s">
        <v>16447</v>
      </c>
      <c r="E4489" s="367" t="s">
        <v>8327</v>
      </c>
      <c r="F4489" s="367" t="s">
        <v>16448</v>
      </c>
      <c r="G4489" s="367" t="s">
        <v>16448</v>
      </c>
    </row>
    <row r="4490" spans="1:7">
      <c r="A4490" s="366" t="str">
        <f t="shared" si="70"/>
        <v>SINAPI-I 39291</v>
      </c>
      <c r="B4490" s="367" t="s">
        <v>8342</v>
      </c>
      <c r="C4490" s="367">
        <v>39291</v>
      </c>
      <c r="D4490" s="368" t="s">
        <v>16449</v>
      </c>
      <c r="E4490" s="367" t="s">
        <v>8327</v>
      </c>
      <c r="F4490" s="367" t="s">
        <v>16450</v>
      </c>
      <c r="G4490" s="367" t="s">
        <v>16450</v>
      </c>
    </row>
    <row r="4491" spans="1:7">
      <c r="A4491" s="366" t="str">
        <f t="shared" si="70"/>
        <v>SINAPI-I 20174</v>
      </c>
      <c r="B4491" s="367" t="s">
        <v>8342</v>
      </c>
      <c r="C4491" s="367">
        <v>20174</v>
      </c>
      <c r="D4491" s="368" t="s">
        <v>16451</v>
      </c>
      <c r="E4491" s="367" t="s">
        <v>8327</v>
      </c>
      <c r="F4491" s="367" t="s">
        <v>16452</v>
      </c>
      <c r="G4491" s="367" t="s">
        <v>16452</v>
      </c>
    </row>
    <row r="4492" spans="1:7">
      <c r="A4492" s="366" t="str">
        <f t="shared" si="70"/>
        <v>SINAPI-I 41892</v>
      </c>
      <c r="B4492" s="367" t="s">
        <v>8342</v>
      </c>
      <c r="C4492" s="367">
        <v>41892</v>
      </c>
      <c r="D4492" s="368" t="s">
        <v>16453</v>
      </c>
      <c r="E4492" s="367" t="s">
        <v>8327</v>
      </c>
      <c r="F4492" s="367" t="s">
        <v>16454</v>
      </c>
      <c r="G4492" s="367" t="s">
        <v>16454</v>
      </c>
    </row>
    <row r="4493" spans="1:7">
      <c r="A4493" s="366" t="str">
        <f t="shared" si="70"/>
        <v>SINAPI-I 7048</v>
      </c>
      <c r="B4493" s="367" t="s">
        <v>8342</v>
      </c>
      <c r="C4493" s="367">
        <v>7048</v>
      </c>
      <c r="D4493" s="368" t="s">
        <v>16455</v>
      </c>
      <c r="E4493" s="367" t="s">
        <v>8327</v>
      </c>
      <c r="F4493" s="367" t="s">
        <v>9502</v>
      </c>
      <c r="G4493" s="367" t="s">
        <v>9502</v>
      </c>
    </row>
    <row r="4494" spans="1:7">
      <c r="A4494" s="366" t="str">
        <f t="shared" si="70"/>
        <v>SINAPI-I 7088</v>
      </c>
      <c r="B4494" s="367" t="s">
        <v>8342</v>
      </c>
      <c r="C4494" s="367">
        <v>7088</v>
      </c>
      <c r="D4494" s="368" t="s">
        <v>16456</v>
      </c>
      <c r="E4494" s="367" t="s">
        <v>8327</v>
      </c>
      <c r="F4494" s="367" t="s">
        <v>16457</v>
      </c>
      <c r="G4494" s="367" t="s">
        <v>16457</v>
      </c>
    </row>
    <row r="4495" spans="1:7">
      <c r="A4495" s="366" t="str">
        <f t="shared" si="70"/>
        <v>SINAPI-I 20179</v>
      </c>
      <c r="B4495" s="367" t="s">
        <v>8342</v>
      </c>
      <c r="C4495" s="367">
        <v>20179</v>
      </c>
      <c r="D4495" s="368" t="s">
        <v>16458</v>
      </c>
      <c r="E4495" s="367" t="s">
        <v>8327</v>
      </c>
      <c r="F4495" s="367" t="s">
        <v>16459</v>
      </c>
      <c r="G4495" s="367" t="s">
        <v>16459</v>
      </c>
    </row>
    <row r="4496" spans="1:7">
      <c r="A4496" s="366" t="str">
        <f t="shared" si="70"/>
        <v>SINAPI-I 20178</v>
      </c>
      <c r="B4496" s="367" t="s">
        <v>8342</v>
      </c>
      <c r="C4496" s="367">
        <v>20178</v>
      </c>
      <c r="D4496" s="368" t="s">
        <v>16460</v>
      </c>
      <c r="E4496" s="367" t="s">
        <v>8327</v>
      </c>
      <c r="F4496" s="367" t="s">
        <v>16461</v>
      </c>
      <c r="G4496" s="367" t="s">
        <v>16461</v>
      </c>
    </row>
    <row r="4497" spans="1:7">
      <c r="A4497" s="366" t="str">
        <f t="shared" si="70"/>
        <v>SINAPI-I 20180</v>
      </c>
      <c r="B4497" s="367" t="s">
        <v>8342</v>
      </c>
      <c r="C4497" s="367">
        <v>20180</v>
      </c>
      <c r="D4497" s="368" t="s">
        <v>16462</v>
      </c>
      <c r="E4497" s="367" t="s">
        <v>8327</v>
      </c>
      <c r="F4497" s="367" t="s">
        <v>16463</v>
      </c>
      <c r="G4497" s="367" t="s">
        <v>16463</v>
      </c>
    </row>
    <row r="4498" spans="1:7">
      <c r="A4498" s="366" t="str">
        <f t="shared" si="70"/>
        <v>SINAPI-I 20181</v>
      </c>
      <c r="B4498" s="367" t="s">
        <v>8342</v>
      </c>
      <c r="C4498" s="367">
        <v>20181</v>
      </c>
      <c r="D4498" s="368" t="s">
        <v>16464</v>
      </c>
      <c r="E4498" s="367" t="s">
        <v>8327</v>
      </c>
      <c r="F4498" s="367" t="s">
        <v>16465</v>
      </c>
      <c r="G4498" s="367" t="s">
        <v>16465</v>
      </c>
    </row>
    <row r="4499" spans="1:7">
      <c r="A4499" s="366" t="str">
        <f t="shared" si="70"/>
        <v>SINAPI-I 20177</v>
      </c>
      <c r="B4499" s="367" t="s">
        <v>8342</v>
      </c>
      <c r="C4499" s="367">
        <v>20177</v>
      </c>
      <c r="D4499" s="368" t="s">
        <v>16466</v>
      </c>
      <c r="E4499" s="367" t="s">
        <v>8327</v>
      </c>
      <c r="F4499" s="367" t="s">
        <v>8751</v>
      </c>
      <c r="G4499" s="367" t="s">
        <v>8751</v>
      </c>
    </row>
    <row r="4500" spans="1:7">
      <c r="A4500" s="366" t="str">
        <f t="shared" si="70"/>
        <v>SINAPI-I 7082</v>
      </c>
      <c r="B4500" s="367" t="s">
        <v>8342</v>
      </c>
      <c r="C4500" s="367">
        <v>7082</v>
      </c>
      <c r="D4500" s="368" t="s">
        <v>16467</v>
      </c>
      <c r="E4500" s="367" t="s">
        <v>8327</v>
      </c>
      <c r="F4500" s="367" t="s">
        <v>16468</v>
      </c>
      <c r="G4500" s="367" t="s">
        <v>16468</v>
      </c>
    </row>
    <row r="4501" spans="1:7">
      <c r="A4501" s="366" t="str">
        <f t="shared" si="70"/>
        <v>SINAPI-I 42707</v>
      </c>
      <c r="B4501" s="367" t="s">
        <v>8342</v>
      </c>
      <c r="C4501" s="367">
        <v>42707</v>
      </c>
      <c r="D4501" s="368" t="s">
        <v>16469</v>
      </c>
      <c r="E4501" s="367" t="s">
        <v>8327</v>
      </c>
      <c r="F4501" s="367" t="s">
        <v>16470</v>
      </c>
      <c r="G4501" s="367" t="s">
        <v>16470</v>
      </c>
    </row>
    <row r="4502" spans="1:7">
      <c r="A4502" s="366" t="str">
        <f t="shared" si="70"/>
        <v>SINAPI-I 7069</v>
      </c>
      <c r="B4502" s="367" t="s">
        <v>8342</v>
      </c>
      <c r="C4502" s="367">
        <v>7069</v>
      </c>
      <c r="D4502" s="368" t="s">
        <v>16471</v>
      </c>
      <c r="E4502" s="367" t="s">
        <v>8327</v>
      </c>
      <c r="F4502" s="367" t="s">
        <v>16472</v>
      </c>
      <c r="G4502" s="367" t="s">
        <v>16472</v>
      </c>
    </row>
    <row r="4503" spans="1:7">
      <c r="A4503" s="366" t="str">
        <f t="shared" si="70"/>
        <v>SINAPI-I 42708</v>
      </c>
      <c r="B4503" s="367" t="s">
        <v>8342</v>
      </c>
      <c r="C4503" s="367">
        <v>42708</v>
      </c>
      <c r="D4503" s="368" t="s">
        <v>16473</v>
      </c>
      <c r="E4503" s="367" t="s">
        <v>8327</v>
      </c>
      <c r="F4503" s="367" t="s">
        <v>16474</v>
      </c>
      <c r="G4503" s="367" t="s">
        <v>16474</v>
      </c>
    </row>
    <row r="4504" spans="1:7">
      <c r="A4504" s="366" t="str">
        <f t="shared" si="70"/>
        <v>SINAPI-I 7070</v>
      </c>
      <c r="B4504" s="367" t="s">
        <v>8342</v>
      </c>
      <c r="C4504" s="367">
        <v>7070</v>
      </c>
      <c r="D4504" s="368" t="s">
        <v>16475</v>
      </c>
      <c r="E4504" s="367" t="s">
        <v>8327</v>
      </c>
      <c r="F4504" s="367" t="s">
        <v>16476</v>
      </c>
      <c r="G4504" s="367" t="s">
        <v>16476</v>
      </c>
    </row>
    <row r="4505" spans="1:7">
      <c r="A4505" s="366" t="str">
        <f t="shared" si="70"/>
        <v>SINAPI-I 42709</v>
      </c>
      <c r="B4505" s="367" t="s">
        <v>8342</v>
      </c>
      <c r="C4505" s="367">
        <v>42709</v>
      </c>
      <c r="D4505" s="368" t="s">
        <v>16477</v>
      </c>
      <c r="E4505" s="367" t="s">
        <v>8327</v>
      </c>
      <c r="F4505" s="367" t="s">
        <v>16478</v>
      </c>
      <c r="G4505" s="367" t="s">
        <v>16478</v>
      </c>
    </row>
    <row r="4506" spans="1:7">
      <c r="A4506" s="366" t="str">
        <f t="shared" si="70"/>
        <v>SINAPI-I 42710</v>
      </c>
      <c r="B4506" s="367" t="s">
        <v>8342</v>
      </c>
      <c r="C4506" s="367">
        <v>42710</v>
      </c>
      <c r="D4506" s="368" t="s">
        <v>16479</v>
      </c>
      <c r="E4506" s="367" t="s">
        <v>8327</v>
      </c>
      <c r="F4506" s="367" t="s">
        <v>16480</v>
      </c>
      <c r="G4506" s="367" t="s">
        <v>16480</v>
      </c>
    </row>
    <row r="4507" spans="1:7">
      <c r="A4507" s="366" t="str">
        <f t="shared" si="70"/>
        <v>SINAPI-I 42716</v>
      </c>
      <c r="B4507" s="367" t="s">
        <v>8342</v>
      </c>
      <c r="C4507" s="367">
        <v>42716</v>
      </c>
      <c r="D4507" s="368" t="s">
        <v>16481</v>
      </c>
      <c r="E4507" s="367" t="s">
        <v>8327</v>
      </c>
      <c r="F4507" s="367" t="s">
        <v>16482</v>
      </c>
      <c r="G4507" s="367" t="s">
        <v>16482</v>
      </c>
    </row>
    <row r="4508" spans="1:7">
      <c r="A4508" s="366" t="str">
        <f t="shared" si="70"/>
        <v>SINAPI-I 20172</v>
      </c>
      <c r="B4508" s="367" t="s">
        <v>8342</v>
      </c>
      <c r="C4508" s="367">
        <v>20172</v>
      </c>
      <c r="D4508" s="368" t="s">
        <v>16483</v>
      </c>
      <c r="E4508" s="367" t="s">
        <v>8327</v>
      </c>
      <c r="F4508" s="367" t="s">
        <v>16484</v>
      </c>
      <c r="G4508" s="367" t="s">
        <v>16484</v>
      </c>
    </row>
    <row r="4509" spans="1:7">
      <c r="A4509" s="366" t="str">
        <f t="shared" si="70"/>
        <v>SINAPI-I 40945</v>
      </c>
      <c r="B4509" s="367" t="s">
        <v>8342</v>
      </c>
      <c r="C4509" s="367">
        <v>40945</v>
      </c>
      <c r="D4509" s="368" t="s">
        <v>16485</v>
      </c>
      <c r="E4509" s="367" t="s">
        <v>8344</v>
      </c>
      <c r="F4509" s="367" t="s">
        <v>16486</v>
      </c>
      <c r="G4509" s="367" t="s">
        <v>16487</v>
      </c>
    </row>
    <row r="4510" spans="1:7">
      <c r="A4510" s="366" t="str">
        <f t="shared" si="70"/>
        <v>SINAPI-I 40946</v>
      </c>
      <c r="B4510" s="367" t="s">
        <v>8342</v>
      </c>
      <c r="C4510" s="367">
        <v>40946</v>
      </c>
      <c r="D4510" s="368" t="s">
        <v>16488</v>
      </c>
      <c r="E4510" s="367" t="s">
        <v>8348</v>
      </c>
      <c r="F4510" s="367" t="s">
        <v>16489</v>
      </c>
      <c r="G4510" s="367" t="s">
        <v>16490</v>
      </c>
    </row>
    <row r="4511" spans="1:7">
      <c r="A4511" s="366" t="str">
        <f t="shared" si="70"/>
        <v>SINAPI-I 7153</v>
      </c>
      <c r="B4511" s="367" t="s">
        <v>8342</v>
      </c>
      <c r="C4511" s="367">
        <v>7153</v>
      </c>
      <c r="D4511" s="368" t="s">
        <v>16491</v>
      </c>
      <c r="E4511" s="367" t="s">
        <v>8344</v>
      </c>
      <c r="F4511" s="367" t="s">
        <v>14498</v>
      </c>
      <c r="G4511" s="367" t="s">
        <v>10418</v>
      </c>
    </row>
    <row r="4512" spans="1:7">
      <c r="A4512" s="366" t="str">
        <f t="shared" si="70"/>
        <v>SINAPI-I 41089</v>
      </c>
      <c r="B4512" s="367" t="s">
        <v>8342</v>
      </c>
      <c r="C4512" s="367">
        <v>41089</v>
      </c>
      <c r="D4512" s="368" t="s">
        <v>16492</v>
      </c>
      <c r="E4512" s="367" t="s">
        <v>8348</v>
      </c>
      <c r="F4512" s="367" t="s">
        <v>16493</v>
      </c>
      <c r="G4512" s="367" t="s">
        <v>16494</v>
      </c>
    </row>
    <row r="4513" spans="1:7">
      <c r="A4513" s="366" t="str">
        <f t="shared" si="70"/>
        <v>SINAPI-I 40943</v>
      </c>
      <c r="B4513" s="367" t="s">
        <v>8342</v>
      </c>
      <c r="C4513" s="367">
        <v>40943</v>
      </c>
      <c r="D4513" s="368" t="s">
        <v>16495</v>
      </c>
      <c r="E4513" s="367" t="s">
        <v>8344</v>
      </c>
      <c r="F4513" s="367" t="s">
        <v>16496</v>
      </c>
      <c r="G4513" s="367" t="s">
        <v>16497</v>
      </c>
    </row>
    <row r="4514" spans="1:7">
      <c r="A4514" s="366" t="str">
        <f t="shared" si="70"/>
        <v>SINAPI-I 40944</v>
      </c>
      <c r="B4514" s="367" t="s">
        <v>8342</v>
      </c>
      <c r="C4514" s="367">
        <v>40944</v>
      </c>
      <c r="D4514" s="368" t="s">
        <v>16498</v>
      </c>
      <c r="E4514" s="367" t="s">
        <v>8348</v>
      </c>
      <c r="F4514" s="367" t="s">
        <v>16499</v>
      </c>
      <c r="G4514" s="367" t="s">
        <v>16500</v>
      </c>
    </row>
    <row r="4515" spans="1:7">
      <c r="A4515" s="366" t="str">
        <f t="shared" si="70"/>
        <v>SINAPI-I 6175</v>
      </c>
      <c r="B4515" s="367" t="s">
        <v>8342</v>
      </c>
      <c r="C4515" s="367">
        <v>6175</v>
      </c>
      <c r="D4515" s="368" t="s">
        <v>16501</v>
      </c>
      <c r="E4515" s="367" t="s">
        <v>8344</v>
      </c>
      <c r="F4515" s="367" t="s">
        <v>16502</v>
      </c>
      <c r="G4515" s="367" t="s">
        <v>16503</v>
      </c>
    </row>
    <row r="4516" spans="1:7">
      <c r="A4516" s="366" t="str">
        <f t="shared" si="70"/>
        <v>SINAPI-I 41092</v>
      </c>
      <c r="B4516" s="367" t="s">
        <v>8342</v>
      </c>
      <c r="C4516" s="367">
        <v>41092</v>
      </c>
      <c r="D4516" s="368" t="s">
        <v>16504</v>
      </c>
      <c r="E4516" s="367" t="s">
        <v>8348</v>
      </c>
      <c r="F4516" s="367" t="s">
        <v>16505</v>
      </c>
      <c r="G4516" s="367" t="s">
        <v>16506</v>
      </c>
    </row>
    <row r="4517" spans="1:7" ht="22.5">
      <c r="A4517" s="366" t="str">
        <f t="shared" si="70"/>
        <v>SINAPI-I 37712</v>
      </c>
      <c r="B4517" s="367" t="s">
        <v>8342</v>
      </c>
      <c r="C4517" s="367">
        <v>37712</v>
      </c>
      <c r="D4517" s="368" t="s">
        <v>16507</v>
      </c>
      <c r="E4517" s="367" t="s">
        <v>8464</v>
      </c>
      <c r="F4517" s="367" t="s">
        <v>16508</v>
      </c>
      <c r="G4517" s="367" t="s">
        <v>16508</v>
      </c>
    </row>
    <row r="4518" spans="1:7" ht="22.5">
      <c r="A4518" s="366" t="str">
        <f t="shared" si="70"/>
        <v>SINAPI-I 34547</v>
      </c>
      <c r="B4518" s="367" t="s">
        <v>8342</v>
      </c>
      <c r="C4518" s="367">
        <v>34547</v>
      </c>
      <c r="D4518" s="368" t="s">
        <v>16509</v>
      </c>
      <c r="E4518" s="367" t="s">
        <v>8523</v>
      </c>
      <c r="F4518" s="367" t="s">
        <v>10077</v>
      </c>
      <c r="G4518" s="367" t="s">
        <v>10077</v>
      </c>
    </row>
    <row r="4519" spans="1:7" ht="22.5">
      <c r="A4519" s="366" t="str">
        <f t="shared" si="70"/>
        <v>SINAPI-I 34548</v>
      </c>
      <c r="B4519" s="367" t="s">
        <v>8342</v>
      </c>
      <c r="C4519" s="367">
        <v>34548</v>
      </c>
      <c r="D4519" s="368" t="s">
        <v>16510</v>
      </c>
      <c r="E4519" s="367" t="s">
        <v>8523</v>
      </c>
      <c r="F4519" s="367" t="s">
        <v>11490</v>
      </c>
      <c r="G4519" s="367" t="s">
        <v>11490</v>
      </c>
    </row>
    <row r="4520" spans="1:7" ht="22.5">
      <c r="A4520" s="366" t="str">
        <f t="shared" si="70"/>
        <v>SINAPI-I 34558</v>
      </c>
      <c r="B4520" s="367" t="s">
        <v>8342</v>
      </c>
      <c r="C4520" s="367">
        <v>34558</v>
      </c>
      <c r="D4520" s="368" t="s">
        <v>16511</v>
      </c>
      <c r="E4520" s="367" t="s">
        <v>8523</v>
      </c>
      <c r="F4520" s="367" t="s">
        <v>16512</v>
      </c>
      <c r="G4520" s="367" t="s">
        <v>16512</v>
      </c>
    </row>
    <row r="4521" spans="1:7" ht="22.5">
      <c r="A4521" s="366" t="str">
        <f t="shared" si="70"/>
        <v>SINAPI-I 34550</v>
      </c>
      <c r="B4521" s="367" t="s">
        <v>8342</v>
      </c>
      <c r="C4521" s="367">
        <v>34550</v>
      </c>
      <c r="D4521" s="368" t="s">
        <v>16513</v>
      </c>
      <c r="E4521" s="367" t="s">
        <v>8523</v>
      </c>
      <c r="F4521" s="367" t="s">
        <v>13710</v>
      </c>
      <c r="G4521" s="367" t="s">
        <v>13710</v>
      </c>
    </row>
    <row r="4522" spans="1:7" ht="22.5">
      <c r="A4522" s="366" t="str">
        <f t="shared" si="70"/>
        <v>SINAPI-I 34557</v>
      </c>
      <c r="B4522" s="367" t="s">
        <v>8342</v>
      </c>
      <c r="C4522" s="367">
        <v>34557</v>
      </c>
      <c r="D4522" s="368" t="s">
        <v>16514</v>
      </c>
      <c r="E4522" s="367" t="s">
        <v>8523</v>
      </c>
      <c r="F4522" s="367" t="s">
        <v>9946</v>
      </c>
      <c r="G4522" s="367" t="s">
        <v>9946</v>
      </c>
    </row>
    <row r="4523" spans="1:7">
      <c r="A4523" s="366" t="str">
        <f t="shared" si="70"/>
        <v>SINAPI-I 37411</v>
      </c>
      <c r="B4523" s="367" t="s">
        <v>8342</v>
      </c>
      <c r="C4523" s="367">
        <v>37411</v>
      </c>
      <c r="D4523" s="368" t="s">
        <v>16515</v>
      </c>
      <c r="E4523" s="367" t="s">
        <v>8464</v>
      </c>
      <c r="F4523" s="367" t="s">
        <v>11188</v>
      </c>
      <c r="G4523" s="367" t="s">
        <v>11188</v>
      </c>
    </row>
    <row r="4524" spans="1:7" ht="22.5">
      <c r="A4524" s="366" t="str">
        <f t="shared" si="70"/>
        <v>SINAPI-I 39508</v>
      </c>
      <c r="B4524" s="367" t="s">
        <v>8342</v>
      </c>
      <c r="C4524" s="367">
        <v>39508</v>
      </c>
      <c r="D4524" s="368" t="s">
        <v>16516</v>
      </c>
      <c r="E4524" s="367" t="s">
        <v>8464</v>
      </c>
      <c r="F4524" s="367" t="s">
        <v>14792</v>
      </c>
      <c r="G4524" s="367" t="s">
        <v>14792</v>
      </c>
    </row>
    <row r="4525" spans="1:7" ht="22.5">
      <c r="A4525" s="366" t="str">
        <f t="shared" si="70"/>
        <v>SINAPI-I 39507</v>
      </c>
      <c r="B4525" s="367" t="s">
        <v>8342</v>
      </c>
      <c r="C4525" s="367">
        <v>39507</v>
      </c>
      <c r="D4525" s="368" t="s">
        <v>16517</v>
      </c>
      <c r="E4525" s="367" t="s">
        <v>8464</v>
      </c>
      <c r="F4525" s="367" t="s">
        <v>9054</v>
      </c>
      <c r="G4525" s="367" t="s">
        <v>9054</v>
      </c>
    </row>
    <row r="4526" spans="1:7" ht="22.5">
      <c r="A4526" s="366" t="str">
        <f t="shared" si="70"/>
        <v>SINAPI-I 7155</v>
      </c>
      <c r="B4526" s="367" t="s">
        <v>8342</v>
      </c>
      <c r="C4526" s="367">
        <v>7155</v>
      </c>
      <c r="D4526" s="368" t="s">
        <v>16518</v>
      </c>
      <c r="E4526" s="367" t="s">
        <v>8464</v>
      </c>
      <c r="F4526" s="367" t="s">
        <v>16519</v>
      </c>
      <c r="G4526" s="367" t="s">
        <v>16519</v>
      </c>
    </row>
    <row r="4527" spans="1:7" ht="22.5">
      <c r="A4527" s="366" t="str">
        <f t="shared" si="70"/>
        <v>SINAPI-I 42406</v>
      </c>
      <c r="B4527" s="367" t="s">
        <v>8342</v>
      </c>
      <c r="C4527" s="367">
        <v>42406</v>
      </c>
      <c r="D4527" s="368" t="s">
        <v>16520</v>
      </c>
      <c r="E4527" s="367" t="s">
        <v>8464</v>
      </c>
      <c r="F4527" s="367" t="s">
        <v>16521</v>
      </c>
      <c r="G4527" s="367" t="s">
        <v>16521</v>
      </c>
    </row>
    <row r="4528" spans="1:7" ht="22.5">
      <c r="A4528" s="366" t="str">
        <f t="shared" si="70"/>
        <v>SINAPI-I 7156</v>
      </c>
      <c r="B4528" s="367" t="s">
        <v>8342</v>
      </c>
      <c r="C4528" s="367">
        <v>7156</v>
      </c>
      <c r="D4528" s="368" t="s">
        <v>16522</v>
      </c>
      <c r="E4528" s="367" t="s">
        <v>8464</v>
      </c>
      <c r="F4528" s="367" t="s">
        <v>9358</v>
      </c>
      <c r="G4528" s="367" t="s">
        <v>9358</v>
      </c>
    </row>
    <row r="4529" spans="1:7" ht="22.5">
      <c r="A4529" s="366" t="str">
        <f t="shared" si="70"/>
        <v>SINAPI-I 43127</v>
      </c>
      <c r="B4529" s="367" t="s">
        <v>8342</v>
      </c>
      <c r="C4529" s="367">
        <v>43127</v>
      </c>
      <c r="D4529" s="368" t="s">
        <v>16523</v>
      </c>
      <c r="E4529" s="367" t="s">
        <v>8464</v>
      </c>
      <c r="F4529" s="367" t="s">
        <v>16221</v>
      </c>
      <c r="G4529" s="367" t="s">
        <v>16221</v>
      </c>
    </row>
    <row r="4530" spans="1:7" ht="22.5">
      <c r="A4530" s="366" t="str">
        <f t="shared" si="70"/>
        <v>SINAPI-I 10917</v>
      </c>
      <c r="B4530" s="367" t="s">
        <v>8342</v>
      </c>
      <c r="C4530" s="367">
        <v>10917</v>
      </c>
      <c r="D4530" s="368" t="s">
        <v>16524</v>
      </c>
      <c r="E4530" s="367" t="s">
        <v>8464</v>
      </c>
      <c r="F4530" s="367" t="s">
        <v>11626</v>
      </c>
      <c r="G4530" s="367" t="s">
        <v>11626</v>
      </c>
    </row>
    <row r="4531" spans="1:7" ht="22.5">
      <c r="A4531" s="366" t="str">
        <f t="shared" si="70"/>
        <v>SINAPI-I 21141</v>
      </c>
      <c r="B4531" s="367" t="s">
        <v>8342</v>
      </c>
      <c r="C4531" s="367">
        <v>21141</v>
      </c>
      <c r="D4531" s="368" t="s">
        <v>16525</v>
      </c>
      <c r="E4531" s="367" t="s">
        <v>8464</v>
      </c>
      <c r="F4531" s="367" t="s">
        <v>16526</v>
      </c>
      <c r="G4531" s="367" t="s">
        <v>16526</v>
      </c>
    </row>
    <row r="4532" spans="1:7" ht="22.5">
      <c r="A4532" s="366" t="str">
        <f t="shared" si="70"/>
        <v>SINAPI-I 39509</v>
      </c>
      <c r="B4532" s="367" t="s">
        <v>8342</v>
      </c>
      <c r="C4532" s="367">
        <v>39509</v>
      </c>
      <c r="D4532" s="368" t="s">
        <v>16527</v>
      </c>
      <c r="E4532" s="367" t="s">
        <v>8464</v>
      </c>
      <c r="F4532" s="367" t="s">
        <v>16528</v>
      </c>
      <c r="G4532" s="367" t="s">
        <v>16528</v>
      </c>
    </row>
    <row r="4533" spans="1:7">
      <c r="A4533" s="366" t="str">
        <f t="shared" si="70"/>
        <v>SINAPI-I 25988</v>
      </c>
      <c r="B4533" s="367" t="s">
        <v>8342</v>
      </c>
      <c r="C4533" s="367">
        <v>25988</v>
      </c>
      <c r="D4533" s="368" t="s">
        <v>16529</v>
      </c>
      <c r="E4533" s="367" t="s">
        <v>8464</v>
      </c>
      <c r="F4533" s="367" t="s">
        <v>10455</v>
      </c>
      <c r="G4533" s="367" t="s">
        <v>10455</v>
      </c>
    </row>
    <row r="4534" spans="1:7">
      <c r="A4534" s="366" t="str">
        <f t="shared" si="70"/>
        <v>SINAPI-I 7167</v>
      </c>
      <c r="B4534" s="367" t="s">
        <v>8342</v>
      </c>
      <c r="C4534" s="367">
        <v>7167</v>
      </c>
      <c r="D4534" s="368" t="s">
        <v>16530</v>
      </c>
      <c r="E4534" s="367" t="s">
        <v>8464</v>
      </c>
      <c r="F4534" s="367" t="s">
        <v>15822</v>
      </c>
      <c r="G4534" s="367" t="s">
        <v>15822</v>
      </c>
    </row>
    <row r="4535" spans="1:7">
      <c r="A4535" s="366" t="str">
        <f t="shared" si="70"/>
        <v>SINAPI-I 10928</v>
      </c>
      <c r="B4535" s="367" t="s">
        <v>8342</v>
      </c>
      <c r="C4535" s="367">
        <v>10928</v>
      </c>
      <c r="D4535" s="368" t="s">
        <v>16531</v>
      </c>
      <c r="E4535" s="367" t="s">
        <v>8464</v>
      </c>
      <c r="F4535" s="367" t="s">
        <v>11065</v>
      </c>
      <c r="G4535" s="367" t="s">
        <v>11065</v>
      </c>
    </row>
    <row r="4536" spans="1:7">
      <c r="A4536" s="366" t="str">
        <f t="shared" si="70"/>
        <v>SINAPI-I 10933</v>
      </c>
      <c r="B4536" s="367" t="s">
        <v>8342</v>
      </c>
      <c r="C4536" s="367">
        <v>10933</v>
      </c>
      <c r="D4536" s="368" t="s">
        <v>16532</v>
      </c>
      <c r="E4536" s="367" t="s">
        <v>8464</v>
      </c>
      <c r="F4536" s="367" t="s">
        <v>16533</v>
      </c>
      <c r="G4536" s="367" t="s">
        <v>16533</v>
      </c>
    </row>
    <row r="4537" spans="1:7">
      <c r="A4537" s="366" t="str">
        <f t="shared" si="70"/>
        <v>SINAPI-I 7158</v>
      </c>
      <c r="B4537" s="367" t="s">
        <v>8342</v>
      </c>
      <c r="C4537" s="367">
        <v>7158</v>
      </c>
      <c r="D4537" s="368" t="s">
        <v>16534</v>
      </c>
      <c r="E4537" s="367" t="s">
        <v>8464</v>
      </c>
      <c r="F4537" s="367" t="s">
        <v>8763</v>
      </c>
      <c r="G4537" s="367" t="s">
        <v>8763</v>
      </c>
    </row>
    <row r="4538" spans="1:7">
      <c r="A4538" s="366" t="str">
        <f t="shared" si="70"/>
        <v>SINAPI-I 10927</v>
      </c>
      <c r="B4538" s="367" t="s">
        <v>8342</v>
      </c>
      <c r="C4538" s="367">
        <v>10927</v>
      </c>
      <c r="D4538" s="368" t="s">
        <v>16535</v>
      </c>
      <c r="E4538" s="367" t="s">
        <v>8464</v>
      </c>
      <c r="F4538" s="367" t="s">
        <v>16536</v>
      </c>
      <c r="G4538" s="367" t="s">
        <v>16536</v>
      </c>
    </row>
    <row r="4539" spans="1:7">
      <c r="A4539" s="366" t="str">
        <f t="shared" si="70"/>
        <v>SINAPI-I 7162</v>
      </c>
      <c r="B4539" s="367" t="s">
        <v>8342</v>
      </c>
      <c r="C4539" s="367">
        <v>7162</v>
      </c>
      <c r="D4539" s="368" t="s">
        <v>16537</v>
      </c>
      <c r="E4539" s="367" t="s">
        <v>8464</v>
      </c>
      <c r="F4539" s="367" t="s">
        <v>13700</v>
      </c>
      <c r="G4539" s="367" t="s">
        <v>13700</v>
      </c>
    </row>
    <row r="4540" spans="1:7">
      <c r="A4540" s="366" t="str">
        <f t="shared" si="70"/>
        <v>SINAPI-I 10932</v>
      </c>
      <c r="B4540" s="367" t="s">
        <v>8342</v>
      </c>
      <c r="C4540" s="367">
        <v>10932</v>
      </c>
      <c r="D4540" s="368" t="s">
        <v>16538</v>
      </c>
      <c r="E4540" s="367" t="s">
        <v>8464</v>
      </c>
      <c r="F4540" s="367" t="s">
        <v>16539</v>
      </c>
      <c r="G4540" s="367" t="s">
        <v>16539</v>
      </c>
    </row>
    <row r="4541" spans="1:7" ht="22.5">
      <c r="A4541" s="366" t="str">
        <f t="shared" si="70"/>
        <v>SINAPI-I 10937</v>
      </c>
      <c r="B4541" s="367" t="s">
        <v>8342</v>
      </c>
      <c r="C4541" s="367">
        <v>10937</v>
      </c>
      <c r="D4541" s="368" t="s">
        <v>16540</v>
      </c>
      <c r="E4541" s="367" t="s">
        <v>8464</v>
      </c>
      <c r="F4541" s="367" t="s">
        <v>15582</v>
      </c>
      <c r="G4541" s="367" t="s">
        <v>15582</v>
      </c>
    </row>
    <row r="4542" spans="1:7" ht="22.5">
      <c r="A4542" s="366" t="str">
        <f t="shared" si="70"/>
        <v>SINAPI-I 10935</v>
      </c>
      <c r="B4542" s="367" t="s">
        <v>8342</v>
      </c>
      <c r="C4542" s="367">
        <v>10935</v>
      </c>
      <c r="D4542" s="368" t="s">
        <v>16541</v>
      </c>
      <c r="E4542" s="367" t="s">
        <v>8464</v>
      </c>
      <c r="F4542" s="367" t="s">
        <v>9751</v>
      </c>
      <c r="G4542" s="367" t="s">
        <v>9751</v>
      </c>
    </row>
    <row r="4543" spans="1:7">
      <c r="A4543" s="366" t="str">
        <f t="shared" si="70"/>
        <v>SINAPI-I 10931</v>
      </c>
      <c r="B4543" s="367" t="s">
        <v>8342</v>
      </c>
      <c r="C4543" s="367">
        <v>10931</v>
      </c>
      <c r="D4543" s="368" t="s">
        <v>16542</v>
      </c>
      <c r="E4543" s="367" t="s">
        <v>8464</v>
      </c>
      <c r="F4543" s="367" t="s">
        <v>11215</v>
      </c>
      <c r="G4543" s="367" t="s">
        <v>11215</v>
      </c>
    </row>
    <row r="4544" spans="1:7">
      <c r="A4544" s="366" t="str">
        <f t="shared" si="70"/>
        <v>SINAPI-I 7164</v>
      </c>
      <c r="B4544" s="367" t="s">
        <v>8342</v>
      </c>
      <c r="C4544" s="367">
        <v>7164</v>
      </c>
      <c r="D4544" s="368" t="s">
        <v>16543</v>
      </c>
      <c r="E4544" s="367" t="s">
        <v>8464</v>
      </c>
      <c r="F4544" s="367" t="s">
        <v>16544</v>
      </c>
      <c r="G4544" s="367" t="s">
        <v>16544</v>
      </c>
    </row>
    <row r="4545" spans="1:7">
      <c r="A4545" s="366" t="str">
        <f t="shared" si="70"/>
        <v>SINAPI-I 36887</v>
      </c>
      <c r="B4545" s="367" t="s">
        <v>8342</v>
      </c>
      <c r="C4545" s="367">
        <v>36887</v>
      </c>
      <c r="D4545" s="368" t="s">
        <v>16545</v>
      </c>
      <c r="E4545" s="367" t="s">
        <v>8464</v>
      </c>
      <c r="F4545" s="367" t="s">
        <v>13844</v>
      </c>
      <c r="G4545" s="367" t="s">
        <v>13844</v>
      </c>
    </row>
    <row r="4546" spans="1:7" ht="22.5">
      <c r="A4546" s="366" t="str">
        <f t="shared" si="70"/>
        <v>SINAPI-I 34630</v>
      </c>
      <c r="B4546" s="367" t="s">
        <v>8342</v>
      </c>
      <c r="C4546" s="367">
        <v>34630</v>
      </c>
      <c r="D4546" s="368" t="s">
        <v>16546</v>
      </c>
      <c r="E4546" s="367" t="s">
        <v>8327</v>
      </c>
      <c r="F4546" s="367" t="s">
        <v>16547</v>
      </c>
      <c r="G4546" s="367" t="s">
        <v>16547</v>
      </c>
    </row>
    <row r="4547" spans="1:7">
      <c r="A4547" s="366" t="str">
        <f t="shared" si="70"/>
        <v>SINAPI-I 7161</v>
      </c>
      <c r="B4547" s="367" t="s">
        <v>8342</v>
      </c>
      <c r="C4547" s="367">
        <v>7161</v>
      </c>
      <c r="D4547" s="368" t="s">
        <v>16548</v>
      </c>
      <c r="E4547" s="367" t="s">
        <v>8464</v>
      </c>
      <c r="F4547" s="367" t="s">
        <v>9594</v>
      </c>
      <c r="G4547" s="367" t="s">
        <v>9594</v>
      </c>
    </row>
    <row r="4548" spans="1:7" ht="22.5">
      <c r="A4548" s="366" t="str">
        <f t="shared" si="70"/>
        <v>SINAPI-I 7170</v>
      </c>
      <c r="B4548" s="367" t="s">
        <v>8342</v>
      </c>
      <c r="C4548" s="367">
        <v>7170</v>
      </c>
      <c r="D4548" s="368" t="s">
        <v>16549</v>
      </c>
      <c r="E4548" s="367" t="s">
        <v>8464</v>
      </c>
      <c r="F4548" s="367" t="s">
        <v>9636</v>
      </c>
      <c r="G4548" s="367" t="s">
        <v>9636</v>
      </c>
    </row>
    <row r="4549" spans="1:7">
      <c r="A4549" s="366" t="str">
        <f t="shared" si="70"/>
        <v>SINAPI-I 37524</v>
      </c>
      <c r="B4549" s="367" t="s">
        <v>8342</v>
      </c>
      <c r="C4549" s="367">
        <v>37524</v>
      </c>
      <c r="D4549" s="368" t="s">
        <v>16550</v>
      </c>
      <c r="E4549" s="367" t="s">
        <v>8523</v>
      </c>
      <c r="F4549" s="367" t="s">
        <v>9580</v>
      </c>
      <c r="G4549" s="367" t="s">
        <v>9580</v>
      </c>
    </row>
    <row r="4550" spans="1:7" ht="22.5">
      <c r="A4550" s="366" t="str">
        <f t="shared" si="70"/>
        <v>SINAPI-I 37525</v>
      </c>
      <c r="B4550" s="367" t="s">
        <v>8342</v>
      </c>
      <c r="C4550" s="367">
        <v>37525</v>
      </c>
      <c r="D4550" s="368" t="s">
        <v>16551</v>
      </c>
      <c r="E4550" s="367" t="s">
        <v>8523</v>
      </c>
      <c r="F4550" s="367" t="s">
        <v>10177</v>
      </c>
      <c r="G4550" s="367" t="s">
        <v>10177</v>
      </c>
    </row>
    <row r="4551" spans="1:7">
      <c r="A4551" s="366" t="str">
        <f t="shared" ref="A4551:A4614" si="71">CONCATENAR</f>
        <v>SINAPI-I 36789</v>
      </c>
      <c r="B4551" s="367" t="s">
        <v>8342</v>
      </c>
      <c r="C4551" s="367">
        <v>36789</v>
      </c>
      <c r="D4551" s="368" t="s">
        <v>16552</v>
      </c>
      <c r="E4551" s="367" t="s">
        <v>8327</v>
      </c>
      <c r="F4551" s="367" t="s">
        <v>10177</v>
      </c>
      <c r="G4551" s="367" t="s">
        <v>10177</v>
      </c>
    </row>
    <row r="4552" spans="1:7" ht="22.5">
      <c r="A4552" s="366" t="str">
        <f t="shared" si="71"/>
        <v>SINAPI-I 7173</v>
      </c>
      <c r="B4552" s="367" t="s">
        <v>8342</v>
      </c>
      <c r="C4552" s="367">
        <v>7173</v>
      </c>
      <c r="D4552" s="368" t="s">
        <v>16553</v>
      </c>
      <c r="E4552" s="367" t="s">
        <v>9555</v>
      </c>
      <c r="F4552" s="367" t="s">
        <v>16554</v>
      </c>
      <c r="G4552" s="367" t="s">
        <v>16554</v>
      </c>
    </row>
    <row r="4553" spans="1:7" ht="22.5">
      <c r="A4553" s="366" t="str">
        <f t="shared" si="71"/>
        <v>SINAPI-I 7175</v>
      </c>
      <c r="B4553" s="367" t="s">
        <v>8342</v>
      </c>
      <c r="C4553" s="367">
        <v>7175</v>
      </c>
      <c r="D4553" s="368" t="s">
        <v>16555</v>
      </c>
      <c r="E4553" s="367" t="s">
        <v>8327</v>
      </c>
      <c r="F4553" s="367" t="s">
        <v>15473</v>
      </c>
      <c r="G4553" s="367" t="s">
        <v>15473</v>
      </c>
    </row>
    <row r="4554" spans="1:7">
      <c r="A4554" s="366" t="str">
        <f t="shared" si="71"/>
        <v>SINAPI-I 7184</v>
      </c>
      <c r="B4554" s="367" t="s">
        <v>8342</v>
      </c>
      <c r="C4554" s="367">
        <v>7184</v>
      </c>
      <c r="D4554" s="368" t="s">
        <v>16556</v>
      </c>
      <c r="E4554" s="367" t="s">
        <v>8464</v>
      </c>
      <c r="F4554" s="367" t="s">
        <v>16557</v>
      </c>
      <c r="G4554" s="367" t="s">
        <v>16557</v>
      </c>
    </row>
    <row r="4555" spans="1:7">
      <c r="A4555" s="366" t="str">
        <f t="shared" si="71"/>
        <v>SINAPI-I 34458</v>
      </c>
      <c r="B4555" s="367" t="s">
        <v>8342</v>
      </c>
      <c r="C4555" s="367">
        <v>34458</v>
      </c>
      <c r="D4555" s="368" t="s">
        <v>16558</v>
      </c>
      <c r="E4555" s="367" t="s">
        <v>8327</v>
      </c>
      <c r="F4555" s="367" t="s">
        <v>16559</v>
      </c>
      <c r="G4555" s="367" t="s">
        <v>16559</v>
      </c>
    </row>
    <row r="4556" spans="1:7">
      <c r="A4556" s="366" t="str">
        <f t="shared" si="71"/>
        <v>SINAPI-I 34464</v>
      </c>
      <c r="B4556" s="367" t="s">
        <v>8342</v>
      </c>
      <c r="C4556" s="367">
        <v>34464</v>
      </c>
      <c r="D4556" s="368" t="s">
        <v>16560</v>
      </c>
      <c r="E4556" s="367" t="s">
        <v>8327</v>
      </c>
      <c r="F4556" s="367" t="s">
        <v>16561</v>
      </c>
      <c r="G4556" s="367" t="s">
        <v>16561</v>
      </c>
    </row>
    <row r="4557" spans="1:7">
      <c r="A4557" s="366" t="str">
        <f t="shared" si="71"/>
        <v>SINAPI-I 34468</v>
      </c>
      <c r="B4557" s="367" t="s">
        <v>8342</v>
      </c>
      <c r="C4557" s="367">
        <v>34468</v>
      </c>
      <c r="D4557" s="368" t="s">
        <v>16562</v>
      </c>
      <c r="E4557" s="367" t="s">
        <v>8327</v>
      </c>
      <c r="F4557" s="367" t="s">
        <v>16563</v>
      </c>
      <c r="G4557" s="367" t="s">
        <v>16563</v>
      </c>
    </row>
    <row r="4558" spans="1:7">
      <c r="A4558" s="366" t="str">
        <f t="shared" si="71"/>
        <v>SINAPI-I 34473</v>
      </c>
      <c r="B4558" s="367" t="s">
        <v>8342</v>
      </c>
      <c r="C4558" s="367">
        <v>34473</v>
      </c>
      <c r="D4558" s="368" t="s">
        <v>16564</v>
      </c>
      <c r="E4558" s="367" t="s">
        <v>8327</v>
      </c>
      <c r="F4558" s="367" t="s">
        <v>16565</v>
      </c>
      <c r="G4558" s="367" t="s">
        <v>16565</v>
      </c>
    </row>
    <row r="4559" spans="1:7">
      <c r="A4559" s="366" t="str">
        <f t="shared" si="71"/>
        <v>SINAPI-I 34480</v>
      </c>
      <c r="B4559" s="367" t="s">
        <v>8342</v>
      </c>
      <c r="C4559" s="367">
        <v>34480</v>
      </c>
      <c r="D4559" s="368" t="s">
        <v>16566</v>
      </c>
      <c r="E4559" s="367" t="s">
        <v>8327</v>
      </c>
      <c r="F4559" s="367" t="s">
        <v>16567</v>
      </c>
      <c r="G4559" s="367" t="s">
        <v>16567</v>
      </c>
    </row>
    <row r="4560" spans="1:7">
      <c r="A4560" s="366" t="str">
        <f t="shared" si="71"/>
        <v>SINAPI-I 34486</v>
      </c>
      <c r="B4560" s="367" t="s">
        <v>8342</v>
      </c>
      <c r="C4560" s="367">
        <v>34486</v>
      </c>
      <c r="D4560" s="368" t="s">
        <v>16568</v>
      </c>
      <c r="E4560" s="367" t="s">
        <v>8327</v>
      </c>
      <c r="F4560" s="367" t="s">
        <v>16569</v>
      </c>
      <c r="G4560" s="367" t="s">
        <v>16569</v>
      </c>
    </row>
    <row r="4561" spans="1:7">
      <c r="A4561" s="366" t="str">
        <f t="shared" si="71"/>
        <v>SINAPI-I 7202</v>
      </c>
      <c r="B4561" s="367" t="s">
        <v>8342</v>
      </c>
      <c r="C4561" s="367">
        <v>7202</v>
      </c>
      <c r="D4561" s="368" t="s">
        <v>16570</v>
      </c>
      <c r="E4561" s="367" t="s">
        <v>8464</v>
      </c>
      <c r="F4561" s="367" t="s">
        <v>16571</v>
      </c>
      <c r="G4561" s="367" t="s">
        <v>16571</v>
      </c>
    </row>
    <row r="4562" spans="1:7">
      <c r="A4562" s="366" t="str">
        <f t="shared" si="71"/>
        <v>SINAPI-I 7190</v>
      </c>
      <c r="B4562" s="367" t="s">
        <v>8342</v>
      </c>
      <c r="C4562" s="367">
        <v>7190</v>
      </c>
      <c r="D4562" s="368" t="s">
        <v>16572</v>
      </c>
      <c r="E4562" s="367" t="s">
        <v>8327</v>
      </c>
      <c r="F4562" s="367" t="s">
        <v>11888</v>
      </c>
      <c r="G4562" s="367" t="s">
        <v>11888</v>
      </c>
    </row>
    <row r="4563" spans="1:7">
      <c r="A4563" s="366" t="str">
        <f t="shared" si="71"/>
        <v>SINAPI-I 34417</v>
      </c>
      <c r="B4563" s="367" t="s">
        <v>8342</v>
      </c>
      <c r="C4563" s="367">
        <v>34417</v>
      </c>
      <c r="D4563" s="368" t="s">
        <v>16573</v>
      </c>
      <c r="E4563" s="367" t="s">
        <v>8327</v>
      </c>
      <c r="F4563" s="367" t="s">
        <v>11058</v>
      </c>
      <c r="G4563" s="367" t="s">
        <v>11058</v>
      </c>
    </row>
    <row r="4564" spans="1:7">
      <c r="A4564" s="366" t="str">
        <f t="shared" si="71"/>
        <v>SINAPI-I 7213</v>
      </c>
      <c r="B4564" s="367" t="s">
        <v>8342</v>
      </c>
      <c r="C4564" s="367">
        <v>7213</v>
      </c>
      <c r="D4564" s="368" t="s">
        <v>16574</v>
      </c>
      <c r="E4564" s="367" t="s">
        <v>8464</v>
      </c>
      <c r="F4564" s="367" t="s">
        <v>16575</v>
      </c>
      <c r="G4564" s="367" t="s">
        <v>16575</v>
      </c>
    </row>
    <row r="4565" spans="1:7">
      <c r="A4565" s="366" t="str">
        <f t="shared" si="71"/>
        <v>SINAPI-I 7191</v>
      </c>
      <c r="B4565" s="367" t="s">
        <v>8342</v>
      </c>
      <c r="C4565" s="367">
        <v>7191</v>
      </c>
      <c r="D4565" s="368" t="s">
        <v>16574</v>
      </c>
      <c r="E4565" s="367" t="s">
        <v>8327</v>
      </c>
      <c r="F4565" s="367" t="s">
        <v>16576</v>
      </c>
      <c r="G4565" s="367" t="s">
        <v>16576</v>
      </c>
    </row>
    <row r="4566" spans="1:7">
      <c r="A4566" s="366" t="str">
        <f t="shared" si="71"/>
        <v>SINAPI-I 7195</v>
      </c>
      <c r="B4566" s="367" t="s">
        <v>8342</v>
      </c>
      <c r="C4566" s="367">
        <v>7195</v>
      </c>
      <c r="D4566" s="368" t="s">
        <v>16577</v>
      </c>
      <c r="E4566" s="367" t="s">
        <v>8327</v>
      </c>
      <c r="F4566" s="367" t="s">
        <v>16578</v>
      </c>
      <c r="G4566" s="367" t="s">
        <v>16578</v>
      </c>
    </row>
    <row r="4567" spans="1:7">
      <c r="A4567" s="366" t="str">
        <f t="shared" si="71"/>
        <v>SINAPI-I 7186</v>
      </c>
      <c r="B4567" s="367" t="s">
        <v>8342</v>
      </c>
      <c r="C4567" s="367">
        <v>7186</v>
      </c>
      <c r="D4567" s="368" t="s">
        <v>16579</v>
      </c>
      <c r="E4567" s="367" t="s">
        <v>8327</v>
      </c>
      <c r="F4567" s="367" t="s">
        <v>16580</v>
      </c>
      <c r="G4567" s="367" t="s">
        <v>16580</v>
      </c>
    </row>
    <row r="4568" spans="1:7">
      <c r="A4568" s="366" t="str">
        <f t="shared" si="71"/>
        <v>SINAPI-I 7207</v>
      </c>
      <c r="B4568" s="367" t="s">
        <v>8342</v>
      </c>
      <c r="C4568" s="367">
        <v>7207</v>
      </c>
      <c r="D4568" s="368" t="s">
        <v>16581</v>
      </c>
      <c r="E4568" s="367" t="s">
        <v>8327</v>
      </c>
      <c r="F4568" s="367" t="s">
        <v>16582</v>
      </c>
      <c r="G4568" s="367" t="s">
        <v>16582</v>
      </c>
    </row>
    <row r="4569" spans="1:7">
      <c r="A4569" s="366" t="str">
        <f t="shared" si="71"/>
        <v>SINAPI-I 7194</v>
      </c>
      <c r="B4569" s="367" t="s">
        <v>8342</v>
      </c>
      <c r="C4569" s="367">
        <v>7194</v>
      </c>
      <c r="D4569" s="368" t="s">
        <v>16581</v>
      </c>
      <c r="E4569" s="367" t="s">
        <v>8464</v>
      </c>
      <c r="F4569" s="367" t="s">
        <v>10834</v>
      </c>
      <c r="G4569" s="367" t="s">
        <v>10834</v>
      </c>
    </row>
    <row r="4570" spans="1:7">
      <c r="A4570" s="366" t="str">
        <f t="shared" si="71"/>
        <v>SINAPI-I 7197</v>
      </c>
      <c r="B4570" s="367" t="s">
        <v>8342</v>
      </c>
      <c r="C4570" s="367">
        <v>7197</v>
      </c>
      <c r="D4570" s="368" t="s">
        <v>16583</v>
      </c>
      <c r="E4570" s="367" t="s">
        <v>8327</v>
      </c>
      <c r="F4570" s="367" t="s">
        <v>16584</v>
      </c>
      <c r="G4570" s="367" t="s">
        <v>16584</v>
      </c>
    </row>
    <row r="4571" spans="1:7">
      <c r="A4571" s="366" t="str">
        <f t="shared" si="71"/>
        <v>SINAPI-I 7192</v>
      </c>
      <c r="B4571" s="367" t="s">
        <v>8342</v>
      </c>
      <c r="C4571" s="367">
        <v>7192</v>
      </c>
      <c r="D4571" s="368" t="s">
        <v>16585</v>
      </c>
      <c r="E4571" s="367" t="s">
        <v>8327</v>
      </c>
      <c r="F4571" s="367" t="s">
        <v>16586</v>
      </c>
      <c r="G4571" s="367" t="s">
        <v>16586</v>
      </c>
    </row>
    <row r="4572" spans="1:7">
      <c r="A4572" s="366" t="str">
        <f t="shared" si="71"/>
        <v>SINAPI-I 7193</v>
      </c>
      <c r="B4572" s="367" t="s">
        <v>8342</v>
      </c>
      <c r="C4572" s="367">
        <v>7193</v>
      </c>
      <c r="D4572" s="368" t="s">
        <v>16587</v>
      </c>
      <c r="E4572" s="367" t="s">
        <v>8327</v>
      </c>
      <c r="F4572" s="367" t="s">
        <v>16588</v>
      </c>
      <c r="G4572" s="367" t="s">
        <v>16588</v>
      </c>
    </row>
    <row r="4573" spans="1:7">
      <c r="A4573" s="366" t="str">
        <f t="shared" si="71"/>
        <v>SINAPI-I 7189</v>
      </c>
      <c r="B4573" s="367" t="s">
        <v>8342</v>
      </c>
      <c r="C4573" s="367">
        <v>7189</v>
      </c>
      <c r="D4573" s="368" t="s">
        <v>16589</v>
      </c>
      <c r="E4573" s="367" t="s">
        <v>8327</v>
      </c>
      <c r="F4573" s="367" t="s">
        <v>10100</v>
      </c>
      <c r="G4573" s="367" t="s">
        <v>10100</v>
      </c>
    </row>
    <row r="4574" spans="1:7">
      <c r="A4574" s="366" t="str">
        <f t="shared" si="71"/>
        <v>SINAPI-I 7198</v>
      </c>
      <c r="B4574" s="367" t="s">
        <v>8342</v>
      </c>
      <c r="C4574" s="367">
        <v>7198</v>
      </c>
      <c r="D4574" s="368" t="s">
        <v>16590</v>
      </c>
      <c r="E4574" s="367" t="s">
        <v>8464</v>
      </c>
      <c r="F4574" s="367" t="s">
        <v>9846</v>
      </c>
      <c r="G4574" s="367" t="s">
        <v>9846</v>
      </c>
    </row>
    <row r="4575" spans="1:7">
      <c r="A4575" s="366" t="str">
        <f t="shared" si="71"/>
        <v>SINAPI-I 34402</v>
      </c>
      <c r="B4575" s="367" t="s">
        <v>8342</v>
      </c>
      <c r="C4575" s="367">
        <v>34402</v>
      </c>
      <c r="D4575" s="368" t="s">
        <v>16590</v>
      </c>
      <c r="E4575" s="367" t="s">
        <v>8327</v>
      </c>
      <c r="F4575" s="367" t="s">
        <v>16591</v>
      </c>
      <c r="G4575" s="367" t="s">
        <v>16591</v>
      </c>
    </row>
    <row r="4576" spans="1:7">
      <c r="A4576" s="366" t="str">
        <f t="shared" si="71"/>
        <v>SINAPI-I 7245</v>
      </c>
      <c r="B4576" s="367" t="s">
        <v>8342</v>
      </c>
      <c r="C4576" s="367">
        <v>7245</v>
      </c>
      <c r="D4576" s="368" t="s">
        <v>16592</v>
      </c>
      <c r="E4576" s="367" t="s">
        <v>8327</v>
      </c>
      <c r="F4576" s="367" t="s">
        <v>16593</v>
      </c>
      <c r="G4576" s="367" t="s">
        <v>16593</v>
      </c>
    </row>
    <row r="4577" spans="1:7">
      <c r="A4577" s="366" t="str">
        <f t="shared" si="71"/>
        <v>SINAPI-I 34425</v>
      </c>
      <c r="B4577" s="367" t="s">
        <v>8342</v>
      </c>
      <c r="C4577" s="367">
        <v>34425</v>
      </c>
      <c r="D4577" s="368" t="s">
        <v>16594</v>
      </c>
      <c r="E4577" s="367" t="s">
        <v>8327</v>
      </c>
      <c r="F4577" s="367" t="s">
        <v>16595</v>
      </c>
      <c r="G4577" s="367" t="s">
        <v>16595</v>
      </c>
    </row>
    <row r="4578" spans="1:7">
      <c r="A4578" s="366" t="str">
        <f t="shared" si="71"/>
        <v>SINAPI-I 7223</v>
      </c>
      <c r="B4578" s="367" t="s">
        <v>8342</v>
      </c>
      <c r="C4578" s="367">
        <v>7223</v>
      </c>
      <c r="D4578" s="368" t="s">
        <v>16596</v>
      </c>
      <c r="E4578" s="367" t="s">
        <v>8327</v>
      </c>
      <c r="F4578" s="367" t="s">
        <v>16597</v>
      </c>
      <c r="G4578" s="367" t="s">
        <v>16597</v>
      </c>
    </row>
    <row r="4579" spans="1:7">
      <c r="A4579" s="366" t="str">
        <f t="shared" si="71"/>
        <v>SINAPI-I 7234</v>
      </c>
      <c r="B4579" s="367" t="s">
        <v>8342</v>
      </c>
      <c r="C4579" s="367">
        <v>7234</v>
      </c>
      <c r="D4579" s="368" t="s">
        <v>16598</v>
      </c>
      <c r="E4579" s="367" t="s">
        <v>8327</v>
      </c>
      <c r="F4579" s="367" t="s">
        <v>16599</v>
      </c>
      <c r="G4579" s="367" t="s">
        <v>16599</v>
      </c>
    </row>
    <row r="4580" spans="1:7">
      <c r="A4580" s="366" t="str">
        <f t="shared" si="71"/>
        <v>SINAPI-I 7224</v>
      </c>
      <c r="B4580" s="367" t="s">
        <v>8342</v>
      </c>
      <c r="C4580" s="367">
        <v>7224</v>
      </c>
      <c r="D4580" s="368" t="s">
        <v>16600</v>
      </c>
      <c r="E4580" s="367" t="s">
        <v>8327</v>
      </c>
      <c r="F4580" s="367" t="s">
        <v>16601</v>
      </c>
      <c r="G4580" s="367" t="s">
        <v>16601</v>
      </c>
    </row>
    <row r="4581" spans="1:7">
      <c r="A4581" s="366" t="str">
        <f t="shared" si="71"/>
        <v>SINAPI-I 7221</v>
      </c>
      <c r="B4581" s="367" t="s">
        <v>8342</v>
      </c>
      <c r="C4581" s="367">
        <v>7221</v>
      </c>
      <c r="D4581" s="368" t="s">
        <v>16602</v>
      </c>
      <c r="E4581" s="367" t="s">
        <v>8464</v>
      </c>
      <c r="F4581" s="367" t="s">
        <v>16603</v>
      </c>
      <c r="G4581" s="367" t="s">
        <v>16603</v>
      </c>
    </row>
    <row r="4582" spans="1:7">
      <c r="A4582" s="366" t="str">
        <f t="shared" si="71"/>
        <v>SINAPI-I 7210</v>
      </c>
      <c r="B4582" s="367" t="s">
        <v>8342</v>
      </c>
      <c r="C4582" s="367">
        <v>7210</v>
      </c>
      <c r="D4582" s="368" t="s">
        <v>16602</v>
      </c>
      <c r="E4582" s="367" t="s">
        <v>8327</v>
      </c>
      <c r="F4582" s="367" t="s">
        <v>16604</v>
      </c>
      <c r="G4582" s="367" t="s">
        <v>16604</v>
      </c>
    </row>
    <row r="4583" spans="1:7">
      <c r="A4583" s="366" t="str">
        <f t="shared" si="71"/>
        <v>SINAPI-I 7225</v>
      </c>
      <c r="B4583" s="367" t="s">
        <v>8342</v>
      </c>
      <c r="C4583" s="367">
        <v>7225</v>
      </c>
      <c r="D4583" s="368" t="s">
        <v>16605</v>
      </c>
      <c r="E4583" s="367" t="s">
        <v>8327</v>
      </c>
      <c r="F4583" s="367" t="s">
        <v>16606</v>
      </c>
      <c r="G4583" s="367" t="s">
        <v>16606</v>
      </c>
    </row>
    <row r="4584" spans="1:7">
      <c r="A4584" s="366" t="str">
        <f t="shared" si="71"/>
        <v>SINAPI-I 7226</v>
      </c>
      <c r="B4584" s="367" t="s">
        <v>8342</v>
      </c>
      <c r="C4584" s="367">
        <v>7226</v>
      </c>
      <c r="D4584" s="368" t="s">
        <v>16607</v>
      </c>
      <c r="E4584" s="367" t="s">
        <v>8327</v>
      </c>
      <c r="F4584" s="367" t="s">
        <v>16608</v>
      </c>
      <c r="G4584" s="367" t="s">
        <v>16608</v>
      </c>
    </row>
    <row r="4585" spans="1:7">
      <c r="A4585" s="366" t="str">
        <f t="shared" si="71"/>
        <v>SINAPI-I 7236</v>
      </c>
      <c r="B4585" s="367" t="s">
        <v>8342</v>
      </c>
      <c r="C4585" s="367">
        <v>7236</v>
      </c>
      <c r="D4585" s="368" t="s">
        <v>16609</v>
      </c>
      <c r="E4585" s="367" t="s">
        <v>8327</v>
      </c>
      <c r="F4585" s="367" t="s">
        <v>16610</v>
      </c>
      <c r="G4585" s="367" t="s">
        <v>16610</v>
      </c>
    </row>
    <row r="4586" spans="1:7">
      <c r="A4586" s="366" t="str">
        <f t="shared" si="71"/>
        <v>SINAPI-I 7227</v>
      </c>
      <c r="B4586" s="367" t="s">
        <v>8342</v>
      </c>
      <c r="C4586" s="367">
        <v>7227</v>
      </c>
      <c r="D4586" s="368" t="s">
        <v>16611</v>
      </c>
      <c r="E4586" s="367" t="s">
        <v>8327</v>
      </c>
      <c r="F4586" s="367" t="s">
        <v>16612</v>
      </c>
      <c r="G4586" s="367" t="s">
        <v>16612</v>
      </c>
    </row>
    <row r="4587" spans="1:7">
      <c r="A4587" s="366" t="str">
        <f t="shared" si="71"/>
        <v>SINAPI-I 7212</v>
      </c>
      <c r="B4587" s="367" t="s">
        <v>8342</v>
      </c>
      <c r="C4587" s="367">
        <v>7212</v>
      </c>
      <c r="D4587" s="368" t="s">
        <v>16613</v>
      </c>
      <c r="E4587" s="367" t="s">
        <v>8327</v>
      </c>
      <c r="F4587" s="367" t="s">
        <v>16614</v>
      </c>
      <c r="G4587" s="367" t="s">
        <v>16614</v>
      </c>
    </row>
    <row r="4588" spans="1:7">
      <c r="A4588" s="366" t="str">
        <f t="shared" si="71"/>
        <v>SINAPI-I 7229</v>
      </c>
      <c r="B4588" s="367" t="s">
        <v>8342</v>
      </c>
      <c r="C4588" s="367">
        <v>7229</v>
      </c>
      <c r="D4588" s="368" t="s">
        <v>16615</v>
      </c>
      <c r="E4588" s="367" t="s">
        <v>8327</v>
      </c>
      <c r="F4588" s="367" t="s">
        <v>16616</v>
      </c>
      <c r="G4588" s="367" t="s">
        <v>16616</v>
      </c>
    </row>
    <row r="4589" spans="1:7">
      <c r="A4589" s="366" t="str">
        <f t="shared" si="71"/>
        <v>SINAPI-I 7230</v>
      </c>
      <c r="B4589" s="367" t="s">
        <v>8342</v>
      </c>
      <c r="C4589" s="367">
        <v>7230</v>
      </c>
      <c r="D4589" s="368" t="s">
        <v>16617</v>
      </c>
      <c r="E4589" s="367" t="s">
        <v>8327</v>
      </c>
      <c r="F4589" s="367" t="s">
        <v>16618</v>
      </c>
      <c r="G4589" s="367" t="s">
        <v>16618</v>
      </c>
    </row>
    <row r="4590" spans="1:7">
      <c r="A4590" s="366" t="str">
        <f t="shared" si="71"/>
        <v>SINAPI-I 7231</v>
      </c>
      <c r="B4590" s="367" t="s">
        <v>8342</v>
      </c>
      <c r="C4590" s="367">
        <v>7231</v>
      </c>
      <c r="D4590" s="368" t="s">
        <v>16619</v>
      </c>
      <c r="E4590" s="367" t="s">
        <v>8327</v>
      </c>
      <c r="F4590" s="367" t="s">
        <v>16620</v>
      </c>
      <c r="G4590" s="367" t="s">
        <v>16620</v>
      </c>
    </row>
    <row r="4591" spans="1:7">
      <c r="A4591" s="366" t="str">
        <f t="shared" si="71"/>
        <v>SINAPI-I 7220</v>
      </c>
      <c r="B4591" s="367" t="s">
        <v>8342</v>
      </c>
      <c r="C4591" s="367">
        <v>7220</v>
      </c>
      <c r="D4591" s="368" t="s">
        <v>16621</v>
      </c>
      <c r="E4591" s="367" t="s">
        <v>8327</v>
      </c>
      <c r="F4591" s="367" t="s">
        <v>16622</v>
      </c>
      <c r="G4591" s="367" t="s">
        <v>16622</v>
      </c>
    </row>
    <row r="4592" spans="1:7">
      <c r="A4592" s="366" t="str">
        <f t="shared" si="71"/>
        <v>SINAPI-I 34447</v>
      </c>
      <c r="B4592" s="367" t="s">
        <v>8342</v>
      </c>
      <c r="C4592" s="367">
        <v>34447</v>
      </c>
      <c r="D4592" s="368" t="s">
        <v>16623</v>
      </c>
      <c r="E4592" s="367" t="s">
        <v>8327</v>
      </c>
      <c r="F4592" s="367" t="s">
        <v>16624</v>
      </c>
      <c r="G4592" s="367" t="s">
        <v>16624</v>
      </c>
    </row>
    <row r="4593" spans="1:7">
      <c r="A4593" s="366" t="str">
        <f t="shared" si="71"/>
        <v>SINAPI-I 7233</v>
      </c>
      <c r="B4593" s="367" t="s">
        <v>8342</v>
      </c>
      <c r="C4593" s="367">
        <v>7233</v>
      </c>
      <c r="D4593" s="368" t="s">
        <v>16625</v>
      </c>
      <c r="E4593" s="367" t="s">
        <v>8327</v>
      </c>
      <c r="F4593" s="367" t="s">
        <v>16626</v>
      </c>
      <c r="G4593" s="367" t="s">
        <v>16626</v>
      </c>
    </row>
    <row r="4594" spans="1:7" ht="22.5">
      <c r="A4594" s="366" t="str">
        <f t="shared" si="71"/>
        <v>SINAPI-I 25007</v>
      </c>
      <c r="B4594" s="367" t="s">
        <v>8342</v>
      </c>
      <c r="C4594" s="367">
        <v>25007</v>
      </c>
      <c r="D4594" s="368" t="s">
        <v>16627</v>
      </c>
      <c r="E4594" s="367" t="s">
        <v>8464</v>
      </c>
      <c r="F4594" s="367" t="s">
        <v>16628</v>
      </c>
      <c r="G4594" s="367" t="s">
        <v>16628</v>
      </c>
    </row>
    <row r="4595" spans="1:7" ht="33.75">
      <c r="A4595" s="366" t="str">
        <f t="shared" si="71"/>
        <v>SINAPI-I 43071</v>
      </c>
      <c r="B4595" s="367" t="s">
        <v>8342</v>
      </c>
      <c r="C4595" s="367">
        <v>43071</v>
      </c>
      <c r="D4595" s="368" t="s">
        <v>16629</v>
      </c>
      <c r="E4595" s="367" t="s">
        <v>8464</v>
      </c>
      <c r="F4595" s="367" t="s">
        <v>16630</v>
      </c>
      <c r="G4595" s="367" t="s">
        <v>16630</v>
      </c>
    </row>
    <row r="4596" spans="1:7" ht="33.75">
      <c r="A4596" s="366" t="str">
        <f t="shared" si="71"/>
        <v>SINAPI-I 39520</v>
      </c>
      <c r="B4596" s="367" t="s">
        <v>8342</v>
      </c>
      <c r="C4596" s="367">
        <v>39520</v>
      </c>
      <c r="D4596" s="368" t="s">
        <v>16631</v>
      </c>
      <c r="E4596" s="367" t="s">
        <v>8464</v>
      </c>
      <c r="F4596" s="367" t="s">
        <v>16632</v>
      </c>
      <c r="G4596" s="367" t="s">
        <v>16632</v>
      </c>
    </row>
    <row r="4597" spans="1:7" ht="33.75">
      <c r="A4597" s="366" t="str">
        <f t="shared" si="71"/>
        <v>SINAPI-I 39521</v>
      </c>
      <c r="B4597" s="367" t="s">
        <v>8342</v>
      </c>
      <c r="C4597" s="367">
        <v>39521</v>
      </c>
      <c r="D4597" s="368" t="s">
        <v>16633</v>
      </c>
      <c r="E4597" s="367" t="s">
        <v>8464</v>
      </c>
      <c r="F4597" s="367" t="s">
        <v>16634</v>
      </c>
      <c r="G4597" s="367" t="s">
        <v>16634</v>
      </c>
    </row>
    <row r="4598" spans="1:7" ht="33.75">
      <c r="A4598" s="366" t="str">
        <f t="shared" si="71"/>
        <v>SINAPI-I 39522</v>
      </c>
      <c r="B4598" s="367" t="s">
        <v>8342</v>
      </c>
      <c r="C4598" s="367">
        <v>39522</v>
      </c>
      <c r="D4598" s="368" t="s">
        <v>16635</v>
      </c>
      <c r="E4598" s="367" t="s">
        <v>8464</v>
      </c>
      <c r="F4598" s="367" t="s">
        <v>16636</v>
      </c>
      <c r="G4598" s="367" t="s">
        <v>16636</v>
      </c>
    </row>
    <row r="4599" spans="1:7" ht="22.5">
      <c r="A4599" s="366" t="str">
        <f t="shared" si="71"/>
        <v>SINAPI-I 7243</v>
      </c>
      <c r="B4599" s="367" t="s">
        <v>8342</v>
      </c>
      <c r="C4599" s="367">
        <v>7243</v>
      </c>
      <c r="D4599" s="368" t="s">
        <v>16637</v>
      </c>
      <c r="E4599" s="367" t="s">
        <v>8464</v>
      </c>
      <c r="F4599" s="367" t="s">
        <v>16638</v>
      </c>
      <c r="G4599" s="367" t="s">
        <v>16638</v>
      </c>
    </row>
    <row r="4600" spans="1:7" ht="22.5">
      <c r="A4600" s="366" t="str">
        <f t="shared" si="71"/>
        <v>SINAPI-I 11067</v>
      </c>
      <c r="B4600" s="367" t="s">
        <v>8342</v>
      </c>
      <c r="C4600" s="367">
        <v>11067</v>
      </c>
      <c r="D4600" s="368" t="s">
        <v>16639</v>
      </c>
      <c r="E4600" s="367" t="s">
        <v>8327</v>
      </c>
      <c r="F4600" s="367" t="s">
        <v>16640</v>
      </c>
      <c r="G4600" s="367" t="s">
        <v>16640</v>
      </c>
    </row>
    <row r="4601" spans="1:7" ht="22.5">
      <c r="A4601" s="366" t="str">
        <f t="shared" si="71"/>
        <v>SINAPI-I 11068</v>
      </c>
      <c r="B4601" s="367" t="s">
        <v>8342</v>
      </c>
      <c r="C4601" s="367">
        <v>11068</v>
      </c>
      <c r="D4601" s="368" t="s">
        <v>16641</v>
      </c>
      <c r="E4601" s="367" t="s">
        <v>8327</v>
      </c>
      <c r="F4601" s="367" t="s">
        <v>16642</v>
      </c>
      <c r="G4601" s="367" t="s">
        <v>16642</v>
      </c>
    </row>
    <row r="4602" spans="1:7">
      <c r="A4602" s="366" t="str">
        <f t="shared" si="71"/>
        <v>SINAPI-I 7246</v>
      </c>
      <c r="B4602" s="367" t="s">
        <v>8342</v>
      </c>
      <c r="C4602" s="367">
        <v>7246</v>
      </c>
      <c r="D4602" s="368" t="s">
        <v>16643</v>
      </c>
      <c r="E4602" s="367" t="s">
        <v>8327</v>
      </c>
      <c r="F4602" s="367" t="s">
        <v>16644</v>
      </c>
      <c r="G4602" s="367" t="s">
        <v>16644</v>
      </c>
    </row>
    <row r="4603" spans="1:7">
      <c r="A4603" s="366" t="str">
        <f t="shared" si="71"/>
        <v>SINAPI-I 12869</v>
      </c>
      <c r="B4603" s="367" t="s">
        <v>8342</v>
      </c>
      <c r="C4603" s="367">
        <v>12869</v>
      </c>
      <c r="D4603" s="368" t="s">
        <v>16645</v>
      </c>
      <c r="E4603" s="367" t="s">
        <v>8344</v>
      </c>
      <c r="F4603" s="367" t="s">
        <v>10664</v>
      </c>
      <c r="G4603" s="367" t="s">
        <v>10665</v>
      </c>
    </row>
    <row r="4604" spans="1:7">
      <c r="A4604" s="366" t="str">
        <f t="shared" si="71"/>
        <v>SINAPI-I 41097</v>
      </c>
      <c r="B4604" s="367" t="s">
        <v>8342</v>
      </c>
      <c r="C4604" s="367">
        <v>41097</v>
      </c>
      <c r="D4604" s="368" t="s">
        <v>16646</v>
      </c>
      <c r="E4604" s="367" t="s">
        <v>8348</v>
      </c>
      <c r="F4604" s="367" t="s">
        <v>16647</v>
      </c>
      <c r="G4604" s="367" t="s">
        <v>16648</v>
      </c>
    </row>
    <row r="4605" spans="1:7" ht="22.5">
      <c r="A4605" s="366" t="str">
        <f t="shared" si="71"/>
        <v>SINAPI-I 1574</v>
      </c>
      <c r="B4605" s="367" t="s">
        <v>8342</v>
      </c>
      <c r="C4605" s="367">
        <v>1574</v>
      </c>
      <c r="D4605" s="368" t="s">
        <v>16649</v>
      </c>
      <c r="E4605" s="367" t="s">
        <v>8327</v>
      </c>
      <c r="F4605" s="367" t="s">
        <v>12266</v>
      </c>
      <c r="G4605" s="367" t="s">
        <v>12266</v>
      </c>
    </row>
    <row r="4606" spans="1:7" ht="22.5">
      <c r="A4606" s="366" t="str">
        <f t="shared" si="71"/>
        <v>SINAPI-I 1581</v>
      </c>
      <c r="B4606" s="367" t="s">
        <v>8342</v>
      </c>
      <c r="C4606" s="367">
        <v>1581</v>
      </c>
      <c r="D4606" s="368" t="s">
        <v>16650</v>
      </c>
      <c r="E4606" s="367" t="s">
        <v>8327</v>
      </c>
      <c r="F4606" s="367" t="s">
        <v>16651</v>
      </c>
      <c r="G4606" s="367" t="s">
        <v>16651</v>
      </c>
    </row>
    <row r="4607" spans="1:7" ht="22.5">
      <c r="A4607" s="366" t="str">
        <f t="shared" si="71"/>
        <v>SINAPI-I 1575</v>
      </c>
      <c r="B4607" s="367" t="s">
        <v>8342</v>
      </c>
      <c r="C4607" s="367">
        <v>1575</v>
      </c>
      <c r="D4607" s="368" t="s">
        <v>16652</v>
      </c>
      <c r="E4607" s="367" t="s">
        <v>8327</v>
      </c>
      <c r="F4607" s="367" t="s">
        <v>16653</v>
      </c>
      <c r="G4607" s="367" t="s">
        <v>16653</v>
      </c>
    </row>
    <row r="4608" spans="1:7" ht="22.5">
      <c r="A4608" s="366" t="str">
        <f t="shared" si="71"/>
        <v>SINAPI-I 1570</v>
      </c>
      <c r="B4608" s="367" t="s">
        <v>8342</v>
      </c>
      <c r="C4608" s="367">
        <v>1570</v>
      </c>
      <c r="D4608" s="368" t="s">
        <v>16654</v>
      </c>
      <c r="E4608" s="367" t="s">
        <v>8327</v>
      </c>
      <c r="F4608" s="367" t="s">
        <v>8631</v>
      </c>
      <c r="G4608" s="367" t="s">
        <v>8631</v>
      </c>
    </row>
    <row r="4609" spans="1:7" ht="22.5">
      <c r="A4609" s="366" t="str">
        <f t="shared" si="71"/>
        <v>SINAPI-I 1576</v>
      </c>
      <c r="B4609" s="367" t="s">
        <v>8342</v>
      </c>
      <c r="C4609" s="367">
        <v>1576</v>
      </c>
      <c r="D4609" s="368" t="s">
        <v>16655</v>
      </c>
      <c r="E4609" s="367" t="s">
        <v>8327</v>
      </c>
      <c r="F4609" s="367" t="s">
        <v>12173</v>
      </c>
      <c r="G4609" s="367" t="s">
        <v>12173</v>
      </c>
    </row>
    <row r="4610" spans="1:7" ht="22.5">
      <c r="A4610" s="366" t="str">
        <f t="shared" si="71"/>
        <v>SINAPI-I 1577</v>
      </c>
      <c r="B4610" s="367" t="s">
        <v>8342</v>
      </c>
      <c r="C4610" s="367">
        <v>1577</v>
      </c>
      <c r="D4610" s="368" t="s">
        <v>16656</v>
      </c>
      <c r="E4610" s="367" t="s">
        <v>8327</v>
      </c>
      <c r="F4610" s="367" t="s">
        <v>14330</v>
      </c>
      <c r="G4610" s="367" t="s">
        <v>14330</v>
      </c>
    </row>
    <row r="4611" spans="1:7" ht="22.5">
      <c r="A4611" s="366" t="str">
        <f t="shared" si="71"/>
        <v>SINAPI-I 1571</v>
      </c>
      <c r="B4611" s="367" t="s">
        <v>8342</v>
      </c>
      <c r="C4611" s="367">
        <v>1571</v>
      </c>
      <c r="D4611" s="368" t="s">
        <v>16657</v>
      </c>
      <c r="E4611" s="367" t="s">
        <v>8327</v>
      </c>
      <c r="F4611" s="367" t="s">
        <v>8616</v>
      </c>
      <c r="G4611" s="367" t="s">
        <v>8616</v>
      </c>
    </row>
    <row r="4612" spans="1:7" ht="22.5">
      <c r="A4612" s="366" t="str">
        <f t="shared" si="71"/>
        <v>SINAPI-I 1578</v>
      </c>
      <c r="B4612" s="367" t="s">
        <v>8342</v>
      </c>
      <c r="C4612" s="367">
        <v>1578</v>
      </c>
      <c r="D4612" s="368" t="s">
        <v>16658</v>
      </c>
      <c r="E4612" s="367" t="s">
        <v>8327</v>
      </c>
      <c r="F4612" s="367" t="s">
        <v>16659</v>
      </c>
      <c r="G4612" s="367" t="s">
        <v>16659</v>
      </c>
    </row>
    <row r="4613" spans="1:7" ht="22.5">
      <c r="A4613" s="366" t="str">
        <f t="shared" si="71"/>
        <v>SINAPI-I 1573</v>
      </c>
      <c r="B4613" s="367" t="s">
        <v>8342</v>
      </c>
      <c r="C4613" s="367">
        <v>1573</v>
      </c>
      <c r="D4613" s="368" t="s">
        <v>16660</v>
      </c>
      <c r="E4613" s="367" t="s">
        <v>8327</v>
      </c>
      <c r="F4613" s="367" t="s">
        <v>8379</v>
      </c>
      <c r="G4613" s="367" t="s">
        <v>8379</v>
      </c>
    </row>
    <row r="4614" spans="1:7" ht="22.5">
      <c r="A4614" s="366" t="str">
        <f t="shared" si="71"/>
        <v>SINAPI-I 1579</v>
      </c>
      <c r="B4614" s="367" t="s">
        <v>8342</v>
      </c>
      <c r="C4614" s="367">
        <v>1579</v>
      </c>
      <c r="D4614" s="368" t="s">
        <v>16661</v>
      </c>
      <c r="E4614" s="367" t="s">
        <v>8327</v>
      </c>
      <c r="F4614" s="367" t="s">
        <v>9076</v>
      </c>
      <c r="G4614" s="367" t="s">
        <v>9076</v>
      </c>
    </row>
    <row r="4615" spans="1:7" ht="22.5">
      <c r="A4615" s="366" t="str">
        <f t="shared" ref="A4615:A4678" si="72">CONCATENAR</f>
        <v>SINAPI-I 1580</v>
      </c>
      <c r="B4615" s="367" t="s">
        <v>8342</v>
      </c>
      <c r="C4615" s="367">
        <v>1580</v>
      </c>
      <c r="D4615" s="368" t="s">
        <v>16662</v>
      </c>
      <c r="E4615" s="367" t="s">
        <v>8327</v>
      </c>
      <c r="F4615" s="367" t="s">
        <v>12826</v>
      </c>
      <c r="G4615" s="367" t="s">
        <v>12826</v>
      </c>
    </row>
    <row r="4616" spans="1:7">
      <c r="A4616" s="366" t="str">
        <f t="shared" si="72"/>
        <v>SINAPI-I 7571</v>
      </c>
      <c r="B4616" s="367" t="s">
        <v>8342</v>
      </c>
      <c r="C4616" s="367">
        <v>7571</v>
      </c>
      <c r="D4616" s="368" t="s">
        <v>16663</v>
      </c>
      <c r="E4616" s="367" t="s">
        <v>8327</v>
      </c>
      <c r="F4616" s="367" t="s">
        <v>16664</v>
      </c>
      <c r="G4616" s="367" t="s">
        <v>16664</v>
      </c>
    </row>
    <row r="4617" spans="1:7">
      <c r="A4617" s="366" t="str">
        <f t="shared" si="72"/>
        <v>SINAPI-I 39321</v>
      </c>
      <c r="B4617" s="367" t="s">
        <v>8342</v>
      </c>
      <c r="C4617" s="367">
        <v>39321</v>
      </c>
      <c r="D4617" s="368" t="s">
        <v>16665</v>
      </c>
      <c r="E4617" s="367" t="s">
        <v>8327</v>
      </c>
      <c r="F4617" s="367" t="s">
        <v>16666</v>
      </c>
      <c r="G4617" s="367" t="s">
        <v>16666</v>
      </c>
    </row>
    <row r="4618" spans="1:7">
      <c r="A4618" s="366" t="str">
        <f t="shared" si="72"/>
        <v>SINAPI-I 39319</v>
      </c>
      <c r="B4618" s="367" t="s">
        <v>8342</v>
      </c>
      <c r="C4618" s="367">
        <v>39319</v>
      </c>
      <c r="D4618" s="368" t="s">
        <v>16667</v>
      </c>
      <c r="E4618" s="367" t="s">
        <v>8327</v>
      </c>
      <c r="F4618" s="367" t="s">
        <v>16668</v>
      </c>
      <c r="G4618" s="367" t="s">
        <v>16668</v>
      </c>
    </row>
    <row r="4619" spans="1:7">
      <c r="A4619" s="366" t="str">
        <f t="shared" si="72"/>
        <v>SINAPI-I 39320</v>
      </c>
      <c r="B4619" s="367" t="s">
        <v>8342</v>
      </c>
      <c r="C4619" s="367">
        <v>39320</v>
      </c>
      <c r="D4619" s="368" t="s">
        <v>16669</v>
      </c>
      <c r="E4619" s="367" t="s">
        <v>8327</v>
      </c>
      <c r="F4619" s="367" t="s">
        <v>16670</v>
      </c>
      <c r="G4619" s="367" t="s">
        <v>16670</v>
      </c>
    </row>
    <row r="4620" spans="1:7">
      <c r="A4620" s="366" t="str">
        <f t="shared" si="72"/>
        <v>SINAPI-I 1591</v>
      </c>
      <c r="B4620" s="367" t="s">
        <v>8342</v>
      </c>
      <c r="C4620" s="367">
        <v>1591</v>
      </c>
      <c r="D4620" s="368" t="s">
        <v>16671</v>
      </c>
      <c r="E4620" s="367" t="s">
        <v>8327</v>
      </c>
      <c r="F4620" s="367" t="s">
        <v>15663</v>
      </c>
      <c r="G4620" s="367" t="s">
        <v>15663</v>
      </c>
    </row>
    <row r="4621" spans="1:7">
      <c r="A4621" s="366" t="str">
        <f t="shared" si="72"/>
        <v>SINAPI-I 1547</v>
      </c>
      <c r="B4621" s="367" t="s">
        <v>8342</v>
      </c>
      <c r="C4621" s="367">
        <v>1547</v>
      </c>
      <c r="D4621" s="368" t="s">
        <v>16672</v>
      </c>
      <c r="E4621" s="367" t="s">
        <v>8327</v>
      </c>
      <c r="F4621" s="367" t="s">
        <v>16673</v>
      </c>
      <c r="G4621" s="367" t="s">
        <v>16673</v>
      </c>
    </row>
    <row r="4622" spans="1:7">
      <c r="A4622" s="366" t="str">
        <f t="shared" si="72"/>
        <v>SINAPI-I 38196</v>
      </c>
      <c r="B4622" s="367" t="s">
        <v>8342</v>
      </c>
      <c r="C4622" s="367">
        <v>38196</v>
      </c>
      <c r="D4622" s="368" t="s">
        <v>16674</v>
      </c>
      <c r="E4622" s="367" t="s">
        <v>8327</v>
      </c>
      <c r="F4622" s="367" t="s">
        <v>14422</v>
      </c>
      <c r="G4622" s="367" t="s">
        <v>14422</v>
      </c>
    </row>
    <row r="4623" spans="1:7">
      <c r="A4623" s="366" t="str">
        <f t="shared" si="72"/>
        <v>SINAPI-I 1543</v>
      </c>
      <c r="B4623" s="367" t="s">
        <v>8342</v>
      </c>
      <c r="C4623" s="367">
        <v>1543</v>
      </c>
      <c r="D4623" s="368" t="s">
        <v>16675</v>
      </c>
      <c r="E4623" s="367" t="s">
        <v>8327</v>
      </c>
      <c r="F4623" s="367" t="s">
        <v>16676</v>
      </c>
      <c r="G4623" s="367" t="s">
        <v>16676</v>
      </c>
    </row>
    <row r="4624" spans="1:7">
      <c r="A4624" s="366" t="str">
        <f t="shared" si="72"/>
        <v>SINAPI-I 1585</v>
      </c>
      <c r="B4624" s="367" t="s">
        <v>8342</v>
      </c>
      <c r="C4624" s="367">
        <v>1585</v>
      </c>
      <c r="D4624" s="368" t="s">
        <v>16677</v>
      </c>
      <c r="E4624" s="367" t="s">
        <v>8327</v>
      </c>
      <c r="F4624" s="367" t="s">
        <v>16659</v>
      </c>
      <c r="G4624" s="367" t="s">
        <v>16659</v>
      </c>
    </row>
    <row r="4625" spans="1:7">
      <c r="A4625" s="366" t="str">
        <f t="shared" si="72"/>
        <v>SINAPI-I 1593</v>
      </c>
      <c r="B4625" s="367" t="s">
        <v>8342</v>
      </c>
      <c r="C4625" s="367">
        <v>1593</v>
      </c>
      <c r="D4625" s="368" t="s">
        <v>16678</v>
      </c>
      <c r="E4625" s="367" t="s">
        <v>8327</v>
      </c>
      <c r="F4625" s="367" t="s">
        <v>16679</v>
      </c>
      <c r="G4625" s="367" t="s">
        <v>16679</v>
      </c>
    </row>
    <row r="4626" spans="1:7">
      <c r="A4626" s="366" t="str">
        <f t="shared" si="72"/>
        <v>SINAPI-I 11838</v>
      </c>
      <c r="B4626" s="367" t="s">
        <v>8342</v>
      </c>
      <c r="C4626" s="367">
        <v>11838</v>
      </c>
      <c r="D4626" s="368" t="s">
        <v>16680</v>
      </c>
      <c r="E4626" s="367" t="s">
        <v>8327</v>
      </c>
      <c r="F4626" s="367" t="s">
        <v>16681</v>
      </c>
      <c r="G4626" s="367" t="s">
        <v>16681</v>
      </c>
    </row>
    <row r="4627" spans="1:7">
      <c r="A4627" s="366" t="str">
        <f t="shared" si="72"/>
        <v>SINAPI-I 1594</v>
      </c>
      <c r="B4627" s="367" t="s">
        <v>8342</v>
      </c>
      <c r="C4627" s="367">
        <v>1594</v>
      </c>
      <c r="D4627" s="368" t="s">
        <v>16682</v>
      </c>
      <c r="E4627" s="367" t="s">
        <v>8327</v>
      </c>
      <c r="F4627" s="367" t="s">
        <v>16683</v>
      </c>
      <c r="G4627" s="367" t="s">
        <v>16683</v>
      </c>
    </row>
    <row r="4628" spans="1:7">
      <c r="A4628" s="366" t="str">
        <f t="shared" si="72"/>
        <v>SINAPI-I 1586</v>
      </c>
      <c r="B4628" s="367" t="s">
        <v>8342</v>
      </c>
      <c r="C4628" s="367">
        <v>1586</v>
      </c>
      <c r="D4628" s="368" t="s">
        <v>16684</v>
      </c>
      <c r="E4628" s="367" t="s">
        <v>8327</v>
      </c>
      <c r="F4628" s="367" t="s">
        <v>11566</v>
      </c>
      <c r="G4628" s="367" t="s">
        <v>11566</v>
      </c>
    </row>
    <row r="4629" spans="1:7">
      <c r="A4629" s="366" t="str">
        <f t="shared" si="72"/>
        <v>SINAPI-I 11839</v>
      </c>
      <c r="B4629" s="367" t="s">
        <v>8342</v>
      </c>
      <c r="C4629" s="367">
        <v>11839</v>
      </c>
      <c r="D4629" s="368" t="s">
        <v>16685</v>
      </c>
      <c r="E4629" s="367" t="s">
        <v>8327</v>
      </c>
      <c r="F4629" s="367" t="s">
        <v>14513</v>
      </c>
      <c r="G4629" s="367" t="s">
        <v>14513</v>
      </c>
    </row>
    <row r="4630" spans="1:7">
      <c r="A4630" s="366" t="str">
        <f t="shared" si="72"/>
        <v>SINAPI-I 1587</v>
      </c>
      <c r="B4630" s="367" t="s">
        <v>8342</v>
      </c>
      <c r="C4630" s="367">
        <v>1587</v>
      </c>
      <c r="D4630" s="368" t="s">
        <v>16686</v>
      </c>
      <c r="E4630" s="367" t="s">
        <v>8327</v>
      </c>
      <c r="F4630" s="367" t="s">
        <v>16687</v>
      </c>
      <c r="G4630" s="367" t="s">
        <v>16687</v>
      </c>
    </row>
    <row r="4631" spans="1:7">
      <c r="A4631" s="366" t="str">
        <f t="shared" si="72"/>
        <v>SINAPI-I 1545</v>
      </c>
      <c r="B4631" s="367" t="s">
        <v>8342</v>
      </c>
      <c r="C4631" s="367">
        <v>1545</v>
      </c>
      <c r="D4631" s="368" t="s">
        <v>16688</v>
      </c>
      <c r="E4631" s="367" t="s">
        <v>8327</v>
      </c>
      <c r="F4631" s="367" t="s">
        <v>16689</v>
      </c>
      <c r="G4631" s="367" t="s">
        <v>16689</v>
      </c>
    </row>
    <row r="4632" spans="1:7">
      <c r="A4632" s="366" t="str">
        <f t="shared" si="72"/>
        <v>SINAPI-I 1588</v>
      </c>
      <c r="B4632" s="367" t="s">
        <v>8342</v>
      </c>
      <c r="C4632" s="367">
        <v>1588</v>
      </c>
      <c r="D4632" s="368" t="s">
        <v>16690</v>
      </c>
      <c r="E4632" s="367" t="s">
        <v>8327</v>
      </c>
      <c r="F4632" s="367" t="s">
        <v>16691</v>
      </c>
      <c r="G4632" s="367" t="s">
        <v>16691</v>
      </c>
    </row>
    <row r="4633" spans="1:7">
      <c r="A4633" s="366" t="str">
        <f t="shared" si="72"/>
        <v>SINAPI-I 1535</v>
      </c>
      <c r="B4633" s="367" t="s">
        <v>8342</v>
      </c>
      <c r="C4633" s="367">
        <v>1535</v>
      </c>
      <c r="D4633" s="368" t="s">
        <v>16692</v>
      </c>
      <c r="E4633" s="367" t="s">
        <v>8327</v>
      </c>
      <c r="F4633" s="367" t="s">
        <v>16693</v>
      </c>
      <c r="G4633" s="367" t="s">
        <v>16693</v>
      </c>
    </row>
    <row r="4634" spans="1:7">
      <c r="A4634" s="366" t="str">
        <f t="shared" si="72"/>
        <v>SINAPI-I 1589</v>
      </c>
      <c r="B4634" s="367" t="s">
        <v>8342</v>
      </c>
      <c r="C4634" s="367">
        <v>1589</v>
      </c>
      <c r="D4634" s="368" t="s">
        <v>16694</v>
      </c>
      <c r="E4634" s="367" t="s">
        <v>8327</v>
      </c>
      <c r="F4634" s="367" t="s">
        <v>16695</v>
      </c>
      <c r="G4634" s="367" t="s">
        <v>16695</v>
      </c>
    </row>
    <row r="4635" spans="1:7">
      <c r="A4635" s="366" t="str">
        <f t="shared" si="72"/>
        <v>SINAPI-I 1546</v>
      </c>
      <c r="B4635" s="367" t="s">
        <v>8342</v>
      </c>
      <c r="C4635" s="367">
        <v>1546</v>
      </c>
      <c r="D4635" s="368" t="s">
        <v>16696</v>
      </c>
      <c r="E4635" s="367" t="s">
        <v>8327</v>
      </c>
      <c r="F4635" s="367" t="s">
        <v>16697</v>
      </c>
      <c r="G4635" s="367" t="s">
        <v>16697</v>
      </c>
    </row>
    <row r="4636" spans="1:7">
      <c r="A4636" s="366" t="str">
        <f t="shared" si="72"/>
        <v>SINAPI-I 1590</v>
      </c>
      <c r="B4636" s="367" t="s">
        <v>8342</v>
      </c>
      <c r="C4636" s="367">
        <v>1590</v>
      </c>
      <c r="D4636" s="368" t="s">
        <v>16698</v>
      </c>
      <c r="E4636" s="367" t="s">
        <v>8327</v>
      </c>
      <c r="F4636" s="367" t="s">
        <v>16699</v>
      </c>
      <c r="G4636" s="367" t="s">
        <v>16699</v>
      </c>
    </row>
    <row r="4637" spans="1:7">
      <c r="A4637" s="366" t="str">
        <f t="shared" si="72"/>
        <v>SINAPI-I 1542</v>
      </c>
      <c r="B4637" s="367" t="s">
        <v>8342</v>
      </c>
      <c r="C4637" s="367">
        <v>1542</v>
      </c>
      <c r="D4637" s="368" t="s">
        <v>16700</v>
      </c>
      <c r="E4637" s="367" t="s">
        <v>8327</v>
      </c>
      <c r="F4637" s="367" t="s">
        <v>16701</v>
      </c>
      <c r="G4637" s="367" t="s">
        <v>16701</v>
      </c>
    </row>
    <row r="4638" spans="1:7" ht="22.5">
      <c r="A4638" s="366" t="str">
        <f t="shared" si="72"/>
        <v>SINAPI-I 38415</v>
      </c>
      <c r="B4638" s="367" t="s">
        <v>8342</v>
      </c>
      <c r="C4638" s="367">
        <v>38415</v>
      </c>
      <c r="D4638" s="368" t="s">
        <v>16702</v>
      </c>
      <c r="E4638" s="367" t="s">
        <v>8327</v>
      </c>
      <c r="F4638" s="367" t="s">
        <v>16703</v>
      </c>
      <c r="G4638" s="367" t="s">
        <v>16703</v>
      </c>
    </row>
    <row r="4639" spans="1:7" ht="22.5">
      <c r="A4639" s="366" t="str">
        <f t="shared" si="72"/>
        <v>SINAPI-I 38414</v>
      </c>
      <c r="B4639" s="367" t="s">
        <v>8342</v>
      </c>
      <c r="C4639" s="367">
        <v>38414</v>
      </c>
      <c r="D4639" s="368" t="s">
        <v>16704</v>
      </c>
      <c r="E4639" s="367" t="s">
        <v>8327</v>
      </c>
      <c r="F4639" s="367" t="s">
        <v>16705</v>
      </c>
      <c r="G4639" s="367" t="s">
        <v>16705</v>
      </c>
    </row>
    <row r="4640" spans="1:7">
      <c r="A4640" s="366" t="str">
        <f t="shared" si="72"/>
        <v>SINAPI-I 38128</v>
      </c>
      <c r="B4640" s="367" t="s">
        <v>8342</v>
      </c>
      <c r="C4640" s="367">
        <v>38128</v>
      </c>
      <c r="D4640" s="368" t="s">
        <v>16706</v>
      </c>
      <c r="E4640" s="367" t="s">
        <v>8574</v>
      </c>
      <c r="F4640" s="367" t="s">
        <v>9228</v>
      </c>
      <c r="G4640" s="367" t="s">
        <v>9228</v>
      </c>
    </row>
    <row r="4641" spans="1:7">
      <c r="A4641" s="366" t="str">
        <f t="shared" si="72"/>
        <v>SINAPI-I 7253</v>
      </c>
      <c r="B4641" s="367" t="s">
        <v>8342</v>
      </c>
      <c r="C4641" s="367">
        <v>7253</v>
      </c>
      <c r="D4641" s="368" t="s">
        <v>16707</v>
      </c>
      <c r="E4641" s="367" t="s">
        <v>8879</v>
      </c>
      <c r="F4641" s="367" t="s">
        <v>9479</v>
      </c>
      <c r="G4641" s="367" t="s">
        <v>9479</v>
      </c>
    </row>
    <row r="4642" spans="1:7">
      <c r="A4642" s="366" t="str">
        <f t="shared" si="72"/>
        <v>SINAPI-I 4806</v>
      </c>
      <c r="B4642" s="367" t="s">
        <v>8342</v>
      </c>
      <c r="C4642" s="367">
        <v>4806</v>
      </c>
      <c r="D4642" s="368" t="s">
        <v>16708</v>
      </c>
      <c r="E4642" s="367" t="s">
        <v>8523</v>
      </c>
      <c r="F4642" s="367" t="s">
        <v>10179</v>
      </c>
      <c r="G4642" s="367" t="s">
        <v>10179</v>
      </c>
    </row>
    <row r="4643" spans="1:7">
      <c r="A4643" s="366" t="str">
        <f t="shared" si="72"/>
        <v>SINAPI-I 34401</v>
      </c>
      <c r="B4643" s="367" t="s">
        <v>8342</v>
      </c>
      <c r="C4643" s="367">
        <v>34401</v>
      </c>
      <c r="D4643" s="368" t="s">
        <v>16709</v>
      </c>
      <c r="E4643" s="367" t="s">
        <v>8327</v>
      </c>
      <c r="F4643" s="367" t="s">
        <v>16710</v>
      </c>
      <c r="G4643" s="367" t="s">
        <v>16710</v>
      </c>
    </row>
    <row r="4644" spans="1:7">
      <c r="A4644" s="366" t="str">
        <f t="shared" si="72"/>
        <v>SINAPI-I 7258</v>
      </c>
      <c r="B4644" s="367" t="s">
        <v>8342</v>
      </c>
      <c r="C4644" s="367">
        <v>7258</v>
      </c>
      <c r="D4644" s="368" t="s">
        <v>16711</v>
      </c>
      <c r="E4644" s="367" t="s">
        <v>8327</v>
      </c>
      <c r="F4644" s="367" t="s">
        <v>16712</v>
      </c>
      <c r="G4644" s="367" t="s">
        <v>16712</v>
      </c>
    </row>
    <row r="4645" spans="1:7">
      <c r="A4645" s="366" t="str">
        <f t="shared" si="72"/>
        <v>SINAPI-I 7260</v>
      </c>
      <c r="B4645" s="367" t="s">
        <v>8342</v>
      </c>
      <c r="C4645" s="367">
        <v>7260</v>
      </c>
      <c r="D4645" s="368" t="s">
        <v>16713</v>
      </c>
      <c r="E4645" s="367" t="s">
        <v>8327</v>
      </c>
      <c r="F4645" s="367" t="s">
        <v>16714</v>
      </c>
      <c r="G4645" s="367" t="s">
        <v>16714</v>
      </c>
    </row>
    <row r="4646" spans="1:7">
      <c r="A4646" s="366" t="str">
        <f t="shared" si="72"/>
        <v>SINAPI-I 7256</v>
      </c>
      <c r="B4646" s="367" t="s">
        <v>8342</v>
      </c>
      <c r="C4646" s="367">
        <v>7256</v>
      </c>
      <c r="D4646" s="368" t="s">
        <v>16715</v>
      </c>
      <c r="E4646" s="367" t="s">
        <v>8327</v>
      </c>
      <c r="F4646" s="367" t="s">
        <v>12987</v>
      </c>
      <c r="G4646" s="367" t="s">
        <v>12987</v>
      </c>
    </row>
    <row r="4647" spans="1:7">
      <c r="A4647" s="366" t="str">
        <f t="shared" si="72"/>
        <v>SINAPI-I 34400</v>
      </c>
      <c r="B4647" s="367" t="s">
        <v>8342</v>
      </c>
      <c r="C4647" s="367">
        <v>34400</v>
      </c>
      <c r="D4647" s="368" t="s">
        <v>16716</v>
      </c>
      <c r="E4647" s="367" t="s">
        <v>8327</v>
      </c>
      <c r="F4647" s="367" t="s">
        <v>14610</v>
      </c>
      <c r="G4647" s="367" t="s">
        <v>14610</v>
      </c>
    </row>
    <row r="4648" spans="1:7">
      <c r="A4648" s="366" t="str">
        <f t="shared" si="72"/>
        <v>SINAPI-I 10617</v>
      </c>
      <c r="B4648" s="367" t="s">
        <v>8342</v>
      </c>
      <c r="C4648" s="367">
        <v>10617</v>
      </c>
      <c r="D4648" s="368" t="s">
        <v>16717</v>
      </c>
      <c r="E4648" s="367" t="s">
        <v>8327</v>
      </c>
      <c r="F4648" s="367" t="s">
        <v>9854</v>
      </c>
      <c r="G4648" s="367" t="s">
        <v>9854</v>
      </c>
    </row>
    <row r="4649" spans="1:7">
      <c r="A4649" s="366" t="str">
        <f t="shared" si="72"/>
        <v>SINAPI-I 7274</v>
      </c>
      <c r="B4649" s="367" t="s">
        <v>8342</v>
      </c>
      <c r="C4649" s="367">
        <v>7274</v>
      </c>
      <c r="D4649" s="368" t="s">
        <v>16718</v>
      </c>
      <c r="E4649" s="367" t="s">
        <v>8327</v>
      </c>
      <c r="F4649" s="367" t="s">
        <v>15328</v>
      </c>
      <c r="G4649" s="367" t="s">
        <v>15328</v>
      </c>
    </row>
    <row r="4650" spans="1:7">
      <c r="A4650" s="366" t="str">
        <f t="shared" si="72"/>
        <v>SINAPI-I 11663</v>
      </c>
      <c r="B4650" s="367" t="s">
        <v>8342</v>
      </c>
      <c r="C4650" s="367">
        <v>11663</v>
      </c>
      <c r="D4650" s="368" t="s">
        <v>16719</v>
      </c>
      <c r="E4650" s="367" t="s">
        <v>8327</v>
      </c>
      <c r="F4650" s="367" t="s">
        <v>16720</v>
      </c>
      <c r="G4650" s="367" t="s">
        <v>16720</v>
      </c>
    </row>
    <row r="4651" spans="1:7">
      <c r="A4651" s="366" t="str">
        <f t="shared" si="72"/>
        <v>SINAPI-I 154</v>
      </c>
      <c r="B4651" s="367" t="s">
        <v>8342</v>
      </c>
      <c r="C4651" s="367">
        <v>154</v>
      </c>
      <c r="D4651" s="368" t="s">
        <v>16721</v>
      </c>
      <c r="E4651" s="367" t="s">
        <v>8551</v>
      </c>
      <c r="F4651" s="367" t="s">
        <v>16722</v>
      </c>
      <c r="G4651" s="367" t="s">
        <v>16722</v>
      </c>
    </row>
    <row r="4652" spans="1:7">
      <c r="A4652" s="366" t="str">
        <f t="shared" si="72"/>
        <v>SINAPI-I 38121</v>
      </c>
      <c r="B4652" s="367" t="s">
        <v>8342</v>
      </c>
      <c r="C4652" s="367">
        <v>38121</v>
      </c>
      <c r="D4652" s="368" t="s">
        <v>16723</v>
      </c>
      <c r="E4652" s="367" t="s">
        <v>8551</v>
      </c>
      <c r="F4652" s="367" t="s">
        <v>13858</v>
      </c>
      <c r="G4652" s="367" t="s">
        <v>13858</v>
      </c>
    </row>
    <row r="4653" spans="1:7">
      <c r="A4653" s="366" t="str">
        <f t="shared" si="72"/>
        <v>SINAPI-I 7343</v>
      </c>
      <c r="B4653" s="367" t="s">
        <v>8342</v>
      </c>
      <c r="C4653" s="367">
        <v>7343</v>
      </c>
      <c r="D4653" s="368" t="s">
        <v>16724</v>
      </c>
      <c r="E4653" s="367" t="s">
        <v>8551</v>
      </c>
      <c r="F4653" s="367" t="s">
        <v>8885</v>
      </c>
      <c r="G4653" s="367" t="s">
        <v>8885</v>
      </c>
    </row>
    <row r="4654" spans="1:7">
      <c r="A4654" s="366" t="str">
        <f t="shared" si="72"/>
        <v>SINAPI-I 7350</v>
      </c>
      <c r="B4654" s="367" t="s">
        <v>8342</v>
      </c>
      <c r="C4654" s="367">
        <v>7350</v>
      </c>
      <c r="D4654" s="368" t="s">
        <v>16725</v>
      </c>
      <c r="E4654" s="367" t="s">
        <v>8551</v>
      </c>
      <c r="F4654" s="367" t="s">
        <v>16726</v>
      </c>
      <c r="G4654" s="367" t="s">
        <v>16726</v>
      </c>
    </row>
    <row r="4655" spans="1:7">
      <c r="A4655" s="366" t="str">
        <f t="shared" si="72"/>
        <v>SINAPI-I 7348</v>
      </c>
      <c r="B4655" s="367" t="s">
        <v>8342</v>
      </c>
      <c r="C4655" s="367">
        <v>7348</v>
      </c>
      <c r="D4655" s="368" t="s">
        <v>16727</v>
      </c>
      <c r="E4655" s="367" t="s">
        <v>8551</v>
      </c>
      <c r="F4655" s="367" t="s">
        <v>10919</v>
      </c>
      <c r="G4655" s="367" t="s">
        <v>10919</v>
      </c>
    </row>
    <row r="4656" spans="1:7">
      <c r="A4656" s="366" t="str">
        <f t="shared" si="72"/>
        <v>SINAPI-I 7356</v>
      </c>
      <c r="B4656" s="367" t="s">
        <v>8342</v>
      </c>
      <c r="C4656" s="367">
        <v>7356</v>
      </c>
      <c r="D4656" s="368" t="s">
        <v>16728</v>
      </c>
      <c r="E4656" s="367" t="s">
        <v>8551</v>
      </c>
      <c r="F4656" s="367" t="s">
        <v>12252</v>
      </c>
      <c r="G4656" s="367" t="s">
        <v>12252</v>
      </c>
    </row>
    <row r="4657" spans="1:7">
      <c r="A4657" s="366" t="str">
        <f t="shared" si="72"/>
        <v>SINAPI-I 7313</v>
      </c>
      <c r="B4657" s="367" t="s">
        <v>8342</v>
      </c>
      <c r="C4657" s="367">
        <v>7313</v>
      </c>
      <c r="D4657" s="368" t="s">
        <v>16729</v>
      </c>
      <c r="E4657" s="367" t="s">
        <v>8551</v>
      </c>
      <c r="F4657" s="367" t="s">
        <v>11321</v>
      </c>
      <c r="G4657" s="367" t="s">
        <v>11321</v>
      </c>
    </row>
    <row r="4658" spans="1:7">
      <c r="A4658" s="366" t="str">
        <f t="shared" si="72"/>
        <v>SINAPI-I 7319</v>
      </c>
      <c r="B4658" s="367" t="s">
        <v>8342</v>
      </c>
      <c r="C4658" s="367">
        <v>7319</v>
      </c>
      <c r="D4658" s="368" t="s">
        <v>16730</v>
      </c>
      <c r="E4658" s="367" t="s">
        <v>8551</v>
      </c>
      <c r="F4658" s="367" t="s">
        <v>16731</v>
      </c>
      <c r="G4658" s="367" t="s">
        <v>16731</v>
      </c>
    </row>
    <row r="4659" spans="1:7">
      <c r="A4659" s="366" t="str">
        <f t="shared" si="72"/>
        <v>SINAPI-I 38119</v>
      </c>
      <c r="B4659" s="367" t="s">
        <v>8342</v>
      </c>
      <c r="C4659" s="367">
        <v>38119</v>
      </c>
      <c r="D4659" s="368" t="s">
        <v>16732</v>
      </c>
      <c r="E4659" s="367" t="s">
        <v>8551</v>
      </c>
      <c r="F4659" s="367" t="s">
        <v>16733</v>
      </c>
      <c r="G4659" s="367" t="s">
        <v>16733</v>
      </c>
    </row>
    <row r="4660" spans="1:7">
      <c r="A4660" s="366" t="str">
        <f t="shared" si="72"/>
        <v>SINAPI-I 7314</v>
      </c>
      <c r="B4660" s="367" t="s">
        <v>8342</v>
      </c>
      <c r="C4660" s="367">
        <v>7314</v>
      </c>
      <c r="D4660" s="368" t="s">
        <v>16734</v>
      </c>
      <c r="E4660" s="367" t="s">
        <v>8551</v>
      </c>
      <c r="F4660" s="367" t="s">
        <v>16735</v>
      </c>
      <c r="G4660" s="367" t="s">
        <v>16735</v>
      </c>
    </row>
    <row r="4661" spans="1:7">
      <c r="A4661" s="366" t="str">
        <f t="shared" si="72"/>
        <v>SINAPI-I 38131</v>
      </c>
      <c r="B4661" s="367" t="s">
        <v>8342</v>
      </c>
      <c r="C4661" s="367">
        <v>38131</v>
      </c>
      <c r="D4661" s="368" t="s">
        <v>16736</v>
      </c>
      <c r="E4661" s="367" t="s">
        <v>8551</v>
      </c>
      <c r="F4661" s="367" t="s">
        <v>16737</v>
      </c>
      <c r="G4661" s="367" t="s">
        <v>16737</v>
      </c>
    </row>
    <row r="4662" spans="1:7">
      <c r="A4662" s="366" t="str">
        <f t="shared" si="72"/>
        <v>SINAPI-I 7304</v>
      </c>
      <c r="B4662" s="367" t="s">
        <v>8342</v>
      </c>
      <c r="C4662" s="367">
        <v>7304</v>
      </c>
      <c r="D4662" s="368" t="s">
        <v>16738</v>
      </c>
      <c r="E4662" s="367" t="s">
        <v>8551</v>
      </c>
      <c r="F4662" s="367" t="s">
        <v>13076</v>
      </c>
      <c r="G4662" s="367" t="s">
        <v>13076</v>
      </c>
    </row>
    <row r="4663" spans="1:7">
      <c r="A4663" s="366" t="str">
        <f t="shared" si="72"/>
        <v>SINAPI-I 7293</v>
      </c>
      <c r="B4663" s="367" t="s">
        <v>8342</v>
      </c>
      <c r="C4663" s="367">
        <v>7293</v>
      </c>
      <c r="D4663" s="368" t="s">
        <v>16739</v>
      </c>
      <c r="E4663" s="367" t="s">
        <v>8551</v>
      </c>
      <c r="F4663" s="367" t="s">
        <v>16740</v>
      </c>
      <c r="G4663" s="367" t="s">
        <v>16740</v>
      </c>
    </row>
    <row r="4664" spans="1:7">
      <c r="A4664" s="366" t="str">
        <f t="shared" si="72"/>
        <v>SINAPI-I 7311</v>
      </c>
      <c r="B4664" s="367" t="s">
        <v>8342</v>
      </c>
      <c r="C4664" s="367">
        <v>7311</v>
      </c>
      <c r="D4664" s="368" t="s">
        <v>16741</v>
      </c>
      <c r="E4664" s="367" t="s">
        <v>8551</v>
      </c>
      <c r="F4664" s="367" t="s">
        <v>16742</v>
      </c>
      <c r="G4664" s="367" t="s">
        <v>16742</v>
      </c>
    </row>
    <row r="4665" spans="1:7">
      <c r="A4665" s="366" t="str">
        <f t="shared" si="72"/>
        <v>SINAPI-I 7292</v>
      </c>
      <c r="B4665" s="367" t="s">
        <v>8342</v>
      </c>
      <c r="C4665" s="367">
        <v>7292</v>
      </c>
      <c r="D4665" s="368" t="s">
        <v>16743</v>
      </c>
      <c r="E4665" s="367" t="s">
        <v>8551</v>
      </c>
      <c r="F4665" s="367" t="s">
        <v>16744</v>
      </c>
      <c r="G4665" s="367" t="s">
        <v>16744</v>
      </c>
    </row>
    <row r="4666" spans="1:7">
      <c r="A4666" s="366" t="str">
        <f t="shared" si="72"/>
        <v>SINAPI-I 7288</v>
      </c>
      <c r="B4666" s="367" t="s">
        <v>8342</v>
      </c>
      <c r="C4666" s="367">
        <v>7288</v>
      </c>
      <c r="D4666" s="368" t="s">
        <v>16745</v>
      </c>
      <c r="E4666" s="367" t="s">
        <v>8551</v>
      </c>
      <c r="F4666" s="367" t="s">
        <v>14865</v>
      </c>
      <c r="G4666" s="367" t="s">
        <v>14865</v>
      </c>
    </row>
    <row r="4667" spans="1:7">
      <c r="A4667" s="366" t="str">
        <f t="shared" si="72"/>
        <v>SINAPI-I 35693</v>
      </c>
      <c r="B4667" s="367" t="s">
        <v>8342</v>
      </c>
      <c r="C4667" s="367">
        <v>35693</v>
      </c>
      <c r="D4667" s="368" t="s">
        <v>16746</v>
      </c>
      <c r="E4667" s="367" t="s">
        <v>8551</v>
      </c>
      <c r="F4667" s="367" t="s">
        <v>16747</v>
      </c>
      <c r="G4667" s="367" t="s">
        <v>16747</v>
      </c>
    </row>
    <row r="4668" spans="1:7">
      <c r="A4668" s="366" t="str">
        <f t="shared" si="72"/>
        <v>SINAPI-I 35692</v>
      </c>
      <c r="B4668" s="367" t="s">
        <v>8342</v>
      </c>
      <c r="C4668" s="367">
        <v>35692</v>
      </c>
      <c r="D4668" s="368" t="s">
        <v>16748</v>
      </c>
      <c r="E4668" s="367" t="s">
        <v>8551</v>
      </c>
      <c r="F4668" s="367" t="s">
        <v>16749</v>
      </c>
      <c r="G4668" s="367" t="s">
        <v>16749</v>
      </c>
    </row>
    <row r="4669" spans="1:7">
      <c r="A4669" s="366" t="str">
        <f t="shared" si="72"/>
        <v>SINAPI-I 7342</v>
      </c>
      <c r="B4669" s="367" t="s">
        <v>8342</v>
      </c>
      <c r="C4669" s="367">
        <v>7342</v>
      </c>
      <c r="D4669" s="368" t="s">
        <v>16750</v>
      </c>
      <c r="E4669" s="367" t="s">
        <v>8574</v>
      </c>
      <c r="F4669" s="367" t="s">
        <v>16653</v>
      </c>
      <c r="G4669" s="367" t="s">
        <v>16653</v>
      </c>
    </row>
    <row r="4670" spans="1:7">
      <c r="A4670" s="366" t="str">
        <f t="shared" si="72"/>
        <v>SINAPI-I 7306</v>
      </c>
      <c r="B4670" s="367" t="s">
        <v>8342</v>
      </c>
      <c r="C4670" s="367">
        <v>7306</v>
      </c>
      <c r="D4670" s="368" t="s">
        <v>16751</v>
      </c>
      <c r="E4670" s="367" t="s">
        <v>8551</v>
      </c>
      <c r="F4670" s="367" t="s">
        <v>16752</v>
      </c>
      <c r="G4670" s="367" t="s">
        <v>16752</v>
      </c>
    </row>
    <row r="4671" spans="1:7" ht="22.5">
      <c r="A4671" s="366" t="str">
        <f t="shared" si="72"/>
        <v>SINAPI-I 39574</v>
      </c>
      <c r="B4671" s="367" t="s">
        <v>8342</v>
      </c>
      <c r="C4671" s="367">
        <v>39574</v>
      </c>
      <c r="D4671" s="368" t="s">
        <v>16753</v>
      </c>
      <c r="E4671" s="367" t="s">
        <v>8327</v>
      </c>
      <c r="F4671" s="367" t="s">
        <v>9573</v>
      </c>
      <c r="G4671" s="367" t="s">
        <v>9573</v>
      </c>
    </row>
    <row r="4672" spans="1:7">
      <c r="A4672" s="366" t="str">
        <f t="shared" si="72"/>
        <v>SINAPI-I 11060</v>
      </c>
      <c r="B4672" s="367" t="s">
        <v>8342</v>
      </c>
      <c r="C4672" s="367">
        <v>11060</v>
      </c>
      <c r="D4672" s="368" t="s">
        <v>16754</v>
      </c>
      <c r="E4672" s="367" t="s">
        <v>8327</v>
      </c>
      <c r="F4672" s="367" t="s">
        <v>16755</v>
      </c>
      <c r="G4672" s="367" t="s">
        <v>16755</v>
      </c>
    </row>
    <row r="4673" spans="1:7">
      <c r="A4673" s="366" t="str">
        <f t="shared" si="72"/>
        <v>SINAPI-I 37401</v>
      </c>
      <c r="B4673" s="367" t="s">
        <v>8342</v>
      </c>
      <c r="C4673" s="367">
        <v>37401</v>
      </c>
      <c r="D4673" s="368" t="s">
        <v>16756</v>
      </c>
      <c r="E4673" s="367" t="s">
        <v>8327</v>
      </c>
      <c r="F4673" s="367" t="s">
        <v>14748</v>
      </c>
      <c r="G4673" s="367" t="s">
        <v>14748</v>
      </c>
    </row>
    <row r="4674" spans="1:7">
      <c r="A4674" s="366" t="str">
        <f t="shared" si="72"/>
        <v>SINAPI-I 7525</v>
      </c>
      <c r="B4674" s="367" t="s">
        <v>8342</v>
      </c>
      <c r="C4674" s="367">
        <v>7525</v>
      </c>
      <c r="D4674" s="368" t="s">
        <v>16757</v>
      </c>
      <c r="E4674" s="367" t="s">
        <v>8327</v>
      </c>
      <c r="F4674" s="367" t="s">
        <v>10805</v>
      </c>
      <c r="G4674" s="367" t="s">
        <v>10805</v>
      </c>
    </row>
    <row r="4675" spans="1:7">
      <c r="A4675" s="366" t="str">
        <f t="shared" si="72"/>
        <v>SINAPI-I 7524</v>
      </c>
      <c r="B4675" s="367" t="s">
        <v>8342</v>
      </c>
      <c r="C4675" s="367">
        <v>7524</v>
      </c>
      <c r="D4675" s="368" t="s">
        <v>16758</v>
      </c>
      <c r="E4675" s="367" t="s">
        <v>8327</v>
      </c>
      <c r="F4675" s="367" t="s">
        <v>16759</v>
      </c>
      <c r="G4675" s="367" t="s">
        <v>16759</v>
      </c>
    </row>
    <row r="4676" spans="1:7">
      <c r="A4676" s="366" t="str">
        <f t="shared" si="72"/>
        <v>SINAPI-I 38105</v>
      </c>
      <c r="B4676" s="367" t="s">
        <v>8342</v>
      </c>
      <c r="C4676" s="367">
        <v>38105</v>
      </c>
      <c r="D4676" s="368" t="s">
        <v>16760</v>
      </c>
      <c r="E4676" s="367" t="s">
        <v>8327</v>
      </c>
      <c r="F4676" s="367" t="s">
        <v>16761</v>
      </c>
      <c r="G4676" s="367" t="s">
        <v>16761</v>
      </c>
    </row>
    <row r="4677" spans="1:7" ht="22.5">
      <c r="A4677" s="366" t="str">
        <f t="shared" si="72"/>
        <v>SINAPI-I 38084</v>
      </c>
      <c r="B4677" s="367" t="s">
        <v>8342</v>
      </c>
      <c r="C4677" s="367">
        <v>38084</v>
      </c>
      <c r="D4677" s="368" t="s">
        <v>16762</v>
      </c>
      <c r="E4677" s="367" t="s">
        <v>8327</v>
      </c>
      <c r="F4677" s="367" t="s">
        <v>13858</v>
      </c>
      <c r="G4677" s="367" t="s">
        <v>13858</v>
      </c>
    </row>
    <row r="4678" spans="1:7">
      <c r="A4678" s="366" t="str">
        <f t="shared" si="72"/>
        <v>SINAPI-I 38103</v>
      </c>
      <c r="B4678" s="367" t="s">
        <v>8342</v>
      </c>
      <c r="C4678" s="367">
        <v>38103</v>
      </c>
      <c r="D4678" s="368" t="s">
        <v>16763</v>
      </c>
      <c r="E4678" s="367" t="s">
        <v>8327</v>
      </c>
      <c r="F4678" s="367" t="s">
        <v>9347</v>
      </c>
      <c r="G4678" s="367" t="s">
        <v>9347</v>
      </c>
    </row>
    <row r="4679" spans="1:7">
      <c r="A4679" s="366" t="str">
        <f t="shared" ref="A4679:A4742" si="73">CONCATENAR</f>
        <v>SINAPI-I 38082</v>
      </c>
      <c r="B4679" s="367" t="s">
        <v>8342</v>
      </c>
      <c r="C4679" s="367">
        <v>38082</v>
      </c>
      <c r="D4679" s="368" t="s">
        <v>16764</v>
      </c>
      <c r="E4679" s="367" t="s">
        <v>8327</v>
      </c>
      <c r="F4679" s="367" t="s">
        <v>16765</v>
      </c>
      <c r="G4679" s="367" t="s">
        <v>16765</v>
      </c>
    </row>
    <row r="4680" spans="1:7">
      <c r="A4680" s="366" t="str">
        <f t="shared" si="73"/>
        <v>SINAPI-I 38104</v>
      </c>
      <c r="B4680" s="367" t="s">
        <v>8342</v>
      </c>
      <c r="C4680" s="367">
        <v>38104</v>
      </c>
      <c r="D4680" s="368" t="s">
        <v>16766</v>
      </c>
      <c r="E4680" s="367" t="s">
        <v>8327</v>
      </c>
      <c r="F4680" s="367" t="s">
        <v>16767</v>
      </c>
      <c r="G4680" s="367" t="s">
        <v>16767</v>
      </c>
    </row>
    <row r="4681" spans="1:7">
      <c r="A4681" s="366" t="str">
        <f t="shared" si="73"/>
        <v>SINAPI-I 38083</v>
      </c>
      <c r="B4681" s="367" t="s">
        <v>8342</v>
      </c>
      <c r="C4681" s="367">
        <v>38083</v>
      </c>
      <c r="D4681" s="368" t="s">
        <v>16768</v>
      </c>
      <c r="E4681" s="367" t="s">
        <v>8327</v>
      </c>
      <c r="F4681" s="367" t="s">
        <v>16769</v>
      </c>
      <c r="G4681" s="367" t="s">
        <v>16769</v>
      </c>
    </row>
    <row r="4682" spans="1:7">
      <c r="A4682" s="366" t="str">
        <f t="shared" si="73"/>
        <v>SINAPI-I 38101</v>
      </c>
      <c r="B4682" s="367" t="s">
        <v>8342</v>
      </c>
      <c r="C4682" s="367">
        <v>38101</v>
      </c>
      <c r="D4682" s="368" t="s">
        <v>16770</v>
      </c>
      <c r="E4682" s="367" t="s">
        <v>8327</v>
      </c>
      <c r="F4682" s="367" t="s">
        <v>9078</v>
      </c>
      <c r="G4682" s="367" t="s">
        <v>9078</v>
      </c>
    </row>
    <row r="4683" spans="1:7">
      <c r="A4683" s="366" t="str">
        <f t="shared" si="73"/>
        <v>SINAPI-I 7528</v>
      </c>
      <c r="B4683" s="367" t="s">
        <v>8342</v>
      </c>
      <c r="C4683" s="367">
        <v>7528</v>
      </c>
      <c r="D4683" s="368" t="s">
        <v>16771</v>
      </c>
      <c r="E4683" s="367" t="s">
        <v>8327</v>
      </c>
      <c r="F4683" s="367" t="s">
        <v>11659</v>
      </c>
      <c r="G4683" s="367" t="s">
        <v>11659</v>
      </c>
    </row>
    <row r="4684" spans="1:7">
      <c r="A4684" s="366" t="str">
        <f t="shared" si="73"/>
        <v>SINAPI-I 12147</v>
      </c>
      <c r="B4684" s="367" t="s">
        <v>8342</v>
      </c>
      <c r="C4684" s="367">
        <v>12147</v>
      </c>
      <c r="D4684" s="368" t="s">
        <v>16772</v>
      </c>
      <c r="E4684" s="367" t="s">
        <v>8327</v>
      </c>
      <c r="F4684" s="367" t="s">
        <v>11156</v>
      </c>
      <c r="G4684" s="367" t="s">
        <v>11156</v>
      </c>
    </row>
    <row r="4685" spans="1:7">
      <c r="A4685" s="366" t="str">
        <f t="shared" si="73"/>
        <v>SINAPI-I 38075</v>
      </c>
      <c r="B4685" s="367" t="s">
        <v>8342</v>
      </c>
      <c r="C4685" s="367">
        <v>38075</v>
      </c>
      <c r="D4685" s="368" t="s">
        <v>16773</v>
      </c>
      <c r="E4685" s="367" t="s">
        <v>8327</v>
      </c>
      <c r="F4685" s="367" t="s">
        <v>16774</v>
      </c>
      <c r="G4685" s="367" t="s">
        <v>16774</v>
      </c>
    </row>
    <row r="4686" spans="1:7">
      <c r="A4686" s="366" t="str">
        <f t="shared" si="73"/>
        <v>SINAPI-I 38102</v>
      </c>
      <c r="B4686" s="367" t="s">
        <v>8342</v>
      </c>
      <c r="C4686" s="367">
        <v>38102</v>
      </c>
      <c r="D4686" s="368" t="s">
        <v>16775</v>
      </c>
      <c r="E4686" s="367" t="s">
        <v>8327</v>
      </c>
      <c r="F4686" s="367" t="s">
        <v>12498</v>
      </c>
      <c r="G4686" s="367" t="s">
        <v>12498</v>
      </c>
    </row>
    <row r="4687" spans="1:7" ht="22.5">
      <c r="A4687" s="366" t="str">
        <f t="shared" si="73"/>
        <v>SINAPI-I 38076</v>
      </c>
      <c r="B4687" s="367" t="s">
        <v>8342</v>
      </c>
      <c r="C4687" s="367">
        <v>38076</v>
      </c>
      <c r="D4687" s="368" t="s">
        <v>16776</v>
      </c>
      <c r="E4687" s="367" t="s">
        <v>8327</v>
      </c>
      <c r="F4687" s="367" t="s">
        <v>16777</v>
      </c>
      <c r="G4687" s="367" t="s">
        <v>16777</v>
      </c>
    </row>
    <row r="4688" spans="1:7">
      <c r="A4688" s="366" t="str">
        <f t="shared" si="73"/>
        <v>SINAPI-I 7592</v>
      </c>
      <c r="B4688" s="367" t="s">
        <v>8342</v>
      </c>
      <c r="C4688" s="367">
        <v>7592</v>
      </c>
      <c r="D4688" s="368" t="s">
        <v>16778</v>
      </c>
      <c r="E4688" s="367" t="s">
        <v>8344</v>
      </c>
      <c r="F4688" s="367" t="s">
        <v>16779</v>
      </c>
      <c r="G4688" s="367" t="s">
        <v>16780</v>
      </c>
    </row>
    <row r="4689" spans="1:7">
      <c r="A4689" s="366" t="str">
        <f t="shared" si="73"/>
        <v>SINAPI-I 40820</v>
      </c>
      <c r="B4689" s="367" t="s">
        <v>8342</v>
      </c>
      <c r="C4689" s="367">
        <v>40820</v>
      </c>
      <c r="D4689" s="368" t="s">
        <v>16781</v>
      </c>
      <c r="E4689" s="367" t="s">
        <v>8348</v>
      </c>
      <c r="F4689" s="367" t="s">
        <v>16782</v>
      </c>
      <c r="G4689" s="367" t="s">
        <v>16783</v>
      </c>
    </row>
    <row r="4690" spans="1:7">
      <c r="A4690" s="366" t="str">
        <f t="shared" si="73"/>
        <v>SINAPI-I 11762</v>
      </c>
      <c r="B4690" s="367" t="s">
        <v>8342</v>
      </c>
      <c r="C4690" s="367">
        <v>11762</v>
      </c>
      <c r="D4690" s="368" t="s">
        <v>16784</v>
      </c>
      <c r="E4690" s="367" t="s">
        <v>8327</v>
      </c>
      <c r="F4690" s="367" t="s">
        <v>16785</v>
      </c>
      <c r="G4690" s="367" t="s">
        <v>16785</v>
      </c>
    </row>
    <row r="4691" spans="1:7">
      <c r="A4691" s="366" t="str">
        <f t="shared" si="73"/>
        <v>SINAPI-I 13418</v>
      </c>
      <c r="B4691" s="367" t="s">
        <v>8342</v>
      </c>
      <c r="C4691" s="367">
        <v>13418</v>
      </c>
      <c r="D4691" s="368" t="s">
        <v>16786</v>
      </c>
      <c r="E4691" s="367" t="s">
        <v>8327</v>
      </c>
      <c r="F4691" s="367" t="s">
        <v>16787</v>
      </c>
      <c r="G4691" s="367" t="s">
        <v>16787</v>
      </c>
    </row>
    <row r="4692" spans="1:7">
      <c r="A4692" s="366" t="str">
        <f t="shared" si="73"/>
        <v>SINAPI-I 13984</v>
      </c>
      <c r="B4692" s="367" t="s">
        <v>8342</v>
      </c>
      <c r="C4692" s="367">
        <v>13984</v>
      </c>
      <c r="D4692" s="368" t="s">
        <v>16788</v>
      </c>
      <c r="E4692" s="367" t="s">
        <v>8327</v>
      </c>
      <c r="F4692" s="367" t="s">
        <v>16789</v>
      </c>
      <c r="G4692" s="367" t="s">
        <v>16789</v>
      </c>
    </row>
    <row r="4693" spans="1:7">
      <c r="A4693" s="366" t="str">
        <f t="shared" si="73"/>
        <v>SINAPI-I 11772</v>
      </c>
      <c r="B4693" s="367" t="s">
        <v>8342</v>
      </c>
      <c r="C4693" s="367">
        <v>11772</v>
      </c>
      <c r="D4693" s="368" t="s">
        <v>16790</v>
      </c>
      <c r="E4693" s="367" t="s">
        <v>8327</v>
      </c>
      <c r="F4693" s="367" t="s">
        <v>16791</v>
      </c>
      <c r="G4693" s="367" t="s">
        <v>16791</v>
      </c>
    </row>
    <row r="4694" spans="1:7">
      <c r="A4694" s="366" t="str">
        <f t="shared" si="73"/>
        <v>SINAPI-I 36795</v>
      </c>
      <c r="B4694" s="367" t="s">
        <v>8342</v>
      </c>
      <c r="C4694" s="367">
        <v>36795</v>
      </c>
      <c r="D4694" s="368" t="s">
        <v>16792</v>
      </c>
      <c r="E4694" s="367" t="s">
        <v>8327</v>
      </c>
      <c r="F4694" s="367" t="s">
        <v>16793</v>
      </c>
      <c r="G4694" s="367" t="s">
        <v>16793</v>
      </c>
    </row>
    <row r="4695" spans="1:7">
      <c r="A4695" s="366" t="str">
        <f t="shared" si="73"/>
        <v>SINAPI-I 36796</v>
      </c>
      <c r="B4695" s="367" t="s">
        <v>8342</v>
      </c>
      <c r="C4695" s="367">
        <v>36796</v>
      </c>
      <c r="D4695" s="368" t="s">
        <v>16794</v>
      </c>
      <c r="E4695" s="367" t="s">
        <v>8327</v>
      </c>
      <c r="F4695" s="367" t="s">
        <v>16795</v>
      </c>
      <c r="G4695" s="367" t="s">
        <v>16795</v>
      </c>
    </row>
    <row r="4696" spans="1:7">
      <c r="A4696" s="366" t="str">
        <f t="shared" si="73"/>
        <v>SINAPI-I 36791</v>
      </c>
      <c r="B4696" s="367" t="s">
        <v>8342</v>
      </c>
      <c r="C4696" s="367">
        <v>36791</v>
      </c>
      <c r="D4696" s="368" t="s">
        <v>16796</v>
      </c>
      <c r="E4696" s="367" t="s">
        <v>8327</v>
      </c>
      <c r="F4696" s="367" t="s">
        <v>16797</v>
      </c>
      <c r="G4696" s="367" t="s">
        <v>16797</v>
      </c>
    </row>
    <row r="4697" spans="1:7">
      <c r="A4697" s="366" t="str">
        <f t="shared" si="73"/>
        <v>SINAPI-I 13415</v>
      </c>
      <c r="B4697" s="367" t="s">
        <v>8342</v>
      </c>
      <c r="C4697" s="367">
        <v>13415</v>
      </c>
      <c r="D4697" s="368" t="s">
        <v>16798</v>
      </c>
      <c r="E4697" s="367" t="s">
        <v>8327</v>
      </c>
      <c r="F4697" s="367" t="s">
        <v>16799</v>
      </c>
      <c r="G4697" s="367" t="s">
        <v>16799</v>
      </c>
    </row>
    <row r="4698" spans="1:7">
      <c r="A4698" s="366" t="str">
        <f t="shared" si="73"/>
        <v>SINAPI-I 36792</v>
      </c>
      <c r="B4698" s="367" t="s">
        <v>8342</v>
      </c>
      <c r="C4698" s="367">
        <v>36792</v>
      </c>
      <c r="D4698" s="368" t="s">
        <v>16800</v>
      </c>
      <c r="E4698" s="367" t="s">
        <v>8327</v>
      </c>
      <c r="F4698" s="367" t="s">
        <v>16801</v>
      </c>
      <c r="G4698" s="367" t="s">
        <v>16801</v>
      </c>
    </row>
    <row r="4699" spans="1:7">
      <c r="A4699" s="366" t="str">
        <f t="shared" si="73"/>
        <v>SINAPI-I 11773</v>
      </c>
      <c r="B4699" s="367" t="s">
        <v>8342</v>
      </c>
      <c r="C4699" s="367">
        <v>11773</v>
      </c>
      <c r="D4699" s="368" t="s">
        <v>16802</v>
      </c>
      <c r="E4699" s="367" t="s">
        <v>8327</v>
      </c>
      <c r="F4699" s="367" t="s">
        <v>12712</v>
      </c>
      <c r="G4699" s="367" t="s">
        <v>12712</v>
      </c>
    </row>
    <row r="4700" spans="1:7">
      <c r="A4700" s="366" t="str">
        <f t="shared" si="73"/>
        <v>SINAPI-I 11775</v>
      </c>
      <c r="B4700" s="367" t="s">
        <v>8342</v>
      </c>
      <c r="C4700" s="367">
        <v>11775</v>
      </c>
      <c r="D4700" s="368" t="s">
        <v>16803</v>
      </c>
      <c r="E4700" s="367" t="s">
        <v>8327</v>
      </c>
      <c r="F4700" s="367" t="s">
        <v>16804</v>
      </c>
      <c r="G4700" s="367" t="s">
        <v>16804</v>
      </c>
    </row>
    <row r="4701" spans="1:7">
      <c r="A4701" s="366" t="str">
        <f t="shared" si="73"/>
        <v>SINAPI-I 13983</v>
      </c>
      <c r="B4701" s="367" t="s">
        <v>8342</v>
      </c>
      <c r="C4701" s="367">
        <v>13983</v>
      </c>
      <c r="D4701" s="368" t="s">
        <v>16805</v>
      </c>
      <c r="E4701" s="367" t="s">
        <v>8327</v>
      </c>
      <c r="F4701" s="367" t="s">
        <v>16806</v>
      </c>
      <c r="G4701" s="367" t="s">
        <v>16806</v>
      </c>
    </row>
    <row r="4702" spans="1:7">
      <c r="A4702" s="366" t="str">
        <f t="shared" si="73"/>
        <v>SINAPI-I 13416</v>
      </c>
      <c r="B4702" s="367" t="s">
        <v>8342</v>
      </c>
      <c r="C4702" s="367">
        <v>13416</v>
      </c>
      <c r="D4702" s="368" t="s">
        <v>16807</v>
      </c>
      <c r="E4702" s="367" t="s">
        <v>8327</v>
      </c>
      <c r="F4702" s="367" t="s">
        <v>16808</v>
      </c>
      <c r="G4702" s="367" t="s">
        <v>16808</v>
      </c>
    </row>
    <row r="4703" spans="1:7">
      <c r="A4703" s="366" t="str">
        <f t="shared" si="73"/>
        <v>SINAPI-I 13417</v>
      </c>
      <c r="B4703" s="367" t="s">
        <v>8342</v>
      </c>
      <c r="C4703" s="367">
        <v>13417</v>
      </c>
      <c r="D4703" s="368" t="s">
        <v>16809</v>
      </c>
      <c r="E4703" s="367" t="s">
        <v>8327</v>
      </c>
      <c r="F4703" s="367" t="s">
        <v>16810</v>
      </c>
      <c r="G4703" s="367" t="s">
        <v>16810</v>
      </c>
    </row>
    <row r="4704" spans="1:7">
      <c r="A4704" s="366" t="str">
        <f t="shared" si="73"/>
        <v>SINAPI-I 7604</v>
      </c>
      <c r="B4704" s="367" t="s">
        <v>8342</v>
      </c>
      <c r="C4704" s="367">
        <v>7604</v>
      </c>
      <c r="D4704" s="368" t="s">
        <v>16811</v>
      </c>
      <c r="E4704" s="367" t="s">
        <v>8327</v>
      </c>
      <c r="F4704" s="367" t="s">
        <v>16812</v>
      </c>
      <c r="G4704" s="367" t="s">
        <v>16812</v>
      </c>
    </row>
    <row r="4705" spans="1:7" ht="22.5">
      <c r="A4705" s="366" t="str">
        <f t="shared" si="73"/>
        <v>SINAPI-I 11763</v>
      </c>
      <c r="B4705" s="367" t="s">
        <v>8342</v>
      </c>
      <c r="C4705" s="367">
        <v>11763</v>
      </c>
      <c r="D4705" s="368" t="s">
        <v>16813</v>
      </c>
      <c r="E4705" s="367" t="s">
        <v>8327</v>
      </c>
      <c r="F4705" s="367" t="s">
        <v>16814</v>
      </c>
      <c r="G4705" s="367" t="s">
        <v>16814</v>
      </c>
    </row>
    <row r="4706" spans="1:7" ht="22.5">
      <c r="A4706" s="366" t="str">
        <f t="shared" si="73"/>
        <v>SINAPI-I 11764</v>
      </c>
      <c r="B4706" s="367" t="s">
        <v>8342</v>
      </c>
      <c r="C4706" s="367">
        <v>11764</v>
      </c>
      <c r="D4706" s="368" t="s">
        <v>16815</v>
      </c>
      <c r="E4706" s="367" t="s">
        <v>8327</v>
      </c>
      <c r="F4706" s="367" t="s">
        <v>16816</v>
      </c>
      <c r="G4706" s="367" t="s">
        <v>16816</v>
      </c>
    </row>
    <row r="4707" spans="1:7">
      <c r="A4707" s="366" t="str">
        <f t="shared" si="73"/>
        <v>SINAPI-I 11829</v>
      </c>
      <c r="B4707" s="367" t="s">
        <v>8342</v>
      </c>
      <c r="C4707" s="367">
        <v>11829</v>
      </c>
      <c r="D4707" s="368" t="s">
        <v>16817</v>
      </c>
      <c r="E4707" s="367" t="s">
        <v>8327</v>
      </c>
      <c r="F4707" s="367" t="s">
        <v>16818</v>
      </c>
      <c r="G4707" s="367" t="s">
        <v>16818</v>
      </c>
    </row>
    <row r="4708" spans="1:7">
      <c r="A4708" s="366" t="str">
        <f t="shared" si="73"/>
        <v>SINAPI-I 11825</v>
      </c>
      <c r="B4708" s="367" t="s">
        <v>8342</v>
      </c>
      <c r="C4708" s="367">
        <v>11825</v>
      </c>
      <c r="D4708" s="368" t="s">
        <v>16819</v>
      </c>
      <c r="E4708" s="367" t="s">
        <v>8327</v>
      </c>
      <c r="F4708" s="367" t="s">
        <v>15211</v>
      </c>
      <c r="G4708" s="367" t="s">
        <v>15211</v>
      </c>
    </row>
    <row r="4709" spans="1:7">
      <c r="A4709" s="366" t="str">
        <f t="shared" si="73"/>
        <v>SINAPI-I 11767</v>
      </c>
      <c r="B4709" s="367" t="s">
        <v>8342</v>
      </c>
      <c r="C4709" s="367">
        <v>11767</v>
      </c>
      <c r="D4709" s="368" t="s">
        <v>16820</v>
      </c>
      <c r="E4709" s="367" t="s">
        <v>8327</v>
      </c>
      <c r="F4709" s="367" t="s">
        <v>16821</v>
      </c>
      <c r="G4709" s="367" t="s">
        <v>16821</v>
      </c>
    </row>
    <row r="4710" spans="1:7">
      <c r="A4710" s="366" t="str">
        <f t="shared" si="73"/>
        <v>SINAPI-I 11830</v>
      </c>
      <c r="B4710" s="367" t="s">
        <v>8342</v>
      </c>
      <c r="C4710" s="367">
        <v>11830</v>
      </c>
      <c r="D4710" s="368" t="s">
        <v>16822</v>
      </c>
      <c r="E4710" s="367" t="s">
        <v>8327</v>
      </c>
      <c r="F4710" s="367" t="s">
        <v>16823</v>
      </c>
      <c r="G4710" s="367" t="s">
        <v>16823</v>
      </c>
    </row>
    <row r="4711" spans="1:7">
      <c r="A4711" s="366" t="str">
        <f t="shared" si="73"/>
        <v>SINAPI-I 11766</v>
      </c>
      <c r="B4711" s="367" t="s">
        <v>8342</v>
      </c>
      <c r="C4711" s="367">
        <v>11766</v>
      </c>
      <c r="D4711" s="368" t="s">
        <v>16824</v>
      </c>
      <c r="E4711" s="367" t="s">
        <v>8327</v>
      </c>
      <c r="F4711" s="367" t="s">
        <v>16825</v>
      </c>
      <c r="G4711" s="367" t="s">
        <v>16825</v>
      </c>
    </row>
    <row r="4712" spans="1:7">
      <c r="A4712" s="366" t="str">
        <f t="shared" si="73"/>
        <v>SINAPI-I 11765</v>
      </c>
      <c r="B4712" s="367" t="s">
        <v>8342</v>
      </c>
      <c r="C4712" s="367">
        <v>11765</v>
      </c>
      <c r="D4712" s="368" t="s">
        <v>16826</v>
      </c>
      <c r="E4712" s="367" t="s">
        <v>8327</v>
      </c>
      <c r="F4712" s="367" t="s">
        <v>16827</v>
      </c>
      <c r="G4712" s="367" t="s">
        <v>16827</v>
      </c>
    </row>
    <row r="4713" spans="1:7">
      <c r="A4713" s="366" t="str">
        <f t="shared" si="73"/>
        <v>SINAPI-I 11824</v>
      </c>
      <c r="B4713" s="367" t="s">
        <v>8342</v>
      </c>
      <c r="C4713" s="367">
        <v>11824</v>
      </c>
      <c r="D4713" s="368" t="s">
        <v>16828</v>
      </c>
      <c r="E4713" s="367" t="s">
        <v>8327</v>
      </c>
      <c r="F4713" s="367" t="s">
        <v>16829</v>
      </c>
      <c r="G4713" s="367" t="s">
        <v>16829</v>
      </c>
    </row>
    <row r="4714" spans="1:7">
      <c r="A4714" s="366" t="str">
        <f t="shared" si="73"/>
        <v>SINAPI-I 11777</v>
      </c>
      <c r="B4714" s="367" t="s">
        <v>8342</v>
      </c>
      <c r="C4714" s="367">
        <v>11777</v>
      </c>
      <c r="D4714" s="368" t="s">
        <v>16830</v>
      </c>
      <c r="E4714" s="367" t="s">
        <v>8327</v>
      </c>
      <c r="F4714" s="367" t="s">
        <v>16831</v>
      </c>
      <c r="G4714" s="367" t="s">
        <v>16831</v>
      </c>
    </row>
    <row r="4715" spans="1:7">
      <c r="A4715" s="366" t="str">
        <f t="shared" si="73"/>
        <v>SINAPI-I 7602</v>
      </c>
      <c r="B4715" s="367" t="s">
        <v>8342</v>
      </c>
      <c r="C4715" s="367">
        <v>7602</v>
      </c>
      <c r="D4715" s="368" t="s">
        <v>16832</v>
      </c>
      <c r="E4715" s="367" t="s">
        <v>8327</v>
      </c>
      <c r="F4715" s="367" t="s">
        <v>15769</v>
      </c>
      <c r="G4715" s="367" t="s">
        <v>15769</v>
      </c>
    </row>
    <row r="4716" spans="1:7">
      <c r="A4716" s="366" t="str">
        <f t="shared" si="73"/>
        <v>SINAPI-I 7603</v>
      </c>
      <c r="B4716" s="367" t="s">
        <v>8342</v>
      </c>
      <c r="C4716" s="367">
        <v>7603</v>
      </c>
      <c r="D4716" s="368" t="s">
        <v>16833</v>
      </c>
      <c r="E4716" s="367" t="s">
        <v>8327</v>
      </c>
      <c r="F4716" s="367" t="s">
        <v>11075</v>
      </c>
      <c r="G4716" s="367" t="s">
        <v>11075</v>
      </c>
    </row>
    <row r="4717" spans="1:7">
      <c r="A4717" s="366" t="str">
        <f t="shared" si="73"/>
        <v>SINAPI-I 11826</v>
      </c>
      <c r="B4717" s="367" t="s">
        <v>8342</v>
      </c>
      <c r="C4717" s="367">
        <v>11826</v>
      </c>
      <c r="D4717" s="368" t="s">
        <v>16834</v>
      </c>
      <c r="E4717" s="367" t="s">
        <v>8327</v>
      </c>
      <c r="F4717" s="367" t="s">
        <v>16835</v>
      </c>
      <c r="G4717" s="367" t="s">
        <v>16835</v>
      </c>
    </row>
    <row r="4718" spans="1:7">
      <c r="A4718" s="366" t="str">
        <f t="shared" si="73"/>
        <v>SINAPI-I 7606</v>
      </c>
      <c r="B4718" s="367" t="s">
        <v>8342</v>
      </c>
      <c r="C4718" s="367">
        <v>7606</v>
      </c>
      <c r="D4718" s="368" t="s">
        <v>16836</v>
      </c>
      <c r="E4718" s="367" t="s">
        <v>8327</v>
      </c>
      <c r="F4718" s="367" t="s">
        <v>16837</v>
      </c>
      <c r="G4718" s="367" t="s">
        <v>16837</v>
      </c>
    </row>
    <row r="4719" spans="1:7" ht="22.5">
      <c r="A4719" s="366" t="str">
        <f t="shared" si="73"/>
        <v>SINAPI-I 40329</v>
      </c>
      <c r="B4719" s="367" t="s">
        <v>8342</v>
      </c>
      <c r="C4719" s="367">
        <v>40329</v>
      </c>
      <c r="D4719" s="368" t="s">
        <v>16838</v>
      </c>
      <c r="E4719" s="367" t="s">
        <v>8327</v>
      </c>
      <c r="F4719" s="367" t="s">
        <v>16839</v>
      </c>
      <c r="G4719" s="367" t="s">
        <v>16839</v>
      </c>
    </row>
    <row r="4720" spans="1:7">
      <c r="A4720" s="366" t="str">
        <f t="shared" si="73"/>
        <v>SINAPI-I 11823</v>
      </c>
      <c r="B4720" s="367" t="s">
        <v>8342</v>
      </c>
      <c r="C4720" s="367">
        <v>11823</v>
      </c>
      <c r="D4720" s="368" t="s">
        <v>16840</v>
      </c>
      <c r="E4720" s="367" t="s">
        <v>8327</v>
      </c>
      <c r="F4720" s="367" t="s">
        <v>16841</v>
      </c>
      <c r="G4720" s="367" t="s">
        <v>16841</v>
      </c>
    </row>
    <row r="4721" spans="1:7">
      <c r="A4721" s="366" t="str">
        <f t="shared" si="73"/>
        <v>SINAPI-I 11822</v>
      </c>
      <c r="B4721" s="367" t="s">
        <v>8342</v>
      </c>
      <c r="C4721" s="367">
        <v>11822</v>
      </c>
      <c r="D4721" s="368" t="s">
        <v>16842</v>
      </c>
      <c r="E4721" s="367" t="s">
        <v>8327</v>
      </c>
      <c r="F4721" s="367" t="s">
        <v>16843</v>
      </c>
      <c r="G4721" s="367" t="s">
        <v>16843</v>
      </c>
    </row>
    <row r="4722" spans="1:7">
      <c r="A4722" s="366" t="str">
        <f t="shared" si="73"/>
        <v>SINAPI-I 11831</v>
      </c>
      <c r="B4722" s="367" t="s">
        <v>8342</v>
      </c>
      <c r="C4722" s="367">
        <v>11831</v>
      </c>
      <c r="D4722" s="368" t="s">
        <v>16844</v>
      </c>
      <c r="E4722" s="367" t="s">
        <v>8327</v>
      </c>
      <c r="F4722" s="367" t="s">
        <v>16845</v>
      </c>
      <c r="G4722" s="367" t="s">
        <v>16845</v>
      </c>
    </row>
    <row r="4723" spans="1:7" ht="22.5">
      <c r="A4723" s="366" t="str">
        <f t="shared" si="73"/>
        <v>SINAPI-I 7613</v>
      </c>
      <c r="B4723" s="367" t="s">
        <v>8342</v>
      </c>
      <c r="C4723" s="367">
        <v>7613</v>
      </c>
      <c r="D4723" s="368" t="s">
        <v>16846</v>
      </c>
      <c r="E4723" s="367" t="s">
        <v>8327</v>
      </c>
      <c r="F4723" s="367" t="s">
        <v>16847</v>
      </c>
      <c r="G4723" s="367" t="s">
        <v>16847</v>
      </c>
    </row>
    <row r="4724" spans="1:7" ht="22.5">
      <c r="A4724" s="366" t="str">
        <f t="shared" si="73"/>
        <v>SINAPI-I 7619</v>
      </c>
      <c r="B4724" s="367" t="s">
        <v>8342</v>
      </c>
      <c r="C4724" s="367">
        <v>7619</v>
      </c>
      <c r="D4724" s="368" t="s">
        <v>16848</v>
      </c>
      <c r="E4724" s="367" t="s">
        <v>8327</v>
      </c>
      <c r="F4724" s="367" t="s">
        <v>16849</v>
      </c>
      <c r="G4724" s="367" t="s">
        <v>16849</v>
      </c>
    </row>
    <row r="4725" spans="1:7" ht="22.5">
      <c r="A4725" s="366" t="str">
        <f t="shared" si="73"/>
        <v>SINAPI-I 12076</v>
      </c>
      <c r="B4725" s="367" t="s">
        <v>8342</v>
      </c>
      <c r="C4725" s="367">
        <v>12076</v>
      </c>
      <c r="D4725" s="368" t="s">
        <v>16850</v>
      </c>
      <c r="E4725" s="367" t="s">
        <v>8327</v>
      </c>
      <c r="F4725" s="367" t="s">
        <v>16851</v>
      </c>
      <c r="G4725" s="367" t="s">
        <v>16851</v>
      </c>
    </row>
    <row r="4726" spans="1:7" ht="22.5">
      <c r="A4726" s="366" t="str">
        <f t="shared" si="73"/>
        <v>SINAPI-I 7614</v>
      </c>
      <c r="B4726" s="367" t="s">
        <v>8342</v>
      </c>
      <c r="C4726" s="367">
        <v>7614</v>
      </c>
      <c r="D4726" s="368" t="s">
        <v>16852</v>
      </c>
      <c r="E4726" s="367" t="s">
        <v>8327</v>
      </c>
      <c r="F4726" s="367" t="s">
        <v>16853</v>
      </c>
      <c r="G4726" s="367" t="s">
        <v>16853</v>
      </c>
    </row>
    <row r="4727" spans="1:7" ht="22.5">
      <c r="A4727" s="366" t="str">
        <f t="shared" si="73"/>
        <v>SINAPI-I 7618</v>
      </c>
      <c r="B4727" s="367" t="s">
        <v>8342</v>
      </c>
      <c r="C4727" s="367">
        <v>7618</v>
      </c>
      <c r="D4727" s="368" t="s">
        <v>16854</v>
      </c>
      <c r="E4727" s="367" t="s">
        <v>8327</v>
      </c>
      <c r="F4727" s="367" t="s">
        <v>16855</v>
      </c>
      <c r="G4727" s="367" t="s">
        <v>16855</v>
      </c>
    </row>
    <row r="4728" spans="1:7" ht="22.5">
      <c r="A4728" s="366" t="str">
        <f t="shared" si="73"/>
        <v>SINAPI-I 7620</v>
      </c>
      <c r="B4728" s="367" t="s">
        <v>8342</v>
      </c>
      <c r="C4728" s="367">
        <v>7620</v>
      </c>
      <c r="D4728" s="368" t="s">
        <v>16856</v>
      </c>
      <c r="E4728" s="367" t="s">
        <v>8327</v>
      </c>
      <c r="F4728" s="367" t="s">
        <v>16857</v>
      </c>
      <c r="G4728" s="367" t="s">
        <v>16857</v>
      </c>
    </row>
    <row r="4729" spans="1:7" ht="22.5">
      <c r="A4729" s="366" t="str">
        <f t="shared" si="73"/>
        <v>SINAPI-I 7610</v>
      </c>
      <c r="B4729" s="367" t="s">
        <v>8342</v>
      </c>
      <c r="C4729" s="367">
        <v>7610</v>
      </c>
      <c r="D4729" s="368" t="s">
        <v>16858</v>
      </c>
      <c r="E4729" s="367" t="s">
        <v>8327</v>
      </c>
      <c r="F4729" s="367" t="s">
        <v>16859</v>
      </c>
      <c r="G4729" s="367" t="s">
        <v>16859</v>
      </c>
    </row>
    <row r="4730" spans="1:7" ht="22.5">
      <c r="A4730" s="366" t="str">
        <f t="shared" si="73"/>
        <v>SINAPI-I 7615</v>
      </c>
      <c r="B4730" s="367" t="s">
        <v>8342</v>
      </c>
      <c r="C4730" s="367">
        <v>7615</v>
      </c>
      <c r="D4730" s="368" t="s">
        <v>16860</v>
      </c>
      <c r="E4730" s="367" t="s">
        <v>8327</v>
      </c>
      <c r="F4730" s="367" t="s">
        <v>16861</v>
      </c>
      <c r="G4730" s="367" t="s">
        <v>16861</v>
      </c>
    </row>
    <row r="4731" spans="1:7" ht="22.5">
      <c r="A4731" s="366" t="str">
        <f t="shared" si="73"/>
        <v>SINAPI-I 7617</v>
      </c>
      <c r="B4731" s="367" t="s">
        <v>8342</v>
      </c>
      <c r="C4731" s="367">
        <v>7617</v>
      </c>
      <c r="D4731" s="368" t="s">
        <v>16862</v>
      </c>
      <c r="E4731" s="367" t="s">
        <v>8327</v>
      </c>
      <c r="F4731" s="367" t="s">
        <v>16863</v>
      </c>
      <c r="G4731" s="367" t="s">
        <v>16863</v>
      </c>
    </row>
    <row r="4732" spans="1:7" ht="22.5">
      <c r="A4732" s="366" t="str">
        <f t="shared" si="73"/>
        <v>SINAPI-I 7616</v>
      </c>
      <c r="B4732" s="367" t="s">
        <v>8342</v>
      </c>
      <c r="C4732" s="367">
        <v>7616</v>
      </c>
      <c r="D4732" s="368" t="s">
        <v>16864</v>
      </c>
      <c r="E4732" s="367" t="s">
        <v>8327</v>
      </c>
      <c r="F4732" s="367" t="s">
        <v>16865</v>
      </c>
      <c r="G4732" s="367" t="s">
        <v>16865</v>
      </c>
    </row>
    <row r="4733" spans="1:7" ht="22.5">
      <c r="A4733" s="366" t="str">
        <f t="shared" si="73"/>
        <v>SINAPI-I 7611</v>
      </c>
      <c r="B4733" s="367" t="s">
        <v>8342</v>
      </c>
      <c r="C4733" s="367">
        <v>7611</v>
      </c>
      <c r="D4733" s="368" t="s">
        <v>16866</v>
      </c>
      <c r="E4733" s="367" t="s">
        <v>8327</v>
      </c>
      <c r="F4733" s="367" t="s">
        <v>16867</v>
      </c>
      <c r="G4733" s="367" t="s">
        <v>16867</v>
      </c>
    </row>
    <row r="4734" spans="1:7" ht="22.5">
      <c r="A4734" s="366" t="str">
        <f t="shared" si="73"/>
        <v>SINAPI-I 7612</v>
      </c>
      <c r="B4734" s="367" t="s">
        <v>8342</v>
      </c>
      <c r="C4734" s="367">
        <v>7612</v>
      </c>
      <c r="D4734" s="368" t="s">
        <v>16868</v>
      </c>
      <c r="E4734" s="367" t="s">
        <v>8327</v>
      </c>
      <c r="F4734" s="367" t="s">
        <v>16869</v>
      </c>
      <c r="G4734" s="367" t="s">
        <v>16869</v>
      </c>
    </row>
    <row r="4735" spans="1:7" ht="22.5">
      <c r="A4735" s="366" t="str">
        <f t="shared" si="73"/>
        <v>SINAPI-I 36510</v>
      </c>
      <c r="B4735" s="367" t="s">
        <v>8342</v>
      </c>
      <c r="C4735" s="367">
        <v>36510</v>
      </c>
      <c r="D4735" s="368" t="s">
        <v>16870</v>
      </c>
      <c r="E4735" s="367" t="s">
        <v>8327</v>
      </c>
      <c r="F4735" s="367" t="s">
        <v>16871</v>
      </c>
      <c r="G4735" s="367" t="s">
        <v>16871</v>
      </c>
    </row>
    <row r="4736" spans="1:7" ht="22.5">
      <c r="A4736" s="366" t="str">
        <f t="shared" si="73"/>
        <v>SINAPI-I 25020</v>
      </c>
      <c r="B4736" s="367" t="s">
        <v>8342</v>
      </c>
      <c r="C4736" s="367">
        <v>25020</v>
      </c>
      <c r="D4736" s="368" t="s">
        <v>16872</v>
      </c>
      <c r="E4736" s="367" t="s">
        <v>8327</v>
      </c>
      <c r="F4736" s="367" t="s">
        <v>16873</v>
      </c>
      <c r="G4736" s="367" t="s">
        <v>16873</v>
      </c>
    </row>
    <row r="4737" spans="1:7">
      <c r="A4737" s="366" t="str">
        <f t="shared" si="73"/>
        <v>SINAPI-I 7622</v>
      </c>
      <c r="B4737" s="367" t="s">
        <v>8342</v>
      </c>
      <c r="C4737" s="367">
        <v>7622</v>
      </c>
      <c r="D4737" s="368" t="s">
        <v>16874</v>
      </c>
      <c r="E4737" s="367" t="s">
        <v>8327</v>
      </c>
      <c r="F4737" s="367" t="s">
        <v>16875</v>
      </c>
      <c r="G4737" s="367" t="s">
        <v>16875</v>
      </c>
    </row>
    <row r="4738" spans="1:7" ht="22.5">
      <c r="A4738" s="366" t="str">
        <f t="shared" si="73"/>
        <v>SINAPI-I 7624</v>
      </c>
      <c r="B4738" s="367" t="s">
        <v>8342</v>
      </c>
      <c r="C4738" s="367">
        <v>7624</v>
      </c>
      <c r="D4738" s="368" t="s">
        <v>16876</v>
      </c>
      <c r="E4738" s="367" t="s">
        <v>8327</v>
      </c>
      <c r="F4738" s="367" t="s">
        <v>16877</v>
      </c>
      <c r="G4738" s="367" t="s">
        <v>16877</v>
      </c>
    </row>
    <row r="4739" spans="1:7">
      <c r="A4739" s="366" t="str">
        <f t="shared" si="73"/>
        <v>SINAPI-I 7625</v>
      </c>
      <c r="B4739" s="367" t="s">
        <v>8342</v>
      </c>
      <c r="C4739" s="367">
        <v>7625</v>
      </c>
      <c r="D4739" s="368" t="s">
        <v>16878</v>
      </c>
      <c r="E4739" s="367" t="s">
        <v>8327</v>
      </c>
      <c r="F4739" s="367" t="s">
        <v>16879</v>
      </c>
      <c r="G4739" s="367" t="s">
        <v>16879</v>
      </c>
    </row>
    <row r="4740" spans="1:7" ht="22.5">
      <c r="A4740" s="366" t="str">
        <f t="shared" si="73"/>
        <v>SINAPI-I 7623</v>
      </c>
      <c r="B4740" s="367" t="s">
        <v>8342</v>
      </c>
      <c r="C4740" s="367">
        <v>7623</v>
      </c>
      <c r="D4740" s="368" t="s">
        <v>16880</v>
      </c>
      <c r="E4740" s="367" t="s">
        <v>8327</v>
      </c>
      <c r="F4740" s="367" t="s">
        <v>16873</v>
      </c>
      <c r="G4740" s="367" t="s">
        <v>16873</v>
      </c>
    </row>
    <row r="4741" spans="1:7" ht="22.5">
      <c r="A4741" s="366" t="str">
        <f t="shared" si="73"/>
        <v>SINAPI-I 36508</v>
      </c>
      <c r="B4741" s="367" t="s">
        <v>8342</v>
      </c>
      <c r="C4741" s="367">
        <v>36508</v>
      </c>
      <c r="D4741" s="368" t="s">
        <v>16881</v>
      </c>
      <c r="E4741" s="367" t="s">
        <v>8327</v>
      </c>
      <c r="F4741" s="367" t="s">
        <v>16882</v>
      </c>
      <c r="G4741" s="367" t="s">
        <v>16882</v>
      </c>
    </row>
    <row r="4742" spans="1:7">
      <c r="A4742" s="366" t="str">
        <f t="shared" si="73"/>
        <v>SINAPI-I 36509</v>
      </c>
      <c r="B4742" s="367" t="s">
        <v>8342</v>
      </c>
      <c r="C4742" s="367">
        <v>36509</v>
      </c>
      <c r="D4742" s="368" t="s">
        <v>16883</v>
      </c>
      <c r="E4742" s="367" t="s">
        <v>8327</v>
      </c>
      <c r="F4742" s="367" t="s">
        <v>16884</v>
      </c>
      <c r="G4742" s="367" t="s">
        <v>16884</v>
      </c>
    </row>
    <row r="4743" spans="1:7">
      <c r="A4743" s="366" t="str">
        <f t="shared" ref="A4743:A4806" si="74">CONCATENAR</f>
        <v>SINAPI-I 13238</v>
      </c>
      <c r="B4743" s="367" t="s">
        <v>8342</v>
      </c>
      <c r="C4743" s="367">
        <v>13238</v>
      </c>
      <c r="D4743" s="368" t="s">
        <v>16885</v>
      </c>
      <c r="E4743" s="367" t="s">
        <v>8327</v>
      </c>
      <c r="F4743" s="367" t="s">
        <v>16886</v>
      </c>
      <c r="G4743" s="367" t="s">
        <v>16886</v>
      </c>
    </row>
    <row r="4744" spans="1:7">
      <c r="A4744" s="366" t="str">
        <f t="shared" si="74"/>
        <v>SINAPI-I 36511</v>
      </c>
      <c r="B4744" s="367" t="s">
        <v>8342</v>
      </c>
      <c r="C4744" s="367">
        <v>36511</v>
      </c>
      <c r="D4744" s="368" t="s">
        <v>16887</v>
      </c>
      <c r="E4744" s="367" t="s">
        <v>8327</v>
      </c>
      <c r="F4744" s="367" t="s">
        <v>16888</v>
      </c>
      <c r="G4744" s="367" t="s">
        <v>16888</v>
      </c>
    </row>
    <row r="4745" spans="1:7">
      <c r="A4745" s="366" t="str">
        <f t="shared" si="74"/>
        <v>SINAPI-I 36515</v>
      </c>
      <c r="B4745" s="367" t="s">
        <v>8342</v>
      </c>
      <c r="C4745" s="367">
        <v>36515</v>
      </c>
      <c r="D4745" s="368" t="s">
        <v>16889</v>
      </c>
      <c r="E4745" s="367" t="s">
        <v>8327</v>
      </c>
      <c r="F4745" s="367" t="s">
        <v>16890</v>
      </c>
      <c r="G4745" s="367" t="s">
        <v>16890</v>
      </c>
    </row>
    <row r="4746" spans="1:7">
      <c r="A4746" s="366" t="str">
        <f t="shared" si="74"/>
        <v>SINAPI-I 10598</v>
      </c>
      <c r="B4746" s="367" t="s">
        <v>8342</v>
      </c>
      <c r="C4746" s="367">
        <v>10598</v>
      </c>
      <c r="D4746" s="368" t="s">
        <v>16891</v>
      </c>
      <c r="E4746" s="367" t="s">
        <v>8327</v>
      </c>
      <c r="F4746" s="367" t="s">
        <v>16892</v>
      </c>
      <c r="G4746" s="367" t="s">
        <v>16892</v>
      </c>
    </row>
    <row r="4747" spans="1:7">
      <c r="A4747" s="366" t="str">
        <f t="shared" si="74"/>
        <v>SINAPI-I 7640</v>
      </c>
      <c r="B4747" s="367" t="s">
        <v>8342</v>
      </c>
      <c r="C4747" s="367">
        <v>7640</v>
      </c>
      <c r="D4747" s="368" t="s">
        <v>16893</v>
      </c>
      <c r="E4747" s="367" t="s">
        <v>8327</v>
      </c>
      <c r="F4747" s="367" t="s">
        <v>16894</v>
      </c>
      <c r="G4747" s="367" t="s">
        <v>16894</v>
      </c>
    </row>
    <row r="4748" spans="1:7">
      <c r="A4748" s="366" t="str">
        <f t="shared" si="74"/>
        <v>SINAPI-I 36513</v>
      </c>
      <c r="B4748" s="367" t="s">
        <v>8342</v>
      </c>
      <c r="C4748" s="367">
        <v>36513</v>
      </c>
      <c r="D4748" s="368" t="s">
        <v>16895</v>
      </c>
      <c r="E4748" s="367" t="s">
        <v>8327</v>
      </c>
      <c r="F4748" s="367" t="s">
        <v>16896</v>
      </c>
      <c r="G4748" s="367" t="s">
        <v>16896</v>
      </c>
    </row>
    <row r="4749" spans="1:7">
      <c r="A4749" s="366" t="str">
        <f t="shared" si="74"/>
        <v>SINAPI-I 36514</v>
      </c>
      <c r="B4749" s="367" t="s">
        <v>8342</v>
      </c>
      <c r="C4749" s="367">
        <v>36514</v>
      </c>
      <c r="D4749" s="368" t="s">
        <v>16897</v>
      </c>
      <c r="E4749" s="367" t="s">
        <v>8327</v>
      </c>
      <c r="F4749" s="367" t="s">
        <v>16898</v>
      </c>
      <c r="G4749" s="367" t="s">
        <v>16898</v>
      </c>
    </row>
    <row r="4750" spans="1:7" ht="22.5">
      <c r="A4750" s="366" t="str">
        <f t="shared" si="74"/>
        <v>SINAPI-I 36149</v>
      </c>
      <c r="B4750" s="367" t="s">
        <v>8342</v>
      </c>
      <c r="C4750" s="367">
        <v>36149</v>
      </c>
      <c r="D4750" s="368" t="s">
        <v>16899</v>
      </c>
      <c r="E4750" s="367" t="s">
        <v>8327</v>
      </c>
      <c r="F4750" s="367" t="s">
        <v>16900</v>
      </c>
      <c r="G4750" s="367" t="s">
        <v>16900</v>
      </c>
    </row>
    <row r="4751" spans="1:7" ht="22.5">
      <c r="A4751" s="366" t="str">
        <f t="shared" si="74"/>
        <v>SINAPI-I 42407</v>
      </c>
      <c r="B4751" s="367" t="s">
        <v>8342</v>
      </c>
      <c r="C4751" s="367">
        <v>42407</v>
      </c>
      <c r="D4751" s="368" t="s">
        <v>16901</v>
      </c>
      <c r="E4751" s="367" t="s">
        <v>8523</v>
      </c>
      <c r="F4751" s="367" t="s">
        <v>14568</v>
      </c>
      <c r="G4751" s="367" t="s">
        <v>14568</v>
      </c>
    </row>
    <row r="4752" spans="1:7">
      <c r="A4752" s="366" t="str">
        <f t="shared" si="74"/>
        <v>SINAPI-I 11581</v>
      </c>
      <c r="B4752" s="367" t="s">
        <v>8342</v>
      </c>
      <c r="C4752" s="367">
        <v>11581</v>
      </c>
      <c r="D4752" s="368" t="s">
        <v>16902</v>
      </c>
      <c r="E4752" s="367" t="s">
        <v>8523</v>
      </c>
      <c r="F4752" s="367" t="s">
        <v>16903</v>
      </c>
      <c r="G4752" s="367" t="s">
        <v>16903</v>
      </c>
    </row>
    <row r="4753" spans="1:7">
      <c r="A4753" s="366" t="str">
        <f t="shared" si="74"/>
        <v>SINAPI-I 11580</v>
      </c>
      <c r="B4753" s="367" t="s">
        <v>8342</v>
      </c>
      <c r="C4753" s="367">
        <v>11580</v>
      </c>
      <c r="D4753" s="368" t="s">
        <v>16904</v>
      </c>
      <c r="E4753" s="367" t="s">
        <v>8523</v>
      </c>
      <c r="F4753" s="367" t="s">
        <v>16905</v>
      </c>
      <c r="G4753" s="367" t="s">
        <v>16905</v>
      </c>
    </row>
    <row r="4754" spans="1:7">
      <c r="A4754" s="366" t="str">
        <f t="shared" si="74"/>
        <v>SINAPI-I 38177</v>
      </c>
      <c r="B4754" s="367" t="s">
        <v>8342</v>
      </c>
      <c r="C4754" s="367">
        <v>38177</v>
      </c>
      <c r="D4754" s="368" t="s">
        <v>16906</v>
      </c>
      <c r="E4754" s="367" t="s">
        <v>8327</v>
      </c>
      <c r="F4754" s="367" t="s">
        <v>16907</v>
      </c>
      <c r="G4754" s="367" t="s">
        <v>16907</v>
      </c>
    </row>
    <row r="4755" spans="1:7">
      <c r="A4755" s="366" t="str">
        <f t="shared" si="74"/>
        <v>SINAPI-I 10743</v>
      </c>
      <c r="B4755" s="367" t="s">
        <v>8342</v>
      </c>
      <c r="C4755" s="367">
        <v>10743</v>
      </c>
      <c r="D4755" s="368" t="s">
        <v>16908</v>
      </c>
      <c r="E4755" s="367" t="s">
        <v>8327</v>
      </c>
      <c r="F4755" s="367" t="s">
        <v>16909</v>
      </c>
      <c r="G4755" s="367" t="s">
        <v>16909</v>
      </c>
    </row>
    <row r="4756" spans="1:7" ht="22.5">
      <c r="A4756" s="366" t="str">
        <f t="shared" si="74"/>
        <v>SINAPI-I 39848</v>
      </c>
      <c r="B4756" s="367" t="s">
        <v>8342</v>
      </c>
      <c r="C4756" s="367">
        <v>39848</v>
      </c>
      <c r="D4756" s="368" t="s">
        <v>16910</v>
      </c>
      <c r="E4756" s="367" t="s">
        <v>8523</v>
      </c>
      <c r="F4756" s="367" t="s">
        <v>9625</v>
      </c>
      <c r="G4756" s="367" t="s">
        <v>9625</v>
      </c>
    </row>
    <row r="4757" spans="1:7">
      <c r="A4757" s="366" t="str">
        <f t="shared" si="74"/>
        <v>SINAPI-I 20999</v>
      </c>
      <c r="B4757" s="367" t="s">
        <v>8342</v>
      </c>
      <c r="C4757" s="367">
        <v>20999</v>
      </c>
      <c r="D4757" s="368" t="s">
        <v>16911</v>
      </c>
      <c r="E4757" s="367" t="s">
        <v>8523</v>
      </c>
      <c r="F4757" s="367" t="s">
        <v>16248</v>
      </c>
      <c r="G4757" s="367" t="s">
        <v>16248</v>
      </c>
    </row>
    <row r="4758" spans="1:7">
      <c r="A4758" s="366" t="str">
        <f t="shared" si="74"/>
        <v>SINAPI-I 21001</v>
      </c>
      <c r="B4758" s="367" t="s">
        <v>8342</v>
      </c>
      <c r="C4758" s="367">
        <v>21001</v>
      </c>
      <c r="D4758" s="368" t="s">
        <v>16912</v>
      </c>
      <c r="E4758" s="367" t="s">
        <v>8523</v>
      </c>
      <c r="F4758" s="367" t="s">
        <v>16913</v>
      </c>
      <c r="G4758" s="367" t="s">
        <v>16913</v>
      </c>
    </row>
    <row r="4759" spans="1:7">
      <c r="A4759" s="366" t="str">
        <f t="shared" si="74"/>
        <v>SINAPI-I 21003</v>
      </c>
      <c r="B4759" s="367" t="s">
        <v>8342</v>
      </c>
      <c r="C4759" s="367">
        <v>21003</v>
      </c>
      <c r="D4759" s="368" t="s">
        <v>16914</v>
      </c>
      <c r="E4759" s="367" t="s">
        <v>8523</v>
      </c>
      <c r="F4759" s="367" t="s">
        <v>10539</v>
      </c>
      <c r="G4759" s="367" t="s">
        <v>10539</v>
      </c>
    </row>
    <row r="4760" spans="1:7">
      <c r="A4760" s="366" t="str">
        <f t="shared" si="74"/>
        <v>SINAPI-I 21006</v>
      </c>
      <c r="B4760" s="367" t="s">
        <v>8342</v>
      </c>
      <c r="C4760" s="367">
        <v>21006</v>
      </c>
      <c r="D4760" s="368" t="s">
        <v>16915</v>
      </c>
      <c r="E4760" s="367" t="s">
        <v>8523</v>
      </c>
      <c r="F4760" s="367" t="s">
        <v>16916</v>
      </c>
      <c r="G4760" s="367" t="s">
        <v>16916</v>
      </c>
    </row>
    <row r="4761" spans="1:7">
      <c r="A4761" s="366" t="str">
        <f t="shared" si="74"/>
        <v>SINAPI-I 21019</v>
      </c>
      <c r="B4761" s="367" t="s">
        <v>8342</v>
      </c>
      <c r="C4761" s="367">
        <v>21019</v>
      </c>
      <c r="D4761" s="368" t="s">
        <v>16917</v>
      </c>
      <c r="E4761" s="367" t="s">
        <v>8523</v>
      </c>
      <c r="F4761" s="367" t="s">
        <v>16918</v>
      </c>
      <c r="G4761" s="367" t="s">
        <v>16918</v>
      </c>
    </row>
    <row r="4762" spans="1:7">
      <c r="A4762" s="366" t="str">
        <f t="shared" si="74"/>
        <v>SINAPI-I 21021</v>
      </c>
      <c r="B4762" s="367" t="s">
        <v>8342</v>
      </c>
      <c r="C4762" s="367">
        <v>21021</v>
      </c>
      <c r="D4762" s="368" t="s">
        <v>16919</v>
      </c>
      <c r="E4762" s="367" t="s">
        <v>8523</v>
      </c>
      <c r="F4762" s="367" t="s">
        <v>16920</v>
      </c>
      <c r="G4762" s="367" t="s">
        <v>16920</v>
      </c>
    </row>
    <row r="4763" spans="1:7">
      <c r="A4763" s="366" t="str">
        <f t="shared" si="74"/>
        <v>SINAPI-I 21024</v>
      </c>
      <c r="B4763" s="367" t="s">
        <v>8342</v>
      </c>
      <c r="C4763" s="367">
        <v>21024</v>
      </c>
      <c r="D4763" s="368" t="s">
        <v>16921</v>
      </c>
      <c r="E4763" s="367" t="s">
        <v>8523</v>
      </c>
      <c r="F4763" s="367" t="s">
        <v>16922</v>
      </c>
      <c r="G4763" s="367" t="s">
        <v>16922</v>
      </c>
    </row>
    <row r="4764" spans="1:7">
      <c r="A4764" s="366" t="str">
        <f t="shared" si="74"/>
        <v>SINAPI-I 40624</v>
      </c>
      <c r="B4764" s="367" t="s">
        <v>8342</v>
      </c>
      <c r="C4764" s="367">
        <v>40624</v>
      </c>
      <c r="D4764" s="368" t="s">
        <v>16923</v>
      </c>
      <c r="E4764" s="367" t="s">
        <v>8523</v>
      </c>
      <c r="F4764" s="367" t="s">
        <v>16924</v>
      </c>
      <c r="G4764" s="367" t="s">
        <v>16924</v>
      </c>
    </row>
    <row r="4765" spans="1:7">
      <c r="A4765" s="366" t="str">
        <f t="shared" si="74"/>
        <v>SINAPI-I 13127</v>
      </c>
      <c r="B4765" s="367" t="s">
        <v>8342</v>
      </c>
      <c r="C4765" s="367">
        <v>13127</v>
      </c>
      <c r="D4765" s="368" t="s">
        <v>16925</v>
      </c>
      <c r="E4765" s="367" t="s">
        <v>8523</v>
      </c>
      <c r="F4765" s="367" t="s">
        <v>11466</v>
      </c>
      <c r="G4765" s="367" t="s">
        <v>11466</v>
      </c>
    </row>
    <row r="4766" spans="1:7">
      <c r="A4766" s="366" t="str">
        <f t="shared" si="74"/>
        <v>SINAPI-I 13137</v>
      </c>
      <c r="B4766" s="367" t="s">
        <v>8342</v>
      </c>
      <c r="C4766" s="367">
        <v>13137</v>
      </c>
      <c r="D4766" s="368" t="s">
        <v>16926</v>
      </c>
      <c r="E4766" s="367" t="s">
        <v>8523</v>
      </c>
      <c r="F4766" s="367" t="s">
        <v>16927</v>
      </c>
      <c r="G4766" s="367" t="s">
        <v>16927</v>
      </c>
    </row>
    <row r="4767" spans="1:7">
      <c r="A4767" s="366" t="str">
        <f t="shared" si="74"/>
        <v>SINAPI-I 20989</v>
      </c>
      <c r="B4767" s="367" t="s">
        <v>8342</v>
      </c>
      <c r="C4767" s="367">
        <v>20989</v>
      </c>
      <c r="D4767" s="368" t="s">
        <v>16928</v>
      </c>
      <c r="E4767" s="367" t="s">
        <v>8523</v>
      </c>
      <c r="F4767" s="367" t="s">
        <v>16929</v>
      </c>
      <c r="G4767" s="367" t="s">
        <v>16929</v>
      </c>
    </row>
    <row r="4768" spans="1:7">
      <c r="A4768" s="366" t="str">
        <f t="shared" si="74"/>
        <v>SINAPI-I 21147</v>
      </c>
      <c r="B4768" s="367" t="s">
        <v>8342</v>
      </c>
      <c r="C4768" s="367">
        <v>21147</v>
      </c>
      <c r="D4768" s="368" t="s">
        <v>16930</v>
      </c>
      <c r="E4768" s="367" t="s">
        <v>8523</v>
      </c>
      <c r="F4768" s="367" t="s">
        <v>16931</v>
      </c>
      <c r="G4768" s="367" t="s">
        <v>16931</v>
      </c>
    </row>
    <row r="4769" spans="1:7">
      <c r="A4769" s="366" t="str">
        <f t="shared" si="74"/>
        <v>SINAPI-I 21148</v>
      </c>
      <c r="B4769" s="367" t="s">
        <v>8342</v>
      </c>
      <c r="C4769" s="367">
        <v>21148</v>
      </c>
      <c r="D4769" s="368" t="s">
        <v>16932</v>
      </c>
      <c r="E4769" s="367" t="s">
        <v>8523</v>
      </c>
      <c r="F4769" s="367" t="s">
        <v>16933</v>
      </c>
      <c r="G4769" s="367" t="s">
        <v>16933</v>
      </c>
    </row>
    <row r="4770" spans="1:7">
      <c r="A4770" s="366" t="str">
        <f t="shared" si="74"/>
        <v>SINAPI-I 20984</v>
      </c>
      <c r="B4770" s="367" t="s">
        <v>8342</v>
      </c>
      <c r="C4770" s="367">
        <v>20984</v>
      </c>
      <c r="D4770" s="368" t="s">
        <v>16934</v>
      </c>
      <c r="E4770" s="367" t="s">
        <v>8523</v>
      </c>
      <c r="F4770" s="367" t="s">
        <v>16935</v>
      </c>
      <c r="G4770" s="367" t="s">
        <v>16935</v>
      </c>
    </row>
    <row r="4771" spans="1:7">
      <c r="A4771" s="366" t="str">
        <f t="shared" si="74"/>
        <v>SINAPI-I 13042</v>
      </c>
      <c r="B4771" s="367" t="s">
        <v>8342</v>
      </c>
      <c r="C4771" s="367">
        <v>13042</v>
      </c>
      <c r="D4771" s="368" t="s">
        <v>16936</v>
      </c>
      <c r="E4771" s="367" t="s">
        <v>8523</v>
      </c>
      <c r="F4771" s="367" t="s">
        <v>16937</v>
      </c>
      <c r="G4771" s="367" t="s">
        <v>16937</v>
      </c>
    </row>
    <row r="4772" spans="1:7">
      <c r="A4772" s="366" t="str">
        <f t="shared" si="74"/>
        <v>SINAPI-I 21150</v>
      </c>
      <c r="B4772" s="367" t="s">
        <v>8342</v>
      </c>
      <c r="C4772" s="367">
        <v>21150</v>
      </c>
      <c r="D4772" s="368" t="s">
        <v>16938</v>
      </c>
      <c r="E4772" s="367" t="s">
        <v>8523</v>
      </c>
      <c r="F4772" s="367" t="s">
        <v>14677</v>
      </c>
      <c r="G4772" s="367" t="s">
        <v>14677</v>
      </c>
    </row>
    <row r="4773" spans="1:7">
      <c r="A4773" s="366" t="str">
        <f t="shared" si="74"/>
        <v>SINAPI-I 13141</v>
      </c>
      <c r="B4773" s="367" t="s">
        <v>8342</v>
      </c>
      <c r="C4773" s="367">
        <v>13141</v>
      </c>
      <c r="D4773" s="368" t="s">
        <v>16939</v>
      </c>
      <c r="E4773" s="367" t="s">
        <v>8523</v>
      </c>
      <c r="F4773" s="367" t="s">
        <v>16940</v>
      </c>
      <c r="G4773" s="367" t="s">
        <v>16940</v>
      </c>
    </row>
    <row r="4774" spans="1:7">
      <c r="A4774" s="366" t="str">
        <f t="shared" si="74"/>
        <v>SINAPI-I 21151</v>
      </c>
      <c r="B4774" s="367" t="s">
        <v>8342</v>
      </c>
      <c r="C4774" s="367">
        <v>21151</v>
      </c>
      <c r="D4774" s="368" t="s">
        <v>16941</v>
      </c>
      <c r="E4774" s="367" t="s">
        <v>8523</v>
      </c>
      <c r="F4774" s="367" t="s">
        <v>16942</v>
      </c>
      <c r="G4774" s="367" t="s">
        <v>16942</v>
      </c>
    </row>
    <row r="4775" spans="1:7">
      <c r="A4775" s="366" t="str">
        <f t="shared" si="74"/>
        <v>SINAPI-I 13142</v>
      </c>
      <c r="B4775" s="367" t="s">
        <v>8342</v>
      </c>
      <c r="C4775" s="367">
        <v>13142</v>
      </c>
      <c r="D4775" s="368" t="s">
        <v>16943</v>
      </c>
      <c r="E4775" s="367" t="s">
        <v>8523</v>
      </c>
      <c r="F4775" s="367" t="s">
        <v>16944</v>
      </c>
      <c r="G4775" s="367" t="s">
        <v>16944</v>
      </c>
    </row>
    <row r="4776" spans="1:7">
      <c r="A4776" s="366" t="str">
        <f t="shared" si="74"/>
        <v>SINAPI-I 20994</v>
      </c>
      <c r="B4776" s="367" t="s">
        <v>8342</v>
      </c>
      <c r="C4776" s="367">
        <v>20994</v>
      </c>
      <c r="D4776" s="368" t="s">
        <v>16945</v>
      </c>
      <c r="E4776" s="367" t="s">
        <v>8523</v>
      </c>
      <c r="F4776" s="367" t="s">
        <v>16946</v>
      </c>
      <c r="G4776" s="367" t="s">
        <v>16946</v>
      </c>
    </row>
    <row r="4777" spans="1:7">
      <c r="A4777" s="366" t="str">
        <f t="shared" si="74"/>
        <v>SINAPI-I 7672</v>
      </c>
      <c r="B4777" s="367" t="s">
        <v>8342</v>
      </c>
      <c r="C4777" s="367">
        <v>7672</v>
      </c>
      <c r="D4777" s="368" t="s">
        <v>16947</v>
      </c>
      <c r="E4777" s="367" t="s">
        <v>8523</v>
      </c>
      <c r="F4777" s="367" t="s">
        <v>16948</v>
      </c>
      <c r="G4777" s="367" t="s">
        <v>16948</v>
      </c>
    </row>
    <row r="4778" spans="1:7">
      <c r="A4778" s="366" t="str">
        <f t="shared" si="74"/>
        <v>SINAPI-I 20995</v>
      </c>
      <c r="B4778" s="367" t="s">
        <v>8342</v>
      </c>
      <c r="C4778" s="367">
        <v>20995</v>
      </c>
      <c r="D4778" s="368" t="s">
        <v>16949</v>
      </c>
      <c r="E4778" s="367" t="s">
        <v>8523</v>
      </c>
      <c r="F4778" s="367" t="s">
        <v>16950</v>
      </c>
      <c r="G4778" s="367" t="s">
        <v>16950</v>
      </c>
    </row>
    <row r="4779" spans="1:7">
      <c r="A4779" s="366" t="str">
        <f t="shared" si="74"/>
        <v>SINAPI-I 7690</v>
      </c>
      <c r="B4779" s="367" t="s">
        <v>8342</v>
      </c>
      <c r="C4779" s="367">
        <v>7690</v>
      </c>
      <c r="D4779" s="368" t="s">
        <v>16951</v>
      </c>
      <c r="E4779" s="367" t="s">
        <v>8523</v>
      </c>
      <c r="F4779" s="367" t="s">
        <v>16952</v>
      </c>
      <c r="G4779" s="367" t="s">
        <v>16952</v>
      </c>
    </row>
    <row r="4780" spans="1:7">
      <c r="A4780" s="366" t="str">
        <f t="shared" si="74"/>
        <v>SINAPI-I 20980</v>
      </c>
      <c r="B4780" s="367" t="s">
        <v>8342</v>
      </c>
      <c r="C4780" s="367">
        <v>20980</v>
      </c>
      <c r="D4780" s="368" t="s">
        <v>16953</v>
      </c>
      <c r="E4780" s="367" t="s">
        <v>8523</v>
      </c>
      <c r="F4780" s="367" t="s">
        <v>16954</v>
      </c>
      <c r="G4780" s="367" t="s">
        <v>16954</v>
      </c>
    </row>
    <row r="4781" spans="1:7">
      <c r="A4781" s="366" t="str">
        <f t="shared" si="74"/>
        <v>SINAPI-I 7661</v>
      </c>
      <c r="B4781" s="367" t="s">
        <v>8342</v>
      </c>
      <c r="C4781" s="367">
        <v>7661</v>
      </c>
      <c r="D4781" s="368" t="s">
        <v>16955</v>
      </c>
      <c r="E4781" s="367" t="s">
        <v>8523</v>
      </c>
      <c r="F4781" s="367" t="s">
        <v>16956</v>
      </c>
      <c r="G4781" s="367" t="s">
        <v>16956</v>
      </c>
    </row>
    <row r="4782" spans="1:7">
      <c r="A4782" s="366" t="str">
        <f t="shared" si="74"/>
        <v>SINAPI-I 21016</v>
      </c>
      <c r="B4782" s="367" t="s">
        <v>8342</v>
      </c>
      <c r="C4782" s="367">
        <v>21016</v>
      </c>
      <c r="D4782" s="368" t="s">
        <v>16957</v>
      </c>
      <c r="E4782" s="367" t="s">
        <v>8523</v>
      </c>
      <c r="F4782" s="367" t="s">
        <v>16958</v>
      </c>
      <c r="G4782" s="367" t="s">
        <v>16958</v>
      </c>
    </row>
    <row r="4783" spans="1:7">
      <c r="A4783" s="366" t="str">
        <f t="shared" si="74"/>
        <v>SINAPI-I 21008</v>
      </c>
      <c r="B4783" s="367" t="s">
        <v>8342</v>
      </c>
      <c r="C4783" s="367">
        <v>21008</v>
      </c>
      <c r="D4783" s="368" t="s">
        <v>16959</v>
      </c>
      <c r="E4783" s="367" t="s">
        <v>8523</v>
      </c>
      <c r="F4783" s="367" t="s">
        <v>16960</v>
      </c>
      <c r="G4783" s="367" t="s">
        <v>16960</v>
      </c>
    </row>
    <row r="4784" spans="1:7">
      <c r="A4784" s="366" t="str">
        <f t="shared" si="74"/>
        <v>SINAPI-I 21009</v>
      </c>
      <c r="B4784" s="367" t="s">
        <v>8342</v>
      </c>
      <c r="C4784" s="367">
        <v>21009</v>
      </c>
      <c r="D4784" s="368" t="s">
        <v>16961</v>
      </c>
      <c r="E4784" s="367" t="s">
        <v>8523</v>
      </c>
      <c r="F4784" s="367" t="s">
        <v>16369</v>
      </c>
      <c r="G4784" s="367" t="s">
        <v>16369</v>
      </c>
    </row>
    <row r="4785" spans="1:7">
      <c r="A4785" s="366" t="str">
        <f t="shared" si="74"/>
        <v>SINAPI-I 21010</v>
      </c>
      <c r="B4785" s="367" t="s">
        <v>8342</v>
      </c>
      <c r="C4785" s="367">
        <v>21010</v>
      </c>
      <c r="D4785" s="368" t="s">
        <v>16962</v>
      </c>
      <c r="E4785" s="367" t="s">
        <v>8523</v>
      </c>
      <c r="F4785" s="367" t="s">
        <v>16963</v>
      </c>
      <c r="G4785" s="367" t="s">
        <v>16963</v>
      </c>
    </row>
    <row r="4786" spans="1:7">
      <c r="A4786" s="366" t="str">
        <f t="shared" si="74"/>
        <v>SINAPI-I 21011</v>
      </c>
      <c r="B4786" s="367" t="s">
        <v>8342</v>
      </c>
      <c r="C4786" s="367">
        <v>21011</v>
      </c>
      <c r="D4786" s="368" t="s">
        <v>16964</v>
      </c>
      <c r="E4786" s="367" t="s">
        <v>8523</v>
      </c>
      <c r="F4786" s="367" t="s">
        <v>16965</v>
      </c>
      <c r="G4786" s="367" t="s">
        <v>16965</v>
      </c>
    </row>
    <row r="4787" spans="1:7">
      <c r="A4787" s="366" t="str">
        <f t="shared" si="74"/>
        <v>SINAPI-I 21012</v>
      </c>
      <c r="B4787" s="367" t="s">
        <v>8342</v>
      </c>
      <c r="C4787" s="367">
        <v>21012</v>
      </c>
      <c r="D4787" s="368" t="s">
        <v>16966</v>
      </c>
      <c r="E4787" s="367" t="s">
        <v>8523</v>
      </c>
      <c r="F4787" s="367" t="s">
        <v>10783</v>
      </c>
      <c r="G4787" s="367" t="s">
        <v>10783</v>
      </c>
    </row>
    <row r="4788" spans="1:7">
      <c r="A4788" s="366" t="str">
        <f t="shared" si="74"/>
        <v>SINAPI-I 21013</v>
      </c>
      <c r="B4788" s="367" t="s">
        <v>8342</v>
      </c>
      <c r="C4788" s="367">
        <v>21013</v>
      </c>
      <c r="D4788" s="368" t="s">
        <v>16967</v>
      </c>
      <c r="E4788" s="367" t="s">
        <v>8523</v>
      </c>
      <c r="F4788" s="367" t="s">
        <v>14213</v>
      </c>
      <c r="G4788" s="367" t="s">
        <v>14213</v>
      </c>
    </row>
    <row r="4789" spans="1:7">
      <c r="A4789" s="366" t="str">
        <f t="shared" si="74"/>
        <v>SINAPI-I 21014</v>
      </c>
      <c r="B4789" s="367" t="s">
        <v>8342</v>
      </c>
      <c r="C4789" s="367">
        <v>21014</v>
      </c>
      <c r="D4789" s="368" t="s">
        <v>16968</v>
      </c>
      <c r="E4789" s="367" t="s">
        <v>8523</v>
      </c>
      <c r="F4789" s="367" t="s">
        <v>16969</v>
      </c>
      <c r="G4789" s="367" t="s">
        <v>16969</v>
      </c>
    </row>
    <row r="4790" spans="1:7">
      <c r="A4790" s="366" t="str">
        <f t="shared" si="74"/>
        <v>SINAPI-I 21015</v>
      </c>
      <c r="B4790" s="367" t="s">
        <v>8342</v>
      </c>
      <c r="C4790" s="367">
        <v>21015</v>
      </c>
      <c r="D4790" s="368" t="s">
        <v>16970</v>
      </c>
      <c r="E4790" s="367" t="s">
        <v>8523</v>
      </c>
      <c r="F4790" s="367" t="s">
        <v>16971</v>
      </c>
      <c r="G4790" s="367" t="s">
        <v>16971</v>
      </c>
    </row>
    <row r="4791" spans="1:7">
      <c r="A4791" s="366" t="str">
        <f t="shared" si="74"/>
        <v>SINAPI-I 7697</v>
      </c>
      <c r="B4791" s="367" t="s">
        <v>8342</v>
      </c>
      <c r="C4791" s="367">
        <v>7697</v>
      </c>
      <c r="D4791" s="368" t="s">
        <v>16972</v>
      </c>
      <c r="E4791" s="367" t="s">
        <v>8523</v>
      </c>
      <c r="F4791" s="367" t="s">
        <v>16973</v>
      </c>
      <c r="G4791" s="367" t="s">
        <v>16973</v>
      </c>
    </row>
    <row r="4792" spans="1:7">
      <c r="A4792" s="366" t="str">
        <f t="shared" si="74"/>
        <v>SINAPI-I 7698</v>
      </c>
      <c r="B4792" s="367" t="s">
        <v>8342</v>
      </c>
      <c r="C4792" s="367">
        <v>7698</v>
      </c>
      <c r="D4792" s="368" t="s">
        <v>16974</v>
      </c>
      <c r="E4792" s="367" t="s">
        <v>8523</v>
      </c>
      <c r="F4792" s="367" t="s">
        <v>16975</v>
      </c>
      <c r="G4792" s="367" t="s">
        <v>16975</v>
      </c>
    </row>
    <row r="4793" spans="1:7">
      <c r="A4793" s="366" t="str">
        <f t="shared" si="74"/>
        <v>SINAPI-I 7691</v>
      </c>
      <c r="B4793" s="367" t="s">
        <v>8342</v>
      </c>
      <c r="C4793" s="367">
        <v>7691</v>
      </c>
      <c r="D4793" s="368" t="s">
        <v>16976</v>
      </c>
      <c r="E4793" s="367" t="s">
        <v>8523</v>
      </c>
      <c r="F4793" s="367" t="s">
        <v>16977</v>
      </c>
      <c r="G4793" s="367" t="s">
        <v>16977</v>
      </c>
    </row>
    <row r="4794" spans="1:7">
      <c r="A4794" s="366" t="str">
        <f t="shared" si="74"/>
        <v>SINAPI-I 40626</v>
      </c>
      <c r="B4794" s="367" t="s">
        <v>8342</v>
      </c>
      <c r="C4794" s="367">
        <v>40626</v>
      </c>
      <c r="D4794" s="368" t="s">
        <v>16978</v>
      </c>
      <c r="E4794" s="367" t="s">
        <v>8523</v>
      </c>
      <c r="F4794" s="367" t="s">
        <v>16979</v>
      </c>
      <c r="G4794" s="367" t="s">
        <v>16979</v>
      </c>
    </row>
    <row r="4795" spans="1:7">
      <c r="A4795" s="366" t="str">
        <f t="shared" si="74"/>
        <v>SINAPI-I 7701</v>
      </c>
      <c r="B4795" s="367" t="s">
        <v>8342</v>
      </c>
      <c r="C4795" s="367">
        <v>7701</v>
      </c>
      <c r="D4795" s="368" t="s">
        <v>16980</v>
      </c>
      <c r="E4795" s="367" t="s">
        <v>8523</v>
      </c>
      <c r="F4795" s="367" t="s">
        <v>16981</v>
      </c>
      <c r="G4795" s="367" t="s">
        <v>16981</v>
      </c>
    </row>
    <row r="4796" spans="1:7">
      <c r="A4796" s="366" t="str">
        <f t="shared" si="74"/>
        <v>SINAPI-I 7696</v>
      </c>
      <c r="B4796" s="367" t="s">
        <v>8342</v>
      </c>
      <c r="C4796" s="367">
        <v>7696</v>
      </c>
      <c r="D4796" s="368" t="s">
        <v>16982</v>
      </c>
      <c r="E4796" s="367" t="s">
        <v>8523</v>
      </c>
      <c r="F4796" s="367" t="s">
        <v>16983</v>
      </c>
      <c r="G4796" s="367" t="s">
        <v>16983</v>
      </c>
    </row>
    <row r="4797" spans="1:7">
      <c r="A4797" s="366" t="str">
        <f t="shared" si="74"/>
        <v>SINAPI-I 7700</v>
      </c>
      <c r="B4797" s="367" t="s">
        <v>8342</v>
      </c>
      <c r="C4797" s="367">
        <v>7700</v>
      </c>
      <c r="D4797" s="368" t="s">
        <v>16984</v>
      </c>
      <c r="E4797" s="367" t="s">
        <v>8523</v>
      </c>
      <c r="F4797" s="367" t="s">
        <v>11274</v>
      </c>
      <c r="G4797" s="367" t="s">
        <v>11274</v>
      </c>
    </row>
    <row r="4798" spans="1:7">
      <c r="A4798" s="366" t="str">
        <f t="shared" si="74"/>
        <v>SINAPI-I 7694</v>
      </c>
      <c r="B4798" s="367" t="s">
        <v>8342</v>
      </c>
      <c r="C4798" s="367">
        <v>7694</v>
      </c>
      <c r="D4798" s="368" t="s">
        <v>16985</v>
      </c>
      <c r="E4798" s="367" t="s">
        <v>8523</v>
      </c>
      <c r="F4798" s="367" t="s">
        <v>16986</v>
      </c>
      <c r="G4798" s="367" t="s">
        <v>16986</v>
      </c>
    </row>
    <row r="4799" spans="1:7">
      <c r="A4799" s="366" t="str">
        <f t="shared" si="74"/>
        <v>SINAPI-I 7693</v>
      </c>
      <c r="B4799" s="367" t="s">
        <v>8342</v>
      </c>
      <c r="C4799" s="367">
        <v>7693</v>
      </c>
      <c r="D4799" s="368" t="s">
        <v>16987</v>
      </c>
      <c r="E4799" s="367" t="s">
        <v>8523</v>
      </c>
      <c r="F4799" s="367" t="s">
        <v>15537</v>
      </c>
      <c r="G4799" s="367" t="s">
        <v>15537</v>
      </c>
    </row>
    <row r="4800" spans="1:7">
      <c r="A4800" s="366" t="str">
        <f t="shared" si="74"/>
        <v>SINAPI-I 7692</v>
      </c>
      <c r="B4800" s="367" t="s">
        <v>8342</v>
      </c>
      <c r="C4800" s="367">
        <v>7692</v>
      </c>
      <c r="D4800" s="368" t="s">
        <v>16988</v>
      </c>
      <c r="E4800" s="367" t="s">
        <v>8523</v>
      </c>
      <c r="F4800" s="367" t="s">
        <v>16989</v>
      </c>
      <c r="G4800" s="367" t="s">
        <v>16989</v>
      </c>
    </row>
    <row r="4801" spans="1:7">
      <c r="A4801" s="366" t="str">
        <f t="shared" si="74"/>
        <v>SINAPI-I 7695</v>
      </c>
      <c r="B4801" s="367" t="s">
        <v>8342</v>
      </c>
      <c r="C4801" s="367">
        <v>7695</v>
      </c>
      <c r="D4801" s="368" t="s">
        <v>16990</v>
      </c>
      <c r="E4801" s="367" t="s">
        <v>8523</v>
      </c>
      <c r="F4801" s="367" t="s">
        <v>16991</v>
      </c>
      <c r="G4801" s="367" t="s">
        <v>16991</v>
      </c>
    </row>
    <row r="4802" spans="1:7">
      <c r="A4802" s="366" t="str">
        <f t="shared" si="74"/>
        <v>SINAPI-I 13356</v>
      </c>
      <c r="B4802" s="367" t="s">
        <v>8342</v>
      </c>
      <c r="C4802" s="367">
        <v>13356</v>
      </c>
      <c r="D4802" s="368" t="s">
        <v>16992</v>
      </c>
      <c r="E4802" s="367" t="s">
        <v>8523</v>
      </c>
      <c r="F4802" s="367" t="s">
        <v>8902</v>
      </c>
      <c r="G4802" s="367" t="s">
        <v>8902</v>
      </c>
    </row>
    <row r="4803" spans="1:7">
      <c r="A4803" s="366" t="str">
        <f t="shared" si="74"/>
        <v>SINAPI-I 36365</v>
      </c>
      <c r="B4803" s="367" t="s">
        <v>8342</v>
      </c>
      <c r="C4803" s="367">
        <v>36365</v>
      </c>
      <c r="D4803" s="368" t="s">
        <v>16993</v>
      </c>
      <c r="E4803" s="367" t="s">
        <v>8523</v>
      </c>
      <c r="F4803" s="367" t="s">
        <v>11466</v>
      </c>
      <c r="G4803" s="367" t="s">
        <v>11466</v>
      </c>
    </row>
    <row r="4804" spans="1:7">
      <c r="A4804" s="366" t="str">
        <f t="shared" si="74"/>
        <v>SINAPI-I 41930</v>
      </c>
      <c r="B4804" s="367" t="s">
        <v>8342</v>
      </c>
      <c r="C4804" s="367">
        <v>41930</v>
      </c>
      <c r="D4804" s="368" t="s">
        <v>16994</v>
      </c>
      <c r="E4804" s="367" t="s">
        <v>8523</v>
      </c>
      <c r="F4804" s="367" t="s">
        <v>16995</v>
      </c>
      <c r="G4804" s="367" t="s">
        <v>16995</v>
      </c>
    </row>
    <row r="4805" spans="1:7">
      <c r="A4805" s="366" t="str">
        <f t="shared" si="74"/>
        <v>SINAPI-I 41931</v>
      </c>
      <c r="B4805" s="367" t="s">
        <v>8342</v>
      </c>
      <c r="C4805" s="367">
        <v>41931</v>
      </c>
      <c r="D4805" s="368" t="s">
        <v>16996</v>
      </c>
      <c r="E4805" s="367" t="s">
        <v>8523</v>
      </c>
      <c r="F4805" s="367" t="s">
        <v>16997</v>
      </c>
      <c r="G4805" s="367" t="s">
        <v>16997</v>
      </c>
    </row>
    <row r="4806" spans="1:7">
      <c r="A4806" s="366" t="str">
        <f t="shared" si="74"/>
        <v>SINAPI-I 41932</v>
      </c>
      <c r="B4806" s="367" t="s">
        <v>8342</v>
      </c>
      <c r="C4806" s="367">
        <v>41932</v>
      </c>
      <c r="D4806" s="368" t="s">
        <v>16998</v>
      </c>
      <c r="E4806" s="367" t="s">
        <v>8523</v>
      </c>
      <c r="F4806" s="367" t="s">
        <v>16999</v>
      </c>
      <c r="G4806" s="367" t="s">
        <v>16999</v>
      </c>
    </row>
    <row r="4807" spans="1:7">
      <c r="A4807" s="366" t="str">
        <f t="shared" ref="A4807:A4870" si="75">CONCATENAR</f>
        <v>SINAPI-I 41933</v>
      </c>
      <c r="B4807" s="367" t="s">
        <v>8342</v>
      </c>
      <c r="C4807" s="367">
        <v>41933</v>
      </c>
      <c r="D4807" s="368" t="s">
        <v>17000</v>
      </c>
      <c r="E4807" s="367" t="s">
        <v>8523</v>
      </c>
      <c r="F4807" s="367" t="s">
        <v>17001</v>
      </c>
      <c r="G4807" s="367" t="s">
        <v>17001</v>
      </c>
    </row>
    <row r="4808" spans="1:7">
      <c r="A4808" s="366" t="str">
        <f t="shared" si="75"/>
        <v>SINAPI-I 41934</v>
      </c>
      <c r="B4808" s="367" t="s">
        <v>8342</v>
      </c>
      <c r="C4808" s="367">
        <v>41934</v>
      </c>
      <c r="D4808" s="368" t="s">
        <v>17002</v>
      </c>
      <c r="E4808" s="367" t="s">
        <v>8523</v>
      </c>
      <c r="F4808" s="367" t="s">
        <v>17003</v>
      </c>
      <c r="G4808" s="367" t="s">
        <v>17003</v>
      </c>
    </row>
    <row r="4809" spans="1:7">
      <c r="A4809" s="366" t="str">
        <f t="shared" si="75"/>
        <v>SINAPI-I 41936</v>
      </c>
      <c r="B4809" s="367" t="s">
        <v>8342</v>
      </c>
      <c r="C4809" s="367">
        <v>41936</v>
      </c>
      <c r="D4809" s="368" t="s">
        <v>17004</v>
      </c>
      <c r="E4809" s="367" t="s">
        <v>8523</v>
      </c>
      <c r="F4809" s="367" t="s">
        <v>17005</v>
      </c>
      <c r="G4809" s="367" t="s">
        <v>17005</v>
      </c>
    </row>
    <row r="4810" spans="1:7">
      <c r="A4810" s="366" t="str">
        <f t="shared" si="75"/>
        <v>SINAPI-I 7720</v>
      </c>
      <c r="B4810" s="367" t="s">
        <v>8342</v>
      </c>
      <c r="C4810" s="367">
        <v>7720</v>
      </c>
      <c r="D4810" s="368" t="s">
        <v>17006</v>
      </c>
      <c r="E4810" s="367" t="s">
        <v>8523</v>
      </c>
      <c r="F4810" s="367" t="s">
        <v>17007</v>
      </c>
      <c r="G4810" s="367" t="s">
        <v>17007</v>
      </c>
    </row>
    <row r="4811" spans="1:7">
      <c r="A4811" s="366" t="str">
        <f t="shared" si="75"/>
        <v>SINAPI-I 40335</v>
      </c>
      <c r="B4811" s="367" t="s">
        <v>8342</v>
      </c>
      <c r="C4811" s="367">
        <v>40335</v>
      </c>
      <c r="D4811" s="368" t="s">
        <v>17008</v>
      </c>
      <c r="E4811" s="367" t="s">
        <v>8523</v>
      </c>
      <c r="F4811" s="367" t="s">
        <v>10145</v>
      </c>
      <c r="G4811" s="367" t="s">
        <v>10145</v>
      </c>
    </row>
    <row r="4812" spans="1:7">
      <c r="A4812" s="366" t="str">
        <f t="shared" si="75"/>
        <v>SINAPI-I 7740</v>
      </c>
      <c r="B4812" s="367" t="s">
        <v>8342</v>
      </c>
      <c r="C4812" s="367">
        <v>7740</v>
      </c>
      <c r="D4812" s="368" t="s">
        <v>17009</v>
      </c>
      <c r="E4812" s="367" t="s">
        <v>8523</v>
      </c>
      <c r="F4812" s="367" t="s">
        <v>17010</v>
      </c>
      <c r="G4812" s="367" t="s">
        <v>17010</v>
      </c>
    </row>
    <row r="4813" spans="1:7">
      <c r="A4813" s="366" t="str">
        <f t="shared" si="75"/>
        <v>SINAPI-I 7741</v>
      </c>
      <c r="B4813" s="367" t="s">
        <v>8342</v>
      </c>
      <c r="C4813" s="367">
        <v>7741</v>
      </c>
      <c r="D4813" s="368" t="s">
        <v>17011</v>
      </c>
      <c r="E4813" s="367" t="s">
        <v>8523</v>
      </c>
      <c r="F4813" s="367" t="s">
        <v>17012</v>
      </c>
      <c r="G4813" s="367" t="s">
        <v>17012</v>
      </c>
    </row>
    <row r="4814" spans="1:7">
      <c r="A4814" s="366" t="str">
        <f t="shared" si="75"/>
        <v>SINAPI-I 7774</v>
      </c>
      <c r="B4814" s="367" t="s">
        <v>8342</v>
      </c>
      <c r="C4814" s="367">
        <v>7774</v>
      </c>
      <c r="D4814" s="368" t="s">
        <v>17013</v>
      </c>
      <c r="E4814" s="367" t="s">
        <v>8523</v>
      </c>
      <c r="F4814" s="367" t="s">
        <v>17014</v>
      </c>
      <c r="G4814" s="367" t="s">
        <v>17014</v>
      </c>
    </row>
    <row r="4815" spans="1:7">
      <c r="A4815" s="366" t="str">
        <f t="shared" si="75"/>
        <v>SINAPI-I 7744</v>
      </c>
      <c r="B4815" s="367" t="s">
        <v>8342</v>
      </c>
      <c r="C4815" s="367">
        <v>7744</v>
      </c>
      <c r="D4815" s="368" t="s">
        <v>17015</v>
      </c>
      <c r="E4815" s="367" t="s">
        <v>8523</v>
      </c>
      <c r="F4815" s="367" t="s">
        <v>17016</v>
      </c>
      <c r="G4815" s="367" t="s">
        <v>17016</v>
      </c>
    </row>
    <row r="4816" spans="1:7">
      <c r="A4816" s="366" t="str">
        <f t="shared" si="75"/>
        <v>SINAPI-I 7773</v>
      </c>
      <c r="B4816" s="367" t="s">
        <v>8342</v>
      </c>
      <c r="C4816" s="367">
        <v>7773</v>
      </c>
      <c r="D4816" s="368" t="s">
        <v>17017</v>
      </c>
      <c r="E4816" s="367" t="s">
        <v>8523</v>
      </c>
      <c r="F4816" s="367" t="s">
        <v>17018</v>
      </c>
      <c r="G4816" s="367" t="s">
        <v>17018</v>
      </c>
    </row>
    <row r="4817" spans="1:7">
      <c r="A4817" s="366" t="str">
        <f t="shared" si="75"/>
        <v>SINAPI-I 7754</v>
      </c>
      <c r="B4817" s="367" t="s">
        <v>8342</v>
      </c>
      <c r="C4817" s="367">
        <v>7754</v>
      </c>
      <c r="D4817" s="368" t="s">
        <v>17019</v>
      </c>
      <c r="E4817" s="367" t="s">
        <v>8523</v>
      </c>
      <c r="F4817" s="367" t="s">
        <v>17020</v>
      </c>
      <c r="G4817" s="367" t="s">
        <v>17020</v>
      </c>
    </row>
    <row r="4818" spans="1:7">
      <c r="A4818" s="366" t="str">
        <f t="shared" si="75"/>
        <v>SINAPI-I 7735</v>
      </c>
      <c r="B4818" s="367" t="s">
        <v>8342</v>
      </c>
      <c r="C4818" s="367">
        <v>7735</v>
      </c>
      <c r="D4818" s="368" t="s">
        <v>17021</v>
      </c>
      <c r="E4818" s="367" t="s">
        <v>8523</v>
      </c>
      <c r="F4818" s="367" t="s">
        <v>17022</v>
      </c>
      <c r="G4818" s="367" t="s">
        <v>17022</v>
      </c>
    </row>
    <row r="4819" spans="1:7">
      <c r="A4819" s="366" t="str">
        <f t="shared" si="75"/>
        <v>SINAPI-I 7755</v>
      </c>
      <c r="B4819" s="367" t="s">
        <v>8342</v>
      </c>
      <c r="C4819" s="367">
        <v>7755</v>
      </c>
      <c r="D4819" s="368" t="s">
        <v>17023</v>
      </c>
      <c r="E4819" s="367" t="s">
        <v>8523</v>
      </c>
      <c r="F4819" s="367" t="s">
        <v>17024</v>
      </c>
      <c r="G4819" s="367" t="s">
        <v>17024</v>
      </c>
    </row>
    <row r="4820" spans="1:7">
      <c r="A4820" s="366" t="str">
        <f t="shared" si="75"/>
        <v>SINAPI-I 7776</v>
      </c>
      <c r="B4820" s="367" t="s">
        <v>8342</v>
      </c>
      <c r="C4820" s="367">
        <v>7776</v>
      </c>
      <c r="D4820" s="368" t="s">
        <v>17025</v>
      </c>
      <c r="E4820" s="367" t="s">
        <v>8523</v>
      </c>
      <c r="F4820" s="367" t="s">
        <v>17026</v>
      </c>
      <c r="G4820" s="367" t="s">
        <v>17026</v>
      </c>
    </row>
    <row r="4821" spans="1:7">
      <c r="A4821" s="366" t="str">
        <f t="shared" si="75"/>
        <v>SINAPI-I 7743</v>
      </c>
      <c r="B4821" s="367" t="s">
        <v>8342</v>
      </c>
      <c r="C4821" s="367">
        <v>7743</v>
      </c>
      <c r="D4821" s="368" t="s">
        <v>17027</v>
      </c>
      <c r="E4821" s="367" t="s">
        <v>8523</v>
      </c>
      <c r="F4821" s="367" t="s">
        <v>17028</v>
      </c>
      <c r="G4821" s="367" t="s">
        <v>17028</v>
      </c>
    </row>
    <row r="4822" spans="1:7">
      <c r="A4822" s="366" t="str">
        <f t="shared" si="75"/>
        <v>SINAPI-I 7733</v>
      </c>
      <c r="B4822" s="367" t="s">
        <v>8342</v>
      </c>
      <c r="C4822" s="367">
        <v>7733</v>
      </c>
      <c r="D4822" s="368" t="s">
        <v>17029</v>
      </c>
      <c r="E4822" s="367" t="s">
        <v>8523</v>
      </c>
      <c r="F4822" s="367" t="s">
        <v>17030</v>
      </c>
      <c r="G4822" s="367" t="s">
        <v>17030</v>
      </c>
    </row>
    <row r="4823" spans="1:7">
      <c r="A4823" s="366" t="str">
        <f t="shared" si="75"/>
        <v>SINAPI-I 7775</v>
      </c>
      <c r="B4823" s="367" t="s">
        <v>8342</v>
      </c>
      <c r="C4823" s="367">
        <v>7775</v>
      </c>
      <c r="D4823" s="368" t="s">
        <v>17031</v>
      </c>
      <c r="E4823" s="367" t="s">
        <v>8523</v>
      </c>
      <c r="F4823" s="367" t="s">
        <v>17032</v>
      </c>
      <c r="G4823" s="367" t="s">
        <v>17032</v>
      </c>
    </row>
    <row r="4824" spans="1:7">
      <c r="A4824" s="366" t="str">
        <f t="shared" si="75"/>
        <v>SINAPI-I 7734</v>
      </c>
      <c r="B4824" s="367" t="s">
        <v>8342</v>
      </c>
      <c r="C4824" s="367">
        <v>7734</v>
      </c>
      <c r="D4824" s="368" t="s">
        <v>17033</v>
      </c>
      <c r="E4824" s="367" t="s">
        <v>8523</v>
      </c>
      <c r="F4824" s="367" t="s">
        <v>17034</v>
      </c>
      <c r="G4824" s="367" t="s">
        <v>17034</v>
      </c>
    </row>
    <row r="4825" spans="1:7">
      <c r="A4825" s="366" t="str">
        <f t="shared" si="75"/>
        <v>SINAPI-I 7753</v>
      </c>
      <c r="B4825" s="367" t="s">
        <v>8342</v>
      </c>
      <c r="C4825" s="367">
        <v>7753</v>
      </c>
      <c r="D4825" s="368" t="s">
        <v>17035</v>
      </c>
      <c r="E4825" s="367" t="s">
        <v>8523</v>
      </c>
      <c r="F4825" s="367" t="s">
        <v>17036</v>
      </c>
      <c r="G4825" s="367" t="s">
        <v>17036</v>
      </c>
    </row>
    <row r="4826" spans="1:7">
      <c r="A4826" s="366" t="str">
        <f t="shared" si="75"/>
        <v>SINAPI-I 13256</v>
      </c>
      <c r="B4826" s="367" t="s">
        <v>8342</v>
      </c>
      <c r="C4826" s="367">
        <v>13256</v>
      </c>
      <c r="D4826" s="368" t="s">
        <v>17037</v>
      </c>
      <c r="E4826" s="367" t="s">
        <v>8523</v>
      </c>
      <c r="F4826" s="367" t="s">
        <v>17038</v>
      </c>
      <c r="G4826" s="367" t="s">
        <v>17038</v>
      </c>
    </row>
    <row r="4827" spans="1:7">
      <c r="A4827" s="366" t="str">
        <f t="shared" si="75"/>
        <v>SINAPI-I 7757</v>
      </c>
      <c r="B4827" s="367" t="s">
        <v>8342</v>
      </c>
      <c r="C4827" s="367">
        <v>7757</v>
      </c>
      <c r="D4827" s="368" t="s">
        <v>17039</v>
      </c>
      <c r="E4827" s="367" t="s">
        <v>8523</v>
      </c>
      <c r="F4827" s="367" t="s">
        <v>17040</v>
      </c>
      <c r="G4827" s="367" t="s">
        <v>17040</v>
      </c>
    </row>
    <row r="4828" spans="1:7">
      <c r="A4828" s="366" t="str">
        <f t="shared" si="75"/>
        <v>SINAPI-I 7758</v>
      </c>
      <c r="B4828" s="367" t="s">
        <v>8342</v>
      </c>
      <c r="C4828" s="367">
        <v>7758</v>
      </c>
      <c r="D4828" s="368" t="s">
        <v>17041</v>
      </c>
      <c r="E4828" s="367" t="s">
        <v>8523</v>
      </c>
      <c r="F4828" s="367" t="s">
        <v>17042</v>
      </c>
      <c r="G4828" s="367" t="s">
        <v>17042</v>
      </c>
    </row>
    <row r="4829" spans="1:7">
      <c r="A4829" s="366" t="str">
        <f t="shared" si="75"/>
        <v>SINAPI-I 7759</v>
      </c>
      <c r="B4829" s="367" t="s">
        <v>8342</v>
      </c>
      <c r="C4829" s="367">
        <v>7759</v>
      </c>
      <c r="D4829" s="368" t="s">
        <v>17043</v>
      </c>
      <c r="E4829" s="367" t="s">
        <v>8523</v>
      </c>
      <c r="F4829" s="367" t="s">
        <v>17044</v>
      </c>
      <c r="G4829" s="367" t="s">
        <v>17044</v>
      </c>
    </row>
    <row r="4830" spans="1:7">
      <c r="A4830" s="366" t="str">
        <f t="shared" si="75"/>
        <v>SINAPI-I 40334</v>
      </c>
      <c r="B4830" s="367" t="s">
        <v>8342</v>
      </c>
      <c r="C4830" s="367">
        <v>40334</v>
      </c>
      <c r="D4830" s="368" t="s">
        <v>17045</v>
      </c>
      <c r="E4830" s="367" t="s">
        <v>8523</v>
      </c>
      <c r="F4830" s="367" t="s">
        <v>17046</v>
      </c>
      <c r="G4830" s="367" t="s">
        <v>17046</v>
      </c>
    </row>
    <row r="4831" spans="1:7">
      <c r="A4831" s="366" t="str">
        <f t="shared" si="75"/>
        <v>SINAPI-I 7745</v>
      </c>
      <c r="B4831" s="367" t="s">
        <v>8342</v>
      </c>
      <c r="C4831" s="367">
        <v>7745</v>
      </c>
      <c r="D4831" s="368" t="s">
        <v>17047</v>
      </c>
      <c r="E4831" s="367" t="s">
        <v>8523</v>
      </c>
      <c r="F4831" s="367" t="s">
        <v>17048</v>
      </c>
      <c r="G4831" s="367" t="s">
        <v>17048</v>
      </c>
    </row>
    <row r="4832" spans="1:7">
      <c r="A4832" s="366" t="str">
        <f t="shared" si="75"/>
        <v>SINAPI-I 7714</v>
      </c>
      <c r="B4832" s="367" t="s">
        <v>8342</v>
      </c>
      <c r="C4832" s="367">
        <v>7714</v>
      </c>
      <c r="D4832" s="368" t="s">
        <v>17049</v>
      </c>
      <c r="E4832" s="367" t="s">
        <v>8523</v>
      </c>
      <c r="F4832" s="367" t="s">
        <v>17050</v>
      </c>
      <c r="G4832" s="367" t="s">
        <v>17050</v>
      </c>
    </row>
    <row r="4833" spans="1:7">
      <c r="A4833" s="366" t="str">
        <f t="shared" si="75"/>
        <v>SINAPI-I 7725</v>
      </c>
      <c r="B4833" s="367" t="s">
        <v>8342</v>
      </c>
      <c r="C4833" s="367">
        <v>7725</v>
      </c>
      <c r="D4833" s="368" t="s">
        <v>17051</v>
      </c>
      <c r="E4833" s="367" t="s">
        <v>8523</v>
      </c>
      <c r="F4833" s="367" t="s">
        <v>17052</v>
      </c>
      <c r="G4833" s="367" t="s">
        <v>17052</v>
      </c>
    </row>
    <row r="4834" spans="1:7">
      <c r="A4834" s="366" t="str">
        <f t="shared" si="75"/>
        <v>SINAPI-I 7742</v>
      </c>
      <c r="B4834" s="367" t="s">
        <v>8342</v>
      </c>
      <c r="C4834" s="367">
        <v>7742</v>
      </c>
      <c r="D4834" s="368" t="s">
        <v>17053</v>
      </c>
      <c r="E4834" s="367" t="s">
        <v>8523</v>
      </c>
      <c r="F4834" s="367" t="s">
        <v>17054</v>
      </c>
      <c r="G4834" s="367" t="s">
        <v>17054</v>
      </c>
    </row>
    <row r="4835" spans="1:7">
      <c r="A4835" s="366" t="str">
        <f t="shared" si="75"/>
        <v>SINAPI-I 7750</v>
      </c>
      <c r="B4835" s="367" t="s">
        <v>8342</v>
      </c>
      <c r="C4835" s="367">
        <v>7750</v>
      </c>
      <c r="D4835" s="368" t="s">
        <v>17055</v>
      </c>
      <c r="E4835" s="367" t="s">
        <v>8523</v>
      </c>
      <c r="F4835" s="367" t="s">
        <v>17056</v>
      </c>
      <c r="G4835" s="367" t="s">
        <v>17056</v>
      </c>
    </row>
    <row r="4836" spans="1:7">
      <c r="A4836" s="366" t="str">
        <f t="shared" si="75"/>
        <v>SINAPI-I 7756</v>
      </c>
      <c r="B4836" s="367" t="s">
        <v>8342</v>
      </c>
      <c r="C4836" s="367">
        <v>7756</v>
      </c>
      <c r="D4836" s="368" t="s">
        <v>17057</v>
      </c>
      <c r="E4836" s="367" t="s">
        <v>8523</v>
      </c>
      <c r="F4836" s="367" t="s">
        <v>17058</v>
      </c>
      <c r="G4836" s="367" t="s">
        <v>17058</v>
      </c>
    </row>
    <row r="4837" spans="1:7">
      <c r="A4837" s="366" t="str">
        <f t="shared" si="75"/>
        <v>SINAPI-I 7765</v>
      </c>
      <c r="B4837" s="367" t="s">
        <v>8342</v>
      </c>
      <c r="C4837" s="367">
        <v>7765</v>
      </c>
      <c r="D4837" s="368" t="s">
        <v>17059</v>
      </c>
      <c r="E4837" s="367" t="s">
        <v>8523</v>
      </c>
      <c r="F4837" s="367" t="s">
        <v>17060</v>
      </c>
      <c r="G4837" s="367" t="s">
        <v>17060</v>
      </c>
    </row>
    <row r="4838" spans="1:7">
      <c r="A4838" s="366" t="str">
        <f t="shared" si="75"/>
        <v>SINAPI-I 12569</v>
      </c>
      <c r="B4838" s="367" t="s">
        <v>8342</v>
      </c>
      <c r="C4838" s="367">
        <v>12569</v>
      </c>
      <c r="D4838" s="368" t="s">
        <v>17061</v>
      </c>
      <c r="E4838" s="367" t="s">
        <v>8523</v>
      </c>
      <c r="F4838" s="367" t="s">
        <v>17062</v>
      </c>
      <c r="G4838" s="367" t="s">
        <v>17062</v>
      </c>
    </row>
    <row r="4839" spans="1:7">
      <c r="A4839" s="366" t="str">
        <f t="shared" si="75"/>
        <v>SINAPI-I 7766</v>
      </c>
      <c r="B4839" s="367" t="s">
        <v>8342</v>
      </c>
      <c r="C4839" s="367">
        <v>7766</v>
      </c>
      <c r="D4839" s="368" t="s">
        <v>17063</v>
      </c>
      <c r="E4839" s="367" t="s">
        <v>8523</v>
      </c>
      <c r="F4839" s="367" t="s">
        <v>17064</v>
      </c>
      <c r="G4839" s="367" t="s">
        <v>17064</v>
      </c>
    </row>
    <row r="4840" spans="1:7">
      <c r="A4840" s="366" t="str">
        <f t="shared" si="75"/>
        <v>SINAPI-I 7767</v>
      </c>
      <c r="B4840" s="367" t="s">
        <v>8342</v>
      </c>
      <c r="C4840" s="367">
        <v>7767</v>
      </c>
      <c r="D4840" s="368" t="s">
        <v>17065</v>
      </c>
      <c r="E4840" s="367" t="s">
        <v>8523</v>
      </c>
      <c r="F4840" s="367" t="s">
        <v>17066</v>
      </c>
      <c r="G4840" s="367" t="s">
        <v>17066</v>
      </c>
    </row>
    <row r="4841" spans="1:7">
      <c r="A4841" s="366" t="str">
        <f t="shared" si="75"/>
        <v>SINAPI-I 7727</v>
      </c>
      <c r="B4841" s="367" t="s">
        <v>8342</v>
      </c>
      <c r="C4841" s="367">
        <v>7727</v>
      </c>
      <c r="D4841" s="368" t="s">
        <v>17067</v>
      </c>
      <c r="E4841" s="367" t="s">
        <v>8523</v>
      </c>
      <c r="F4841" s="367" t="s">
        <v>17068</v>
      </c>
      <c r="G4841" s="367" t="s">
        <v>17068</v>
      </c>
    </row>
    <row r="4842" spans="1:7">
      <c r="A4842" s="366" t="str">
        <f t="shared" si="75"/>
        <v>SINAPI-I 7760</v>
      </c>
      <c r="B4842" s="367" t="s">
        <v>8342</v>
      </c>
      <c r="C4842" s="367">
        <v>7760</v>
      </c>
      <c r="D4842" s="368" t="s">
        <v>17069</v>
      </c>
      <c r="E4842" s="367" t="s">
        <v>8523</v>
      </c>
      <c r="F4842" s="367" t="s">
        <v>17070</v>
      </c>
      <c r="G4842" s="367" t="s">
        <v>17070</v>
      </c>
    </row>
    <row r="4843" spans="1:7">
      <c r="A4843" s="366" t="str">
        <f t="shared" si="75"/>
        <v>SINAPI-I 7761</v>
      </c>
      <c r="B4843" s="367" t="s">
        <v>8342</v>
      </c>
      <c r="C4843" s="367">
        <v>7761</v>
      </c>
      <c r="D4843" s="368" t="s">
        <v>17071</v>
      </c>
      <c r="E4843" s="367" t="s">
        <v>8523</v>
      </c>
      <c r="F4843" s="367" t="s">
        <v>17072</v>
      </c>
      <c r="G4843" s="367" t="s">
        <v>17072</v>
      </c>
    </row>
    <row r="4844" spans="1:7">
      <c r="A4844" s="366" t="str">
        <f t="shared" si="75"/>
        <v>SINAPI-I 7752</v>
      </c>
      <c r="B4844" s="367" t="s">
        <v>8342</v>
      </c>
      <c r="C4844" s="367">
        <v>7752</v>
      </c>
      <c r="D4844" s="368" t="s">
        <v>17073</v>
      </c>
      <c r="E4844" s="367" t="s">
        <v>8523</v>
      </c>
      <c r="F4844" s="367" t="s">
        <v>17074</v>
      </c>
      <c r="G4844" s="367" t="s">
        <v>17074</v>
      </c>
    </row>
    <row r="4845" spans="1:7">
      <c r="A4845" s="366" t="str">
        <f t="shared" si="75"/>
        <v>SINAPI-I 7762</v>
      </c>
      <c r="B4845" s="367" t="s">
        <v>8342</v>
      </c>
      <c r="C4845" s="367">
        <v>7762</v>
      </c>
      <c r="D4845" s="368" t="s">
        <v>17075</v>
      </c>
      <c r="E4845" s="367" t="s">
        <v>8523</v>
      </c>
      <c r="F4845" s="367" t="s">
        <v>17076</v>
      </c>
      <c r="G4845" s="367" t="s">
        <v>17076</v>
      </c>
    </row>
    <row r="4846" spans="1:7">
      <c r="A4846" s="366" t="str">
        <f t="shared" si="75"/>
        <v>SINAPI-I 7722</v>
      </c>
      <c r="B4846" s="367" t="s">
        <v>8342</v>
      </c>
      <c r="C4846" s="367">
        <v>7722</v>
      </c>
      <c r="D4846" s="368" t="s">
        <v>17077</v>
      </c>
      <c r="E4846" s="367" t="s">
        <v>8523</v>
      </c>
      <c r="F4846" s="367" t="s">
        <v>17078</v>
      </c>
      <c r="G4846" s="367" t="s">
        <v>17078</v>
      </c>
    </row>
    <row r="4847" spans="1:7">
      <c r="A4847" s="366" t="str">
        <f t="shared" si="75"/>
        <v>SINAPI-I 7763</v>
      </c>
      <c r="B4847" s="367" t="s">
        <v>8342</v>
      </c>
      <c r="C4847" s="367">
        <v>7763</v>
      </c>
      <c r="D4847" s="368" t="s">
        <v>17079</v>
      </c>
      <c r="E4847" s="367" t="s">
        <v>8523</v>
      </c>
      <c r="F4847" s="367" t="s">
        <v>17080</v>
      </c>
      <c r="G4847" s="367" t="s">
        <v>17080</v>
      </c>
    </row>
    <row r="4848" spans="1:7">
      <c r="A4848" s="366" t="str">
        <f t="shared" si="75"/>
        <v>SINAPI-I 7764</v>
      </c>
      <c r="B4848" s="367" t="s">
        <v>8342</v>
      </c>
      <c r="C4848" s="367">
        <v>7764</v>
      </c>
      <c r="D4848" s="368" t="s">
        <v>17081</v>
      </c>
      <c r="E4848" s="367" t="s">
        <v>8523</v>
      </c>
      <c r="F4848" s="367" t="s">
        <v>17082</v>
      </c>
      <c r="G4848" s="367" t="s">
        <v>17082</v>
      </c>
    </row>
    <row r="4849" spans="1:7">
      <c r="A4849" s="366" t="str">
        <f t="shared" si="75"/>
        <v>SINAPI-I 12572</v>
      </c>
      <c r="B4849" s="367" t="s">
        <v>8342</v>
      </c>
      <c r="C4849" s="367">
        <v>12572</v>
      </c>
      <c r="D4849" s="368" t="s">
        <v>17083</v>
      </c>
      <c r="E4849" s="367" t="s">
        <v>8523</v>
      </c>
      <c r="F4849" s="367" t="s">
        <v>17084</v>
      </c>
      <c r="G4849" s="367" t="s">
        <v>17084</v>
      </c>
    </row>
    <row r="4850" spans="1:7">
      <c r="A4850" s="366" t="str">
        <f t="shared" si="75"/>
        <v>SINAPI-I 12573</v>
      </c>
      <c r="B4850" s="367" t="s">
        <v>8342</v>
      </c>
      <c r="C4850" s="367">
        <v>12573</v>
      </c>
      <c r="D4850" s="368" t="s">
        <v>17085</v>
      </c>
      <c r="E4850" s="367" t="s">
        <v>8523</v>
      </c>
      <c r="F4850" s="367" t="s">
        <v>17086</v>
      </c>
      <c r="G4850" s="367" t="s">
        <v>17086</v>
      </c>
    </row>
    <row r="4851" spans="1:7">
      <c r="A4851" s="366" t="str">
        <f t="shared" si="75"/>
        <v>SINAPI-I 12574</v>
      </c>
      <c r="B4851" s="367" t="s">
        <v>8342</v>
      </c>
      <c r="C4851" s="367">
        <v>12574</v>
      </c>
      <c r="D4851" s="368" t="s">
        <v>17087</v>
      </c>
      <c r="E4851" s="367" t="s">
        <v>8523</v>
      </c>
      <c r="F4851" s="367" t="s">
        <v>17088</v>
      </c>
      <c r="G4851" s="367" t="s">
        <v>17088</v>
      </c>
    </row>
    <row r="4852" spans="1:7">
      <c r="A4852" s="366" t="str">
        <f t="shared" si="75"/>
        <v>SINAPI-I 12575</v>
      </c>
      <c r="B4852" s="367" t="s">
        <v>8342</v>
      </c>
      <c r="C4852" s="367">
        <v>12575</v>
      </c>
      <c r="D4852" s="368" t="s">
        <v>17089</v>
      </c>
      <c r="E4852" s="367" t="s">
        <v>8523</v>
      </c>
      <c r="F4852" s="367" t="s">
        <v>17090</v>
      </c>
      <c r="G4852" s="367" t="s">
        <v>17090</v>
      </c>
    </row>
    <row r="4853" spans="1:7">
      <c r="A4853" s="366" t="str">
        <f t="shared" si="75"/>
        <v>SINAPI-I 12576</v>
      </c>
      <c r="B4853" s="367" t="s">
        <v>8342</v>
      </c>
      <c r="C4853" s="367">
        <v>12576</v>
      </c>
      <c r="D4853" s="368" t="s">
        <v>17091</v>
      </c>
      <c r="E4853" s="367" t="s">
        <v>8523</v>
      </c>
      <c r="F4853" s="367" t="s">
        <v>17092</v>
      </c>
      <c r="G4853" s="367" t="s">
        <v>17092</v>
      </c>
    </row>
    <row r="4854" spans="1:7">
      <c r="A4854" s="366" t="str">
        <f t="shared" si="75"/>
        <v>SINAPI-I 12577</v>
      </c>
      <c r="B4854" s="367" t="s">
        <v>8342</v>
      </c>
      <c r="C4854" s="367">
        <v>12577</v>
      </c>
      <c r="D4854" s="368" t="s">
        <v>17093</v>
      </c>
      <c r="E4854" s="367" t="s">
        <v>8523</v>
      </c>
      <c r="F4854" s="367" t="s">
        <v>11194</v>
      </c>
      <c r="G4854" s="367" t="s">
        <v>11194</v>
      </c>
    </row>
    <row r="4855" spans="1:7">
      <c r="A4855" s="366" t="str">
        <f t="shared" si="75"/>
        <v>SINAPI-I 12578</v>
      </c>
      <c r="B4855" s="367" t="s">
        <v>8342</v>
      </c>
      <c r="C4855" s="367">
        <v>12578</v>
      </c>
      <c r="D4855" s="368" t="s">
        <v>17094</v>
      </c>
      <c r="E4855" s="367" t="s">
        <v>8523</v>
      </c>
      <c r="F4855" s="367" t="s">
        <v>17095</v>
      </c>
      <c r="G4855" s="367" t="s">
        <v>17095</v>
      </c>
    </row>
    <row r="4856" spans="1:7">
      <c r="A4856" s="366" t="str">
        <f t="shared" si="75"/>
        <v>SINAPI-I 12579</v>
      </c>
      <c r="B4856" s="367" t="s">
        <v>8342</v>
      </c>
      <c r="C4856" s="367">
        <v>12579</v>
      </c>
      <c r="D4856" s="368" t="s">
        <v>17096</v>
      </c>
      <c r="E4856" s="367" t="s">
        <v>8523</v>
      </c>
      <c r="F4856" s="367" t="s">
        <v>17097</v>
      </c>
      <c r="G4856" s="367" t="s">
        <v>17097</v>
      </c>
    </row>
    <row r="4857" spans="1:7">
      <c r="A4857" s="366" t="str">
        <f t="shared" si="75"/>
        <v>SINAPI-I 12580</v>
      </c>
      <c r="B4857" s="367" t="s">
        <v>8342</v>
      </c>
      <c r="C4857" s="367">
        <v>12580</v>
      </c>
      <c r="D4857" s="368" t="s">
        <v>17098</v>
      </c>
      <c r="E4857" s="367" t="s">
        <v>8523</v>
      </c>
      <c r="F4857" s="367" t="s">
        <v>17099</v>
      </c>
      <c r="G4857" s="367" t="s">
        <v>17099</v>
      </c>
    </row>
    <row r="4858" spans="1:7">
      <c r="A4858" s="366" t="str">
        <f t="shared" si="75"/>
        <v>SINAPI-I 12581</v>
      </c>
      <c r="B4858" s="367" t="s">
        <v>8342</v>
      </c>
      <c r="C4858" s="367">
        <v>12581</v>
      </c>
      <c r="D4858" s="368" t="s">
        <v>17100</v>
      </c>
      <c r="E4858" s="367" t="s">
        <v>8523</v>
      </c>
      <c r="F4858" s="367" t="s">
        <v>11015</v>
      </c>
      <c r="G4858" s="367" t="s">
        <v>11015</v>
      </c>
    </row>
    <row r="4859" spans="1:7">
      <c r="A4859" s="366" t="str">
        <f t="shared" si="75"/>
        <v>SINAPI-I 41785</v>
      </c>
      <c r="B4859" s="367" t="s">
        <v>8342</v>
      </c>
      <c r="C4859" s="367">
        <v>41785</v>
      </c>
      <c r="D4859" s="368" t="s">
        <v>17101</v>
      </c>
      <c r="E4859" s="367" t="s">
        <v>8523</v>
      </c>
      <c r="F4859" s="367" t="s">
        <v>17102</v>
      </c>
      <c r="G4859" s="367" t="s">
        <v>17102</v>
      </c>
    </row>
    <row r="4860" spans="1:7">
      <c r="A4860" s="366" t="str">
        <f t="shared" si="75"/>
        <v>SINAPI-I 41781</v>
      </c>
      <c r="B4860" s="367" t="s">
        <v>8342</v>
      </c>
      <c r="C4860" s="367">
        <v>41781</v>
      </c>
      <c r="D4860" s="368" t="s">
        <v>17103</v>
      </c>
      <c r="E4860" s="367" t="s">
        <v>8523</v>
      </c>
      <c r="F4860" s="367" t="s">
        <v>17104</v>
      </c>
      <c r="G4860" s="367" t="s">
        <v>17104</v>
      </c>
    </row>
    <row r="4861" spans="1:7">
      <c r="A4861" s="366" t="str">
        <f t="shared" si="75"/>
        <v>SINAPI-I 41783</v>
      </c>
      <c r="B4861" s="367" t="s">
        <v>8342</v>
      </c>
      <c r="C4861" s="367">
        <v>41783</v>
      </c>
      <c r="D4861" s="368" t="s">
        <v>17105</v>
      </c>
      <c r="E4861" s="367" t="s">
        <v>8523</v>
      </c>
      <c r="F4861" s="367" t="s">
        <v>17106</v>
      </c>
      <c r="G4861" s="367" t="s">
        <v>17106</v>
      </c>
    </row>
    <row r="4862" spans="1:7">
      <c r="A4862" s="366" t="str">
        <f t="shared" si="75"/>
        <v>SINAPI-I 41786</v>
      </c>
      <c r="B4862" s="367" t="s">
        <v>8342</v>
      </c>
      <c r="C4862" s="367">
        <v>41786</v>
      </c>
      <c r="D4862" s="368" t="s">
        <v>17107</v>
      </c>
      <c r="E4862" s="367" t="s">
        <v>8523</v>
      </c>
      <c r="F4862" s="367" t="s">
        <v>17108</v>
      </c>
      <c r="G4862" s="367" t="s">
        <v>17108</v>
      </c>
    </row>
    <row r="4863" spans="1:7">
      <c r="A4863" s="366" t="str">
        <f t="shared" si="75"/>
        <v>SINAPI-I 41779</v>
      </c>
      <c r="B4863" s="367" t="s">
        <v>8342</v>
      </c>
      <c r="C4863" s="367">
        <v>41779</v>
      </c>
      <c r="D4863" s="368" t="s">
        <v>17109</v>
      </c>
      <c r="E4863" s="367" t="s">
        <v>8523</v>
      </c>
      <c r="F4863" s="367" t="s">
        <v>17110</v>
      </c>
      <c r="G4863" s="367" t="s">
        <v>17110</v>
      </c>
    </row>
    <row r="4864" spans="1:7">
      <c r="A4864" s="366" t="str">
        <f t="shared" si="75"/>
        <v>SINAPI-I 41780</v>
      </c>
      <c r="B4864" s="367" t="s">
        <v>8342</v>
      </c>
      <c r="C4864" s="367">
        <v>41780</v>
      </c>
      <c r="D4864" s="368" t="s">
        <v>17111</v>
      </c>
      <c r="E4864" s="367" t="s">
        <v>8523</v>
      </c>
      <c r="F4864" s="367" t="s">
        <v>17112</v>
      </c>
      <c r="G4864" s="367" t="s">
        <v>17112</v>
      </c>
    </row>
    <row r="4865" spans="1:7">
      <c r="A4865" s="366" t="str">
        <f t="shared" si="75"/>
        <v>SINAPI-I 41782</v>
      </c>
      <c r="B4865" s="367" t="s">
        <v>8342</v>
      </c>
      <c r="C4865" s="367">
        <v>41782</v>
      </c>
      <c r="D4865" s="368" t="s">
        <v>17113</v>
      </c>
      <c r="E4865" s="367" t="s">
        <v>8523</v>
      </c>
      <c r="F4865" s="367" t="s">
        <v>17114</v>
      </c>
      <c r="G4865" s="367" t="s">
        <v>17114</v>
      </c>
    </row>
    <row r="4866" spans="1:7">
      <c r="A4866" s="366" t="str">
        <f t="shared" si="75"/>
        <v>SINAPI-I 38130</v>
      </c>
      <c r="B4866" s="367" t="s">
        <v>8342</v>
      </c>
      <c r="C4866" s="367">
        <v>38130</v>
      </c>
      <c r="D4866" s="368" t="s">
        <v>17115</v>
      </c>
      <c r="E4866" s="367" t="s">
        <v>8523</v>
      </c>
      <c r="F4866" s="367" t="s">
        <v>17116</v>
      </c>
      <c r="G4866" s="367" t="s">
        <v>17116</v>
      </c>
    </row>
    <row r="4867" spans="1:7">
      <c r="A4867" s="366" t="str">
        <f t="shared" si="75"/>
        <v>SINAPI-I 21123</v>
      </c>
      <c r="B4867" s="367" t="s">
        <v>8342</v>
      </c>
      <c r="C4867" s="367">
        <v>21123</v>
      </c>
      <c r="D4867" s="368" t="s">
        <v>17117</v>
      </c>
      <c r="E4867" s="367" t="s">
        <v>8523</v>
      </c>
      <c r="F4867" s="367" t="s">
        <v>17118</v>
      </c>
      <c r="G4867" s="367" t="s">
        <v>17118</v>
      </c>
    </row>
    <row r="4868" spans="1:7">
      <c r="A4868" s="366" t="str">
        <f t="shared" si="75"/>
        <v>SINAPI-I 21124</v>
      </c>
      <c r="B4868" s="367" t="s">
        <v>8342</v>
      </c>
      <c r="C4868" s="367">
        <v>21124</v>
      </c>
      <c r="D4868" s="368" t="s">
        <v>17119</v>
      </c>
      <c r="E4868" s="367" t="s">
        <v>8523</v>
      </c>
      <c r="F4868" s="367" t="s">
        <v>12974</v>
      </c>
      <c r="G4868" s="367" t="s">
        <v>12974</v>
      </c>
    </row>
    <row r="4869" spans="1:7">
      <c r="A4869" s="366" t="str">
        <f t="shared" si="75"/>
        <v>SINAPI-I 21125</v>
      </c>
      <c r="B4869" s="367" t="s">
        <v>8342</v>
      </c>
      <c r="C4869" s="367">
        <v>21125</v>
      </c>
      <c r="D4869" s="368" t="s">
        <v>17120</v>
      </c>
      <c r="E4869" s="367" t="s">
        <v>8523</v>
      </c>
      <c r="F4869" s="367" t="s">
        <v>17121</v>
      </c>
      <c r="G4869" s="367" t="s">
        <v>17121</v>
      </c>
    </row>
    <row r="4870" spans="1:7">
      <c r="A4870" s="366" t="str">
        <f t="shared" si="75"/>
        <v>SINAPI-I 38028</v>
      </c>
      <c r="B4870" s="367" t="s">
        <v>8342</v>
      </c>
      <c r="C4870" s="367">
        <v>38028</v>
      </c>
      <c r="D4870" s="368" t="s">
        <v>17122</v>
      </c>
      <c r="E4870" s="367" t="s">
        <v>8523</v>
      </c>
      <c r="F4870" s="367" t="s">
        <v>17123</v>
      </c>
      <c r="G4870" s="367" t="s">
        <v>17123</v>
      </c>
    </row>
    <row r="4871" spans="1:7">
      <c r="A4871" s="366" t="str">
        <f t="shared" ref="A4871:A4934" si="76">CONCATENAR</f>
        <v>SINAPI-I 38029</v>
      </c>
      <c r="B4871" s="367" t="s">
        <v>8342</v>
      </c>
      <c r="C4871" s="367">
        <v>38029</v>
      </c>
      <c r="D4871" s="368" t="s">
        <v>17124</v>
      </c>
      <c r="E4871" s="367" t="s">
        <v>8523</v>
      </c>
      <c r="F4871" s="367" t="s">
        <v>17125</v>
      </c>
      <c r="G4871" s="367" t="s">
        <v>17125</v>
      </c>
    </row>
    <row r="4872" spans="1:7">
      <c r="A4872" s="366" t="str">
        <f t="shared" si="76"/>
        <v>SINAPI-I 38030</v>
      </c>
      <c r="B4872" s="367" t="s">
        <v>8342</v>
      </c>
      <c r="C4872" s="367">
        <v>38030</v>
      </c>
      <c r="D4872" s="368" t="s">
        <v>17126</v>
      </c>
      <c r="E4872" s="367" t="s">
        <v>8523</v>
      </c>
      <c r="F4872" s="367" t="s">
        <v>17127</v>
      </c>
      <c r="G4872" s="367" t="s">
        <v>17127</v>
      </c>
    </row>
    <row r="4873" spans="1:7">
      <c r="A4873" s="366" t="str">
        <f t="shared" si="76"/>
        <v>SINAPI-I 38031</v>
      </c>
      <c r="B4873" s="367" t="s">
        <v>8342</v>
      </c>
      <c r="C4873" s="367">
        <v>38031</v>
      </c>
      <c r="D4873" s="368" t="s">
        <v>17128</v>
      </c>
      <c r="E4873" s="367" t="s">
        <v>8523</v>
      </c>
      <c r="F4873" s="367" t="s">
        <v>17129</v>
      </c>
      <c r="G4873" s="367" t="s">
        <v>17129</v>
      </c>
    </row>
    <row r="4874" spans="1:7" ht="22.5">
      <c r="A4874" s="366" t="str">
        <f t="shared" si="76"/>
        <v>SINAPI-I 39735</v>
      </c>
      <c r="B4874" s="367" t="s">
        <v>8342</v>
      </c>
      <c r="C4874" s="367">
        <v>39735</v>
      </c>
      <c r="D4874" s="368" t="s">
        <v>17130</v>
      </c>
      <c r="E4874" s="367" t="s">
        <v>8523</v>
      </c>
      <c r="F4874" s="367" t="s">
        <v>17131</v>
      </c>
      <c r="G4874" s="367" t="s">
        <v>17131</v>
      </c>
    </row>
    <row r="4875" spans="1:7" ht="22.5">
      <c r="A4875" s="366" t="str">
        <f t="shared" si="76"/>
        <v>SINAPI-I 39734</v>
      </c>
      <c r="B4875" s="367" t="s">
        <v>8342</v>
      </c>
      <c r="C4875" s="367">
        <v>39734</v>
      </c>
      <c r="D4875" s="368" t="s">
        <v>17132</v>
      </c>
      <c r="E4875" s="367" t="s">
        <v>8523</v>
      </c>
      <c r="F4875" s="367" t="s">
        <v>9226</v>
      </c>
      <c r="G4875" s="367" t="s">
        <v>9226</v>
      </c>
    </row>
    <row r="4876" spans="1:7" ht="22.5">
      <c r="A4876" s="366" t="str">
        <f t="shared" si="76"/>
        <v>SINAPI-I 39736</v>
      </c>
      <c r="B4876" s="367" t="s">
        <v>8342</v>
      </c>
      <c r="C4876" s="367">
        <v>39736</v>
      </c>
      <c r="D4876" s="368" t="s">
        <v>17133</v>
      </c>
      <c r="E4876" s="367" t="s">
        <v>8523</v>
      </c>
      <c r="F4876" s="367" t="s">
        <v>17134</v>
      </c>
      <c r="G4876" s="367" t="s">
        <v>17134</v>
      </c>
    </row>
    <row r="4877" spans="1:7" ht="22.5">
      <c r="A4877" s="366" t="str">
        <f t="shared" si="76"/>
        <v>SINAPI-I 39737</v>
      </c>
      <c r="B4877" s="367" t="s">
        <v>8342</v>
      </c>
      <c r="C4877" s="367">
        <v>39737</v>
      </c>
      <c r="D4877" s="368" t="s">
        <v>17135</v>
      </c>
      <c r="E4877" s="367" t="s">
        <v>8523</v>
      </c>
      <c r="F4877" s="367" t="s">
        <v>12451</v>
      </c>
      <c r="G4877" s="367" t="s">
        <v>12451</v>
      </c>
    </row>
    <row r="4878" spans="1:7" ht="22.5">
      <c r="A4878" s="366" t="str">
        <f t="shared" si="76"/>
        <v>SINAPI-I 39738</v>
      </c>
      <c r="B4878" s="367" t="s">
        <v>8342</v>
      </c>
      <c r="C4878" s="367">
        <v>39738</v>
      </c>
      <c r="D4878" s="368" t="s">
        <v>17136</v>
      </c>
      <c r="E4878" s="367" t="s">
        <v>8523</v>
      </c>
      <c r="F4878" s="367" t="s">
        <v>17137</v>
      </c>
      <c r="G4878" s="367" t="s">
        <v>17137</v>
      </c>
    </row>
    <row r="4879" spans="1:7" ht="22.5">
      <c r="A4879" s="366" t="str">
        <f t="shared" si="76"/>
        <v>SINAPI-I 39739</v>
      </c>
      <c r="B4879" s="367" t="s">
        <v>8342</v>
      </c>
      <c r="C4879" s="367">
        <v>39739</v>
      </c>
      <c r="D4879" s="368" t="s">
        <v>17138</v>
      </c>
      <c r="E4879" s="367" t="s">
        <v>8523</v>
      </c>
      <c r="F4879" s="367" t="s">
        <v>17139</v>
      </c>
      <c r="G4879" s="367" t="s">
        <v>17139</v>
      </c>
    </row>
    <row r="4880" spans="1:7" ht="22.5">
      <c r="A4880" s="366" t="str">
        <f t="shared" si="76"/>
        <v>SINAPI-I 39733</v>
      </c>
      <c r="B4880" s="367" t="s">
        <v>8342</v>
      </c>
      <c r="C4880" s="367">
        <v>39733</v>
      </c>
      <c r="D4880" s="368" t="s">
        <v>17140</v>
      </c>
      <c r="E4880" s="367" t="s">
        <v>8523</v>
      </c>
      <c r="F4880" s="367" t="s">
        <v>17141</v>
      </c>
      <c r="G4880" s="367" t="s">
        <v>17141</v>
      </c>
    </row>
    <row r="4881" spans="1:7" ht="33.75">
      <c r="A4881" s="366" t="str">
        <f t="shared" si="76"/>
        <v>SINAPI-I 39854</v>
      </c>
      <c r="B4881" s="367" t="s">
        <v>8342</v>
      </c>
      <c r="C4881" s="367">
        <v>39854</v>
      </c>
      <c r="D4881" s="368" t="s">
        <v>17142</v>
      </c>
      <c r="E4881" s="367" t="s">
        <v>8523</v>
      </c>
      <c r="F4881" s="367" t="s">
        <v>17143</v>
      </c>
      <c r="G4881" s="367" t="s">
        <v>17143</v>
      </c>
    </row>
    <row r="4882" spans="1:7" ht="22.5">
      <c r="A4882" s="366" t="str">
        <f t="shared" si="76"/>
        <v>SINAPI-I 39740</v>
      </c>
      <c r="B4882" s="367" t="s">
        <v>8342</v>
      </c>
      <c r="C4882" s="367">
        <v>39740</v>
      </c>
      <c r="D4882" s="368" t="s">
        <v>17144</v>
      </c>
      <c r="E4882" s="367" t="s">
        <v>8523</v>
      </c>
      <c r="F4882" s="367" t="s">
        <v>17145</v>
      </c>
      <c r="G4882" s="367" t="s">
        <v>17145</v>
      </c>
    </row>
    <row r="4883" spans="1:7" ht="22.5">
      <c r="A4883" s="366" t="str">
        <f t="shared" si="76"/>
        <v>SINAPI-I 39741</v>
      </c>
      <c r="B4883" s="367" t="s">
        <v>8342</v>
      </c>
      <c r="C4883" s="367">
        <v>39741</v>
      </c>
      <c r="D4883" s="368" t="s">
        <v>17146</v>
      </c>
      <c r="E4883" s="367" t="s">
        <v>8523</v>
      </c>
      <c r="F4883" s="367" t="s">
        <v>17147</v>
      </c>
      <c r="G4883" s="367" t="s">
        <v>17147</v>
      </c>
    </row>
    <row r="4884" spans="1:7" ht="22.5">
      <c r="A4884" s="366" t="str">
        <f t="shared" si="76"/>
        <v>SINAPI-I 39853</v>
      </c>
      <c r="B4884" s="367" t="s">
        <v>8342</v>
      </c>
      <c r="C4884" s="367">
        <v>39853</v>
      </c>
      <c r="D4884" s="368" t="s">
        <v>17148</v>
      </c>
      <c r="E4884" s="367" t="s">
        <v>8523</v>
      </c>
      <c r="F4884" s="367" t="s">
        <v>8891</v>
      </c>
      <c r="G4884" s="367" t="s">
        <v>8891</v>
      </c>
    </row>
    <row r="4885" spans="1:7" ht="22.5">
      <c r="A4885" s="366" t="str">
        <f t="shared" si="76"/>
        <v>SINAPI-I 39742</v>
      </c>
      <c r="B4885" s="367" t="s">
        <v>8342</v>
      </c>
      <c r="C4885" s="367">
        <v>39742</v>
      </c>
      <c r="D4885" s="368" t="s">
        <v>17149</v>
      </c>
      <c r="E4885" s="367" t="s">
        <v>8523</v>
      </c>
      <c r="F4885" s="367" t="s">
        <v>17150</v>
      </c>
      <c r="G4885" s="367" t="s">
        <v>17150</v>
      </c>
    </row>
    <row r="4886" spans="1:7" ht="22.5">
      <c r="A4886" s="366" t="str">
        <f t="shared" si="76"/>
        <v>SINAPI-I 39749</v>
      </c>
      <c r="B4886" s="367" t="s">
        <v>8342</v>
      </c>
      <c r="C4886" s="367">
        <v>39749</v>
      </c>
      <c r="D4886" s="368" t="s">
        <v>17151</v>
      </c>
      <c r="E4886" s="367" t="s">
        <v>8523</v>
      </c>
      <c r="F4886" s="367" t="s">
        <v>17152</v>
      </c>
      <c r="G4886" s="367" t="s">
        <v>17152</v>
      </c>
    </row>
    <row r="4887" spans="1:7" ht="22.5">
      <c r="A4887" s="366" t="str">
        <f t="shared" si="76"/>
        <v>SINAPI-I 39751</v>
      </c>
      <c r="B4887" s="367" t="s">
        <v>8342</v>
      </c>
      <c r="C4887" s="367">
        <v>39751</v>
      </c>
      <c r="D4887" s="368" t="s">
        <v>17153</v>
      </c>
      <c r="E4887" s="367" t="s">
        <v>8523</v>
      </c>
      <c r="F4887" s="367" t="s">
        <v>17154</v>
      </c>
      <c r="G4887" s="367" t="s">
        <v>17154</v>
      </c>
    </row>
    <row r="4888" spans="1:7" ht="22.5">
      <c r="A4888" s="366" t="str">
        <f t="shared" si="76"/>
        <v>SINAPI-I 39750</v>
      </c>
      <c r="B4888" s="367" t="s">
        <v>8342</v>
      </c>
      <c r="C4888" s="367">
        <v>39750</v>
      </c>
      <c r="D4888" s="368" t="s">
        <v>17155</v>
      </c>
      <c r="E4888" s="367" t="s">
        <v>8523</v>
      </c>
      <c r="F4888" s="367" t="s">
        <v>17156</v>
      </c>
      <c r="G4888" s="367" t="s">
        <v>17156</v>
      </c>
    </row>
    <row r="4889" spans="1:7" ht="22.5">
      <c r="A4889" s="366" t="str">
        <f t="shared" si="76"/>
        <v>SINAPI-I 39747</v>
      </c>
      <c r="B4889" s="367" t="s">
        <v>8342</v>
      </c>
      <c r="C4889" s="367">
        <v>39747</v>
      </c>
      <c r="D4889" s="368" t="s">
        <v>17157</v>
      </c>
      <c r="E4889" s="367" t="s">
        <v>8523</v>
      </c>
      <c r="F4889" s="367" t="s">
        <v>17158</v>
      </c>
      <c r="G4889" s="367" t="s">
        <v>17158</v>
      </c>
    </row>
    <row r="4890" spans="1:7" ht="22.5">
      <c r="A4890" s="366" t="str">
        <f t="shared" si="76"/>
        <v>SINAPI-I 39753</v>
      </c>
      <c r="B4890" s="367" t="s">
        <v>8342</v>
      </c>
      <c r="C4890" s="367">
        <v>39753</v>
      </c>
      <c r="D4890" s="368" t="s">
        <v>17159</v>
      </c>
      <c r="E4890" s="367" t="s">
        <v>8523</v>
      </c>
      <c r="F4890" s="367" t="s">
        <v>17160</v>
      </c>
      <c r="G4890" s="367" t="s">
        <v>17160</v>
      </c>
    </row>
    <row r="4891" spans="1:7" ht="22.5">
      <c r="A4891" s="366" t="str">
        <f t="shared" si="76"/>
        <v>SINAPI-I 39754</v>
      </c>
      <c r="B4891" s="367" t="s">
        <v>8342</v>
      </c>
      <c r="C4891" s="367">
        <v>39754</v>
      </c>
      <c r="D4891" s="368" t="s">
        <v>17161</v>
      </c>
      <c r="E4891" s="367" t="s">
        <v>8523</v>
      </c>
      <c r="F4891" s="367" t="s">
        <v>17162</v>
      </c>
      <c r="G4891" s="367" t="s">
        <v>17162</v>
      </c>
    </row>
    <row r="4892" spans="1:7" ht="22.5">
      <c r="A4892" s="366" t="str">
        <f t="shared" si="76"/>
        <v>SINAPI-I 39748</v>
      </c>
      <c r="B4892" s="367" t="s">
        <v>8342</v>
      </c>
      <c r="C4892" s="367">
        <v>39748</v>
      </c>
      <c r="D4892" s="368" t="s">
        <v>17163</v>
      </c>
      <c r="E4892" s="367" t="s">
        <v>8523</v>
      </c>
      <c r="F4892" s="367" t="s">
        <v>17164</v>
      </c>
      <c r="G4892" s="367" t="s">
        <v>17164</v>
      </c>
    </row>
    <row r="4893" spans="1:7" ht="22.5">
      <c r="A4893" s="366" t="str">
        <f t="shared" si="76"/>
        <v>SINAPI-I 39755</v>
      </c>
      <c r="B4893" s="367" t="s">
        <v>8342</v>
      </c>
      <c r="C4893" s="367">
        <v>39755</v>
      </c>
      <c r="D4893" s="368" t="s">
        <v>17165</v>
      </c>
      <c r="E4893" s="367" t="s">
        <v>8523</v>
      </c>
      <c r="F4893" s="367" t="s">
        <v>17166</v>
      </c>
      <c r="G4893" s="367" t="s">
        <v>17166</v>
      </c>
    </row>
    <row r="4894" spans="1:7">
      <c r="A4894" s="366" t="str">
        <f t="shared" si="76"/>
        <v>SINAPI-I 12742</v>
      </c>
      <c r="B4894" s="367" t="s">
        <v>8342</v>
      </c>
      <c r="C4894" s="367">
        <v>12742</v>
      </c>
      <c r="D4894" s="368" t="s">
        <v>17167</v>
      </c>
      <c r="E4894" s="367" t="s">
        <v>8523</v>
      </c>
      <c r="F4894" s="367" t="s">
        <v>17168</v>
      </c>
      <c r="G4894" s="367" t="s">
        <v>17168</v>
      </c>
    </row>
    <row r="4895" spans="1:7">
      <c r="A4895" s="366" t="str">
        <f t="shared" si="76"/>
        <v>SINAPI-I 12713</v>
      </c>
      <c r="B4895" s="367" t="s">
        <v>8342</v>
      </c>
      <c r="C4895" s="367">
        <v>12713</v>
      </c>
      <c r="D4895" s="368" t="s">
        <v>17169</v>
      </c>
      <c r="E4895" s="367" t="s">
        <v>8523</v>
      </c>
      <c r="F4895" s="367" t="s">
        <v>17170</v>
      </c>
      <c r="G4895" s="367" t="s">
        <v>17170</v>
      </c>
    </row>
    <row r="4896" spans="1:7">
      <c r="A4896" s="366" t="str">
        <f t="shared" si="76"/>
        <v>SINAPI-I 12743</v>
      </c>
      <c r="B4896" s="367" t="s">
        <v>8342</v>
      </c>
      <c r="C4896" s="367">
        <v>12743</v>
      </c>
      <c r="D4896" s="368" t="s">
        <v>17171</v>
      </c>
      <c r="E4896" s="367" t="s">
        <v>8523</v>
      </c>
      <c r="F4896" s="367" t="s">
        <v>17172</v>
      </c>
      <c r="G4896" s="367" t="s">
        <v>17172</v>
      </c>
    </row>
    <row r="4897" spans="1:7">
      <c r="A4897" s="366" t="str">
        <f t="shared" si="76"/>
        <v>SINAPI-I 12744</v>
      </c>
      <c r="B4897" s="367" t="s">
        <v>8342</v>
      </c>
      <c r="C4897" s="367">
        <v>12744</v>
      </c>
      <c r="D4897" s="368" t="s">
        <v>17173</v>
      </c>
      <c r="E4897" s="367" t="s">
        <v>8523</v>
      </c>
      <c r="F4897" s="367" t="s">
        <v>17174</v>
      </c>
      <c r="G4897" s="367" t="s">
        <v>17174</v>
      </c>
    </row>
    <row r="4898" spans="1:7">
      <c r="A4898" s="366" t="str">
        <f t="shared" si="76"/>
        <v>SINAPI-I 12745</v>
      </c>
      <c r="B4898" s="367" t="s">
        <v>8342</v>
      </c>
      <c r="C4898" s="367">
        <v>12745</v>
      </c>
      <c r="D4898" s="368" t="s">
        <v>17175</v>
      </c>
      <c r="E4898" s="367" t="s">
        <v>8523</v>
      </c>
      <c r="F4898" s="367" t="s">
        <v>17176</v>
      </c>
      <c r="G4898" s="367" t="s">
        <v>17176</v>
      </c>
    </row>
    <row r="4899" spans="1:7">
      <c r="A4899" s="366" t="str">
        <f t="shared" si="76"/>
        <v>SINAPI-I 12746</v>
      </c>
      <c r="B4899" s="367" t="s">
        <v>8342</v>
      </c>
      <c r="C4899" s="367">
        <v>12746</v>
      </c>
      <c r="D4899" s="368" t="s">
        <v>17177</v>
      </c>
      <c r="E4899" s="367" t="s">
        <v>8523</v>
      </c>
      <c r="F4899" s="367" t="s">
        <v>17178</v>
      </c>
      <c r="G4899" s="367" t="s">
        <v>17178</v>
      </c>
    </row>
    <row r="4900" spans="1:7">
      <c r="A4900" s="366" t="str">
        <f t="shared" si="76"/>
        <v>SINAPI-I 12747</v>
      </c>
      <c r="B4900" s="367" t="s">
        <v>8342</v>
      </c>
      <c r="C4900" s="367">
        <v>12747</v>
      </c>
      <c r="D4900" s="368" t="s">
        <v>17179</v>
      </c>
      <c r="E4900" s="367" t="s">
        <v>8523</v>
      </c>
      <c r="F4900" s="367" t="s">
        <v>17180</v>
      </c>
      <c r="G4900" s="367" t="s">
        <v>17180</v>
      </c>
    </row>
    <row r="4901" spans="1:7">
      <c r="A4901" s="366" t="str">
        <f t="shared" si="76"/>
        <v>SINAPI-I 12748</v>
      </c>
      <c r="B4901" s="367" t="s">
        <v>8342</v>
      </c>
      <c r="C4901" s="367">
        <v>12748</v>
      </c>
      <c r="D4901" s="368" t="s">
        <v>17181</v>
      </c>
      <c r="E4901" s="367" t="s">
        <v>8523</v>
      </c>
      <c r="F4901" s="367" t="s">
        <v>17182</v>
      </c>
      <c r="G4901" s="367" t="s">
        <v>17182</v>
      </c>
    </row>
    <row r="4902" spans="1:7">
      <c r="A4902" s="366" t="str">
        <f t="shared" si="76"/>
        <v>SINAPI-I 12749</v>
      </c>
      <c r="B4902" s="367" t="s">
        <v>8342</v>
      </c>
      <c r="C4902" s="367">
        <v>12749</v>
      </c>
      <c r="D4902" s="368" t="s">
        <v>17183</v>
      </c>
      <c r="E4902" s="367" t="s">
        <v>8523</v>
      </c>
      <c r="F4902" s="367" t="s">
        <v>17184</v>
      </c>
      <c r="G4902" s="367" t="s">
        <v>17184</v>
      </c>
    </row>
    <row r="4903" spans="1:7">
      <c r="A4903" s="366" t="str">
        <f t="shared" si="76"/>
        <v>SINAPI-I 39726</v>
      </c>
      <c r="B4903" s="367" t="s">
        <v>8342</v>
      </c>
      <c r="C4903" s="367">
        <v>39726</v>
      </c>
      <c r="D4903" s="368" t="s">
        <v>17185</v>
      </c>
      <c r="E4903" s="367" t="s">
        <v>8523</v>
      </c>
      <c r="F4903" s="367" t="s">
        <v>17186</v>
      </c>
      <c r="G4903" s="367" t="s">
        <v>17186</v>
      </c>
    </row>
    <row r="4904" spans="1:7">
      <c r="A4904" s="366" t="str">
        <f t="shared" si="76"/>
        <v>SINAPI-I 39728</v>
      </c>
      <c r="B4904" s="367" t="s">
        <v>8342</v>
      </c>
      <c r="C4904" s="367">
        <v>39728</v>
      </c>
      <c r="D4904" s="368" t="s">
        <v>17187</v>
      </c>
      <c r="E4904" s="367" t="s">
        <v>8523</v>
      </c>
      <c r="F4904" s="367" t="s">
        <v>17188</v>
      </c>
      <c r="G4904" s="367" t="s">
        <v>17188</v>
      </c>
    </row>
    <row r="4905" spans="1:7">
      <c r="A4905" s="366" t="str">
        <f t="shared" si="76"/>
        <v>SINAPI-I 39727</v>
      </c>
      <c r="B4905" s="367" t="s">
        <v>8342</v>
      </c>
      <c r="C4905" s="367">
        <v>39727</v>
      </c>
      <c r="D4905" s="368" t="s">
        <v>17189</v>
      </c>
      <c r="E4905" s="367" t="s">
        <v>8523</v>
      </c>
      <c r="F4905" s="367" t="s">
        <v>17190</v>
      </c>
      <c r="G4905" s="367" t="s">
        <v>17190</v>
      </c>
    </row>
    <row r="4906" spans="1:7">
      <c r="A4906" s="366" t="str">
        <f t="shared" si="76"/>
        <v>SINAPI-I 39724</v>
      </c>
      <c r="B4906" s="367" t="s">
        <v>8342</v>
      </c>
      <c r="C4906" s="367">
        <v>39724</v>
      </c>
      <c r="D4906" s="368" t="s">
        <v>17191</v>
      </c>
      <c r="E4906" s="367" t="s">
        <v>8523</v>
      </c>
      <c r="F4906" s="367" t="s">
        <v>17192</v>
      </c>
      <c r="G4906" s="367" t="s">
        <v>17192</v>
      </c>
    </row>
    <row r="4907" spans="1:7">
      <c r="A4907" s="366" t="str">
        <f t="shared" si="76"/>
        <v>SINAPI-I 39729</v>
      </c>
      <c r="B4907" s="367" t="s">
        <v>8342</v>
      </c>
      <c r="C4907" s="367">
        <v>39729</v>
      </c>
      <c r="D4907" s="368" t="s">
        <v>17193</v>
      </c>
      <c r="E4907" s="367" t="s">
        <v>8523</v>
      </c>
      <c r="F4907" s="367" t="s">
        <v>17194</v>
      </c>
      <c r="G4907" s="367" t="s">
        <v>17194</v>
      </c>
    </row>
    <row r="4908" spans="1:7">
      <c r="A4908" s="366" t="str">
        <f t="shared" si="76"/>
        <v>SINAPI-I 39730</v>
      </c>
      <c r="B4908" s="367" t="s">
        <v>8342</v>
      </c>
      <c r="C4908" s="367">
        <v>39730</v>
      </c>
      <c r="D4908" s="368" t="s">
        <v>17195</v>
      </c>
      <c r="E4908" s="367" t="s">
        <v>8523</v>
      </c>
      <c r="F4908" s="367" t="s">
        <v>17196</v>
      </c>
      <c r="G4908" s="367" t="s">
        <v>17196</v>
      </c>
    </row>
    <row r="4909" spans="1:7">
      <c r="A4909" s="366" t="str">
        <f t="shared" si="76"/>
        <v>SINAPI-I 39731</v>
      </c>
      <c r="B4909" s="367" t="s">
        <v>8342</v>
      </c>
      <c r="C4909" s="367">
        <v>39731</v>
      </c>
      <c r="D4909" s="368" t="s">
        <v>17197</v>
      </c>
      <c r="E4909" s="367" t="s">
        <v>8523</v>
      </c>
      <c r="F4909" s="367" t="s">
        <v>17198</v>
      </c>
      <c r="G4909" s="367" t="s">
        <v>17198</v>
      </c>
    </row>
    <row r="4910" spans="1:7">
      <c r="A4910" s="366" t="str">
        <f t="shared" si="76"/>
        <v>SINAPI-I 39725</v>
      </c>
      <c r="B4910" s="367" t="s">
        <v>8342</v>
      </c>
      <c r="C4910" s="367">
        <v>39725</v>
      </c>
      <c r="D4910" s="368" t="s">
        <v>17199</v>
      </c>
      <c r="E4910" s="367" t="s">
        <v>8523</v>
      </c>
      <c r="F4910" s="367" t="s">
        <v>17200</v>
      </c>
      <c r="G4910" s="367" t="s">
        <v>17200</v>
      </c>
    </row>
    <row r="4911" spans="1:7">
      <c r="A4911" s="366" t="str">
        <f t="shared" si="76"/>
        <v>SINAPI-I 39732</v>
      </c>
      <c r="B4911" s="367" t="s">
        <v>8342</v>
      </c>
      <c r="C4911" s="367">
        <v>39732</v>
      </c>
      <c r="D4911" s="368" t="s">
        <v>17201</v>
      </c>
      <c r="E4911" s="367" t="s">
        <v>8523</v>
      </c>
      <c r="F4911" s="367" t="s">
        <v>17202</v>
      </c>
      <c r="G4911" s="367" t="s">
        <v>17202</v>
      </c>
    </row>
    <row r="4912" spans="1:7" ht="22.5">
      <c r="A4912" s="366" t="str">
        <f t="shared" si="76"/>
        <v>SINAPI-I 39660</v>
      </c>
      <c r="B4912" s="367" t="s">
        <v>8342</v>
      </c>
      <c r="C4912" s="367">
        <v>39660</v>
      </c>
      <c r="D4912" s="368" t="s">
        <v>17203</v>
      </c>
      <c r="E4912" s="367" t="s">
        <v>8523</v>
      </c>
      <c r="F4912" s="367" t="s">
        <v>17204</v>
      </c>
      <c r="G4912" s="367" t="s">
        <v>17204</v>
      </c>
    </row>
    <row r="4913" spans="1:7" ht="22.5">
      <c r="A4913" s="366" t="str">
        <f t="shared" si="76"/>
        <v>SINAPI-I 39662</v>
      </c>
      <c r="B4913" s="367" t="s">
        <v>8342</v>
      </c>
      <c r="C4913" s="367">
        <v>39662</v>
      </c>
      <c r="D4913" s="368" t="s">
        <v>17205</v>
      </c>
      <c r="E4913" s="367" t="s">
        <v>8523</v>
      </c>
      <c r="F4913" s="367" t="s">
        <v>17206</v>
      </c>
      <c r="G4913" s="367" t="s">
        <v>17206</v>
      </c>
    </row>
    <row r="4914" spans="1:7" ht="22.5">
      <c r="A4914" s="366" t="str">
        <f t="shared" si="76"/>
        <v>SINAPI-I 39661</v>
      </c>
      <c r="B4914" s="367" t="s">
        <v>8342</v>
      </c>
      <c r="C4914" s="367">
        <v>39661</v>
      </c>
      <c r="D4914" s="368" t="s">
        <v>17207</v>
      </c>
      <c r="E4914" s="367" t="s">
        <v>8523</v>
      </c>
      <c r="F4914" s="367" t="s">
        <v>17208</v>
      </c>
      <c r="G4914" s="367" t="s">
        <v>17208</v>
      </c>
    </row>
    <row r="4915" spans="1:7" ht="22.5">
      <c r="A4915" s="366" t="str">
        <f t="shared" si="76"/>
        <v>SINAPI-I 39666</v>
      </c>
      <c r="B4915" s="367" t="s">
        <v>8342</v>
      </c>
      <c r="C4915" s="367">
        <v>39666</v>
      </c>
      <c r="D4915" s="368" t="s">
        <v>17209</v>
      </c>
      <c r="E4915" s="367" t="s">
        <v>8523</v>
      </c>
      <c r="F4915" s="367" t="s">
        <v>17210</v>
      </c>
      <c r="G4915" s="367" t="s">
        <v>17210</v>
      </c>
    </row>
    <row r="4916" spans="1:7" ht="22.5">
      <c r="A4916" s="366" t="str">
        <f t="shared" si="76"/>
        <v>SINAPI-I 39664</v>
      </c>
      <c r="B4916" s="367" t="s">
        <v>8342</v>
      </c>
      <c r="C4916" s="367">
        <v>39664</v>
      </c>
      <c r="D4916" s="368" t="s">
        <v>17211</v>
      </c>
      <c r="E4916" s="367" t="s">
        <v>8523</v>
      </c>
      <c r="F4916" s="367" t="s">
        <v>12191</v>
      </c>
      <c r="G4916" s="367" t="s">
        <v>12191</v>
      </c>
    </row>
    <row r="4917" spans="1:7" ht="22.5">
      <c r="A4917" s="366" t="str">
        <f t="shared" si="76"/>
        <v>SINAPI-I 39663</v>
      </c>
      <c r="B4917" s="367" t="s">
        <v>8342</v>
      </c>
      <c r="C4917" s="367">
        <v>39663</v>
      </c>
      <c r="D4917" s="368" t="s">
        <v>17212</v>
      </c>
      <c r="E4917" s="367" t="s">
        <v>8523</v>
      </c>
      <c r="F4917" s="367" t="s">
        <v>12685</v>
      </c>
      <c r="G4917" s="367" t="s">
        <v>12685</v>
      </c>
    </row>
    <row r="4918" spans="1:7" ht="22.5">
      <c r="A4918" s="366" t="str">
        <f t="shared" si="76"/>
        <v>SINAPI-I 39665</v>
      </c>
      <c r="B4918" s="367" t="s">
        <v>8342</v>
      </c>
      <c r="C4918" s="367">
        <v>39665</v>
      </c>
      <c r="D4918" s="368" t="s">
        <v>17213</v>
      </c>
      <c r="E4918" s="367" t="s">
        <v>8523</v>
      </c>
      <c r="F4918" s="367" t="s">
        <v>17214</v>
      </c>
      <c r="G4918" s="367" t="s">
        <v>17214</v>
      </c>
    </row>
    <row r="4919" spans="1:7" ht="22.5">
      <c r="A4919" s="366" t="str">
        <f t="shared" si="76"/>
        <v>SINAPI-I 39752</v>
      </c>
      <c r="B4919" s="367" t="s">
        <v>8342</v>
      </c>
      <c r="C4919" s="367">
        <v>39752</v>
      </c>
      <c r="D4919" s="368" t="s">
        <v>17215</v>
      </c>
      <c r="E4919" s="367" t="s">
        <v>8523</v>
      </c>
      <c r="F4919" s="367" t="s">
        <v>17216</v>
      </c>
      <c r="G4919" s="367" t="s">
        <v>17216</v>
      </c>
    </row>
    <row r="4920" spans="1:7">
      <c r="A4920" s="366" t="str">
        <f t="shared" si="76"/>
        <v>SINAPI-I 12583</v>
      </c>
      <c r="B4920" s="367" t="s">
        <v>8342</v>
      </c>
      <c r="C4920" s="367">
        <v>12583</v>
      </c>
      <c r="D4920" s="368" t="s">
        <v>17217</v>
      </c>
      <c r="E4920" s="367" t="s">
        <v>8523</v>
      </c>
      <c r="F4920" s="367" t="s">
        <v>15173</v>
      </c>
      <c r="G4920" s="367" t="s">
        <v>15173</v>
      </c>
    </row>
    <row r="4921" spans="1:7">
      <c r="A4921" s="366" t="str">
        <f t="shared" si="76"/>
        <v>SINAPI-I 12584</v>
      </c>
      <c r="B4921" s="367" t="s">
        <v>8342</v>
      </c>
      <c r="C4921" s="367">
        <v>12584</v>
      </c>
      <c r="D4921" s="368" t="s">
        <v>17218</v>
      </c>
      <c r="E4921" s="367" t="s">
        <v>8523</v>
      </c>
      <c r="F4921" s="367" t="s">
        <v>17219</v>
      </c>
      <c r="G4921" s="367" t="s">
        <v>17219</v>
      </c>
    </row>
    <row r="4922" spans="1:7">
      <c r="A4922" s="366" t="str">
        <f t="shared" si="76"/>
        <v>SINAPI-I 13159</v>
      </c>
      <c r="B4922" s="367" t="s">
        <v>8342</v>
      </c>
      <c r="C4922" s="367">
        <v>13159</v>
      </c>
      <c r="D4922" s="368" t="s">
        <v>17220</v>
      </c>
      <c r="E4922" s="367" t="s">
        <v>8523</v>
      </c>
      <c r="F4922" s="367" t="s">
        <v>17221</v>
      </c>
      <c r="G4922" s="367" t="s">
        <v>17221</v>
      </c>
    </row>
    <row r="4923" spans="1:7">
      <c r="A4923" s="366" t="str">
        <f t="shared" si="76"/>
        <v>SINAPI-I 13168</v>
      </c>
      <c r="B4923" s="367" t="s">
        <v>8342</v>
      </c>
      <c r="C4923" s="367">
        <v>13168</v>
      </c>
      <c r="D4923" s="368" t="s">
        <v>17222</v>
      </c>
      <c r="E4923" s="367" t="s">
        <v>8523</v>
      </c>
      <c r="F4923" s="367" t="s">
        <v>17223</v>
      </c>
      <c r="G4923" s="367" t="s">
        <v>17223</v>
      </c>
    </row>
    <row r="4924" spans="1:7">
      <c r="A4924" s="366" t="str">
        <f t="shared" si="76"/>
        <v>SINAPI-I 13173</v>
      </c>
      <c r="B4924" s="367" t="s">
        <v>8342</v>
      </c>
      <c r="C4924" s="367">
        <v>13173</v>
      </c>
      <c r="D4924" s="368" t="s">
        <v>17224</v>
      </c>
      <c r="E4924" s="367" t="s">
        <v>8523</v>
      </c>
      <c r="F4924" s="367" t="s">
        <v>17225</v>
      </c>
      <c r="G4924" s="367" t="s">
        <v>17225</v>
      </c>
    </row>
    <row r="4925" spans="1:7">
      <c r="A4925" s="366" t="str">
        <f t="shared" si="76"/>
        <v>SINAPI-I 37449</v>
      </c>
      <c r="B4925" s="367" t="s">
        <v>8342</v>
      </c>
      <c r="C4925" s="367">
        <v>37449</v>
      </c>
      <c r="D4925" s="368" t="s">
        <v>17226</v>
      </c>
      <c r="E4925" s="367" t="s">
        <v>8523</v>
      </c>
      <c r="F4925" s="367" t="s">
        <v>17227</v>
      </c>
      <c r="G4925" s="367" t="s">
        <v>17227</v>
      </c>
    </row>
    <row r="4926" spans="1:7">
      <c r="A4926" s="366" t="str">
        <f t="shared" si="76"/>
        <v>SINAPI-I 37450</v>
      </c>
      <c r="B4926" s="367" t="s">
        <v>8342</v>
      </c>
      <c r="C4926" s="367">
        <v>37450</v>
      </c>
      <c r="D4926" s="368" t="s">
        <v>17228</v>
      </c>
      <c r="E4926" s="367" t="s">
        <v>8523</v>
      </c>
      <c r="F4926" s="367" t="s">
        <v>12288</v>
      </c>
      <c r="G4926" s="367" t="s">
        <v>12288</v>
      </c>
    </row>
    <row r="4927" spans="1:7">
      <c r="A4927" s="366" t="str">
        <f t="shared" si="76"/>
        <v>SINAPI-I 37451</v>
      </c>
      <c r="B4927" s="367" t="s">
        <v>8342</v>
      </c>
      <c r="C4927" s="367">
        <v>37451</v>
      </c>
      <c r="D4927" s="368" t="s">
        <v>17229</v>
      </c>
      <c r="E4927" s="367" t="s">
        <v>8523</v>
      </c>
      <c r="F4927" s="367" t="s">
        <v>17230</v>
      </c>
      <c r="G4927" s="367" t="s">
        <v>17230</v>
      </c>
    </row>
    <row r="4928" spans="1:7">
      <c r="A4928" s="366" t="str">
        <f t="shared" si="76"/>
        <v>SINAPI-I 37452</v>
      </c>
      <c r="B4928" s="367" t="s">
        <v>8342</v>
      </c>
      <c r="C4928" s="367">
        <v>37452</v>
      </c>
      <c r="D4928" s="368" t="s">
        <v>17231</v>
      </c>
      <c r="E4928" s="367" t="s">
        <v>8523</v>
      </c>
      <c r="F4928" s="367" t="s">
        <v>17232</v>
      </c>
      <c r="G4928" s="367" t="s">
        <v>17232</v>
      </c>
    </row>
    <row r="4929" spans="1:7">
      <c r="A4929" s="366" t="str">
        <f t="shared" si="76"/>
        <v>SINAPI-I 37453</v>
      </c>
      <c r="B4929" s="367" t="s">
        <v>8342</v>
      </c>
      <c r="C4929" s="367">
        <v>37453</v>
      </c>
      <c r="D4929" s="368" t="s">
        <v>17233</v>
      </c>
      <c r="E4929" s="367" t="s">
        <v>8523</v>
      </c>
      <c r="F4929" s="367" t="s">
        <v>17234</v>
      </c>
      <c r="G4929" s="367" t="s">
        <v>17234</v>
      </c>
    </row>
    <row r="4930" spans="1:7">
      <c r="A4930" s="366" t="str">
        <f t="shared" si="76"/>
        <v>SINAPI-I 7778</v>
      </c>
      <c r="B4930" s="367" t="s">
        <v>8342</v>
      </c>
      <c r="C4930" s="367">
        <v>7778</v>
      </c>
      <c r="D4930" s="368" t="s">
        <v>17235</v>
      </c>
      <c r="E4930" s="367" t="s">
        <v>8523</v>
      </c>
      <c r="F4930" s="367" t="s">
        <v>17236</v>
      </c>
      <c r="G4930" s="367" t="s">
        <v>17236</v>
      </c>
    </row>
    <row r="4931" spans="1:7">
      <c r="A4931" s="366" t="str">
        <f t="shared" si="76"/>
        <v>SINAPI-I 7796</v>
      </c>
      <c r="B4931" s="367" t="s">
        <v>8342</v>
      </c>
      <c r="C4931" s="367">
        <v>7796</v>
      </c>
      <c r="D4931" s="368" t="s">
        <v>17237</v>
      </c>
      <c r="E4931" s="367" t="s">
        <v>8523</v>
      </c>
      <c r="F4931" s="367" t="s">
        <v>17238</v>
      </c>
      <c r="G4931" s="367" t="s">
        <v>17238</v>
      </c>
    </row>
    <row r="4932" spans="1:7">
      <c r="A4932" s="366" t="str">
        <f t="shared" si="76"/>
        <v>SINAPI-I 7781</v>
      </c>
      <c r="B4932" s="367" t="s">
        <v>8342</v>
      </c>
      <c r="C4932" s="367">
        <v>7781</v>
      </c>
      <c r="D4932" s="368" t="s">
        <v>17239</v>
      </c>
      <c r="E4932" s="367" t="s">
        <v>8523</v>
      </c>
      <c r="F4932" s="367" t="s">
        <v>17240</v>
      </c>
      <c r="G4932" s="367" t="s">
        <v>17240</v>
      </c>
    </row>
    <row r="4933" spans="1:7">
      <c r="A4933" s="366" t="str">
        <f t="shared" si="76"/>
        <v>SINAPI-I 7795</v>
      </c>
      <c r="B4933" s="367" t="s">
        <v>8342</v>
      </c>
      <c r="C4933" s="367">
        <v>7795</v>
      </c>
      <c r="D4933" s="368" t="s">
        <v>17241</v>
      </c>
      <c r="E4933" s="367" t="s">
        <v>8523</v>
      </c>
      <c r="F4933" s="367" t="s">
        <v>17242</v>
      </c>
      <c r="G4933" s="367" t="s">
        <v>17242</v>
      </c>
    </row>
    <row r="4934" spans="1:7">
      <c r="A4934" s="366" t="str">
        <f t="shared" si="76"/>
        <v>SINAPI-I 7791</v>
      </c>
      <c r="B4934" s="367" t="s">
        <v>8342</v>
      </c>
      <c r="C4934" s="367">
        <v>7791</v>
      </c>
      <c r="D4934" s="368" t="s">
        <v>17243</v>
      </c>
      <c r="E4934" s="367" t="s">
        <v>8523</v>
      </c>
      <c r="F4934" s="367" t="s">
        <v>17244</v>
      </c>
      <c r="G4934" s="367" t="s">
        <v>17244</v>
      </c>
    </row>
    <row r="4935" spans="1:7">
      <c r="A4935" s="366" t="str">
        <f t="shared" ref="A4935:A4998" si="77">CONCATENAR</f>
        <v>SINAPI-I 7783</v>
      </c>
      <c r="B4935" s="367" t="s">
        <v>8342</v>
      </c>
      <c r="C4935" s="367">
        <v>7783</v>
      </c>
      <c r="D4935" s="368" t="s">
        <v>17245</v>
      </c>
      <c r="E4935" s="367" t="s">
        <v>8523</v>
      </c>
      <c r="F4935" s="367" t="s">
        <v>17246</v>
      </c>
      <c r="G4935" s="367" t="s">
        <v>17246</v>
      </c>
    </row>
    <row r="4936" spans="1:7">
      <c r="A4936" s="366" t="str">
        <f t="shared" si="77"/>
        <v>SINAPI-I 7790</v>
      </c>
      <c r="B4936" s="367" t="s">
        <v>8342</v>
      </c>
      <c r="C4936" s="367">
        <v>7790</v>
      </c>
      <c r="D4936" s="368" t="s">
        <v>17247</v>
      </c>
      <c r="E4936" s="367" t="s">
        <v>8523</v>
      </c>
      <c r="F4936" s="367" t="s">
        <v>17248</v>
      </c>
      <c r="G4936" s="367" t="s">
        <v>17248</v>
      </c>
    </row>
    <row r="4937" spans="1:7">
      <c r="A4937" s="366" t="str">
        <f t="shared" si="77"/>
        <v>SINAPI-I 7785</v>
      </c>
      <c r="B4937" s="367" t="s">
        <v>8342</v>
      </c>
      <c r="C4937" s="367">
        <v>7785</v>
      </c>
      <c r="D4937" s="368" t="s">
        <v>17249</v>
      </c>
      <c r="E4937" s="367" t="s">
        <v>8523</v>
      </c>
      <c r="F4937" s="367" t="s">
        <v>10462</v>
      </c>
      <c r="G4937" s="367" t="s">
        <v>10462</v>
      </c>
    </row>
    <row r="4938" spans="1:7">
      <c r="A4938" s="366" t="str">
        <f t="shared" si="77"/>
        <v>SINAPI-I 7792</v>
      </c>
      <c r="B4938" s="367" t="s">
        <v>8342</v>
      </c>
      <c r="C4938" s="367">
        <v>7792</v>
      </c>
      <c r="D4938" s="368" t="s">
        <v>17250</v>
      </c>
      <c r="E4938" s="367" t="s">
        <v>8523</v>
      </c>
      <c r="F4938" s="367" t="s">
        <v>17251</v>
      </c>
      <c r="G4938" s="367" t="s">
        <v>17251</v>
      </c>
    </row>
    <row r="4939" spans="1:7">
      <c r="A4939" s="366" t="str">
        <f t="shared" si="77"/>
        <v>SINAPI-I 7793</v>
      </c>
      <c r="B4939" s="367" t="s">
        <v>8342</v>
      </c>
      <c r="C4939" s="367">
        <v>7793</v>
      </c>
      <c r="D4939" s="368" t="s">
        <v>17252</v>
      </c>
      <c r="E4939" s="367" t="s">
        <v>8523</v>
      </c>
      <c r="F4939" s="367" t="s">
        <v>17253</v>
      </c>
      <c r="G4939" s="367" t="s">
        <v>17253</v>
      </c>
    </row>
    <row r="4940" spans="1:7">
      <c r="A4940" s="366" t="str">
        <f t="shared" si="77"/>
        <v>SINAPI-I 12613</v>
      </c>
      <c r="B4940" s="367" t="s">
        <v>8342</v>
      </c>
      <c r="C4940" s="367">
        <v>12613</v>
      </c>
      <c r="D4940" s="368" t="s">
        <v>17254</v>
      </c>
      <c r="E4940" s="367" t="s">
        <v>8327</v>
      </c>
      <c r="F4940" s="367" t="s">
        <v>17255</v>
      </c>
      <c r="G4940" s="367" t="s">
        <v>17255</v>
      </c>
    </row>
    <row r="4941" spans="1:7">
      <c r="A4941" s="366" t="str">
        <f t="shared" si="77"/>
        <v>SINAPI-I 1031</v>
      </c>
      <c r="B4941" s="367" t="s">
        <v>8342</v>
      </c>
      <c r="C4941" s="367">
        <v>1031</v>
      </c>
      <c r="D4941" s="368" t="s">
        <v>17256</v>
      </c>
      <c r="E4941" s="367" t="s">
        <v>8327</v>
      </c>
      <c r="F4941" s="367" t="s">
        <v>8447</v>
      </c>
      <c r="G4941" s="367" t="s">
        <v>8447</v>
      </c>
    </row>
    <row r="4942" spans="1:7" ht="22.5">
      <c r="A4942" s="366" t="str">
        <f t="shared" si="77"/>
        <v>SINAPI-I 39707</v>
      </c>
      <c r="B4942" s="367" t="s">
        <v>8342</v>
      </c>
      <c r="C4942" s="367">
        <v>39707</v>
      </c>
      <c r="D4942" s="368" t="s">
        <v>17257</v>
      </c>
      <c r="E4942" s="367" t="s">
        <v>8523</v>
      </c>
      <c r="F4942" s="367" t="s">
        <v>9920</v>
      </c>
      <c r="G4942" s="367" t="s">
        <v>9920</v>
      </c>
    </row>
    <row r="4943" spans="1:7" ht="22.5">
      <c r="A4943" s="366" t="str">
        <f t="shared" si="77"/>
        <v>SINAPI-I 39708</v>
      </c>
      <c r="B4943" s="367" t="s">
        <v>8342</v>
      </c>
      <c r="C4943" s="367">
        <v>39708</v>
      </c>
      <c r="D4943" s="368" t="s">
        <v>17258</v>
      </c>
      <c r="E4943" s="367" t="s">
        <v>8523</v>
      </c>
      <c r="F4943" s="367" t="s">
        <v>17259</v>
      </c>
      <c r="G4943" s="367" t="s">
        <v>17259</v>
      </c>
    </row>
    <row r="4944" spans="1:7" ht="22.5">
      <c r="A4944" s="366" t="str">
        <f t="shared" si="77"/>
        <v>SINAPI-I 39710</v>
      </c>
      <c r="B4944" s="367" t="s">
        <v>8342</v>
      </c>
      <c r="C4944" s="367">
        <v>39710</v>
      </c>
      <c r="D4944" s="368" t="s">
        <v>17260</v>
      </c>
      <c r="E4944" s="367" t="s">
        <v>8523</v>
      </c>
      <c r="F4944" s="367" t="s">
        <v>9580</v>
      </c>
      <c r="G4944" s="367" t="s">
        <v>9580</v>
      </c>
    </row>
    <row r="4945" spans="1:7" ht="22.5">
      <c r="A4945" s="366" t="str">
        <f t="shared" si="77"/>
        <v>SINAPI-I 39709</v>
      </c>
      <c r="B4945" s="367" t="s">
        <v>8342</v>
      </c>
      <c r="C4945" s="367">
        <v>39709</v>
      </c>
      <c r="D4945" s="368" t="s">
        <v>17261</v>
      </c>
      <c r="E4945" s="367" t="s">
        <v>8523</v>
      </c>
      <c r="F4945" s="367" t="s">
        <v>9573</v>
      </c>
      <c r="G4945" s="367" t="s">
        <v>9573</v>
      </c>
    </row>
    <row r="4946" spans="1:7" ht="22.5">
      <c r="A4946" s="366" t="str">
        <f t="shared" si="77"/>
        <v>SINAPI-I 39711</v>
      </c>
      <c r="B4946" s="367" t="s">
        <v>8342</v>
      </c>
      <c r="C4946" s="367">
        <v>39711</v>
      </c>
      <c r="D4946" s="368" t="s">
        <v>17262</v>
      </c>
      <c r="E4946" s="367" t="s">
        <v>8523</v>
      </c>
      <c r="F4946" s="367" t="s">
        <v>17263</v>
      </c>
      <c r="G4946" s="367" t="s">
        <v>17263</v>
      </c>
    </row>
    <row r="4947" spans="1:7" ht="22.5">
      <c r="A4947" s="366" t="str">
        <f t="shared" si="77"/>
        <v>SINAPI-I 39712</v>
      </c>
      <c r="B4947" s="367" t="s">
        <v>8342</v>
      </c>
      <c r="C4947" s="367">
        <v>39712</v>
      </c>
      <c r="D4947" s="368" t="s">
        <v>17264</v>
      </c>
      <c r="E4947" s="367" t="s">
        <v>8523</v>
      </c>
      <c r="F4947" s="367" t="s">
        <v>12638</v>
      </c>
      <c r="G4947" s="367" t="s">
        <v>12638</v>
      </c>
    </row>
    <row r="4948" spans="1:7" ht="22.5">
      <c r="A4948" s="366" t="str">
        <f t="shared" si="77"/>
        <v>SINAPI-I 39713</v>
      </c>
      <c r="B4948" s="367" t="s">
        <v>8342</v>
      </c>
      <c r="C4948" s="367">
        <v>39713</v>
      </c>
      <c r="D4948" s="368" t="s">
        <v>17265</v>
      </c>
      <c r="E4948" s="367" t="s">
        <v>8523</v>
      </c>
      <c r="F4948" s="367" t="s">
        <v>8581</v>
      </c>
      <c r="G4948" s="367" t="s">
        <v>8581</v>
      </c>
    </row>
    <row r="4949" spans="1:7" ht="22.5">
      <c r="A4949" s="366" t="str">
        <f t="shared" si="77"/>
        <v>SINAPI-I 39714</v>
      </c>
      <c r="B4949" s="367" t="s">
        <v>8342</v>
      </c>
      <c r="C4949" s="367">
        <v>39714</v>
      </c>
      <c r="D4949" s="368" t="s">
        <v>17266</v>
      </c>
      <c r="E4949" s="367" t="s">
        <v>8523</v>
      </c>
      <c r="F4949" s="367" t="s">
        <v>9632</v>
      </c>
      <c r="G4949" s="367" t="s">
        <v>9632</v>
      </c>
    </row>
    <row r="4950" spans="1:7" ht="22.5">
      <c r="A4950" s="366" t="str">
        <f t="shared" si="77"/>
        <v>SINAPI-I 39715</v>
      </c>
      <c r="B4950" s="367" t="s">
        <v>8342</v>
      </c>
      <c r="C4950" s="367">
        <v>39715</v>
      </c>
      <c r="D4950" s="368" t="s">
        <v>17267</v>
      </c>
      <c r="E4950" s="367" t="s">
        <v>8523</v>
      </c>
      <c r="F4950" s="367" t="s">
        <v>9625</v>
      </c>
      <c r="G4950" s="367" t="s">
        <v>9625</v>
      </c>
    </row>
    <row r="4951" spans="1:7" ht="22.5">
      <c r="A4951" s="366" t="str">
        <f t="shared" si="77"/>
        <v>SINAPI-I 39716</v>
      </c>
      <c r="B4951" s="367" t="s">
        <v>8342</v>
      </c>
      <c r="C4951" s="367">
        <v>39716</v>
      </c>
      <c r="D4951" s="368" t="s">
        <v>17268</v>
      </c>
      <c r="E4951" s="367" t="s">
        <v>8523</v>
      </c>
      <c r="F4951" s="367" t="s">
        <v>8367</v>
      </c>
      <c r="G4951" s="367" t="s">
        <v>8367</v>
      </c>
    </row>
    <row r="4952" spans="1:7" ht="22.5">
      <c r="A4952" s="366" t="str">
        <f t="shared" si="77"/>
        <v>SINAPI-I 39718</v>
      </c>
      <c r="B4952" s="367" t="s">
        <v>8342</v>
      </c>
      <c r="C4952" s="367">
        <v>39718</v>
      </c>
      <c r="D4952" s="368" t="s">
        <v>17269</v>
      </c>
      <c r="E4952" s="367" t="s">
        <v>8523</v>
      </c>
      <c r="F4952" s="367" t="s">
        <v>9236</v>
      </c>
      <c r="G4952" s="367" t="s">
        <v>9236</v>
      </c>
    </row>
    <row r="4953" spans="1:7" ht="22.5">
      <c r="A4953" s="366" t="str">
        <f t="shared" si="77"/>
        <v>SINAPI-I 9813</v>
      </c>
      <c r="B4953" s="367" t="s">
        <v>8342</v>
      </c>
      <c r="C4953" s="367">
        <v>9813</v>
      </c>
      <c r="D4953" s="368" t="s">
        <v>17270</v>
      </c>
      <c r="E4953" s="367" t="s">
        <v>8523</v>
      </c>
      <c r="F4953" s="367" t="s">
        <v>17271</v>
      </c>
      <c r="G4953" s="367" t="s">
        <v>17271</v>
      </c>
    </row>
    <row r="4954" spans="1:7" ht="22.5">
      <c r="A4954" s="366" t="str">
        <f t="shared" si="77"/>
        <v>SINAPI-I 9815</v>
      </c>
      <c r="B4954" s="367" t="s">
        <v>8342</v>
      </c>
      <c r="C4954" s="367">
        <v>9815</v>
      </c>
      <c r="D4954" s="368" t="s">
        <v>17272</v>
      </c>
      <c r="E4954" s="367" t="s">
        <v>8523</v>
      </c>
      <c r="F4954" s="367" t="s">
        <v>17273</v>
      </c>
      <c r="G4954" s="367" t="s">
        <v>17273</v>
      </c>
    </row>
    <row r="4955" spans="1:7" ht="22.5">
      <c r="A4955" s="366" t="str">
        <f t="shared" si="77"/>
        <v>SINAPI-I 25876</v>
      </c>
      <c r="B4955" s="367" t="s">
        <v>8342</v>
      </c>
      <c r="C4955" s="367">
        <v>25876</v>
      </c>
      <c r="D4955" s="368" t="s">
        <v>17274</v>
      </c>
      <c r="E4955" s="367" t="s">
        <v>8523</v>
      </c>
      <c r="F4955" s="367" t="s">
        <v>17275</v>
      </c>
      <c r="G4955" s="367" t="s">
        <v>17275</v>
      </c>
    </row>
    <row r="4956" spans="1:7" ht="22.5">
      <c r="A4956" s="366" t="str">
        <f t="shared" si="77"/>
        <v>SINAPI-I 25888</v>
      </c>
      <c r="B4956" s="367" t="s">
        <v>8342</v>
      </c>
      <c r="C4956" s="367">
        <v>25888</v>
      </c>
      <c r="D4956" s="368" t="s">
        <v>17276</v>
      </c>
      <c r="E4956" s="367" t="s">
        <v>8523</v>
      </c>
      <c r="F4956" s="367" t="s">
        <v>17277</v>
      </c>
      <c r="G4956" s="367" t="s">
        <v>17277</v>
      </c>
    </row>
    <row r="4957" spans="1:7" ht="22.5">
      <c r="A4957" s="366" t="str">
        <f t="shared" si="77"/>
        <v>SINAPI-I 25874</v>
      </c>
      <c r="B4957" s="367" t="s">
        <v>8342</v>
      </c>
      <c r="C4957" s="367">
        <v>25874</v>
      </c>
      <c r="D4957" s="368" t="s">
        <v>17278</v>
      </c>
      <c r="E4957" s="367" t="s">
        <v>8523</v>
      </c>
      <c r="F4957" s="367" t="s">
        <v>17279</v>
      </c>
      <c r="G4957" s="367" t="s">
        <v>17279</v>
      </c>
    </row>
    <row r="4958" spans="1:7" ht="22.5">
      <c r="A4958" s="366" t="str">
        <f t="shared" si="77"/>
        <v>SINAPI-I 25877</v>
      </c>
      <c r="B4958" s="367" t="s">
        <v>8342</v>
      </c>
      <c r="C4958" s="367">
        <v>25877</v>
      </c>
      <c r="D4958" s="368" t="s">
        <v>17280</v>
      </c>
      <c r="E4958" s="367" t="s">
        <v>8523</v>
      </c>
      <c r="F4958" s="367" t="s">
        <v>17281</v>
      </c>
      <c r="G4958" s="367" t="s">
        <v>17281</v>
      </c>
    </row>
    <row r="4959" spans="1:7" ht="22.5">
      <c r="A4959" s="366" t="str">
        <f t="shared" si="77"/>
        <v>SINAPI-I 25878</v>
      </c>
      <c r="B4959" s="367" t="s">
        <v>8342</v>
      </c>
      <c r="C4959" s="367">
        <v>25878</v>
      </c>
      <c r="D4959" s="368" t="s">
        <v>17282</v>
      </c>
      <c r="E4959" s="367" t="s">
        <v>8523</v>
      </c>
      <c r="F4959" s="367" t="s">
        <v>17283</v>
      </c>
      <c r="G4959" s="367" t="s">
        <v>17283</v>
      </c>
    </row>
    <row r="4960" spans="1:7" ht="22.5">
      <c r="A4960" s="366" t="str">
        <f t="shared" si="77"/>
        <v>SINAPI-I 25879</v>
      </c>
      <c r="B4960" s="367" t="s">
        <v>8342</v>
      </c>
      <c r="C4960" s="367">
        <v>25879</v>
      </c>
      <c r="D4960" s="368" t="s">
        <v>17284</v>
      </c>
      <c r="E4960" s="367" t="s">
        <v>8523</v>
      </c>
      <c r="F4960" s="367" t="s">
        <v>17285</v>
      </c>
      <c r="G4960" s="367" t="s">
        <v>17285</v>
      </c>
    </row>
    <row r="4961" spans="1:7" ht="22.5">
      <c r="A4961" s="366" t="str">
        <f t="shared" si="77"/>
        <v>SINAPI-I 25887</v>
      </c>
      <c r="B4961" s="367" t="s">
        <v>8342</v>
      </c>
      <c r="C4961" s="367">
        <v>25887</v>
      </c>
      <c r="D4961" s="368" t="s">
        <v>17286</v>
      </c>
      <c r="E4961" s="367" t="s">
        <v>8523</v>
      </c>
      <c r="F4961" s="367" t="s">
        <v>17287</v>
      </c>
      <c r="G4961" s="367" t="s">
        <v>17287</v>
      </c>
    </row>
    <row r="4962" spans="1:7" ht="22.5">
      <c r="A4962" s="366" t="str">
        <f t="shared" si="77"/>
        <v>SINAPI-I 25880</v>
      </c>
      <c r="B4962" s="367" t="s">
        <v>8342</v>
      </c>
      <c r="C4962" s="367">
        <v>25880</v>
      </c>
      <c r="D4962" s="368" t="s">
        <v>17288</v>
      </c>
      <c r="E4962" s="367" t="s">
        <v>8523</v>
      </c>
      <c r="F4962" s="367" t="s">
        <v>17289</v>
      </c>
      <c r="G4962" s="367" t="s">
        <v>17289</v>
      </c>
    </row>
    <row r="4963" spans="1:7" ht="22.5">
      <c r="A4963" s="366" t="str">
        <f t="shared" si="77"/>
        <v>SINAPI-I 25881</v>
      </c>
      <c r="B4963" s="367" t="s">
        <v>8342</v>
      </c>
      <c r="C4963" s="367">
        <v>25881</v>
      </c>
      <c r="D4963" s="368" t="s">
        <v>17290</v>
      </c>
      <c r="E4963" s="367" t="s">
        <v>8523</v>
      </c>
      <c r="F4963" s="367" t="s">
        <v>17291</v>
      </c>
      <c r="G4963" s="367" t="s">
        <v>17291</v>
      </c>
    </row>
    <row r="4964" spans="1:7" ht="22.5">
      <c r="A4964" s="366" t="str">
        <f t="shared" si="77"/>
        <v>SINAPI-I 25882</v>
      </c>
      <c r="B4964" s="367" t="s">
        <v>8342</v>
      </c>
      <c r="C4964" s="367">
        <v>25882</v>
      </c>
      <c r="D4964" s="368" t="s">
        <v>17292</v>
      </c>
      <c r="E4964" s="367" t="s">
        <v>8523</v>
      </c>
      <c r="F4964" s="367" t="s">
        <v>17293</v>
      </c>
      <c r="G4964" s="367" t="s">
        <v>17293</v>
      </c>
    </row>
    <row r="4965" spans="1:7" ht="22.5">
      <c r="A4965" s="366" t="str">
        <f t="shared" si="77"/>
        <v>SINAPI-I 25883</v>
      </c>
      <c r="B4965" s="367" t="s">
        <v>8342</v>
      </c>
      <c r="C4965" s="367">
        <v>25883</v>
      </c>
      <c r="D4965" s="368" t="s">
        <v>17294</v>
      </c>
      <c r="E4965" s="367" t="s">
        <v>8523</v>
      </c>
      <c r="F4965" s="367" t="s">
        <v>9619</v>
      </c>
      <c r="G4965" s="367" t="s">
        <v>9619</v>
      </c>
    </row>
    <row r="4966" spans="1:7" ht="22.5">
      <c r="A4966" s="366" t="str">
        <f t="shared" si="77"/>
        <v>SINAPI-I 25884</v>
      </c>
      <c r="B4966" s="367" t="s">
        <v>8342</v>
      </c>
      <c r="C4966" s="367">
        <v>25884</v>
      </c>
      <c r="D4966" s="368" t="s">
        <v>17295</v>
      </c>
      <c r="E4966" s="367" t="s">
        <v>8523</v>
      </c>
      <c r="F4966" s="367" t="s">
        <v>17296</v>
      </c>
      <c r="G4966" s="367" t="s">
        <v>17296</v>
      </c>
    </row>
    <row r="4967" spans="1:7" ht="22.5">
      <c r="A4967" s="366" t="str">
        <f t="shared" si="77"/>
        <v>SINAPI-I 25885</v>
      </c>
      <c r="B4967" s="367" t="s">
        <v>8342</v>
      </c>
      <c r="C4967" s="367">
        <v>25885</v>
      </c>
      <c r="D4967" s="368" t="s">
        <v>17297</v>
      </c>
      <c r="E4967" s="367" t="s">
        <v>8523</v>
      </c>
      <c r="F4967" s="367" t="s">
        <v>17298</v>
      </c>
      <c r="G4967" s="367" t="s">
        <v>17298</v>
      </c>
    </row>
    <row r="4968" spans="1:7" ht="22.5">
      <c r="A4968" s="366" t="str">
        <f t="shared" si="77"/>
        <v>SINAPI-I 25889</v>
      </c>
      <c r="B4968" s="367" t="s">
        <v>8342</v>
      </c>
      <c r="C4968" s="367">
        <v>25889</v>
      </c>
      <c r="D4968" s="368" t="s">
        <v>17299</v>
      </c>
      <c r="E4968" s="367" t="s">
        <v>8523</v>
      </c>
      <c r="F4968" s="367" t="s">
        <v>17300</v>
      </c>
      <c r="G4968" s="367" t="s">
        <v>17300</v>
      </c>
    </row>
    <row r="4969" spans="1:7" ht="22.5">
      <c r="A4969" s="366" t="str">
        <f t="shared" si="77"/>
        <v>SINAPI-I 25886</v>
      </c>
      <c r="B4969" s="367" t="s">
        <v>8342</v>
      </c>
      <c r="C4969" s="367">
        <v>25886</v>
      </c>
      <c r="D4969" s="368" t="s">
        <v>17301</v>
      </c>
      <c r="E4969" s="367" t="s">
        <v>8523</v>
      </c>
      <c r="F4969" s="367" t="s">
        <v>17302</v>
      </c>
      <c r="G4969" s="367" t="s">
        <v>17302</v>
      </c>
    </row>
    <row r="4970" spans="1:7" ht="22.5">
      <c r="A4970" s="366" t="str">
        <f t="shared" si="77"/>
        <v>SINAPI-I 25875</v>
      </c>
      <c r="B4970" s="367" t="s">
        <v>8342</v>
      </c>
      <c r="C4970" s="367">
        <v>25875</v>
      </c>
      <c r="D4970" s="368" t="s">
        <v>17303</v>
      </c>
      <c r="E4970" s="367" t="s">
        <v>8523</v>
      </c>
      <c r="F4970" s="367" t="s">
        <v>17304</v>
      </c>
      <c r="G4970" s="367" t="s">
        <v>17304</v>
      </c>
    </row>
    <row r="4971" spans="1:7">
      <c r="A4971" s="366" t="str">
        <f t="shared" si="77"/>
        <v>SINAPI-I 9876</v>
      </c>
      <c r="B4971" s="367" t="s">
        <v>8342</v>
      </c>
      <c r="C4971" s="367">
        <v>9876</v>
      </c>
      <c r="D4971" s="368" t="s">
        <v>17305</v>
      </c>
      <c r="E4971" s="367" t="s">
        <v>8523</v>
      </c>
      <c r="F4971" s="367" t="s">
        <v>17306</v>
      </c>
      <c r="G4971" s="367" t="s">
        <v>17306</v>
      </c>
    </row>
    <row r="4972" spans="1:7">
      <c r="A4972" s="366" t="str">
        <f t="shared" si="77"/>
        <v>SINAPI-I 9877</v>
      </c>
      <c r="B4972" s="367" t="s">
        <v>8342</v>
      </c>
      <c r="C4972" s="367">
        <v>9877</v>
      </c>
      <c r="D4972" s="368" t="s">
        <v>17307</v>
      </c>
      <c r="E4972" s="367" t="s">
        <v>8523</v>
      </c>
      <c r="F4972" s="367" t="s">
        <v>17072</v>
      </c>
      <c r="G4972" s="367" t="s">
        <v>17072</v>
      </c>
    </row>
    <row r="4973" spans="1:7">
      <c r="A4973" s="366" t="str">
        <f t="shared" si="77"/>
        <v>SINAPI-I 9878</v>
      </c>
      <c r="B4973" s="367" t="s">
        <v>8342</v>
      </c>
      <c r="C4973" s="367">
        <v>9878</v>
      </c>
      <c r="D4973" s="368" t="s">
        <v>17308</v>
      </c>
      <c r="E4973" s="367" t="s">
        <v>8523</v>
      </c>
      <c r="F4973" s="367" t="s">
        <v>17309</v>
      </c>
      <c r="G4973" s="367" t="s">
        <v>17309</v>
      </c>
    </row>
    <row r="4974" spans="1:7">
      <c r="A4974" s="366" t="str">
        <f t="shared" si="77"/>
        <v>SINAPI-I 9879</v>
      </c>
      <c r="B4974" s="367" t="s">
        <v>8342</v>
      </c>
      <c r="C4974" s="367">
        <v>9879</v>
      </c>
      <c r="D4974" s="368" t="s">
        <v>17310</v>
      </c>
      <c r="E4974" s="367" t="s">
        <v>8523</v>
      </c>
      <c r="F4974" s="367" t="s">
        <v>17311</v>
      </c>
      <c r="G4974" s="367" t="s">
        <v>17311</v>
      </c>
    </row>
    <row r="4975" spans="1:7" ht="22.5">
      <c r="A4975" s="366" t="str">
        <f t="shared" si="77"/>
        <v>SINAPI-I 38053</v>
      </c>
      <c r="B4975" s="367" t="s">
        <v>8342</v>
      </c>
      <c r="C4975" s="367">
        <v>38053</v>
      </c>
      <c r="D4975" s="368" t="s">
        <v>17312</v>
      </c>
      <c r="E4975" s="367" t="s">
        <v>8523</v>
      </c>
      <c r="F4975" s="367" t="s">
        <v>9326</v>
      </c>
      <c r="G4975" s="367" t="s">
        <v>9326</v>
      </c>
    </row>
    <row r="4976" spans="1:7" ht="22.5">
      <c r="A4976" s="366" t="str">
        <f t="shared" si="77"/>
        <v>SINAPI-I 38054</v>
      </c>
      <c r="B4976" s="367" t="s">
        <v>8342</v>
      </c>
      <c r="C4976" s="367">
        <v>38054</v>
      </c>
      <c r="D4976" s="368" t="s">
        <v>17313</v>
      </c>
      <c r="E4976" s="367" t="s">
        <v>8523</v>
      </c>
      <c r="F4976" s="367" t="s">
        <v>14814</v>
      </c>
      <c r="G4976" s="367" t="s">
        <v>14814</v>
      </c>
    </row>
    <row r="4977" spans="1:7" ht="22.5">
      <c r="A4977" s="366" t="str">
        <f t="shared" si="77"/>
        <v>SINAPI-I 38052</v>
      </c>
      <c r="B4977" s="367" t="s">
        <v>8342</v>
      </c>
      <c r="C4977" s="367">
        <v>38052</v>
      </c>
      <c r="D4977" s="368" t="s">
        <v>17314</v>
      </c>
      <c r="E4977" s="367" t="s">
        <v>8523</v>
      </c>
      <c r="F4977" s="367" t="s">
        <v>9882</v>
      </c>
      <c r="G4977" s="367" t="s">
        <v>9882</v>
      </c>
    </row>
    <row r="4978" spans="1:7" ht="22.5">
      <c r="A4978" s="366" t="str">
        <f t="shared" si="77"/>
        <v>SINAPI-I 38051</v>
      </c>
      <c r="B4978" s="367" t="s">
        <v>8342</v>
      </c>
      <c r="C4978" s="367">
        <v>38051</v>
      </c>
      <c r="D4978" s="368" t="s">
        <v>17315</v>
      </c>
      <c r="E4978" s="367" t="s">
        <v>8523</v>
      </c>
      <c r="F4978" s="367" t="s">
        <v>17316</v>
      </c>
      <c r="G4978" s="367" t="s">
        <v>17316</v>
      </c>
    </row>
    <row r="4979" spans="1:7">
      <c r="A4979" s="366" t="str">
        <f t="shared" si="77"/>
        <v>SINAPI-I 38787</v>
      </c>
      <c r="B4979" s="367" t="s">
        <v>8342</v>
      </c>
      <c r="C4979" s="367">
        <v>38787</v>
      </c>
      <c r="D4979" s="368" t="s">
        <v>17317</v>
      </c>
      <c r="E4979" s="367" t="s">
        <v>8523</v>
      </c>
      <c r="F4979" s="367" t="s">
        <v>14014</v>
      </c>
      <c r="G4979" s="367" t="s">
        <v>14014</v>
      </c>
    </row>
    <row r="4980" spans="1:7">
      <c r="A4980" s="366" t="str">
        <f t="shared" si="77"/>
        <v>SINAPI-I 38825</v>
      </c>
      <c r="B4980" s="367" t="s">
        <v>8342</v>
      </c>
      <c r="C4980" s="367">
        <v>38825</v>
      </c>
      <c r="D4980" s="368" t="s">
        <v>17318</v>
      </c>
      <c r="E4980" s="367" t="s">
        <v>8523</v>
      </c>
      <c r="F4980" s="367" t="s">
        <v>10058</v>
      </c>
      <c r="G4980" s="367" t="s">
        <v>10058</v>
      </c>
    </row>
    <row r="4981" spans="1:7">
      <c r="A4981" s="366" t="str">
        <f t="shared" si="77"/>
        <v>SINAPI-I 38826</v>
      </c>
      <c r="B4981" s="367" t="s">
        <v>8342</v>
      </c>
      <c r="C4981" s="367">
        <v>38826</v>
      </c>
      <c r="D4981" s="368" t="s">
        <v>17319</v>
      </c>
      <c r="E4981" s="367" t="s">
        <v>8523</v>
      </c>
      <c r="F4981" s="367" t="s">
        <v>17320</v>
      </c>
      <c r="G4981" s="367" t="s">
        <v>17320</v>
      </c>
    </row>
    <row r="4982" spans="1:7">
      <c r="A4982" s="366" t="str">
        <f t="shared" si="77"/>
        <v>SINAPI-I 38827</v>
      </c>
      <c r="B4982" s="367" t="s">
        <v>8342</v>
      </c>
      <c r="C4982" s="367">
        <v>38827</v>
      </c>
      <c r="D4982" s="368" t="s">
        <v>17321</v>
      </c>
      <c r="E4982" s="367" t="s">
        <v>8523</v>
      </c>
      <c r="F4982" s="367" t="s">
        <v>17322</v>
      </c>
      <c r="G4982" s="367" t="s">
        <v>17322</v>
      </c>
    </row>
    <row r="4983" spans="1:7">
      <c r="A4983" s="366" t="str">
        <f t="shared" si="77"/>
        <v>SINAPI-I 38830</v>
      </c>
      <c r="B4983" s="367" t="s">
        <v>8342</v>
      </c>
      <c r="C4983" s="367">
        <v>38830</v>
      </c>
      <c r="D4983" s="368" t="s">
        <v>17323</v>
      </c>
      <c r="E4983" s="367" t="s">
        <v>8523</v>
      </c>
      <c r="F4983" s="367" t="s">
        <v>17324</v>
      </c>
      <c r="G4983" s="367" t="s">
        <v>17324</v>
      </c>
    </row>
    <row r="4984" spans="1:7">
      <c r="A4984" s="366" t="str">
        <f t="shared" si="77"/>
        <v>SINAPI-I 38828</v>
      </c>
      <c r="B4984" s="367" t="s">
        <v>8342</v>
      </c>
      <c r="C4984" s="367">
        <v>38828</v>
      </c>
      <c r="D4984" s="368" t="s">
        <v>17325</v>
      </c>
      <c r="E4984" s="367" t="s">
        <v>8523</v>
      </c>
      <c r="F4984" s="367" t="s">
        <v>17326</v>
      </c>
      <c r="G4984" s="367" t="s">
        <v>17326</v>
      </c>
    </row>
    <row r="4985" spans="1:7">
      <c r="A4985" s="366" t="str">
        <f t="shared" si="77"/>
        <v>SINAPI-I 38829</v>
      </c>
      <c r="B4985" s="367" t="s">
        <v>8342</v>
      </c>
      <c r="C4985" s="367">
        <v>38829</v>
      </c>
      <c r="D4985" s="368" t="s">
        <v>17327</v>
      </c>
      <c r="E4985" s="367" t="s">
        <v>8523</v>
      </c>
      <c r="F4985" s="367" t="s">
        <v>17328</v>
      </c>
      <c r="G4985" s="367" t="s">
        <v>17328</v>
      </c>
    </row>
    <row r="4986" spans="1:7">
      <c r="A4986" s="366" t="str">
        <f t="shared" si="77"/>
        <v>SINAPI-I 38831</v>
      </c>
      <c r="B4986" s="367" t="s">
        <v>8342</v>
      </c>
      <c r="C4986" s="367">
        <v>38831</v>
      </c>
      <c r="D4986" s="368" t="s">
        <v>17329</v>
      </c>
      <c r="E4986" s="367" t="s">
        <v>8523</v>
      </c>
      <c r="F4986" s="367" t="s">
        <v>17330</v>
      </c>
      <c r="G4986" s="367" t="s">
        <v>17330</v>
      </c>
    </row>
    <row r="4987" spans="1:7">
      <c r="A4987" s="366" t="str">
        <f t="shared" si="77"/>
        <v>SINAPI-I 36274</v>
      </c>
      <c r="B4987" s="367" t="s">
        <v>8342</v>
      </c>
      <c r="C4987" s="367">
        <v>36274</v>
      </c>
      <c r="D4987" s="368" t="s">
        <v>17331</v>
      </c>
      <c r="E4987" s="367" t="s">
        <v>8523</v>
      </c>
      <c r="F4987" s="367" t="s">
        <v>17332</v>
      </c>
      <c r="G4987" s="367" t="s">
        <v>17332</v>
      </c>
    </row>
    <row r="4988" spans="1:7">
      <c r="A4988" s="366" t="str">
        <f t="shared" si="77"/>
        <v>SINAPI-I 36278</v>
      </c>
      <c r="B4988" s="367" t="s">
        <v>8342</v>
      </c>
      <c r="C4988" s="367">
        <v>36278</v>
      </c>
      <c r="D4988" s="368" t="s">
        <v>17333</v>
      </c>
      <c r="E4988" s="367" t="s">
        <v>8523</v>
      </c>
      <c r="F4988" s="367" t="s">
        <v>17334</v>
      </c>
      <c r="G4988" s="367" t="s">
        <v>17334</v>
      </c>
    </row>
    <row r="4989" spans="1:7">
      <c r="A4989" s="366" t="str">
        <f t="shared" si="77"/>
        <v>SINAPI-I 38977</v>
      </c>
      <c r="B4989" s="367" t="s">
        <v>8342</v>
      </c>
      <c r="C4989" s="367">
        <v>38977</v>
      </c>
      <c r="D4989" s="368" t="s">
        <v>17335</v>
      </c>
      <c r="E4989" s="367" t="s">
        <v>8523</v>
      </c>
      <c r="F4989" s="367" t="s">
        <v>17336</v>
      </c>
      <c r="G4989" s="367" t="s">
        <v>17336</v>
      </c>
    </row>
    <row r="4990" spans="1:7">
      <c r="A4990" s="366" t="str">
        <f t="shared" si="77"/>
        <v>SINAPI-I 38971</v>
      </c>
      <c r="B4990" s="367" t="s">
        <v>8342</v>
      </c>
      <c r="C4990" s="367">
        <v>38971</v>
      </c>
      <c r="D4990" s="368" t="s">
        <v>17337</v>
      </c>
      <c r="E4990" s="367" t="s">
        <v>8523</v>
      </c>
      <c r="F4990" s="367" t="s">
        <v>11318</v>
      </c>
      <c r="G4990" s="367" t="s">
        <v>11318</v>
      </c>
    </row>
    <row r="4991" spans="1:7">
      <c r="A4991" s="366" t="str">
        <f t="shared" si="77"/>
        <v>SINAPI-I 38972</v>
      </c>
      <c r="B4991" s="367" t="s">
        <v>8342</v>
      </c>
      <c r="C4991" s="367">
        <v>38972</v>
      </c>
      <c r="D4991" s="368" t="s">
        <v>17338</v>
      </c>
      <c r="E4991" s="367" t="s">
        <v>8523</v>
      </c>
      <c r="F4991" s="367" t="s">
        <v>9353</v>
      </c>
      <c r="G4991" s="367" t="s">
        <v>9353</v>
      </c>
    </row>
    <row r="4992" spans="1:7">
      <c r="A4992" s="366" t="str">
        <f t="shared" si="77"/>
        <v>SINAPI-I 38973</v>
      </c>
      <c r="B4992" s="367" t="s">
        <v>8342</v>
      </c>
      <c r="C4992" s="367">
        <v>38973</v>
      </c>
      <c r="D4992" s="368" t="s">
        <v>17339</v>
      </c>
      <c r="E4992" s="367" t="s">
        <v>8523</v>
      </c>
      <c r="F4992" s="367" t="s">
        <v>9761</v>
      </c>
      <c r="G4992" s="367" t="s">
        <v>9761</v>
      </c>
    </row>
    <row r="4993" spans="1:7">
      <c r="A4993" s="366" t="str">
        <f t="shared" si="77"/>
        <v>SINAPI-I 38974</v>
      </c>
      <c r="B4993" s="367" t="s">
        <v>8342</v>
      </c>
      <c r="C4993" s="367">
        <v>38974</v>
      </c>
      <c r="D4993" s="368" t="s">
        <v>17340</v>
      </c>
      <c r="E4993" s="367" t="s">
        <v>8523</v>
      </c>
      <c r="F4993" s="367" t="s">
        <v>12528</v>
      </c>
      <c r="G4993" s="367" t="s">
        <v>12528</v>
      </c>
    </row>
    <row r="4994" spans="1:7">
      <c r="A4994" s="366" t="str">
        <f t="shared" si="77"/>
        <v>SINAPI-I 38975</v>
      </c>
      <c r="B4994" s="367" t="s">
        <v>8342</v>
      </c>
      <c r="C4994" s="367">
        <v>38975</v>
      </c>
      <c r="D4994" s="368" t="s">
        <v>17341</v>
      </c>
      <c r="E4994" s="367" t="s">
        <v>8523</v>
      </c>
      <c r="F4994" s="367" t="s">
        <v>17342</v>
      </c>
      <c r="G4994" s="367" t="s">
        <v>17342</v>
      </c>
    </row>
    <row r="4995" spans="1:7">
      <c r="A4995" s="366" t="str">
        <f t="shared" si="77"/>
        <v>SINAPI-I 38976</v>
      </c>
      <c r="B4995" s="367" t="s">
        <v>8342</v>
      </c>
      <c r="C4995" s="367">
        <v>38976</v>
      </c>
      <c r="D4995" s="368" t="s">
        <v>17343</v>
      </c>
      <c r="E4995" s="367" t="s">
        <v>8523</v>
      </c>
      <c r="F4995" s="367" t="s">
        <v>17344</v>
      </c>
      <c r="G4995" s="367" t="s">
        <v>17344</v>
      </c>
    </row>
    <row r="4996" spans="1:7">
      <c r="A4996" s="366" t="str">
        <f t="shared" si="77"/>
        <v>SINAPI-I 38986</v>
      </c>
      <c r="B4996" s="367" t="s">
        <v>8342</v>
      </c>
      <c r="C4996" s="367">
        <v>38986</v>
      </c>
      <c r="D4996" s="368" t="s">
        <v>17345</v>
      </c>
      <c r="E4996" s="367" t="s">
        <v>8523</v>
      </c>
      <c r="F4996" s="367" t="s">
        <v>17346</v>
      </c>
      <c r="G4996" s="367" t="s">
        <v>17346</v>
      </c>
    </row>
    <row r="4997" spans="1:7">
      <c r="A4997" s="366" t="str">
        <f t="shared" si="77"/>
        <v>SINAPI-I 38978</v>
      </c>
      <c r="B4997" s="367" t="s">
        <v>8342</v>
      </c>
      <c r="C4997" s="367">
        <v>38978</v>
      </c>
      <c r="D4997" s="368" t="s">
        <v>17347</v>
      </c>
      <c r="E4997" s="367" t="s">
        <v>8523</v>
      </c>
      <c r="F4997" s="367" t="s">
        <v>17332</v>
      </c>
      <c r="G4997" s="367" t="s">
        <v>17332</v>
      </c>
    </row>
    <row r="4998" spans="1:7">
      <c r="A4998" s="366" t="str">
        <f t="shared" si="77"/>
        <v>SINAPI-I 38979</v>
      </c>
      <c r="B4998" s="367" t="s">
        <v>8342</v>
      </c>
      <c r="C4998" s="367">
        <v>38979</v>
      </c>
      <c r="D4998" s="368" t="s">
        <v>17348</v>
      </c>
      <c r="E4998" s="367" t="s">
        <v>8523</v>
      </c>
      <c r="F4998" s="367" t="s">
        <v>17334</v>
      </c>
      <c r="G4998" s="367" t="s">
        <v>17334</v>
      </c>
    </row>
    <row r="4999" spans="1:7">
      <c r="A4999" s="366" t="str">
        <f t="shared" ref="A4999:A5062" si="78">CONCATENAR</f>
        <v>SINAPI-I 38980</v>
      </c>
      <c r="B4999" s="367" t="s">
        <v>8342</v>
      </c>
      <c r="C4999" s="367">
        <v>38980</v>
      </c>
      <c r="D4999" s="368" t="s">
        <v>17349</v>
      </c>
      <c r="E4999" s="367" t="s">
        <v>8523</v>
      </c>
      <c r="F4999" s="367" t="s">
        <v>13645</v>
      </c>
      <c r="G4999" s="367" t="s">
        <v>13645</v>
      </c>
    </row>
    <row r="5000" spans="1:7">
      <c r="A5000" s="366" t="str">
        <f t="shared" si="78"/>
        <v>SINAPI-I 38981</v>
      </c>
      <c r="B5000" s="367" t="s">
        <v>8342</v>
      </c>
      <c r="C5000" s="367">
        <v>38981</v>
      </c>
      <c r="D5000" s="368" t="s">
        <v>17350</v>
      </c>
      <c r="E5000" s="367" t="s">
        <v>8523</v>
      </c>
      <c r="F5000" s="367" t="s">
        <v>17351</v>
      </c>
      <c r="G5000" s="367" t="s">
        <v>17351</v>
      </c>
    </row>
    <row r="5001" spans="1:7">
      <c r="A5001" s="366" t="str">
        <f t="shared" si="78"/>
        <v>SINAPI-I 38982</v>
      </c>
      <c r="B5001" s="367" t="s">
        <v>8342</v>
      </c>
      <c r="C5001" s="367">
        <v>38982</v>
      </c>
      <c r="D5001" s="368" t="s">
        <v>17352</v>
      </c>
      <c r="E5001" s="367" t="s">
        <v>8523</v>
      </c>
      <c r="F5001" s="367" t="s">
        <v>17353</v>
      </c>
      <c r="G5001" s="367" t="s">
        <v>17353</v>
      </c>
    </row>
    <row r="5002" spans="1:7">
      <c r="A5002" s="366" t="str">
        <f t="shared" si="78"/>
        <v>SINAPI-I 38983</v>
      </c>
      <c r="B5002" s="367" t="s">
        <v>8342</v>
      </c>
      <c r="C5002" s="367">
        <v>38983</v>
      </c>
      <c r="D5002" s="368" t="s">
        <v>17354</v>
      </c>
      <c r="E5002" s="367" t="s">
        <v>8523</v>
      </c>
      <c r="F5002" s="367" t="s">
        <v>16845</v>
      </c>
      <c r="G5002" s="367" t="s">
        <v>16845</v>
      </c>
    </row>
    <row r="5003" spans="1:7">
      <c r="A5003" s="366" t="str">
        <f t="shared" si="78"/>
        <v>SINAPI-I 38984</v>
      </c>
      <c r="B5003" s="367" t="s">
        <v>8342</v>
      </c>
      <c r="C5003" s="367">
        <v>38984</v>
      </c>
      <c r="D5003" s="368" t="s">
        <v>17355</v>
      </c>
      <c r="E5003" s="367" t="s">
        <v>8523</v>
      </c>
      <c r="F5003" s="367" t="s">
        <v>17356</v>
      </c>
      <c r="G5003" s="367" t="s">
        <v>17356</v>
      </c>
    </row>
    <row r="5004" spans="1:7">
      <c r="A5004" s="366" t="str">
        <f t="shared" si="78"/>
        <v>SINAPI-I 38985</v>
      </c>
      <c r="B5004" s="367" t="s">
        <v>8342</v>
      </c>
      <c r="C5004" s="367">
        <v>38985</v>
      </c>
      <c r="D5004" s="368" t="s">
        <v>17357</v>
      </c>
      <c r="E5004" s="367" t="s">
        <v>8523</v>
      </c>
      <c r="F5004" s="367" t="s">
        <v>17358</v>
      </c>
      <c r="G5004" s="367" t="s">
        <v>17358</v>
      </c>
    </row>
    <row r="5005" spans="1:7">
      <c r="A5005" s="366" t="str">
        <f t="shared" si="78"/>
        <v>SINAPI-I 9836</v>
      </c>
      <c r="B5005" s="367" t="s">
        <v>8342</v>
      </c>
      <c r="C5005" s="367">
        <v>9836</v>
      </c>
      <c r="D5005" s="368" t="s">
        <v>17359</v>
      </c>
      <c r="E5005" s="367" t="s">
        <v>8523</v>
      </c>
      <c r="F5005" s="367" t="s">
        <v>13059</v>
      </c>
      <c r="G5005" s="367" t="s">
        <v>13059</v>
      </c>
    </row>
    <row r="5006" spans="1:7">
      <c r="A5006" s="366" t="str">
        <f t="shared" si="78"/>
        <v>SINAPI-I 20065</v>
      </c>
      <c r="B5006" s="367" t="s">
        <v>8342</v>
      </c>
      <c r="C5006" s="367">
        <v>20065</v>
      </c>
      <c r="D5006" s="368" t="s">
        <v>17360</v>
      </c>
      <c r="E5006" s="367" t="s">
        <v>8523</v>
      </c>
      <c r="F5006" s="367" t="s">
        <v>17361</v>
      </c>
      <c r="G5006" s="367" t="s">
        <v>17361</v>
      </c>
    </row>
    <row r="5007" spans="1:7">
      <c r="A5007" s="366" t="str">
        <f t="shared" si="78"/>
        <v>SINAPI-I 9835</v>
      </c>
      <c r="B5007" s="367" t="s">
        <v>8342</v>
      </c>
      <c r="C5007" s="367">
        <v>9835</v>
      </c>
      <c r="D5007" s="368" t="s">
        <v>17362</v>
      </c>
      <c r="E5007" s="367" t="s">
        <v>8523</v>
      </c>
      <c r="F5007" s="367" t="s">
        <v>14991</v>
      </c>
      <c r="G5007" s="367" t="s">
        <v>14991</v>
      </c>
    </row>
    <row r="5008" spans="1:7">
      <c r="A5008" s="366" t="str">
        <f t="shared" si="78"/>
        <v>SINAPI-I 38032</v>
      </c>
      <c r="B5008" s="367" t="s">
        <v>8342</v>
      </c>
      <c r="C5008" s="367">
        <v>38032</v>
      </c>
      <c r="D5008" s="368" t="s">
        <v>17363</v>
      </c>
      <c r="E5008" s="367" t="s">
        <v>8523</v>
      </c>
      <c r="F5008" s="367" t="s">
        <v>17364</v>
      </c>
      <c r="G5008" s="367" t="s">
        <v>17364</v>
      </c>
    </row>
    <row r="5009" spans="1:7">
      <c r="A5009" s="366" t="str">
        <f t="shared" si="78"/>
        <v>SINAPI-I 38033</v>
      </c>
      <c r="B5009" s="367" t="s">
        <v>8342</v>
      </c>
      <c r="C5009" s="367">
        <v>38033</v>
      </c>
      <c r="D5009" s="368" t="s">
        <v>17365</v>
      </c>
      <c r="E5009" s="367" t="s">
        <v>8523</v>
      </c>
      <c r="F5009" s="367" t="s">
        <v>14935</v>
      </c>
      <c r="G5009" s="367" t="s">
        <v>14935</v>
      </c>
    </row>
    <row r="5010" spans="1:7">
      <c r="A5010" s="366" t="str">
        <f t="shared" si="78"/>
        <v>SINAPI-I 38034</v>
      </c>
      <c r="B5010" s="367" t="s">
        <v>8342</v>
      </c>
      <c r="C5010" s="367">
        <v>38034</v>
      </c>
      <c r="D5010" s="368" t="s">
        <v>17366</v>
      </c>
      <c r="E5010" s="367" t="s">
        <v>8523</v>
      </c>
      <c r="F5010" s="367" t="s">
        <v>17367</v>
      </c>
      <c r="G5010" s="367" t="s">
        <v>17367</v>
      </c>
    </row>
    <row r="5011" spans="1:7">
      <c r="A5011" s="366" t="str">
        <f t="shared" si="78"/>
        <v>SINAPI-I 38035</v>
      </c>
      <c r="B5011" s="367" t="s">
        <v>8342</v>
      </c>
      <c r="C5011" s="367">
        <v>38035</v>
      </c>
      <c r="D5011" s="368" t="s">
        <v>17368</v>
      </c>
      <c r="E5011" s="367" t="s">
        <v>8523</v>
      </c>
      <c r="F5011" s="367" t="s">
        <v>17369</v>
      </c>
      <c r="G5011" s="367" t="s">
        <v>17369</v>
      </c>
    </row>
    <row r="5012" spans="1:7">
      <c r="A5012" s="366" t="str">
        <f t="shared" si="78"/>
        <v>SINAPI-I 38036</v>
      </c>
      <c r="B5012" s="367" t="s">
        <v>8342</v>
      </c>
      <c r="C5012" s="367">
        <v>38036</v>
      </c>
      <c r="D5012" s="368" t="s">
        <v>17370</v>
      </c>
      <c r="E5012" s="367" t="s">
        <v>8523</v>
      </c>
      <c r="F5012" s="367" t="s">
        <v>17371</v>
      </c>
      <c r="G5012" s="367" t="s">
        <v>17371</v>
      </c>
    </row>
    <row r="5013" spans="1:7">
      <c r="A5013" s="366" t="str">
        <f t="shared" si="78"/>
        <v>SINAPI-I 38037</v>
      </c>
      <c r="B5013" s="367" t="s">
        <v>8342</v>
      </c>
      <c r="C5013" s="367">
        <v>38037</v>
      </c>
      <c r="D5013" s="368" t="s">
        <v>17372</v>
      </c>
      <c r="E5013" s="367" t="s">
        <v>8523</v>
      </c>
      <c r="F5013" s="367" t="s">
        <v>17373</v>
      </c>
      <c r="G5013" s="367" t="s">
        <v>17373</v>
      </c>
    </row>
    <row r="5014" spans="1:7">
      <c r="A5014" s="366" t="str">
        <f t="shared" si="78"/>
        <v>SINAPI-I 9850</v>
      </c>
      <c r="B5014" s="367" t="s">
        <v>8342</v>
      </c>
      <c r="C5014" s="367">
        <v>9850</v>
      </c>
      <c r="D5014" s="368" t="s">
        <v>17374</v>
      </c>
      <c r="E5014" s="367" t="s">
        <v>8523</v>
      </c>
      <c r="F5014" s="367" t="s">
        <v>17375</v>
      </c>
      <c r="G5014" s="367" t="s">
        <v>17375</v>
      </c>
    </row>
    <row r="5015" spans="1:7">
      <c r="A5015" s="366" t="str">
        <f t="shared" si="78"/>
        <v>SINAPI-I 9853</v>
      </c>
      <c r="B5015" s="367" t="s">
        <v>8342</v>
      </c>
      <c r="C5015" s="367">
        <v>9853</v>
      </c>
      <c r="D5015" s="368" t="s">
        <v>17376</v>
      </c>
      <c r="E5015" s="367" t="s">
        <v>8523</v>
      </c>
      <c r="F5015" s="367" t="s">
        <v>17377</v>
      </c>
      <c r="G5015" s="367" t="s">
        <v>17377</v>
      </c>
    </row>
    <row r="5016" spans="1:7">
      <c r="A5016" s="366" t="str">
        <f t="shared" si="78"/>
        <v>SINAPI-I 9854</v>
      </c>
      <c r="B5016" s="367" t="s">
        <v>8342</v>
      </c>
      <c r="C5016" s="367">
        <v>9854</v>
      </c>
      <c r="D5016" s="368" t="s">
        <v>17378</v>
      </c>
      <c r="E5016" s="367" t="s">
        <v>8523</v>
      </c>
      <c r="F5016" s="367" t="s">
        <v>17379</v>
      </c>
      <c r="G5016" s="367" t="s">
        <v>17379</v>
      </c>
    </row>
    <row r="5017" spans="1:7">
      <c r="A5017" s="366" t="str">
        <f t="shared" si="78"/>
        <v>SINAPI-I 9851</v>
      </c>
      <c r="B5017" s="367" t="s">
        <v>8342</v>
      </c>
      <c r="C5017" s="367">
        <v>9851</v>
      </c>
      <c r="D5017" s="368" t="s">
        <v>17380</v>
      </c>
      <c r="E5017" s="367" t="s">
        <v>8523</v>
      </c>
      <c r="F5017" s="367" t="s">
        <v>17381</v>
      </c>
      <c r="G5017" s="367" t="s">
        <v>17381</v>
      </c>
    </row>
    <row r="5018" spans="1:7">
      <c r="A5018" s="366" t="str">
        <f t="shared" si="78"/>
        <v>SINAPI-I 9855</v>
      </c>
      <c r="B5018" s="367" t="s">
        <v>8342</v>
      </c>
      <c r="C5018" s="367">
        <v>9855</v>
      </c>
      <c r="D5018" s="368" t="s">
        <v>17382</v>
      </c>
      <c r="E5018" s="367" t="s">
        <v>8523</v>
      </c>
      <c r="F5018" s="367" t="s">
        <v>17383</v>
      </c>
      <c r="G5018" s="367" t="s">
        <v>17383</v>
      </c>
    </row>
    <row r="5019" spans="1:7">
      <c r="A5019" s="366" t="str">
        <f t="shared" si="78"/>
        <v>SINAPI-I 9825</v>
      </c>
      <c r="B5019" s="367" t="s">
        <v>8342</v>
      </c>
      <c r="C5019" s="367">
        <v>9825</v>
      </c>
      <c r="D5019" s="368" t="s">
        <v>17384</v>
      </c>
      <c r="E5019" s="367" t="s">
        <v>8523</v>
      </c>
      <c r="F5019" s="367" t="s">
        <v>17385</v>
      </c>
      <c r="G5019" s="367" t="s">
        <v>17385</v>
      </c>
    </row>
    <row r="5020" spans="1:7">
      <c r="A5020" s="366" t="str">
        <f t="shared" si="78"/>
        <v>SINAPI-I 9828</v>
      </c>
      <c r="B5020" s="367" t="s">
        <v>8342</v>
      </c>
      <c r="C5020" s="367">
        <v>9828</v>
      </c>
      <c r="D5020" s="368" t="s">
        <v>17386</v>
      </c>
      <c r="E5020" s="367" t="s">
        <v>8523</v>
      </c>
      <c r="F5020" s="367" t="s">
        <v>17387</v>
      </c>
      <c r="G5020" s="367" t="s">
        <v>17387</v>
      </c>
    </row>
    <row r="5021" spans="1:7">
      <c r="A5021" s="366" t="str">
        <f t="shared" si="78"/>
        <v>SINAPI-I 9829</v>
      </c>
      <c r="B5021" s="367" t="s">
        <v>8342</v>
      </c>
      <c r="C5021" s="367">
        <v>9829</v>
      </c>
      <c r="D5021" s="368" t="s">
        <v>17388</v>
      </c>
      <c r="E5021" s="367" t="s">
        <v>8523</v>
      </c>
      <c r="F5021" s="367" t="s">
        <v>17389</v>
      </c>
      <c r="G5021" s="367" t="s">
        <v>17389</v>
      </c>
    </row>
    <row r="5022" spans="1:7">
      <c r="A5022" s="366" t="str">
        <f t="shared" si="78"/>
        <v>SINAPI-I 9826</v>
      </c>
      <c r="B5022" s="367" t="s">
        <v>8342</v>
      </c>
      <c r="C5022" s="367">
        <v>9826</v>
      </c>
      <c r="D5022" s="368" t="s">
        <v>17390</v>
      </c>
      <c r="E5022" s="367" t="s">
        <v>8523</v>
      </c>
      <c r="F5022" s="367" t="s">
        <v>17391</v>
      </c>
      <c r="G5022" s="367" t="s">
        <v>17391</v>
      </c>
    </row>
    <row r="5023" spans="1:7">
      <c r="A5023" s="366" t="str">
        <f t="shared" si="78"/>
        <v>SINAPI-I 9827</v>
      </c>
      <c r="B5023" s="367" t="s">
        <v>8342</v>
      </c>
      <c r="C5023" s="367">
        <v>9827</v>
      </c>
      <c r="D5023" s="368" t="s">
        <v>17392</v>
      </c>
      <c r="E5023" s="367" t="s">
        <v>8523</v>
      </c>
      <c r="F5023" s="367" t="s">
        <v>17393</v>
      </c>
      <c r="G5023" s="367" t="s">
        <v>17393</v>
      </c>
    </row>
    <row r="5024" spans="1:7">
      <c r="A5024" s="366" t="str">
        <f t="shared" si="78"/>
        <v>SINAPI-I 36374</v>
      </c>
      <c r="B5024" s="367" t="s">
        <v>8342</v>
      </c>
      <c r="C5024" s="367">
        <v>36374</v>
      </c>
      <c r="D5024" s="368" t="s">
        <v>17394</v>
      </c>
      <c r="E5024" s="367" t="s">
        <v>8523</v>
      </c>
      <c r="F5024" s="367" t="s">
        <v>17395</v>
      </c>
      <c r="G5024" s="367" t="s">
        <v>17395</v>
      </c>
    </row>
    <row r="5025" spans="1:7">
      <c r="A5025" s="366" t="str">
        <f t="shared" si="78"/>
        <v>SINAPI-I 36084</v>
      </c>
      <c r="B5025" s="367" t="s">
        <v>8342</v>
      </c>
      <c r="C5025" s="367">
        <v>36084</v>
      </c>
      <c r="D5025" s="368" t="s">
        <v>17396</v>
      </c>
      <c r="E5025" s="367" t="s">
        <v>8523</v>
      </c>
      <c r="F5025" s="367" t="s">
        <v>12834</v>
      </c>
      <c r="G5025" s="367" t="s">
        <v>12834</v>
      </c>
    </row>
    <row r="5026" spans="1:7">
      <c r="A5026" s="366" t="str">
        <f t="shared" si="78"/>
        <v>SINAPI-I 36373</v>
      </c>
      <c r="B5026" s="367" t="s">
        <v>8342</v>
      </c>
      <c r="C5026" s="367">
        <v>36373</v>
      </c>
      <c r="D5026" s="368" t="s">
        <v>17397</v>
      </c>
      <c r="E5026" s="367" t="s">
        <v>8523</v>
      </c>
      <c r="F5026" s="367" t="s">
        <v>16920</v>
      </c>
      <c r="G5026" s="367" t="s">
        <v>16920</v>
      </c>
    </row>
    <row r="5027" spans="1:7">
      <c r="A5027" s="366" t="str">
        <f t="shared" si="78"/>
        <v>SINAPI-I 36377</v>
      </c>
      <c r="B5027" s="367" t="s">
        <v>8342</v>
      </c>
      <c r="C5027" s="367">
        <v>36377</v>
      </c>
      <c r="D5027" s="368" t="s">
        <v>17398</v>
      </c>
      <c r="E5027" s="367" t="s">
        <v>8523</v>
      </c>
      <c r="F5027" s="367" t="s">
        <v>17399</v>
      </c>
      <c r="G5027" s="367" t="s">
        <v>17399</v>
      </c>
    </row>
    <row r="5028" spans="1:7">
      <c r="A5028" s="366" t="str">
        <f t="shared" si="78"/>
        <v>SINAPI-I 36375</v>
      </c>
      <c r="B5028" s="367" t="s">
        <v>8342</v>
      </c>
      <c r="C5028" s="367">
        <v>36375</v>
      </c>
      <c r="D5028" s="368" t="s">
        <v>17400</v>
      </c>
      <c r="E5028" s="367" t="s">
        <v>8523</v>
      </c>
      <c r="F5028" s="367" t="s">
        <v>17401</v>
      </c>
      <c r="G5028" s="367" t="s">
        <v>17401</v>
      </c>
    </row>
    <row r="5029" spans="1:7">
      <c r="A5029" s="366" t="str">
        <f t="shared" si="78"/>
        <v>SINAPI-I 36376</v>
      </c>
      <c r="B5029" s="367" t="s">
        <v>8342</v>
      </c>
      <c r="C5029" s="367">
        <v>36376</v>
      </c>
      <c r="D5029" s="368" t="s">
        <v>17402</v>
      </c>
      <c r="E5029" s="367" t="s">
        <v>8523</v>
      </c>
      <c r="F5029" s="367" t="s">
        <v>15771</v>
      </c>
      <c r="G5029" s="367" t="s">
        <v>15771</v>
      </c>
    </row>
    <row r="5030" spans="1:7">
      <c r="A5030" s="366" t="str">
        <f t="shared" si="78"/>
        <v>SINAPI-I 36380</v>
      </c>
      <c r="B5030" s="367" t="s">
        <v>8342</v>
      </c>
      <c r="C5030" s="367">
        <v>36380</v>
      </c>
      <c r="D5030" s="368" t="s">
        <v>17403</v>
      </c>
      <c r="E5030" s="367" t="s">
        <v>8523</v>
      </c>
      <c r="F5030" s="367" t="s">
        <v>14050</v>
      </c>
      <c r="G5030" s="367" t="s">
        <v>14050</v>
      </c>
    </row>
    <row r="5031" spans="1:7">
      <c r="A5031" s="366" t="str">
        <f t="shared" si="78"/>
        <v>SINAPI-I 36378</v>
      </c>
      <c r="B5031" s="367" t="s">
        <v>8342</v>
      </c>
      <c r="C5031" s="367">
        <v>36378</v>
      </c>
      <c r="D5031" s="368" t="s">
        <v>17404</v>
      </c>
      <c r="E5031" s="367" t="s">
        <v>8523</v>
      </c>
      <c r="F5031" s="367" t="s">
        <v>12319</v>
      </c>
      <c r="G5031" s="367" t="s">
        <v>12319</v>
      </c>
    </row>
    <row r="5032" spans="1:7">
      <c r="A5032" s="366" t="str">
        <f t="shared" si="78"/>
        <v>SINAPI-I 36379</v>
      </c>
      <c r="B5032" s="367" t="s">
        <v>8342</v>
      </c>
      <c r="C5032" s="367">
        <v>36379</v>
      </c>
      <c r="D5032" s="368" t="s">
        <v>17405</v>
      </c>
      <c r="E5032" s="367" t="s">
        <v>8523</v>
      </c>
      <c r="F5032" s="367" t="s">
        <v>17406</v>
      </c>
      <c r="G5032" s="367" t="s">
        <v>17406</v>
      </c>
    </row>
    <row r="5033" spans="1:7">
      <c r="A5033" s="366" t="str">
        <f t="shared" si="78"/>
        <v>SINAPI-I 9859</v>
      </c>
      <c r="B5033" s="367" t="s">
        <v>8342</v>
      </c>
      <c r="C5033" s="367">
        <v>9859</v>
      </c>
      <c r="D5033" s="368" t="s">
        <v>17407</v>
      </c>
      <c r="E5033" s="367" t="s">
        <v>8523</v>
      </c>
      <c r="F5033" s="367" t="s">
        <v>12681</v>
      </c>
      <c r="G5033" s="367" t="s">
        <v>12681</v>
      </c>
    </row>
    <row r="5034" spans="1:7">
      <c r="A5034" s="366" t="str">
        <f t="shared" si="78"/>
        <v>SINAPI-I 9838</v>
      </c>
      <c r="B5034" s="367" t="s">
        <v>8342</v>
      </c>
      <c r="C5034" s="367">
        <v>9838</v>
      </c>
      <c r="D5034" s="368" t="s">
        <v>17408</v>
      </c>
      <c r="E5034" s="367" t="s">
        <v>8523</v>
      </c>
      <c r="F5034" s="367" t="s">
        <v>11301</v>
      </c>
      <c r="G5034" s="367" t="s">
        <v>11301</v>
      </c>
    </row>
    <row r="5035" spans="1:7">
      <c r="A5035" s="366" t="str">
        <f t="shared" si="78"/>
        <v>SINAPI-I 9837</v>
      </c>
      <c r="B5035" s="367" t="s">
        <v>8342</v>
      </c>
      <c r="C5035" s="367">
        <v>9837</v>
      </c>
      <c r="D5035" s="368" t="s">
        <v>17409</v>
      </c>
      <c r="E5035" s="367" t="s">
        <v>8523</v>
      </c>
      <c r="F5035" s="367" t="s">
        <v>12275</v>
      </c>
      <c r="G5035" s="367" t="s">
        <v>12275</v>
      </c>
    </row>
    <row r="5036" spans="1:7">
      <c r="A5036" s="366" t="str">
        <f t="shared" si="78"/>
        <v>SINAPI-I 9833</v>
      </c>
      <c r="B5036" s="367" t="s">
        <v>8342</v>
      </c>
      <c r="C5036" s="367">
        <v>9833</v>
      </c>
      <c r="D5036" s="368" t="s">
        <v>17410</v>
      </c>
      <c r="E5036" s="367" t="s">
        <v>8523</v>
      </c>
      <c r="F5036" s="367" t="s">
        <v>17411</v>
      </c>
      <c r="G5036" s="367" t="s">
        <v>17411</v>
      </c>
    </row>
    <row r="5037" spans="1:7">
      <c r="A5037" s="366" t="str">
        <f t="shared" si="78"/>
        <v>SINAPI-I 9830</v>
      </c>
      <c r="B5037" s="367" t="s">
        <v>8342</v>
      </c>
      <c r="C5037" s="367">
        <v>9830</v>
      </c>
      <c r="D5037" s="368" t="s">
        <v>17412</v>
      </c>
      <c r="E5037" s="367" t="s">
        <v>8523</v>
      </c>
      <c r="F5037" s="367" t="s">
        <v>9882</v>
      </c>
      <c r="G5037" s="367" t="s">
        <v>9882</v>
      </c>
    </row>
    <row r="5038" spans="1:7">
      <c r="A5038" s="366" t="str">
        <f t="shared" si="78"/>
        <v>SINAPI-I 9834</v>
      </c>
      <c r="B5038" s="367" t="s">
        <v>8342</v>
      </c>
      <c r="C5038" s="367">
        <v>9834</v>
      </c>
      <c r="D5038" s="368" t="s">
        <v>17413</v>
      </c>
      <c r="E5038" s="367" t="s">
        <v>8523</v>
      </c>
      <c r="F5038" s="367" t="s">
        <v>17414</v>
      </c>
      <c r="G5038" s="367" t="s">
        <v>17414</v>
      </c>
    </row>
    <row r="5039" spans="1:7">
      <c r="A5039" s="366" t="str">
        <f t="shared" si="78"/>
        <v>SINAPI-I 9863</v>
      </c>
      <c r="B5039" s="367" t="s">
        <v>8342</v>
      </c>
      <c r="C5039" s="367">
        <v>9863</v>
      </c>
      <c r="D5039" s="368" t="s">
        <v>17415</v>
      </c>
      <c r="E5039" s="367" t="s">
        <v>8523</v>
      </c>
      <c r="F5039" s="367" t="s">
        <v>17416</v>
      </c>
      <c r="G5039" s="367" t="s">
        <v>17416</v>
      </c>
    </row>
    <row r="5040" spans="1:7">
      <c r="A5040" s="366" t="str">
        <f t="shared" si="78"/>
        <v>SINAPI-I 9860</v>
      </c>
      <c r="B5040" s="367" t="s">
        <v>8342</v>
      </c>
      <c r="C5040" s="367">
        <v>9860</v>
      </c>
      <c r="D5040" s="368" t="s">
        <v>17417</v>
      </c>
      <c r="E5040" s="367" t="s">
        <v>8523</v>
      </c>
      <c r="F5040" s="367" t="s">
        <v>11196</v>
      </c>
      <c r="G5040" s="367" t="s">
        <v>11196</v>
      </c>
    </row>
    <row r="5041" spans="1:7">
      <c r="A5041" s="366" t="str">
        <f t="shared" si="78"/>
        <v>SINAPI-I 9862</v>
      </c>
      <c r="B5041" s="367" t="s">
        <v>8342</v>
      </c>
      <c r="C5041" s="367">
        <v>9862</v>
      </c>
      <c r="D5041" s="368" t="s">
        <v>17418</v>
      </c>
      <c r="E5041" s="367" t="s">
        <v>8523</v>
      </c>
      <c r="F5041" s="367" t="s">
        <v>17419</v>
      </c>
      <c r="G5041" s="367" t="s">
        <v>17419</v>
      </c>
    </row>
    <row r="5042" spans="1:7">
      <c r="A5042" s="366" t="str">
        <f t="shared" si="78"/>
        <v>SINAPI-I 9861</v>
      </c>
      <c r="B5042" s="367" t="s">
        <v>8342</v>
      </c>
      <c r="C5042" s="367">
        <v>9861</v>
      </c>
      <c r="D5042" s="368" t="s">
        <v>17420</v>
      </c>
      <c r="E5042" s="367" t="s">
        <v>8523</v>
      </c>
      <c r="F5042" s="367" t="s">
        <v>14709</v>
      </c>
      <c r="G5042" s="367" t="s">
        <v>14709</v>
      </c>
    </row>
    <row r="5043" spans="1:7">
      <c r="A5043" s="366" t="str">
        <f t="shared" si="78"/>
        <v>SINAPI-I 9856</v>
      </c>
      <c r="B5043" s="367" t="s">
        <v>8342</v>
      </c>
      <c r="C5043" s="367">
        <v>9856</v>
      </c>
      <c r="D5043" s="368" t="s">
        <v>17421</v>
      </c>
      <c r="E5043" s="367" t="s">
        <v>8523</v>
      </c>
      <c r="F5043" s="367" t="s">
        <v>17422</v>
      </c>
      <c r="G5043" s="367" t="s">
        <v>17422</v>
      </c>
    </row>
    <row r="5044" spans="1:7">
      <c r="A5044" s="366" t="str">
        <f t="shared" si="78"/>
        <v>SINAPI-I 9866</v>
      </c>
      <c r="B5044" s="367" t="s">
        <v>8342</v>
      </c>
      <c r="C5044" s="367">
        <v>9866</v>
      </c>
      <c r="D5044" s="368" t="s">
        <v>17423</v>
      </c>
      <c r="E5044" s="367" t="s">
        <v>8523</v>
      </c>
      <c r="F5044" s="367" t="s">
        <v>14814</v>
      </c>
      <c r="G5044" s="367" t="s">
        <v>14814</v>
      </c>
    </row>
    <row r="5045" spans="1:7">
      <c r="A5045" s="366" t="str">
        <f t="shared" si="78"/>
        <v>SINAPI-I 9857</v>
      </c>
      <c r="B5045" s="367" t="s">
        <v>8342</v>
      </c>
      <c r="C5045" s="367">
        <v>9857</v>
      </c>
      <c r="D5045" s="368" t="s">
        <v>17424</v>
      </c>
      <c r="E5045" s="367" t="s">
        <v>8523</v>
      </c>
      <c r="F5045" s="367" t="s">
        <v>17425</v>
      </c>
      <c r="G5045" s="367" t="s">
        <v>17425</v>
      </c>
    </row>
    <row r="5046" spans="1:7">
      <c r="A5046" s="366" t="str">
        <f t="shared" si="78"/>
        <v>SINAPI-I 9864</v>
      </c>
      <c r="B5046" s="367" t="s">
        <v>8342</v>
      </c>
      <c r="C5046" s="367">
        <v>9864</v>
      </c>
      <c r="D5046" s="368" t="s">
        <v>17426</v>
      </c>
      <c r="E5046" s="367" t="s">
        <v>8523</v>
      </c>
      <c r="F5046" s="367" t="s">
        <v>8484</v>
      </c>
      <c r="G5046" s="367" t="s">
        <v>8484</v>
      </c>
    </row>
    <row r="5047" spans="1:7">
      <c r="A5047" s="366" t="str">
        <f t="shared" si="78"/>
        <v>SINAPI-I 9865</v>
      </c>
      <c r="B5047" s="367" t="s">
        <v>8342</v>
      </c>
      <c r="C5047" s="367">
        <v>9865</v>
      </c>
      <c r="D5047" s="368" t="s">
        <v>17427</v>
      </c>
      <c r="E5047" s="367" t="s">
        <v>8523</v>
      </c>
      <c r="F5047" s="367" t="s">
        <v>17428</v>
      </c>
      <c r="G5047" s="367" t="s">
        <v>17428</v>
      </c>
    </row>
    <row r="5048" spans="1:7">
      <c r="A5048" s="366" t="str">
        <f t="shared" si="78"/>
        <v>SINAPI-I 9858</v>
      </c>
      <c r="B5048" s="367" t="s">
        <v>8342</v>
      </c>
      <c r="C5048" s="367">
        <v>9858</v>
      </c>
      <c r="D5048" s="368" t="s">
        <v>17429</v>
      </c>
      <c r="E5048" s="367" t="s">
        <v>8523</v>
      </c>
      <c r="F5048" s="367" t="s">
        <v>17430</v>
      </c>
      <c r="G5048" s="367" t="s">
        <v>17430</v>
      </c>
    </row>
    <row r="5049" spans="1:7">
      <c r="A5049" s="366" t="str">
        <f t="shared" si="78"/>
        <v>SINAPI-I 9841</v>
      </c>
      <c r="B5049" s="367" t="s">
        <v>8342</v>
      </c>
      <c r="C5049" s="367">
        <v>9841</v>
      </c>
      <c r="D5049" s="368" t="s">
        <v>17431</v>
      </c>
      <c r="E5049" s="367" t="s">
        <v>8523</v>
      </c>
      <c r="F5049" s="367" t="s">
        <v>17432</v>
      </c>
      <c r="G5049" s="367" t="s">
        <v>17432</v>
      </c>
    </row>
    <row r="5050" spans="1:7">
      <c r="A5050" s="366" t="str">
        <f t="shared" si="78"/>
        <v>SINAPI-I 9840</v>
      </c>
      <c r="B5050" s="367" t="s">
        <v>8342</v>
      </c>
      <c r="C5050" s="367">
        <v>9840</v>
      </c>
      <c r="D5050" s="368" t="s">
        <v>17433</v>
      </c>
      <c r="E5050" s="367" t="s">
        <v>8523</v>
      </c>
      <c r="F5050" s="367" t="s">
        <v>17434</v>
      </c>
      <c r="G5050" s="367" t="s">
        <v>17434</v>
      </c>
    </row>
    <row r="5051" spans="1:7">
      <c r="A5051" s="366" t="str">
        <f t="shared" si="78"/>
        <v>SINAPI-I 20067</v>
      </c>
      <c r="B5051" s="367" t="s">
        <v>8342</v>
      </c>
      <c r="C5051" s="367">
        <v>20067</v>
      </c>
      <c r="D5051" s="368" t="s">
        <v>17435</v>
      </c>
      <c r="E5051" s="367" t="s">
        <v>8523</v>
      </c>
      <c r="F5051" s="367" t="s">
        <v>11139</v>
      </c>
      <c r="G5051" s="367" t="s">
        <v>11139</v>
      </c>
    </row>
    <row r="5052" spans="1:7">
      <c r="A5052" s="366" t="str">
        <f t="shared" si="78"/>
        <v>SINAPI-I 20068</v>
      </c>
      <c r="B5052" s="367" t="s">
        <v>8342</v>
      </c>
      <c r="C5052" s="367">
        <v>20068</v>
      </c>
      <c r="D5052" s="368" t="s">
        <v>17436</v>
      </c>
      <c r="E5052" s="367" t="s">
        <v>8523</v>
      </c>
      <c r="F5052" s="367" t="s">
        <v>15486</v>
      </c>
      <c r="G5052" s="367" t="s">
        <v>15486</v>
      </c>
    </row>
    <row r="5053" spans="1:7">
      <c r="A5053" s="366" t="str">
        <f t="shared" si="78"/>
        <v>SINAPI-I 9839</v>
      </c>
      <c r="B5053" s="367" t="s">
        <v>8342</v>
      </c>
      <c r="C5053" s="367">
        <v>9839</v>
      </c>
      <c r="D5053" s="368" t="s">
        <v>17437</v>
      </c>
      <c r="E5053" s="367" t="s">
        <v>8523</v>
      </c>
      <c r="F5053" s="367" t="s">
        <v>17438</v>
      </c>
      <c r="G5053" s="367" t="s">
        <v>17438</v>
      </c>
    </row>
    <row r="5054" spans="1:7">
      <c r="A5054" s="366" t="str">
        <f t="shared" si="78"/>
        <v>SINAPI-I 9870</v>
      </c>
      <c r="B5054" s="367" t="s">
        <v>8342</v>
      </c>
      <c r="C5054" s="367">
        <v>9870</v>
      </c>
      <c r="D5054" s="368" t="s">
        <v>17439</v>
      </c>
      <c r="E5054" s="367" t="s">
        <v>8523</v>
      </c>
      <c r="F5054" s="367" t="s">
        <v>17440</v>
      </c>
      <c r="G5054" s="367" t="s">
        <v>17440</v>
      </c>
    </row>
    <row r="5055" spans="1:7">
      <c r="A5055" s="366" t="str">
        <f t="shared" si="78"/>
        <v>SINAPI-I 9867</v>
      </c>
      <c r="B5055" s="367" t="s">
        <v>8342</v>
      </c>
      <c r="C5055" s="367">
        <v>9867</v>
      </c>
      <c r="D5055" s="368" t="s">
        <v>17441</v>
      </c>
      <c r="E5055" s="367" t="s">
        <v>8523</v>
      </c>
      <c r="F5055" s="367" t="s">
        <v>9232</v>
      </c>
      <c r="G5055" s="367" t="s">
        <v>9232</v>
      </c>
    </row>
    <row r="5056" spans="1:7">
      <c r="A5056" s="366" t="str">
        <f t="shared" si="78"/>
        <v>SINAPI-I 9868</v>
      </c>
      <c r="B5056" s="367" t="s">
        <v>8342</v>
      </c>
      <c r="C5056" s="367">
        <v>9868</v>
      </c>
      <c r="D5056" s="368" t="s">
        <v>17442</v>
      </c>
      <c r="E5056" s="367" t="s">
        <v>8523</v>
      </c>
      <c r="F5056" s="367" t="s">
        <v>17263</v>
      </c>
      <c r="G5056" s="367" t="s">
        <v>17263</v>
      </c>
    </row>
    <row r="5057" spans="1:7">
      <c r="A5057" s="366" t="str">
        <f t="shared" si="78"/>
        <v>SINAPI-I 9869</v>
      </c>
      <c r="B5057" s="367" t="s">
        <v>8342</v>
      </c>
      <c r="C5057" s="367">
        <v>9869</v>
      </c>
      <c r="D5057" s="368" t="s">
        <v>17443</v>
      </c>
      <c r="E5057" s="367" t="s">
        <v>8523</v>
      </c>
      <c r="F5057" s="367" t="s">
        <v>13361</v>
      </c>
      <c r="G5057" s="367" t="s">
        <v>13361</v>
      </c>
    </row>
    <row r="5058" spans="1:7">
      <c r="A5058" s="366" t="str">
        <f t="shared" si="78"/>
        <v>SINAPI-I 9874</v>
      </c>
      <c r="B5058" s="367" t="s">
        <v>8342</v>
      </c>
      <c r="C5058" s="367">
        <v>9874</v>
      </c>
      <c r="D5058" s="368" t="s">
        <v>17444</v>
      </c>
      <c r="E5058" s="367" t="s">
        <v>8523</v>
      </c>
      <c r="F5058" s="367" t="s">
        <v>16761</v>
      </c>
      <c r="G5058" s="367" t="s">
        <v>16761</v>
      </c>
    </row>
    <row r="5059" spans="1:7">
      <c r="A5059" s="366" t="str">
        <f t="shared" si="78"/>
        <v>SINAPI-I 9875</v>
      </c>
      <c r="B5059" s="367" t="s">
        <v>8342</v>
      </c>
      <c r="C5059" s="367">
        <v>9875</v>
      </c>
      <c r="D5059" s="368" t="s">
        <v>17445</v>
      </c>
      <c r="E5059" s="367" t="s">
        <v>8523</v>
      </c>
      <c r="F5059" s="367" t="s">
        <v>10636</v>
      </c>
      <c r="G5059" s="367" t="s">
        <v>10636</v>
      </c>
    </row>
    <row r="5060" spans="1:7">
      <c r="A5060" s="366" t="str">
        <f t="shared" si="78"/>
        <v>SINAPI-I 9873</v>
      </c>
      <c r="B5060" s="367" t="s">
        <v>8342</v>
      </c>
      <c r="C5060" s="367">
        <v>9873</v>
      </c>
      <c r="D5060" s="368" t="s">
        <v>17446</v>
      </c>
      <c r="E5060" s="367" t="s">
        <v>8523</v>
      </c>
      <c r="F5060" s="367" t="s">
        <v>17447</v>
      </c>
      <c r="G5060" s="367" t="s">
        <v>17447</v>
      </c>
    </row>
    <row r="5061" spans="1:7">
      <c r="A5061" s="366" t="str">
        <f t="shared" si="78"/>
        <v>SINAPI-I 9871</v>
      </c>
      <c r="B5061" s="367" t="s">
        <v>8342</v>
      </c>
      <c r="C5061" s="367">
        <v>9871</v>
      </c>
      <c r="D5061" s="368" t="s">
        <v>17448</v>
      </c>
      <c r="E5061" s="367" t="s">
        <v>8523</v>
      </c>
      <c r="F5061" s="367" t="s">
        <v>12621</v>
      </c>
      <c r="G5061" s="367" t="s">
        <v>12621</v>
      </c>
    </row>
    <row r="5062" spans="1:7">
      <c r="A5062" s="366" t="str">
        <f t="shared" si="78"/>
        <v>SINAPI-I 9872</v>
      </c>
      <c r="B5062" s="367" t="s">
        <v>8342</v>
      </c>
      <c r="C5062" s="367">
        <v>9872</v>
      </c>
      <c r="D5062" s="368" t="s">
        <v>17449</v>
      </c>
      <c r="E5062" s="367" t="s">
        <v>8523</v>
      </c>
      <c r="F5062" s="367" t="s">
        <v>17450</v>
      </c>
      <c r="G5062" s="367" t="s">
        <v>17450</v>
      </c>
    </row>
    <row r="5063" spans="1:7">
      <c r="A5063" s="366" t="str">
        <f t="shared" ref="A5063:A5126" si="79">CONCATENAR</f>
        <v>SINAPI-I 7667</v>
      </c>
      <c r="B5063" s="367" t="s">
        <v>8342</v>
      </c>
      <c r="C5063" s="367">
        <v>7667</v>
      </c>
      <c r="D5063" s="368" t="s">
        <v>17451</v>
      </c>
      <c r="E5063" s="367" t="s">
        <v>8523</v>
      </c>
      <c r="F5063" s="367" t="s">
        <v>17452</v>
      </c>
      <c r="G5063" s="367" t="s">
        <v>17452</v>
      </c>
    </row>
    <row r="5064" spans="1:7">
      <c r="A5064" s="366" t="str">
        <f t="shared" si="79"/>
        <v>SINAPI-I 7660</v>
      </c>
      <c r="B5064" s="367" t="s">
        <v>8342</v>
      </c>
      <c r="C5064" s="367">
        <v>7660</v>
      </c>
      <c r="D5064" s="368" t="s">
        <v>17453</v>
      </c>
      <c r="E5064" s="367" t="s">
        <v>8523</v>
      </c>
      <c r="F5064" s="367" t="s">
        <v>17454</v>
      </c>
      <c r="G5064" s="367" t="s">
        <v>17454</v>
      </c>
    </row>
    <row r="5065" spans="1:7">
      <c r="A5065" s="366" t="str">
        <f t="shared" si="79"/>
        <v>SINAPI-I 7676</v>
      </c>
      <c r="B5065" s="367" t="s">
        <v>8342</v>
      </c>
      <c r="C5065" s="367">
        <v>7676</v>
      </c>
      <c r="D5065" s="368" t="s">
        <v>17455</v>
      </c>
      <c r="E5065" s="367" t="s">
        <v>8523</v>
      </c>
      <c r="F5065" s="367" t="s">
        <v>17456</v>
      </c>
      <c r="G5065" s="367" t="s">
        <v>17456</v>
      </c>
    </row>
    <row r="5066" spans="1:7">
      <c r="A5066" s="366" t="str">
        <f t="shared" si="79"/>
        <v>SINAPI-I 12426</v>
      </c>
      <c r="B5066" s="367" t="s">
        <v>8342</v>
      </c>
      <c r="C5066" s="367">
        <v>12426</v>
      </c>
      <c r="D5066" s="368" t="s">
        <v>17457</v>
      </c>
      <c r="E5066" s="367" t="s">
        <v>8327</v>
      </c>
      <c r="F5066" s="367" t="s">
        <v>14677</v>
      </c>
      <c r="G5066" s="367" t="s">
        <v>14677</v>
      </c>
    </row>
    <row r="5067" spans="1:7">
      <c r="A5067" s="366" t="str">
        <f t="shared" si="79"/>
        <v>SINAPI-I 12425</v>
      </c>
      <c r="B5067" s="367" t="s">
        <v>8342</v>
      </c>
      <c r="C5067" s="367">
        <v>12425</v>
      </c>
      <c r="D5067" s="368" t="s">
        <v>17458</v>
      </c>
      <c r="E5067" s="367" t="s">
        <v>8327</v>
      </c>
      <c r="F5067" s="367" t="s">
        <v>17459</v>
      </c>
      <c r="G5067" s="367" t="s">
        <v>17459</v>
      </c>
    </row>
    <row r="5068" spans="1:7">
      <c r="A5068" s="366" t="str">
        <f t="shared" si="79"/>
        <v>SINAPI-I 12427</v>
      </c>
      <c r="B5068" s="367" t="s">
        <v>8342</v>
      </c>
      <c r="C5068" s="367">
        <v>12427</v>
      </c>
      <c r="D5068" s="368" t="s">
        <v>17460</v>
      </c>
      <c r="E5068" s="367" t="s">
        <v>8327</v>
      </c>
      <c r="F5068" s="367" t="s">
        <v>17461</v>
      </c>
      <c r="G5068" s="367" t="s">
        <v>17461</v>
      </c>
    </row>
    <row r="5069" spans="1:7">
      <c r="A5069" s="366" t="str">
        <f t="shared" si="79"/>
        <v>SINAPI-I 12428</v>
      </c>
      <c r="B5069" s="367" t="s">
        <v>8342</v>
      </c>
      <c r="C5069" s="367">
        <v>12428</v>
      </c>
      <c r="D5069" s="368" t="s">
        <v>17462</v>
      </c>
      <c r="E5069" s="367" t="s">
        <v>8327</v>
      </c>
      <c r="F5069" s="367" t="s">
        <v>17463</v>
      </c>
      <c r="G5069" s="367" t="s">
        <v>17463</v>
      </c>
    </row>
    <row r="5070" spans="1:7">
      <c r="A5070" s="366" t="str">
        <f t="shared" si="79"/>
        <v>SINAPI-I 12430</v>
      </c>
      <c r="B5070" s="367" t="s">
        <v>8342</v>
      </c>
      <c r="C5070" s="367">
        <v>12430</v>
      </c>
      <c r="D5070" s="368" t="s">
        <v>17464</v>
      </c>
      <c r="E5070" s="367" t="s">
        <v>8327</v>
      </c>
      <c r="F5070" s="367" t="s">
        <v>13721</v>
      </c>
      <c r="G5070" s="367" t="s">
        <v>13721</v>
      </c>
    </row>
    <row r="5071" spans="1:7">
      <c r="A5071" s="366" t="str">
        <f t="shared" si="79"/>
        <v>SINAPI-I 12429</v>
      </c>
      <c r="B5071" s="367" t="s">
        <v>8342</v>
      </c>
      <c r="C5071" s="367">
        <v>12429</v>
      </c>
      <c r="D5071" s="368" t="s">
        <v>17465</v>
      </c>
      <c r="E5071" s="367" t="s">
        <v>8327</v>
      </c>
      <c r="F5071" s="367" t="s">
        <v>17466</v>
      </c>
      <c r="G5071" s="367" t="s">
        <v>17466</v>
      </c>
    </row>
    <row r="5072" spans="1:7">
      <c r="A5072" s="366" t="str">
        <f t="shared" si="79"/>
        <v>SINAPI-I 12431</v>
      </c>
      <c r="B5072" s="367" t="s">
        <v>8342</v>
      </c>
      <c r="C5072" s="367">
        <v>12431</v>
      </c>
      <c r="D5072" s="368" t="s">
        <v>17467</v>
      </c>
      <c r="E5072" s="367" t="s">
        <v>8327</v>
      </c>
      <c r="F5072" s="367" t="s">
        <v>17468</v>
      </c>
      <c r="G5072" s="367" t="s">
        <v>17468</v>
      </c>
    </row>
    <row r="5073" spans="1:7">
      <c r="A5073" s="366" t="str">
        <f t="shared" si="79"/>
        <v>SINAPI-I 12432</v>
      </c>
      <c r="B5073" s="367" t="s">
        <v>8342</v>
      </c>
      <c r="C5073" s="367">
        <v>12432</v>
      </c>
      <c r="D5073" s="368" t="s">
        <v>17469</v>
      </c>
      <c r="E5073" s="367" t="s">
        <v>8327</v>
      </c>
      <c r="F5073" s="367" t="s">
        <v>17470</v>
      </c>
      <c r="G5073" s="367" t="s">
        <v>17470</v>
      </c>
    </row>
    <row r="5074" spans="1:7">
      <c r="A5074" s="366" t="str">
        <f t="shared" si="79"/>
        <v>SINAPI-I 12434</v>
      </c>
      <c r="B5074" s="367" t="s">
        <v>8342</v>
      </c>
      <c r="C5074" s="367">
        <v>12434</v>
      </c>
      <c r="D5074" s="368" t="s">
        <v>17471</v>
      </c>
      <c r="E5074" s="367" t="s">
        <v>8327</v>
      </c>
      <c r="F5074" s="367" t="s">
        <v>15777</v>
      </c>
      <c r="G5074" s="367" t="s">
        <v>15777</v>
      </c>
    </row>
    <row r="5075" spans="1:7">
      <c r="A5075" s="366" t="str">
        <f t="shared" si="79"/>
        <v>SINAPI-I 12433</v>
      </c>
      <c r="B5075" s="367" t="s">
        <v>8342</v>
      </c>
      <c r="C5075" s="367">
        <v>12433</v>
      </c>
      <c r="D5075" s="368" t="s">
        <v>17472</v>
      </c>
      <c r="E5075" s="367" t="s">
        <v>8327</v>
      </c>
      <c r="F5075" s="367" t="s">
        <v>17473</v>
      </c>
      <c r="G5075" s="367" t="s">
        <v>17473</v>
      </c>
    </row>
    <row r="5076" spans="1:7">
      <c r="A5076" s="366" t="str">
        <f t="shared" si="79"/>
        <v>SINAPI-I 12435</v>
      </c>
      <c r="B5076" s="367" t="s">
        <v>8342</v>
      </c>
      <c r="C5076" s="367">
        <v>12435</v>
      </c>
      <c r="D5076" s="368" t="s">
        <v>17474</v>
      </c>
      <c r="E5076" s="367" t="s">
        <v>8327</v>
      </c>
      <c r="F5076" s="367" t="s">
        <v>17475</v>
      </c>
      <c r="G5076" s="367" t="s">
        <v>17475</v>
      </c>
    </row>
    <row r="5077" spans="1:7">
      <c r="A5077" s="366" t="str">
        <f t="shared" si="79"/>
        <v>SINAPI-I 12437</v>
      </c>
      <c r="B5077" s="367" t="s">
        <v>8342</v>
      </c>
      <c r="C5077" s="367">
        <v>12437</v>
      </c>
      <c r="D5077" s="368" t="s">
        <v>17476</v>
      </c>
      <c r="E5077" s="367" t="s">
        <v>8327</v>
      </c>
      <c r="F5077" s="367" t="s">
        <v>17477</v>
      </c>
      <c r="G5077" s="367" t="s">
        <v>17477</v>
      </c>
    </row>
    <row r="5078" spans="1:7">
      <c r="A5078" s="366" t="str">
        <f t="shared" si="79"/>
        <v>SINAPI-I 12439</v>
      </c>
      <c r="B5078" s="367" t="s">
        <v>8342</v>
      </c>
      <c r="C5078" s="367">
        <v>12439</v>
      </c>
      <c r="D5078" s="368" t="s">
        <v>17478</v>
      </c>
      <c r="E5078" s="367" t="s">
        <v>8327</v>
      </c>
      <c r="F5078" s="367" t="s">
        <v>17479</v>
      </c>
      <c r="G5078" s="367" t="s">
        <v>17479</v>
      </c>
    </row>
    <row r="5079" spans="1:7">
      <c r="A5079" s="366" t="str">
        <f t="shared" si="79"/>
        <v>SINAPI-I 12438</v>
      </c>
      <c r="B5079" s="367" t="s">
        <v>8342</v>
      </c>
      <c r="C5079" s="367">
        <v>12438</v>
      </c>
      <c r="D5079" s="368" t="s">
        <v>17480</v>
      </c>
      <c r="E5079" s="367" t="s">
        <v>8327</v>
      </c>
      <c r="F5079" s="367" t="s">
        <v>17481</v>
      </c>
      <c r="G5079" s="367" t="s">
        <v>17481</v>
      </c>
    </row>
    <row r="5080" spans="1:7">
      <c r="A5080" s="366" t="str">
        <f t="shared" si="79"/>
        <v>SINAPI-I 12436</v>
      </c>
      <c r="B5080" s="367" t="s">
        <v>8342</v>
      </c>
      <c r="C5080" s="367">
        <v>12436</v>
      </c>
      <c r="D5080" s="368" t="s">
        <v>17482</v>
      </c>
      <c r="E5080" s="367" t="s">
        <v>8327</v>
      </c>
      <c r="F5080" s="367" t="s">
        <v>17483</v>
      </c>
      <c r="G5080" s="367" t="s">
        <v>17483</v>
      </c>
    </row>
    <row r="5081" spans="1:7">
      <c r="A5081" s="366" t="str">
        <f t="shared" si="79"/>
        <v>SINAPI-I 36357</v>
      </c>
      <c r="B5081" s="367" t="s">
        <v>8342</v>
      </c>
      <c r="C5081" s="367">
        <v>36357</v>
      </c>
      <c r="D5081" s="368" t="s">
        <v>17484</v>
      </c>
      <c r="E5081" s="367" t="s">
        <v>8327</v>
      </c>
      <c r="F5081" s="367" t="s">
        <v>17485</v>
      </c>
      <c r="G5081" s="367" t="s">
        <v>17485</v>
      </c>
    </row>
    <row r="5082" spans="1:7">
      <c r="A5082" s="366" t="str">
        <f t="shared" si="79"/>
        <v>SINAPI-I 12424</v>
      </c>
      <c r="B5082" s="367" t="s">
        <v>8342</v>
      </c>
      <c r="C5082" s="367">
        <v>12424</v>
      </c>
      <c r="D5082" s="368" t="s">
        <v>17486</v>
      </c>
      <c r="E5082" s="367" t="s">
        <v>8327</v>
      </c>
      <c r="F5082" s="367" t="s">
        <v>17487</v>
      </c>
      <c r="G5082" s="367" t="s">
        <v>17487</v>
      </c>
    </row>
    <row r="5083" spans="1:7">
      <c r="A5083" s="366" t="str">
        <f t="shared" si="79"/>
        <v>SINAPI-I 12440</v>
      </c>
      <c r="B5083" s="367" t="s">
        <v>8342</v>
      </c>
      <c r="C5083" s="367">
        <v>12440</v>
      </c>
      <c r="D5083" s="368" t="s">
        <v>17488</v>
      </c>
      <c r="E5083" s="367" t="s">
        <v>8327</v>
      </c>
      <c r="F5083" s="367" t="s">
        <v>17489</v>
      </c>
      <c r="G5083" s="367" t="s">
        <v>17489</v>
      </c>
    </row>
    <row r="5084" spans="1:7">
      <c r="A5084" s="366" t="str">
        <f t="shared" si="79"/>
        <v>SINAPI-I 9884</v>
      </c>
      <c r="B5084" s="367" t="s">
        <v>8342</v>
      </c>
      <c r="C5084" s="367">
        <v>9884</v>
      </c>
      <c r="D5084" s="368" t="s">
        <v>17490</v>
      </c>
      <c r="E5084" s="367" t="s">
        <v>8327</v>
      </c>
      <c r="F5084" s="367" t="s">
        <v>13391</v>
      </c>
      <c r="G5084" s="367" t="s">
        <v>13391</v>
      </c>
    </row>
    <row r="5085" spans="1:7">
      <c r="A5085" s="366" t="str">
        <f t="shared" si="79"/>
        <v>SINAPI-I 9888</v>
      </c>
      <c r="B5085" s="367" t="s">
        <v>8342</v>
      </c>
      <c r="C5085" s="367">
        <v>9888</v>
      </c>
      <c r="D5085" s="368" t="s">
        <v>17491</v>
      </c>
      <c r="E5085" s="367" t="s">
        <v>8327</v>
      </c>
      <c r="F5085" s="367" t="s">
        <v>17492</v>
      </c>
      <c r="G5085" s="367" t="s">
        <v>17492</v>
      </c>
    </row>
    <row r="5086" spans="1:7">
      <c r="A5086" s="366" t="str">
        <f t="shared" si="79"/>
        <v>SINAPI-I 9883</v>
      </c>
      <c r="B5086" s="367" t="s">
        <v>8342</v>
      </c>
      <c r="C5086" s="367">
        <v>9883</v>
      </c>
      <c r="D5086" s="368" t="s">
        <v>17493</v>
      </c>
      <c r="E5086" s="367" t="s">
        <v>8327</v>
      </c>
      <c r="F5086" s="367" t="s">
        <v>17494</v>
      </c>
      <c r="G5086" s="367" t="s">
        <v>17494</v>
      </c>
    </row>
    <row r="5087" spans="1:7">
      <c r="A5087" s="366" t="str">
        <f t="shared" si="79"/>
        <v>SINAPI-I 9886</v>
      </c>
      <c r="B5087" s="367" t="s">
        <v>8342</v>
      </c>
      <c r="C5087" s="367">
        <v>9886</v>
      </c>
      <c r="D5087" s="368" t="s">
        <v>17495</v>
      </c>
      <c r="E5087" s="367" t="s">
        <v>8327</v>
      </c>
      <c r="F5087" s="367" t="s">
        <v>9761</v>
      </c>
      <c r="G5087" s="367" t="s">
        <v>9761</v>
      </c>
    </row>
    <row r="5088" spans="1:7">
      <c r="A5088" s="366" t="str">
        <f t="shared" si="79"/>
        <v>SINAPI-I 9889</v>
      </c>
      <c r="B5088" s="367" t="s">
        <v>8342</v>
      </c>
      <c r="C5088" s="367">
        <v>9889</v>
      </c>
      <c r="D5088" s="368" t="s">
        <v>17496</v>
      </c>
      <c r="E5088" s="367" t="s">
        <v>8327</v>
      </c>
      <c r="F5088" s="367" t="s">
        <v>17497</v>
      </c>
      <c r="G5088" s="367" t="s">
        <v>17497</v>
      </c>
    </row>
    <row r="5089" spans="1:7">
      <c r="A5089" s="366" t="str">
        <f t="shared" si="79"/>
        <v>SINAPI-I 9887</v>
      </c>
      <c r="B5089" s="367" t="s">
        <v>8342</v>
      </c>
      <c r="C5089" s="367">
        <v>9887</v>
      </c>
      <c r="D5089" s="368" t="s">
        <v>17498</v>
      </c>
      <c r="E5089" s="367" t="s">
        <v>8327</v>
      </c>
      <c r="F5089" s="367" t="s">
        <v>17499</v>
      </c>
      <c r="G5089" s="367" t="s">
        <v>17499</v>
      </c>
    </row>
    <row r="5090" spans="1:7">
      <c r="A5090" s="366" t="str">
        <f t="shared" si="79"/>
        <v>SINAPI-I 9885</v>
      </c>
      <c r="B5090" s="367" t="s">
        <v>8342</v>
      </c>
      <c r="C5090" s="367">
        <v>9885</v>
      </c>
      <c r="D5090" s="368" t="s">
        <v>17500</v>
      </c>
      <c r="E5090" s="367" t="s">
        <v>8327</v>
      </c>
      <c r="F5090" s="367" t="s">
        <v>11323</v>
      </c>
      <c r="G5090" s="367" t="s">
        <v>11323</v>
      </c>
    </row>
    <row r="5091" spans="1:7">
      <c r="A5091" s="366" t="str">
        <f t="shared" si="79"/>
        <v>SINAPI-I 9890</v>
      </c>
      <c r="B5091" s="367" t="s">
        <v>8342</v>
      </c>
      <c r="C5091" s="367">
        <v>9890</v>
      </c>
      <c r="D5091" s="368" t="s">
        <v>17501</v>
      </c>
      <c r="E5091" s="367" t="s">
        <v>8327</v>
      </c>
      <c r="F5091" s="367" t="s">
        <v>17502</v>
      </c>
      <c r="G5091" s="367" t="s">
        <v>17502</v>
      </c>
    </row>
    <row r="5092" spans="1:7">
      <c r="A5092" s="366" t="str">
        <f t="shared" si="79"/>
        <v>SINAPI-I 9891</v>
      </c>
      <c r="B5092" s="367" t="s">
        <v>8342</v>
      </c>
      <c r="C5092" s="367">
        <v>9891</v>
      </c>
      <c r="D5092" s="368" t="s">
        <v>17503</v>
      </c>
      <c r="E5092" s="367" t="s">
        <v>8327</v>
      </c>
      <c r="F5092" s="367" t="s">
        <v>17504</v>
      </c>
      <c r="G5092" s="367" t="s">
        <v>17504</v>
      </c>
    </row>
    <row r="5093" spans="1:7">
      <c r="A5093" s="366" t="str">
        <f t="shared" si="79"/>
        <v>SINAPI-I 39292</v>
      </c>
      <c r="B5093" s="367" t="s">
        <v>8342</v>
      </c>
      <c r="C5093" s="367">
        <v>39292</v>
      </c>
      <c r="D5093" s="368" t="s">
        <v>17505</v>
      </c>
      <c r="E5093" s="367" t="s">
        <v>8327</v>
      </c>
      <c r="F5093" s="367" t="s">
        <v>17506</v>
      </c>
      <c r="G5093" s="367" t="s">
        <v>17506</v>
      </c>
    </row>
    <row r="5094" spans="1:7">
      <c r="A5094" s="366" t="str">
        <f t="shared" si="79"/>
        <v>SINAPI-I 39293</v>
      </c>
      <c r="B5094" s="367" t="s">
        <v>8342</v>
      </c>
      <c r="C5094" s="367">
        <v>39293</v>
      </c>
      <c r="D5094" s="368" t="s">
        <v>17507</v>
      </c>
      <c r="E5094" s="367" t="s">
        <v>8327</v>
      </c>
      <c r="F5094" s="367" t="s">
        <v>8980</v>
      </c>
      <c r="G5094" s="367" t="s">
        <v>8980</v>
      </c>
    </row>
    <row r="5095" spans="1:7">
      <c r="A5095" s="366" t="str">
        <f t="shared" si="79"/>
        <v>SINAPI-I 39294</v>
      </c>
      <c r="B5095" s="367" t="s">
        <v>8342</v>
      </c>
      <c r="C5095" s="367">
        <v>39294</v>
      </c>
      <c r="D5095" s="368" t="s">
        <v>17508</v>
      </c>
      <c r="E5095" s="367" t="s">
        <v>8327</v>
      </c>
      <c r="F5095" s="367" t="s">
        <v>8980</v>
      </c>
      <c r="G5095" s="367" t="s">
        <v>8980</v>
      </c>
    </row>
    <row r="5096" spans="1:7">
      <c r="A5096" s="366" t="str">
        <f t="shared" si="79"/>
        <v>SINAPI-I 39295</v>
      </c>
      <c r="B5096" s="367" t="s">
        <v>8342</v>
      </c>
      <c r="C5096" s="367">
        <v>39295</v>
      </c>
      <c r="D5096" s="368" t="s">
        <v>17509</v>
      </c>
      <c r="E5096" s="367" t="s">
        <v>8327</v>
      </c>
      <c r="F5096" s="367" t="s">
        <v>17510</v>
      </c>
      <c r="G5096" s="367" t="s">
        <v>17510</v>
      </c>
    </row>
    <row r="5097" spans="1:7">
      <c r="A5097" s="366" t="str">
        <f t="shared" si="79"/>
        <v>SINAPI-I 36313</v>
      </c>
      <c r="B5097" s="367" t="s">
        <v>8342</v>
      </c>
      <c r="C5097" s="367">
        <v>36313</v>
      </c>
      <c r="D5097" s="368" t="s">
        <v>17511</v>
      </c>
      <c r="E5097" s="367" t="s">
        <v>8327</v>
      </c>
      <c r="F5097" s="367" t="s">
        <v>17512</v>
      </c>
      <c r="G5097" s="367" t="s">
        <v>17512</v>
      </c>
    </row>
    <row r="5098" spans="1:7">
      <c r="A5098" s="366" t="str">
        <f t="shared" si="79"/>
        <v>SINAPI-I 36316</v>
      </c>
      <c r="B5098" s="367" t="s">
        <v>8342</v>
      </c>
      <c r="C5098" s="367">
        <v>36316</v>
      </c>
      <c r="D5098" s="368" t="s">
        <v>17513</v>
      </c>
      <c r="E5098" s="367" t="s">
        <v>8327</v>
      </c>
      <c r="F5098" s="367" t="s">
        <v>17514</v>
      </c>
      <c r="G5098" s="367" t="s">
        <v>17514</v>
      </c>
    </row>
    <row r="5099" spans="1:7">
      <c r="A5099" s="366" t="str">
        <f t="shared" si="79"/>
        <v>SINAPI-I 64</v>
      </c>
      <c r="B5099" s="367" t="s">
        <v>8342</v>
      </c>
      <c r="C5099" s="367">
        <v>64</v>
      </c>
      <c r="D5099" s="368" t="s">
        <v>17515</v>
      </c>
      <c r="E5099" s="367" t="s">
        <v>8327</v>
      </c>
      <c r="F5099" s="367" t="s">
        <v>11897</v>
      </c>
      <c r="G5099" s="367" t="s">
        <v>11897</v>
      </c>
    </row>
    <row r="5100" spans="1:7">
      <c r="A5100" s="366" t="str">
        <f t="shared" si="79"/>
        <v>SINAPI-I 37423</v>
      </c>
      <c r="B5100" s="367" t="s">
        <v>8342</v>
      </c>
      <c r="C5100" s="367">
        <v>37423</v>
      </c>
      <c r="D5100" s="368" t="s">
        <v>17516</v>
      </c>
      <c r="E5100" s="367" t="s">
        <v>8327</v>
      </c>
      <c r="F5100" s="367" t="s">
        <v>17517</v>
      </c>
      <c r="G5100" s="367" t="s">
        <v>17517</v>
      </c>
    </row>
    <row r="5101" spans="1:7">
      <c r="A5101" s="366" t="str">
        <f t="shared" si="79"/>
        <v>SINAPI-I 39296</v>
      </c>
      <c r="B5101" s="367" t="s">
        <v>8342</v>
      </c>
      <c r="C5101" s="367">
        <v>39296</v>
      </c>
      <c r="D5101" s="368" t="s">
        <v>17518</v>
      </c>
      <c r="E5101" s="367" t="s">
        <v>8327</v>
      </c>
      <c r="F5101" s="367" t="s">
        <v>17519</v>
      </c>
      <c r="G5101" s="367" t="s">
        <v>17519</v>
      </c>
    </row>
    <row r="5102" spans="1:7">
      <c r="A5102" s="366" t="str">
        <f t="shared" si="79"/>
        <v>SINAPI-I 39297</v>
      </c>
      <c r="B5102" s="367" t="s">
        <v>8342</v>
      </c>
      <c r="C5102" s="367">
        <v>39297</v>
      </c>
      <c r="D5102" s="368" t="s">
        <v>17520</v>
      </c>
      <c r="E5102" s="367" t="s">
        <v>8327</v>
      </c>
      <c r="F5102" s="367" t="s">
        <v>17521</v>
      </c>
      <c r="G5102" s="367" t="s">
        <v>17521</v>
      </c>
    </row>
    <row r="5103" spans="1:7">
      <c r="A5103" s="366" t="str">
        <f t="shared" si="79"/>
        <v>SINAPI-I 39298</v>
      </c>
      <c r="B5103" s="367" t="s">
        <v>8342</v>
      </c>
      <c r="C5103" s="367">
        <v>39298</v>
      </c>
      <c r="D5103" s="368" t="s">
        <v>17522</v>
      </c>
      <c r="E5103" s="367" t="s">
        <v>8327</v>
      </c>
      <c r="F5103" s="367" t="s">
        <v>9353</v>
      </c>
      <c r="G5103" s="367" t="s">
        <v>9353</v>
      </c>
    </row>
    <row r="5104" spans="1:7">
      <c r="A5104" s="366" t="str">
        <f t="shared" si="79"/>
        <v>SINAPI-I 39299</v>
      </c>
      <c r="B5104" s="367" t="s">
        <v>8342</v>
      </c>
      <c r="C5104" s="367">
        <v>39299</v>
      </c>
      <c r="D5104" s="368" t="s">
        <v>17523</v>
      </c>
      <c r="E5104" s="367" t="s">
        <v>8327</v>
      </c>
      <c r="F5104" s="367" t="s">
        <v>17524</v>
      </c>
      <c r="G5104" s="367" t="s">
        <v>17524</v>
      </c>
    </row>
    <row r="5105" spans="1:7">
      <c r="A5105" s="366" t="str">
        <f t="shared" si="79"/>
        <v>SINAPI-I 9892</v>
      </c>
      <c r="B5105" s="367" t="s">
        <v>8342</v>
      </c>
      <c r="C5105" s="367">
        <v>9892</v>
      </c>
      <c r="D5105" s="368" t="s">
        <v>17525</v>
      </c>
      <c r="E5105" s="367" t="s">
        <v>8327</v>
      </c>
      <c r="F5105" s="367" t="s">
        <v>11710</v>
      </c>
      <c r="G5105" s="367" t="s">
        <v>11710</v>
      </c>
    </row>
    <row r="5106" spans="1:7">
      <c r="A5106" s="366" t="str">
        <f t="shared" si="79"/>
        <v>SINAPI-I 9893</v>
      </c>
      <c r="B5106" s="367" t="s">
        <v>8342</v>
      </c>
      <c r="C5106" s="367">
        <v>9893</v>
      </c>
      <c r="D5106" s="368" t="s">
        <v>17526</v>
      </c>
      <c r="E5106" s="367" t="s">
        <v>8327</v>
      </c>
      <c r="F5106" s="367" t="s">
        <v>17527</v>
      </c>
      <c r="G5106" s="367" t="s">
        <v>17527</v>
      </c>
    </row>
    <row r="5107" spans="1:7">
      <c r="A5107" s="366" t="str">
        <f t="shared" si="79"/>
        <v>SINAPI-I 9901</v>
      </c>
      <c r="B5107" s="367" t="s">
        <v>8342</v>
      </c>
      <c r="C5107" s="367">
        <v>9901</v>
      </c>
      <c r="D5107" s="368" t="s">
        <v>17528</v>
      </c>
      <c r="E5107" s="367" t="s">
        <v>8327</v>
      </c>
      <c r="F5107" s="367" t="s">
        <v>10801</v>
      </c>
      <c r="G5107" s="367" t="s">
        <v>10801</v>
      </c>
    </row>
    <row r="5108" spans="1:7">
      <c r="A5108" s="366" t="str">
        <f t="shared" si="79"/>
        <v>SINAPI-I 9896</v>
      </c>
      <c r="B5108" s="367" t="s">
        <v>8342</v>
      </c>
      <c r="C5108" s="367">
        <v>9896</v>
      </c>
      <c r="D5108" s="368" t="s">
        <v>17529</v>
      </c>
      <c r="E5108" s="367" t="s">
        <v>8327</v>
      </c>
      <c r="F5108" s="367" t="s">
        <v>17530</v>
      </c>
      <c r="G5108" s="367" t="s">
        <v>17530</v>
      </c>
    </row>
    <row r="5109" spans="1:7">
      <c r="A5109" s="366" t="str">
        <f t="shared" si="79"/>
        <v>SINAPI-I 9900</v>
      </c>
      <c r="B5109" s="367" t="s">
        <v>8342</v>
      </c>
      <c r="C5109" s="367">
        <v>9900</v>
      </c>
      <c r="D5109" s="368" t="s">
        <v>17531</v>
      </c>
      <c r="E5109" s="367" t="s">
        <v>8327</v>
      </c>
      <c r="F5109" s="367" t="s">
        <v>16371</v>
      </c>
      <c r="G5109" s="367" t="s">
        <v>16371</v>
      </c>
    </row>
    <row r="5110" spans="1:7">
      <c r="A5110" s="366" t="str">
        <f t="shared" si="79"/>
        <v>SINAPI-I 9898</v>
      </c>
      <c r="B5110" s="367" t="s">
        <v>8342</v>
      </c>
      <c r="C5110" s="367">
        <v>9898</v>
      </c>
      <c r="D5110" s="368" t="s">
        <v>17532</v>
      </c>
      <c r="E5110" s="367" t="s">
        <v>8327</v>
      </c>
      <c r="F5110" s="367" t="s">
        <v>16066</v>
      </c>
      <c r="G5110" s="367" t="s">
        <v>16066</v>
      </c>
    </row>
    <row r="5111" spans="1:7">
      <c r="A5111" s="366" t="str">
        <f t="shared" si="79"/>
        <v>SINAPI-I 9899</v>
      </c>
      <c r="B5111" s="367" t="s">
        <v>8342</v>
      </c>
      <c r="C5111" s="367">
        <v>9899</v>
      </c>
      <c r="D5111" s="368" t="s">
        <v>17533</v>
      </c>
      <c r="E5111" s="367" t="s">
        <v>8327</v>
      </c>
      <c r="F5111" s="367" t="s">
        <v>16747</v>
      </c>
      <c r="G5111" s="367" t="s">
        <v>16747</v>
      </c>
    </row>
    <row r="5112" spans="1:7">
      <c r="A5112" s="366" t="str">
        <f t="shared" si="79"/>
        <v>SINAPI-I 9902</v>
      </c>
      <c r="B5112" s="367" t="s">
        <v>8342</v>
      </c>
      <c r="C5112" s="367">
        <v>9902</v>
      </c>
      <c r="D5112" s="368" t="s">
        <v>17534</v>
      </c>
      <c r="E5112" s="367" t="s">
        <v>8327</v>
      </c>
      <c r="F5112" s="367" t="s">
        <v>17535</v>
      </c>
      <c r="G5112" s="367" t="s">
        <v>17535</v>
      </c>
    </row>
    <row r="5113" spans="1:7">
      <c r="A5113" s="366" t="str">
        <f t="shared" si="79"/>
        <v>SINAPI-I 9908</v>
      </c>
      <c r="B5113" s="367" t="s">
        <v>8342</v>
      </c>
      <c r="C5113" s="367">
        <v>9908</v>
      </c>
      <c r="D5113" s="368" t="s">
        <v>17536</v>
      </c>
      <c r="E5113" s="367" t="s">
        <v>8327</v>
      </c>
      <c r="F5113" s="367" t="s">
        <v>17537</v>
      </c>
      <c r="G5113" s="367" t="s">
        <v>17537</v>
      </c>
    </row>
    <row r="5114" spans="1:7">
      <c r="A5114" s="366" t="str">
        <f t="shared" si="79"/>
        <v>SINAPI-I 9905</v>
      </c>
      <c r="B5114" s="367" t="s">
        <v>8342</v>
      </c>
      <c r="C5114" s="367">
        <v>9905</v>
      </c>
      <c r="D5114" s="368" t="s">
        <v>17538</v>
      </c>
      <c r="E5114" s="367" t="s">
        <v>8327</v>
      </c>
      <c r="F5114" s="367" t="s">
        <v>14803</v>
      </c>
      <c r="G5114" s="367" t="s">
        <v>14803</v>
      </c>
    </row>
    <row r="5115" spans="1:7">
      <c r="A5115" s="366" t="str">
        <f t="shared" si="79"/>
        <v>SINAPI-I 9906</v>
      </c>
      <c r="B5115" s="367" t="s">
        <v>8342</v>
      </c>
      <c r="C5115" s="367">
        <v>9906</v>
      </c>
      <c r="D5115" s="368" t="s">
        <v>17539</v>
      </c>
      <c r="E5115" s="367" t="s">
        <v>8327</v>
      </c>
      <c r="F5115" s="367" t="s">
        <v>17540</v>
      </c>
      <c r="G5115" s="367" t="s">
        <v>17540</v>
      </c>
    </row>
    <row r="5116" spans="1:7">
      <c r="A5116" s="366" t="str">
        <f t="shared" si="79"/>
        <v>SINAPI-I 9895</v>
      </c>
      <c r="B5116" s="367" t="s">
        <v>8342</v>
      </c>
      <c r="C5116" s="367">
        <v>9895</v>
      </c>
      <c r="D5116" s="368" t="s">
        <v>17541</v>
      </c>
      <c r="E5116" s="367" t="s">
        <v>8327</v>
      </c>
      <c r="F5116" s="367" t="s">
        <v>14812</v>
      </c>
      <c r="G5116" s="367" t="s">
        <v>14812</v>
      </c>
    </row>
    <row r="5117" spans="1:7">
      <c r="A5117" s="366" t="str">
        <f t="shared" si="79"/>
        <v>SINAPI-I 9894</v>
      </c>
      <c r="B5117" s="367" t="s">
        <v>8342</v>
      </c>
      <c r="C5117" s="367">
        <v>9894</v>
      </c>
      <c r="D5117" s="368" t="s">
        <v>17542</v>
      </c>
      <c r="E5117" s="367" t="s">
        <v>8327</v>
      </c>
      <c r="F5117" s="367" t="s">
        <v>17543</v>
      </c>
      <c r="G5117" s="367" t="s">
        <v>17543</v>
      </c>
    </row>
    <row r="5118" spans="1:7">
      <c r="A5118" s="366" t="str">
        <f t="shared" si="79"/>
        <v>SINAPI-I 9897</v>
      </c>
      <c r="B5118" s="367" t="s">
        <v>8342</v>
      </c>
      <c r="C5118" s="367">
        <v>9897</v>
      </c>
      <c r="D5118" s="368" t="s">
        <v>17544</v>
      </c>
      <c r="E5118" s="367" t="s">
        <v>8327</v>
      </c>
      <c r="F5118" s="367" t="s">
        <v>16017</v>
      </c>
      <c r="G5118" s="367" t="s">
        <v>16017</v>
      </c>
    </row>
    <row r="5119" spans="1:7">
      <c r="A5119" s="366" t="str">
        <f t="shared" si="79"/>
        <v>SINAPI-I 9910</v>
      </c>
      <c r="B5119" s="367" t="s">
        <v>8342</v>
      </c>
      <c r="C5119" s="367">
        <v>9910</v>
      </c>
      <c r="D5119" s="368" t="s">
        <v>17545</v>
      </c>
      <c r="E5119" s="367" t="s">
        <v>8327</v>
      </c>
      <c r="F5119" s="367" t="s">
        <v>17546</v>
      </c>
      <c r="G5119" s="367" t="s">
        <v>17546</v>
      </c>
    </row>
    <row r="5120" spans="1:7">
      <c r="A5120" s="366" t="str">
        <f t="shared" si="79"/>
        <v>SINAPI-I 9909</v>
      </c>
      <c r="B5120" s="367" t="s">
        <v>8342</v>
      </c>
      <c r="C5120" s="367">
        <v>9909</v>
      </c>
      <c r="D5120" s="368" t="s">
        <v>17547</v>
      </c>
      <c r="E5120" s="367" t="s">
        <v>8327</v>
      </c>
      <c r="F5120" s="367" t="s">
        <v>17548</v>
      </c>
      <c r="G5120" s="367" t="s">
        <v>17548</v>
      </c>
    </row>
    <row r="5121" spans="1:7">
      <c r="A5121" s="366" t="str">
        <f t="shared" si="79"/>
        <v>SINAPI-I 9907</v>
      </c>
      <c r="B5121" s="367" t="s">
        <v>8342</v>
      </c>
      <c r="C5121" s="367">
        <v>9907</v>
      </c>
      <c r="D5121" s="368" t="s">
        <v>17549</v>
      </c>
      <c r="E5121" s="367" t="s">
        <v>8327</v>
      </c>
      <c r="F5121" s="367" t="s">
        <v>17550</v>
      </c>
      <c r="G5121" s="367" t="s">
        <v>17550</v>
      </c>
    </row>
    <row r="5122" spans="1:7" ht="22.5">
      <c r="A5122" s="366" t="str">
        <f t="shared" si="79"/>
        <v>SINAPI-I 20973</v>
      </c>
      <c r="B5122" s="367" t="s">
        <v>8342</v>
      </c>
      <c r="C5122" s="367">
        <v>20973</v>
      </c>
      <c r="D5122" s="368" t="s">
        <v>17551</v>
      </c>
      <c r="E5122" s="367" t="s">
        <v>8327</v>
      </c>
      <c r="F5122" s="367" t="s">
        <v>17552</v>
      </c>
      <c r="G5122" s="367" t="s">
        <v>17552</v>
      </c>
    </row>
    <row r="5123" spans="1:7" ht="22.5">
      <c r="A5123" s="366" t="str">
        <f t="shared" si="79"/>
        <v>SINAPI-I 20974</v>
      </c>
      <c r="B5123" s="367" t="s">
        <v>8342</v>
      </c>
      <c r="C5123" s="367">
        <v>20974</v>
      </c>
      <c r="D5123" s="368" t="s">
        <v>17553</v>
      </c>
      <c r="E5123" s="367" t="s">
        <v>8327</v>
      </c>
      <c r="F5123" s="367" t="s">
        <v>17554</v>
      </c>
      <c r="G5123" s="367" t="s">
        <v>17554</v>
      </c>
    </row>
    <row r="5124" spans="1:7">
      <c r="A5124" s="366" t="str">
        <f t="shared" si="79"/>
        <v>SINAPI-I 37989</v>
      </c>
      <c r="B5124" s="367" t="s">
        <v>8342</v>
      </c>
      <c r="C5124" s="367">
        <v>37989</v>
      </c>
      <c r="D5124" s="368" t="s">
        <v>17555</v>
      </c>
      <c r="E5124" s="367" t="s">
        <v>8327</v>
      </c>
      <c r="F5124" s="367" t="s">
        <v>17273</v>
      </c>
      <c r="G5124" s="367" t="s">
        <v>17273</v>
      </c>
    </row>
    <row r="5125" spans="1:7">
      <c r="A5125" s="366" t="str">
        <f t="shared" si="79"/>
        <v>SINAPI-I 37990</v>
      </c>
      <c r="B5125" s="367" t="s">
        <v>8342</v>
      </c>
      <c r="C5125" s="367">
        <v>37990</v>
      </c>
      <c r="D5125" s="368" t="s">
        <v>17556</v>
      </c>
      <c r="E5125" s="367" t="s">
        <v>8327</v>
      </c>
      <c r="F5125" s="367" t="s">
        <v>12310</v>
      </c>
      <c r="G5125" s="367" t="s">
        <v>12310</v>
      </c>
    </row>
    <row r="5126" spans="1:7">
      <c r="A5126" s="366" t="str">
        <f t="shared" si="79"/>
        <v>SINAPI-I 37991</v>
      </c>
      <c r="B5126" s="367" t="s">
        <v>8342</v>
      </c>
      <c r="C5126" s="367">
        <v>37991</v>
      </c>
      <c r="D5126" s="368" t="s">
        <v>17557</v>
      </c>
      <c r="E5126" s="367" t="s">
        <v>8327</v>
      </c>
      <c r="F5126" s="367" t="s">
        <v>10351</v>
      </c>
      <c r="G5126" s="367" t="s">
        <v>10351</v>
      </c>
    </row>
    <row r="5127" spans="1:7">
      <c r="A5127" s="366" t="str">
        <f t="shared" ref="A5127:A5190" si="80">CONCATENAR</f>
        <v>SINAPI-I 37992</v>
      </c>
      <c r="B5127" s="367" t="s">
        <v>8342</v>
      </c>
      <c r="C5127" s="367">
        <v>37992</v>
      </c>
      <c r="D5127" s="368" t="s">
        <v>17558</v>
      </c>
      <c r="E5127" s="367" t="s">
        <v>8327</v>
      </c>
      <c r="F5127" s="367" t="s">
        <v>14547</v>
      </c>
      <c r="G5127" s="367" t="s">
        <v>14547</v>
      </c>
    </row>
    <row r="5128" spans="1:7">
      <c r="A5128" s="366" t="str">
        <f t="shared" si="80"/>
        <v>SINAPI-I 37993</v>
      </c>
      <c r="B5128" s="367" t="s">
        <v>8342</v>
      </c>
      <c r="C5128" s="367">
        <v>37993</v>
      </c>
      <c r="D5128" s="368" t="s">
        <v>17559</v>
      </c>
      <c r="E5128" s="367" t="s">
        <v>8327</v>
      </c>
      <c r="F5128" s="367" t="s">
        <v>11454</v>
      </c>
      <c r="G5128" s="367" t="s">
        <v>11454</v>
      </c>
    </row>
    <row r="5129" spans="1:7">
      <c r="A5129" s="366" t="str">
        <f t="shared" si="80"/>
        <v>SINAPI-I 37994</v>
      </c>
      <c r="B5129" s="367" t="s">
        <v>8342</v>
      </c>
      <c r="C5129" s="367">
        <v>37994</v>
      </c>
      <c r="D5129" s="368" t="s">
        <v>17560</v>
      </c>
      <c r="E5129" s="367" t="s">
        <v>8327</v>
      </c>
      <c r="F5129" s="367" t="s">
        <v>17561</v>
      </c>
      <c r="G5129" s="367" t="s">
        <v>17561</v>
      </c>
    </row>
    <row r="5130" spans="1:7">
      <c r="A5130" s="366" t="str">
        <f t="shared" si="80"/>
        <v>SINAPI-I 37995</v>
      </c>
      <c r="B5130" s="367" t="s">
        <v>8342</v>
      </c>
      <c r="C5130" s="367">
        <v>37995</v>
      </c>
      <c r="D5130" s="368" t="s">
        <v>17562</v>
      </c>
      <c r="E5130" s="367" t="s">
        <v>8327</v>
      </c>
      <c r="F5130" s="367" t="s">
        <v>17563</v>
      </c>
      <c r="G5130" s="367" t="s">
        <v>17563</v>
      </c>
    </row>
    <row r="5131" spans="1:7">
      <c r="A5131" s="366" t="str">
        <f t="shared" si="80"/>
        <v>SINAPI-I 37996</v>
      </c>
      <c r="B5131" s="367" t="s">
        <v>8342</v>
      </c>
      <c r="C5131" s="367">
        <v>37996</v>
      </c>
      <c r="D5131" s="368" t="s">
        <v>17564</v>
      </c>
      <c r="E5131" s="367" t="s">
        <v>8327</v>
      </c>
      <c r="F5131" s="367" t="s">
        <v>17565</v>
      </c>
      <c r="G5131" s="367" t="s">
        <v>17565</v>
      </c>
    </row>
    <row r="5132" spans="1:7">
      <c r="A5132" s="366" t="str">
        <f t="shared" si="80"/>
        <v>SINAPI-I 13883</v>
      </c>
      <c r="B5132" s="367" t="s">
        <v>8342</v>
      </c>
      <c r="C5132" s="367">
        <v>13883</v>
      </c>
      <c r="D5132" s="368" t="s">
        <v>17566</v>
      </c>
      <c r="E5132" s="367" t="s">
        <v>8327</v>
      </c>
      <c r="F5132" s="367" t="s">
        <v>17567</v>
      </c>
      <c r="G5132" s="367" t="s">
        <v>17567</v>
      </c>
    </row>
    <row r="5133" spans="1:7">
      <c r="A5133" s="366" t="str">
        <f t="shared" si="80"/>
        <v>SINAPI-I 38604</v>
      </c>
      <c r="B5133" s="367" t="s">
        <v>8342</v>
      </c>
      <c r="C5133" s="367">
        <v>38604</v>
      </c>
      <c r="D5133" s="368" t="s">
        <v>17568</v>
      </c>
      <c r="E5133" s="367" t="s">
        <v>8327</v>
      </c>
      <c r="F5133" s="367" t="s">
        <v>17569</v>
      </c>
      <c r="G5133" s="367" t="s">
        <v>17569</v>
      </c>
    </row>
    <row r="5134" spans="1:7" ht="22.5">
      <c r="A5134" s="366" t="str">
        <f t="shared" si="80"/>
        <v>SINAPI-I 10601</v>
      </c>
      <c r="B5134" s="367" t="s">
        <v>8342</v>
      </c>
      <c r="C5134" s="367">
        <v>10601</v>
      </c>
      <c r="D5134" s="368" t="s">
        <v>17570</v>
      </c>
      <c r="E5134" s="367" t="s">
        <v>8327</v>
      </c>
      <c r="F5134" s="367" t="s">
        <v>17571</v>
      </c>
      <c r="G5134" s="367" t="s">
        <v>17571</v>
      </c>
    </row>
    <row r="5135" spans="1:7">
      <c r="A5135" s="366" t="str">
        <f t="shared" si="80"/>
        <v>SINAPI-I 26034</v>
      </c>
      <c r="B5135" s="367" t="s">
        <v>8342</v>
      </c>
      <c r="C5135" s="367">
        <v>26034</v>
      </c>
      <c r="D5135" s="368" t="s">
        <v>17572</v>
      </c>
      <c r="E5135" s="367" t="s">
        <v>8327</v>
      </c>
      <c r="F5135" s="367" t="s">
        <v>17573</v>
      </c>
      <c r="G5135" s="367" t="s">
        <v>17573</v>
      </c>
    </row>
    <row r="5136" spans="1:7">
      <c r="A5136" s="366" t="str">
        <f t="shared" si="80"/>
        <v>SINAPI-I 13894</v>
      </c>
      <c r="B5136" s="367" t="s">
        <v>8342</v>
      </c>
      <c r="C5136" s="367">
        <v>13894</v>
      </c>
      <c r="D5136" s="368" t="s">
        <v>17574</v>
      </c>
      <c r="E5136" s="367" t="s">
        <v>8327</v>
      </c>
      <c r="F5136" s="367" t="s">
        <v>17575</v>
      </c>
      <c r="G5136" s="367" t="s">
        <v>17575</v>
      </c>
    </row>
    <row r="5137" spans="1:7">
      <c r="A5137" s="366" t="str">
        <f t="shared" si="80"/>
        <v>SINAPI-I 13895</v>
      </c>
      <c r="B5137" s="367" t="s">
        <v>8342</v>
      </c>
      <c r="C5137" s="367">
        <v>13895</v>
      </c>
      <c r="D5137" s="368" t="s">
        <v>17576</v>
      </c>
      <c r="E5137" s="367" t="s">
        <v>8327</v>
      </c>
      <c r="F5137" s="367" t="s">
        <v>17577</v>
      </c>
      <c r="G5137" s="367" t="s">
        <v>17577</v>
      </c>
    </row>
    <row r="5138" spans="1:7">
      <c r="A5138" s="366" t="str">
        <f t="shared" si="80"/>
        <v>SINAPI-I 13892</v>
      </c>
      <c r="B5138" s="367" t="s">
        <v>8342</v>
      </c>
      <c r="C5138" s="367">
        <v>13892</v>
      </c>
      <c r="D5138" s="368" t="s">
        <v>17578</v>
      </c>
      <c r="E5138" s="367" t="s">
        <v>8327</v>
      </c>
      <c r="F5138" s="367" t="s">
        <v>17579</v>
      </c>
      <c r="G5138" s="367" t="s">
        <v>17579</v>
      </c>
    </row>
    <row r="5139" spans="1:7">
      <c r="A5139" s="366" t="str">
        <f t="shared" si="80"/>
        <v>SINAPI-I 9914</v>
      </c>
      <c r="B5139" s="367" t="s">
        <v>8342</v>
      </c>
      <c r="C5139" s="367">
        <v>9914</v>
      </c>
      <c r="D5139" s="368" t="s">
        <v>17580</v>
      </c>
      <c r="E5139" s="367" t="s">
        <v>8327</v>
      </c>
      <c r="F5139" s="367" t="s">
        <v>17581</v>
      </c>
      <c r="G5139" s="367" t="s">
        <v>17581</v>
      </c>
    </row>
    <row r="5140" spans="1:7" ht="22.5">
      <c r="A5140" s="366" t="str">
        <f t="shared" si="80"/>
        <v>SINAPI-I 36485</v>
      </c>
      <c r="B5140" s="367" t="s">
        <v>8342</v>
      </c>
      <c r="C5140" s="367">
        <v>36485</v>
      </c>
      <c r="D5140" s="368" t="s">
        <v>17582</v>
      </c>
      <c r="E5140" s="367" t="s">
        <v>8327</v>
      </c>
      <c r="F5140" s="367" t="s">
        <v>17583</v>
      </c>
      <c r="G5140" s="367" t="s">
        <v>17583</v>
      </c>
    </row>
    <row r="5141" spans="1:7">
      <c r="A5141" s="366" t="str">
        <f t="shared" si="80"/>
        <v>SINAPI-I 9912</v>
      </c>
      <c r="B5141" s="367" t="s">
        <v>8342</v>
      </c>
      <c r="C5141" s="367">
        <v>9912</v>
      </c>
      <c r="D5141" s="368" t="s">
        <v>17584</v>
      </c>
      <c r="E5141" s="367" t="s">
        <v>8327</v>
      </c>
      <c r="F5141" s="367" t="s">
        <v>17585</v>
      </c>
      <c r="G5141" s="367" t="s">
        <v>17585</v>
      </c>
    </row>
    <row r="5142" spans="1:7" ht="22.5">
      <c r="A5142" s="366" t="str">
        <f t="shared" si="80"/>
        <v>SINAPI-I 9921</v>
      </c>
      <c r="B5142" s="367" t="s">
        <v>8342</v>
      </c>
      <c r="C5142" s="367">
        <v>9921</v>
      </c>
      <c r="D5142" s="368" t="s">
        <v>17586</v>
      </c>
      <c r="E5142" s="367" t="s">
        <v>8327</v>
      </c>
      <c r="F5142" s="367" t="s">
        <v>17587</v>
      </c>
      <c r="G5142" s="367" t="s">
        <v>17587</v>
      </c>
    </row>
    <row r="5143" spans="1:7" ht="22.5">
      <c r="A5143" s="366" t="str">
        <f t="shared" si="80"/>
        <v>SINAPI-I 21112</v>
      </c>
      <c r="B5143" s="367" t="s">
        <v>8342</v>
      </c>
      <c r="C5143" s="367">
        <v>21112</v>
      </c>
      <c r="D5143" s="368" t="s">
        <v>17588</v>
      </c>
      <c r="E5143" s="367" t="s">
        <v>8327</v>
      </c>
      <c r="F5143" s="367" t="s">
        <v>17589</v>
      </c>
      <c r="G5143" s="367" t="s">
        <v>17589</v>
      </c>
    </row>
    <row r="5144" spans="1:7">
      <c r="A5144" s="366" t="str">
        <f t="shared" si="80"/>
        <v>SINAPI-I 10228</v>
      </c>
      <c r="B5144" s="367" t="s">
        <v>8342</v>
      </c>
      <c r="C5144" s="367">
        <v>10228</v>
      </c>
      <c r="D5144" s="368" t="s">
        <v>17590</v>
      </c>
      <c r="E5144" s="367" t="s">
        <v>8327</v>
      </c>
      <c r="F5144" s="367" t="s">
        <v>17591</v>
      </c>
      <c r="G5144" s="367" t="s">
        <v>17591</v>
      </c>
    </row>
    <row r="5145" spans="1:7">
      <c r="A5145" s="366" t="str">
        <f t="shared" si="80"/>
        <v>SINAPI-I 11781</v>
      </c>
      <c r="B5145" s="367" t="s">
        <v>8342</v>
      </c>
      <c r="C5145" s="367">
        <v>11781</v>
      </c>
      <c r="D5145" s="368" t="s">
        <v>17592</v>
      </c>
      <c r="E5145" s="367" t="s">
        <v>8327</v>
      </c>
      <c r="F5145" s="367" t="s">
        <v>17593</v>
      </c>
      <c r="G5145" s="367" t="s">
        <v>17593</v>
      </c>
    </row>
    <row r="5146" spans="1:7">
      <c r="A5146" s="366" t="str">
        <f t="shared" si="80"/>
        <v>SINAPI-I 11746</v>
      </c>
      <c r="B5146" s="367" t="s">
        <v>8342</v>
      </c>
      <c r="C5146" s="367">
        <v>11746</v>
      </c>
      <c r="D5146" s="368" t="s">
        <v>17594</v>
      </c>
      <c r="E5146" s="367" t="s">
        <v>8327</v>
      </c>
      <c r="F5146" s="367" t="s">
        <v>17595</v>
      </c>
      <c r="G5146" s="367" t="s">
        <v>17595</v>
      </c>
    </row>
    <row r="5147" spans="1:7">
      <c r="A5147" s="366" t="str">
        <f t="shared" si="80"/>
        <v>SINAPI-I 11751</v>
      </c>
      <c r="B5147" s="367" t="s">
        <v>8342</v>
      </c>
      <c r="C5147" s="367">
        <v>11751</v>
      </c>
      <c r="D5147" s="368" t="s">
        <v>17596</v>
      </c>
      <c r="E5147" s="367" t="s">
        <v>8327</v>
      </c>
      <c r="F5147" s="367" t="s">
        <v>10214</v>
      </c>
      <c r="G5147" s="367" t="s">
        <v>10214</v>
      </c>
    </row>
    <row r="5148" spans="1:7">
      <c r="A5148" s="366" t="str">
        <f t="shared" si="80"/>
        <v>SINAPI-I 11750</v>
      </c>
      <c r="B5148" s="367" t="s">
        <v>8342</v>
      </c>
      <c r="C5148" s="367">
        <v>11750</v>
      </c>
      <c r="D5148" s="368" t="s">
        <v>17597</v>
      </c>
      <c r="E5148" s="367" t="s">
        <v>8327</v>
      </c>
      <c r="F5148" s="367" t="s">
        <v>17598</v>
      </c>
      <c r="G5148" s="367" t="s">
        <v>17598</v>
      </c>
    </row>
    <row r="5149" spans="1:7">
      <c r="A5149" s="366" t="str">
        <f t="shared" si="80"/>
        <v>SINAPI-I 11748</v>
      </c>
      <c r="B5149" s="367" t="s">
        <v>8342</v>
      </c>
      <c r="C5149" s="367">
        <v>11748</v>
      </c>
      <c r="D5149" s="368" t="s">
        <v>17599</v>
      </c>
      <c r="E5149" s="367" t="s">
        <v>8327</v>
      </c>
      <c r="F5149" s="367" t="s">
        <v>17600</v>
      </c>
      <c r="G5149" s="367" t="s">
        <v>17600</v>
      </c>
    </row>
    <row r="5150" spans="1:7">
      <c r="A5150" s="366" t="str">
        <f t="shared" si="80"/>
        <v>SINAPI-I 11747</v>
      </c>
      <c r="B5150" s="367" t="s">
        <v>8342</v>
      </c>
      <c r="C5150" s="367">
        <v>11747</v>
      </c>
      <c r="D5150" s="368" t="s">
        <v>17601</v>
      </c>
      <c r="E5150" s="367" t="s">
        <v>8327</v>
      </c>
      <c r="F5150" s="367" t="s">
        <v>17602</v>
      </c>
      <c r="G5150" s="367" t="s">
        <v>17602</v>
      </c>
    </row>
    <row r="5151" spans="1:7">
      <c r="A5151" s="366" t="str">
        <f t="shared" si="80"/>
        <v>SINAPI-I 11749</v>
      </c>
      <c r="B5151" s="367" t="s">
        <v>8342</v>
      </c>
      <c r="C5151" s="367">
        <v>11749</v>
      </c>
      <c r="D5151" s="368" t="s">
        <v>17603</v>
      </c>
      <c r="E5151" s="367" t="s">
        <v>8327</v>
      </c>
      <c r="F5151" s="367" t="s">
        <v>17604</v>
      </c>
      <c r="G5151" s="367" t="s">
        <v>17604</v>
      </c>
    </row>
    <row r="5152" spans="1:7">
      <c r="A5152" s="366" t="str">
        <f t="shared" si="80"/>
        <v>SINAPI-I 10236</v>
      </c>
      <c r="B5152" s="367" t="s">
        <v>8342</v>
      </c>
      <c r="C5152" s="367">
        <v>10236</v>
      </c>
      <c r="D5152" s="368" t="s">
        <v>17605</v>
      </c>
      <c r="E5152" s="367" t="s">
        <v>8327</v>
      </c>
      <c r="F5152" s="367" t="s">
        <v>17606</v>
      </c>
      <c r="G5152" s="367" t="s">
        <v>17606</v>
      </c>
    </row>
    <row r="5153" spans="1:7">
      <c r="A5153" s="366" t="str">
        <f t="shared" si="80"/>
        <v>SINAPI-I 10233</v>
      </c>
      <c r="B5153" s="367" t="s">
        <v>8342</v>
      </c>
      <c r="C5153" s="367">
        <v>10233</v>
      </c>
      <c r="D5153" s="368" t="s">
        <v>17607</v>
      </c>
      <c r="E5153" s="367" t="s">
        <v>8327</v>
      </c>
      <c r="F5153" s="367" t="s">
        <v>17608</v>
      </c>
      <c r="G5153" s="367" t="s">
        <v>17608</v>
      </c>
    </row>
    <row r="5154" spans="1:7">
      <c r="A5154" s="366" t="str">
        <f t="shared" si="80"/>
        <v>SINAPI-I 10234</v>
      </c>
      <c r="B5154" s="367" t="s">
        <v>8342</v>
      </c>
      <c r="C5154" s="367">
        <v>10234</v>
      </c>
      <c r="D5154" s="368" t="s">
        <v>17609</v>
      </c>
      <c r="E5154" s="367" t="s">
        <v>8327</v>
      </c>
      <c r="F5154" s="367" t="s">
        <v>17610</v>
      </c>
      <c r="G5154" s="367" t="s">
        <v>17610</v>
      </c>
    </row>
    <row r="5155" spans="1:7">
      <c r="A5155" s="366" t="str">
        <f t="shared" si="80"/>
        <v>SINAPI-I 10231</v>
      </c>
      <c r="B5155" s="367" t="s">
        <v>8342</v>
      </c>
      <c r="C5155" s="367">
        <v>10231</v>
      </c>
      <c r="D5155" s="368" t="s">
        <v>17611</v>
      </c>
      <c r="E5155" s="367" t="s">
        <v>8327</v>
      </c>
      <c r="F5155" s="367" t="s">
        <v>17612</v>
      </c>
      <c r="G5155" s="367" t="s">
        <v>17612</v>
      </c>
    </row>
    <row r="5156" spans="1:7">
      <c r="A5156" s="366" t="str">
        <f t="shared" si="80"/>
        <v>SINAPI-I 10232</v>
      </c>
      <c r="B5156" s="367" t="s">
        <v>8342</v>
      </c>
      <c r="C5156" s="367">
        <v>10232</v>
      </c>
      <c r="D5156" s="368" t="s">
        <v>17613</v>
      </c>
      <c r="E5156" s="367" t="s">
        <v>8327</v>
      </c>
      <c r="F5156" s="367" t="s">
        <v>17614</v>
      </c>
      <c r="G5156" s="367" t="s">
        <v>17614</v>
      </c>
    </row>
    <row r="5157" spans="1:7">
      <c r="A5157" s="366" t="str">
        <f t="shared" si="80"/>
        <v>SINAPI-I 10229</v>
      </c>
      <c r="B5157" s="367" t="s">
        <v>8342</v>
      </c>
      <c r="C5157" s="367">
        <v>10229</v>
      </c>
      <c r="D5157" s="368" t="s">
        <v>17615</v>
      </c>
      <c r="E5157" s="367" t="s">
        <v>8327</v>
      </c>
      <c r="F5157" s="367" t="s">
        <v>17616</v>
      </c>
      <c r="G5157" s="367" t="s">
        <v>17616</v>
      </c>
    </row>
    <row r="5158" spans="1:7">
      <c r="A5158" s="366" t="str">
        <f t="shared" si="80"/>
        <v>SINAPI-I 10235</v>
      </c>
      <c r="B5158" s="367" t="s">
        <v>8342</v>
      </c>
      <c r="C5158" s="367">
        <v>10235</v>
      </c>
      <c r="D5158" s="368" t="s">
        <v>17617</v>
      </c>
      <c r="E5158" s="367" t="s">
        <v>8327</v>
      </c>
      <c r="F5158" s="367" t="s">
        <v>17618</v>
      </c>
      <c r="G5158" s="367" t="s">
        <v>17618</v>
      </c>
    </row>
    <row r="5159" spans="1:7">
      <c r="A5159" s="366" t="str">
        <f t="shared" si="80"/>
        <v>SINAPI-I 10230</v>
      </c>
      <c r="B5159" s="367" t="s">
        <v>8342</v>
      </c>
      <c r="C5159" s="367">
        <v>10230</v>
      </c>
      <c r="D5159" s="368" t="s">
        <v>17619</v>
      </c>
      <c r="E5159" s="367" t="s">
        <v>8327</v>
      </c>
      <c r="F5159" s="367" t="s">
        <v>17620</v>
      </c>
      <c r="G5159" s="367" t="s">
        <v>17620</v>
      </c>
    </row>
    <row r="5160" spans="1:7" ht="22.5">
      <c r="A5160" s="366" t="str">
        <f t="shared" si="80"/>
        <v>SINAPI-I 10409</v>
      </c>
      <c r="B5160" s="367" t="s">
        <v>8342</v>
      </c>
      <c r="C5160" s="367">
        <v>10409</v>
      </c>
      <c r="D5160" s="368" t="s">
        <v>17621</v>
      </c>
      <c r="E5160" s="367" t="s">
        <v>8327</v>
      </c>
      <c r="F5160" s="367" t="s">
        <v>17622</v>
      </c>
      <c r="G5160" s="367" t="s">
        <v>17622</v>
      </c>
    </row>
    <row r="5161" spans="1:7" ht="22.5">
      <c r="A5161" s="366" t="str">
        <f t="shared" si="80"/>
        <v>SINAPI-I 10411</v>
      </c>
      <c r="B5161" s="367" t="s">
        <v>8342</v>
      </c>
      <c r="C5161" s="367">
        <v>10411</v>
      </c>
      <c r="D5161" s="368" t="s">
        <v>17623</v>
      </c>
      <c r="E5161" s="367" t="s">
        <v>8327</v>
      </c>
      <c r="F5161" s="367" t="s">
        <v>17624</v>
      </c>
      <c r="G5161" s="367" t="s">
        <v>17624</v>
      </c>
    </row>
    <row r="5162" spans="1:7" ht="22.5">
      <c r="A5162" s="366" t="str">
        <f t="shared" si="80"/>
        <v>SINAPI-I 10404</v>
      </c>
      <c r="B5162" s="367" t="s">
        <v>8342</v>
      </c>
      <c r="C5162" s="367">
        <v>10404</v>
      </c>
      <c r="D5162" s="368" t="s">
        <v>17625</v>
      </c>
      <c r="E5162" s="367" t="s">
        <v>8327</v>
      </c>
      <c r="F5162" s="367" t="s">
        <v>17626</v>
      </c>
      <c r="G5162" s="367" t="s">
        <v>17626</v>
      </c>
    </row>
    <row r="5163" spans="1:7" ht="22.5">
      <c r="A5163" s="366" t="str">
        <f t="shared" si="80"/>
        <v>SINAPI-I 10410</v>
      </c>
      <c r="B5163" s="367" t="s">
        <v>8342</v>
      </c>
      <c r="C5163" s="367">
        <v>10410</v>
      </c>
      <c r="D5163" s="368" t="s">
        <v>17627</v>
      </c>
      <c r="E5163" s="367" t="s">
        <v>8327</v>
      </c>
      <c r="F5163" s="367" t="s">
        <v>17628</v>
      </c>
      <c r="G5163" s="367" t="s">
        <v>17628</v>
      </c>
    </row>
    <row r="5164" spans="1:7" ht="22.5">
      <c r="A5164" s="366" t="str">
        <f t="shared" si="80"/>
        <v>SINAPI-I 10405</v>
      </c>
      <c r="B5164" s="367" t="s">
        <v>8342</v>
      </c>
      <c r="C5164" s="367">
        <v>10405</v>
      </c>
      <c r="D5164" s="368" t="s">
        <v>17629</v>
      </c>
      <c r="E5164" s="367" t="s">
        <v>8327</v>
      </c>
      <c r="F5164" s="367" t="s">
        <v>17630</v>
      </c>
      <c r="G5164" s="367" t="s">
        <v>17630</v>
      </c>
    </row>
    <row r="5165" spans="1:7" ht="22.5">
      <c r="A5165" s="366" t="str">
        <f t="shared" si="80"/>
        <v>SINAPI-I 10408</v>
      </c>
      <c r="B5165" s="367" t="s">
        <v>8342</v>
      </c>
      <c r="C5165" s="367">
        <v>10408</v>
      </c>
      <c r="D5165" s="368" t="s">
        <v>17631</v>
      </c>
      <c r="E5165" s="367" t="s">
        <v>8327</v>
      </c>
      <c r="F5165" s="367" t="s">
        <v>17632</v>
      </c>
      <c r="G5165" s="367" t="s">
        <v>17632</v>
      </c>
    </row>
    <row r="5166" spans="1:7" ht="22.5">
      <c r="A5166" s="366" t="str">
        <f t="shared" si="80"/>
        <v>SINAPI-I 10412</v>
      </c>
      <c r="B5166" s="367" t="s">
        <v>8342</v>
      </c>
      <c r="C5166" s="367">
        <v>10412</v>
      </c>
      <c r="D5166" s="368" t="s">
        <v>17633</v>
      </c>
      <c r="E5166" s="367" t="s">
        <v>8327</v>
      </c>
      <c r="F5166" s="367" t="s">
        <v>16320</v>
      </c>
      <c r="G5166" s="367" t="s">
        <v>16320</v>
      </c>
    </row>
    <row r="5167" spans="1:7" ht="22.5">
      <c r="A5167" s="366" t="str">
        <f t="shared" si="80"/>
        <v>SINAPI-I 10406</v>
      </c>
      <c r="B5167" s="367" t="s">
        <v>8342</v>
      </c>
      <c r="C5167" s="367">
        <v>10406</v>
      </c>
      <c r="D5167" s="368" t="s">
        <v>17634</v>
      </c>
      <c r="E5167" s="367" t="s">
        <v>8327</v>
      </c>
      <c r="F5167" s="367" t="s">
        <v>17635</v>
      </c>
      <c r="G5167" s="367" t="s">
        <v>17635</v>
      </c>
    </row>
    <row r="5168" spans="1:7" ht="22.5">
      <c r="A5168" s="366" t="str">
        <f t="shared" si="80"/>
        <v>SINAPI-I 10407</v>
      </c>
      <c r="B5168" s="367" t="s">
        <v>8342</v>
      </c>
      <c r="C5168" s="367">
        <v>10407</v>
      </c>
      <c r="D5168" s="368" t="s">
        <v>17636</v>
      </c>
      <c r="E5168" s="367" t="s">
        <v>8327</v>
      </c>
      <c r="F5168" s="367" t="s">
        <v>17637</v>
      </c>
      <c r="G5168" s="367" t="s">
        <v>17637</v>
      </c>
    </row>
    <row r="5169" spans="1:7">
      <c r="A5169" s="366" t="str">
        <f t="shared" si="80"/>
        <v>SINAPI-I 10416</v>
      </c>
      <c r="B5169" s="367" t="s">
        <v>8342</v>
      </c>
      <c r="C5169" s="367">
        <v>10416</v>
      </c>
      <c r="D5169" s="368" t="s">
        <v>17638</v>
      </c>
      <c r="E5169" s="367" t="s">
        <v>8327</v>
      </c>
      <c r="F5169" s="367" t="s">
        <v>17639</v>
      </c>
      <c r="G5169" s="367" t="s">
        <v>17639</v>
      </c>
    </row>
    <row r="5170" spans="1:7">
      <c r="A5170" s="366" t="str">
        <f t="shared" si="80"/>
        <v>SINAPI-I 10419</v>
      </c>
      <c r="B5170" s="367" t="s">
        <v>8342</v>
      </c>
      <c r="C5170" s="367">
        <v>10419</v>
      </c>
      <c r="D5170" s="368" t="s">
        <v>17640</v>
      </c>
      <c r="E5170" s="367" t="s">
        <v>8327</v>
      </c>
      <c r="F5170" s="367" t="s">
        <v>17641</v>
      </c>
      <c r="G5170" s="367" t="s">
        <v>17641</v>
      </c>
    </row>
    <row r="5171" spans="1:7">
      <c r="A5171" s="366" t="str">
        <f t="shared" si="80"/>
        <v>SINAPI-I 21092</v>
      </c>
      <c r="B5171" s="367" t="s">
        <v>8342</v>
      </c>
      <c r="C5171" s="367">
        <v>21092</v>
      </c>
      <c r="D5171" s="368" t="s">
        <v>17642</v>
      </c>
      <c r="E5171" s="367" t="s">
        <v>8327</v>
      </c>
      <c r="F5171" s="367" t="s">
        <v>17643</v>
      </c>
      <c r="G5171" s="367" t="s">
        <v>17643</v>
      </c>
    </row>
    <row r="5172" spans="1:7">
      <c r="A5172" s="366" t="str">
        <f t="shared" si="80"/>
        <v>SINAPI-I 10418</v>
      </c>
      <c r="B5172" s="367" t="s">
        <v>8342</v>
      </c>
      <c r="C5172" s="367">
        <v>10418</v>
      </c>
      <c r="D5172" s="368" t="s">
        <v>17644</v>
      </c>
      <c r="E5172" s="367" t="s">
        <v>8327</v>
      </c>
      <c r="F5172" s="367" t="s">
        <v>17645</v>
      </c>
      <c r="G5172" s="367" t="s">
        <v>17645</v>
      </c>
    </row>
    <row r="5173" spans="1:7">
      <c r="A5173" s="366" t="str">
        <f t="shared" si="80"/>
        <v>SINAPI-I 12657</v>
      </c>
      <c r="B5173" s="367" t="s">
        <v>8342</v>
      </c>
      <c r="C5173" s="367">
        <v>12657</v>
      </c>
      <c r="D5173" s="368" t="s">
        <v>17646</v>
      </c>
      <c r="E5173" s="367" t="s">
        <v>8327</v>
      </c>
      <c r="F5173" s="367" t="s">
        <v>17647</v>
      </c>
      <c r="G5173" s="367" t="s">
        <v>17647</v>
      </c>
    </row>
    <row r="5174" spans="1:7">
      <c r="A5174" s="366" t="str">
        <f t="shared" si="80"/>
        <v>SINAPI-I 10417</v>
      </c>
      <c r="B5174" s="367" t="s">
        <v>8342</v>
      </c>
      <c r="C5174" s="367">
        <v>10417</v>
      </c>
      <c r="D5174" s="368" t="s">
        <v>17648</v>
      </c>
      <c r="E5174" s="367" t="s">
        <v>8327</v>
      </c>
      <c r="F5174" s="367" t="s">
        <v>17649</v>
      </c>
      <c r="G5174" s="367" t="s">
        <v>17649</v>
      </c>
    </row>
    <row r="5175" spans="1:7">
      <c r="A5175" s="366" t="str">
        <f t="shared" si="80"/>
        <v>SINAPI-I 10413</v>
      </c>
      <c r="B5175" s="367" t="s">
        <v>8342</v>
      </c>
      <c r="C5175" s="367">
        <v>10413</v>
      </c>
      <c r="D5175" s="368" t="s">
        <v>17650</v>
      </c>
      <c r="E5175" s="367" t="s">
        <v>8327</v>
      </c>
      <c r="F5175" s="367" t="s">
        <v>17651</v>
      </c>
      <c r="G5175" s="367" t="s">
        <v>17651</v>
      </c>
    </row>
    <row r="5176" spans="1:7">
      <c r="A5176" s="366" t="str">
        <f t="shared" si="80"/>
        <v>SINAPI-I 10414</v>
      </c>
      <c r="B5176" s="367" t="s">
        <v>8342</v>
      </c>
      <c r="C5176" s="367">
        <v>10414</v>
      </c>
      <c r="D5176" s="368" t="s">
        <v>17652</v>
      </c>
      <c r="E5176" s="367" t="s">
        <v>8327</v>
      </c>
      <c r="F5176" s="367" t="s">
        <v>17653</v>
      </c>
      <c r="G5176" s="367" t="s">
        <v>17653</v>
      </c>
    </row>
    <row r="5177" spans="1:7">
      <c r="A5177" s="366" t="str">
        <f t="shared" si="80"/>
        <v>SINAPI-I 10415</v>
      </c>
      <c r="B5177" s="367" t="s">
        <v>8342</v>
      </c>
      <c r="C5177" s="367">
        <v>10415</v>
      </c>
      <c r="D5177" s="368" t="s">
        <v>17654</v>
      </c>
      <c r="E5177" s="367" t="s">
        <v>8327</v>
      </c>
      <c r="F5177" s="367" t="s">
        <v>17655</v>
      </c>
      <c r="G5177" s="367" t="s">
        <v>17655</v>
      </c>
    </row>
    <row r="5178" spans="1:7">
      <c r="A5178" s="366" t="str">
        <f t="shared" si="80"/>
        <v>SINAPI-I 38643</v>
      </c>
      <c r="B5178" s="367" t="s">
        <v>8342</v>
      </c>
      <c r="C5178" s="367">
        <v>38643</v>
      </c>
      <c r="D5178" s="368" t="s">
        <v>17656</v>
      </c>
      <c r="E5178" s="367" t="s">
        <v>8327</v>
      </c>
      <c r="F5178" s="367" t="s">
        <v>17657</v>
      </c>
      <c r="G5178" s="367" t="s">
        <v>17657</v>
      </c>
    </row>
    <row r="5179" spans="1:7">
      <c r="A5179" s="366" t="str">
        <f t="shared" si="80"/>
        <v>SINAPI-I 6157</v>
      </c>
      <c r="B5179" s="367" t="s">
        <v>8342</v>
      </c>
      <c r="C5179" s="367">
        <v>6157</v>
      </c>
      <c r="D5179" s="368" t="s">
        <v>17658</v>
      </c>
      <c r="E5179" s="367" t="s">
        <v>8327</v>
      </c>
      <c r="F5179" s="367" t="s">
        <v>15533</v>
      </c>
      <c r="G5179" s="367" t="s">
        <v>15533</v>
      </c>
    </row>
    <row r="5180" spans="1:7">
      <c r="A5180" s="366" t="str">
        <f t="shared" si="80"/>
        <v>SINAPI-I 37588</v>
      </c>
      <c r="B5180" s="367" t="s">
        <v>8342</v>
      </c>
      <c r="C5180" s="367">
        <v>37588</v>
      </c>
      <c r="D5180" s="368" t="s">
        <v>17659</v>
      </c>
      <c r="E5180" s="367" t="s">
        <v>8327</v>
      </c>
      <c r="F5180" s="367" t="s">
        <v>14623</v>
      </c>
      <c r="G5180" s="367" t="s">
        <v>14623</v>
      </c>
    </row>
    <row r="5181" spans="1:7">
      <c r="A5181" s="366" t="str">
        <f t="shared" si="80"/>
        <v>SINAPI-I 6152</v>
      </c>
      <c r="B5181" s="367" t="s">
        <v>8342</v>
      </c>
      <c r="C5181" s="367">
        <v>6152</v>
      </c>
      <c r="D5181" s="368" t="s">
        <v>17660</v>
      </c>
      <c r="E5181" s="367" t="s">
        <v>8327</v>
      </c>
      <c r="F5181" s="367" t="s">
        <v>14057</v>
      </c>
      <c r="G5181" s="367" t="s">
        <v>14057</v>
      </c>
    </row>
    <row r="5182" spans="1:7">
      <c r="A5182" s="366" t="str">
        <f t="shared" si="80"/>
        <v>SINAPI-I 6158</v>
      </c>
      <c r="B5182" s="367" t="s">
        <v>8342</v>
      </c>
      <c r="C5182" s="367">
        <v>6158</v>
      </c>
      <c r="D5182" s="368" t="s">
        <v>17661</v>
      </c>
      <c r="E5182" s="367" t="s">
        <v>8327</v>
      </c>
      <c r="F5182" s="367" t="s">
        <v>9076</v>
      </c>
      <c r="G5182" s="367" t="s">
        <v>9076</v>
      </c>
    </row>
    <row r="5183" spans="1:7">
      <c r="A5183" s="366" t="str">
        <f t="shared" si="80"/>
        <v>SINAPI-I 6153</v>
      </c>
      <c r="B5183" s="367" t="s">
        <v>8342</v>
      </c>
      <c r="C5183" s="367">
        <v>6153</v>
      </c>
      <c r="D5183" s="368" t="s">
        <v>17662</v>
      </c>
      <c r="E5183" s="367" t="s">
        <v>8327</v>
      </c>
      <c r="F5183" s="367" t="s">
        <v>16139</v>
      </c>
      <c r="G5183" s="367" t="s">
        <v>16139</v>
      </c>
    </row>
    <row r="5184" spans="1:7">
      <c r="A5184" s="366" t="str">
        <f t="shared" si="80"/>
        <v>SINAPI-I 6156</v>
      </c>
      <c r="B5184" s="367" t="s">
        <v>8342</v>
      </c>
      <c r="C5184" s="367">
        <v>6156</v>
      </c>
      <c r="D5184" s="368" t="s">
        <v>17663</v>
      </c>
      <c r="E5184" s="367" t="s">
        <v>8327</v>
      </c>
      <c r="F5184" s="367" t="s">
        <v>15465</v>
      </c>
      <c r="G5184" s="367" t="s">
        <v>15465</v>
      </c>
    </row>
    <row r="5185" spans="1:7">
      <c r="A5185" s="366" t="str">
        <f t="shared" si="80"/>
        <v>SINAPI-I 6154</v>
      </c>
      <c r="B5185" s="367" t="s">
        <v>8342</v>
      </c>
      <c r="C5185" s="367">
        <v>6154</v>
      </c>
      <c r="D5185" s="368" t="s">
        <v>17664</v>
      </c>
      <c r="E5185" s="367" t="s">
        <v>8327</v>
      </c>
      <c r="F5185" s="367" t="s">
        <v>17326</v>
      </c>
      <c r="G5185" s="367" t="s">
        <v>17326</v>
      </c>
    </row>
    <row r="5186" spans="1:7">
      <c r="A5186" s="366" t="str">
        <f t="shared" si="80"/>
        <v>SINAPI-I 6155</v>
      </c>
      <c r="B5186" s="367" t="s">
        <v>8342</v>
      </c>
      <c r="C5186" s="367">
        <v>6155</v>
      </c>
      <c r="D5186" s="368" t="s">
        <v>17665</v>
      </c>
      <c r="E5186" s="367" t="s">
        <v>8327</v>
      </c>
      <c r="F5186" s="367" t="s">
        <v>12724</v>
      </c>
      <c r="G5186" s="367" t="s">
        <v>12724</v>
      </c>
    </row>
    <row r="5187" spans="1:7">
      <c r="A5187" s="366" t="str">
        <f t="shared" si="80"/>
        <v>SINAPI-I 38108</v>
      </c>
      <c r="B5187" s="367" t="s">
        <v>8342</v>
      </c>
      <c r="C5187" s="367">
        <v>38108</v>
      </c>
      <c r="D5187" s="368" t="s">
        <v>17666</v>
      </c>
      <c r="E5187" s="367" t="s">
        <v>8327</v>
      </c>
      <c r="F5187" s="367" t="s">
        <v>17667</v>
      </c>
      <c r="G5187" s="367" t="s">
        <v>17667</v>
      </c>
    </row>
    <row r="5188" spans="1:7" ht="22.5">
      <c r="A5188" s="366" t="str">
        <f t="shared" si="80"/>
        <v>SINAPI-I 38087</v>
      </c>
      <c r="B5188" s="367" t="s">
        <v>8342</v>
      </c>
      <c r="C5188" s="367">
        <v>38087</v>
      </c>
      <c r="D5188" s="368" t="s">
        <v>17668</v>
      </c>
      <c r="E5188" s="367" t="s">
        <v>8327</v>
      </c>
      <c r="F5188" s="367" t="s">
        <v>17669</v>
      </c>
      <c r="G5188" s="367" t="s">
        <v>17669</v>
      </c>
    </row>
    <row r="5189" spans="1:7">
      <c r="A5189" s="366" t="str">
        <f t="shared" si="80"/>
        <v>SINAPI-I 38109</v>
      </c>
      <c r="B5189" s="367" t="s">
        <v>8342</v>
      </c>
      <c r="C5189" s="367">
        <v>38109</v>
      </c>
      <c r="D5189" s="368" t="s">
        <v>17670</v>
      </c>
      <c r="E5189" s="367" t="s">
        <v>8327</v>
      </c>
      <c r="F5189" s="367" t="s">
        <v>17671</v>
      </c>
      <c r="G5189" s="367" t="s">
        <v>17671</v>
      </c>
    </row>
    <row r="5190" spans="1:7" ht="22.5">
      <c r="A5190" s="366" t="str">
        <f t="shared" si="80"/>
        <v>SINAPI-I 38088</v>
      </c>
      <c r="B5190" s="367" t="s">
        <v>8342</v>
      </c>
      <c r="C5190" s="367">
        <v>38088</v>
      </c>
      <c r="D5190" s="368" t="s">
        <v>17672</v>
      </c>
      <c r="E5190" s="367" t="s">
        <v>8327</v>
      </c>
      <c r="F5190" s="367" t="s">
        <v>17673</v>
      </c>
      <c r="G5190" s="367" t="s">
        <v>17673</v>
      </c>
    </row>
    <row r="5191" spans="1:7">
      <c r="A5191" s="366" t="str">
        <f t="shared" ref="A5191:A5254" si="81">CONCATENAR</f>
        <v>SINAPI-I 38110</v>
      </c>
      <c r="B5191" s="367" t="s">
        <v>8342</v>
      </c>
      <c r="C5191" s="367">
        <v>38110</v>
      </c>
      <c r="D5191" s="368" t="s">
        <v>17674</v>
      </c>
      <c r="E5191" s="367" t="s">
        <v>8327</v>
      </c>
      <c r="F5191" s="367" t="s">
        <v>17675</v>
      </c>
      <c r="G5191" s="367" t="s">
        <v>17675</v>
      </c>
    </row>
    <row r="5192" spans="1:7" ht="22.5">
      <c r="A5192" s="366" t="str">
        <f t="shared" si="81"/>
        <v>SINAPI-I 38089</v>
      </c>
      <c r="B5192" s="367" t="s">
        <v>8342</v>
      </c>
      <c r="C5192" s="367">
        <v>38089</v>
      </c>
      <c r="D5192" s="368" t="s">
        <v>17676</v>
      </c>
      <c r="E5192" s="367" t="s">
        <v>8327</v>
      </c>
      <c r="F5192" s="367" t="s">
        <v>11719</v>
      </c>
      <c r="G5192" s="367" t="s">
        <v>11719</v>
      </c>
    </row>
    <row r="5193" spans="1:7">
      <c r="A5193" s="366" t="str">
        <f t="shared" si="81"/>
        <v>SINAPI-I 38111</v>
      </c>
      <c r="B5193" s="367" t="s">
        <v>8342</v>
      </c>
      <c r="C5193" s="367">
        <v>38111</v>
      </c>
      <c r="D5193" s="368" t="s">
        <v>17677</v>
      </c>
      <c r="E5193" s="367" t="s">
        <v>8327</v>
      </c>
      <c r="F5193" s="367" t="s">
        <v>17678</v>
      </c>
      <c r="G5193" s="367" t="s">
        <v>17678</v>
      </c>
    </row>
    <row r="5194" spans="1:7" ht="22.5">
      <c r="A5194" s="366" t="str">
        <f t="shared" si="81"/>
        <v>SINAPI-I 38090</v>
      </c>
      <c r="B5194" s="367" t="s">
        <v>8342</v>
      </c>
      <c r="C5194" s="367">
        <v>38090</v>
      </c>
      <c r="D5194" s="368" t="s">
        <v>17679</v>
      </c>
      <c r="E5194" s="367" t="s">
        <v>8327</v>
      </c>
      <c r="F5194" s="367" t="s">
        <v>17680</v>
      </c>
      <c r="G5194" s="367" t="s">
        <v>17680</v>
      </c>
    </row>
    <row r="5195" spans="1:7">
      <c r="A5195" s="366" t="str">
        <f t="shared" si="81"/>
        <v>SINAPI-I 11786</v>
      </c>
      <c r="B5195" s="367" t="s">
        <v>8342</v>
      </c>
      <c r="C5195" s="367">
        <v>11786</v>
      </c>
      <c r="D5195" s="368" t="s">
        <v>17681</v>
      </c>
      <c r="E5195" s="367" t="s">
        <v>8327</v>
      </c>
      <c r="F5195" s="367" t="s">
        <v>17682</v>
      </c>
      <c r="G5195" s="367" t="s">
        <v>17682</v>
      </c>
    </row>
    <row r="5196" spans="1:7">
      <c r="A5196" s="366" t="str">
        <f t="shared" si="81"/>
        <v>SINAPI-I 13726</v>
      </c>
      <c r="B5196" s="367" t="s">
        <v>8342</v>
      </c>
      <c r="C5196" s="367">
        <v>13726</v>
      </c>
      <c r="D5196" s="368" t="s">
        <v>17683</v>
      </c>
      <c r="E5196" s="367" t="s">
        <v>8327</v>
      </c>
      <c r="F5196" s="367" t="s">
        <v>17684</v>
      </c>
      <c r="G5196" s="367" t="s">
        <v>17684</v>
      </c>
    </row>
    <row r="5197" spans="1:7">
      <c r="A5197" s="366" t="str">
        <f t="shared" si="81"/>
        <v>SINAPI-I 38400</v>
      </c>
      <c r="B5197" s="367" t="s">
        <v>8342</v>
      </c>
      <c r="C5197" s="367">
        <v>38400</v>
      </c>
      <c r="D5197" s="368" t="s">
        <v>17685</v>
      </c>
      <c r="E5197" s="367" t="s">
        <v>8327</v>
      </c>
      <c r="F5197" s="367" t="s">
        <v>17686</v>
      </c>
      <c r="G5197" s="367" t="s">
        <v>17686</v>
      </c>
    </row>
    <row r="5198" spans="1:7">
      <c r="A5198" s="366" t="str">
        <f t="shared" si="81"/>
        <v>SINAPI-I 12627</v>
      </c>
      <c r="B5198" s="367" t="s">
        <v>8342</v>
      </c>
      <c r="C5198" s="367">
        <v>12627</v>
      </c>
      <c r="D5198" s="368" t="s">
        <v>17687</v>
      </c>
      <c r="E5198" s="367" t="s">
        <v>8327</v>
      </c>
      <c r="F5198" s="367" t="s">
        <v>9559</v>
      </c>
      <c r="G5198" s="367" t="s">
        <v>9559</v>
      </c>
    </row>
    <row r="5199" spans="1:7">
      <c r="A5199" s="366" t="str">
        <f t="shared" si="81"/>
        <v>SINAPI-I 6138</v>
      </c>
      <c r="B5199" s="367" t="s">
        <v>8342</v>
      </c>
      <c r="C5199" s="367">
        <v>6138</v>
      </c>
      <c r="D5199" s="368" t="s">
        <v>17688</v>
      </c>
      <c r="E5199" s="367" t="s">
        <v>8327</v>
      </c>
      <c r="F5199" s="367" t="s">
        <v>11876</v>
      </c>
      <c r="G5199" s="367" t="s">
        <v>11876</v>
      </c>
    </row>
    <row r="5200" spans="1:7">
      <c r="A5200" s="366" t="str">
        <f t="shared" si="81"/>
        <v>SINAPI-I 39996</v>
      </c>
      <c r="B5200" s="367" t="s">
        <v>8342</v>
      </c>
      <c r="C5200" s="367">
        <v>39996</v>
      </c>
      <c r="D5200" s="368" t="s">
        <v>17689</v>
      </c>
      <c r="E5200" s="367" t="s">
        <v>8523</v>
      </c>
      <c r="F5200" s="367" t="s">
        <v>9636</v>
      </c>
      <c r="G5200" s="367" t="s">
        <v>9636</v>
      </c>
    </row>
    <row r="5201" spans="1:7">
      <c r="A5201" s="366" t="str">
        <f t="shared" si="81"/>
        <v>SINAPI-I 10478</v>
      </c>
      <c r="B5201" s="367" t="s">
        <v>8342</v>
      </c>
      <c r="C5201" s="367">
        <v>10478</v>
      </c>
      <c r="D5201" s="368" t="s">
        <v>17690</v>
      </c>
      <c r="E5201" s="367" t="s">
        <v>8551</v>
      </c>
      <c r="F5201" s="367" t="s">
        <v>17691</v>
      </c>
      <c r="G5201" s="367" t="s">
        <v>17691</v>
      </c>
    </row>
    <row r="5202" spans="1:7">
      <c r="A5202" s="366" t="str">
        <f t="shared" si="81"/>
        <v>SINAPI-I 10475</v>
      </c>
      <c r="B5202" s="367" t="s">
        <v>8342</v>
      </c>
      <c r="C5202" s="367">
        <v>10475</v>
      </c>
      <c r="D5202" s="368" t="s">
        <v>17692</v>
      </c>
      <c r="E5202" s="367" t="s">
        <v>8551</v>
      </c>
      <c r="F5202" s="367" t="s">
        <v>17693</v>
      </c>
      <c r="G5202" s="367" t="s">
        <v>17693</v>
      </c>
    </row>
    <row r="5203" spans="1:7">
      <c r="A5203" s="366" t="str">
        <f t="shared" si="81"/>
        <v>SINAPI-I 10481</v>
      </c>
      <c r="B5203" s="367" t="s">
        <v>8342</v>
      </c>
      <c r="C5203" s="367">
        <v>10481</v>
      </c>
      <c r="D5203" s="368" t="s">
        <v>17694</v>
      </c>
      <c r="E5203" s="367" t="s">
        <v>8551</v>
      </c>
      <c r="F5203" s="367" t="s">
        <v>17695</v>
      </c>
      <c r="G5203" s="367" t="s">
        <v>17695</v>
      </c>
    </row>
    <row r="5204" spans="1:7">
      <c r="A5204" s="366" t="str">
        <f t="shared" si="81"/>
        <v>SINAPI-I 4031</v>
      </c>
      <c r="B5204" s="367" t="s">
        <v>8342</v>
      </c>
      <c r="C5204" s="367">
        <v>4031</v>
      </c>
      <c r="D5204" s="368" t="s">
        <v>17696</v>
      </c>
      <c r="E5204" s="367" t="s">
        <v>8464</v>
      </c>
      <c r="F5204" s="367" t="s">
        <v>16312</v>
      </c>
      <c r="G5204" s="367" t="s">
        <v>16312</v>
      </c>
    </row>
    <row r="5205" spans="1:7">
      <c r="A5205" s="366" t="str">
        <f t="shared" si="81"/>
        <v>SINAPI-I 4030</v>
      </c>
      <c r="B5205" s="367" t="s">
        <v>8342</v>
      </c>
      <c r="C5205" s="367">
        <v>4030</v>
      </c>
      <c r="D5205" s="368" t="s">
        <v>17697</v>
      </c>
      <c r="E5205" s="367" t="s">
        <v>8464</v>
      </c>
      <c r="F5205" s="367" t="s">
        <v>17422</v>
      </c>
      <c r="G5205" s="367" t="s">
        <v>17422</v>
      </c>
    </row>
    <row r="5206" spans="1:7">
      <c r="A5206" s="366" t="str">
        <f t="shared" si="81"/>
        <v>SINAPI-I 39399</v>
      </c>
      <c r="B5206" s="367" t="s">
        <v>8342</v>
      </c>
      <c r="C5206" s="367">
        <v>39399</v>
      </c>
      <c r="D5206" s="368" t="s">
        <v>17698</v>
      </c>
      <c r="E5206" s="367" t="s">
        <v>8327</v>
      </c>
      <c r="F5206" s="367" t="s">
        <v>17699</v>
      </c>
      <c r="G5206" s="367" t="s">
        <v>17699</v>
      </c>
    </row>
    <row r="5207" spans="1:7">
      <c r="A5207" s="366" t="str">
        <f t="shared" si="81"/>
        <v>SINAPI-I 39400</v>
      </c>
      <c r="B5207" s="367" t="s">
        <v>8342</v>
      </c>
      <c r="C5207" s="367">
        <v>39400</v>
      </c>
      <c r="D5207" s="368" t="s">
        <v>17700</v>
      </c>
      <c r="E5207" s="367" t="s">
        <v>8327</v>
      </c>
      <c r="F5207" s="367" t="s">
        <v>17701</v>
      </c>
      <c r="G5207" s="367" t="s">
        <v>17701</v>
      </c>
    </row>
    <row r="5208" spans="1:7">
      <c r="A5208" s="366" t="str">
        <f t="shared" si="81"/>
        <v>SINAPI-I 39401</v>
      </c>
      <c r="B5208" s="367" t="s">
        <v>8342</v>
      </c>
      <c r="C5208" s="367">
        <v>39401</v>
      </c>
      <c r="D5208" s="368" t="s">
        <v>17702</v>
      </c>
      <c r="E5208" s="367" t="s">
        <v>8327</v>
      </c>
      <c r="F5208" s="367" t="s">
        <v>17703</v>
      </c>
      <c r="G5208" s="367" t="s">
        <v>17703</v>
      </c>
    </row>
    <row r="5209" spans="1:7">
      <c r="A5209" s="366" t="str">
        <f t="shared" si="81"/>
        <v>SINAPI-I 11652</v>
      </c>
      <c r="B5209" s="367" t="s">
        <v>8342</v>
      </c>
      <c r="C5209" s="367">
        <v>11652</v>
      </c>
      <c r="D5209" s="368" t="s">
        <v>17704</v>
      </c>
      <c r="E5209" s="367" t="s">
        <v>8327</v>
      </c>
      <c r="F5209" s="367" t="s">
        <v>17705</v>
      </c>
      <c r="G5209" s="367" t="s">
        <v>17705</v>
      </c>
    </row>
    <row r="5210" spans="1:7">
      <c r="A5210" s="366" t="str">
        <f t="shared" si="81"/>
        <v>SINAPI-I 13896</v>
      </c>
      <c r="B5210" s="367" t="s">
        <v>8342</v>
      </c>
      <c r="C5210" s="367">
        <v>13896</v>
      </c>
      <c r="D5210" s="368" t="s">
        <v>17706</v>
      </c>
      <c r="E5210" s="367" t="s">
        <v>8327</v>
      </c>
      <c r="F5210" s="367" t="s">
        <v>17707</v>
      </c>
      <c r="G5210" s="367" t="s">
        <v>17707</v>
      </c>
    </row>
    <row r="5211" spans="1:7">
      <c r="A5211" s="366" t="str">
        <f t="shared" si="81"/>
        <v>SINAPI-I 13475</v>
      </c>
      <c r="B5211" s="367" t="s">
        <v>8342</v>
      </c>
      <c r="C5211" s="367">
        <v>13475</v>
      </c>
      <c r="D5211" s="368" t="s">
        <v>17708</v>
      </c>
      <c r="E5211" s="367" t="s">
        <v>8327</v>
      </c>
      <c r="F5211" s="367" t="s">
        <v>17709</v>
      </c>
      <c r="G5211" s="367" t="s">
        <v>17709</v>
      </c>
    </row>
    <row r="5212" spans="1:7">
      <c r="A5212" s="366" t="str">
        <f t="shared" si="81"/>
        <v>SINAPI-I 25971</v>
      </c>
      <c r="B5212" s="367" t="s">
        <v>8342</v>
      </c>
      <c r="C5212" s="367">
        <v>25971</v>
      </c>
      <c r="D5212" s="368" t="s">
        <v>17710</v>
      </c>
      <c r="E5212" s="367" t="s">
        <v>8327</v>
      </c>
      <c r="F5212" s="367" t="s">
        <v>17711</v>
      </c>
      <c r="G5212" s="367" t="s">
        <v>17711</v>
      </c>
    </row>
    <row r="5213" spans="1:7">
      <c r="A5213" s="366" t="str">
        <f t="shared" si="81"/>
        <v>SINAPI-I 25970</v>
      </c>
      <c r="B5213" s="367" t="s">
        <v>8342</v>
      </c>
      <c r="C5213" s="367">
        <v>25970</v>
      </c>
      <c r="D5213" s="368" t="s">
        <v>17712</v>
      </c>
      <c r="E5213" s="367" t="s">
        <v>8327</v>
      </c>
      <c r="F5213" s="367" t="s">
        <v>17713</v>
      </c>
      <c r="G5213" s="367" t="s">
        <v>17713</v>
      </c>
    </row>
    <row r="5214" spans="1:7">
      <c r="A5214" s="366" t="str">
        <f t="shared" si="81"/>
        <v>SINAPI-I 13476</v>
      </c>
      <c r="B5214" s="367" t="s">
        <v>8342</v>
      </c>
      <c r="C5214" s="367">
        <v>13476</v>
      </c>
      <c r="D5214" s="368" t="s">
        <v>17714</v>
      </c>
      <c r="E5214" s="367" t="s">
        <v>8327</v>
      </c>
      <c r="F5214" s="367" t="s">
        <v>17715</v>
      </c>
      <c r="G5214" s="367" t="s">
        <v>17715</v>
      </c>
    </row>
    <row r="5215" spans="1:7">
      <c r="A5215" s="366" t="str">
        <f t="shared" si="81"/>
        <v>SINAPI-I 10488</v>
      </c>
      <c r="B5215" s="367" t="s">
        <v>8342</v>
      </c>
      <c r="C5215" s="367">
        <v>10488</v>
      </c>
      <c r="D5215" s="368" t="s">
        <v>17716</v>
      </c>
      <c r="E5215" s="367" t="s">
        <v>8327</v>
      </c>
      <c r="F5215" s="367" t="s">
        <v>17717</v>
      </c>
      <c r="G5215" s="367" t="s">
        <v>17717</v>
      </c>
    </row>
    <row r="5216" spans="1:7" ht="22.5">
      <c r="A5216" s="366" t="str">
        <f t="shared" si="81"/>
        <v>SINAPI-I 13606</v>
      </c>
      <c r="B5216" s="367" t="s">
        <v>8342</v>
      </c>
      <c r="C5216" s="367">
        <v>13606</v>
      </c>
      <c r="D5216" s="368" t="s">
        <v>17718</v>
      </c>
      <c r="E5216" s="367" t="s">
        <v>8327</v>
      </c>
      <c r="F5216" s="367" t="s">
        <v>17719</v>
      </c>
      <c r="G5216" s="367" t="s">
        <v>17719</v>
      </c>
    </row>
    <row r="5217" spans="1:7">
      <c r="A5217" s="366" t="str">
        <f t="shared" si="81"/>
        <v>SINAPI-I 10489</v>
      </c>
      <c r="B5217" s="367" t="s">
        <v>8342</v>
      </c>
      <c r="C5217" s="367">
        <v>10489</v>
      </c>
      <c r="D5217" s="368" t="s">
        <v>17720</v>
      </c>
      <c r="E5217" s="367" t="s">
        <v>8344</v>
      </c>
      <c r="F5217" s="367" t="s">
        <v>8784</v>
      </c>
      <c r="G5217" s="367" t="s">
        <v>17721</v>
      </c>
    </row>
    <row r="5218" spans="1:7">
      <c r="A5218" s="366" t="str">
        <f t="shared" si="81"/>
        <v>SINAPI-I 41073</v>
      </c>
      <c r="B5218" s="367" t="s">
        <v>8342</v>
      </c>
      <c r="C5218" s="367">
        <v>41073</v>
      </c>
      <c r="D5218" s="368" t="s">
        <v>17722</v>
      </c>
      <c r="E5218" s="367" t="s">
        <v>8348</v>
      </c>
      <c r="F5218" s="367" t="s">
        <v>17723</v>
      </c>
      <c r="G5218" s="367" t="s">
        <v>17724</v>
      </c>
    </row>
    <row r="5219" spans="1:7">
      <c r="A5219" s="366" t="str">
        <f t="shared" si="81"/>
        <v>SINAPI-I 34391</v>
      </c>
      <c r="B5219" s="367" t="s">
        <v>8342</v>
      </c>
      <c r="C5219" s="367">
        <v>34391</v>
      </c>
      <c r="D5219" s="368" t="s">
        <v>17725</v>
      </c>
      <c r="E5219" s="367" t="s">
        <v>8464</v>
      </c>
      <c r="F5219" s="367" t="s">
        <v>17726</v>
      </c>
      <c r="G5219" s="367" t="s">
        <v>17726</v>
      </c>
    </row>
    <row r="5220" spans="1:7">
      <c r="A5220" s="366" t="str">
        <f t="shared" si="81"/>
        <v>SINAPI-I 10496</v>
      </c>
      <c r="B5220" s="367" t="s">
        <v>8342</v>
      </c>
      <c r="C5220" s="367">
        <v>10496</v>
      </c>
      <c r="D5220" s="368" t="s">
        <v>17727</v>
      </c>
      <c r="E5220" s="367" t="s">
        <v>8464</v>
      </c>
      <c r="F5220" s="367" t="s">
        <v>17728</v>
      </c>
      <c r="G5220" s="367" t="s">
        <v>17728</v>
      </c>
    </row>
    <row r="5221" spans="1:7">
      <c r="A5221" s="366" t="str">
        <f t="shared" si="81"/>
        <v>SINAPI-I 10497</v>
      </c>
      <c r="B5221" s="367" t="s">
        <v>8342</v>
      </c>
      <c r="C5221" s="367">
        <v>10497</v>
      </c>
      <c r="D5221" s="368" t="s">
        <v>17729</v>
      </c>
      <c r="E5221" s="367" t="s">
        <v>8464</v>
      </c>
      <c r="F5221" s="367" t="s">
        <v>17730</v>
      </c>
      <c r="G5221" s="367" t="s">
        <v>17730</v>
      </c>
    </row>
    <row r="5222" spans="1:7">
      <c r="A5222" s="366" t="str">
        <f t="shared" si="81"/>
        <v>SINAPI-I 10504</v>
      </c>
      <c r="B5222" s="367" t="s">
        <v>8342</v>
      </c>
      <c r="C5222" s="367">
        <v>10504</v>
      </c>
      <c r="D5222" s="368" t="s">
        <v>17731</v>
      </c>
      <c r="E5222" s="367" t="s">
        <v>8464</v>
      </c>
      <c r="F5222" s="367" t="s">
        <v>17732</v>
      </c>
      <c r="G5222" s="367" t="s">
        <v>17732</v>
      </c>
    </row>
    <row r="5223" spans="1:7">
      <c r="A5223" s="366" t="str">
        <f t="shared" si="81"/>
        <v>SINAPI-I 34390</v>
      </c>
      <c r="B5223" s="367" t="s">
        <v>8342</v>
      </c>
      <c r="C5223" s="367">
        <v>34390</v>
      </c>
      <c r="D5223" s="368" t="s">
        <v>17733</v>
      </c>
      <c r="E5223" s="367" t="s">
        <v>8464</v>
      </c>
      <c r="F5223" s="367" t="s">
        <v>17734</v>
      </c>
      <c r="G5223" s="367" t="s">
        <v>17734</v>
      </c>
    </row>
    <row r="5224" spans="1:7">
      <c r="A5224" s="366" t="str">
        <f t="shared" si="81"/>
        <v>SINAPI-I 34389</v>
      </c>
      <c r="B5224" s="367" t="s">
        <v>8342</v>
      </c>
      <c r="C5224" s="367">
        <v>34389</v>
      </c>
      <c r="D5224" s="368" t="s">
        <v>17735</v>
      </c>
      <c r="E5224" s="367" t="s">
        <v>8464</v>
      </c>
      <c r="F5224" s="367" t="s">
        <v>17736</v>
      </c>
      <c r="G5224" s="367" t="s">
        <v>17736</v>
      </c>
    </row>
    <row r="5225" spans="1:7">
      <c r="A5225" s="366" t="str">
        <f t="shared" si="81"/>
        <v>SINAPI-I 34388</v>
      </c>
      <c r="B5225" s="367" t="s">
        <v>8342</v>
      </c>
      <c r="C5225" s="367">
        <v>34388</v>
      </c>
      <c r="D5225" s="368" t="s">
        <v>17737</v>
      </c>
      <c r="E5225" s="367" t="s">
        <v>8464</v>
      </c>
      <c r="F5225" s="367" t="s">
        <v>17738</v>
      </c>
      <c r="G5225" s="367" t="s">
        <v>17738</v>
      </c>
    </row>
    <row r="5226" spans="1:7">
      <c r="A5226" s="366" t="str">
        <f t="shared" si="81"/>
        <v>SINAPI-I 34387</v>
      </c>
      <c r="B5226" s="367" t="s">
        <v>8342</v>
      </c>
      <c r="C5226" s="367">
        <v>34387</v>
      </c>
      <c r="D5226" s="368" t="s">
        <v>17739</v>
      </c>
      <c r="E5226" s="367" t="s">
        <v>8464</v>
      </c>
      <c r="F5226" s="367" t="s">
        <v>17740</v>
      </c>
      <c r="G5226" s="367" t="s">
        <v>17740</v>
      </c>
    </row>
    <row r="5227" spans="1:7">
      <c r="A5227" s="366" t="str">
        <f t="shared" si="81"/>
        <v>SINAPI-I 11188</v>
      </c>
      <c r="B5227" s="367" t="s">
        <v>8342</v>
      </c>
      <c r="C5227" s="367">
        <v>11188</v>
      </c>
      <c r="D5227" s="368" t="s">
        <v>17741</v>
      </c>
      <c r="E5227" s="367" t="s">
        <v>8464</v>
      </c>
      <c r="F5227" s="367" t="s">
        <v>17742</v>
      </c>
      <c r="G5227" s="367" t="s">
        <v>17742</v>
      </c>
    </row>
    <row r="5228" spans="1:7">
      <c r="A5228" s="366" t="str">
        <f t="shared" si="81"/>
        <v>SINAPI-I 11189</v>
      </c>
      <c r="B5228" s="367" t="s">
        <v>8342</v>
      </c>
      <c r="C5228" s="367">
        <v>11189</v>
      </c>
      <c r="D5228" s="368" t="s">
        <v>17743</v>
      </c>
      <c r="E5228" s="367" t="s">
        <v>8464</v>
      </c>
      <c r="F5228" s="367" t="s">
        <v>17744</v>
      </c>
      <c r="G5228" s="367" t="s">
        <v>17744</v>
      </c>
    </row>
    <row r="5229" spans="1:7">
      <c r="A5229" s="366" t="str">
        <f t="shared" si="81"/>
        <v>SINAPI-I 21107</v>
      </c>
      <c r="B5229" s="367" t="s">
        <v>8342</v>
      </c>
      <c r="C5229" s="367">
        <v>21107</v>
      </c>
      <c r="D5229" s="368" t="s">
        <v>17745</v>
      </c>
      <c r="E5229" s="367" t="s">
        <v>8464</v>
      </c>
      <c r="F5229" s="367" t="s">
        <v>17746</v>
      </c>
      <c r="G5229" s="367" t="s">
        <v>17746</v>
      </c>
    </row>
    <row r="5230" spans="1:7">
      <c r="A5230" s="366" t="str">
        <f t="shared" si="81"/>
        <v>SINAPI-I 34386</v>
      </c>
      <c r="B5230" s="367" t="s">
        <v>8342</v>
      </c>
      <c r="C5230" s="367">
        <v>34386</v>
      </c>
      <c r="D5230" s="368" t="s">
        <v>17747</v>
      </c>
      <c r="E5230" s="367" t="s">
        <v>8464</v>
      </c>
      <c r="F5230" s="367" t="s">
        <v>17748</v>
      </c>
      <c r="G5230" s="367" t="s">
        <v>17748</v>
      </c>
    </row>
    <row r="5231" spans="1:7">
      <c r="A5231" s="366" t="str">
        <f t="shared" si="81"/>
        <v>SINAPI-I 10490</v>
      </c>
      <c r="B5231" s="367" t="s">
        <v>8342</v>
      </c>
      <c r="C5231" s="367">
        <v>10490</v>
      </c>
      <c r="D5231" s="368" t="s">
        <v>17749</v>
      </c>
      <c r="E5231" s="367" t="s">
        <v>8464</v>
      </c>
      <c r="F5231" s="367" t="s">
        <v>17750</v>
      </c>
      <c r="G5231" s="367" t="s">
        <v>17750</v>
      </c>
    </row>
    <row r="5232" spans="1:7">
      <c r="A5232" s="366" t="str">
        <f t="shared" si="81"/>
        <v>SINAPI-I 10492</v>
      </c>
      <c r="B5232" s="367" t="s">
        <v>8342</v>
      </c>
      <c r="C5232" s="367">
        <v>10492</v>
      </c>
      <c r="D5232" s="368" t="s">
        <v>17751</v>
      </c>
      <c r="E5232" s="367" t="s">
        <v>8464</v>
      </c>
      <c r="F5232" s="367" t="s">
        <v>17752</v>
      </c>
      <c r="G5232" s="367" t="s">
        <v>17752</v>
      </c>
    </row>
    <row r="5233" spans="1:7">
      <c r="A5233" s="366" t="str">
        <f t="shared" si="81"/>
        <v>SINAPI-I 10493</v>
      </c>
      <c r="B5233" s="367" t="s">
        <v>8342</v>
      </c>
      <c r="C5233" s="367">
        <v>10493</v>
      </c>
      <c r="D5233" s="368" t="s">
        <v>17753</v>
      </c>
      <c r="E5233" s="367" t="s">
        <v>8464</v>
      </c>
      <c r="F5233" s="367" t="s">
        <v>17736</v>
      </c>
      <c r="G5233" s="367" t="s">
        <v>17736</v>
      </c>
    </row>
    <row r="5234" spans="1:7">
      <c r="A5234" s="366" t="str">
        <f t="shared" si="81"/>
        <v>SINAPI-I 10491</v>
      </c>
      <c r="B5234" s="367" t="s">
        <v>8342</v>
      </c>
      <c r="C5234" s="367">
        <v>10491</v>
      </c>
      <c r="D5234" s="368" t="s">
        <v>17754</v>
      </c>
      <c r="E5234" s="367" t="s">
        <v>8464</v>
      </c>
      <c r="F5234" s="367" t="s">
        <v>17755</v>
      </c>
      <c r="G5234" s="367" t="s">
        <v>17755</v>
      </c>
    </row>
    <row r="5235" spans="1:7">
      <c r="A5235" s="366" t="str">
        <f t="shared" si="81"/>
        <v>SINAPI-I 34385</v>
      </c>
      <c r="B5235" s="367" t="s">
        <v>8342</v>
      </c>
      <c r="C5235" s="367">
        <v>34385</v>
      </c>
      <c r="D5235" s="368" t="s">
        <v>17756</v>
      </c>
      <c r="E5235" s="367" t="s">
        <v>8464</v>
      </c>
      <c r="F5235" s="367" t="s">
        <v>17757</v>
      </c>
      <c r="G5235" s="367" t="s">
        <v>17757</v>
      </c>
    </row>
    <row r="5236" spans="1:7">
      <c r="A5236" s="366" t="str">
        <f t="shared" si="81"/>
        <v>SINAPI-I 10499</v>
      </c>
      <c r="B5236" s="367" t="s">
        <v>8342</v>
      </c>
      <c r="C5236" s="367">
        <v>10499</v>
      </c>
      <c r="D5236" s="368" t="s">
        <v>17758</v>
      </c>
      <c r="E5236" s="367" t="s">
        <v>8464</v>
      </c>
      <c r="F5236" s="367" t="s">
        <v>17759</v>
      </c>
      <c r="G5236" s="367" t="s">
        <v>17759</v>
      </c>
    </row>
    <row r="5237" spans="1:7">
      <c r="A5237" s="366" t="str">
        <f t="shared" si="81"/>
        <v>SINAPI-I 34384</v>
      </c>
      <c r="B5237" s="367" t="s">
        <v>8342</v>
      </c>
      <c r="C5237" s="367">
        <v>34384</v>
      </c>
      <c r="D5237" s="368" t="s">
        <v>17760</v>
      </c>
      <c r="E5237" s="367" t="s">
        <v>8464</v>
      </c>
      <c r="F5237" s="367" t="s">
        <v>17748</v>
      </c>
      <c r="G5237" s="367" t="s">
        <v>17748</v>
      </c>
    </row>
    <row r="5238" spans="1:7">
      <c r="A5238" s="366" t="str">
        <f t="shared" si="81"/>
        <v>SINAPI-I 11185</v>
      </c>
      <c r="B5238" s="367" t="s">
        <v>8342</v>
      </c>
      <c r="C5238" s="367">
        <v>11185</v>
      </c>
      <c r="D5238" s="368" t="s">
        <v>17761</v>
      </c>
      <c r="E5238" s="367" t="s">
        <v>8464</v>
      </c>
      <c r="F5238" s="367" t="s">
        <v>17762</v>
      </c>
      <c r="G5238" s="367" t="s">
        <v>17762</v>
      </c>
    </row>
    <row r="5239" spans="1:7">
      <c r="A5239" s="366" t="str">
        <f t="shared" si="81"/>
        <v>SINAPI-I 10507</v>
      </c>
      <c r="B5239" s="367" t="s">
        <v>8342</v>
      </c>
      <c r="C5239" s="367">
        <v>10507</v>
      </c>
      <c r="D5239" s="368" t="s">
        <v>17763</v>
      </c>
      <c r="E5239" s="367" t="s">
        <v>8464</v>
      </c>
      <c r="F5239" s="367" t="s">
        <v>17764</v>
      </c>
      <c r="G5239" s="367" t="s">
        <v>17764</v>
      </c>
    </row>
    <row r="5240" spans="1:7">
      <c r="A5240" s="366" t="str">
        <f t="shared" si="81"/>
        <v>SINAPI-I 10505</v>
      </c>
      <c r="B5240" s="367" t="s">
        <v>8342</v>
      </c>
      <c r="C5240" s="367">
        <v>10505</v>
      </c>
      <c r="D5240" s="368" t="s">
        <v>17765</v>
      </c>
      <c r="E5240" s="367" t="s">
        <v>8464</v>
      </c>
      <c r="F5240" s="367" t="s">
        <v>17766</v>
      </c>
      <c r="G5240" s="367" t="s">
        <v>17766</v>
      </c>
    </row>
    <row r="5241" spans="1:7">
      <c r="A5241" s="366" t="str">
        <f t="shared" si="81"/>
        <v>SINAPI-I 10506</v>
      </c>
      <c r="B5241" s="367" t="s">
        <v>8342</v>
      </c>
      <c r="C5241" s="367">
        <v>10506</v>
      </c>
      <c r="D5241" s="368" t="s">
        <v>17767</v>
      </c>
      <c r="E5241" s="367" t="s">
        <v>8464</v>
      </c>
      <c r="F5241" s="367" t="s">
        <v>17768</v>
      </c>
      <c r="G5241" s="367" t="s">
        <v>17768</v>
      </c>
    </row>
    <row r="5242" spans="1:7">
      <c r="A5242" s="366" t="str">
        <f t="shared" si="81"/>
        <v>SINAPI-I 5031</v>
      </c>
      <c r="B5242" s="367" t="s">
        <v>8342</v>
      </c>
      <c r="C5242" s="367">
        <v>5031</v>
      </c>
      <c r="D5242" s="368" t="s">
        <v>17769</v>
      </c>
      <c r="E5242" s="367" t="s">
        <v>8464</v>
      </c>
      <c r="F5242" s="367" t="s">
        <v>17770</v>
      </c>
      <c r="G5242" s="367" t="s">
        <v>17770</v>
      </c>
    </row>
    <row r="5243" spans="1:7">
      <c r="A5243" s="366" t="str">
        <f t="shared" si="81"/>
        <v>SINAPI-I 10502</v>
      </c>
      <c r="B5243" s="367" t="s">
        <v>8342</v>
      </c>
      <c r="C5243" s="367">
        <v>10502</v>
      </c>
      <c r="D5243" s="368" t="s">
        <v>17771</v>
      </c>
      <c r="E5243" s="367" t="s">
        <v>8464</v>
      </c>
      <c r="F5243" s="367" t="s">
        <v>17772</v>
      </c>
      <c r="G5243" s="367" t="s">
        <v>17772</v>
      </c>
    </row>
    <row r="5244" spans="1:7">
      <c r="A5244" s="366" t="str">
        <f t="shared" si="81"/>
        <v>SINAPI-I 10501</v>
      </c>
      <c r="B5244" s="367" t="s">
        <v>8342</v>
      </c>
      <c r="C5244" s="367">
        <v>10501</v>
      </c>
      <c r="D5244" s="368" t="s">
        <v>17773</v>
      </c>
      <c r="E5244" s="367" t="s">
        <v>8464</v>
      </c>
      <c r="F5244" s="367" t="s">
        <v>17774</v>
      </c>
      <c r="G5244" s="367" t="s">
        <v>17774</v>
      </c>
    </row>
    <row r="5245" spans="1:7">
      <c r="A5245" s="366" t="str">
        <f t="shared" si="81"/>
        <v>SINAPI-I 10503</v>
      </c>
      <c r="B5245" s="367" t="s">
        <v>8342</v>
      </c>
      <c r="C5245" s="367">
        <v>10503</v>
      </c>
      <c r="D5245" s="368" t="s">
        <v>17775</v>
      </c>
      <c r="E5245" s="367" t="s">
        <v>8464</v>
      </c>
      <c r="F5245" s="367" t="s">
        <v>17776</v>
      </c>
      <c r="G5245" s="367" t="s">
        <v>17776</v>
      </c>
    </row>
    <row r="5246" spans="1:7">
      <c r="A5246" s="366" t="str">
        <f t="shared" si="81"/>
        <v>SINAPI-I 40270</v>
      </c>
      <c r="B5246" s="367" t="s">
        <v>8342</v>
      </c>
      <c r="C5246" s="367">
        <v>40270</v>
      </c>
      <c r="D5246" s="368" t="s">
        <v>17777</v>
      </c>
      <c r="E5246" s="367" t="s">
        <v>8523</v>
      </c>
      <c r="F5246" s="367" t="s">
        <v>17778</v>
      </c>
      <c r="G5246" s="367" t="s">
        <v>17778</v>
      </c>
    </row>
    <row r="5247" spans="1:7">
      <c r="A5247" s="366" t="str">
        <f t="shared" si="81"/>
        <v>SINAPI-I 20213</v>
      </c>
      <c r="B5247" s="367" t="s">
        <v>8342</v>
      </c>
      <c r="C5247" s="367">
        <v>20213</v>
      </c>
      <c r="D5247" s="368" t="s">
        <v>17779</v>
      </c>
      <c r="E5247" s="367" t="s">
        <v>8523</v>
      </c>
      <c r="F5247" s="367" t="s">
        <v>17447</v>
      </c>
      <c r="G5247" s="367" t="s">
        <v>17447</v>
      </c>
    </row>
    <row r="5248" spans="1:7">
      <c r="A5248" s="366" t="str">
        <f t="shared" si="81"/>
        <v>SINAPI-I 20211</v>
      </c>
      <c r="B5248" s="367" t="s">
        <v>8342</v>
      </c>
      <c r="C5248" s="367">
        <v>20211</v>
      </c>
      <c r="D5248" s="368" t="s">
        <v>17780</v>
      </c>
      <c r="E5248" s="367" t="s">
        <v>8523</v>
      </c>
      <c r="F5248" s="367" t="s">
        <v>12154</v>
      </c>
      <c r="G5248" s="367" t="s">
        <v>12154</v>
      </c>
    </row>
    <row r="5249" spans="1:8">
      <c r="A5249" s="366" t="str">
        <f t="shared" si="81"/>
        <v>SINAPI-I 4472</v>
      </c>
      <c r="B5249" s="367" t="s">
        <v>8342</v>
      </c>
      <c r="C5249" s="367">
        <v>4472</v>
      </c>
      <c r="D5249" s="368" t="s">
        <v>17781</v>
      </c>
      <c r="E5249" s="367" t="s">
        <v>8523</v>
      </c>
      <c r="F5249" s="367" t="s">
        <v>17782</v>
      </c>
      <c r="G5249" s="367" t="s">
        <v>17782</v>
      </c>
    </row>
    <row r="5250" spans="1:8">
      <c r="A5250" s="366" t="str">
        <f t="shared" si="81"/>
        <v>SINAPI-I 35272</v>
      </c>
      <c r="B5250" s="367" t="s">
        <v>8342</v>
      </c>
      <c r="C5250" s="367">
        <v>35272</v>
      </c>
      <c r="D5250" s="368" t="s">
        <v>17783</v>
      </c>
      <c r="E5250" s="367" t="s">
        <v>8523</v>
      </c>
      <c r="F5250" s="367" t="s">
        <v>10789</v>
      </c>
      <c r="G5250" s="367" t="s">
        <v>10789</v>
      </c>
    </row>
    <row r="5251" spans="1:8">
      <c r="A5251" s="366" t="str">
        <f t="shared" si="81"/>
        <v>SINAPI-I 4448</v>
      </c>
      <c r="B5251" s="367" t="s">
        <v>8342</v>
      </c>
      <c r="C5251" s="367">
        <v>4448</v>
      </c>
      <c r="D5251" s="368" t="s">
        <v>17784</v>
      </c>
      <c r="E5251" s="367" t="s">
        <v>8523</v>
      </c>
      <c r="F5251" s="367" t="s">
        <v>10588</v>
      </c>
      <c r="G5251" s="367" t="s">
        <v>10588</v>
      </c>
    </row>
    <row r="5252" spans="1:8">
      <c r="A5252" s="366" t="str">
        <f t="shared" si="81"/>
        <v>SINAPI-I 4425</v>
      </c>
      <c r="B5252" s="367" t="s">
        <v>8342</v>
      </c>
      <c r="C5252" s="367">
        <v>4425</v>
      </c>
      <c r="D5252" s="368" t="s">
        <v>17785</v>
      </c>
      <c r="E5252" s="367" t="s">
        <v>8523</v>
      </c>
      <c r="F5252" s="367" t="s">
        <v>17786</v>
      </c>
      <c r="G5252" s="367" t="s">
        <v>17786</v>
      </c>
    </row>
    <row r="5253" spans="1:8">
      <c r="A5253" s="366" t="str">
        <f t="shared" si="81"/>
        <v>SINAPI-I 4481</v>
      </c>
      <c r="B5253" s="367" t="s">
        <v>8342</v>
      </c>
      <c r="C5253" s="367">
        <v>4481</v>
      </c>
      <c r="D5253" s="368" t="s">
        <v>17787</v>
      </c>
      <c r="E5253" s="367" t="s">
        <v>8523</v>
      </c>
      <c r="F5253" s="367" t="s">
        <v>17788</v>
      </c>
      <c r="G5253" s="367" t="s">
        <v>17788</v>
      </c>
    </row>
    <row r="5254" spans="1:8">
      <c r="A5254" s="366" t="str">
        <f t="shared" si="81"/>
        <v>SINAPI-I 34345</v>
      </c>
      <c r="B5254" s="367" t="s">
        <v>8342</v>
      </c>
      <c r="C5254" s="367">
        <v>34345</v>
      </c>
      <c r="D5254" s="368" t="s">
        <v>17789</v>
      </c>
      <c r="E5254" s="367" t="s">
        <v>8344</v>
      </c>
      <c r="F5254" s="367" t="s">
        <v>17790</v>
      </c>
      <c r="G5254" s="367" t="s">
        <v>13435</v>
      </c>
    </row>
    <row r="5255" spans="1:8">
      <c r="A5255" s="366" t="str">
        <f t="shared" ref="A5255:A5318" si="82">CONCATENAR</f>
        <v>SINAPI-I 41096</v>
      </c>
      <c r="B5255" s="367" t="s">
        <v>8342</v>
      </c>
      <c r="C5255" s="367">
        <v>41096</v>
      </c>
      <c r="D5255" s="368" t="s">
        <v>17791</v>
      </c>
      <c r="E5255" s="367" t="s">
        <v>8348</v>
      </c>
      <c r="F5255" s="367" t="s">
        <v>17792</v>
      </c>
      <c r="G5255" s="367" t="s">
        <v>17793</v>
      </c>
    </row>
    <row r="5256" spans="1:8">
      <c r="A5256" s="366" t="str">
        <f t="shared" si="82"/>
        <v>SINAPI-I 41776</v>
      </c>
      <c r="B5256" s="367" t="s">
        <v>8342</v>
      </c>
      <c r="C5256" s="367">
        <v>41776</v>
      </c>
      <c r="D5256" s="368" t="s">
        <v>17794</v>
      </c>
      <c r="E5256" s="367" t="s">
        <v>8344</v>
      </c>
      <c r="F5256" s="367" t="s">
        <v>13067</v>
      </c>
      <c r="G5256" s="367" t="s">
        <v>17795</v>
      </c>
    </row>
    <row r="5257" spans="1:8">
      <c r="A5257" s="366" t="str">
        <f t="shared" si="82"/>
        <v>SINAPI-I 11157</v>
      </c>
      <c r="B5257" s="367" t="s">
        <v>8342</v>
      </c>
      <c r="C5257" s="367">
        <v>11157</v>
      </c>
      <c r="D5257" s="368" t="s">
        <v>17796</v>
      </c>
      <c r="E5257" s="367" t="s">
        <v>8492</v>
      </c>
      <c r="F5257" s="367" t="s">
        <v>17797</v>
      </c>
      <c r="G5257" s="367" t="s">
        <v>17797</v>
      </c>
    </row>
    <row r="5258" spans="1:8">
      <c r="A5258" s="366" t="str">
        <f t="shared" si="82"/>
        <v>SINAPI-I 41901</v>
      </c>
      <c r="B5258" s="367" t="s">
        <v>8342</v>
      </c>
      <c r="C5258" s="367">
        <v>41901</v>
      </c>
      <c r="D5258" s="368" t="s">
        <v>17798</v>
      </c>
      <c r="E5258" s="367" t="s">
        <v>8574</v>
      </c>
      <c r="F5258" s="367" t="s">
        <v>11401</v>
      </c>
      <c r="G5258" s="367" t="s">
        <v>11401</v>
      </c>
      <c r="H5258" s="366" t="s">
        <v>17799</v>
      </c>
    </row>
    <row r="5259" spans="1:8">
      <c r="A5259" s="366" t="str">
        <f t="shared" si="82"/>
        <v>SINAPI-I 42655</v>
      </c>
      <c r="B5259" s="367" t="s">
        <v>8342</v>
      </c>
      <c r="C5259" s="367">
        <v>42655</v>
      </c>
      <c r="D5259" s="368" t="s">
        <v>17800</v>
      </c>
      <c r="E5259" s="367" t="s">
        <v>8574</v>
      </c>
      <c r="F5259" s="367" t="s">
        <v>17334</v>
      </c>
      <c r="G5259" s="367" t="s">
        <v>17334</v>
      </c>
    </row>
    <row r="5260" spans="1:8">
      <c r="A5260" s="366" t="str">
        <f t="shared" si="82"/>
        <v>SINAPI-I 41900</v>
      </c>
      <c r="B5260" s="367" t="s">
        <v>8342</v>
      </c>
      <c r="C5260" s="367">
        <v>41900</v>
      </c>
      <c r="D5260" s="368" t="s">
        <v>17801</v>
      </c>
      <c r="E5260" s="367" t="s">
        <v>8574</v>
      </c>
      <c r="F5260" s="367" t="s">
        <v>11684</v>
      </c>
      <c r="G5260" s="367" t="s">
        <v>11684</v>
      </c>
    </row>
    <row r="5261" spans="1:8">
      <c r="A5261" s="366" t="str">
        <f t="shared" si="82"/>
        <v>SINAPI-I 41899</v>
      </c>
      <c r="B5261" s="367" t="s">
        <v>8342</v>
      </c>
      <c r="C5261" s="367">
        <v>41899</v>
      </c>
      <c r="D5261" s="368" t="s">
        <v>17802</v>
      </c>
      <c r="E5261" s="367" t="s">
        <v>10691</v>
      </c>
      <c r="F5261" s="367" t="s">
        <v>17803</v>
      </c>
      <c r="G5261" s="367" t="s">
        <v>17803</v>
      </c>
    </row>
    <row r="5262" spans="1:8" ht="22.5">
      <c r="A5262" s="366" t="str">
        <f t="shared" si="82"/>
        <v>SINAPI-I 41991</v>
      </c>
      <c r="B5262" s="367" t="s">
        <v>8342</v>
      </c>
      <c r="C5262" s="367">
        <v>41991</v>
      </c>
      <c r="D5262" s="368" t="s">
        <v>17804</v>
      </c>
      <c r="E5262" s="367" t="s">
        <v>8327</v>
      </c>
      <c r="F5262" s="367" t="s">
        <v>17805</v>
      </c>
      <c r="G5262" s="367" t="s">
        <v>17805</v>
      </c>
    </row>
    <row r="5263" spans="1:8" ht="22.5">
      <c r="A5263" s="366" t="str">
        <f t="shared" si="82"/>
        <v>SINAPI-I 40866</v>
      </c>
      <c r="B5263" s="367" t="s">
        <v>8342</v>
      </c>
      <c r="C5263" s="367">
        <v>40866</v>
      </c>
      <c r="D5263" s="368" t="s">
        <v>17806</v>
      </c>
      <c r="E5263" s="367" t="s">
        <v>8327</v>
      </c>
      <c r="F5263" s="367" t="s">
        <v>17807</v>
      </c>
      <c r="G5263" s="367" t="s">
        <v>17807</v>
      </c>
    </row>
    <row r="5264" spans="1:8" ht="22.5">
      <c r="A5264" s="366" t="str">
        <f t="shared" si="82"/>
        <v>SINAPI-I 41904</v>
      </c>
      <c r="B5264" s="367" t="s">
        <v>8342</v>
      </c>
      <c r="C5264" s="367">
        <v>41904</v>
      </c>
      <c r="D5264" s="368" t="s">
        <v>17808</v>
      </c>
      <c r="E5264" s="367" t="s">
        <v>10691</v>
      </c>
      <c r="F5264" s="367" t="s">
        <v>17809</v>
      </c>
      <c r="G5264" s="367" t="s">
        <v>17809</v>
      </c>
    </row>
    <row r="5265" spans="1:7" ht="22.5">
      <c r="A5265" s="366" t="str">
        <f t="shared" si="82"/>
        <v>SINAPI-I 41905</v>
      </c>
      <c r="B5265" s="367" t="s">
        <v>8342</v>
      </c>
      <c r="C5265" s="367">
        <v>41905</v>
      </c>
      <c r="D5265" s="368" t="s">
        <v>17810</v>
      </c>
      <c r="E5265" s="367" t="s">
        <v>8574</v>
      </c>
      <c r="F5265" s="367" t="s">
        <v>10077</v>
      </c>
      <c r="G5265" s="367" t="s">
        <v>10077</v>
      </c>
    </row>
    <row r="5266" spans="1:7" ht="22.5">
      <c r="A5266" s="366" t="str">
        <f t="shared" si="82"/>
        <v>SINAPI-I 41903</v>
      </c>
      <c r="B5266" s="367" t="s">
        <v>8342</v>
      </c>
      <c r="C5266" s="367">
        <v>41903</v>
      </c>
      <c r="D5266" s="368" t="s">
        <v>17811</v>
      </c>
      <c r="E5266" s="367" t="s">
        <v>8574</v>
      </c>
      <c r="F5266" s="367" t="s">
        <v>8659</v>
      </c>
      <c r="G5266" s="367" t="s">
        <v>8659</v>
      </c>
    </row>
    <row r="5267" spans="1:7" ht="22.5">
      <c r="A5267" s="366" t="str">
        <f t="shared" si="82"/>
        <v>SINAPI-I 42481</v>
      </c>
      <c r="B5267" s="367" t="s">
        <v>8342</v>
      </c>
      <c r="C5267" s="367">
        <v>42481</v>
      </c>
      <c r="D5267" s="368" t="s">
        <v>17812</v>
      </c>
      <c r="E5267" s="367" t="s">
        <v>8464</v>
      </c>
      <c r="F5267" s="367" t="s">
        <v>17813</v>
      </c>
      <c r="G5267" s="367" t="s">
        <v>17813</v>
      </c>
    </row>
    <row r="5268" spans="1:7">
      <c r="A5268" s="366" t="str">
        <f t="shared" si="82"/>
        <v>SINAPI-I 42015</v>
      </c>
      <c r="B5268" s="367" t="s">
        <v>8342</v>
      </c>
      <c r="C5268" s="367">
        <v>42015</v>
      </c>
      <c r="D5268" s="368" t="s">
        <v>17814</v>
      </c>
      <c r="E5268" s="367" t="s">
        <v>8523</v>
      </c>
      <c r="F5268" s="367" t="s">
        <v>8449</v>
      </c>
      <c r="G5268" s="367" t="s">
        <v>8449</v>
      </c>
    </row>
    <row r="5269" spans="1:7">
      <c r="A5269" s="366" t="str">
        <f t="shared" si="82"/>
        <v>SINAPI-I 42482</v>
      </c>
      <c r="B5269" s="367" t="s">
        <v>8342</v>
      </c>
      <c r="C5269" s="367">
        <v>42482</v>
      </c>
      <c r="D5269" s="368" t="s">
        <v>17815</v>
      </c>
      <c r="E5269" s="367" t="s">
        <v>8327</v>
      </c>
      <c r="F5269" s="367" t="s">
        <v>8433</v>
      </c>
      <c r="G5269" s="367" t="s">
        <v>8433</v>
      </c>
    </row>
    <row r="5270" spans="1:7" ht="45">
      <c r="A5270" s="366" t="str">
        <f t="shared" si="82"/>
        <v>SINAPI-I 43390</v>
      </c>
      <c r="B5270" s="367" t="s">
        <v>8342</v>
      </c>
      <c r="C5270" s="367">
        <v>43390</v>
      </c>
      <c r="D5270" s="368" t="s">
        <v>17816</v>
      </c>
      <c r="E5270" s="367" t="s">
        <v>8464</v>
      </c>
      <c r="F5270" s="367" t="s">
        <v>17817</v>
      </c>
      <c r="G5270" s="367" t="s">
        <v>17817</v>
      </c>
    </row>
    <row r="5271" spans="1:7" ht="22.5">
      <c r="A5271" s="366" t="str">
        <f t="shared" si="82"/>
        <v>SINAPI-I 42977</v>
      </c>
      <c r="B5271" s="367" t="s">
        <v>8342</v>
      </c>
      <c r="C5271" s="367">
        <v>42977</v>
      </c>
      <c r="D5271" s="368" t="s">
        <v>17818</v>
      </c>
      <c r="E5271" s="367" t="s">
        <v>8327</v>
      </c>
      <c r="F5271" s="367" t="s">
        <v>17819</v>
      </c>
      <c r="G5271" s="367" t="s">
        <v>17819</v>
      </c>
    </row>
    <row r="5272" spans="1:7" ht="45">
      <c r="A5272" s="366" t="str">
        <f t="shared" si="82"/>
        <v>SINAPI-I 43068</v>
      </c>
      <c r="B5272" s="367" t="s">
        <v>8342</v>
      </c>
      <c r="C5272" s="367">
        <v>43068</v>
      </c>
      <c r="D5272" s="368" t="s">
        <v>17820</v>
      </c>
      <c r="E5272" s="367" t="s">
        <v>8327</v>
      </c>
      <c r="F5272" s="367" t="s">
        <v>17821</v>
      </c>
      <c r="G5272" s="367" t="s">
        <v>17821</v>
      </c>
    </row>
    <row r="5273" spans="1:7" ht="22.5">
      <c r="A5273" s="366" t="str">
        <f t="shared" si="82"/>
        <v>SINAPI-I 42002</v>
      </c>
      <c r="B5273" s="367" t="s">
        <v>8342</v>
      </c>
      <c r="C5273" s="367">
        <v>42002</v>
      </c>
      <c r="D5273" s="368" t="s">
        <v>17822</v>
      </c>
      <c r="E5273" s="367" t="s">
        <v>8327</v>
      </c>
      <c r="F5273" s="367" t="s">
        <v>17823</v>
      </c>
      <c r="G5273" s="367" t="s">
        <v>17823</v>
      </c>
    </row>
    <row r="5274" spans="1:7">
      <c r="A5274" s="366" t="str">
        <f t="shared" si="82"/>
        <v>SINAPI-I 41757</v>
      </c>
      <c r="B5274" s="367" t="s">
        <v>8342</v>
      </c>
      <c r="C5274" s="367">
        <v>41757</v>
      </c>
      <c r="D5274" s="368" t="s">
        <v>17824</v>
      </c>
      <c r="E5274" s="367" t="s">
        <v>8327</v>
      </c>
      <c r="F5274" s="367" t="s">
        <v>17825</v>
      </c>
      <c r="G5274" s="367" t="s">
        <v>17825</v>
      </c>
    </row>
    <row r="5275" spans="1:7" ht="33.75">
      <c r="A5275" s="366" t="str">
        <f t="shared" si="82"/>
        <v>SINAPI-I 39965</v>
      </c>
      <c r="B5275" s="367" t="s">
        <v>8342</v>
      </c>
      <c r="C5275" s="367">
        <v>39965</v>
      </c>
      <c r="D5275" s="368" t="s">
        <v>17826</v>
      </c>
      <c r="E5275" s="367" t="s">
        <v>8464</v>
      </c>
      <c r="F5275" s="367" t="s">
        <v>17827</v>
      </c>
      <c r="G5275" s="367" t="s">
        <v>17827</v>
      </c>
    </row>
    <row r="5276" spans="1:7" ht="33.75">
      <c r="A5276" s="366" t="str">
        <f t="shared" si="82"/>
        <v>SINAPI-I 39964</v>
      </c>
      <c r="B5276" s="367" t="s">
        <v>8342</v>
      </c>
      <c r="C5276" s="367">
        <v>39964</v>
      </c>
      <c r="D5276" s="368" t="s">
        <v>17828</v>
      </c>
      <c r="E5276" s="367" t="s">
        <v>8464</v>
      </c>
      <c r="F5276" s="367" t="s">
        <v>17829</v>
      </c>
      <c r="G5276" s="367" t="s">
        <v>17829</v>
      </c>
    </row>
    <row r="5277" spans="1:7" ht="22.5">
      <c r="A5277" s="366" t="str">
        <f t="shared" si="82"/>
        <v>SINAPI-I 40865</v>
      </c>
      <c r="B5277" s="367" t="s">
        <v>8342</v>
      </c>
      <c r="C5277" s="367">
        <v>40865</v>
      </c>
      <c r="D5277" s="368" t="s">
        <v>17830</v>
      </c>
      <c r="E5277" s="367" t="s">
        <v>8327</v>
      </c>
      <c r="F5277" s="367" t="s">
        <v>10592</v>
      </c>
      <c r="G5277" s="367" t="s">
        <v>10592</v>
      </c>
    </row>
    <row r="5278" spans="1:7" ht="33.75">
      <c r="A5278" s="366" t="str">
        <f t="shared" si="82"/>
        <v>SINAPI-I 42172</v>
      </c>
      <c r="B5278" s="367" t="s">
        <v>8342</v>
      </c>
      <c r="C5278" s="367">
        <v>42172</v>
      </c>
      <c r="D5278" s="368" t="s">
        <v>17831</v>
      </c>
      <c r="E5278" s="367" t="s">
        <v>8464</v>
      </c>
      <c r="F5278" s="367" t="s">
        <v>8490</v>
      </c>
      <c r="G5278" s="367" t="s">
        <v>8490</v>
      </c>
    </row>
    <row r="5279" spans="1:7" ht="22.5">
      <c r="A5279" s="366" t="str">
        <f t="shared" si="82"/>
        <v>SINAPI-I 42001</v>
      </c>
      <c r="B5279" s="367" t="s">
        <v>8342</v>
      </c>
      <c r="C5279" s="367">
        <v>42001</v>
      </c>
      <c r="D5279" s="368" t="s">
        <v>17832</v>
      </c>
      <c r="E5279" s="367" t="s">
        <v>8523</v>
      </c>
      <c r="F5279" s="367" t="s">
        <v>17833</v>
      </c>
      <c r="G5279" s="367" t="s">
        <v>17833</v>
      </c>
    </row>
    <row r="5280" spans="1:7" ht="22.5">
      <c r="A5280" s="366" t="str">
        <f t="shared" si="82"/>
        <v>SINAPI-I 41998</v>
      </c>
      <c r="B5280" s="367" t="s">
        <v>8342</v>
      </c>
      <c r="C5280" s="367">
        <v>41998</v>
      </c>
      <c r="D5280" s="368" t="s">
        <v>17834</v>
      </c>
      <c r="E5280" s="367" t="s">
        <v>8523</v>
      </c>
      <c r="F5280" s="367" t="s">
        <v>17835</v>
      </c>
      <c r="G5280" s="367" t="s">
        <v>17835</v>
      </c>
    </row>
    <row r="5281" spans="1:8" ht="22.5">
      <c r="A5281" s="366" t="str">
        <f t="shared" si="82"/>
        <v>SINAPI-I 41999</v>
      </c>
      <c r="B5281" s="367" t="s">
        <v>8342</v>
      </c>
      <c r="C5281" s="367">
        <v>41999</v>
      </c>
      <c r="D5281" s="368" t="s">
        <v>17836</v>
      </c>
      <c r="E5281" s="367" t="s">
        <v>8523</v>
      </c>
      <c r="F5281" s="367" t="s">
        <v>17837</v>
      </c>
      <c r="G5281" s="367" t="s">
        <v>17837</v>
      </c>
    </row>
    <row r="5282" spans="1:8" ht="22.5">
      <c r="A5282" s="366" t="str">
        <f t="shared" si="82"/>
        <v>SINAPI-I 42000</v>
      </c>
      <c r="B5282" s="367" t="s">
        <v>8342</v>
      </c>
      <c r="C5282" s="367">
        <v>42000</v>
      </c>
      <c r="D5282" s="368" t="s">
        <v>17838</v>
      </c>
      <c r="E5282" s="367" t="s">
        <v>8523</v>
      </c>
      <c r="F5282" s="367" t="s">
        <v>17839</v>
      </c>
      <c r="G5282" s="367" t="s">
        <v>17839</v>
      </c>
    </row>
    <row r="5283" spans="1:8" ht="22.5">
      <c r="A5283" s="366" t="str">
        <f t="shared" si="82"/>
        <v>SINAPI 97141</v>
      </c>
      <c r="B5283" s="367" t="s">
        <v>8324</v>
      </c>
      <c r="C5283" s="367" t="s">
        <v>17840</v>
      </c>
      <c r="D5283" s="368" t="s">
        <v>17841</v>
      </c>
      <c r="E5283" s="367" t="s">
        <v>8523</v>
      </c>
      <c r="F5283" s="367" t="s">
        <v>11888</v>
      </c>
      <c r="G5283" s="367" t="s">
        <v>8992</v>
      </c>
      <c r="H5283" s="366" t="s">
        <v>17842</v>
      </c>
    </row>
    <row r="5284" spans="1:8" ht="22.5">
      <c r="A5284" s="366" t="str">
        <f t="shared" si="82"/>
        <v>SINAPI 97142</v>
      </c>
      <c r="B5284" s="367" t="s">
        <v>8324</v>
      </c>
      <c r="C5284" s="367" t="s">
        <v>17843</v>
      </c>
      <c r="D5284" s="368" t="s">
        <v>17844</v>
      </c>
      <c r="E5284" s="367" t="s">
        <v>8523</v>
      </c>
      <c r="F5284" s="367" t="s">
        <v>12338</v>
      </c>
      <c r="G5284" s="367" t="s">
        <v>12310</v>
      </c>
    </row>
    <row r="5285" spans="1:8" ht="22.5">
      <c r="A5285" s="366" t="str">
        <f t="shared" si="82"/>
        <v>SINAPI 97143</v>
      </c>
      <c r="B5285" s="367" t="s">
        <v>8324</v>
      </c>
      <c r="C5285" s="367" t="s">
        <v>17845</v>
      </c>
      <c r="D5285" s="368" t="s">
        <v>17846</v>
      </c>
      <c r="E5285" s="367" t="s">
        <v>8523</v>
      </c>
      <c r="F5285" s="367" t="s">
        <v>17847</v>
      </c>
      <c r="G5285" s="367" t="s">
        <v>10636</v>
      </c>
    </row>
    <row r="5286" spans="1:8" ht="22.5">
      <c r="A5286" s="366" t="str">
        <f t="shared" si="82"/>
        <v>SINAPI 97144</v>
      </c>
      <c r="B5286" s="367" t="s">
        <v>8324</v>
      </c>
      <c r="C5286" s="367" t="s">
        <v>17848</v>
      </c>
      <c r="D5286" s="368" t="s">
        <v>17849</v>
      </c>
      <c r="E5286" s="367" t="s">
        <v>8523</v>
      </c>
      <c r="F5286" s="367" t="s">
        <v>17850</v>
      </c>
      <c r="G5286" s="367" t="s">
        <v>10237</v>
      </c>
    </row>
    <row r="5287" spans="1:8" ht="22.5">
      <c r="A5287" s="366" t="str">
        <f t="shared" si="82"/>
        <v>SINAPI 97145</v>
      </c>
      <c r="B5287" s="367" t="s">
        <v>8324</v>
      </c>
      <c r="C5287" s="367" t="s">
        <v>17851</v>
      </c>
      <c r="D5287" s="368" t="s">
        <v>17852</v>
      </c>
      <c r="E5287" s="367" t="s">
        <v>8523</v>
      </c>
      <c r="F5287" s="367" t="s">
        <v>17853</v>
      </c>
      <c r="G5287" s="367" t="s">
        <v>17854</v>
      </c>
    </row>
    <row r="5288" spans="1:8" ht="22.5">
      <c r="A5288" s="366" t="str">
        <f t="shared" si="82"/>
        <v>SINAPI 97146</v>
      </c>
      <c r="B5288" s="367" t="s">
        <v>8324</v>
      </c>
      <c r="C5288" s="367" t="s">
        <v>17855</v>
      </c>
      <c r="D5288" s="368" t="s">
        <v>17856</v>
      </c>
      <c r="E5288" s="367" t="s">
        <v>8523</v>
      </c>
      <c r="F5288" s="367" t="s">
        <v>9506</v>
      </c>
      <c r="G5288" s="367" t="s">
        <v>17857</v>
      </c>
    </row>
    <row r="5289" spans="1:8" ht="22.5">
      <c r="A5289" s="366" t="str">
        <f t="shared" si="82"/>
        <v>SINAPI 97147</v>
      </c>
      <c r="B5289" s="367" t="s">
        <v>8324</v>
      </c>
      <c r="C5289" s="367" t="s">
        <v>17858</v>
      </c>
      <c r="D5289" s="368" t="s">
        <v>17859</v>
      </c>
      <c r="E5289" s="367" t="s">
        <v>8523</v>
      </c>
      <c r="F5289" s="367" t="s">
        <v>13069</v>
      </c>
      <c r="G5289" s="367" t="s">
        <v>17860</v>
      </c>
    </row>
    <row r="5290" spans="1:8" ht="22.5">
      <c r="A5290" s="366" t="str">
        <f t="shared" si="82"/>
        <v>SINAPI 97148</v>
      </c>
      <c r="B5290" s="367" t="s">
        <v>8324</v>
      </c>
      <c r="C5290" s="367" t="s">
        <v>17861</v>
      </c>
      <c r="D5290" s="368" t="s">
        <v>17862</v>
      </c>
      <c r="E5290" s="367" t="s">
        <v>8523</v>
      </c>
      <c r="F5290" s="367" t="s">
        <v>17863</v>
      </c>
      <c r="G5290" s="367" t="s">
        <v>12197</v>
      </c>
    </row>
    <row r="5291" spans="1:8" ht="22.5">
      <c r="A5291" s="366" t="str">
        <f t="shared" si="82"/>
        <v>SINAPI 97149</v>
      </c>
      <c r="B5291" s="367" t="s">
        <v>8324</v>
      </c>
      <c r="C5291" s="367" t="s">
        <v>17864</v>
      </c>
      <c r="D5291" s="368" t="s">
        <v>17865</v>
      </c>
      <c r="E5291" s="367" t="s">
        <v>8523</v>
      </c>
      <c r="F5291" s="367" t="s">
        <v>17866</v>
      </c>
      <c r="G5291" s="367" t="s">
        <v>16683</v>
      </c>
    </row>
    <row r="5292" spans="1:8" ht="22.5">
      <c r="A5292" s="366" t="str">
        <f t="shared" si="82"/>
        <v>SINAPI 97150</v>
      </c>
      <c r="B5292" s="367" t="s">
        <v>8324</v>
      </c>
      <c r="C5292" s="367" t="s">
        <v>17867</v>
      </c>
      <c r="D5292" s="368" t="s">
        <v>17868</v>
      </c>
      <c r="E5292" s="367" t="s">
        <v>8523</v>
      </c>
      <c r="F5292" s="367" t="s">
        <v>17869</v>
      </c>
      <c r="G5292" s="367" t="s">
        <v>17870</v>
      </c>
    </row>
    <row r="5293" spans="1:8" ht="22.5">
      <c r="A5293" s="366" t="str">
        <f t="shared" si="82"/>
        <v>SINAPI 97151</v>
      </c>
      <c r="B5293" s="367" t="s">
        <v>8324</v>
      </c>
      <c r="C5293" s="367" t="s">
        <v>17871</v>
      </c>
      <c r="D5293" s="368" t="s">
        <v>17872</v>
      </c>
      <c r="E5293" s="367" t="s">
        <v>8523</v>
      </c>
      <c r="F5293" s="367" t="s">
        <v>17873</v>
      </c>
      <c r="G5293" s="367" t="s">
        <v>17874</v>
      </c>
    </row>
    <row r="5294" spans="1:8" ht="22.5">
      <c r="A5294" s="366" t="str">
        <f t="shared" si="82"/>
        <v>SINAPI 97152</v>
      </c>
      <c r="B5294" s="367" t="s">
        <v>8324</v>
      </c>
      <c r="C5294" s="367" t="s">
        <v>17875</v>
      </c>
      <c r="D5294" s="368" t="s">
        <v>17876</v>
      </c>
      <c r="E5294" s="367" t="s">
        <v>8523</v>
      </c>
      <c r="F5294" s="367" t="s">
        <v>17877</v>
      </c>
      <c r="G5294" s="367" t="s">
        <v>17878</v>
      </c>
    </row>
    <row r="5295" spans="1:8" ht="22.5">
      <c r="A5295" s="366" t="str">
        <f t="shared" si="82"/>
        <v>SINAPI 97153</v>
      </c>
      <c r="B5295" s="367" t="s">
        <v>8324</v>
      </c>
      <c r="C5295" s="367" t="s">
        <v>17879</v>
      </c>
      <c r="D5295" s="368" t="s">
        <v>17880</v>
      </c>
      <c r="E5295" s="367" t="s">
        <v>8523</v>
      </c>
      <c r="F5295" s="367" t="s">
        <v>9611</v>
      </c>
      <c r="G5295" s="367" t="s">
        <v>17881</v>
      </c>
    </row>
    <row r="5296" spans="1:8" ht="22.5">
      <c r="A5296" s="366" t="str">
        <f t="shared" si="82"/>
        <v>SINAPI 97154</v>
      </c>
      <c r="B5296" s="367" t="s">
        <v>8324</v>
      </c>
      <c r="C5296" s="367" t="s">
        <v>17882</v>
      </c>
      <c r="D5296" s="368" t="s">
        <v>17883</v>
      </c>
      <c r="E5296" s="367" t="s">
        <v>8523</v>
      </c>
      <c r="F5296" s="367" t="s">
        <v>17884</v>
      </c>
      <c r="G5296" s="367" t="s">
        <v>17885</v>
      </c>
    </row>
    <row r="5297" spans="1:7" ht="22.5">
      <c r="A5297" s="366" t="str">
        <f t="shared" si="82"/>
        <v>SINAPI 97155</v>
      </c>
      <c r="B5297" s="367" t="s">
        <v>8324</v>
      </c>
      <c r="C5297" s="367" t="s">
        <v>17886</v>
      </c>
      <c r="D5297" s="368" t="s">
        <v>17887</v>
      </c>
      <c r="E5297" s="367" t="s">
        <v>8523</v>
      </c>
      <c r="F5297" s="367" t="s">
        <v>17888</v>
      </c>
      <c r="G5297" s="367" t="s">
        <v>17889</v>
      </c>
    </row>
    <row r="5298" spans="1:7" ht="22.5">
      <c r="A5298" s="366" t="str">
        <f t="shared" si="82"/>
        <v>SINAPI 97156</v>
      </c>
      <c r="B5298" s="367" t="s">
        <v>8324</v>
      </c>
      <c r="C5298" s="367" t="s">
        <v>17890</v>
      </c>
      <c r="D5298" s="368" t="s">
        <v>17891</v>
      </c>
      <c r="E5298" s="367" t="s">
        <v>8523</v>
      </c>
      <c r="F5298" s="367" t="s">
        <v>17242</v>
      </c>
      <c r="G5298" s="367" t="s">
        <v>17892</v>
      </c>
    </row>
    <row r="5299" spans="1:7" ht="22.5">
      <c r="A5299" s="366" t="str">
        <f t="shared" si="82"/>
        <v>SINAPI 97157</v>
      </c>
      <c r="B5299" s="367" t="s">
        <v>8324</v>
      </c>
      <c r="C5299" s="367" t="s">
        <v>17893</v>
      </c>
      <c r="D5299" s="368" t="s">
        <v>17894</v>
      </c>
      <c r="E5299" s="367" t="s">
        <v>8523</v>
      </c>
      <c r="F5299" s="367" t="s">
        <v>17895</v>
      </c>
      <c r="G5299" s="367" t="s">
        <v>16246</v>
      </c>
    </row>
    <row r="5300" spans="1:7" ht="22.5">
      <c r="A5300" s="366" t="str">
        <f t="shared" si="82"/>
        <v>SINAPI 97158</v>
      </c>
      <c r="B5300" s="367" t="s">
        <v>8324</v>
      </c>
      <c r="C5300" s="367" t="s">
        <v>17896</v>
      </c>
      <c r="D5300" s="368" t="s">
        <v>17897</v>
      </c>
      <c r="E5300" s="367" t="s">
        <v>8523</v>
      </c>
      <c r="F5300" s="367" t="s">
        <v>14532</v>
      </c>
      <c r="G5300" s="367" t="s">
        <v>14967</v>
      </c>
    </row>
    <row r="5301" spans="1:7" ht="22.5">
      <c r="A5301" s="366" t="str">
        <f t="shared" si="82"/>
        <v>SINAPI 97159</v>
      </c>
      <c r="B5301" s="367" t="s">
        <v>8324</v>
      </c>
      <c r="C5301" s="367" t="s">
        <v>17898</v>
      </c>
      <c r="D5301" s="368" t="s">
        <v>17899</v>
      </c>
      <c r="E5301" s="367" t="s">
        <v>8523</v>
      </c>
      <c r="F5301" s="367" t="s">
        <v>12828</v>
      </c>
      <c r="G5301" s="367" t="s">
        <v>13361</v>
      </c>
    </row>
    <row r="5302" spans="1:7" ht="22.5">
      <c r="A5302" s="366" t="str">
        <f t="shared" si="82"/>
        <v>SINAPI 97160</v>
      </c>
      <c r="B5302" s="367" t="s">
        <v>8324</v>
      </c>
      <c r="C5302" s="367" t="s">
        <v>17900</v>
      </c>
      <c r="D5302" s="368" t="s">
        <v>17901</v>
      </c>
      <c r="E5302" s="367" t="s">
        <v>8523</v>
      </c>
      <c r="F5302" s="367" t="s">
        <v>17902</v>
      </c>
      <c r="G5302" s="367" t="s">
        <v>11213</v>
      </c>
    </row>
    <row r="5303" spans="1:7" ht="22.5">
      <c r="A5303" s="366" t="str">
        <f t="shared" si="82"/>
        <v>SINAPI 97161</v>
      </c>
      <c r="B5303" s="367" t="s">
        <v>8324</v>
      </c>
      <c r="C5303" s="367" t="s">
        <v>17903</v>
      </c>
      <c r="D5303" s="368" t="s">
        <v>17904</v>
      </c>
      <c r="E5303" s="367" t="s">
        <v>8523</v>
      </c>
      <c r="F5303" s="367" t="s">
        <v>17905</v>
      </c>
      <c r="G5303" s="367" t="s">
        <v>17906</v>
      </c>
    </row>
    <row r="5304" spans="1:7" ht="22.5">
      <c r="A5304" s="366" t="str">
        <f t="shared" si="82"/>
        <v>SINAPI 97162</v>
      </c>
      <c r="B5304" s="367" t="s">
        <v>8324</v>
      </c>
      <c r="C5304" s="367" t="s">
        <v>17907</v>
      </c>
      <c r="D5304" s="368" t="s">
        <v>17908</v>
      </c>
      <c r="E5304" s="367" t="s">
        <v>8523</v>
      </c>
      <c r="F5304" s="367" t="s">
        <v>11110</v>
      </c>
      <c r="G5304" s="367" t="s">
        <v>17909</v>
      </c>
    </row>
    <row r="5305" spans="1:7" ht="22.5">
      <c r="A5305" s="366" t="str">
        <f t="shared" si="82"/>
        <v>SINAPI 97163</v>
      </c>
      <c r="B5305" s="367" t="s">
        <v>8324</v>
      </c>
      <c r="C5305" s="367" t="s">
        <v>17910</v>
      </c>
      <c r="D5305" s="368" t="s">
        <v>17911</v>
      </c>
      <c r="E5305" s="367" t="s">
        <v>8523</v>
      </c>
      <c r="F5305" s="367" t="s">
        <v>11997</v>
      </c>
      <c r="G5305" s="367" t="s">
        <v>17912</v>
      </c>
    </row>
    <row r="5306" spans="1:7" ht="22.5">
      <c r="A5306" s="366" t="str">
        <f t="shared" si="82"/>
        <v>SINAPI 97164</v>
      </c>
      <c r="B5306" s="367" t="s">
        <v>8324</v>
      </c>
      <c r="C5306" s="367" t="s">
        <v>17913</v>
      </c>
      <c r="D5306" s="368" t="s">
        <v>17914</v>
      </c>
      <c r="E5306" s="367" t="s">
        <v>8523</v>
      </c>
      <c r="F5306" s="367" t="s">
        <v>17915</v>
      </c>
      <c r="G5306" s="367" t="s">
        <v>17916</v>
      </c>
    </row>
    <row r="5307" spans="1:7" ht="22.5">
      <c r="A5307" s="366" t="str">
        <f t="shared" si="82"/>
        <v>SINAPI 97165</v>
      </c>
      <c r="B5307" s="367" t="s">
        <v>8324</v>
      </c>
      <c r="C5307" s="367" t="s">
        <v>17917</v>
      </c>
      <c r="D5307" s="368" t="s">
        <v>17918</v>
      </c>
      <c r="E5307" s="367" t="s">
        <v>8523</v>
      </c>
      <c r="F5307" s="367" t="s">
        <v>17919</v>
      </c>
      <c r="G5307" s="367" t="s">
        <v>17920</v>
      </c>
    </row>
    <row r="5308" spans="1:7" ht="22.5">
      <c r="A5308" s="366" t="str">
        <f t="shared" si="82"/>
        <v>SINAPI 97166</v>
      </c>
      <c r="B5308" s="367" t="s">
        <v>8324</v>
      </c>
      <c r="C5308" s="367" t="s">
        <v>17921</v>
      </c>
      <c r="D5308" s="368" t="s">
        <v>17922</v>
      </c>
      <c r="E5308" s="367" t="s">
        <v>8523</v>
      </c>
      <c r="F5308" s="367" t="s">
        <v>10664</v>
      </c>
      <c r="G5308" s="367" t="s">
        <v>10441</v>
      </c>
    </row>
    <row r="5309" spans="1:7" ht="22.5">
      <c r="A5309" s="366" t="str">
        <f t="shared" si="82"/>
        <v>SINAPI 97167</v>
      </c>
      <c r="B5309" s="367" t="s">
        <v>8324</v>
      </c>
      <c r="C5309" s="367" t="s">
        <v>17923</v>
      </c>
      <c r="D5309" s="368" t="s">
        <v>17924</v>
      </c>
      <c r="E5309" s="367" t="s">
        <v>8523</v>
      </c>
      <c r="F5309" s="367" t="s">
        <v>10513</v>
      </c>
      <c r="G5309" s="367" t="s">
        <v>11087</v>
      </c>
    </row>
    <row r="5310" spans="1:7" ht="22.5">
      <c r="A5310" s="366" t="str">
        <f t="shared" si="82"/>
        <v>SINAPI 97168</v>
      </c>
      <c r="B5310" s="367" t="s">
        <v>8324</v>
      </c>
      <c r="C5310" s="367" t="s">
        <v>17925</v>
      </c>
      <c r="D5310" s="368" t="s">
        <v>17926</v>
      </c>
      <c r="E5310" s="367" t="s">
        <v>8523</v>
      </c>
      <c r="F5310" s="367" t="s">
        <v>17121</v>
      </c>
      <c r="G5310" s="367" t="s">
        <v>17927</v>
      </c>
    </row>
    <row r="5311" spans="1:7" ht="22.5">
      <c r="A5311" s="366" t="str">
        <f t="shared" si="82"/>
        <v>SINAPI 97169</v>
      </c>
      <c r="B5311" s="367" t="s">
        <v>8324</v>
      </c>
      <c r="C5311" s="367" t="s">
        <v>17928</v>
      </c>
      <c r="D5311" s="368" t="s">
        <v>17929</v>
      </c>
      <c r="E5311" s="367" t="s">
        <v>8523</v>
      </c>
      <c r="F5311" s="367" t="s">
        <v>13030</v>
      </c>
      <c r="G5311" s="367" t="s">
        <v>17930</v>
      </c>
    </row>
    <row r="5312" spans="1:7" ht="22.5">
      <c r="A5312" s="366" t="str">
        <f t="shared" si="82"/>
        <v>SINAPI 97170</v>
      </c>
      <c r="B5312" s="367" t="s">
        <v>8324</v>
      </c>
      <c r="C5312" s="367" t="s">
        <v>17931</v>
      </c>
      <c r="D5312" s="368" t="s">
        <v>17932</v>
      </c>
      <c r="E5312" s="367" t="s">
        <v>8523</v>
      </c>
      <c r="F5312" s="367" t="s">
        <v>17933</v>
      </c>
      <c r="G5312" s="367" t="s">
        <v>10452</v>
      </c>
    </row>
    <row r="5313" spans="1:7" ht="22.5">
      <c r="A5313" s="366" t="str">
        <f t="shared" si="82"/>
        <v>SINAPI 97171</v>
      </c>
      <c r="B5313" s="367" t="s">
        <v>8324</v>
      </c>
      <c r="C5313" s="367" t="s">
        <v>17934</v>
      </c>
      <c r="D5313" s="368" t="s">
        <v>17935</v>
      </c>
      <c r="E5313" s="367" t="s">
        <v>8523</v>
      </c>
      <c r="F5313" s="367" t="s">
        <v>17936</v>
      </c>
      <c r="G5313" s="367" t="s">
        <v>17937</v>
      </c>
    </row>
    <row r="5314" spans="1:7" ht="22.5">
      <c r="A5314" s="366" t="str">
        <f t="shared" si="82"/>
        <v>SINAPI 97172</v>
      </c>
      <c r="B5314" s="367" t="s">
        <v>8324</v>
      </c>
      <c r="C5314" s="367" t="s">
        <v>17938</v>
      </c>
      <c r="D5314" s="368" t="s">
        <v>17939</v>
      </c>
      <c r="E5314" s="367" t="s">
        <v>8523</v>
      </c>
      <c r="F5314" s="367" t="s">
        <v>17940</v>
      </c>
      <c r="G5314" s="367" t="s">
        <v>17941</v>
      </c>
    </row>
    <row r="5315" spans="1:7" ht="22.5">
      <c r="A5315" s="366" t="str">
        <f t="shared" si="82"/>
        <v>SINAPI 97173</v>
      </c>
      <c r="B5315" s="367" t="s">
        <v>8324</v>
      </c>
      <c r="C5315" s="367" t="s">
        <v>17942</v>
      </c>
      <c r="D5315" s="368" t="s">
        <v>17943</v>
      </c>
      <c r="E5315" s="367" t="s">
        <v>8523</v>
      </c>
      <c r="F5315" s="367" t="s">
        <v>17944</v>
      </c>
      <c r="G5315" s="367" t="s">
        <v>17945</v>
      </c>
    </row>
    <row r="5316" spans="1:7" ht="22.5">
      <c r="A5316" s="366" t="str">
        <f t="shared" si="82"/>
        <v>SINAPI 97174</v>
      </c>
      <c r="B5316" s="367" t="s">
        <v>8324</v>
      </c>
      <c r="C5316" s="367" t="s">
        <v>17946</v>
      </c>
      <c r="D5316" s="368" t="s">
        <v>17947</v>
      </c>
      <c r="E5316" s="367" t="s">
        <v>8523</v>
      </c>
      <c r="F5316" s="367" t="s">
        <v>17948</v>
      </c>
      <c r="G5316" s="367" t="s">
        <v>17949</v>
      </c>
    </row>
    <row r="5317" spans="1:7" ht="22.5">
      <c r="A5317" s="366" t="str">
        <f t="shared" si="82"/>
        <v>SINAPI 97175</v>
      </c>
      <c r="B5317" s="367" t="s">
        <v>8324</v>
      </c>
      <c r="C5317" s="367" t="s">
        <v>17950</v>
      </c>
      <c r="D5317" s="368" t="s">
        <v>17951</v>
      </c>
      <c r="E5317" s="367" t="s">
        <v>8523</v>
      </c>
      <c r="F5317" s="367" t="s">
        <v>12659</v>
      </c>
      <c r="G5317" s="367" t="s">
        <v>13246</v>
      </c>
    </row>
    <row r="5318" spans="1:7" ht="22.5">
      <c r="A5318" s="366" t="str">
        <f t="shared" si="82"/>
        <v>SINAPI 97176</v>
      </c>
      <c r="B5318" s="367" t="s">
        <v>8324</v>
      </c>
      <c r="C5318" s="367" t="s">
        <v>17952</v>
      </c>
      <c r="D5318" s="368" t="s">
        <v>17953</v>
      </c>
      <c r="E5318" s="367" t="s">
        <v>8523</v>
      </c>
      <c r="F5318" s="367" t="s">
        <v>9028</v>
      </c>
      <c r="G5318" s="367" t="s">
        <v>17954</v>
      </c>
    </row>
    <row r="5319" spans="1:7" ht="22.5">
      <c r="A5319" s="366" t="str">
        <f t="shared" ref="A5319:A5382" si="83">CONCATENAR</f>
        <v>SINAPI 97177</v>
      </c>
      <c r="B5319" s="367" t="s">
        <v>8324</v>
      </c>
      <c r="C5319" s="367" t="s">
        <v>17955</v>
      </c>
      <c r="D5319" s="368" t="s">
        <v>17956</v>
      </c>
      <c r="E5319" s="367" t="s">
        <v>8523</v>
      </c>
      <c r="F5319" s="367" t="s">
        <v>17957</v>
      </c>
      <c r="G5319" s="367" t="s">
        <v>11425</v>
      </c>
    </row>
    <row r="5320" spans="1:7" ht="22.5">
      <c r="A5320" s="366" t="str">
        <f t="shared" si="83"/>
        <v>SINAPI 97178</v>
      </c>
      <c r="B5320" s="367" t="s">
        <v>8324</v>
      </c>
      <c r="C5320" s="367" t="s">
        <v>17958</v>
      </c>
      <c r="D5320" s="368" t="s">
        <v>17959</v>
      </c>
      <c r="E5320" s="367" t="s">
        <v>8523</v>
      </c>
      <c r="F5320" s="367" t="s">
        <v>15184</v>
      </c>
      <c r="G5320" s="367" t="s">
        <v>17960</v>
      </c>
    </row>
    <row r="5321" spans="1:7" ht="22.5">
      <c r="A5321" s="366" t="str">
        <f t="shared" si="83"/>
        <v>SINAPI 97179</v>
      </c>
      <c r="B5321" s="367" t="s">
        <v>8324</v>
      </c>
      <c r="C5321" s="367" t="s">
        <v>17961</v>
      </c>
      <c r="D5321" s="368" t="s">
        <v>17962</v>
      </c>
      <c r="E5321" s="367" t="s">
        <v>8523</v>
      </c>
      <c r="F5321" s="367" t="s">
        <v>17963</v>
      </c>
      <c r="G5321" s="367" t="s">
        <v>17964</v>
      </c>
    </row>
    <row r="5322" spans="1:7" ht="22.5">
      <c r="A5322" s="366" t="str">
        <f t="shared" si="83"/>
        <v>SINAPI 97180</v>
      </c>
      <c r="B5322" s="367" t="s">
        <v>8324</v>
      </c>
      <c r="C5322" s="367" t="s">
        <v>17965</v>
      </c>
      <c r="D5322" s="368" t="s">
        <v>17966</v>
      </c>
      <c r="E5322" s="367" t="s">
        <v>8523</v>
      </c>
      <c r="F5322" s="367" t="s">
        <v>14553</v>
      </c>
      <c r="G5322" s="367" t="s">
        <v>17967</v>
      </c>
    </row>
    <row r="5323" spans="1:7" ht="22.5">
      <c r="A5323" s="366" t="str">
        <f t="shared" si="83"/>
        <v>SINAPI 97181</v>
      </c>
      <c r="B5323" s="367" t="s">
        <v>8324</v>
      </c>
      <c r="C5323" s="367" t="s">
        <v>17968</v>
      </c>
      <c r="D5323" s="368" t="s">
        <v>17969</v>
      </c>
      <c r="E5323" s="367" t="s">
        <v>8523</v>
      </c>
      <c r="F5323" s="367" t="s">
        <v>17970</v>
      </c>
      <c r="G5323" s="367" t="s">
        <v>17971</v>
      </c>
    </row>
    <row r="5324" spans="1:7" ht="22.5">
      <c r="A5324" s="366" t="str">
        <f t="shared" si="83"/>
        <v>SINAPI 97182</v>
      </c>
      <c r="B5324" s="367" t="s">
        <v>8324</v>
      </c>
      <c r="C5324" s="367" t="s">
        <v>17972</v>
      </c>
      <c r="D5324" s="368" t="s">
        <v>17973</v>
      </c>
      <c r="E5324" s="367" t="s">
        <v>8523</v>
      </c>
      <c r="F5324" s="367" t="s">
        <v>17974</v>
      </c>
      <c r="G5324" s="367" t="s">
        <v>17975</v>
      </c>
    </row>
    <row r="5325" spans="1:7" ht="22.5">
      <c r="A5325" s="366" t="str">
        <f t="shared" si="83"/>
        <v>SINAPI 97183</v>
      </c>
      <c r="B5325" s="367" t="s">
        <v>8324</v>
      </c>
      <c r="C5325" s="367" t="s">
        <v>17976</v>
      </c>
      <c r="D5325" s="368" t="s">
        <v>17977</v>
      </c>
      <c r="E5325" s="367" t="s">
        <v>8523</v>
      </c>
      <c r="F5325" s="367" t="s">
        <v>17978</v>
      </c>
      <c r="G5325" s="367" t="s">
        <v>17979</v>
      </c>
    </row>
    <row r="5326" spans="1:7" ht="22.5">
      <c r="A5326" s="366" t="str">
        <f t="shared" si="83"/>
        <v>SINAPI 97184</v>
      </c>
      <c r="B5326" s="367" t="s">
        <v>8324</v>
      </c>
      <c r="C5326" s="367" t="s">
        <v>17980</v>
      </c>
      <c r="D5326" s="368" t="s">
        <v>17981</v>
      </c>
      <c r="E5326" s="367" t="s">
        <v>8523</v>
      </c>
      <c r="F5326" s="367" t="s">
        <v>17982</v>
      </c>
      <c r="G5326" s="367" t="s">
        <v>11952</v>
      </c>
    </row>
    <row r="5327" spans="1:7" ht="22.5">
      <c r="A5327" s="366" t="str">
        <f t="shared" si="83"/>
        <v>SINAPI 97185</v>
      </c>
      <c r="B5327" s="367" t="s">
        <v>8324</v>
      </c>
      <c r="C5327" s="367" t="s">
        <v>17983</v>
      </c>
      <c r="D5327" s="368" t="s">
        <v>17984</v>
      </c>
      <c r="E5327" s="367" t="s">
        <v>8523</v>
      </c>
      <c r="F5327" s="367" t="s">
        <v>17985</v>
      </c>
      <c r="G5327" s="367" t="s">
        <v>17986</v>
      </c>
    </row>
    <row r="5328" spans="1:7" ht="22.5">
      <c r="A5328" s="366" t="str">
        <f t="shared" si="83"/>
        <v>SINAPI 97186</v>
      </c>
      <c r="B5328" s="367" t="s">
        <v>8324</v>
      </c>
      <c r="C5328" s="367" t="s">
        <v>17987</v>
      </c>
      <c r="D5328" s="368" t="s">
        <v>17988</v>
      </c>
      <c r="E5328" s="367" t="s">
        <v>8523</v>
      </c>
      <c r="F5328" s="367" t="s">
        <v>12508</v>
      </c>
      <c r="G5328" s="367" t="s">
        <v>13700</v>
      </c>
    </row>
    <row r="5329" spans="1:7" ht="22.5">
      <c r="A5329" s="366" t="str">
        <f t="shared" si="83"/>
        <v>SINAPI 97187</v>
      </c>
      <c r="B5329" s="367" t="s">
        <v>8324</v>
      </c>
      <c r="C5329" s="367" t="s">
        <v>17989</v>
      </c>
      <c r="D5329" s="368" t="s">
        <v>17990</v>
      </c>
      <c r="E5329" s="367" t="s">
        <v>8523</v>
      </c>
      <c r="F5329" s="367" t="s">
        <v>17991</v>
      </c>
      <c r="G5329" s="367" t="s">
        <v>17992</v>
      </c>
    </row>
    <row r="5330" spans="1:7" ht="22.5">
      <c r="A5330" s="366" t="str">
        <f t="shared" si="83"/>
        <v>SINAPI 97188</v>
      </c>
      <c r="B5330" s="367" t="s">
        <v>8324</v>
      </c>
      <c r="C5330" s="367" t="s">
        <v>17993</v>
      </c>
      <c r="D5330" s="368" t="s">
        <v>17994</v>
      </c>
      <c r="E5330" s="367" t="s">
        <v>8523</v>
      </c>
      <c r="F5330" s="367" t="s">
        <v>17995</v>
      </c>
      <c r="G5330" s="367" t="s">
        <v>17996</v>
      </c>
    </row>
    <row r="5331" spans="1:7" ht="22.5">
      <c r="A5331" s="366" t="str">
        <f t="shared" si="83"/>
        <v>SINAPI 97189</v>
      </c>
      <c r="B5331" s="367" t="s">
        <v>8324</v>
      </c>
      <c r="C5331" s="367" t="s">
        <v>17997</v>
      </c>
      <c r="D5331" s="368" t="s">
        <v>17998</v>
      </c>
      <c r="E5331" s="367" t="s">
        <v>8523</v>
      </c>
      <c r="F5331" s="367" t="s">
        <v>17999</v>
      </c>
      <c r="G5331" s="367" t="s">
        <v>18000</v>
      </c>
    </row>
    <row r="5332" spans="1:7" ht="22.5">
      <c r="A5332" s="366" t="str">
        <f t="shared" si="83"/>
        <v>SINAPI 97190</v>
      </c>
      <c r="B5332" s="367" t="s">
        <v>8324</v>
      </c>
      <c r="C5332" s="367" t="s">
        <v>18001</v>
      </c>
      <c r="D5332" s="368" t="s">
        <v>18002</v>
      </c>
      <c r="E5332" s="367" t="s">
        <v>8523</v>
      </c>
      <c r="F5332" s="367" t="s">
        <v>18003</v>
      </c>
      <c r="G5332" s="367" t="s">
        <v>18004</v>
      </c>
    </row>
    <row r="5333" spans="1:7" ht="22.5">
      <c r="A5333" s="366" t="str">
        <f t="shared" si="83"/>
        <v>SINAPI 97191</v>
      </c>
      <c r="B5333" s="367" t="s">
        <v>8324</v>
      </c>
      <c r="C5333" s="367" t="s">
        <v>18005</v>
      </c>
      <c r="D5333" s="368" t="s">
        <v>18006</v>
      </c>
      <c r="E5333" s="367" t="s">
        <v>8523</v>
      </c>
      <c r="F5333" s="367" t="s">
        <v>17964</v>
      </c>
      <c r="G5333" s="367" t="s">
        <v>13984</v>
      </c>
    </row>
    <row r="5334" spans="1:7" ht="22.5">
      <c r="A5334" s="366" t="str">
        <f t="shared" si="83"/>
        <v>SINAPI 97192</v>
      </c>
      <c r="B5334" s="367" t="s">
        <v>8324</v>
      </c>
      <c r="C5334" s="367" t="s">
        <v>18007</v>
      </c>
      <c r="D5334" s="368" t="s">
        <v>18008</v>
      </c>
      <c r="E5334" s="367" t="s">
        <v>8523</v>
      </c>
      <c r="F5334" s="367" t="s">
        <v>18009</v>
      </c>
      <c r="G5334" s="367" t="s">
        <v>18010</v>
      </c>
    </row>
    <row r="5335" spans="1:7" ht="22.5">
      <c r="A5335" s="366" t="str">
        <f t="shared" si="83"/>
        <v>SINAPI 90694</v>
      </c>
      <c r="B5335" s="367" t="s">
        <v>8324</v>
      </c>
      <c r="C5335" s="367" t="s">
        <v>18011</v>
      </c>
      <c r="D5335" s="368" t="s">
        <v>18012</v>
      </c>
      <c r="E5335" s="367" t="s">
        <v>8523</v>
      </c>
      <c r="F5335" s="367" t="s">
        <v>18013</v>
      </c>
      <c r="G5335" s="367" t="s">
        <v>11284</v>
      </c>
    </row>
    <row r="5336" spans="1:7" ht="22.5">
      <c r="A5336" s="366" t="str">
        <f t="shared" si="83"/>
        <v>SINAPI 90695</v>
      </c>
      <c r="B5336" s="367" t="s">
        <v>8324</v>
      </c>
      <c r="C5336" s="367" t="s">
        <v>18014</v>
      </c>
      <c r="D5336" s="368" t="s">
        <v>18015</v>
      </c>
      <c r="E5336" s="367" t="s">
        <v>8523</v>
      </c>
      <c r="F5336" s="367" t="s">
        <v>18016</v>
      </c>
      <c r="G5336" s="367" t="s">
        <v>18017</v>
      </c>
    </row>
    <row r="5337" spans="1:7" ht="22.5">
      <c r="A5337" s="366" t="str">
        <f t="shared" si="83"/>
        <v>SINAPI 90696</v>
      </c>
      <c r="B5337" s="367" t="s">
        <v>8324</v>
      </c>
      <c r="C5337" s="367" t="s">
        <v>18018</v>
      </c>
      <c r="D5337" s="368" t="s">
        <v>18019</v>
      </c>
      <c r="E5337" s="367" t="s">
        <v>8523</v>
      </c>
      <c r="F5337" s="367" t="s">
        <v>18020</v>
      </c>
      <c r="G5337" s="367" t="s">
        <v>18021</v>
      </c>
    </row>
    <row r="5338" spans="1:7" ht="22.5">
      <c r="A5338" s="366" t="str">
        <f t="shared" si="83"/>
        <v>SINAPI 90697</v>
      </c>
      <c r="B5338" s="367" t="s">
        <v>8324</v>
      </c>
      <c r="C5338" s="367" t="s">
        <v>18022</v>
      </c>
      <c r="D5338" s="368" t="s">
        <v>18023</v>
      </c>
      <c r="E5338" s="367" t="s">
        <v>8523</v>
      </c>
      <c r="F5338" s="367" t="s">
        <v>18024</v>
      </c>
      <c r="G5338" s="367" t="s">
        <v>18025</v>
      </c>
    </row>
    <row r="5339" spans="1:7" ht="22.5">
      <c r="A5339" s="366" t="str">
        <f t="shared" si="83"/>
        <v>SINAPI 90698</v>
      </c>
      <c r="B5339" s="367" t="s">
        <v>8324</v>
      </c>
      <c r="C5339" s="367" t="s">
        <v>18026</v>
      </c>
      <c r="D5339" s="368" t="s">
        <v>18027</v>
      </c>
      <c r="E5339" s="367" t="s">
        <v>8523</v>
      </c>
      <c r="F5339" s="367" t="s">
        <v>18028</v>
      </c>
      <c r="G5339" s="367" t="s">
        <v>18029</v>
      </c>
    </row>
    <row r="5340" spans="1:7" ht="22.5">
      <c r="A5340" s="366" t="str">
        <f t="shared" si="83"/>
        <v>SINAPI 90699</v>
      </c>
      <c r="B5340" s="367" t="s">
        <v>8324</v>
      </c>
      <c r="C5340" s="367" t="s">
        <v>18030</v>
      </c>
      <c r="D5340" s="368" t="s">
        <v>18031</v>
      </c>
      <c r="E5340" s="367" t="s">
        <v>8523</v>
      </c>
      <c r="F5340" s="367" t="s">
        <v>18032</v>
      </c>
      <c r="G5340" s="367" t="s">
        <v>18033</v>
      </c>
    </row>
    <row r="5341" spans="1:7" ht="22.5">
      <c r="A5341" s="366" t="str">
        <f t="shared" si="83"/>
        <v>SINAPI 90700</v>
      </c>
      <c r="B5341" s="367" t="s">
        <v>8324</v>
      </c>
      <c r="C5341" s="367" t="s">
        <v>18034</v>
      </c>
      <c r="D5341" s="368" t="s">
        <v>18035</v>
      </c>
      <c r="E5341" s="367" t="s">
        <v>8523</v>
      </c>
      <c r="F5341" s="367" t="s">
        <v>18036</v>
      </c>
      <c r="G5341" s="367" t="s">
        <v>18037</v>
      </c>
    </row>
    <row r="5342" spans="1:7" ht="22.5">
      <c r="A5342" s="366" t="str">
        <f t="shared" si="83"/>
        <v>SINAPI 90701</v>
      </c>
      <c r="B5342" s="367" t="s">
        <v>8324</v>
      </c>
      <c r="C5342" s="367" t="s">
        <v>18038</v>
      </c>
      <c r="D5342" s="368" t="s">
        <v>18039</v>
      </c>
      <c r="E5342" s="367" t="s">
        <v>8523</v>
      </c>
      <c r="F5342" s="367" t="s">
        <v>9665</v>
      </c>
      <c r="G5342" s="367" t="s">
        <v>16348</v>
      </c>
    </row>
    <row r="5343" spans="1:7" ht="22.5">
      <c r="A5343" s="366" t="str">
        <f t="shared" si="83"/>
        <v>SINAPI 90702</v>
      </c>
      <c r="B5343" s="367" t="s">
        <v>8324</v>
      </c>
      <c r="C5343" s="367" t="s">
        <v>18040</v>
      </c>
      <c r="D5343" s="368" t="s">
        <v>18041</v>
      </c>
      <c r="E5343" s="367" t="s">
        <v>8523</v>
      </c>
      <c r="F5343" s="367" t="s">
        <v>18042</v>
      </c>
      <c r="G5343" s="367" t="s">
        <v>10049</v>
      </c>
    </row>
    <row r="5344" spans="1:7" ht="22.5">
      <c r="A5344" s="366" t="str">
        <f t="shared" si="83"/>
        <v>SINAPI 90703</v>
      </c>
      <c r="B5344" s="367" t="s">
        <v>8324</v>
      </c>
      <c r="C5344" s="367" t="s">
        <v>18043</v>
      </c>
      <c r="D5344" s="368" t="s">
        <v>18044</v>
      </c>
      <c r="E5344" s="367" t="s">
        <v>8523</v>
      </c>
      <c r="F5344" s="367" t="s">
        <v>16634</v>
      </c>
      <c r="G5344" s="367" t="s">
        <v>18045</v>
      </c>
    </row>
    <row r="5345" spans="1:7" ht="22.5">
      <c r="A5345" s="366" t="str">
        <f t="shared" si="83"/>
        <v>SINAPI 90704</v>
      </c>
      <c r="B5345" s="367" t="s">
        <v>8324</v>
      </c>
      <c r="C5345" s="367" t="s">
        <v>18046</v>
      </c>
      <c r="D5345" s="368" t="s">
        <v>18047</v>
      </c>
      <c r="E5345" s="367" t="s">
        <v>8523</v>
      </c>
      <c r="F5345" s="367" t="s">
        <v>18048</v>
      </c>
      <c r="G5345" s="367" t="s">
        <v>18049</v>
      </c>
    </row>
    <row r="5346" spans="1:7" ht="22.5">
      <c r="A5346" s="366" t="str">
        <f t="shared" si="83"/>
        <v>SINAPI 90705</v>
      </c>
      <c r="B5346" s="367" t="s">
        <v>8324</v>
      </c>
      <c r="C5346" s="367" t="s">
        <v>18050</v>
      </c>
      <c r="D5346" s="368" t="s">
        <v>18051</v>
      </c>
      <c r="E5346" s="367" t="s">
        <v>8523</v>
      </c>
      <c r="F5346" s="367" t="s">
        <v>18052</v>
      </c>
      <c r="G5346" s="367" t="s">
        <v>18053</v>
      </c>
    </row>
    <row r="5347" spans="1:7" ht="22.5">
      <c r="A5347" s="366" t="str">
        <f t="shared" si="83"/>
        <v>SINAPI 90706</v>
      </c>
      <c r="B5347" s="367" t="s">
        <v>8324</v>
      </c>
      <c r="C5347" s="367" t="s">
        <v>18054</v>
      </c>
      <c r="D5347" s="368" t="s">
        <v>18055</v>
      </c>
      <c r="E5347" s="367" t="s">
        <v>8523</v>
      </c>
      <c r="F5347" s="367" t="s">
        <v>18056</v>
      </c>
      <c r="G5347" s="367" t="s">
        <v>18057</v>
      </c>
    </row>
    <row r="5348" spans="1:7" ht="33.75">
      <c r="A5348" s="366" t="str">
        <f t="shared" si="83"/>
        <v>SINAPI 90708</v>
      </c>
      <c r="B5348" s="367" t="s">
        <v>8324</v>
      </c>
      <c r="C5348" s="367" t="s">
        <v>18058</v>
      </c>
      <c r="D5348" s="368" t="s">
        <v>18059</v>
      </c>
      <c r="E5348" s="367" t="s">
        <v>8523</v>
      </c>
      <c r="F5348" s="367" t="s">
        <v>18060</v>
      </c>
      <c r="G5348" s="367" t="s">
        <v>18061</v>
      </c>
    </row>
    <row r="5349" spans="1:7" ht="22.5">
      <c r="A5349" s="366" t="str">
        <f t="shared" si="83"/>
        <v>SINAPI 90709</v>
      </c>
      <c r="B5349" s="367" t="s">
        <v>8324</v>
      </c>
      <c r="C5349" s="367" t="s">
        <v>18062</v>
      </c>
      <c r="D5349" s="368" t="s">
        <v>18063</v>
      </c>
      <c r="E5349" s="367" t="s">
        <v>8523</v>
      </c>
      <c r="F5349" s="367" t="s">
        <v>8960</v>
      </c>
      <c r="G5349" s="367" t="s">
        <v>14704</v>
      </c>
    </row>
    <row r="5350" spans="1:7" ht="22.5">
      <c r="A5350" s="366" t="str">
        <f t="shared" si="83"/>
        <v>SINAPI 90710</v>
      </c>
      <c r="B5350" s="367" t="s">
        <v>8324</v>
      </c>
      <c r="C5350" s="367" t="s">
        <v>18064</v>
      </c>
      <c r="D5350" s="368" t="s">
        <v>18065</v>
      </c>
      <c r="E5350" s="367" t="s">
        <v>8523</v>
      </c>
      <c r="F5350" s="367" t="s">
        <v>18066</v>
      </c>
      <c r="G5350" s="367" t="s">
        <v>18067</v>
      </c>
    </row>
    <row r="5351" spans="1:7" ht="22.5">
      <c r="A5351" s="366" t="str">
        <f t="shared" si="83"/>
        <v>SINAPI 90711</v>
      </c>
      <c r="B5351" s="367" t="s">
        <v>8324</v>
      </c>
      <c r="C5351" s="367" t="s">
        <v>18068</v>
      </c>
      <c r="D5351" s="368" t="s">
        <v>18069</v>
      </c>
      <c r="E5351" s="367" t="s">
        <v>8523</v>
      </c>
      <c r="F5351" s="367" t="s">
        <v>14515</v>
      </c>
      <c r="G5351" s="367" t="s">
        <v>18070</v>
      </c>
    </row>
    <row r="5352" spans="1:7" ht="22.5">
      <c r="A5352" s="366" t="str">
        <f t="shared" si="83"/>
        <v>SINAPI 90712</v>
      </c>
      <c r="B5352" s="367" t="s">
        <v>8324</v>
      </c>
      <c r="C5352" s="367" t="s">
        <v>18071</v>
      </c>
      <c r="D5352" s="368" t="s">
        <v>18072</v>
      </c>
      <c r="E5352" s="367" t="s">
        <v>8523</v>
      </c>
      <c r="F5352" s="367" t="s">
        <v>18073</v>
      </c>
      <c r="G5352" s="367" t="s">
        <v>9483</v>
      </c>
    </row>
    <row r="5353" spans="1:7" ht="22.5">
      <c r="A5353" s="366" t="str">
        <f t="shared" si="83"/>
        <v>SINAPI 90713</v>
      </c>
      <c r="B5353" s="367" t="s">
        <v>8324</v>
      </c>
      <c r="C5353" s="367" t="s">
        <v>18074</v>
      </c>
      <c r="D5353" s="368" t="s">
        <v>18075</v>
      </c>
      <c r="E5353" s="367" t="s">
        <v>8523</v>
      </c>
      <c r="F5353" s="367" t="s">
        <v>18076</v>
      </c>
      <c r="G5353" s="367" t="s">
        <v>18077</v>
      </c>
    </row>
    <row r="5354" spans="1:7" ht="22.5">
      <c r="A5354" s="366" t="str">
        <f t="shared" si="83"/>
        <v>SINAPI 90714</v>
      </c>
      <c r="B5354" s="367" t="s">
        <v>8324</v>
      </c>
      <c r="C5354" s="367" t="s">
        <v>18078</v>
      </c>
      <c r="D5354" s="368" t="s">
        <v>18079</v>
      </c>
      <c r="E5354" s="367" t="s">
        <v>8523</v>
      </c>
      <c r="F5354" s="367" t="s">
        <v>18080</v>
      </c>
      <c r="G5354" s="367" t="s">
        <v>18081</v>
      </c>
    </row>
    <row r="5355" spans="1:7" ht="22.5">
      <c r="A5355" s="366" t="str">
        <f t="shared" si="83"/>
        <v>SINAPI 90715</v>
      </c>
      <c r="B5355" s="367" t="s">
        <v>8324</v>
      </c>
      <c r="C5355" s="367" t="s">
        <v>18082</v>
      </c>
      <c r="D5355" s="368" t="s">
        <v>18083</v>
      </c>
      <c r="E5355" s="367" t="s">
        <v>8523</v>
      </c>
      <c r="F5355" s="367" t="s">
        <v>18084</v>
      </c>
      <c r="G5355" s="367" t="s">
        <v>18085</v>
      </c>
    </row>
    <row r="5356" spans="1:7" ht="22.5">
      <c r="A5356" s="366" t="str">
        <f t="shared" si="83"/>
        <v>SINAPI 90716</v>
      </c>
      <c r="B5356" s="367" t="s">
        <v>8324</v>
      </c>
      <c r="C5356" s="367" t="s">
        <v>18086</v>
      </c>
      <c r="D5356" s="368" t="s">
        <v>18087</v>
      </c>
      <c r="E5356" s="367" t="s">
        <v>8523</v>
      </c>
      <c r="F5356" s="367" t="s">
        <v>18088</v>
      </c>
      <c r="G5356" s="367" t="s">
        <v>18089</v>
      </c>
    </row>
    <row r="5357" spans="1:7" ht="22.5">
      <c r="A5357" s="366" t="str">
        <f t="shared" si="83"/>
        <v>SINAPI 90717</v>
      </c>
      <c r="B5357" s="367" t="s">
        <v>8324</v>
      </c>
      <c r="C5357" s="367" t="s">
        <v>18090</v>
      </c>
      <c r="D5357" s="368" t="s">
        <v>18091</v>
      </c>
      <c r="E5357" s="367" t="s">
        <v>8523</v>
      </c>
      <c r="F5357" s="367" t="s">
        <v>18092</v>
      </c>
      <c r="G5357" s="367" t="s">
        <v>18093</v>
      </c>
    </row>
    <row r="5358" spans="1:7" ht="22.5">
      <c r="A5358" s="366" t="str">
        <f t="shared" si="83"/>
        <v>SINAPI 90718</v>
      </c>
      <c r="B5358" s="367" t="s">
        <v>8324</v>
      </c>
      <c r="C5358" s="367" t="s">
        <v>18094</v>
      </c>
      <c r="D5358" s="368" t="s">
        <v>18095</v>
      </c>
      <c r="E5358" s="367" t="s">
        <v>8523</v>
      </c>
      <c r="F5358" s="367" t="s">
        <v>18096</v>
      </c>
      <c r="G5358" s="367" t="s">
        <v>18097</v>
      </c>
    </row>
    <row r="5359" spans="1:7" ht="22.5">
      <c r="A5359" s="366" t="str">
        <f t="shared" si="83"/>
        <v>SINAPI 90719</v>
      </c>
      <c r="B5359" s="367" t="s">
        <v>8324</v>
      </c>
      <c r="C5359" s="367" t="s">
        <v>18098</v>
      </c>
      <c r="D5359" s="368" t="s">
        <v>18099</v>
      </c>
      <c r="E5359" s="367" t="s">
        <v>8523</v>
      </c>
      <c r="F5359" s="367" t="s">
        <v>18100</v>
      </c>
      <c r="G5359" s="367" t="s">
        <v>18101</v>
      </c>
    </row>
    <row r="5360" spans="1:7" ht="22.5">
      <c r="A5360" s="366" t="str">
        <f t="shared" si="83"/>
        <v>SINAPI 90720</v>
      </c>
      <c r="B5360" s="367" t="s">
        <v>8324</v>
      </c>
      <c r="C5360" s="367" t="s">
        <v>18102</v>
      </c>
      <c r="D5360" s="368" t="s">
        <v>18103</v>
      </c>
      <c r="E5360" s="367" t="s">
        <v>8523</v>
      </c>
      <c r="F5360" s="367" t="s">
        <v>18104</v>
      </c>
      <c r="G5360" s="367" t="s">
        <v>18105</v>
      </c>
    </row>
    <row r="5361" spans="1:7" ht="22.5">
      <c r="A5361" s="366" t="str">
        <f t="shared" si="83"/>
        <v>SINAPI 90721</v>
      </c>
      <c r="B5361" s="367" t="s">
        <v>8324</v>
      </c>
      <c r="C5361" s="367" t="s">
        <v>18106</v>
      </c>
      <c r="D5361" s="368" t="s">
        <v>18107</v>
      </c>
      <c r="E5361" s="367" t="s">
        <v>8523</v>
      </c>
      <c r="F5361" s="367" t="s">
        <v>18108</v>
      </c>
      <c r="G5361" s="367" t="s">
        <v>18109</v>
      </c>
    </row>
    <row r="5362" spans="1:7" ht="33.75">
      <c r="A5362" s="366" t="str">
        <f t="shared" si="83"/>
        <v>SINAPI 90723</v>
      </c>
      <c r="B5362" s="367" t="s">
        <v>8324</v>
      </c>
      <c r="C5362" s="367" t="s">
        <v>18110</v>
      </c>
      <c r="D5362" s="368" t="s">
        <v>18111</v>
      </c>
      <c r="E5362" s="367" t="s">
        <v>8523</v>
      </c>
      <c r="F5362" s="367" t="s">
        <v>18112</v>
      </c>
      <c r="G5362" s="367" t="s">
        <v>18113</v>
      </c>
    </row>
    <row r="5363" spans="1:7" ht="22.5">
      <c r="A5363" s="366" t="str">
        <f t="shared" si="83"/>
        <v>SINAPI 90724</v>
      </c>
      <c r="B5363" s="367" t="s">
        <v>8324</v>
      </c>
      <c r="C5363" s="367" t="s">
        <v>18114</v>
      </c>
      <c r="D5363" s="368" t="s">
        <v>18115</v>
      </c>
      <c r="E5363" s="367" t="s">
        <v>8327</v>
      </c>
      <c r="F5363" s="367" t="s">
        <v>15651</v>
      </c>
      <c r="G5363" s="367" t="s">
        <v>18116</v>
      </c>
    </row>
    <row r="5364" spans="1:7" ht="22.5">
      <c r="A5364" s="366" t="str">
        <f t="shared" si="83"/>
        <v>SINAPI 90725</v>
      </c>
      <c r="B5364" s="367" t="s">
        <v>8324</v>
      </c>
      <c r="C5364" s="367" t="s">
        <v>18117</v>
      </c>
      <c r="D5364" s="368" t="s">
        <v>18118</v>
      </c>
      <c r="E5364" s="367" t="s">
        <v>8327</v>
      </c>
      <c r="F5364" s="367" t="s">
        <v>18119</v>
      </c>
      <c r="G5364" s="367" t="s">
        <v>12687</v>
      </c>
    </row>
    <row r="5365" spans="1:7" ht="22.5">
      <c r="A5365" s="366" t="str">
        <f t="shared" si="83"/>
        <v>SINAPI 90726</v>
      </c>
      <c r="B5365" s="367" t="s">
        <v>8324</v>
      </c>
      <c r="C5365" s="367" t="s">
        <v>18120</v>
      </c>
      <c r="D5365" s="368" t="s">
        <v>18121</v>
      </c>
      <c r="E5365" s="367" t="s">
        <v>8327</v>
      </c>
      <c r="F5365" s="367" t="s">
        <v>8814</v>
      </c>
      <c r="G5365" s="367" t="s">
        <v>18122</v>
      </c>
    </row>
    <row r="5366" spans="1:7" ht="22.5">
      <c r="A5366" s="366" t="str">
        <f t="shared" si="83"/>
        <v>SINAPI 90727</v>
      </c>
      <c r="B5366" s="367" t="s">
        <v>8324</v>
      </c>
      <c r="C5366" s="367" t="s">
        <v>18123</v>
      </c>
      <c r="D5366" s="368" t="s">
        <v>18124</v>
      </c>
      <c r="E5366" s="367" t="s">
        <v>8327</v>
      </c>
      <c r="F5366" s="367" t="s">
        <v>18125</v>
      </c>
      <c r="G5366" s="367" t="s">
        <v>18126</v>
      </c>
    </row>
    <row r="5367" spans="1:7" ht="22.5">
      <c r="A5367" s="366" t="str">
        <f t="shared" si="83"/>
        <v>SINAPI 90728</v>
      </c>
      <c r="B5367" s="367" t="s">
        <v>8324</v>
      </c>
      <c r="C5367" s="367" t="s">
        <v>18127</v>
      </c>
      <c r="D5367" s="368" t="s">
        <v>18128</v>
      </c>
      <c r="E5367" s="367" t="s">
        <v>8327</v>
      </c>
      <c r="F5367" s="367" t="s">
        <v>18129</v>
      </c>
      <c r="G5367" s="367" t="s">
        <v>18130</v>
      </c>
    </row>
    <row r="5368" spans="1:7" ht="22.5">
      <c r="A5368" s="366" t="str">
        <f t="shared" si="83"/>
        <v>SINAPI 90729</v>
      </c>
      <c r="B5368" s="367" t="s">
        <v>8324</v>
      </c>
      <c r="C5368" s="367" t="s">
        <v>18131</v>
      </c>
      <c r="D5368" s="368" t="s">
        <v>18132</v>
      </c>
      <c r="E5368" s="367" t="s">
        <v>8327</v>
      </c>
      <c r="F5368" s="367" t="s">
        <v>18133</v>
      </c>
      <c r="G5368" s="367" t="s">
        <v>18134</v>
      </c>
    </row>
    <row r="5369" spans="1:7" ht="22.5">
      <c r="A5369" s="366" t="str">
        <f t="shared" si="83"/>
        <v>SINAPI 90730</v>
      </c>
      <c r="B5369" s="367" t="s">
        <v>8324</v>
      </c>
      <c r="C5369" s="367" t="s">
        <v>18135</v>
      </c>
      <c r="D5369" s="368" t="s">
        <v>18136</v>
      </c>
      <c r="E5369" s="367" t="s">
        <v>8327</v>
      </c>
      <c r="F5369" s="367" t="s">
        <v>18137</v>
      </c>
      <c r="G5369" s="367" t="s">
        <v>18138</v>
      </c>
    </row>
    <row r="5370" spans="1:7" ht="22.5">
      <c r="A5370" s="366" t="str">
        <f t="shared" si="83"/>
        <v>SINAPI 90731</v>
      </c>
      <c r="B5370" s="367" t="s">
        <v>8324</v>
      </c>
      <c r="C5370" s="367" t="s">
        <v>18139</v>
      </c>
      <c r="D5370" s="368" t="s">
        <v>18140</v>
      </c>
      <c r="E5370" s="367" t="s">
        <v>8327</v>
      </c>
      <c r="F5370" s="367" t="s">
        <v>18141</v>
      </c>
      <c r="G5370" s="367" t="s">
        <v>18142</v>
      </c>
    </row>
    <row r="5371" spans="1:7" ht="22.5">
      <c r="A5371" s="366" t="str">
        <f t="shared" si="83"/>
        <v>SINAPI 90732</v>
      </c>
      <c r="B5371" s="367" t="s">
        <v>8324</v>
      </c>
      <c r="C5371" s="367" t="s">
        <v>18143</v>
      </c>
      <c r="D5371" s="368" t="s">
        <v>18144</v>
      </c>
      <c r="E5371" s="367" t="s">
        <v>8327</v>
      </c>
      <c r="F5371" s="367" t="s">
        <v>18145</v>
      </c>
      <c r="G5371" s="367" t="s">
        <v>18146</v>
      </c>
    </row>
    <row r="5372" spans="1:7" ht="22.5">
      <c r="A5372" s="366" t="str">
        <f t="shared" si="83"/>
        <v>SINAPI 90733</v>
      </c>
      <c r="B5372" s="367" t="s">
        <v>8324</v>
      </c>
      <c r="C5372" s="367" t="s">
        <v>18147</v>
      </c>
      <c r="D5372" s="368" t="s">
        <v>18148</v>
      </c>
      <c r="E5372" s="367" t="s">
        <v>8523</v>
      </c>
      <c r="F5372" s="367" t="s">
        <v>10077</v>
      </c>
      <c r="G5372" s="367" t="s">
        <v>10272</v>
      </c>
    </row>
    <row r="5373" spans="1:7" ht="22.5">
      <c r="A5373" s="366" t="str">
        <f t="shared" si="83"/>
        <v>SINAPI 90734</v>
      </c>
      <c r="B5373" s="367" t="s">
        <v>8324</v>
      </c>
      <c r="C5373" s="367" t="s">
        <v>18149</v>
      </c>
      <c r="D5373" s="368" t="s">
        <v>18150</v>
      </c>
      <c r="E5373" s="367" t="s">
        <v>8523</v>
      </c>
      <c r="F5373" s="367" t="s">
        <v>13708</v>
      </c>
      <c r="G5373" s="367" t="s">
        <v>18151</v>
      </c>
    </row>
    <row r="5374" spans="1:7" ht="22.5">
      <c r="A5374" s="366" t="str">
        <f t="shared" si="83"/>
        <v>SINAPI 90735</v>
      </c>
      <c r="B5374" s="367" t="s">
        <v>8324</v>
      </c>
      <c r="C5374" s="367" t="s">
        <v>18152</v>
      </c>
      <c r="D5374" s="368" t="s">
        <v>18153</v>
      </c>
      <c r="E5374" s="367" t="s">
        <v>8523</v>
      </c>
      <c r="F5374" s="367" t="s">
        <v>18154</v>
      </c>
      <c r="G5374" s="367" t="s">
        <v>18155</v>
      </c>
    </row>
    <row r="5375" spans="1:7" ht="22.5">
      <c r="A5375" s="366" t="str">
        <f t="shared" si="83"/>
        <v>SINAPI 90736</v>
      </c>
      <c r="B5375" s="367" t="s">
        <v>8324</v>
      </c>
      <c r="C5375" s="367" t="s">
        <v>18156</v>
      </c>
      <c r="D5375" s="368" t="s">
        <v>18157</v>
      </c>
      <c r="E5375" s="367" t="s">
        <v>8523</v>
      </c>
      <c r="F5375" s="367" t="s">
        <v>14014</v>
      </c>
      <c r="G5375" s="367" t="s">
        <v>11729</v>
      </c>
    </row>
    <row r="5376" spans="1:7" ht="22.5">
      <c r="A5376" s="366" t="str">
        <f t="shared" si="83"/>
        <v>SINAPI 90737</v>
      </c>
      <c r="B5376" s="367" t="s">
        <v>8324</v>
      </c>
      <c r="C5376" s="367" t="s">
        <v>18158</v>
      </c>
      <c r="D5376" s="368" t="s">
        <v>18159</v>
      </c>
      <c r="E5376" s="367" t="s">
        <v>8523</v>
      </c>
      <c r="F5376" s="367" t="s">
        <v>8575</v>
      </c>
      <c r="G5376" s="367" t="s">
        <v>14578</v>
      </c>
    </row>
    <row r="5377" spans="1:7" ht="22.5">
      <c r="A5377" s="366" t="str">
        <f t="shared" si="83"/>
        <v>SINAPI 90738</v>
      </c>
      <c r="B5377" s="367" t="s">
        <v>8324</v>
      </c>
      <c r="C5377" s="367" t="s">
        <v>18160</v>
      </c>
      <c r="D5377" s="368" t="s">
        <v>18161</v>
      </c>
      <c r="E5377" s="367" t="s">
        <v>8523</v>
      </c>
      <c r="F5377" s="367" t="s">
        <v>13670</v>
      </c>
      <c r="G5377" s="367" t="s">
        <v>18162</v>
      </c>
    </row>
    <row r="5378" spans="1:7" ht="22.5">
      <c r="A5378" s="366" t="str">
        <f t="shared" si="83"/>
        <v>SINAPI 90739</v>
      </c>
      <c r="B5378" s="367" t="s">
        <v>8324</v>
      </c>
      <c r="C5378" s="367" t="s">
        <v>18163</v>
      </c>
      <c r="D5378" s="368" t="s">
        <v>18164</v>
      </c>
      <c r="E5378" s="367" t="s">
        <v>8523</v>
      </c>
      <c r="F5378" s="367" t="s">
        <v>16575</v>
      </c>
      <c r="G5378" s="367" t="s">
        <v>18165</v>
      </c>
    </row>
    <row r="5379" spans="1:7" ht="33.75">
      <c r="A5379" s="366" t="str">
        <f t="shared" si="83"/>
        <v>SINAPI 90740</v>
      </c>
      <c r="B5379" s="367" t="s">
        <v>8324</v>
      </c>
      <c r="C5379" s="367" t="s">
        <v>18166</v>
      </c>
      <c r="D5379" s="368" t="s">
        <v>18167</v>
      </c>
      <c r="E5379" s="367" t="s">
        <v>8523</v>
      </c>
      <c r="F5379" s="367" t="s">
        <v>12853</v>
      </c>
      <c r="G5379" s="367" t="s">
        <v>14088</v>
      </c>
    </row>
    <row r="5380" spans="1:7" ht="33.75">
      <c r="A5380" s="366" t="str">
        <f t="shared" si="83"/>
        <v>SINAPI 90741</v>
      </c>
      <c r="B5380" s="367" t="s">
        <v>8324</v>
      </c>
      <c r="C5380" s="367" t="s">
        <v>18168</v>
      </c>
      <c r="D5380" s="368" t="s">
        <v>18169</v>
      </c>
      <c r="E5380" s="367" t="s">
        <v>8523</v>
      </c>
      <c r="F5380" s="367" t="s">
        <v>11497</v>
      </c>
      <c r="G5380" s="367" t="s">
        <v>9020</v>
      </c>
    </row>
    <row r="5381" spans="1:7" ht="33.75">
      <c r="A5381" s="366" t="str">
        <f t="shared" si="83"/>
        <v>SINAPI 90742</v>
      </c>
      <c r="B5381" s="367" t="s">
        <v>8324</v>
      </c>
      <c r="C5381" s="367" t="s">
        <v>18170</v>
      </c>
      <c r="D5381" s="368" t="s">
        <v>18171</v>
      </c>
      <c r="E5381" s="367" t="s">
        <v>8523</v>
      </c>
      <c r="F5381" s="367" t="s">
        <v>18172</v>
      </c>
      <c r="G5381" s="367" t="s">
        <v>16651</v>
      </c>
    </row>
    <row r="5382" spans="1:7" ht="33.75">
      <c r="A5382" s="366" t="str">
        <f t="shared" si="83"/>
        <v>SINAPI 90743</v>
      </c>
      <c r="B5382" s="367" t="s">
        <v>8324</v>
      </c>
      <c r="C5382" s="367" t="s">
        <v>18173</v>
      </c>
      <c r="D5382" s="368" t="s">
        <v>18174</v>
      </c>
      <c r="E5382" s="367" t="s">
        <v>8523</v>
      </c>
      <c r="F5382" s="367" t="s">
        <v>18175</v>
      </c>
      <c r="G5382" s="367" t="s">
        <v>9958</v>
      </c>
    </row>
    <row r="5383" spans="1:7" ht="33.75">
      <c r="A5383" s="366" t="str">
        <f t="shared" ref="A5383:A5446" si="84">CONCATENAR</f>
        <v>SINAPI 90744</v>
      </c>
      <c r="B5383" s="367" t="s">
        <v>8324</v>
      </c>
      <c r="C5383" s="367" t="s">
        <v>18176</v>
      </c>
      <c r="D5383" s="368" t="s">
        <v>18177</v>
      </c>
      <c r="E5383" s="367" t="s">
        <v>8523</v>
      </c>
      <c r="F5383" s="367" t="s">
        <v>18178</v>
      </c>
      <c r="G5383" s="367" t="s">
        <v>8726</v>
      </c>
    </row>
    <row r="5384" spans="1:7" ht="33.75">
      <c r="A5384" s="366" t="str">
        <f t="shared" si="84"/>
        <v>SINAPI 90745</v>
      </c>
      <c r="B5384" s="367" t="s">
        <v>8324</v>
      </c>
      <c r="C5384" s="367" t="s">
        <v>18179</v>
      </c>
      <c r="D5384" s="368" t="s">
        <v>18180</v>
      </c>
      <c r="E5384" s="367" t="s">
        <v>8523</v>
      </c>
      <c r="F5384" s="367" t="s">
        <v>17306</v>
      </c>
      <c r="G5384" s="367" t="s">
        <v>18181</v>
      </c>
    </row>
    <row r="5385" spans="1:7" ht="33.75">
      <c r="A5385" s="366" t="str">
        <f t="shared" si="84"/>
        <v>SINAPI 90746</v>
      </c>
      <c r="B5385" s="367" t="s">
        <v>8324</v>
      </c>
      <c r="C5385" s="367" t="s">
        <v>18182</v>
      </c>
      <c r="D5385" s="368" t="s">
        <v>18183</v>
      </c>
      <c r="E5385" s="367" t="s">
        <v>8523</v>
      </c>
      <c r="F5385" s="367" t="s">
        <v>9596</v>
      </c>
      <c r="G5385" s="367" t="s">
        <v>8702</v>
      </c>
    </row>
    <row r="5386" spans="1:7" ht="33.75">
      <c r="A5386" s="366" t="str">
        <f t="shared" si="84"/>
        <v>SINAPI 90747</v>
      </c>
      <c r="B5386" s="367" t="s">
        <v>8324</v>
      </c>
      <c r="C5386" s="367" t="s">
        <v>18184</v>
      </c>
      <c r="D5386" s="368" t="s">
        <v>18185</v>
      </c>
      <c r="E5386" s="367" t="s">
        <v>8523</v>
      </c>
      <c r="F5386" s="367" t="s">
        <v>18186</v>
      </c>
      <c r="G5386" s="367" t="s">
        <v>18187</v>
      </c>
    </row>
    <row r="5387" spans="1:7" ht="22.5">
      <c r="A5387" s="366" t="str">
        <f t="shared" si="84"/>
        <v>SINAPI 90748</v>
      </c>
      <c r="B5387" s="367" t="s">
        <v>8324</v>
      </c>
      <c r="C5387" s="367" t="s">
        <v>18188</v>
      </c>
      <c r="D5387" s="368" t="s">
        <v>18189</v>
      </c>
      <c r="E5387" s="367" t="s">
        <v>8523</v>
      </c>
      <c r="F5387" s="367" t="s">
        <v>16687</v>
      </c>
      <c r="G5387" s="367" t="s">
        <v>10096</v>
      </c>
    </row>
    <row r="5388" spans="1:7" ht="22.5">
      <c r="A5388" s="366" t="str">
        <f t="shared" si="84"/>
        <v>SINAPI 90749</v>
      </c>
      <c r="B5388" s="367" t="s">
        <v>8324</v>
      </c>
      <c r="C5388" s="367" t="s">
        <v>18190</v>
      </c>
      <c r="D5388" s="368" t="s">
        <v>18191</v>
      </c>
      <c r="E5388" s="367" t="s">
        <v>8523</v>
      </c>
      <c r="F5388" s="367" t="s">
        <v>18192</v>
      </c>
      <c r="G5388" s="367" t="s">
        <v>18193</v>
      </c>
    </row>
    <row r="5389" spans="1:7" ht="22.5">
      <c r="A5389" s="366" t="str">
        <f t="shared" si="84"/>
        <v>SINAPI 90750</v>
      </c>
      <c r="B5389" s="367" t="s">
        <v>8324</v>
      </c>
      <c r="C5389" s="367" t="s">
        <v>18194</v>
      </c>
      <c r="D5389" s="368" t="s">
        <v>18195</v>
      </c>
      <c r="E5389" s="367" t="s">
        <v>8523</v>
      </c>
      <c r="F5389" s="367" t="s">
        <v>8651</v>
      </c>
      <c r="G5389" s="367" t="s">
        <v>18196</v>
      </c>
    </row>
    <row r="5390" spans="1:7" ht="22.5">
      <c r="A5390" s="366" t="str">
        <f t="shared" si="84"/>
        <v>SINAPI 90751</v>
      </c>
      <c r="B5390" s="367" t="s">
        <v>8324</v>
      </c>
      <c r="C5390" s="367" t="s">
        <v>18197</v>
      </c>
      <c r="D5390" s="368" t="s">
        <v>18198</v>
      </c>
      <c r="E5390" s="367" t="s">
        <v>8523</v>
      </c>
      <c r="F5390" s="367" t="s">
        <v>13193</v>
      </c>
      <c r="G5390" s="367" t="s">
        <v>11442</v>
      </c>
    </row>
    <row r="5391" spans="1:7" ht="22.5">
      <c r="A5391" s="366" t="str">
        <f t="shared" si="84"/>
        <v>SINAPI 90752</v>
      </c>
      <c r="B5391" s="367" t="s">
        <v>8324</v>
      </c>
      <c r="C5391" s="367" t="s">
        <v>18199</v>
      </c>
      <c r="D5391" s="368" t="s">
        <v>18200</v>
      </c>
      <c r="E5391" s="367" t="s">
        <v>8523</v>
      </c>
      <c r="F5391" s="367" t="s">
        <v>10740</v>
      </c>
      <c r="G5391" s="367" t="s">
        <v>16191</v>
      </c>
    </row>
    <row r="5392" spans="1:7" ht="22.5">
      <c r="A5392" s="366" t="str">
        <f t="shared" si="84"/>
        <v>SINAPI 90753</v>
      </c>
      <c r="B5392" s="367" t="s">
        <v>8324</v>
      </c>
      <c r="C5392" s="367" t="s">
        <v>18201</v>
      </c>
      <c r="D5392" s="368" t="s">
        <v>18202</v>
      </c>
      <c r="E5392" s="367" t="s">
        <v>8523</v>
      </c>
      <c r="F5392" s="367" t="s">
        <v>11286</v>
      </c>
      <c r="G5392" s="367" t="s">
        <v>18203</v>
      </c>
    </row>
    <row r="5393" spans="1:7" ht="22.5">
      <c r="A5393" s="366" t="str">
        <f t="shared" si="84"/>
        <v>SINAPI 90754</v>
      </c>
      <c r="B5393" s="367" t="s">
        <v>8324</v>
      </c>
      <c r="C5393" s="367" t="s">
        <v>18204</v>
      </c>
      <c r="D5393" s="368" t="s">
        <v>18205</v>
      </c>
      <c r="E5393" s="367" t="s">
        <v>8523</v>
      </c>
      <c r="F5393" s="367" t="s">
        <v>18206</v>
      </c>
      <c r="G5393" s="367" t="s">
        <v>8513</v>
      </c>
    </row>
    <row r="5394" spans="1:7" ht="33.75">
      <c r="A5394" s="366" t="str">
        <f t="shared" si="84"/>
        <v>SINAPI 90755</v>
      </c>
      <c r="B5394" s="367" t="s">
        <v>8324</v>
      </c>
      <c r="C5394" s="367" t="s">
        <v>18207</v>
      </c>
      <c r="D5394" s="368" t="s">
        <v>18208</v>
      </c>
      <c r="E5394" s="367" t="s">
        <v>8523</v>
      </c>
      <c r="F5394" s="367" t="s">
        <v>18209</v>
      </c>
      <c r="G5394" s="367" t="s">
        <v>18210</v>
      </c>
    </row>
    <row r="5395" spans="1:7" ht="33.75">
      <c r="A5395" s="366" t="str">
        <f t="shared" si="84"/>
        <v>SINAPI 90756</v>
      </c>
      <c r="B5395" s="367" t="s">
        <v>8324</v>
      </c>
      <c r="C5395" s="367" t="s">
        <v>18211</v>
      </c>
      <c r="D5395" s="368" t="s">
        <v>18212</v>
      </c>
      <c r="E5395" s="367" t="s">
        <v>8523</v>
      </c>
      <c r="F5395" s="367" t="s">
        <v>9958</v>
      </c>
      <c r="G5395" s="367" t="s">
        <v>17686</v>
      </c>
    </row>
    <row r="5396" spans="1:7" ht="33.75">
      <c r="A5396" s="366" t="str">
        <f t="shared" si="84"/>
        <v>SINAPI 90757</v>
      </c>
      <c r="B5396" s="367" t="s">
        <v>8324</v>
      </c>
      <c r="C5396" s="367" t="s">
        <v>18213</v>
      </c>
      <c r="D5396" s="368" t="s">
        <v>18214</v>
      </c>
      <c r="E5396" s="367" t="s">
        <v>8523</v>
      </c>
      <c r="F5396" s="367" t="s">
        <v>12498</v>
      </c>
      <c r="G5396" s="367" t="s">
        <v>11149</v>
      </c>
    </row>
    <row r="5397" spans="1:7" ht="33.75">
      <c r="A5397" s="366" t="str">
        <f t="shared" si="84"/>
        <v>SINAPI 90758</v>
      </c>
      <c r="B5397" s="367" t="s">
        <v>8324</v>
      </c>
      <c r="C5397" s="367" t="s">
        <v>18215</v>
      </c>
      <c r="D5397" s="368" t="s">
        <v>18216</v>
      </c>
      <c r="E5397" s="367" t="s">
        <v>8523</v>
      </c>
      <c r="F5397" s="367" t="s">
        <v>14111</v>
      </c>
      <c r="G5397" s="367" t="s">
        <v>18217</v>
      </c>
    </row>
    <row r="5398" spans="1:7" ht="33.75">
      <c r="A5398" s="366" t="str">
        <f t="shared" si="84"/>
        <v>SINAPI 90759</v>
      </c>
      <c r="B5398" s="367" t="s">
        <v>8324</v>
      </c>
      <c r="C5398" s="367" t="s">
        <v>18218</v>
      </c>
      <c r="D5398" s="368" t="s">
        <v>18219</v>
      </c>
      <c r="E5398" s="367" t="s">
        <v>8523</v>
      </c>
      <c r="F5398" s="367" t="s">
        <v>14071</v>
      </c>
      <c r="G5398" s="367" t="s">
        <v>18220</v>
      </c>
    </row>
    <row r="5399" spans="1:7" ht="33.75">
      <c r="A5399" s="366" t="str">
        <f t="shared" si="84"/>
        <v>SINAPI 90760</v>
      </c>
      <c r="B5399" s="367" t="s">
        <v>8324</v>
      </c>
      <c r="C5399" s="367" t="s">
        <v>18221</v>
      </c>
      <c r="D5399" s="368" t="s">
        <v>18222</v>
      </c>
      <c r="E5399" s="367" t="s">
        <v>8523</v>
      </c>
      <c r="F5399" s="367" t="s">
        <v>18223</v>
      </c>
      <c r="G5399" s="367" t="s">
        <v>18224</v>
      </c>
    </row>
    <row r="5400" spans="1:7" ht="33.75">
      <c r="A5400" s="366" t="str">
        <f t="shared" si="84"/>
        <v>SINAPI 90761</v>
      </c>
      <c r="B5400" s="367" t="s">
        <v>8324</v>
      </c>
      <c r="C5400" s="367" t="s">
        <v>18225</v>
      </c>
      <c r="D5400" s="368" t="s">
        <v>18226</v>
      </c>
      <c r="E5400" s="367" t="s">
        <v>8523</v>
      </c>
      <c r="F5400" s="367" t="s">
        <v>11897</v>
      </c>
      <c r="G5400" s="367" t="s">
        <v>9999</v>
      </c>
    </row>
    <row r="5401" spans="1:7" ht="33.75">
      <c r="A5401" s="366" t="str">
        <f t="shared" si="84"/>
        <v>SINAPI 90762</v>
      </c>
      <c r="B5401" s="367" t="s">
        <v>8324</v>
      </c>
      <c r="C5401" s="367" t="s">
        <v>18227</v>
      </c>
      <c r="D5401" s="368" t="s">
        <v>18228</v>
      </c>
      <c r="E5401" s="367" t="s">
        <v>8523</v>
      </c>
      <c r="F5401" s="367" t="s">
        <v>17401</v>
      </c>
      <c r="G5401" s="367" t="s">
        <v>18229</v>
      </c>
    </row>
    <row r="5402" spans="1:7" ht="33.75">
      <c r="A5402" s="366" t="str">
        <f t="shared" si="84"/>
        <v>SINAPI 94869</v>
      </c>
      <c r="B5402" s="367" t="s">
        <v>8324</v>
      </c>
      <c r="C5402" s="367" t="s">
        <v>18230</v>
      </c>
      <c r="D5402" s="368" t="s">
        <v>18231</v>
      </c>
      <c r="E5402" s="367" t="s">
        <v>8523</v>
      </c>
      <c r="F5402" s="367" t="s">
        <v>18232</v>
      </c>
      <c r="G5402" s="367" t="s">
        <v>18233</v>
      </c>
    </row>
    <row r="5403" spans="1:7" ht="33.75">
      <c r="A5403" s="366" t="str">
        <f t="shared" si="84"/>
        <v>SINAPI 94870</v>
      </c>
      <c r="B5403" s="367" t="s">
        <v>8324</v>
      </c>
      <c r="C5403" s="367" t="s">
        <v>18234</v>
      </c>
      <c r="D5403" s="368" t="s">
        <v>18235</v>
      </c>
      <c r="E5403" s="367" t="s">
        <v>8523</v>
      </c>
      <c r="F5403" s="367" t="s">
        <v>8616</v>
      </c>
      <c r="G5403" s="367" t="s">
        <v>16714</v>
      </c>
    </row>
    <row r="5404" spans="1:7" ht="33.75">
      <c r="A5404" s="366" t="str">
        <f t="shared" si="84"/>
        <v>SINAPI 94871</v>
      </c>
      <c r="B5404" s="367" t="s">
        <v>8324</v>
      </c>
      <c r="C5404" s="367" t="s">
        <v>18236</v>
      </c>
      <c r="D5404" s="368" t="s">
        <v>18237</v>
      </c>
      <c r="E5404" s="367" t="s">
        <v>8523</v>
      </c>
      <c r="F5404" s="367" t="s">
        <v>18238</v>
      </c>
      <c r="G5404" s="367" t="s">
        <v>18239</v>
      </c>
    </row>
    <row r="5405" spans="1:7" ht="33.75">
      <c r="A5405" s="366" t="str">
        <f t="shared" si="84"/>
        <v>SINAPI 94872</v>
      </c>
      <c r="B5405" s="367" t="s">
        <v>8324</v>
      </c>
      <c r="C5405" s="367" t="s">
        <v>18240</v>
      </c>
      <c r="D5405" s="368" t="s">
        <v>18241</v>
      </c>
      <c r="E5405" s="367" t="s">
        <v>8523</v>
      </c>
      <c r="F5405" s="367" t="s">
        <v>8594</v>
      </c>
      <c r="G5405" s="367" t="s">
        <v>8592</v>
      </c>
    </row>
    <row r="5406" spans="1:7" ht="33.75">
      <c r="A5406" s="366" t="str">
        <f t="shared" si="84"/>
        <v>SINAPI 94875</v>
      </c>
      <c r="B5406" s="367" t="s">
        <v>8324</v>
      </c>
      <c r="C5406" s="367" t="s">
        <v>18242</v>
      </c>
      <c r="D5406" s="368" t="s">
        <v>18243</v>
      </c>
      <c r="E5406" s="367" t="s">
        <v>8523</v>
      </c>
      <c r="F5406" s="367" t="s">
        <v>18244</v>
      </c>
      <c r="G5406" s="367" t="s">
        <v>18245</v>
      </c>
    </row>
    <row r="5407" spans="1:7" ht="33.75">
      <c r="A5407" s="366" t="str">
        <f t="shared" si="84"/>
        <v>SINAPI 94876</v>
      </c>
      <c r="B5407" s="367" t="s">
        <v>8324</v>
      </c>
      <c r="C5407" s="367" t="s">
        <v>18246</v>
      </c>
      <c r="D5407" s="368" t="s">
        <v>18247</v>
      </c>
      <c r="E5407" s="367" t="s">
        <v>8523</v>
      </c>
      <c r="F5407" s="367" t="s">
        <v>18248</v>
      </c>
      <c r="G5407" s="367" t="s">
        <v>13656</v>
      </c>
    </row>
    <row r="5408" spans="1:7" ht="33.75">
      <c r="A5408" s="366" t="str">
        <f t="shared" si="84"/>
        <v>SINAPI 94878</v>
      </c>
      <c r="B5408" s="367" t="s">
        <v>8324</v>
      </c>
      <c r="C5408" s="367" t="s">
        <v>18249</v>
      </c>
      <c r="D5408" s="368" t="s">
        <v>18250</v>
      </c>
      <c r="E5408" s="367" t="s">
        <v>8523</v>
      </c>
      <c r="F5408" s="367" t="s">
        <v>10850</v>
      </c>
      <c r="G5408" s="367" t="s">
        <v>11284</v>
      </c>
    </row>
    <row r="5409" spans="1:7" ht="33.75">
      <c r="A5409" s="366" t="str">
        <f t="shared" si="84"/>
        <v>SINAPI 94879</v>
      </c>
      <c r="B5409" s="367" t="s">
        <v>8324</v>
      </c>
      <c r="C5409" s="367" t="s">
        <v>18251</v>
      </c>
      <c r="D5409" s="368" t="s">
        <v>18252</v>
      </c>
      <c r="E5409" s="367" t="s">
        <v>8523</v>
      </c>
      <c r="F5409" s="367" t="s">
        <v>18253</v>
      </c>
      <c r="G5409" s="367" t="s">
        <v>18254</v>
      </c>
    </row>
    <row r="5410" spans="1:7" ht="33.75">
      <c r="A5410" s="366" t="str">
        <f t="shared" si="84"/>
        <v>SINAPI 94880</v>
      </c>
      <c r="B5410" s="367" t="s">
        <v>8324</v>
      </c>
      <c r="C5410" s="367" t="s">
        <v>18255</v>
      </c>
      <c r="D5410" s="368" t="s">
        <v>18256</v>
      </c>
      <c r="E5410" s="367" t="s">
        <v>8523</v>
      </c>
      <c r="F5410" s="367" t="s">
        <v>18257</v>
      </c>
      <c r="G5410" s="367" t="s">
        <v>18258</v>
      </c>
    </row>
    <row r="5411" spans="1:7" ht="33.75">
      <c r="A5411" s="366" t="str">
        <f t="shared" si="84"/>
        <v>SINAPI 94881</v>
      </c>
      <c r="B5411" s="367" t="s">
        <v>8324</v>
      </c>
      <c r="C5411" s="367" t="s">
        <v>18259</v>
      </c>
      <c r="D5411" s="368" t="s">
        <v>18260</v>
      </c>
      <c r="E5411" s="367" t="s">
        <v>8523</v>
      </c>
      <c r="F5411" s="367" t="s">
        <v>18261</v>
      </c>
      <c r="G5411" s="367" t="s">
        <v>18262</v>
      </c>
    </row>
    <row r="5412" spans="1:7" ht="33.75">
      <c r="A5412" s="366" t="str">
        <f t="shared" si="84"/>
        <v>SINAPI 94882</v>
      </c>
      <c r="B5412" s="367" t="s">
        <v>8324</v>
      </c>
      <c r="C5412" s="367" t="s">
        <v>18263</v>
      </c>
      <c r="D5412" s="368" t="s">
        <v>18264</v>
      </c>
      <c r="E5412" s="367" t="s">
        <v>8523</v>
      </c>
      <c r="F5412" s="367" t="s">
        <v>18265</v>
      </c>
      <c r="G5412" s="367" t="s">
        <v>18266</v>
      </c>
    </row>
    <row r="5413" spans="1:7" ht="33.75">
      <c r="A5413" s="366" t="str">
        <f t="shared" si="84"/>
        <v>SINAPI 94884</v>
      </c>
      <c r="B5413" s="367" t="s">
        <v>8324</v>
      </c>
      <c r="C5413" s="367" t="s">
        <v>18267</v>
      </c>
      <c r="D5413" s="368" t="s">
        <v>18268</v>
      </c>
      <c r="E5413" s="367" t="s">
        <v>8523</v>
      </c>
      <c r="F5413" s="367" t="s">
        <v>18269</v>
      </c>
      <c r="G5413" s="367" t="s">
        <v>18270</v>
      </c>
    </row>
    <row r="5414" spans="1:7" ht="33.75">
      <c r="A5414" s="366" t="str">
        <f t="shared" si="84"/>
        <v>SINAPI 94885</v>
      </c>
      <c r="B5414" s="367" t="s">
        <v>8324</v>
      </c>
      <c r="C5414" s="367" t="s">
        <v>18271</v>
      </c>
      <c r="D5414" s="368" t="s">
        <v>18272</v>
      </c>
      <c r="E5414" s="367" t="s">
        <v>8523</v>
      </c>
      <c r="F5414" s="367" t="s">
        <v>8377</v>
      </c>
      <c r="G5414" s="367" t="s">
        <v>18273</v>
      </c>
    </row>
    <row r="5415" spans="1:7" ht="33.75">
      <c r="A5415" s="366" t="str">
        <f t="shared" si="84"/>
        <v>SINAPI 94886</v>
      </c>
      <c r="B5415" s="367" t="s">
        <v>8324</v>
      </c>
      <c r="C5415" s="367" t="s">
        <v>18274</v>
      </c>
      <c r="D5415" s="368" t="s">
        <v>18275</v>
      </c>
      <c r="E5415" s="367" t="s">
        <v>8523</v>
      </c>
      <c r="F5415" s="367" t="s">
        <v>13710</v>
      </c>
      <c r="G5415" s="367" t="s">
        <v>18276</v>
      </c>
    </row>
    <row r="5416" spans="1:7" ht="33.75">
      <c r="A5416" s="366" t="str">
        <f t="shared" si="84"/>
        <v>SINAPI 94887</v>
      </c>
      <c r="B5416" s="367" t="s">
        <v>8324</v>
      </c>
      <c r="C5416" s="367" t="s">
        <v>18277</v>
      </c>
      <c r="D5416" s="368" t="s">
        <v>18278</v>
      </c>
      <c r="E5416" s="367" t="s">
        <v>8523</v>
      </c>
      <c r="F5416" s="367" t="s">
        <v>12078</v>
      </c>
      <c r="G5416" s="367" t="s">
        <v>18279</v>
      </c>
    </row>
    <row r="5417" spans="1:7" ht="33.75">
      <c r="A5417" s="366" t="str">
        <f t="shared" si="84"/>
        <v>SINAPI 94888</v>
      </c>
      <c r="B5417" s="367" t="s">
        <v>8324</v>
      </c>
      <c r="C5417" s="367" t="s">
        <v>18280</v>
      </c>
      <c r="D5417" s="368" t="s">
        <v>18281</v>
      </c>
      <c r="E5417" s="367" t="s">
        <v>8523</v>
      </c>
      <c r="F5417" s="367" t="s">
        <v>9632</v>
      </c>
      <c r="G5417" s="367" t="s">
        <v>11882</v>
      </c>
    </row>
    <row r="5418" spans="1:7" ht="33.75">
      <c r="A5418" s="366" t="str">
        <f t="shared" si="84"/>
        <v>SINAPI 94891</v>
      </c>
      <c r="B5418" s="367" t="s">
        <v>8324</v>
      </c>
      <c r="C5418" s="367" t="s">
        <v>18282</v>
      </c>
      <c r="D5418" s="368" t="s">
        <v>18283</v>
      </c>
      <c r="E5418" s="367" t="s">
        <v>8523</v>
      </c>
      <c r="F5418" s="367" t="s">
        <v>18284</v>
      </c>
      <c r="G5418" s="367" t="s">
        <v>18285</v>
      </c>
    </row>
    <row r="5419" spans="1:7" ht="33.75">
      <c r="A5419" s="366" t="str">
        <f t="shared" si="84"/>
        <v>SINAPI 94892</v>
      </c>
      <c r="B5419" s="367" t="s">
        <v>8324</v>
      </c>
      <c r="C5419" s="367" t="s">
        <v>18286</v>
      </c>
      <c r="D5419" s="368" t="s">
        <v>18287</v>
      </c>
      <c r="E5419" s="367" t="s">
        <v>8523</v>
      </c>
      <c r="F5419" s="367" t="s">
        <v>18288</v>
      </c>
      <c r="G5419" s="367" t="s">
        <v>18289</v>
      </c>
    </row>
    <row r="5420" spans="1:7" ht="33.75">
      <c r="A5420" s="366" t="str">
        <f t="shared" si="84"/>
        <v>SINAPI 94894</v>
      </c>
      <c r="B5420" s="367" t="s">
        <v>8324</v>
      </c>
      <c r="C5420" s="367" t="s">
        <v>18290</v>
      </c>
      <c r="D5420" s="368" t="s">
        <v>18291</v>
      </c>
      <c r="E5420" s="367" t="s">
        <v>8523</v>
      </c>
      <c r="F5420" s="367" t="s">
        <v>17524</v>
      </c>
      <c r="G5420" s="367" t="s">
        <v>13387</v>
      </c>
    </row>
    <row r="5421" spans="1:7" ht="33.75">
      <c r="A5421" s="366" t="str">
        <f t="shared" si="84"/>
        <v>SINAPI 94895</v>
      </c>
      <c r="B5421" s="367" t="s">
        <v>8324</v>
      </c>
      <c r="C5421" s="367" t="s">
        <v>18292</v>
      </c>
      <c r="D5421" s="368" t="s">
        <v>18293</v>
      </c>
      <c r="E5421" s="367" t="s">
        <v>8523</v>
      </c>
      <c r="F5421" s="367" t="s">
        <v>18294</v>
      </c>
      <c r="G5421" s="367" t="s">
        <v>18295</v>
      </c>
    </row>
    <row r="5422" spans="1:7" ht="33.75">
      <c r="A5422" s="366" t="str">
        <f t="shared" si="84"/>
        <v>SINAPI 94896</v>
      </c>
      <c r="B5422" s="367" t="s">
        <v>8324</v>
      </c>
      <c r="C5422" s="367" t="s">
        <v>18296</v>
      </c>
      <c r="D5422" s="368" t="s">
        <v>18297</v>
      </c>
      <c r="E5422" s="367" t="s">
        <v>8523</v>
      </c>
      <c r="F5422" s="367" t="s">
        <v>18298</v>
      </c>
      <c r="G5422" s="367" t="s">
        <v>18299</v>
      </c>
    </row>
    <row r="5423" spans="1:7" ht="33.75">
      <c r="A5423" s="366" t="str">
        <f t="shared" si="84"/>
        <v>SINAPI 94897</v>
      </c>
      <c r="B5423" s="367" t="s">
        <v>8324</v>
      </c>
      <c r="C5423" s="367" t="s">
        <v>18300</v>
      </c>
      <c r="D5423" s="368" t="s">
        <v>18301</v>
      </c>
      <c r="E5423" s="367" t="s">
        <v>8523</v>
      </c>
      <c r="F5423" s="367" t="s">
        <v>18302</v>
      </c>
      <c r="G5423" s="367" t="s">
        <v>18303</v>
      </c>
    </row>
    <row r="5424" spans="1:7" ht="33.75">
      <c r="A5424" s="366" t="str">
        <f t="shared" si="84"/>
        <v>SINAPI 94898</v>
      </c>
      <c r="B5424" s="367" t="s">
        <v>8324</v>
      </c>
      <c r="C5424" s="367" t="s">
        <v>18304</v>
      </c>
      <c r="D5424" s="368" t="s">
        <v>18305</v>
      </c>
      <c r="E5424" s="367" t="s">
        <v>8523</v>
      </c>
      <c r="F5424" s="367" t="s">
        <v>18306</v>
      </c>
      <c r="G5424" s="367" t="s">
        <v>18307</v>
      </c>
    </row>
    <row r="5425" spans="1:7" ht="33.75">
      <c r="A5425" s="366" t="str">
        <f t="shared" si="84"/>
        <v>SINAPI 94900</v>
      </c>
      <c r="B5425" s="367" t="s">
        <v>8324</v>
      </c>
      <c r="C5425" s="367" t="s">
        <v>18308</v>
      </c>
      <c r="D5425" s="368" t="s">
        <v>18309</v>
      </c>
      <c r="E5425" s="367" t="s">
        <v>8523</v>
      </c>
      <c r="F5425" s="367" t="s">
        <v>18310</v>
      </c>
      <c r="G5425" s="367" t="s">
        <v>18311</v>
      </c>
    </row>
    <row r="5426" spans="1:7" ht="22.5">
      <c r="A5426" s="366" t="str">
        <f t="shared" si="84"/>
        <v>SINAPI 97121</v>
      </c>
      <c r="B5426" s="367" t="s">
        <v>8324</v>
      </c>
      <c r="C5426" s="367" t="s">
        <v>18312</v>
      </c>
      <c r="D5426" s="368" t="s">
        <v>18313</v>
      </c>
      <c r="E5426" s="367" t="s">
        <v>8523</v>
      </c>
      <c r="F5426" s="367" t="s">
        <v>11579</v>
      </c>
      <c r="G5426" s="367" t="s">
        <v>18314</v>
      </c>
    </row>
    <row r="5427" spans="1:7" ht="22.5">
      <c r="A5427" s="366" t="str">
        <f t="shared" si="84"/>
        <v>SINAPI 97122</v>
      </c>
      <c r="B5427" s="367" t="s">
        <v>8324</v>
      </c>
      <c r="C5427" s="367" t="s">
        <v>18315</v>
      </c>
      <c r="D5427" s="368" t="s">
        <v>18316</v>
      </c>
      <c r="E5427" s="367" t="s">
        <v>8523</v>
      </c>
      <c r="F5427" s="367" t="s">
        <v>8647</v>
      </c>
      <c r="G5427" s="367" t="s">
        <v>12636</v>
      </c>
    </row>
    <row r="5428" spans="1:7" ht="22.5">
      <c r="A5428" s="366" t="str">
        <f t="shared" si="84"/>
        <v>SINAPI 97123</v>
      </c>
      <c r="B5428" s="367" t="s">
        <v>8324</v>
      </c>
      <c r="C5428" s="367" t="s">
        <v>18317</v>
      </c>
      <c r="D5428" s="368" t="s">
        <v>18318</v>
      </c>
      <c r="E5428" s="367" t="s">
        <v>8523</v>
      </c>
      <c r="F5428" s="367" t="s">
        <v>9854</v>
      </c>
      <c r="G5428" s="367" t="s">
        <v>9594</v>
      </c>
    </row>
    <row r="5429" spans="1:7" ht="22.5">
      <c r="A5429" s="366" t="str">
        <f t="shared" si="84"/>
        <v>SINAPI 97124</v>
      </c>
      <c r="B5429" s="367" t="s">
        <v>8324</v>
      </c>
      <c r="C5429" s="367" t="s">
        <v>18319</v>
      </c>
      <c r="D5429" s="368" t="s">
        <v>18320</v>
      </c>
      <c r="E5429" s="367" t="s">
        <v>8523</v>
      </c>
      <c r="F5429" s="367" t="s">
        <v>8581</v>
      </c>
      <c r="G5429" s="367" t="s">
        <v>8602</v>
      </c>
    </row>
    <row r="5430" spans="1:7" ht="22.5">
      <c r="A5430" s="366" t="str">
        <f t="shared" si="84"/>
        <v>SINAPI 97125</v>
      </c>
      <c r="B5430" s="367" t="s">
        <v>8324</v>
      </c>
      <c r="C5430" s="367" t="s">
        <v>18321</v>
      </c>
      <c r="D5430" s="368" t="s">
        <v>18322</v>
      </c>
      <c r="E5430" s="367" t="s">
        <v>8523</v>
      </c>
      <c r="F5430" s="367" t="s">
        <v>12982</v>
      </c>
      <c r="G5430" s="367" t="s">
        <v>14108</v>
      </c>
    </row>
    <row r="5431" spans="1:7" ht="22.5">
      <c r="A5431" s="366" t="str">
        <f t="shared" si="84"/>
        <v>SINAPI 97126</v>
      </c>
      <c r="B5431" s="367" t="s">
        <v>8324</v>
      </c>
      <c r="C5431" s="367" t="s">
        <v>18323</v>
      </c>
      <c r="D5431" s="368" t="s">
        <v>18324</v>
      </c>
      <c r="E5431" s="367" t="s">
        <v>8523</v>
      </c>
      <c r="F5431" s="367" t="s">
        <v>8594</v>
      </c>
      <c r="G5431" s="367" t="s">
        <v>13792</v>
      </c>
    </row>
    <row r="5432" spans="1:7" ht="22.5">
      <c r="A5432" s="366" t="str">
        <f t="shared" si="84"/>
        <v>SINAPI 92833</v>
      </c>
      <c r="B5432" s="367" t="s">
        <v>8324</v>
      </c>
      <c r="C5432" s="367" t="s">
        <v>18325</v>
      </c>
      <c r="D5432" s="368" t="s">
        <v>18326</v>
      </c>
      <c r="E5432" s="367" t="s">
        <v>8523</v>
      </c>
      <c r="F5432" s="367" t="s">
        <v>18327</v>
      </c>
      <c r="G5432" s="367" t="s">
        <v>18328</v>
      </c>
    </row>
    <row r="5433" spans="1:7" ht="33.75">
      <c r="A5433" s="366" t="str">
        <f t="shared" si="84"/>
        <v>SINAPI 92834</v>
      </c>
      <c r="B5433" s="367" t="s">
        <v>8324</v>
      </c>
      <c r="C5433" s="367" t="s">
        <v>18329</v>
      </c>
      <c r="D5433" s="368" t="s">
        <v>18330</v>
      </c>
      <c r="E5433" s="367" t="s">
        <v>8523</v>
      </c>
      <c r="F5433" s="367" t="s">
        <v>18331</v>
      </c>
      <c r="G5433" s="367" t="s">
        <v>8753</v>
      </c>
    </row>
    <row r="5434" spans="1:7" ht="22.5">
      <c r="A5434" s="366" t="str">
        <f t="shared" si="84"/>
        <v>SINAPI 92835</v>
      </c>
      <c r="B5434" s="367" t="s">
        <v>8324</v>
      </c>
      <c r="C5434" s="367" t="s">
        <v>18332</v>
      </c>
      <c r="D5434" s="368" t="s">
        <v>18333</v>
      </c>
      <c r="E5434" s="367" t="s">
        <v>8523</v>
      </c>
      <c r="F5434" s="367" t="s">
        <v>18334</v>
      </c>
      <c r="G5434" s="367" t="s">
        <v>18335</v>
      </c>
    </row>
    <row r="5435" spans="1:7" ht="33.75">
      <c r="A5435" s="366" t="str">
        <f t="shared" si="84"/>
        <v>SINAPI 92836</v>
      </c>
      <c r="B5435" s="367" t="s">
        <v>8324</v>
      </c>
      <c r="C5435" s="367" t="s">
        <v>18336</v>
      </c>
      <c r="D5435" s="368" t="s">
        <v>18337</v>
      </c>
      <c r="E5435" s="367" t="s">
        <v>8523</v>
      </c>
      <c r="F5435" s="367" t="s">
        <v>12832</v>
      </c>
      <c r="G5435" s="367" t="s">
        <v>18338</v>
      </c>
    </row>
    <row r="5436" spans="1:7" ht="22.5">
      <c r="A5436" s="366" t="str">
        <f t="shared" si="84"/>
        <v>SINAPI 92837</v>
      </c>
      <c r="B5436" s="367" t="s">
        <v>8324</v>
      </c>
      <c r="C5436" s="367" t="s">
        <v>18339</v>
      </c>
      <c r="D5436" s="368" t="s">
        <v>18340</v>
      </c>
      <c r="E5436" s="367" t="s">
        <v>8523</v>
      </c>
      <c r="F5436" s="367" t="s">
        <v>18341</v>
      </c>
      <c r="G5436" s="367" t="s">
        <v>18342</v>
      </c>
    </row>
    <row r="5437" spans="1:7" ht="33.75">
      <c r="A5437" s="366" t="str">
        <f t="shared" si="84"/>
        <v>SINAPI 92838</v>
      </c>
      <c r="B5437" s="367" t="s">
        <v>8324</v>
      </c>
      <c r="C5437" s="367" t="s">
        <v>18343</v>
      </c>
      <c r="D5437" s="368" t="s">
        <v>18344</v>
      </c>
      <c r="E5437" s="367" t="s">
        <v>8523</v>
      </c>
      <c r="F5437" s="367" t="s">
        <v>18345</v>
      </c>
      <c r="G5437" s="367" t="s">
        <v>18346</v>
      </c>
    </row>
    <row r="5438" spans="1:7" ht="22.5">
      <c r="A5438" s="366" t="str">
        <f t="shared" si="84"/>
        <v>SINAPI 92839</v>
      </c>
      <c r="B5438" s="367" t="s">
        <v>8324</v>
      </c>
      <c r="C5438" s="367" t="s">
        <v>18347</v>
      </c>
      <c r="D5438" s="368" t="s">
        <v>18348</v>
      </c>
      <c r="E5438" s="367" t="s">
        <v>8523</v>
      </c>
      <c r="F5438" s="367" t="s">
        <v>17618</v>
      </c>
      <c r="G5438" s="367" t="s">
        <v>18349</v>
      </c>
    </row>
    <row r="5439" spans="1:7" ht="33.75">
      <c r="A5439" s="366" t="str">
        <f t="shared" si="84"/>
        <v>SINAPI 92840</v>
      </c>
      <c r="B5439" s="367" t="s">
        <v>8324</v>
      </c>
      <c r="C5439" s="367" t="s">
        <v>18350</v>
      </c>
      <c r="D5439" s="368" t="s">
        <v>18351</v>
      </c>
      <c r="E5439" s="367" t="s">
        <v>8523</v>
      </c>
      <c r="F5439" s="367" t="s">
        <v>10658</v>
      </c>
      <c r="G5439" s="367" t="s">
        <v>15626</v>
      </c>
    </row>
    <row r="5440" spans="1:7" ht="22.5">
      <c r="A5440" s="366" t="str">
        <f t="shared" si="84"/>
        <v>SINAPI 92841</v>
      </c>
      <c r="B5440" s="367" t="s">
        <v>8324</v>
      </c>
      <c r="C5440" s="367" t="s">
        <v>18352</v>
      </c>
      <c r="D5440" s="368" t="s">
        <v>18353</v>
      </c>
      <c r="E5440" s="367" t="s">
        <v>8523</v>
      </c>
      <c r="F5440" s="367" t="s">
        <v>18354</v>
      </c>
      <c r="G5440" s="367" t="s">
        <v>11037</v>
      </c>
    </row>
    <row r="5441" spans="1:7" ht="33.75">
      <c r="A5441" s="366" t="str">
        <f t="shared" si="84"/>
        <v>SINAPI 92842</v>
      </c>
      <c r="B5441" s="367" t="s">
        <v>8324</v>
      </c>
      <c r="C5441" s="367" t="s">
        <v>18355</v>
      </c>
      <c r="D5441" s="368" t="s">
        <v>18356</v>
      </c>
      <c r="E5441" s="367" t="s">
        <v>8523</v>
      </c>
      <c r="F5441" s="367" t="s">
        <v>11412</v>
      </c>
      <c r="G5441" s="367" t="s">
        <v>11682</v>
      </c>
    </row>
    <row r="5442" spans="1:7" ht="33.75">
      <c r="A5442" s="366" t="str">
        <f t="shared" si="84"/>
        <v>SINAPI 92844</v>
      </c>
      <c r="B5442" s="367" t="s">
        <v>8324</v>
      </c>
      <c r="C5442" s="367" t="s">
        <v>18357</v>
      </c>
      <c r="D5442" s="368" t="s">
        <v>18358</v>
      </c>
      <c r="E5442" s="367" t="s">
        <v>8523</v>
      </c>
      <c r="F5442" s="367" t="s">
        <v>9382</v>
      </c>
      <c r="G5442" s="367" t="s">
        <v>11434</v>
      </c>
    </row>
    <row r="5443" spans="1:7" ht="33.75">
      <c r="A5443" s="366" t="str">
        <f t="shared" si="84"/>
        <v>SINAPI 92846</v>
      </c>
      <c r="B5443" s="367" t="s">
        <v>8324</v>
      </c>
      <c r="C5443" s="367" t="s">
        <v>18359</v>
      </c>
      <c r="D5443" s="368" t="s">
        <v>18360</v>
      </c>
      <c r="E5443" s="367" t="s">
        <v>8523</v>
      </c>
      <c r="F5443" s="367" t="s">
        <v>18361</v>
      </c>
      <c r="G5443" s="367" t="s">
        <v>11915</v>
      </c>
    </row>
    <row r="5444" spans="1:7" ht="22.5">
      <c r="A5444" s="366" t="str">
        <f t="shared" si="84"/>
        <v>SINAPI 92847</v>
      </c>
      <c r="B5444" s="367" t="s">
        <v>8324</v>
      </c>
      <c r="C5444" s="367" t="s">
        <v>18362</v>
      </c>
      <c r="D5444" s="368" t="s">
        <v>18363</v>
      </c>
      <c r="E5444" s="367" t="s">
        <v>8523</v>
      </c>
      <c r="F5444" s="367" t="s">
        <v>18364</v>
      </c>
      <c r="G5444" s="367" t="s">
        <v>18365</v>
      </c>
    </row>
    <row r="5445" spans="1:7" ht="33.75">
      <c r="A5445" s="366" t="str">
        <f t="shared" si="84"/>
        <v>SINAPI 92848</v>
      </c>
      <c r="B5445" s="367" t="s">
        <v>8324</v>
      </c>
      <c r="C5445" s="367" t="s">
        <v>18366</v>
      </c>
      <c r="D5445" s="368" t="s">
        <v>18367</v>
      </c>
      <c r="E5445" s="367" t="s">
        <v>8523</v>
      </c>
      <c r="F5445" s="367" t="s">
        <v>18368</v>
      </c>
      <c r="G5445" s="367" t="s">
        <v>9198</v>
      </c>
    </row>
    <row r="5446" spans="1:7" ht="22.5">
      <c r="A5446" s="366" t="str">
        <f t="shared" si="84"/>
        <v>SINAPI 92849</v>
      </c>
      <c r="B5446" s="367" t="s">
        <v>8324</v>
      </c>
      <c r="C5446" s="367" t="s">
        <v>18369</v>
      </c>
      <c r="D5446" s="368" t="s">
        <v>18370</v>
      </c>
      <c r="E5446" s="367" t="s">
        <v>8523</v>
      </c>
      <c r="F5446" s="367" t="s">
        <v>18371</v>
      </c>
      <c r="G5446" s="367" t="s">
        <v>18372</v>
      </c>
    </row>
    <row r="5447" spans="1:7" ht="33.75">
      <c r="A5447" s="366" t="str">
        <f t="shared" ref="A5447:A5510" si="85">CONCATENAR</f>
        <v>SINAPI 92850</v>
      </c>
      <c r="B5447" s="367" t="s">
        <v>8324</v>
      </c>
      <c r="C5447" s="367" t="s">
        <v>18373</v>
      </c>
      <c r="D5447" s="368" t="s">
        <v>18374</v>
      </c>
      <c r="E5447" s="367" t="s">
        <v>8523</v>
      </c>
      <c r="F5447" s="367" t="s">
        <v>13976</v>
      </c>
      <c r="G5447" s="367" t="s">
        <v>18375</v>
      </c>
    </row>
    <row r="5448" spans="1:7" ht="22.5">
      <c r="A5448" s="366" t="str">
        <f t="shared" si="85"/>
        <v>SINAPI 92851</v>
      </c>
      <c r="B5448" s="367" t="s">
        <v>8324</v>
      </c>
      <c r="C5448" s="367" t="s">
        <v>18376</v>
      </c>
      <c r="D5448" s="368" t="s">
        <v>18377</v>
      </c>
      <c r="E5448" s="367" t="s">
        <v>8523</v>
      </c>
      <c r="F5448" s="367" t="s">
        <v>18378</v>
      </c>
      <c r="G5448" s="367" t="s">
        <v>18379</v>
      </c>
    </row>
    <row r="5449" spans="1:7" ht="33.75">
      <c r="A5449" s="366" t="str">
        <f t="shared" si="85"/>
        <v>SINAPI 92852</v>
      </c>
      <c r="B5449" s="367" t="s">
        <v>8324</v>
      </c>
      <c r="C5449" s="367" t="s">
        <v>18380</v>
      </c>
      <c r="D5449" s="368" t="s">
        <v>18381</v>
      </c>
      <c r="E5449" s="367" t="s">
        <v>8523</v>
      </c>
      <c r="F5449" s="367" t="s">
        <v>10260</v>
      </c>
      <c r="G5449" s="367" t="s">
        <v>18382</v>
      </c>
    </row>
    <row r="5450" spans="1:7" ht="22.5">
      <c r="A5450" s="366" t="str">
        <f t="shared" si="85"/>
        <v>SINAPI 92853</v>
      </c>
      <c r="B5450" s="367" t="s">
        <v>8324</v>
      </c>
      <c r="C5450" s="367" t="s">
        <v>18383</v>
      </c>
      <c r="D5450" s="368" t="s">
        <v>18384</v>
      </c>
      <c r="E5450" s="367" t="s">
        <v>8523</v>
      </c>
      <c r="F5450" s="367" t="s">
        <v>18385</v>
      </c>
      <c r="G5450" s="367" t="s">
        <v>18386</v>
      </c>
    </row>
    <row r="5451" spans="1:7" ht="33.75">
      <c r="A5451" s="366" t="str">
        <f t="shared" si="85"/>
        <v>SINAPI 92854</v>
      </c>
      <c r="B5451" s="367" t="s">
        <v>8324</v>
      </c>
      <c r="C5451" s="367" t="s">
        <v>18387</v>
      </c>
      <c r="D5451" s="368" t="s">
        <v>18388</v>
      </c>
      <c r="E5451" s="367" t="s">
        <v>8523</v>
      </c>
      <c r="F5451" s="367" t="s">
        <v>18389</v>
      </c>
      <c r="G5451" s="367" t="s">
        <v>11629</v>
      </c>
    </row>
    <row r="5452" spans="1:7" ht="22.5">
      <c r="A5452" s="366" t="str">
        <f t="shared" si="85"/>
        <v>SINAPI 92855</v>
      </c>
      <c r="B5452" s="367" t="s">
        <v>8324</v>
      </c>
      <c r="C5452" s="367" t="s">
        <v>18390</v>
      </c>
      <c r="D5452" s="368" t="s">
        <v>18391</v>
      </c>
      <c r="E5452" s="367" t="s">
        <v>8523</v>
      </c>
      <c r="F5452" s="367" t="s">
        <v>18392</v>
      </c>
      <c r="G5452" s="367" t="s">
        <v>18393</v>
      </c>
    </row>
    <row r="5453" spans="1:7" ht="33.75">
      <c r="A5453" s="366" t="str">
        <f t="shared" si="85"/>
        <v>SINAPI 92856</v>
      </c>
      <c r="B5453" s="367" t="s">
        <v>8324</v>
      </c>
      <c r="C5453" s="367" t="s">
        <v>18394</v>
      </c>
      <c r="D5453" s="368" t="s">
        <v>18395</v>
      </c>
      <c r="E5453" s="367" t="s">
        <v>8523</v>
      </c>
      <c r="F5453" s="367" t="s">
        <v>18396</v>
      </c>
      <c r="G5453" s="367" t="s">
        <v>8788</v>
      </c>
    </row>
    <row r="5454" spans="1:7" ht="22.5">
      <c r="A5454" s="366" t="str">
        <f t="shared" si="85"/>
        <v>SINAPI 92857</v>
      </c>
      <c r="B5454" s="367" t="s">
        <v>8324</v>
      </c>
      <c r="C5454" s="367" t="s">
        <v>18397</v>
      </c>
      <c r="D5454" s="368" t="s">
        <v>18398</v>
      </c>
      <c r="E5454" s="367" t="s">
        <v>8523</v>
      </c>
      <c r="F5454" s="367" t="s">
        <v>18399</v>
      </c>
      <c r="G5454" s="367" t="s">
        <v>18400</v>
      </c>
    </row>
    <row r="5455" spans="1:7" ht="33.75">
      <c r="A5455" s="366" t="str">
        <f t="shared" si="85"/>
        <v>SINAPI 92858</v>
      </c>
      <c r="B5455" s="367" t="s">
        <v>8324</v>
      </c>
      <c r="C5455" s="367" t="s">
        <v>18401</v>
      </c>
      <c r="D5455" s="368" t="s">
        <v>18402</v>
      </c>
      <c r="E5455" s="367" t="s">
        <v>8523</v>
      </c>
      <c r="F5455" s="367" t="s">
        <v>14472</v>
      </c>
      <c r="G5455" s="367" t="s">
        <v>18403</v>
      </c>
    </row>
    <row r="5456" spans="1:7" ht="33.75">
      <c r="A5456" s="366" t="str">
        <f t="shared" si="85"/>
        <v>SINAPI 92860</v>
      </c>
      <c r="B5456" s="367" t="s">
        <v>8324</v>
      </c>
      <c r="C5456" s="367" t="s">
        <v>18404</v>
      </c>
      <c r="D5456" s="368" t="s">
        <v>18405</v>
      </c>
      <c r="E5456" s="367" t="s">
        <v>8523</v>
      </c>
      <c r="F5456" s="367" t="s">
        <v>18406</v>
      </c>
      <c r="G5456" s="367" t="s">
        <v>18407</v>
      </c>
    </row>
    <row r="5457" spans="1:7" ht="33.75">
      <c r="A5457" s="366" t="str">
        <f t="shared" si="85"/>
        <v>SINAPI 92862</v>
      </c>
      <c r="B5457" s="367" t="s">
        <v>8324</v>
      </c>
      <c r="C5457" s="367" t="s">
        <v>18408</v>
      </c>
      <c r="D5457" s="368" t="s">
        <v>18409</v>
      </c>
      <c r="E5457" s="367" t="s">
        <v>8523</v>
      </c>
      <c r="F5457" s="367" t="s">
        <v>10087</v>
      </c>
      <c r="G5457" s="367" t="s">
        <v>18410</v>
      </c>
    </row>
    <row r="5458" spans="1:7" ht="22.5">
      <c r="A5458" s="366" t="str">
        <f t="shared" si="85"/>
        <v>SINAPI 92863</v>
      </c>
      <c r="B5458" s="367" t="s">
        <v>8324</v>
      </c>
      <c r="C5458" s="367" t="s">
        <v>18411</v>
      </c>
      <c r="D5458" s="368" t="s">
        <v>18412</v>
      </c>
      <c r="E5458" s="367" t="s">
        <v>8523</v>
      </c>
      <c r="F5458" s="367" t="s">
        <v>18413</v>
      </c>
      <c r="G5458" s="367" t="s">
        <v>18414</v>
      </c>
    </row>
    <row r="5459" spans="1:7" ht="33.75">
      <c r="A5459" s="366" t="str">
        <f t="shared" si="85"/>
        <v>SINAPI 92864</v>
      </c>
      <c r="B5459" s="367" t="s">
        <v>8324</v>
      </c>
      <c r="C5459" s="367" t="s">
        <v>18415</v>
      </c>
      <c r="D5459" s="368" t="s">
        <v>18416</v>
      </c>
      <c r="E5459" s="367" t="s">
        <v>8523</v>
      </c>
      <c r="F5459" s="367" t="s">
        <v>18417</v>
      </c>
      <c r="G5459" s="367" t="s">
        <v>18418</v>
      </c>
    </row>
    <row r="5460" spans="1:7" ht="22.5">
      <c r="A5460" s="366" t="str">
        <f t="shared" si="85"/>
        <v>SINAPI 92210</v>
      </c>
      <c r="B5460" s="367" t="s">
        <v>8324</v>
      </c>
      <c r="C5460" s="367" t="s">
        <v>18419</v>
      </c>
      <c r="D5460" s="368" t="s">
        <v>18420</v>
      </c>
      <c r="E5460" s="367" t="s">
        <v>8523</v>
      </c>
      <c r="F5460" s="367" t="s">
        <v>18421</v>
      </c>
      <c r="G5460" s="367" t="s">
        <v>18422</v>
      </c>
    </row>
    <row r="5461" spans="1:7" ht="22.5">
      <c r="A5461" s="366" t="str">
        <f t="shared" si="85"/>
        <v>SINAPI 92211</v>
      </c>
      <c r="B5461" s="367" t="s">
        <v>8324</v>
      </c>
      <c r="C5461" s="367" t="s">
        <v>18423</v>
      </c>
      <c r="D5461" s="368" t="s">
        <v>18424</v>
      </c>
      <c r="E5461" s="367" t="s">
        <v>8523</v>
      </c>
      <c r="F5461" s="367" t="s">
        <v>18425</v>
      </c>
      <c r="G5461" s="367" t="s">
        <v>18426</v>
      </c>
    </row>
    <row r="5462" spans="1:7" ht="22.5">
      <c r="A5462" s="366" t="str">
        <f t="shared" si="85"/>
        <v>SINAPI 92212</v>
      </c>
      <c r="B5462" s="367" t="s">
        <v>8324</v>
      </c>
      <c r="C5462" s="367" t="s">
        <v>18427</v>
      </c>
      <c r="D5462" s="368" t="s">
        <v>18428</v>
      </c>
      <c r="E5462" s="367" t="s">
        <v>8523</v>
      </c>
      <c r="F5462" s="367" t="s">
        <v>18429</v>
      </c>
      <c r="G5462" s="367" t="s">
        <v>18430</v>
      </c>
    </row>
    <row r="5463" spans="1:7" ht="22.5">
      <c r="A5463" s="366" t="str">
        <f t="shared" si="85"/>
        <v>SINAPI 92213</v>
      </c>
      <c r="B5463" s="367" t="s">
        <v>8324</v>
      </c>
      <c r="C5463" s="367" t="s">
        <v>18431</v>
      </c>
      <c r="D5463" s="368" t="s">
        <v>18432</v>
      </c>
      <c r="E5463" s="367" t="s">
        <v>8523</v>
      </c>
      <c r="F5463" s="367" t="s">
        <v>18433</v>
      </c>
      <c r="G5463" s="367" t="s">
        <v>18434</v>
      </c>
    </row>
    <row r="5464" spans="1:7" ht="22.5">
      <c r="A5464" s="366" t="str">
        <f t="shared" si="85"/>
        <v>SINAPI 92214</v>
      </c>
      <c r="B5464" s="367" t="s">
        <v>8324</v>
      </c>
      <c r="C5464" s="367" t="s">
        <v>18435</v>
      </c>
      <c r="D5464" s="368" t="s">
        <v>18436</v>
      </c>
      <c r="E5464" s="367" t="s">
        <v>8523</v>
      </c>
      <c r="F5464" s="367" t="s">
        <v>18437</v>
      </c>
      <c r="G5464" s="367" t="s">
        <v>18438</v>
      </c>
    </row>
    <row r="5465" spans="1:7" ht="22.5">
      <c r="A5465" s="366" t="str">
        <f t="shared" si="85"/>
        <v>SINAPI 92215</v>
      </c>
      <c r="B5465" s="367" t="s">
        <v>8324</v>
      </c>
      <c r="C5465" s="367" t="s">
        <v>18439</v>
      </c>
      <c r="D5465" s="368" t="s">
        <v>18440</v>
      </c>
      <c r="E5465" s="367" t="s">
        <v>8523</v>
      </c>
      <c r="F5465" s="367" t="s">
        <v>13119</v>
      </c>
      <c r="G5465" s="367" t="s">
        <v>18441</v>
      </c>
    </row>
    <row r="5466" spans="1:7" ht="22.5">
      <c r="A5466" s="366" t="str">
        <f t="shared" si="85"/>
        <v>SINAPI 92216</v>
      </c>
      <c r="B5466" s="367" t="s">
        <v>8324</v>
      </c>
      <c r="C5466" s="367" t="s">
        <v>18442</v>
      </c>
      <c r="D5466" s="368" t="s">
        <v>18443</v>
      </c>
      <c r="E5466" s="367" t="s">
        <v>8523</v>
      </c>
      <c r="F5466" s="367" t="s">
        <v>18444</v>
      </c>
      <c r="G5466" s="367" t="s">
        <v>18445</v>
      </c>
    </row>
    <row r="5467" spans="1:7" ht="22.5">
      <c r="A5467" s="366" t="str">
        <f t="shared" si="85"/>
        <v>SINAPI 92219</v>
      </c>
      <c r="B5467" s="367" t="s">
        <v>8324</v>
      </c>
      <c r="C5467" s="367" t="s">
        <v>18446</v>
      </c>
      <c r="D5467" s="368" t="s">
        <v>18447</v>
      </c>
      <c r="E5467" s="367" t="s">
        <v>8523</v>
      </c>
      <c r="F5467" s="367" t="s">
        <v>18448</v>
      </c>
      <c r="G5467" s="367" t="s">
        <v>18449</v>
      </c>
    </row>
    <row r="5468" spans="1:7" ht="22.5">
      <c r="A5468" s="366" t="str">
        <f t="shared" si="85"/>
        <v>SINAPI 92220</v>
      </c>
      <c r="B5468" s="367" t="s">
        <v>8324</v>
      </c>
      <c r="C5468" s="367" t="s">
        <v>18450</v>
      </c>
      <c r="D5468" s="368" t="s">
        <v>18451</v>
      </c>
      <c r="E5468" s="367" t="s">
        <v>8523</v>
      </c>
      <c r="F5468" s="367" t="s">
        <v>18452</v>
      </c>
      <c r="G5468" s="367" t="s">
        <v>18453</v>
      </c>
    </row>
    <row r="5469" spans="1:7" ht="22.5">
      <c r="A5469" s="366" t="str">
        <f t="shared" si="85"/>
        <v>SINAPI 92221</v>
      </c>
      <c r="B5469" s="367" t="s">
        <v>8324</v>
      </c>
      <c r="C5469" s="367" t="s">
        <v>18454</v>
      </c>
      <c r="D5469" s="368" t="s">
        <v>18455</v>
      </c>
      <c r="E5469" s="367" t="s">
        <v>8523</v>
      </c>
      <c r="F5469" s="367" t="s">
        <v>18456</v>
      </c>
      <c r="G5469" s="367" t="s">
        <v>18457</v>
      </c>
    </row>
    <row r="5470" spans="1:7" ht="22.5">
      <c r="A5470" s="366" t="str">
        <f t="shared" si="85"/>
        <v>SINAPI 92222</v>
      </c>
      <c r="B5470" s="367" t="s">
        <v>8324</v>
      </c>
      <c r="C5470" s="367" t="s">
        <v>18458</v>
      </c>
      <c r="D5470" s="368" t="s">
        <v>18459</v>
      </c>
      <c r="E5470" s="367" t="s">
        <v>8523</v>
      </c>
      <c r="F5470" s="367" t="s">
        <v>18460</v>
      </c>
      <c r="G5470" s="367" t="s">
        <v>18461</v>
      </c>
    </row>
    <row r="5471" spans="1:7" ht="22.5">
      <c r="A5471" s="366" t="str">
        <f t="shared" si="85"/>
        <v>SINAPI 92223</v>
      </c>
      <c r="B5471" s="367" t="s">
        <v>8324</v>
      </c>
      <c r="C5471" s="367" t="s">
        <v>18462</v>
      </c>
      <c r="D5471" s="368" t="s">
        <v>18463</v>
      </c>
      <c r="E5471" s="367" t="s">
        <v>8523</v>
      </c>
      <c r="F5471" s="367" t="s">
        <v>18464</v>
      </c>
      <c r="G5471" s="367" t="s">
        <v>18465</v>
      </c>
    </row>
    <row r="5472" spans="1:7" ht="22.5">
      <c r="A5472" s="366" t="str">
        <f t="shared" si="85"/>
        <v>SINAPI 92224</v>
      </c>
      <c r="B5472" s="367" t="s">
        <v>8324</v>
      </c>
      <c r="C5472" s="367" t="s">
        <v>18466</v>
      </c>
      <c r="D5472" s="368" t="s">
        <v>18467</v>
      </c>
      <c r="E5472" s="367" t="s">
        <v>8523</v>
      </c>
      <c r="F5472" s="367" t="s">
        <v>18468</v>
      </c>
      <c r="G5472" s="367" t="s">
        <v>18469</v>
      </c>
    </row>
    <row r="5473" spans="1:7" ht="22.5">
      <c r="A5473" s="366" t="str">
        <f t="shared" si="85"/>
        <v>SINAPI 92226</v>
      </c>
      <c r="B5473" s="367" t="s">
        <v>8324</v>
      </c>
      <c r="C5473" s="367" t="s">
        <v>18470</v>
      </c>
      <c r="D5473" s="368" t="s">
        <v>18471</v>
      </c>
      <c r="E5473" s="367" t="s">
        <v>8523</v>
      </c>
      <c r="F5473" s="367" t="s">
        <v>18472</v>
      </c>
      <c r="G5473" s="367" t="s">
        <v>18473</v>
      </c>
    </row>
    <row r="5474" spans="1:7" ht="22.5">
      <c r="A5474" s="366" t="str">
        <f t="shared" si="85"/>
        <v>SINAPI 92808</v>
      </c>
      <c r="B5474" s="367" t="s">
        <v>8324</v>
      </c>
      <c r="C5474" s="367" t="s">
        <v>18474</v>
      </c>
      <c r="D5474" s="368" t="s">
        <v>18475</v>
      </c>
      <c r="E5474" s="367" t="s">
        <v>8523</v>
      </c>
      <c r="F5474" s="367" t="s">
        <v>18476</v>
      </c>
      <c r="G5474" s="367" t="s">
        <v>18477</v>
      </c>
    </row>
    <row r="5475" spans="1:7" ht="22.5">
      <c r="A5475" s="366" t="str">
        <f t="shared" si="85"/>
        <v>SINAPI 92809</v>
      </c>
      <c r="B5475" s="367" t="s">
        <v>8324</v>
      </c>
      <c r="C5475" s="367" t="s">
        <v>18478</v>
      </c>
      <c r="D5475" s="368" t="s">
        <v>18479</v>
      </c>
      <c r="E5475" s="367" t="s">
        <v>8523</v>
      </c>
      <c r="F5475" s="367" t="s">
        <v>18480</v>
      </c>
      <c r="G5475" s="367" t="s">
        <v>18481</v>
      </c>
    </row>
    <row r="5476" spans="1:7" ht="22.5">
      <c r="A5476" s="366" t="str">
        <f t="shared" si="85"/>
        <v>SINAPI 92810</v>
      </c>
      <c r="B5476" s="367" t="s">
        <v>8324</v>
      </c>
      <c r="C5476" s="367" t="s">
        <v>18482</v>
      </c>
      <c r="D5476" s="368" t="s">
        <v>18483</v>
      </c>
      <c r="E5476" s="367" t="s">
        <v>8523</v>
      </c>
      <c r="F5476" s="367" t="s">
        <v>18484</v>
      </c>
      <c r="G5476" s="367" t="s">
        <v>18485</v>
      </c>
    </row>
    <row r="5477" spans="1:7" ht="22.5">
      <c r="A5477" s="366" t="str">
        <f t="shared" si="85"/>
        <v>SINAPI 92811</v>
      </c>
      <c r="B5477" s="367" t="s">
        <v>8324</v>
      </c>
      <c r="C5477" s="367" t="s">
        <v>18486</v>
      </c>
      <c r="D5477" s="368" t="s">
        <v>18487</v>
      </c>
      <c r="E5477" s="367" t="s">
        <v>8523</v>
      </c>
      <c r="F5477" s="367" t="s">
        <v>18488</v>
      </c>
      <c r="G5477" s="367" t="s">
        <v>18489</v>
      </c>
    </row>
    <row r="5478" spans="1:7" ht="22.5">
      <c r="A5478" s="366" t="str">
        <f t="shared" si="85"/>
        <v>SINAPI 92812</v>
      </c>
      <c r="B5478" s="367" t="s">
        <v>8324</v>
      </c>
      <c r="C5478" s="367" t="s">
        <v>18490</v>
      </c>
      <c r="D5478" s="368" t="s">
        <v>18491</v>
      </c>
      <c r="E5478" s="367" t="s">
        <v>8523</v>
      </c>
      <c r="F5478" s="367" t="s">
        <v>18492</v>
      </c>
      <c r="G5478" s="367" t="s">
        <v>18493</v>
      </c>
    </row>
    <row r="5479" spans="1:7" ht="22.5">
      <c r="A5479" s="366" t="str">
        <f t="shared" si="85"/>
        <v>SINAPI 92813</v>
      </c>
      <c r="B5479" s="367" t="s">
        <v>8324</v>
      </c>
      <c r="C5479" s="367" t="s">
        <v>18494</v>
      </c>
      <c r="D5479" s="368" t="s">
        <v>18495</v>
      </c>
      <c r="E5479" s="367" t="s">
        <v>8523</v>
      </c>
      <c r="F5479" s="367" t="s">
        <v>18496</v>
      </c>
      <c r="G5479" s="367" t="s">
        <v>18497</v>
      </c>
    </row>
    <row r="5480" spans="1:7" ht="22.5">
      <c r="A5480" s="366" t="str">
        <f t="shared" si="85"/>
        <v>SINAPI 92814</v>
      </c>
      <c r="B5480" s="367" t="s">
        <v>8324</v>
      </c>
      <c r="C5480" s="367" t="s">
        <v>18498</v>
      </c>
      <c r="D5480" s="368" t="s">
        <v>18499</v>
      </c>
      <c r="E5480" s="367" t="s">
        <v>8523</v>
      </c>
      <c r="F5480" s="367" t="s">
        <v>18500</v>
      </c>
      <c r="G5480" s="367" t="s">
        <v>18501</v>
      </c>
    </row>
    <row r="5481" spans="1:7" ht="22.5">
      <c r="A5481" s="366" t="str">
        <f t="shared" si="85"/>
        <v>SINAPI 92815</v>
      </c>
      <c r="B5481" s="367" t="s">
        <v>8324</v>
      </c>
      <c r="C5481" s="367" t="s">
        <v>18502</v>
      </c>
      <c r="D5481" s="368" t="s">
        <v>18503</v>
      </c>
      <c r="E5481" s="367" t="s">
        <v>8523</v>
      </c>
      <c r="F5481" s="367" t="s">
        <v>18504</v>
      </c>
      <c r="G5481" s="367" t="s">
        <v>18505</v>
      </c>
    </row>
    <row r="5482" spans="1:7" ht="22.5">
      <c r="A5482" s="366" t="str">
        <f t="shared" si="85"/>
        <v>SINAPI 92816</v>
      </c>
      <c r="B5482" s="367" t="s">
        <v>8324</v>
      </c>
      <c r="C5482" s="367" t="s">
        <v>18506</v>
      </c>
      <c r="D5482" s="368" t="s">
        <v>18507</v>
      </c>
      <c r="E5482" s="367" t="s">
        <v>8523</v>
      </c>
      <c r="F5482" s="367" t="s">
        <v>18508</v>
      </c>
      <c r="G5482" s="367" t="s">
        <v>18509</v>
      </c>
    </row>
    <row r="5483" spans="1:7" ht="22.5">
      <c r="A5483" s="366" t="str">
        <f t="shared" si="85"/>
        <v>SINAPI 92817</v>
      </c>
      <c r="B5483" s="367" t="s">
        <v>8324</v>
      </c>
      <c r="C5483" s="367" t="s">
        <v>18510</v>
      </c>
      <c r="D5483" s="368" t="s">
        <v>18511</v>
      </c>
      <c r="E5483" s="367" t="s">
        <v>8523</v>
      </c>
      <c r="F5483" s="367" t="s">
        <v>18512</v>
      </c>
      <c r="G5483" s="367" t="s">
        <v>18513</v>
      </c>
    </row>
    <row r="5484" spans="1:7" ht="22.5">
      <c r="A5484" s="366" t="str">
        <f t="shared" si="85"/>
        <v>SINAPI 92818</v>
      </c>
      <c r="B5484" s="367" t="s">
        <v>8324</v>
      </c>
      <c r="C5484" s="367" t="s">
        <v>18514</v>
      </c>
      <c r="D5484" s="368" t="s">
        <v>18515</v>
      </c>
      <c r="E5484" s="367" t="s">
        <v>8523</v>
      </c>
      <c r="F5484" s="367" t="s">
        <v>18516</v>
      </c>
      <c r="G5484" s="367" t="s">
        <v>18517</v>
      </c>
    </row>
    <row r="5485" spans="1:7" ht="22.5">
      <c r="A5485" s="366" t="str">
        <f t="shared" si="85"/>
        <v>SINAPI 92819</v>
      </c>
      <c r="B5485" s="367" t="s">
        <v>8324</v>
      </c>
      <c r="C5485" s="367" t="s">
        <v>18518</v>
      </c>
      <c r="D5485" s="368" t="s">
        <v>18519</v>
      </c>
      <c r="E5485" s="367" t="s">
        <v>8523</v>
      </c>
      <c r="F5485" s="367" t="s">
        <v>18520</v>
      </c>
      <c r="G5485" s="367" t="s">
        <v>18521</v>
      </c>
    </row>
    <row r="5486" spans="1:7" ht="22.5">
      <c r="A5486" s="366" t="str">
        <f t="shared" si="85"/>
        <v>SINAPI 92820</v>
      </c>
      <c r="B5486" s="367" t="s">
        <v>8324</v>
      </c>
      <c r="C5486" s="367" t="s">
        <v>18522</v>
      </c>
      <c r="D5486" s="368" t="s">
        <v>18523</v>
      </c>
      <c r="E5486" s="367" t="s">
        <v>8523</v>
      </c>
      <c r="F5486" s="367" t="s">
        <v>18524</v>
      </c>
      <c r="G5486" s="367" t="s">
        <v>18525</v>
      </c>
    </row>
    <row r="5487" spans="1:7" ht="22.5">
      <c r="A5487" s="366" t="str">
        <f t="shared" si="85"/>
        <v>SINAPI 92821</v>
      </c>
      <c r="B5487" s="367" t="s">
        <v>8324</v>
      </c>
      <c r="C5487" s="367" t="s">
        <v>18526</v>
      </c>
      <c r="D5487" s="368" t="s">
        <v>18527</v>
      </c>
      <c r="E5487" s="367" t="s">
        <v>8523</v>
      </c>
      <c r="F5487" s="367" t="s">
        <v>18528</v>
      </c>
      <c r="G5487" s="367" t="s">
        <v>18529</v>
      </c>
    </row>
    <row r="5488" spans="1:7" ht="22.5">
      <c r="A5488" s="366" t="str">
        <f t="shared" si="85"/>
        <v>SINAPI 92822</v>
      </c>
      <c r="B5488" s="367" t="s">
        <v>8324</v>
      </c>
      <c r="C5488" s="367" t="s">
        <v>18530</v>
      </c>
      <c r="D5488" s="368" t="s">
        <v>18531</v>
      </c>
      <c r="E5488" s="367" t="s">
        <v>8523</v>
      </c>
      <c r="F5488" s="367" t="s">
        <v>18532</v>
      </c>
      <c r="G5488" s="367" t="s">
        <v>18533</v>
      </c>
    </row>
    <row r="5489" spans="1:7" ht="22.5">
      <c r="A5489" s="366" t="str">
        <f t="shared" si="85"/>
        <v>SINAPI 92824</v>
      </c>
      <c r="B5489" s="367" t="s">
        <v>8324</v>
      </c>
      <c r="C5489" s="367" t="s">
        <v>18534</v>
      </c>
      <c r="D5489" s="368" t="s">
        <v>18535</v>
      </c>
      <c r="E5489" s="367" t="s">
        <v>8523</v>
      </c>
      <c r="F5489" s="367" t="s">
        <v>18536</v>
      </c>
      <c r="G5489" s="367" t="s">
        <v>18537</v>
      </c>
    </row>
    <row r="5490" spans="1:7" ht="22.5">
      <c r="A5490" s="366" t="str">
        <f t="shared" si="85"/>
        <v>SINAPI 92825</v>
      </c>
      <c r="B5490" s="367" t="s">
        <v>8324</v>
      </c>
      <c r="C5490" s="367" t="s">
        <v>18538</v>
      </c>
      <c r="D5490" s="368" t="s">
        <v>18539</v>
      </c>
      <c r="E5490" s="367" t="s">
        <v>8523</v>
      </c>
      <c r="F5490" s="367" t="s">
        <v>18540</v>
      </c>
      <c r="G5490" s="367" t="s">
        <v>18541</v>
      </c>
    </row>
    <row r="5491" spans="1:7" ht="22.5">
      <c r="A5491" s="366" t="str">
        <f t="shared" si="85"/>
        <v>SINAPI 92826</v>
      </c>
      <c r="B5491" s="367" t="s">
        <v>8324</v>
      </c>
      <c r="C5491" s="367" t="s">
        <v>18542</v>
      </c>
      <c r="D5491" s="368" t="s">
        <v>18543</v>
      </c>
      <c r="E5491" s="367" t="s">
        <v>8523</v>
      </c>
      <c r="F5491" s="367" t="s">
        <v>18544</v>
      </c>
      <c r="G5491" s="367" t="s">
        <v>11544</v>
      </c>
    </row>
    <row r="5492" spans="1:7" ht="22.5">
      <c r="A5492" s="366" t="str">
        <f t="shared" si="85"/>
        <v>SINAPI 92827</v>
      </c>
      <c r="B5492" s="367" t="s">
        <v>8324</v>
      </c>
      <c r="C5492" s="367" t="s">
        <v>18545</v>
      </c>
      <c r="D5492" s="368" t="s">
        <v>18546</v>
      </c>
      <c r="E5492" s="367" t="s">
        <v>8523</v>
      </c>
      <c r="F5492" s="367" t="s">
        <v>18547</v>
      </c>
      <c r="G5492" s="367" t="s">
        <v>18548</v>
      </c>
    </row>
    <row r="5493" spans="1:7" ht="22.5">
      <c r="A5493" s="366" t="str">
        <f t="shared" si="85"/>
        <v>SINAPI 92828</v>
      </c>
      <c r="B5493" s="367" t="s">
        <v>8324</v>
      </c>
      <c r="C5493" s="367" t="s">
        <v>18549</v>
      </c>
      <c r="D5493" s="368" t="s">
        <v>18550</v>
      </c>
      <c r="E5493" s="367" t="s">
        <v>8523</v>
      </c>
      <c r="F5493" s="367" t="s">
        <v>18551</v>
      </c>
      <c r="G5493" s="367" t="s">
        <v>18552</v>
      </c>
    </row>
    <row r="5494" spans="1:7" ht="22.5">
      <c r="A5494" s="366" t="str">
        <f t="shared" si="85"/>
        <v>SINAPI 92829</v>
      </c>
      <c r="B5494" s="367" t="s">
        <v>8324</v>
      </c>
      <c r="C5494" s="367" t="s">
        <v>18553</v>
      </c>
      <c r="D5494" s="368" t="s">
        <v>18554</v>
      </c>
      <c r="E5494" s="367" t="s">
        <v>8523</v>
      </c>
      <c r="F5494" s="367" t="s">
        <v>18555</v>
      </c>
      <c r="G5494" s="367" t="s">
        <v>18556</v>
      </c>
    </row>
    <row r="5495" spans="1:7" ht="22.5">
      <c r="A5495" s="366" t="str">
        <f t="shared" si="85"/>
        <v>SINAPI 92830</v>
      </c>
      <c r="B5495" s="367" t="s">
        <v>8324</v>
      </c>
      <c r="C5495" s="367" t="s">
        <v>18557</v>
      </c>
      <c r="D5495" s="368" t="s">
        <v>18558</v>
      </c>
      <c r="E5495" s="367" t="s">
        <v>8523</v>
      </c>
      <c r="F5495" s="367" t="s">
        <v>18559</v>
      </c>
      <c r="G5495" s="367" t="s">
        <v>18560</v>
      </c>
    </row>
    <row r="5496" spans="1:7" ht="22.5">
      <c r="A5496" s="366" t="str">
        <f t="shared" si="85"/>
        <v>SINAPI 92831</v>
      </c>
      <c r="B5496" s="367" t="s">
        <v>8324</v>
      </c>
      <c r="C5496" s="367" t="s">
        <v>18561</v>
      </c>
      <c r="D5496" s="368" t="s">
        <v>18562</v>
      </c>
      <c r="E5496" s="367" t="s">
        <v>8523</v>
      </c>
      <c r="F5496" s="367" t="s">
        <v>18563</v>
      </c>
      <c r="G5496" s="367" t="s">
        <v>18564</v>
      </c>
    </row>
    <row r="5497" spans="1:7" ht="22.5">
      <c r="A5497" s="366" t="str">
        <f t="shared" si="85"/>
        <v>SINAPI 92832</v>
      </c>
      <c r="B5497" s="367" t="s">
        <v>8324</v>
      </c>
      <c r="C5497" s="367" t="s">
        <v>18565</v>
      </c>
      <c r="D5497" s="368" t="s">
        <v>18566</v>
      </c>
      <c r="E5497" s="367" t="s">
        <v>8523</v>
      </c>
      <c r="F5497" s="367" t="s">
        <v>18567</v>
      </c>
      <c r="G5497" s="367" t="s">
        <v>18568</v>
      </c>
    </row>
    <row r="5498" spans="1:7" ht="22.5">
      <c r="A5498" s="366" t="str">
        <f t="shared" si="85"/>
        <v>SINAPI 95565</v>
      </c>
      <c r="B5498" s="367" t="s">
        <v>8324</v>
      </c>
      <c r="C5498" s="367" t="s">
        <v>18569</v>
      </c>
      <c r="D5498" s="368" t="s">
        <v>18570</v>
      </c>
      <c r="E5498" s="367" t="s">
        <v>8523</v>
      </c>
      <c r="F5498" s="367" t="s">
        <v>18571</v>
      </c>
      <c r="G5498" s="367" t="s">
        <v>18572</v>
      </c>
    </row>
    <row r="5499" spans="1:7" ht="22.5">
      <c r="A5499" s="366" t="str">
        <f t="shared" si="85"/>
        <v>SINAPI 95566</v>
      </c>
      <c r="B5499" s="367" t="s">
        <v>8324</v>
      </c>
      <c r="C5499" s="367" t="s">
        <v>18573</v>
      </c>
      <c r="D5499" s="368" t="s">
        <v>18574</v>
      </c>
      <c r="E5499" s="367" t="s">
        <v>8523</v>
      </c>
      <c r="F5499" s="367" t="s">
        <v>18575</v>
      </c>
      <c r="G5499" s="367" t="s">
        <v>18576</v>
      </c>
    </row>
    <row r="5500" spans="1:7" ht="22.5">
      <c r="A5500" s="366" t="str">
        <f t="shared" si="85"/>
        <v>SINAPI 95567</v>
      </c>
      <c r="B5500" s="367" t="s">
        <v>8324</v>
      </c>
      <c r="C5500" s="367" t="s">
        <v>18577</v>
      </c>
      <c r="D5500" s="368" t="s">
        <v>18578</v>
      </c>
      <c r="E5500" s="367" t="s">
        <v>8523</v>
      </c>
      <c r="F5500" s="367" t="s">
        <v>18579</v>
      </c>
      <c r="G5500" s="367" t="s">
        <v>18580</v>
      </c>
    </row>
    <row r="5501" spans="1:7" ht="22.5">
      <c r="A5501" s="366" t="str">
        <f t="shared" si="85"/>
        <v>SINAPI 95568</v>
      </c>
      <c r="B5501" s="367" t="s">
        <v>8324</v>
      </c>
      <c r="C5501" s="367" t="s">
        <v>18581</v>
      </c>
      <c r="D5501" s="368" t="s">
        <v>18582</v>
      </c>
      <c r="E5501" s="367" t="s">
        <v>8523</v>
      </c>
      <c r="F5501" s="367" t="s">
        <v>18583</v>
      </c>
      <c r="G5501" s="367" t="s">
        <v>13984</v>
      </c>
    </row>
    <row r="5502" spans="1:7" ht="22.5">
      <c r="A5502" s="366" t="str">
        <f t="shared" si="85"/>
        <v>SINAPI 95569</v>
      </c>
      <c r="B5502" s="367" t="s">
        <v>8324</v>
      </c>
      <c r="C5502" s="367" t="s">
        <v>18584</v>
      </c>
      <c r="D5502" s="368" t="s">
        <v>18585</v>
      </c>
      <c r="E5502" s="367" t="s">
        <v>8523</v>
      </c>
      <c r="F5502" s="367" t="s">
        <v>18586</v>
      </c>
      <c r="G5502" s="367" t="s">
        <v>18587</v>
      </c>
    </row>
    <row r="5503" spans="1:7" ht="22.5">
      <c r="A5503" s="366" t="str">
        <f t="shared" si="85"/>
        <v>SINAPI 95570</v>
      </c>
      <c r="B5503" s="367" t="s">
        <v>8324</v>
      </c>
      <c r="C5503" s="367" t="s">
        <v>18588</v>
      </c>
      <c r="D5503" s="368" t="s">
        <v>18589</v>
      </c>
      <c r="E5503" s="367" t="s">
        <v>8523</v>
      </c>
      <c r="F5503" s="367" t="s">
        <v>18590</v>
      </c>
      <c r="G5503" s="367" t="s">
        <v>18591</v>
      </c>
    </row>
    <row r="5504" spans="1:7" ht="22.5">
      <c r="A5504" s="366" t="str">
        <f t="shared" si="85"/>
        <v>SINAPI 95571</v>
      </c>
      <c r="B5504" s="367" t="s">
        <v>8324</v>
      </c>
      <c r="C5504" s="367" t="s">
        <v>18592</v>
      </c>
      <c r="D5504" s="368" t="s">
        <v>18593</v>
      </c>
      <c r="E5504" s="367" t="s">
        <v>8523</v>
      </c>
      <c r="F5504" s="367" t="s">
        <v>18594</v>
      </c>
      <c r="G5504" s="367" t="s">
        <v>18595</v>
      </c>
    </row>
    <row r="5505" spans="1:7" ht="22.5">
      <c r="A5505" s="366" t="str">
        <f t="shared" si="85"/>
        <v>SINAPI 95572</v>
      </c>
      <c r="B5505" s="367" t="s">
        <v>8324</v>
      </c>
      <c r="C5505" s="367" t="s">
        <v>18596</v>
      </c>
      <c r="D5505" s="368" t="s">
        <v>18597</v>
      </c>
      <c r="E5505" s="367" t="s">
        <v>8523</v>
      </c>
      <c r="F5505" s="367" t="s">
        <v>18598</v>
      </c>
      <c r="G5505" s="367" t="s">
        <v>18599</v>
      </c>
    </row>
    <row r="5506" spans="1:7" ht="22.5">
      <c r="A5506" s="366" t="str">
        <f t="shared" si="85"/>
        <v>SINAPI 97127</v>
      </c>
      <c r="B5506" s="367" t="s">
        <v>8324</v>
      </c>
      <c r="C5506" s="367" t="s">
        <v>18600</v>
      </c>
      <c r="D5506" s="368" t="s">
        <v>18601</v>
      </c>
      <c r="E5506" s="367" t="s">
        <v>8523</v>
      </c>
      <c r="F5506" s="367" t="s">
        <v>12214</v>
      </c>
      <c r="G5506" s="367" t="s">
        <v>9964</v>
      </c>
    </row>
    <row r="5507" spans="1:7" ht="22.5">
      <c r="A5507" s="366" t="str">
        <f t="shared" si="85"/>
        <v>SINAPI 97128</v>
      </c>
      <c r="B5507" s="367" t="s">
        <v>8324</v>
      </c>
      <c r="C5507" s="367" t="s">
        <v>18602</v>
      </c>
      <c r="D5507" s="368" t="s">
        <v>18603</v>
      </c>
      <c r="E5507" s="367" t="s">
        <v>8523</v>
      </c>
      <c r="F5507" s="367" t="s">
        <v>13398</v>
      </c>
      <c r="G5507" s="367" t="s">
        <v>18604</v>
      </c>
    </row>
    <row r="5508" spans="1:7" ht="22.5">
      <c r="A5508" s="366" t="str">
        <f t="shared" si="85"/>
        <v>SINAPI 97129</v>
      </c>
      <c r="B5508" s="367" t="s">
        <v>8324</v>
      </c>
      <c r="C5508" s="367" t="s">
        <v>18605</v>
      </c>
      <c r="D5508" s="368" t="s">
        <v>18606</v>
      </c>
      <c r="E5508" s="367" t="s">
        <v>8523</v>
      </c>
      <c r="F5508" s="367" t="s">
        <v>18607</v>
      </c>
      <c r="G5508" s="367" t="s">
        <v>13911</v>
      </c>
    </row>
    <row r="5509" spans="1:7" ht="22.5">
      <c r="A5509" s="366" t="str">
        <f t="shared" si="85"/>
        <v>SINAPI 97130</v>
      </c>
      <c r="B5509" s="367" t="s">
        <v>8324</v>
      </c>
      <c r="C5509" s="367" t="s">
        <v>18608</v>
      </c>
      <c r="D5509" s="368" t="s">
        <v>18609</v>
      </c>
      <c r="E5509" s="367" t="s">
        <v>8523</v>
      </c>
      <c r="F5509" s="367" t="s">
        <v>18610</v>
      </c>
      <c r="G5509" s="367" t="s">
        <v>8903</v>
      </c>
    </row>
    <row r="5510" spans="1:7" ht="22.5">
      <c r="A5510" s="366" t="str">
        <f t="shared" si="85"/>
        <v>SINAPI 97131</v>
      </c>
      <c r="B5510" s="367" t="s">
        <v>8324</v>
      </c>
      <c r="C5510" s="367" t="s">
        <v>18611</v>
      </c>
      <c r="D5510" s="368" t="s">
        <v>18612</v>
      </c>
      <c r="E5510" s="367" t="s">
        <v>8523</v>
      </c>
      <c r="F5510" s="367" t="s">
        <v>9353</v>
      </c>
      <c r="G5510" s="367" t="s">
        <v>18613</v>
      </c>
    </row>
    <row r="5511" spans="1:7" ht="22.5">
      <c r="A5511" s="366" t="str">
        <f t="shared" ref="A5511:A5574" si="86">CONCATENAR</f>
        <v>SINAPI 97132</v>
      </c>
      <c r="B5511" s="367" t="s">
        <v>8324</v>
      </c>
      <c r="C5511" s="367" t="s">
        <v>18614</v>
      </c>
      <c r="D5511" s="368" t="s">
        <v>18615</v>
      </c>
      <c r="E5511" s="367" t="s">
        <v>8523</v>
      </c>
      <c r="F5511" s="367" t="s">
        <v>18616</v>
      </c>
      <c r="G5511" s="367" t="s">
        <v>14629</v>
      </c>
    </row>
    <row r="5512" spans="1:7" ht="22.5">
      <c r="A5512" s="366" t="str">
        <f t="shared" si="86"/>
        <v>SINAPI 97133</v>
      </c>
      <c r="B5512" s="367" t="s">
        <v>8324</v>
      </c>
      <c r="C5512" s="367" t="s">
        <v>18617</v>
      </c>
      <c r="D5512" s="368" t="s">
        <v>18618</v>
      </c>
      <c r="E5512" s="367" t="s">
        <v>8523</v>
      </c>
      <c r="F5512" s="367" t="s">
        <v>18619</v>
      </c>
      <c r="G5512" s="367" t="s">
        <v>18620</v>
      </c>
    </row>
    <row r="5513" spans="1:7" ht="22.5">
      <c r="A5513" s="366" t="str">
        <f t="shared" si="86"/>
        <v>SINAPI 97134</v>
      </c>
      <c r="B5513" s="367" t="s">
        <v>8324</v>
      </c>
      <c r="C5513" s="367" t="s">
        <v>18621</v>
      </c>
      <c r="D5513" s="368" t="s">
        <v>18622</v>
      </c>
      <c r="E5513" s="367" t="s">
        <v>8523</v>
      </c>
      <c r="F5513" s="367" t="s">
        <v>8606</v>
      </c>
      <c r="G5513" s="367" t="s">
        <v>9634</v>
      </c>
    </row>
    <row r="5514" spans="1:7" ht="22.5">
      <c r="A5514" s="366" t="str">
        <f t="shared" si="86"/>
        <v>SINAPI 97135</v>
      </c>
      <c r="B5514" s="367" t="s">
        <v>8324</v>
      </c>
      <c r="C5514" s="367" t="s">
        <v>18623</v>
      </c>
      <c r="D5514" s="368" t="s">
        <v>18624</v>
      </c>
      <c r="E5514" s="367" t="s">
        <v>8523</v>
      </c>
      <c r="F5514" s="367" t="s">
        <v>9951</v>
      </c>
      <c r="G5514" s="367" t="s">
        <v>11729</v>
      </c>
    </row>
    <row r="5515" spans="1:7" ht="22.5">
      <c r="A5515" s="366" t="str">
        <f t="shared" si="86"/>
        <v>SINAPI 97136</v>
      </c>
      <c r="B5515" s="367" t="s">
        <v>8324</v>
      </c>
      <c r="C5515" s="367" t="s">
        <v>18625</v>
      </c>
      <c r="D5515" s="368" t="s">
        <v>18626</v>
      </c>
      <c r="E5515" s="367" t="s">
        <v>8523</v>
      </c>
      <c r="F5515" s="367" t="s">
        <v>14578</v>
      </c>
      <c r="G5515" s="367" t="s">
        <v>9956</v>
      </c>
    </row>
    <row r="5516" spans="1:7" ht="22.5">
      <c r="A5516" s="366" t="str">
        <f t="shared" si="86"/>
        <v>SINAPI 97137</v>
      </c>
      <c r="B5516" s="367" t="s">
        <v>8324</v>
      </c>
      <c r="C5516" s="367" t="s">
        <v>18627</v>
      </c>
      <c r="D5516" s="368" t="s">
        <v>18628</v>
      </c>
      <c r="E5516" s="367" t="s">
        <v>8523</v>
      </c>
      <c r="F5516" s="367" t="s">
        <v>10738</v>
      </c>
      <c r="G5516" s="367" t="s">
        <v>9020</v>
      </c>
    </row>
    <row r="5517" spans="1:7" ht="22.5">
      <c r="A5517" s="366" t="str">
        <f t="shared" si="86"/>
        <v>SINAPI 97138</v>
      </c>
      <c r="B5517" s="367" t="s">
        <v>8324</v>
      </c>
      <c r="C5517" s="367" t="s">
        <v>18629</v>
      </c>
      <c r="D5517" s="368" t="s">
        <v>18630</v>
      </c>
      <c r="E5517" s="367" t="s">
        <v>8523</v>
      </c>
      <c r="F5517" s="367" t="s">
        <v>18631</v>
      </c>
      <c r="G5517" s="367" t="s">
        <v>11136</v>
      </c>
    </row>
    <row r="5518" spans="1:7" ht="22.5">
      <c r="A5518" s="366" t="str">
        <f t="shared" si="86"/>
        <v>SINAPI 97139</v>
      </c>
      <c r="B5518" s="367" t="s">
        <v>8324</v>
      </c>
      <c r="C5518" s="367" t="s">
        <v>18632</v>
      </c>
      <c r="D5518" s="368" t="s">
        <v>18633</v>
      </c>
      <c r="E5518" s="367" t="s">
        <v>8523</v>
      </c>
      <c r="F5518" s="367" t="s">
        <v>18634</v>
      </c>
      <c r="G5518" s="367" t="s">
        <v>13965</v>
      </c>
    </row>
    <row r="5519" spans="1:7" ht="22.5">
      <c r="A5519" s="366" t="str">
        <f t="shared" si="86"/>
        <v>SINAPI 97140</v>
      </c>
      <c r="B5519" s="367" t="s">
        <v>8324</v>
      </c>
      <c r="C5519" s="367" t="s">
        <v>18635</v>
      </c>
      <c r="D5519" s="368" t="s">
        <v>18636</v>
      </c>
      <c r="E5519" s="367" t="s">
        <v>8523</v>
      </c>
      <c r="F5519" s="367" t="s">
        <v>17517</v>
      </c>
      <c r="G5519" s="367" t="s">
        <v>18637</v>
      </c>
    </row>
    <row r="5520" spans="1:7" ht="22.5">
      <c r="A5520" s="366" t="str">
        <f t="shared" si="86"/>
        <v>SINAPI 93206</v>
      </c>
      <c r="B5520" s="367" t="s">
        <v>8324</v>
      </c>
      <c r="C5520" s="367" t="s">
        <v>18638</v>
      </c>
      <c r="D5520" s="368" t="s">
        <v>18639</v>
      </c>
      <c r="E5520" s="367" t="s">
        <v>8464</v>
      </c>
      <c r="F5520" s="367" t="s">
        <v>18640</v>
      </c>
      <c r="G5520" s="367" t="s">
        <v>18641</v>
      </c>
    </row>
    <row r="5521" spans="1:7" ht="22.5">
      <c r="A5521" s="366" t="str">
        <f t="shared" si="86"/>
        <v>SINAPI 93207</v>
      </c>
      <c r="B5521" s="367" t="s">
        <v>8324</v>
      </c>
      <c r="C5521" s="367" t="s">
        <v>18642</v>
      </c>
      <c r="D5521" s="368" t="s">
        <v>18643</v>
      </c>
      <c r="E5521" s="367" t="s">
        <v>8464</v>
      </c>
      <c r="F5521" s="367" t="s">
        <v>18644</v>
      </c>
      <c r="G5521" s="367" t="s">
        <v>18645</v>
      </c>
    </row>
    <row r="5522" spans="1:7" ht="22.5">
      <c r="A5522" s="366" t="str">
        <f t="shared" si="86"/>
        <v>SINAPI 93208</v>
      </c>
      <c r="B5522" s="367" t="s">
        <v>8324</v>
      </c>
      <c r="C5522" s="367" t="s">
        <v>18646</v>
      </c>
      <c r="D5522" s="368" t="s">
        <v>18647</v>
      </c>
      <c r="E5522" s="367" t="s">
        <v>8464</v>
      </c>
      <c r="F5522" s="367" t="s">
        <v>18648</v>
      </c>
      <c r="G5522" s="367" t="s">
        <v>18649</v>
      </c>
    </row>
    <row r="5523" spans="1:7">
      <c r="A5523" s="366" t="str">
        <f t="shared" si="86"/>
        <v>SINAPI 93209</v>
      </c>
      <c r="B5523" s="367" t="s">
        <v>8324</v>
      </c>
      <c r="C5523" s="367" t="s">
        <v>18650</v>
      </c>
      <c r="D5523" s="368" t="s">
        <v>18651</v>
      </c>
      <c r="E5523" s="367" t="s">
        <v>8464</v>
      </c>
      <c r="F5523" s="367" t="s">
        <v>18652</v>
      </c>
      <c r="G5523" s="367" t="s">
        <v>18653</v>
      </c>
    </row>
    <row r="5524" spans="1:7" ht="22.5">
      <c r="A5524" s="366" t="str">
        <f t="shared" si="86"/>
        <v>SINAPI 93210</v>
      </c>
      <c r="B5524" s="367" t="s">
        <v>8324</v>
      </c>
      <c r="C5524" s="367" t="s">
        <v>18654</v>
      </c>
      <c r="D5524" s="368" t="s">
        <v>18655</v>
      </c>
      <c r="E5524" s="367" t="s">
        <v>8464</v>
      </c>
      <c r="F5524" s="367" t="s">
        <v>18656</v>
      </c>
      <c r="G5524" s="367" t="s">
        <v>18657</v>
      </c>
    </row>
    <row r="5525" spans="1:7" ht="22.5">
      <c r="A5525" s="366" t="str">
        <f t="shared" si="86"/>
        <v>SINAPI 93211</v>
      </c>
      <c r="B5525" s="367" t="s">
        <v>8324</v>
      </c>
      <c r="C5525" s="367" t="s">
        <v>18658</v>
      </c>
      <c r="D5525" s="368" t="s">
        <v>18659</v>
      </c>
      <c r="E5525" s="367" t="s">
        <v>8464</v>
      </c>
      <c r="F5525" s="367" t="s">
        <v>18660</v>
      </c>
      <c r="G5525" s="367" t="s">
        <v>18661</v>
      </c>
    </row>
    <row r="5526" spans="1:7" ht="22.5">
      <c r="A5526" s="366" t="str">
        <f t="shared" si="86"/>
        <v>SINAPI 93212</v>
      </c>
      <c r="B5526" s="367" t="s">
        <v>8324</v>
      </c>
      <c r="C5526" s="367" t="s">
        <v>18662</v>
      </c>
      <c r="D5526" s="368" t="s">
        <v>18663</v>
      </c>
      <c r="E5526" s="367" t="s">
        <v>8464</v>
      </c>
      <c r="F5526" s="367" t="s">
        <v>18664</v>
      </c>
      <c r="G5526" s="367" t="s">
        <v>18665</v>
      </c>
    </row>
    <row r="5527" spans="1:7">
      <c r="A5527" s="366" t="str">
        <f t="shared" si="86"/>
        <v>SINAPI 93213</v>
      </c>
      <c r="B5527" s="367" t="s">
        <v>8324</v>
      </c>
      <c r="C5527" s="367" t="s">
        <v>18666</v>
      </c>
      <c r="D5527" s="368" t="s">
        <v>18667</v>
      </c>
      <c r="E5527" s="367" t="s">
        <v>8464</v>
      </c>
      <c r="F5527" s="367" t="s">
        <v>18668</v>
      </c>
      <c r="G5527" s="367" t="s">
        <v>18669</v>
      </c>
    </row>
    <row r="5528" spans="1:7" ht="22.5">
      <c r="A5528" s="366" t="str">
        <f t="shared" si="86"/>
        <v>SINAPI 93214</v>
      </c>
      <c r="B5528" s="367" t="s">
        <v>8324</v>
      </c>
      <c r="C5528" s="367" t="s">
        <v>18670</v>
      </c>
      <c r="D5528" s="368" t="s">
        <v>18671</v>
      </c>
      <c r="E5528" s="367" t="s">
        <v>8327</v>
      </c>
      <c r="F5528" s="367" t="s">
        <v>18672</v>
      </c>
      <c r="G5528" s="367" t="s">
        <v>18673</v>
      </c>
    </row>
    <row r="5529" spans="1:7" ht="22.5">
      <c r="A5529" s="366" t="str">
        <f t="shared" si="86"/>
        <v>SINAPI 93243</v>
      </c>
      <c r="B5529" s="367" t="s">
        <v>8324</v>
      </c>
      <c r="C5529" s="367" t="s">
        <v>18674</v>
      </c>
      <c r="D5529" s="368" t="s">
        <v>18675</v>
      </c>
      <c r="E5529" s="367" t="s">
        <v>8327</v>
      </c>
      <c r="F5529" s="367" t="s">
        <v>18676</v>
      </c>
      <c r="G5529" s="367" t="s">
        <v>18677</v>
      </c>
    </row>
    <row r="5530" spans="1:7" ht="22.5">
      <c r="A5530" s="366" t="str">
        <f t="shared" si="86"/>
        <v>SINAPI 93582</v>
      </c>
      <c r="B5530" s="367" t="s">
        <v>8324</v>
      </c>
      <c r="C5530" s="367" t="s">
        <v>18678</v>
      </c>
      <c r="D5530" s="368" t="s">
        <v>18679</v>
      </c>
      <c r="E5530" s="367" t="s">
        <v>8464</v>
      </c>
      <c r="F5530" s="367" t="s">
        <v>18680</v>
      </c>
      <c r="G5530" s="367" t="s">
        <v>18681</v>
      </c>
    </row>
    <row r="5531" spans="1:7" ht="22.5">
      <c r="A5531" s="366" t="str">
        <f t="shared" si="86"/>
        <v>SINAPI 93583</v>
      </c>
      <c r="B5531" s="367" t="s">
        <v>8324</v>
      </c>
      <c r="C5531" s="367" t="s">
        <v>18682</v>
      </c>
      <c r="D5531" s="368" t="s">
        <v>18683</v>
      </c>
      <c r="E5531" s="367" t="s">
        <v>8464</v>
      </c>
      <c r="F5531" s="367" t="s">
        <v>18684</v>
      </c>
      <c r="G5531" s="367" t="s">
        <v>18685</v>
      </c>
    </row>
    <row r="5532" spans="1:7" ht="22.5">
      <c r="A5532" s="366" t="str">
        <f t="shared" si="86"/>
        <v>SINAPI 93584</v>
      </c>
      <c r="B5532" s="367" t="s">
        <v>8324</v>
      </c>
      <c r="C5532" s="367" t="s">
        <v>18686</v>
      </c>
      <c r="D5532" s="368" t="s">
        <v>18687</v>
      </c>
      <c r="E5532" s="367" t="s">
        <v>8464</v>
      </c>
      <c r="F5532" s="367" t="s">
        <v>18688</v>
      </c>
      <c r="G5532" s="367" t="s">
        <v>18689</v>
      </c>
    </row>
    <row r="5533" spans="1:7" ht="22.5">
      <c r="A5533" s="366" t="str">
        <f t="shared" si="86"/>
        <v>SINAPI 93585</v>
      </c>
      <c r="B5533" s="367" t="s">
        <v>8324</v>
      </c>
      <c r="C5533" s="367" t="s">
        <v>18690</v>
      </c>
      <c r="D5533" s="368" t="s">
        <v>18691</v>
      </c>
      <c r="E5533" s="367" t="s">
        <v>8464</v>
      </c>
      <c r="F5533" s="367" t="s">
        <v>18692</v>
      </c>
      <c r="G5533" s="367" t="s">
        <v>18693</v>
      </c>
    </row>
    <row r="5534" spans="1:7" ht="22.5">
      <c r="A5534" s="366" t="str">
        <f t="shared" si="86"/>
        <v>SINAPI 98441</v>
      </c>
      <c r="B5534" s="367" t="s">
        <v>8324</v>
      </c>
      <c r="C5534" s="367" t="s">
        <v>18694</v>
      </c>
      <c r="D5534" s="368" t="s">
        <v>18695</v>
      </c>
      <c r="E5534" s="367" t="s">
        <v>8464</v>
      </c>
      <c r="F5534" s="367" t="s">
        <v>18696</v>
      </c>
      <c r="G5534" s="367" t="s">
        <v>18697</v>
      </c>
    </row>
    <row r="5535" spans="1:7" ht="22.5">
      <c r="A5535" s="366" t="str">
        <f t="shared" si="86"/>
        <v>SINAPI 98442</v>
      </c>
      <c r="B5535" s="367" t="s">
        <v>8324</v>
      </c>
      <c r="C5535" s="367" t="s">
        <v>18698</v>
      </c>
      <c r="D5535" s="368" t="s">
        <v>18699</v>
      </c>
      <c r="E5535" s="367" t="s">
        <v>8464</v>
      </c>
      <c r="F5535" s="367" t="s">
        <v>18700</v>
      </c>
      <c r="G5535" s="367" t="s">
        <v>18701</v>
      </c>
    </row>
    <row r="5536" spans="1:7" ht="22.5">
      <c r="A5536" s="366" t="str">
        <f t="shared" si="86"/>
        <v>SINAPI 98443</v>
      </c>
      <c r="B5536" s="367" t="s">
        <v>8324</v>
      </c>
      <c r="C5536" s="367" t="s">
        <v>18702</v>
      </c>
      <c r="D5536" s="368" t="s">
        <v>18703</v>
      </c>
      <c r="E5536" s="367" t="s">
        <v>8464</v>
      </c>
      <c r="F5536" s="367" t="s">
        <v>18704</v>
      </c>
      <c r="G5536" s="367" t="s">
        <v>18705</v>
      </c>
    </row>
    <row r="5537" spans="1:7" ht="22.5">
      <c r="A5537" s="366" t="str">
        <f t="shared" si="86"/>
        <v>SINAPI 98444</v>
      </c>
      <c r="B5537" s="367" t="s">
        <v>8324</v>
      </c>
      <c r="C5537" s="367" t="s">
        <v>18706</v>
      </c>
      <c r="D5537" s="368" t="s">
        <v>18707</v>
      </c>
      <c r="E5537" s="367" t="s">
        <v>8464</v>
      </c>
      <c r="F5537" s="367" t="s">
        <v>18708</v>
      </c>
      <c r="G5537" s="367" t="s">
        <v>18709</v>
      </c>
    </row>
    <row r="5538" spans="1:7" ht="22.5">
      <c r="A5538" s="366" t="str">
        <f t="shared" si="86"/>
        <v>SINAPI 98445</v>
      </c>
      <c r="B5538" s="367" t="s">
        <v>8324</v>
      </c>
      <c r="C5538" s="367" t="s">
        <v>18710</v>
      </c>
      <c r="D5538" s="368" t="s">
        <v>18711</v>
      </c>
      <c r="E5538" s="367" t="s">
        <v>8464</v>
      </c>
      <c r="F5538" s="367" t="s">
        <v>18712</v>
      </c>
      <c r="G5538" s="367" t="s">
        <v>18713</v>
      </c>
    </row>
    <row r="5539" spans="1:7" ht="22.5">
      <c r="A5539" s="366" t="str">
        <f t="shared" si="86"/>
        <v>SINAPI 98446</v>
      </c>
      <c r="B5539" s="367" t="s">
        <v>8324</v>
      </c>
      <c r="C5539" s="367" t="s">
        <v>18714</v>
      </c>
      <c r="D5539" s="368" t="s">
        <v>18715</v>
      </c>
      <c r="E5539" s="367" t="s">
        <v>8464</v>
      </c>
      <c r="F5539" s="367" t="s">
        <v>18716</v>
      </c>
      <c r="G5539" s="367" t="s">
        <v>18717</v>
      </c>
    </row>
    <row r="5540" spans="1:7" ht="22.5">
      <c r="A5540" s="366" t="str">
        <f t="shared" si="86"/>
        <v>SINAPI 98447</v>
      </c>
      <c r="B5540" s="367" t="s">
        <v>8324</v>
      </c>
      <c r="C5540" s="367" t="s">
        <v>18718</v>
      </c>
      <c r="D5540" s="368" t="s">
        <v>18719</v>
      </c>
      <c r="E5540" s="367" t="s">
        <v>8464</v>
      </c>
      <c r="F5540" s="367" t="s">
        <v>18720</v>
      </c>
      <c r="G5540" s="367" t="s">
        <v>18721</v>
      </c>
    </row>
    <row r="5541" spans="1:7" ht="22.5">
      <c r="A5541" s="366" t="str">
        <f t="shared" si="86"/>
        <v>SINAPI 98448</v>
      </c>
      <c r="B5541" s="367" t="s">
        <v>8324</v>
      </c>
      <c r="C5541" s="367" t="s">
        <v>18722</v>
      </c>
      <c r="D5541" s="368" t="s">
        <v>18723</v>
      </c>
      <c r="E5541" s="367" t="s">
        <v>8464</v>
      </c>
      <c r="F5541" s="367" t="s">
        <v>18724</v>
      </c>
      <c r="G5541" s="367" t="s">
        <v>18725</v>
      </c>
    </row>
    <row r="5542" spans="1:7" ht="22.5">
      <c r="A5542" s="366" t="str">
        <f t="shared" si="86"/>
        <v>SINAPI 98449</v>
      </c>
      <c r="B5542" s="367" t="s">
        <v>8324</v>
      </c>
      <c r="C5542" s="367" t="s">
        <v>18726</v>
      </c>
      <c r="D5542" s="368" t="s">
        <v>18727</v>
      </c>
      <c r="E5542" s="367" t="s">
        <v>8464</v>
      </c>
      <c r="F5542" s="367" t="s">
        <v>18728</v>
      </c>
      <c r="G5542" s="367" t="s">
        <v>18729</v>
      </c>
    </row>
    <row r="5543" spans="1:7" ht="22.5">
      <c r="A5543" s="366" t="str">
        <f t="shared" si="86"/>
        <v>SINAPI 98450</v>
      </c>
      <c r="B5543" s="367" t="s">
        <v>8324</v>
      </c>
      <c r="C5543" s="367" t="s">
        <v>18730</v>
      </c>
      <c r="D5543" s="368" t="s">
        <v>18731</v>
      </c>
      <c r="E5543" s="367" t="s">
        <v>8464</v>
      </c>
      <c r="F5543" s="367" t="s">
        <v>18732</v>
      </c>
      <c r="G5543" s="367" t="s">
        <v>18733</v>
      </c>
    </row>
    <row r="5544" spans="1:7" ht="22.5">
      <c r="A5544" s="366" t="str">
        <f t="shared" si="86"/>
        <v>SINAPI 98451</v>
      </c>
      <c r="B5544" s="367" t="s">
        <v>8324</v>
      </c>
      <c r="C5544" s="367" t="s">
        <v>18734</v>
      </c>
      <c r="D5544" s="368" t="s">
        <v>18735</v>
      </c>
      <c r="E5544" s="367" t="s">
        <v>8464</v>
      </c>
      <c r="F5544" s="367" t="s">
        <v>18736</v>
      </c>
      <c r="G5544" s="367" t="s">
        <v>18737</v>
      </c>
    </row>
    <row r="5545" spans="1:7" ht="22.5">
      <c r="A5545" s="366" t="str">
        <f t="shared" si="86"/>
        <v>SINAPI 98452</v>
      </c>
      <c r="B5545" s="367" t="s">
        <v>8324</v>
      </c>
      <c r="C5545" s="367" t="s">
        <v>18738</v>
      </c>
      <c r="D5545" s="368" t="s">
        <v>18739</v>
      </c>
      <c r="E5545" s="367" t="s">
        <v>8464</v>
      </c>
      <c r="F5545" s="367" t="s">
        <v>18740</v>
      </c>
      <c r="G5545" s="367" t="s">
        <v>18741</v>
      </c>
    </row>
    <row r="5546" spans="1:7" ht="22.5">
      <c r="A5546" s="366" t="str">
        <f t="shared" si="86"/>
        <v>SINAPI 98453</v>
      </c>
      <c r="B5546" s="367" t="s">
        <v>8324</v>
      </c>
      <c r="C5546" s="367" t="s">
        <v>18742</v>
      </c>
      <c r="D5546" s="368" t="s">
        <v>18743</v>
      </c>
      <c r="E5546" s="367" t="s">
        <v>8464</v>
      </c>
      <c r="F5546" s="367" t="s">
        <v>18744</v>
      </c>
      <c r="G5546" s="367" t="s">
        <v>18745</v>
      </c>
    </row>
    <row r="5547" spans="1:7" ht="22.5">
      <c r="A5547" s="366" t="str">
        <f t="shared" si="86"/>
        <v>SINAPI 98454</v>
      </c>
      <c r="B5547" s="367" t="s">
        <v>8324</v>
      </c>
      <c r="C5547" s="367" t="s">
        <v>18746</v>
      </c>
      <c r="D5547" s="368" t="s">
        <v>18747</v>
      </c>
      <c r="E5547" s="367" t="s">
        <v>8464</v>
      </c>
      <c r="F5547" s="367" t="s">
        <v>18748</v>
      </c>
      <c r="G5547" s="367" t="s">
        <v>18749</v>
      </c>
    </row>
    <row r="5548" spans="1:7" ht="22.5">
      <c r="A5548" s="366" t="str">
        <f t="shared" si="86"/>
        <v>SINAPI 98455</v>
      </c>
      <c r="B5548" s="367" t="s">
        <v>8324</v>
      </c>
      <c r="C5548" s="367" t="s">
        <v>18750</v>
      </c>
      <c r="D5548" s="368" t="s">
        <v>18751</v>
      </c>
      <c r="E5548" s="367" t="s">
        <v>8464</v>
      </c>
      <c r="F5548" s="367" t="s">
        <v>18752</v>
      </c>
      <c r="G5548" s="367" t="s">
        <v>18753</v>
      </c>
    </row>
    <row r="5549" spans="1:7" ht="22.5">
      <c r="A5549" s="366" t="str">
        <f t="shared" si="86"/>
        <v>SINAPI 98456</v>
      </c>
      <c r="B5549" s="367" t="s">
        <v>8324</v>
      </c>
      <c r="C5549" s="367" t="s">
        <v>18754</v>
      </c>
      <c r="D5549" s="368" t="s">
        <v>18755</v>
      </c>
      <c r="E5549" s="367" t="s">
        <v>8464</v>
      </c>
      <c r="F5549" s="367" t="s">
        <v>18756</v>
      </c>
      <c r="G5549" s="367" t="s">
        <v>18757</v>
      </c>
    </row>
    <row r="5550" spans="1:7">
      <c r="A5550" s="366" t="str">
        <f t="shared" si="86"/>
        <v>SINAPI 98458</v>
      </c>
      <c r="B5550" s="367" t="s">
        <v>8324</v>
      </c>
      <c r="C5550" s="367" t="s">
        <v>18758</v>
      </c>
      <c r="D5550" s="368" t="s">
        <v>18759</v>
      </c>
      <c r="E5550" s="367" t="s">
        <v>8464</v>
      </c>
      <c r="F5550" s="367" t="s">
        <v>18760</v>
      </c>
      <c r="G5550" s="367" t="s">
        <v>18761</v>
      </c>
    </row>
    <row r="5551" spans="1:7">
      <c r="A5551" s="366" t="str">
        <f t="shared" si="86"/>
        <v>SINAPI 98459</v>
      </c>
      <c r="B5551" s="367" t="s">
        <v>8324</v>
      </c>
      <c r="C5551" s="367" t="s">
        <v>18762</v>
      </c>
      <c r="D5551" s="368" t="s">
        <v>18763</v>
      </c>
      <c r="E5551" s="367" t="s">
        <v>8464</v>
      </c>
      <c r="F5551" s="367" t="s">
        <v>10875</v>
      </c>
      <c r="G5551" s="367" t="s">
        <v>18764</v>
      </c>
    </row>
    <row r="5552" spans="1:7">
      <c r="A5552" s="366" t="str">
        <f t="shared" si="86"/>
        <v>SINAPI 98460</v>
      </c>
      <c r="B5552" s="367" t="s">
        <v>8324</v>
      </c>
      <c r="C5552" s="367" t="s">
        <v>18765</v>
      </c>
      <c r="D5552" s="368" t="s">
        <v>18766</v>
      </c>
      <c r="E5552" s="367" t="s">
        <v>8464</v>
      </c>
      <c r="F5552" s="367" t="s">
        <v>18767</v>
      </c>
      <c r="G5552" s="367" t="s">
        <v>18768</v>
      </c>
    </row>
    <row r="5553" spans="1:7">
      <c r="A5553" s="366" t="str">
        <f t="shared" si="86"/>
        <v>SINAPI 98461</v>
      </c>
      <c r="B5553" s="367" t="s">
        <v>8324</v>
      </c>
      <c r="C5553" s="367" t="s">
        <v>18769</v>
      </c>
      <c r="D5553" s="368" t="s">
        <v>18770</v>
      </c>
      <c r="E5553" s="367" t="s">
        <v>8327</v>
      </c>
      <c r="F5553" s="367" t="s">
        <v>18771</v>
      </c>
      <c r="G5553" s="367" t="s">
        <v>18772</v>
      </c>
    </row>
    <row r="5554" spans="1:7">
      <c r="A5554" s="366" t="str">
        <f t="shared" si="86"/>
        <v>SINAPI 98462</v>
      </c>
      <c r="B5554" s="367" t="s">
        <v>8324</v>
      </c>
      <c r="C5554" s="367" t="s">
        <v>18773</v>
      </c>
      <c r="D5554" s="368" t="s">
        <v>18774</v>
      </c>
      <c r="E5554" s="367" t="s">
        <v>8327</v>
      </c>
      <c r="F5554" s="367" t="s">
        <v>18775</v>
      </c>
      <c r="G5554" s="367" t="s">
        <v>18776</v>
      </c>
    </row>
    <row r="5555" spans="1:7" ht="22.5">
      <c r="A5555" s="366" t="str">
        <f t="shared" si="86"/>
        <v>SINAPI 5631</v>
      </c>
      <c r="B5555" s="367" t="s">
        <v>8324</v>
      </c>
      <c r="C5555" s="367" t="s">
        <v>18777</v>
      </c>
      <c r="D5555" s="368" t="s">
        <v>18778</v>
      </c>
      <c r="E5555" s="367" t="s">
        <v>18779</v>
      </c>
      <c r="F5555" s="367" t="s">
        <v>18780</v>
      </c>
      <c r="G5555" s="367" t="s">
        <v>18781</v>
      </c>
    </row>
    <row r="5556" spans="1:7" ht="33.75">
      <c r="A5556" s="366" t="str">
        <f t="shared" si="86"/>
        <v>SINAPI 5678</v>
      </c>
      <c r="B5556" s="367" t="s">
        <v>8324</v>
      </c>
      <c r="C5556" s="367" t="s">
        <v>18782</v>
      </c>
      <c r="D5556" s="368" t="s">
        <v>18783</v>
      </c>
      <c r="E5556" s="367" t="s">
        <v>18779</v>
      </c>
      <c r="F5556" s="367" t="s">
        <v>18784</v>
      </c>
      <c r="G5556" s="367" t="s">
        <v>18785</v>
      </c>
    </row>
    <row r="5557" spans="1:7" ht="33.75">
      <c r="A5557" s="366" t="str">
        <f t="shared" si="86"/>
        <v>SINAPI 5680</v>
      </c>
      <c r="B5557" s="367" t="s">
        <v>8324</v>
      </c>
      <c r="C5557" s="367" t="s">
        <v>18786</v>
      </c>
      <c r="D5557" s="368" t="s">
        <v>18787</v>
      </c>
      <c r="E5557" s="367" t="s">
        <v>18779</v>
      </c>
      <c r="F5557" s="367" t="s">
        <v>10066</v>
      </c>
      <c r="G5557" s="367" t="s">
        <v>18788</v>
      </c>
    </row>
    <row r="5558" spans="1:7" ht="22.5">
      <c r="A5558" s="366" t="str">
        <f t="shared" si="86"/>
        <v>SINAPI 5684</v>
      </c>
      <c r="B5558" s="367" t="s">
        <v>8324</v>
      </c>
      <c r="C5558" s="367" t="s">
        <v>18789</v>
      </c>
      <c r="D5558" s="368" t="s">
        <v>18790</v>
      </c>
      <c r="E5558" s="367" t="s">
        <v>18779</v>
      </c>
      <c r="F5558" s="367" t="s">
        <v>18791</v>
      </c>
      <c r="G5558" s="367" t="s">
        <v>18792</v>
      </c>
    </row>
    <row r="5559" spans="1:7" ht="22.5">
      <c r="A5559" s="366" t="str">
        <f t="shared" si="86"/>
        <v>SINAPI 5689</v>
      </c>
      <c r="B5559" s="367" t="s">
        <v>8324</v>
      </c>
      <c r="C5559" s="367" t="s">
        <v>18793</v>
      </c>
      <c r="D5559" s="368" t="s">
        <v>18794</v>
      </c>
      <c r="E5559" s="367" t="s">
        <v>18779</v>
      </c>
      <c r="F5559" s="367" t="s">
        <v>11684</v>
      </c>
      <c r="G5559" s="367" t="s">
        <v>11684</v>
      </c>
    </row>
    <row r="5560" spans="1:7">
      <c r="A5560" s="366" t="str">
        <f t="shared" si="86"/>
        <v>SINAPI 5795</v>
      </c>
      <c r="B5560" s="367" t="s">
        <v>8324</v>
      </c>
      <c r="C5560" s="367" t="s">
        <v>18795</v>
      </c>
      <c r="D5560" s="368" t="s">
        <v>18796</v>
      </c>
      <c r="E5560" s="367" t="s">
        <v>18779</v>
      </c>
      <c r="F5560" s="367" t="s">
        <v>10027</v>
      </c>
      <c r="G5560" s="367" t="s">
        <v>18797</v>
      </c>
    </row>
    <row r="5561" spans="1:7" ht="22.5">
      <c r="A5561" s="366" t="str">
        <f t="shared" si="86"/>
        <v>SINAPI 5811</v>
      </c>
      <c r="B5561" s="367" t="s">
        <v>8324</v>
      </c>
      <c r="C5561" s="367" t="s">
        <v>18798</v>
      </c>
      <c r="D5561" s="368" t="s">
        <v>18799</v>
      </c>
      <c r="E5561" s="367" t="s">
        <v>18779</v>
      </c>
      <c r="F5561" s="367" t="s">
        <v>18800</v>
      </c>
      <c r="G5561" s="367" t="s">
        <v>17129</v>
      </c>
    </row>
    <row r="5562" spans="1:7">
      <c r="A5562" s="366" t="str">
        <f t="shared" si="86"/>
        <v>SINAPI 5823</v>
      </c>
      <c r="B5562" s="367" t="s">
        <v>8324</v>
      </c>
      <c r="C5562" s="367" t="s">
        <v>18801</v>
      </c>
      <c r="D5562" s="368" t="s">
        <v>18802</v>
      </c>
      <c r="E5562" s="367" t="s">
        <v>18779</v>
      </c>
      <c r="F5562" s="367" t="s">
        <v>18803</v>
      </c>
      <c r="G5562" s="367" t="s">
        <v>18804</v>
      </c>
    </row>
    <row r="5563" spans="1:7" ht="33.75">
      <c r="A5563" s="366" t="str">
        <f t="shared" si="86"/>
        <v>SINAPI 5824</v>
      </c>
      <c r="B5563" s="367" t="s">
        <v>8324</v>
      </c>
      <c r="C5563" s="367" t="s">
        <v>18805</v>
      </c>
      <c r="D5563" s="368" t="s">
        <v>18806</v>
      </c>
      <c r="E5563" s="367" t="s">
        <v>18779</v>
      </c>
      <c r="F5563" s="367" t="s">
        <v>18807</v>
      </c>
      <c r="G5563" s="367" t="s">
        <v>18808</v>
      </c>
    </row>
    <row r="5564" spans="1:7" ht="22.5">
      <c r="A5564" s="366" t="str">
        <f t="shared" si="86"/>
        <v>SINAPI 5835</v>
      </c>
      <c r="B5564" s="367" t="s">
        <v>8324</v>
      </c>
      <c r="C5564" s="367" t="s">
        <v>18809</v>
      </c>
      <c r="D5564" s="368" t="s">
        <v>18810</v>
      </c>
      <c r="E5564" s="367" t="s">
        <v>18779</v>
      </c>
      <c r="F5564" s="367" t="s">
        <v>18811</v>
      </c>
      <c r="G5564" s="367" t="s">
        <v>18812</v>
      </c>
    </row>
    <row r="5565" spans="1:7" ht="22.5">
      <c r="A5565" s="366" t="str">
        <f t="shared" si="86"/>
        <v>SINAPI 5839</v>
      </c>
      <c r="B5565" s="367" t="s">
        <v>8324</v>
      </c>
      <c r="C5565" s="367" t="s">
        <v>18813</v>
      </c>
      <c r="D5565" s="368" t="s">
        <v>18814</v>
      </c>
      <c r="E5565" s="367" t="s">
        <v>18779</v>
      </c>
      <c r="F5565" s="367" t="s">
        <v>14226</v>
      </c>
      <c r="G5565" s="367" t="s">
        <v>14226</v>
      </c>
    </row>
    <row r="5566" spans="1:7">
      <c r="A5566" s="366" t="str">
        <f t="shared" si="86"/>
        <v>SINAPI 5843</v>
      </c>
      <c r="B5566" s="367" t="s">
        <v>8324</v>
      </c>
      <c r="C5566" s="367" t="s">
        <v>18815</v>
      </c>
      <c r="D5566" s="368" t="s">
        <v>18816</v>
      </c>
      <c r="E5566" s="367" t="s">
        <v>18779</v>
      </c>
      <c r="F5566" s="367" t="s">
        <v>18817</v>
      </c>
      <c r="G5566" s="367" t="s">
        <v>18818</v>
      </c>
    </row>
    <row r="5567" spans="1:7">
      <c r="A5567" s="366" t="str">
        <f t="shared" si="86"/>
        <v>SINAPI 5847</v>
      </c>
      <c r="B5567" s="367" t="s">
        <v>8324</v>
      </c>
      <c r="C5567" s="367" t="s">
        <v>18819</v>
      </c>
      <c r="D5567" s="368" t="s">
        <v>18820</v>
      </c>
      <c r="E5567" s="367" t="s">
        <v>18779</v>
      </c>
      <c r="F5567" s="367" t="s">
        <v>18821</v>
      </c>
      <c r="G5567" s="367" t="s">
        <v>18822</v>
      </c>
    </row>
    <row r="5568" spans="1:7" ht="22.5">
      <c r="A5568" s="366" t="str">
        <f t="shared" si="86"/>
        <v>SINAPI 5851</v>
      </c>
      <c r="B5568" s="367" t="s">
        <v>8324</v>
      </c>
      <c r="C5568" s="367" t="s">
        <v>18823</v>
      </c>
      <c r="D5568" s="368" t="s">
        <v>18824</v>
      </c>
      <c r="E5568" s="367" t="s">
        <v>18779</v>
      </c>
      <c r="F5568" s="367" t="s">
        <v>18825</v>
      </c>
      <c r="G5568" s="367" t="s">
        <v>18826</v>
      </c>
    </row>
    <row r="5569" spans="1:7" ht="22.5">
      <c r="A5569" s="366" t="str">
        <f t="shared" si="86"/>
        <v>SINAPI 5855</v>
      </c>
      <c r="B5569" s="367" t="s">
        <v>8324</v>
      </c>
      <c r="C5569" s="367" t="s">
        <v>18827</v>
      </c>
      <c r="D5569" s="368" t="s">
        <v>18828</v>
      </c>
      <c r="E5569" s="367" t="s">
        <v>18779</v>
      </c>
      <c r="F5569" s="367" t="s">
        <v>18829</v>
      </c>
      <c r="G5569" s="367" t="s">
        <v>18830</v>
      </c>
    </row>
    <row r="5570" spans="1:7" ht="22.5">
      <c r="A5570" s="366" t="str">
        <f t="shared" si="86"/>
        <v>SINAPI 5863</v>
      </c>
      <c r="B5570" s="367" t="s">
        <v>8324</v>
      </c>
      <c r="C5570" s="367" t="s">
        <v>18831</v>
      </c>
      <c r="D5570" s="368" t="s">
        <v>18832</v>
      </c>
      <c r="E5570" s="367" t="s">
        <v>18779</v>
      </c>
      <c r="F5570" s="367" t="s">
        <v>8826</v>
      </c>
      <c r="G5570" s="367" t="s">
        <v>8826</v>
      </c>
    </row>
    <row r="5571" spans="1:7" ht="22.5">
      <c r="A5571" s="366" t="str">
        <f t="shared" si="86"/>
        <v>SINAPI 5867</v>
      </c>
      <c r="B5571" s="367" t="s">
        <v>8324</v>
      </c>
      <c r="C5571" s="367" t="s">
        <v>18833</v>
      </c>
      <c r="D5571" s="368" t="s">
        <v>18834</v>
      </c>
      <c r="E5571" s="367" t="s">
        <v>18779</v>
      </c>
      <c r="F5571" s="367" t="s">
        <v>13481</v>
      </c>
      <c r="G5571" s="367" t="s">
        <v>18835</v>
      </c>
    </row>
    <row r="5572" spans="1:7" ht="33.75">
      <c r="A5572" s="366" t="str">
        <f t="shared" si="86"/>
        <v>SINAPI 5875</v>
      </c>
      <c r="B5572" s="367" t="s">
        <v>8324</v>
      </c>
      <c r="C5572" s="367" t="s">
        <v>18836</v>
      </c>
      <c r="D5572" s="368" t="s">
        <v>18837</v>
      </c>
      <c r="E5572" s="367" t="s">
        <v>18779</v>
      </c>
      <c r="F5572" s="367" t="s">
        <v>12436</v>
      </c>
      <c r="G5572" s="367" t="s">
        <v>18838</v>
      </c>
    </row>
    <row r="5573" spans="1:7" ht="22.5">
      <c r="A5573" s="366" t="str">
        <f t="shared" si="86"/>
        <v>SINAPI 5879</v>
      </c>
      <c r="B5573" s="367" t="s">
        <v>8324</v>
      </c>
      <c r="C5573" s="367" t="s">
        <v>18839</v>
      </c>
      <c r="D5573" s="368" t="s">
        <v>18840</v>
      </c>
      <c r="E5573" s="367" t="s">
        <v>18779</v>
      </c>
      <c r="F5573" s="367" t="s">
        <v>18841</v>
      </c>
      <c r="G5573" s="367" t="s">
        <v>18842</v>
      </c>
    </row>
    <row r="5574" spans="1:7" ht="22.5">
      <c r="A5574" s="366" t="str">
        <f t="shared" si="86"/>
        <v>SINAPI 5882</v>
      </c>
      <c r="B5574" s="367" t="s">
        <v>8324</v>
      </c>
      <c r="C5574" s="367" t="s">
        <v>18843</v>
      </c>
      <c r="D5574" s="368" t="s">
        <v>18844</v>
      </c>
      <c r="E5574" s="367" t="s">
        <v>18779</v>
      </c>
      <c r="F5574" s="367" t="s">
        <v>18845</v>
      </c>
      <c r="G5574" s="367" t="s">
        <v>18846</v>
      </c>
    </row>
    <row r="5575" spans="1:7" ht="22.5">
      <c r="A5575" s="366" t="str">
        <f t="shared" ref="A5575:A5638" si="87">CONCATENAR</f>
        <v>SINAPI 5890</v>
      </c>
      <c r="B5575" s="367" t="s">
        <v>8324</v>
      </c>
      <c r="C5575" s="367" t="s">
        <v>18847</v>
      </c>
      <c r="D5575" s="368" t="s">
        <v>18848</v>
      </c>
      <c r="E5575" s="367" t="s">
        <v>18779</v>
      </c>
      <c r="F5575" s="367" t="s">
        <v>18849</v>
      </c>
      <c r="G5575" s="367" t="s">
        <v>18850</v>
      </c>
    </row>
    <row r="5576" spans="1:7" ht="22.5">
      <c r="A5576" s="366" t="str">
        <f t="shared" si="87"/>
        <v>SINAPI 5894</v>
      </c>
      <c r="B5576" s="367" t="s">
        <v>8324</v>
      </c>
      <c r="C5576" s="367" t="s">
        <v>18851</v>
      </c>
      <c r="D5576" s="368" t="s">
        <v>18852</v>
      </c>
      <c r="E5576" s="367" t="s">
        <v>18779</v>
      </c>
      <c r="F5576" s="367" t="s">
        <v>18853</v>
      </c>
      <c r="G5576" s="367" t="s">
        <v>18854</v>
      </c>
    </row>
    <row r="5577" spans="1:7" ht="33.75">
      <c r="A5577" s="366" t="str">
        <f t="shared" si="87"/>
        <v>SINAPI 5901</v>
      </c>
      <c r="B5577" s="367" t="s">
        <v>8324</v>
      </c>
      <c r="C5577" s="367" t="s">
        <v>18855</v>
      </c>
      <c r="D5577" s="368" t="s">
        <v>18856</v>
      </c>
      <c r="E5577" s="367" t="s">
        <v>18779</v>
      </c>
      <c r="F5577" s="367" t="s">
        <v>18029</v>
      </c>
      <c r="G5577" s="367" t="s">
        <v>18857</v>
      </c>
    </row>
    <row r="5578" spans="1:7" ht="22.5">
      <c r="A5578" s="366" t="str">
        <f t="shared" si="87"/>
        <v>SINAPI 5909</v>
      </c>
      <c r="B5578" s="367" t="s">
        <v>8324</v>
      </c>
      <c r="C5578" s="367" t="s">
        <v>18858</v>
      </c>
      <c r="D5578" s="368" t="s">
        <v>18859</v>
      </c>
      <c r="E5578" s="367" t="s">
        <v>18779</v>
      </c>
      <c r="F5578" s="367" t="s">
        <v>18860</v>
      </c>
      <c r="G5578" s="367" t="s">
        <v>11717</v>
      </c>
    </row>
    <row r="5579" spans="1:7">
      <c r="A5579" s="366" t="str">
        <f t="shared" si="87"/>
        <v>SINAPI 5921</v>
      </c>
      <c r="B5579" s="367" t="s">
        <v>8324</v>
      </c>
      <c r="C5579" s="367" t="s">
        <v>18861</v>
      </c>
      <c r="D5579" s="368" t="s">
        <v>18862</v>
      </c>
      <c r="E5579" s="367" t="s">
        <v>18779</v>
      </c>
      <c r="F5579" s="367" t="s">
        <v>10520</v>
      </c>
      <c r="G5579" s="367" t="s">
        <v>10520</v>
      </c>
    </row>
    <row r="5580" spans="1:7" ht="33.75">
      <c r="A5580" s="366" t="str">
        <f t="shared" si="87"/>
        <v>SINAPI 5928</v>
      </c>
      <c r="B5580" s="367" t="s">
        <v>8324</v>
      </c>
      <c r="C5580" s="367" t="s">
        <v>18863</v>
      </c>
      <c r="D5580" s="368" t="s">
        <v>18864</v>
      </c>
      <c r="E5580" s="367" t="s">
        <v>18779</v>
      </c>
      <c r="F5580" s="367" t="s">
        <v>18865</v>
      </c>
      <c r="G5580" s="367" t="s">
        <v>18866</v>
      </c>
    </row>
    <row r="5581" spans="1:7" ht="22.5">
      <c r="A5581" s="366" t="str">
        <f t="shared" si="87"/>
        <v>SINAPI 5932</v>
      </c>
      <c r="B5581" s="367" t="s">
        <v>8324</v>
      </c>
      <c r="C5581" s="367" t="s">
        <v>18867</v>
      </c>
      <c r="D5581" s="368" t="s">
        <v>18868</v>
      </c>
      <c r="E5581" s="367" t="s">
        <v>18779</v>
      </c>
      <c r="F5581" s="367" t="s">
        <v>18869</v>
      </c>
      <c r="G5581" s="367" t="s">
        <v>18870</v>
      </c>
    </row>
    <row r="5582" spans="1:7" ht="22.5">
      <c r="A5582" s="366" t="str">
        <f t="shared" si="87"/>
        <v>SINAPI 5940</v>
      </c>
      <c r="B5582" s="367" t="s">
        <v>8324</v>
      </c>
      <c r="C5582" s="367" t="s">
        <v>18871</v>
      </c>
      <c r="D5582" s="368" t="s">
        <v>18872</v>
      </c>
      <c r="E5582" s="367" t="s">
        <v>18779</v>
      </c>
      <c r="F5582" s="367" t="s">
        <v>18873</v>
      </c>
      <c r="G5582" s="367" t="s">
        <v>18874</v>
      </c>
    </row>
    <row r="5583" spans="1:7" ht="22.5">
      <c r="A5583" s="366" t="str">
        <f t="shared" si="87"/>
        <v>SINAPI 5944</v>
      </c>
      <c r="B5583" s="367" t="s">
        <v>8324</v>
      </c>
      <c r="C5583" s="367" t="s">
        <v>18875</v>
      </c>
      <c r="D5583" s="368" t="s">
        <v>18876</v>
      </c>
      <c r="E5583" s="367" t="s">
        <v>18779</v>
      </c>
      <c r="F5583" s="367" t="s">
        <v>18877</v>
      </c>
      <c r="G5583" s="367" t="s">
        <v>18878</v>
      </c>
    </row>
    <row r="5584" spans="1:7" ht="22.5">
      <c r="A5584" s="366" t="str">
        <f t="shared" si="87"/>
        <v>SINAPI 5953</v>
      </c>
      <c r="B5584" s="367" t="s">
        <v>8324</v>
      </c>
      <c r="C5584" s="367" t="s">
        <v>18879</v>
      </c>
      <c r="D5584" s="368" t="s">
        <v>18880</v>
      </c>
      <c r="E5584" s="367" t="s">
        <v>18779</v>
      </c>
      <c r="F5584" s="367" t="s">
        <v>12772</v>
      </c>
      <c r="G5584" s="367" t="s">
        <v>12772</v>
      </c>
    </row>
    <row r="5585" spans="1:7" ht="22.5">
      <c r="A5585" s="366" t="str">
        <f t="shared" si="87"/>
        <v>SINAPI 6259</v>
      </c>
      <c r="B5585" s="367" t="s">
        <v>8324</v>
      </c>
      <c r="C5585" s="367" t="s">
        <v>18881</v>
      </c>
      <c r="D5585" s="368" t="s">
        <v>18882</v>
      </c>
      <c r="E5585" s="367" t="s">
        <v>18779</v>
      </c>
      <c r="F5585" s="367" t="s">
        <v>18883</v>
      </c>
      <c r="G5585" s="367" t="s">
        <v>18884</v>
      </c>
    </row>
    <row r="5586" spans="1:7" ht="22.5">
      <c r="A5586" s="366" t="str">
        <f t="shared" si="87"/>
        <v>SINAPI 6879</v>
      </c>
      <c r="B5586" s="367" t="s">
        <v>8324</v>
      </c>
      <c r="C5586" s="367" t="s">
        <v>18885</v>
      </c>
      <c r="D5586" s="368" t="s">
        <v>18886</v>
      </c>
      <c r="E5586" s="367" t="s">
        <v>18779</v>
      </c>
      <c r="F5586" s="367" t="s">
        <v>18887</v>
      </c>
      <c r="G5586" s="367" t="s">
        <v>18888</v>
      </c>
    </row>
    <row r="5587" spans="1:7">
      <c r="A5587" s="366" t="str">
        <f t="shared" si="87"/>
        <v>SINAPI 7030</v>
      </c>
      <c r="B5587" s="367" t="s">
        <v>8324</v>
      </c>
      <c r="C5587" s="367" t="s">
        <v>18889</v>
      </c>
      <c r="D5587" s="368" t="s">
        <v>18890</v>
      </c>
      <c r="E5587" s="367" t="s">
        <v>18779</v>
      </c>
      <c r="F5587" s="367" t="s">
        <v>18891</v>
      </c>
      <c r="G5587" s="367" t="s">
        <v>18891</v>
      </c>
    </row>
    <row r="5588" spans="1:7" ht="22.5">
      <c r="A5588" s="366" t="str">
        <f t="shared" si="87"/>
        <v>SINAPI 7042</v>
      </c>
      <c r="B5588" s="367" t="s">
        <v>8324</v>
      </c>
      <c r="C5588" s="367" t="s">
        <v>18892</v>
      </c>
      <c r="D5588" s="368" t="s">
        <v>18893</v>
      </c>
      <c r="E5588" s="367" t="s">
        <v>18779</v>
      </c>
      <c r="F5588" s="367" t="s">
        <v>18894</v>
      </c>
      <c r="G5588" s="367" t="s">
        <v>18894</v>
      </c>
    </row>
    <row r="5589" spans="1:7" ht="22.5">
      <c r="A5589" s="366" t="str">
        <f t="shared" si="87"/>
        <v>SINAPI 7049</v>
      </c>
      <c r="B5589" s="367" t="s">
        <v>8324</v>
      </c>
      <c r="C5589" s="367" t="s">
        <v>18895</v>
      </c>
      <c r="D5589" s="368" t="s">
        <v>18896</v>
      </c>
      <c r="E5589" s="367" t="s">
        <v>18779</v>
      </c>
      <c r="F5589" s="367" t="s">
        <v>18897</v>
      </c>
      <c r="G5589" s="367" t="s">
        <v>18898</v>
      </c>
    </row>
    <row r="5590" spans="1:7" ht="22.5">
      <c r="A5590" s="366" t="str">
        <f t="shared" si="87"/>
        <v>SINAPI 67826</v>
      </c>
      <c r="B5590" s="367" t="s">
        <v>8324</v>
      </c>
      <c r="C5590" s="367" t="s">
        <v>18899</v>
      </c>
      <c r="D5590" s="368" t="s">
        <v>18900</v>
      </c>
      <c r="E5590" s="367" t="s">
        <v>18779</v>
      </c>
      <c r="F5590" s="367" t="s">
        <v>18901</v>
      </c>
      <c r="G5590" s="367" t="s">
        <v>18902</v>
      </c>
    </row>
    <row r="5591" spans="1:7">
      <c r="A5591" s="366" t="str">
        <f t="shared" si="87"/>
        <v>SINAPI 73417</v>
      </c>
      <c r="B5591" s="367" t="s">
        <v>8324</v>
      </c>
      <c r="C5591" s="367" t="s">
        <v>18903</v>
      </c>
      <c r="D5591" s="368" t="s">
        <v>18904</v>
      </c>
      <c r="E5591" s="367" t="s">
        <v>18779</v>
      </c>
      <c r="F5591" s="367" t="s">
        <v>18905</v>
      </c>
      <c r="G5591" s="367" t="s">
        <v>18905</v>
      </c>
    </row>
    <row r="5592" spans="1:7" ht="22.5">
      <c r="A5592" s="366" t="str">
        <f t="shared" si="87"/>
        <v>SINAPI 73436</v>
      </c>
      <c r="B5592" s="367" t="s">
        <v>8324</v>
      </c>
      <c r="C5592" s="367" t="s">
        <v>18906</v>
      </c>
      <c r="D5592" s="368" t="s">
        <v>18907</v>
      </c>
      <c r="E5592" s="367" t="s">
        <v>18779</v>
      </c>
      <c r="F5592" s="367" t="s">
        <v>18908</v>
      </c>
      <c r="G5592" s="367" t="s">
        <v>18909</v>
      </c>
    </row>
    <row r="5593" spans="1:7" ht="33.75">
      <c r="A5593" s="366" t="str">
        <f t="shared" si="87"/>
        <v>SINAPI 73467</v>
      </c>
      <c r="B5593" s="367" t="s">
        <v>8324</v>
      </c>
      <c r="C5593" s="367" t="s">
        <v>18910</v>
      </c>
      <c r="D5593" s="368" t="s">
        <v>18911</v>
      </c>
      <c r="E5593" s="367" t="s">
        <v>18779</v>
      </c>
      <c r="F5593" s="367" t="s">
        <v>18912</v>
      </c>
      <c r="G5593" s="367" t="s">
        <v>8373</v>
      </c>
    </row>
    <row r="5594" spans="1:7" ht="22.5">
      <c r="A5594" s="366" t="str">
        <f t="shared" si="87"/>
        <v>SINAPI 73536</v>
      </c>
      <c r="B5594" s="367" t="s">
        <v>8324</v>
      </c>
      <c r="C5594" s="367" t="s">
        <v>18913</v>
      </c>
      <c r="D5594" s="368" t="s">
        <v>18914</v>
      </c>
      <c r="E5594" s="367" t="s">
        <v>18779</v>
      </c>
      <c r="F5594" s="367" t="s">
        <v>10768</v>
      </c>
      <c r="G5594" s="367" t="s">
        <v>10768</v>
      </c>
    </row>
    <row r="5595" spans="1:7" ht="33.75">
      <c r="A5595" s="366" t="str">
        <f t="shared" si="87"/>
        <v>SINAPI 83362</v>
      </c>
      <c r="B5595" s="367" t="s">
        <v>8324</v>
      </c>
      <c r="C5595" s="367" t="s">
        <v>18915</v>
      </c>
      <c r="D5595" s="368" t="s">
        <v>18916</v>
      </c>
      <c r="E5595" s="367" t="s">
        <v>18779</v>
      </c>
      <c r="F5595" s="367" t="s">
        <v>18917</v>
      </c>
      <c r="G5595" s="367" t="s">
        <v>18918</v>
      </c>
    </row>
    <row r="5596" spans="1:7" ht="22.5">
      <c r="A5596" s="366" t="str">
        <f t="shared" si="87"/>
        <v>SINAPI 83765</v>
      </c>
      <c r="B5596" s="367" t="s">
        <v>8324</v>
      </c>
      <c r="C5596" s="367" t="s">
        <v>18919</v>
      </c>
      <c r="D5596" s="368" t="s">
        <v>18920</v>
      </c>
      <c r="E5596" s="367" t="s">
        <v>18779</v>
      </c>
      <c r="F5596" s="367" t="s">
        <v>18921</v>
      </c>
      <c r="G5596" s="367" t="s">
        <v>18922</v>
      </c>
    </row>
    <row r="5597" spans="1:7" ht="22.5">
      <c r="A5597" s="366" t="str">
        <f t="shared" si="87"/>
        <v>SINAPI 87445</v>
      </c>
      <c r="B5597" s="367" t="s">
        <v>8324</v>
      </c>
      <c r="C5597" s="367" t="s">
        <v>18923</v>
      </c>
      <c r="D5597" s="368" t="s">
        <v>18924</v>
      </c>
      <c r="E5597" s="367" t="s">
        <v>18779</v>
      </c>
      <c r="F5597" s="367" t="s">
        <v>12285</v>
      </c>
      <c r="G5597" s="367" t="s">
        <v>12285</v>
      </c>
    </row>
    <row r="5598" spans="1:7" ht="22.5">
      <c r="A5598" s="366" t="str">
        <f t="shared" si="87"/>
        <v>SINAPI 88386</v>
      </c>
      <c r="B5598" s="367" t="s">
        <v>8324</v>
      </c>
      <c r="C5598" s="367" t="s">
        <v>18925</v>
      </c>
      <c r="D5598" s="368" t="s">
        <v>18926</v>
      </c>
      <c r="E5598" s="367" t="s">
        <v>18779</v>
      </c>
      <c r="F5598" s="367" t="s">
        <v>10395</v>
      </c>
      <c r="G5598" s="367" t="s">
        <v>10395</v>
      </c>
    </row>
    <row r="5599" spans="1:7" ht="22.5">
      <c r="A5599" s="366" t="str">
        <f t="shared" si="87"/>
        <v>SINAPI 88393</v>
      </c>
      <c r="B5599" s="367" t="s">
        <v>8324</v>
      </c>
      <c r="C5599" s="367" t="s">
        <v>18927</v>
      </c>
      <c r="D5599" s="368" t="s">
        <v>18928</v>
      </c>
      <c r="E5599" s="367" t="s">
        <v>18779</v>
      </c>
      <c r="F5599" s="367" t="s">
        <v>18929</v>
      </c>
      <c r="G5599" s="367" t="s">
        <v>18929</v>
      </c>
    </row>
    <row r="5600" spans="1:7" ht="22.5">
      <c r="A5600" s="366" t="str">
        <f t="shared" si="87"/>
        <v>SINAPI 88399</v>
      </c>
      <c r="B5600" s="367" t="s">
        <v>8324</v>
      </c>
      <c r="C5600" s="367" t="s">
        <v>18930</v>
      </c>
      <c r="D5600" s="368" t="s">
        <v>18931</v>
      </c>
      <c r="E5600" s="367" t="s">
        <v>18779</v>
      </c>
      <c r="F5600" s="367" t="s">
        <v>18932</v>
      </c>
      <c r="G5600" s="367" t="s">
        <v>18932</v>
      </c>
    </row>
    <row r="5601" spans="1:7" ht="22.5">
      <c r="A5601" s="366" t="str">
        <f t="shared" si="87"/>
        <v>SINAPI 88418</v>
      </c>
      <c r="B5601" s="367" t="s">
        <v>8324</v>
      </c>
      <c r="C5601" s="367" t="s">
        <v>18933</v>
      </c>
      <c r="D5601" s="368" t="s">
        <v>18934</v>
      </c>
      <c r="E5601" s="367" t="s">
        <v>18779</v>
      </c>
      <c r="F5601" s="367" t="s">
        <v>12691</v>
      </c>
      <c r="G5601" s="367" t="s">
        <v>12691</v>
      </c>
    </row>
    <row r="5602" spans="1:7" ht="22.5">
      <c r="A5602" s="366" t="str">
        <f t="shared" si="87"/>
        <v>SINAPI 88433</v>
      </c>
      <c r="B5602" s="367" t="s">
        <v>8324</v>
      </c>
      <c r="C5602" s="367" t="s">
        <v>18935</v>
      </c>
      <c r="D5602" s="368" t="s">
        <v>18936</v>
      </c>
      <c r="E5602" s="367" t="s">
        <v>18779</v>
      </c>
      <c r="F5602" s="367" t="s">
        <v>17919</v>
      </c>
      <c r="G5602" s="367" t="s">
        <v>17919</v>
      </c>
    </row>
    <row r="5603" spans="1:7" ht="22.5">
      <c r="A5603" s="366" t="str">
        <f t="shared" si="87"/>
        <v>SINAPI 88830</v>
      </c>
      <c r="B5603" s="367" t="s">
        <v>8324</v>
      </c>
      <c r="C5603" s="367" t="s">
        <v>18937</v>
      </c>
      <c r="D5603" s="368" t="s">
        <v>18938</v>
      </c>
      <c r="E5603" s="367" t="s">
        <v>18779</v>
      </c>
      <c r="F5603" s="367" t="s">
        <v>8966</v>
      </c>
      <c r="G5603" s="367" t="s">
        <v>8966</v>
      </c>
    </row>
    <row r="5604" spans="1:7">
      <c r="A5604" s="366" t="str">
        <f t="shared" si="87"/>
        <v>SINAPI 88843</v>
      </c>
      <c r="B5604" s="367" t="s">
        <v>8324</v>
      </c>
      <c r="C5604" s="367" t="s">
        <v>18939</v>
      </c>
      <c r="D5604" s="368" t="s">
        <v>18940</v>
      </c>
      <c r="E5604" s="367" t="s">
        <v>18779</v>
      </c>
      <c r="F5604" s="367" t="s">
        <v>18941</v>
      </c>
      <c r="G5604" s="367" t="s">
        <v>18942</v>
      </c>
    </row>
    <row r="5605" spans="1:7" ht="22.5">
      <c r="A5605" s="366" t="str">
        <f t="shared" si="87"/>
        <v>SINAPI 88907</v>
      </c>
      <c r="B5605" s="367" t="s">
        <v>8324</v>
      </c>
      <c r="C5605" s="367" t="s">
        <v>18943</v>
      </c>
      <c r="D5605" s="368" t="s">
        <v>18944</v>
      </c>
      <c r="E5605" s="367" t="s">
        <v>18779</v>
      </c>
      <c r="F5605" s="367" t="s">
        <v>18945</v>
      </c>
      <c r="G5605" s="367" t="s">
        <v>18946</v>
      </c>
    </row>
    <row r="5606" spans="1:7" ht="22.5">
      <c r="A5606" s="366" t="str">
        <f t="shared" si="87"/>
        <v>SINAPI 89021</v>
      </c>
      <c r="B5606" s="367" t="s">
        <v>8324</v>
      </c>
      <c r="C5606" s="367" t="s">
        <v>18947</v>
      </c>
      <c r="D5606" s="368" t="s">
        <v>18948</v>
      </c>
      <c r="E5606" s="367" t="s">
        <v>18779</v>
      </c>
      <c r="F5606" s="367" t="s">
        <v>8969</v>
      </c>
      <c r="G5606" s="367" t="s">
        <v>8969</v>
      </c>
    </row>
    <row r="5607" spans="1:7">
      <c r="A5607" s="366" t="str">
        <f t="shared" si="87"/>
        <v>SINAPI 89028</v>
      </c>
      <c r="B5607" s="367" t="s">
        <v>8324</v>
      </c>
      <c r="C5607" s="367" t="s">
        <v>18949</v>
      </c>
      <c r="D5607" s="368" t="s">
        <v>18950</v>
      </c>
      <c r="E5607" s="367" t="s">
        <v>18779</v>
      </c>
      <c r="F5607" s="367" t="s">
        <v>18951</v>
      </c>
      <c r="G5607" s="367" t="s">
        <v>18951</v>
      </c>
    </row>
    <row r="5608" spans="1:7">
      <c r="A5608" s="366" t="str">
        <f t="shared" si="87"/>
        <v>SINAPI 89032</v>
      </c>
      <c r="B5608" s="367" t="s">
        <v>8324</v>
      </c>
      <c r="C5608" s="367" t="s">
        <v>18952</v>
      </c>
      <c r="D5608" s="368" t="s">
        <v>18953</v>
      </c>
      <c r="E5608" s="367" t="s">
        <v>18779</v>
      </c>
      <c r="F5608" s="367" t="s">
        <v>18954</v>
      </c>
      <c r="G5608" s="367" t="s">
        <v>18955</v>
      </c>
    </row>
    <row r="5609" spans="1:7">
      <c r="A5609" s="366" t="str">
        <f t="shared" si="87"/>
        <v>SINAPI 89035</v>
      </c>
      <c r="B5609" s="367" t="s">
        <v>8324</v>
      </c>
      <c r="C5609" s="367" t="s">
        <v>18956</v>
      </c>
      <c r="D5609" s="368" t="s">
        <v>18957</v>
      </c>
      <c r="E5609" s="367" t="s">
        <v>18779</v>
      </c>
      <c r="F5609" s="367" t="s">
        <v>18958</v>
      </c>
      <c r="G5609" s="367" t="s">
        <v>18959</v>
      </c>
    </row>
    <row r="5610" spans="1:7" ht="22.5">
      <c r="A5610" s="366" t="str">
        <f t="shared" si="87"/>
        <v>SINAPI 89225</v>
      </c>
      <c r="B5610" s="367" t="s">
        <v>8324</v>
      </c>
      <c r="C5610" s="367" t="s">
        <v>18960</v>
      </c>
      <c r="D5610" s="368" t="s">
        <v>18961</v>
      </c>
      <c r="E5610" s="367" t="s">
        <v>18779</v>
      </c>
      <c r="F5610" s="367" t="s">
        <v>9852</v>
      </c>
      <c r="G5610" s="367" t="s">
        <v>9852</v>
      </c>
    </row>
    <row r="5611" spans="1:7" ht="22.5">
      <c r="A5611" s="366" t="str">
        <f t="shared" si="87"/>
        <v>SINAPI 89234</v>
      </c>
      <c r="B5611" s="367" t="s">
        <v>8324</v>
      </c>
      <c r="C5611" s="367" t="s">
        <v>18962</v>
      </c>
      <c r="D5611" s="368" t="s">
        <v>18963</v>
      </c>
      <c r="E5611" s="367" t="s">
        <v>18779</v>
      </c>
      <c r="F5611" s="367" t="s">
        <v>18964</v>
      </c>
      <c r="G5611" s="367" t="s">
        <v>18965</v>
      </c>
    </row>
    <row r="5612" spans="1:7" ht="22.5">
      <c r="A5612" s="366" t="str">
        <f t="shared" si="87"/>
        <v>SINAPI 89242</v>
      </c>
      <c r="B5612" s="367" t="s">
        <v>8324</v>
      </c>
      <c r="C5612" s="367" t="s">
        <v>18966</v>
      </c>
      <c r="D5612" s="368" t="s">
        <v>18967</v>
      </c>
      <c r="E5612" s="367" t="s">
        <v>18779</v>
      </c>
      <c r="F5612" s="367" t="s">
        <v>18968</v>
      </c>
      <c r="G5612" s="367" t="s">
        <v>18969</v>
      </c>
    </row>
    <row r="5613" spans="1:7" ht="22.5">
      <c r="A5613" s="366" t="str">
        <f t="shared" si="87"/>
        <v>SINAPI 89250</v>
      </c>
      <c r="B5613" s="367" t="s">
        <v>8324</v>
      </c>
      <c r="C5613" s="367" t="s">
        <v>18970</v>
      </c>
      <c r="D5613" s="368" t="s">
        <v>18971</v>
      </c>
      <c r="E5613" s="367" t="s">
        <v>18779</v>
      </c>
      <c r="F5613" s="367" t="s">
        <v>18972</v>
      </c>
      <c r="G5613" s="367" t="s">
        <v>18973</v>
      </c>
    </row>
    <row r="5614" spans="1:7" ht="22.5">
      <c r="A5614" s="366" t="str">
        <f t="shared" si="87"/>
        <v>SINAPI 89257</v>
      </c>
      <c r="B5614" s="367" t="s">
        <v>8324</v>
      </c>
      <c r="C5614" s="367" t="s">
        <v>18974</v>
      </c>
      <c r="D5614" s="368" t="s">
        <v>18975</v>
      </c>
      <c r="E5614" s="367" t="s">
        <v>18779</v>
      </c>
      <c r="F5614" s="367" t="s">
        <v>18976</v>
      </c>
      <c r="G5614" s="367" t="s">
        <v>18977</v>
      </c>
    </row>
    <row r="5615" spans="1:7" ht="22.5">
      <c r="A5615" s="366" t="str">
        <f t="shared" si="87"/>
        <v>SINAPI 89272</v>
      </c>
      <c r="B5615" s="367" t="s">
        <v>8324</v>
      </c>
      <c r="C5615" s="367" t="s">
        <v>18978</v>
      </c>
      <c r="D5615" s="368" t="s">
        <v>18979</v>
      </c>
      <c r="E5615" s="367" t="s">
        <v>18779</v>
      </c>
      <c r="F5615" s="367" t="s">
        <v>18980</v>
      </c>
      <c r="G5615" s="367" t="s">
        <v>18981</v>
      </c>
    </row>
    <row r="5616" spans="1:7" ht="22.5">
      <c r="A5616" s="366" t="str">
        <f t="shared" si="87"/>
        <v>SINAPI 89278</v>
      </c>
      <c r="B5616" s="367" t="s">
        <v>8324</v>
      </c>
      <c r="C5616" s="367" t="s">
        <v>18982</v>
      </c>
      <c r="D5616" s="368" t="s">
        <v>18983</v>
      </c>
      <c r="E5616" s="367" t="s">
        <v>18779</v>
      </c>
      <c r="F5616" s="367" t="s">
        <v>17506</v>
      </c>
      <c r="G5616" s="367" t="s">
        <v>17506</v>
      </c>
    </row>
    <row r="5617" spans="1:7" ht="22.5">
      <c r="A5617" s="366" t="str">
        <f t="shared" si="87"/>
        <v>SINAPI 89843</v>
      </c>
      <c r="B5617" s="367" t="s">
        <v>8324</v>
      </c>
      <c r="C5617" s="367" t="s">
        <v>18984</v>
      </c>
      <c r="D5617" s="368" t="s">
        <v>18985</v>
      </c>
      <c r="E5617" s="367" t="s">
        <v>18779</v>
      </c>
      <c r="F5617" s="367" t="s">
        <v>18986</v>
      </c>
      <c r="G5617" s="367" t="s">
        <v>18987</v>
      </c>
    </row>
    <row r="5618" spans="1:7" ht="22.5">
      <c r="A5618" s="366" t="str">
        <f t="shared" si="87"/>
        <v>SINAPI 89876</v>
      </c>
      <c r="B5618" s="367" t="s">
        <v>8324</v>
      </c>
      <c r="C5618" s="367" t="s">
        <v>18988</v>
      </c>
      <c r="D5618" s="368" t="s">
        <v>18989</v>
      </c>
      <c r="E5618" s="367" t="s">
        <v>18779</v>
      </c>
      <c r="F5618" s="367" t="s">
        <v>18990</v>
      </c>
      <c r="G5618" s="367" t="s">
        <v>18991</v>
      </c>
    </row>
    <row r="5619" spans="1:7" ht="22.5">
      <c r="A5619" s="366" t="str">
        <f t="shared" si="87"/>
        <v>SINAPI 89883</v>
      </c>
      <c r="B5619" s="367" t="s">
        <v>8324</v>
      </c>
      <c r="C5619" s="367" t="s">
        <v>18992</v>
      </c>
      <c r="D5619" s="368" t="s">
        <v>18993</v>
      </c>
      <c r="E5619" s="367" t="s">
        <v>18779</v>
      </c>
      <c r="F5619" s="367" t="s">
        <v>18994</v>
      </c>
      <c r="G5619" s="367" t="s">
        <v>18995</v>
      </c>
    </row>
    <row r="5620" spans="1:7" ht="22.5">
      <c r="A5620" s="366" t="str">
        <f t="shared" si="87"/>
        <v>SINAPI 90586</v>
      </c>
      <c r="B5620" s="367" t="s">
        <v>8324</v>
      </c>
      <c r="C5620" s="367" t="s">
        <v>18996</v>
      </c>
      <c r="D5620" s="368" t="s">
        <v>18997</v>
      </c>
      <c r="E5620" s="367" t="s">
        <v>18779</v>
      </c>
      <c r="F5620" s="367" t="s">
        <v>9623</v>
      </c>
      <c r="G5620" s="367" t="s">
        <v>9623</v>
      </c>
    </row>
    <row r="5621" spans="1:7" ht="22.5">
      <c r="A5621" s="366" t="str">
        <f t="shared" si="87"/>
        <v>SINAPI 90625</v>
      </c>
      <c r="B5621" s="367" t="s">
        <v>8324</v>
      </c>
      <c r="C5621" s="367" t="s">
        <v>18998</v>
      </c>
      <c r="D5621" s="368" t="s">
        <v>18999</v>
      </c>
      <c r="E5621" s="367" t="s">
        <v>18779</v>
      </c>
      <c r="F5621" s="367" t="s">
        <v>12461</v>
      </c>
      <c r="G5621" s="367" t="s">
        <v>12461</v>
      </c>
    </row>
    <row r="5622" spans="1:7" ht="22.5">
      <c r="A5622" s="366" t="str">
        <f t="shared" si="87"/>
        <v>SINAPI 90631</v>
      </c>
      <c r="B5622" s="367" t="s">
        <v>8324</v>
      </c>
      <c r="C5622" s="367" t="s">
        <v>19000</v>
      </c>
      <c r="D5622" s="368" t="s">
        <v>19001</v>
      </c>
      <c r="E5622" s="367" t="s">
        <v>18779</v>
      </c>
      <c r="F5622" s="367" t="s">
        <v>19002</v>
      </c>
      <c r="G5622" s="367" t="s">
        <v>19003</v>
      </c>
    </row>
    <row r="5623" spans="1:7" ht="22.5">
      <c r="A5623" s="366" t="str">
        <f t="shared" si="87"/>
        <v>SINAPI 90637</v>
      </c>
      <c r="B5623" s="367" t="s">
        <v>8324</v>
      </c>
      <c r="C5623" s="367" t="s">
        <v>19004</v>
      </c>
      <c r="D5623" s="368" t="s">
        <v>19005</v>
      </c>
      <c r="E5623" s="367" t="s">
        <v>18779</v>
      </c>
      <c r="F5623" s="367" t="s">
        <v>14593</v>
      </c>
      <c r="G5623" s="367" t="s">
        <v>14593</v>
      </c>
    </row>
    <row r="5624" spans="1:7" ht="22.5">
      <c r="A5624" s="366" t="str">
        <f t="shared" si="87"/>
        <v>SINAPI 90643</v>
      </c>
      <c r="B5624" s="367" t="s">
        <v>8324</v>
      </c>
      <c r="C5624" s="367" t="s">
        <v>19006</v>
      </c>
      <c r="D5624" s="368" t="s">
        <v>19007</v>
      </c>
      <c r="E5624" s="367" t="s">
        <v>18779</v>
      </c>
      <c r="F5624" s="367" t="s">
        <v>19008</v>
      </c>
      <c r="G5624" s="367" t="s">
        <v>19008</v>
      </c>
    </row>
    <row r="5625" spans="1:7" ht="22.5">
      <c r="A5625" s="366" t="str">
        <f t="shared" si="87"/>
        <v>SINAPI 90650</v>
      </c>
      <c r="B5625" s="367" t="s">
        <v>8324</v>
      </c>
      <c r="C5625" s="367" t="s">
        <v>19009</v>
      </c>
      <c r="D5625" s="368" t="s">
        <v>19010</v>
      </c>
      <c r="E5625" s="367" t="s">
        <v>18779</v>
      </c>
      <c r="F5625" s="367" t="s">
        <v>19011</v>
      </c>
      <c r="G5625" s="367" t="s">
        <v>19011</v>
      </c>
    </row>
    <row r="5626" spans="1:7">
      <c r="A5626" s="366" t="str">
        <f t="shared" si="87"/>
        <v>SINAPI 90656</v>
      </c>
      <c r="B5626" s="367" t="s">
        <v>8324</v>
      </c>
      <c r="C5626" s="367" t="s">
        <v>19012</v>
      </c>
      <c r="D5626" s="368" t="s">
        <v>19013</v>
      </c>
      <c r="E5626" s="367" t="s">
        <v>18779</v>
      </c>
      <c r="F5626" s="367" t="s">
        <v>14371</v>
      </c>
      <c r="G5626" s="367" t="s">
        <v>14371</v>
      </c>
    </row>
    <row r="5627" spans="1:7">
      <c r="A5627" s="366" t="str">
        <f t="shared" si="87"/>
        <v>SINAPI 90662</v>
      </c>
      <c r="B5627" s="367" t="s">
        <v>8324</v>
      </c>
      <c r="C5627" s="367" t="s">
        <v>19014</v>
      </c>
      <c r="D5627" s="368" t="s">
        <v>19015</v>
      </c>
      <c r="E5627" s="367" t="s">
        <v>18779</v>
      </c>
      <c r="F5627" s="367" t="s">
        <v>19016</v>
      </c>
      <c r="G5627" s="367" t="s">
        <v>19016</v>
      </c>
    </row>
    <row r="5628" spans="1:7" ht="22.5">
      <c r="A5628" s="366" t="str">
        <f t="shared" si="87"/>
        <v>SINAPI 90668</v>
      </c>
      <c r="B5628" s="367" t="s">
        <v>8324</v>
      </c>
      <c r="C5628" s="367" t="s">
        <v>19017</v>
      </c>
      <c r="D5628" s="368" t="s">
        <v>19018</v>
      </c>
      <c r="E5628" s="367" t="s">
        <v>18779</v>
      </c>
      <c r="F5628" s="367" t="s">
        <v>19019</v>
      </c>
      <c r="G5628" s="367" t="s">
        <v>19019</v>
      </c>
    </row>
    <row r="5629" spans="1:7" ht="33.75">
      <c r="A5629" s="366" t="str">
        <f t="shared" si="87"/>
        <v>SINAPI 90674</v>
      </c>
      <c r="B5629" s="367" t="s">
        <v>8324</v>
      </c>
      <c r="C5629" s="367" t="s">
        <v>19020</v>
      </c>
      <c r="D5629" s="368" t="s">
        <v>19021</v>
      </c>
      <c r="E5629" s="367" t="s">
        <v>18779</v>
      </c>
      <c r="F5629" s="367" t="s">
        <v>19022</v>
      </c>
      <c r="G5629" s="367" t="s">
        <v>19023</v>
      </c>
    </row>
    <row r="5630" spans="1:7" ht="33.75">
      <c r="A5630" s="366" t="str">
        <f t="shared" si="87"/>
        <v>SINAPI 90680</v>
      </c>
      <c r="B5630" s="367" t="s">
        <v>8324</v>
      </c>
      <c r="C5630" s="367" t="s">
        <v>19024</v>
      </c>
      <c r="D5630" s="368" t="s">
        <v>19025</v>
      </c>
      <c r="E5630" s="367" t="s">
        <v>18779</v>
      </c>
      <c r="F5630" s="367" t="s">
        <v>19026</v>
      </c>
      <c r="G5630" s="367" t="s">
        <v>14408</v>
      </c>
    </row>
    <row r="5631" spans="1:7" ht="22.5">
      <c r="A5631" s="366" t="str">
        <f t="shared" si="87"/>
        <v>SINAPI 90686</v>
      </c>
      <c r="B5631" s="367" t="s">
        <v>8324</v>
      </c>
      <c r="C5631" s="367" t="s">
        <v>19027</v>
      </c>
      <c r="D5631" s="368" t="s">
        <v>19028</v>
      </c>
      <c r="E5631" s="367" t="s">
        <v>18779</v>
      </c>
      <c r="F5631" s="367" t="s">
        <v>19029</v>
      </c>
      <c r="G5631" s="367" t="s">
        <v>19030</v>
      </c>
    </row>
    <row r="5632" spans="1:7" ht="22.5">
      <c r="A5632" s="366" t="str">
        <f t="shared" si="87"/>
        <v>SINAPI 90692</v>
      </c>
      <c r="B5632" s="367" t="s">
        <v>8324</v>
      </c>
      <c r="C5632" s="367" t="s">
        <v>19031</v>
      </c>
      <c r="D5632" s="368" t="s">
        <v>19032</v>
      </c>
      <c r="E5632" s="367" t="s">
        <v>18779</v>
      </c>
      <c r="F5632" s="367" t="s">
        <v>13479</v>
      </c>
      <c r="G5632" s="367" t="s">
        <v>19033</v>
      </c>
    </row>
    <row r="5633" spans="1:7" ht="22.5">
      <c r="A5633" s="366" t="str">
        <f t="shared" si="87"/>
        <v>SINAPI 90964</v>
      </c>
      <c r="B5633" s="367" t="s">
        <v>8324</v>
      </c>
      <c r="C5633" s="367" t="s">
        <v>19034</v>
      </c>
      <c r="D5633" s="368" t="s">
        <v>19035</v>
      </c>
      <c r="E5633" s="367" t="s">
        <v>18779</v>
      </c>
      <c r="F5633" s="367" t="s">
        <v>8920</v>
      </c>
      <c r="G5633" s="367" t="s">
        <v>8920</v>
      </c>
    </row>
    <row r="5634" spans="1:7" ht="22.5">
      <c r="A5634" s="366" t="str">
        <f t="shared" si="87"/>
        <v>SINAPI 90972</v>
      </c>
      <c r="B5634" s="367" t="s">
        <v>8324</v>
      </c>
      <c r="C5634" s="367" t="s">
        <v>19036</v>
      </c>
      <c r="D5634" s="368" t="s">
        <v>19037</v>
      </c>
      <c r="E5634" s="367" t="s">
        <v>18779</v>
      </c>
      <c r="F5634" s="367" t="s">
        <v>19038</v>
      </c>
      <c r="G5634" s="367" t="s">
        <v>19038</v>
      </c>
    </row>
    <row r="5635" spans="1:7" ht="22.5">
      <c r="A5635" s="366" t="str">
        <f t="shared" si="87"/>
        <v>SINAPI 90979</v>
      </c>
      <c r="B5635" s="367" t="s">
        <v>8324</v>
      </c>
      <c r="C5635" s="367" t="s">
        <v>19039</v>
      </c>
      <c r="D5635" s="368" t="s">
        <v>19040</v>
      </c>
      <c r="E5635" s="367" t="s">
        <v>18779</v>
      </c>
      <c r="F5635" s="367" t="s">
        <v>19041</v>
      </c>
      <c r="G5635" s="367" t="s">
        <v>19041</v>
      </c>
    </row>
    <row r="5636" spans="1:7" ht="22.5">
      <c r="A5636" s="366" t="str">
        <f t="shared" si="87"/>
        <v>SINAPI 90991</v>
      </c>
      <c r="B5636" s="367" t="s">
        <v>8324</v>
      </c>
      <c r="C5636" s="367" t="s">
        <v>19042</v>
      </c>
      <c r="D5636" s="368" t="s">
        <v>19043</v>
      </c>
      <c r="E5636" s="367" t="s">
        <v>18779</v>
      </c>
      <c r="F5636" s="367" t="s">
        <v>12098</v>
      </c>
      <c r="G5636" s="367" t="s">
        <v>19044</v>
      </c>
    </row>
    <row r="5637" spans="1:7" ht="22.5">
      <c r="A5637" s="366" t="str">
        <f t="shared" si="87"/>
        <v>SINAPI 90999</v>
      </c>
      <c r="B5637" s="367" t="s">
        <v>8324</v>
      </c>
      <c r="C5637" s="367" t="s">
        <v>19045</v>
      </c>
      <c r="D5637" s="368" t="s">
        <v>19046</v>
      </c>
      <c r="E5637" s="367" t="s">
        <v>18779</v>
      </c>
      <c r="F5637" s="367" t="s">
        <v>16829</v>
      </c>
      <c r="G5637" s="367" t="s">
        <v>16829</v>
      </c>
    </row>
    <row r="5638" spans="1:7" ht="22.5">
      <c r="A5638" s="366" t="str">
        <f t="shared" si="87"/>
        <v>SINAPI 91031</v>
      </c>
      <c r="B5638" s="367" t="s">
        <v>8324</v>
      </c>
      <c r="C5638" s="367" t="s">
        <v>19047</v>
      </c>
      <c r="D5638" s="368" t="s">
        <v>19048</v>
      </c>
      <c r="E5638" s="367" t="s">
        <v>18779</v>
      </c>
      <c r="F5638" s="367" t="s">
        <v>19049</v>
      </c>
      <c r="G5638" s="367" t="s">
        <v>19050</v>
      </c>
    </row>
    <row r="5639" spans="1:7" ht="22.5">
      <c r="A5639" s="366" t="str">
        <f t="shared" ref="A5639:A5702" si="88">CONCATENAR</f>
        <v>SINAPI 91277</v>
      </c>
      <c r="B5639" s="367" t="s">
        <v>8324</v>
      </c>
      <c r="C5639" s="367" t="s">
        <v>19051</v>
      </c>
      <c r="D5639" s="368" t="s">
        <v>19052</v>
      </c>
      <c r="E5639" s="367" t="s">
        <v>18779</v>
      </c>
      <c r="F5639" s="367" t="s">
        <v>17118</v>
      </c>
      <c r="G5639" s="367" t="s">
        <v>17118</v>
      </c>
    </row>
    <row r="5640" spans="1:7" ht="22.5">
      <c r="A5640" s="366" t="str">
        <f t="shared" si="88"/>
        <v>SINAPI 91283</v>
      </c>
      <c r="B5640" s="367" t="s">
        <v>8324</v>
      </c>
      <c r="C5640" s="367" t="s">
        <v>19053</v>
      </c>
      <c r="D5640" s="368" t="s">
        <v>19054</v>
      </c>
      <c r="E5640" s="367" t="s">
        <v>18779</v>
      </c>
      <c r="F5640" s="367" t="s">
        <v>9388</v>
      </c>
      <c r="G5640" s="367" t="s">
        <v>9388</v>
      </c>
    </row>
    <row r="5641" spans="1:7" ht="33.75">
      <c r="A5641" s="366" t="str">
        <f t="shared" si="88"/>
        <v>SINAPI 91386</v>
      </c>
      <c r="B5641" s="367" t="s">
        <v>8324</v>
      </c>
      <c r="C5641" s="367" t="s">
        <v>19055</v>
      </c>
      <c r="D5641" s="368" t="s">
        <v>19056</v>
      </c>
      <c r="E5641" s="367" t="s">
        <v>18779</v>
      </c>
      <c r="F5641" s="367" t="s">
        <v>19057</v>
      </c>
      <c r="G5641" s="367" t="s">
        <v>19058</v>
      </c>
    </row>
    <row r="5642" spans="1:7" ht="22.5">
      <c r="A5642" s="366" t="str">
        <f t="shared" si="88"/>
        <v>SINAPI 91533</v>
      </c>
      <c r="B5642" s="367" t="s">
        <v>8324</v>
      </c>
      <c r="C5642" s="367" t="s">
        <v>19059</v>
      </c>
      <c r="D5642" s="368" t="s">
        <v>19060</v>
      </c>
      <c r="E5642" s="367" t="s">
        <v>18779</v>
      </c>
      <c r="F5642" s="367" t="s">
        <v>14084</v>
      </c>
      <c r="G5642" s="367" t="s">
        <v>19061</v>
      </c>
    </row>
    <row r="5643" spans="1:7" ht="33.75">
      <c r="A5643" s="366" t="str">
        <f t="shared" si="88"/>
        <v>SINAPI 91634</v>
      </c>
      <c r="B5643" s="367" t="s">
        <v>8324</v>
      </c>
      <c r="C5643" s="367" t="s">
        <v>19062</v>
      </c>
      <c r="D5643" s="368" t="s">
        <v>19063</v>
      </c>
      <c r="E5643" s="367" t="s">
        <v>18779</v>
      </c>
      <c r="F5643" s="367" t="s">
        <v>19064</v>
      </c>
      <c r="G5643" s="367" t="s">
        <v>19065</v>
      </c>
    </row>
    <row r="5644" spans="1:7" ht="33.75">
      <c r="A5644" s="366" t="str">
        <f t="shared" si="88"/>
        <v>SINAPI 91645</v>
      </c>
      <c r="B5644" s="367" t="s">
        <v>8324</v>
      </c>
      <c r="C5644" s="367" t="s">
        <v>19066</v>
      </c>
      <c r="D5644" s="368" t="s">
        <v>19067</v>
      </c>
      <c r="E5644" s="367" t="s">
        <v>18779</v>
      </c>
      <c r="F5644" s="367" t="s">
        <v>19068</v>
      </c>
      <c r="G5644" s="367" t="s">
        <v>19069</v>
      </c>
    </row>
    <row r="5645" spans="1:7" ht="22.5">
      <c r="A5645" s="366" t="str">
        <f t="shared" si="88"/>
        <v>SINAPI 91692</v>
      </c>
      <c r="B5645" s="367" t="s">
        <v>8324</v>
      </c>
      <c r="C5645" s="367" t="s">
        <v>19070</v>
      </c>
      <c r="D5645" s="368" t="s">
        <v>19071</v>
      </c>
      <c r="E5645" s="367" t="s">
        <v>18779</v>
      </c>
      <c r="F5645" s="367" t="s">
        <v>19072</v>
      </c>
      <c r="G5645" s="367" t="s">
        <v>19073</v>
      </c>
    </row>
    <row r="5646" spans="1:7" ht="22.5">
      <c r="A5646" s="366" t="str">
        <f t="shared" si="88"/>
        <v>SINAPI 92043</v>
      </c>
      <c r="B5646" s="367" t="s">
        <v>8324</v>
      </c>
      <c r="C5646" s="367" t="s">
        <v>19074</v>
      </c>
      <c r="D5646" s="368" t="s">
        <v>19075</v>
      </c>
      <c r="E5646" s="367" t="s">
        <v>18779</v>
      </c>
      <c r="F5646" s="367" t="s">
        <v>10147</v>
      </c>
      <c r="G5646" s="367" t="s">
        <v>10147</v>
      </c>
    </row>
    <row r="5647" spans="1:7" ht="33.75">
      <c r="A5647" s="366" t="str">
        <f t="shared" si="88"/>
        <v>SINAPI 92106</v>
      </c>
      <c r="B5647" s="367" t="s">
        <v>8324</v>
      </c>
      <c r="C5647" s="367" t="s">
        <v>19076</v>
      </c>
      <c r="D5647" s="368" t="s">
        <v>19077</v>
      </c>
      <c r="E5647" s="367" t="s">
        <v>18779</v>
      </c>
      <c r="F5647" s="367" t="s">
        <v>19078</v>
      </c>
      <c r="G5647" s="367" t="s">
        <v>19079</v>
      </c>
    </row>
    <row r="5648" spans="1:7" ht="22.5">
      <c r="A5648" s="366" t="str">
        <f t="shared" si="88"/>
        <v>SINAPI 92112</v>
      </c>
      <c r="B5648" s="367" t="s">
        <v>8324</v>
      </c>
      <c r="C5648" s="367" t="s">
        <v>19080</v>
      </c>
      <c r="D5648" s="368" t="s">
        <v>19081</v>
      </c>
      <c r="E5648" s="367" t="s">
        <v>18779</v>
      </c>
      <c r="F5648" s="367" t="s">
        <v>8962</v>
      </c>
      <c r="G5648" s="367" t="s">
        <v>8962</v>
      </c>
    </row>
    <row r="5649" spans="1:7">
      <c r="A5649" s="366" t="str">
        <f t="shared" si="88"/>
        <v>SINAPI 92118</v>
      </c>
      <c r="B5649" s="367" t="s">
        <v>8324</v>
      </c>
      <c r="C5649" s="367" t="s">
        <v>19082</v>
      </c>
      <c r="D5649" s="368" t="s">
        <v>19083</v>
      </c>
      <c r="E5649" s="367" t="s">
        <v>18779</v>
      </c>
      <c r="F5649" s="367" t="s">
        <v>8586</v>
      </c>
      <c r="G5649" s="367" t="s">
        <v>8586</v>
      </c>
    </row>
    <row r="5650" spans="1:7">
      <c r="A5650" s="366" t="str">
        <f t="shared" si="88"/>
        <v>SINAPI 92138</v>
      </c>
      <c r="B5650" s="367" t="s">
        <v>8324</v>
      </c>
      <c r="C5650" s="367" t="s">
        <v>19084</v>
      </c>
      <c r="D5650" s="368" t="s">
        <v>19085</v>
      </c>
      <c r="E5650" s="367" t="s">
        <v>18779</v>
      </c>
      <c r="F5650" s="367" t="s">
        <v>19086</v>
      </c>
      <c r="G5650" s="367" t="s">
        <v>19087</v>
      </c>
    </row>
    <row r="5651" spans="1:7" ht="22.5">
      <c r="A5651" s="366" t="str">
        <f t="shared" si="88"/>
        <v>SINAPI 92145</v>
      </c>
      <c r="B5651" s="367" t="s">
        <v>8324</v>
      </c>
      <c r="C5651" s="367" t="s">
        <v>19088</v>
      </c>
      <c r="D5651" s="368" t="s">
        <v>19089</v>
      </c>
      <c r="E5651" s="367" t="s">
        <v>18779</v>
      </c>
      <c r="F5651" s="367" t="s">
        <v>19090</v>
      </c>
      <c r="G5651" s="367" t="s">
        <v>19091</v>
      </c>
    </row>
    <row r="5652" spans="1:7" ht="33.75">
      <c r="A5652" s="366" t="str">
        <f t="shared" si="88"/>
        <v>SINAPI 92242</v>
      </c>
      <c r="B5652" s="367" t="s">
        <v>8324</v>
      </c>
      <c r="C5652" s="367" t="s">
        <v>19092</v>
      </c>
      <c r="D5652" s="368" t="s">
        <v>19093</v>
      </c>
      <c r="E5652" s="367" t="s">
        <v>18779</v>
      </c>
      <c r="F5652" s="367" t="s">
        <v>19094</v>
      </c>
      <c r="G5652" s="367" t="s">
        <v>19095</v>
      </c>
    </row>
    <row r="5653" spans="1:7" ht="22.5">
      <c r="A5653" s="366" t="str">
        <f t="shared" si="88"/>
        <v>SINAPI 92716</v>
      </c>
      <c r="B5653" s="367" t="s">
        <v>8324</v>
      </c>
      <c r="C5653" s="367" t="s">
        <v>19096</v>
      </c>
      <c r="D5653" s="368" t="s">
        <v>19097</v>
      </c>
      <c r="E5653" s="367" t="s">
        <v>18779</v>
      </c>
      <c r="F5653" s="367" t="s">
        <v>19098</v>
      </c>
      <c r="G5653" s="367" t="s">
        <v>19098</v>
      </c>
    </row>
    <row r="5654" spans="1:7" ht="22.5">
      <c r="A5654" s="366" t="str">
        <f t="shared" si="88"/>
        <v>SINAPI 92960</v>
      </c>
      <c r="B5654" s="367" t="s">
        <v>8324</v>
      </c>
      <c r="C5654" s="367" t="s">
        <v>19099</v>
      </c>
      <c r="D5654" s="368" t="s">
        <v>19100</v>
      </c>
      <c r="E5654" s="367" t="s">
        <v>18779</v>
      </c>
      <c r="F5654" s="367" t="s">
        <v>13063</v>
      </c>
      <c r="G5654" s="367" t="s">
        <v>13063</v>
      </c>
    </row>
    <row r="5655" spans="1:7">
      <c r="A5655" s="366" t="str">
        <f t="shared" si="88"/>
        <v>SINAPI 92966</v>
      </c>
      <c r="B5655" s="367" t="s">
        <v>8324</v>
      </c>
      <c r="C5655" s="367" t="s">
        <v>19101</v>
      </c>
      <c r="D5655" s="368" t="s">
        <v>19102</v>
      </c>
      <c r="E5655" s="367" t="s">
        <v>18779</v>
      </c>
      <c r="F5655" s="367" t="s">
        <v>14668</v>
      </c>
      <c r="G5655" s="367" t="s">
        <v>9365</v>
      </c>
    </row>
    <row r="5656" spans="1:7" ht="33.75">
      <c r="A5656" s="366" t="str">
        <f t="shared" si="88"/>
        <v>SINAPI 93224</v>
      </c>
      <c r="B5656" s="367" t="s">
        <v>8324</v>
      </c>
      <c r="C5656" s="367" t="s">
        <v>19103</v>
      </c>
      <c r="D5656" s="368" t="s">
        <v>19104</v>
      </c>
      <c r="E5656" s="367" t="s">
        <v>18779</v>
      </c>
      <c r="F5656" s="367" t="s">
        <v>19105</v>
      </c>
      <c r="G5656" s="367" t="s">
        <v>19106</v>
      </c>
    </row>
    <row r="5657" spans="1:7" ht="22.5">
      <c r="A5657" s="366" t="str">
        <f t="shared" si="88"/>
        <v>SINAPI 93233</v>
      </c>
      <c r="B5657" s="367" t="s">
        <v>8324</v>
      </c>
      <c r="C5657" s="367" t="s">
        <v>19107</v>
      </c>
      <c r="D5657" s="368" t="s">
        <v>19108</v>
      </c>
      <c r="E5657" s="367" t="s">
        <v>18779</v>
      </c>
      <c r="F5657" s="367" t="s">
        <v>16907</v>
      </c>
      <c r="G5657" s="367" t="s">
        <v>16907</v>
      </c>
    </row>
    <row r="5658" spans="1:7">
      <c r="A5658" s="366" t="str">
        <f t="shared" si="88"/>
        <v>SINAPI 93272</v>
      </c>
      <c r="B5658" s="367" t="s">
        <v>8324</v>
      </c>
      <c r="C5658" s="367" t="s">
        <v>19109</v>
      </c>
      <c r="D5658" s="368" t="s">
        <v>19110</v>
      </c>
      <c r="E5658" s="367" t="s">
        <v>18779</v>
      </c>
      <c r="F5658" s="367" t="s">
        <v>19111</v>
      </c>
      <c r="G5658" s="367" t="s">
        <v>19112</v>
      </c>
    </row>
    <row r="5659" spans="1:7" ht="22.5">
      <c r="A5659" s="366" t="str">
        <f t="shared" si="88"/>
        <v>SINAPI 93281</v>
      </c>
      <c r="B5659" s="367" t="s">
        <v>8324</v>
      </c>
      <c r="C5659" s="367" t="s">
        <v>19113</v>
      </c>
      <c r="D5659" s="368" t="s">
        <v>19114</v>
      </c>
      <c r="E5659" s="367" t="s">
        <v>18779</v>
      </c>
      <c r="F5659" s="367" t="s">
        <v>19115</v>
      </c>
      <c r="G5659" s="367" t="s">
        <v>15042</v>
      </c>
    </row>
    <row r="5660" spans="1:7" ht="22.5">
      <c r="A5660" s="366" t="str">
        <f t="shared" si="88"/>
        <v>SINAPI 93287</v>
      </c>
      <c r="B5660" s="367" t="s">
        <v>8324</v>
      </c>
      <c r="C5660" s="367" t="s">
        <v>19116</v>
      </c>
      <c r="D5660" s="368" t="s">
        <v>19117</v>
      </c>
      <c r="E5660" s="367" t="s">
        <v>18779</v>
      </c>
      <c r="F5660" s="367" t="s">
        <v>19118</v>
      </c>
      <c r="G5660" s="367" t="s">
        <v>19119</v>
      </c>
    </row>
    <row r="5661" spans="1:7" ht="33.75">
      <c r="A5661" s="366" t="str">
        <f t="shared" si="88"/>
        <v>SINAPI 93402</v>
      </c>
      <c r="B5661" s="367" t="s">
        <v>8324</v>
      </c>
      <c r="C5661" s="367" t="s">
        <v>19120</v>
      </c>
      <c r="D5661" s="368" t="s">
        <v>19121</v>
      </c>
      <c r="E5661" s="367" t="s">
        <v>18779</v>
      </c>
      <c r="F5661" s="367" t="s">
        <v>19122</v>
      </c>
      <c r="G5661" s="367" t="s">
        <v>19123</v>
      </c>
    </row>
    <row r="5662" spans="1:7" ht="33.75">
      <c r="A5662" s="366" t="str">
        <f t="shared" si="88"/>
        <v>SINAPI 93408</v>
      </c>
      <c r="B5662" s="367" t="s">
        <v>8324</v>
      </c>
      <c r="C5662" s="367" t="s">
        <v>19124</v>
      </c>
      <c r="D5662" s="368" t="s">
        <v>19125</v>
      </c>
      <c r="E5662" s="367" t="s">
        <v>18779</v>
      </c>
      <c r="F5662" s="367" t="s">
        <v>19126</v>
      </c>
      <c r="G5662" s="367" t="s">
        <v>19127</v>
      </c>
    </row>
    <row r="5663" spans="1:7" ht="22.5">
      <c r="A5663" s="366" t="str">
        <f t="shared" si="88"/>
        <v>SINAPI 93415</v>
      </c>
      <c r="B5663" s="367" t="s">
        <v>8324</v>
      </c>
      <c r="C5663" s="367" t="s">
        <v>19128</v>
      </c>
      <c r="D5663" s="368" t="s">
        <v>19129</v>
      </c>
      <c r="E5663" s="367" t="s">
        <v>18779</v>
      </c>
      <c r="F5663" s="367" t="s">
        <v>19130</v>
      </c>
      <c r="G5663" s="367" t="s">
        <v>19130</v>
      </c>
    </row>
    <row r="5664" spans="1:7">
      <c r="A5664" s="366" t="str">
        <f t="shared" si="88"/>
        <v>SINAPI 93421</v>
      </c>
      <c r="B5664" s="367" t="s">
        <v>8324</v>
      </c>
      <c r="C5664" s="367" t="s">
        <v>19131</v>
      </c>
      <c r="D5664" s="368" t="s">
        <v>19132</v>
      </c>
      <c r="E5664" s="367" t="s">
        <v>18779</v>
      </c>
      <c r="F5664" s="367" t="s">
        <v>19133</v>
      </c>
      <c r="G5664" s="367" t="s">
        <v>19133</v>
      </c>
    </row>
    <row r="5665" spans="1:7">
      <c r="A5665" s="366" t="str">
        <f t="shared" si="88"/>
        <v>SINAPI 93427</v>
      </c>
      <c r="B5665" s="367" t="s">
        <v>8324</v>
      </c>
      <c r="C5665" s="367" t="s">
        <v>19134</v>
      </c>
      <c r="D5665" s="368" t="s">
        <v>19135</v>
      </c>
      <c r="E5665" s="367" t="s">
        <v>18779</v>
      </c>
      <c r="F5665" s="367" t="s">
        <v>19136</v>
      </c>
      <c r="G5665" s="367" t="s">
        <v>19136</v>
      </c>
    </row>
    <row r="5666" spans="1:7">
      <c r="A5666" s="366" t="str">
        <f t="shared" si="88"/>
        <v>SINAPI 93433</v>
      </c>
      <c r="B5666" s="367" t="s">
        <v>8324</v>
      </c>
      <c r="C5666" s="367" t="s">
        <v>19137</v>
      </c>
      <c r="D5666" s="368" t="s">
        <v>19138</v>
      </c>
      <c r="E5666" s="367" t="s">
        <v>18779</v>
      </c>
      <c r="F5666" s="367" t="s">
        <v>19139</v>
      </c>
      <c r="G5666" s="367" t="s">
        <v>19140</v>
      </c>
    </row>
    <row r="5667" spans="1:7">
      <c r="A5667" s="366" t="str">
        <f t="shared" si="88"/>
        <v>SINAPI 93439</v>
      </c>
      <c r="B5667" s="367" t="s">
        <v>8324</v>
      </c>
      <c r="C5667" s="367" t="s">
        <v>19141</v>
      </c>
      <c r="D5667" s="368" t="s">
        <v>19142</v>
      </c>
      <c r="E5667" s="367" t="s">
        <v>18779</v>
      </c>
      <c r="F5667" s="367" t="s">
        <v>19143</v>
      </c>
      <c r="G5667" s="367" t="s">
        <v>19144</v>
      </c>
    </row>
    <row r="5668" spans="1:7">
      <c r="A5668" s="366" t="str">
        <f t="shared" si="88"/>
        <v>SINAPI 95121</v>
      </c>
      <c r="B5668" s="367" t="s">
        <v>8324</v>
      </c>
      <c r="C5668" s="367" t="s">
        <v>19145</v>
      </c>
      <c r="D5668" s="368" t="s">
        <v>19146</v>
      </c>
      <c r="E5668" s="367" t="s">
        <v>18779</v>
      </c>
      <c r="F5668" s="367" t="s">
        <v>19147</v>
      </c>
      <c r="G5668" s="367" t="s">
        <v>19148</v>
      </c>
    </row>
    <row r="5669" spans="1:7">
      <c r="A5669" s="366" t="str">
        <f t="shared" si="88"/>
        <v>SINAPI 95127</v>
      </c>
      <c r="B5669" s="367" t="s">
        <v>8324</v>
      </c>
      <c r="C5669" s="367" t="s">
        <v>19149</v>
      </c>
      <c r="D5669" s="368" t="s">
        <v>19150</v>
      </c>
      <c r="E5669" s="367" t="s">
        <v>18779</v>
      </c>
      <c r="F5669" s="367" t="s">
        <v>19151</v>
      </c>
      <c r="G5669" s="367" t="s">
        <v>19152</v>
      </c>
    </row>
    <row r="5670" spans="1:7" ht="22.5">
      <c r="A5670" s="366" t="str">
        <f t="shared" si="88"/>
        <v>SINAPI 95133</v>
      </c>
      <c r="B5670" s="367" t="s">
        <v>8324</v>
      </c>
      <c r="C5670" s="367" t="s">
        <v>19153</v>
      </c>
      <c r="D5670" s="368" t="s">
        <v>19154</v>
      </c>
      <c r="E5670" s="367" t="s">
        <v>18779</v>
      </c>
      <c r="F5670" s="367" t="s">
        <v>19155</v>
      </c>
      <c r="G5670" s="367" t="s">
        <v>19156</v>
      </c>
    </row>
    <row r="5671" spans="1:7">
      <c r="A5671" s="366" t="str">
        <f t="shared" si="88"/>
        <v>SINAPI 95139</v>
      </c>
      <c r="B5671" s="367" t="s">
        <v>8324</v>
      </c>
      <c r="C5671" s="367" t="s">
        <v>19157</v>
      </c>
      <c r="D5671" s="368" t="s">
        <v>19158</v>
      </c>
      <c r="E5671" s="367" t="s">
        <v>18779</v>
      </c>
      <c r="F5671" s="367" t="s">
        <v>14827</v>
      </c>
      <c r="G5671" s="367" t="s">
        <v>14827</v>
      </c>
    </row>
    <row r="5672" spans="1:7">
      <c r="A5672" s="366" t="str">
        <f t="shared" si="88"/>
        <v>SINAPI 95212</v>
      </c>
      <c r="B5672" s="367" t="s">
        <v>8324</v>
      </c>
      <c r="C5672" s="367" t="s">
        <v>19159</v>
      </c>
      <c r="D5672" s="368" t="s">
        <v>19160</v>
      </c>
      <c r="E5672" s="367" t="s">
        <v>18779</v>
      </c>
      <c r="F5672" s="367" t="s">
        <v>19161</v>
      </c>
      <c r="G5672" s="367" t="s">
        <v>19162</v>
      </c>
    </row>
    <row r="5673" spans="1:7">
      <c r="A5673" s="366" t="str">
        <f t="shared" si="88"/>
        <v>SINAPI 95218</v>
      </c>
      <c r="B5673" s="367" t="s">
        <v>8324</v>
      </c>
      <c r="C5673" s="367" t="s">
        <v>19163</v>
      </c>
      <c r="D5673" s="368" t="s">
        <v>19164</v>
      </c>
      <c r="E5673" s="367" t="s">
        <v>18779</v>
      </c>
      <c r="F5673" s="367" t="s">
        <v>11676</v>
      </c>
      <c r="G5673" s="367" t="s">
        <v>14508</v>
      </c>
    </row>
    <row r="5674" spans="1:7">
      <c r="A5674" s="366" t="str">
        <f t="shared" si="88"/>
        <v>SINAPI 95258</v>
      </c>
      <c r="B5674" s="367" t="s">
        <v>8324</v>
      </c>
      <c r="C5674" s="367" t="s">
        <v>19165</v>
      </c>
      <c r="D5674" s="368" t="s">
        <v>19166</v>
      </c>
      <c r="E5674" s="367" t="s">
        <v>18779</v>
      </c>
      <c r="F5674" s="367" t="s">
        <v>14710</v>
      </c>
      <c r="G5674" s="367" t="s">
        <v>19167</v>
      </c>
    </row>
    <row r="5675" spans="1:7" ht="22.5">
      <c r="A5675" s="366" t="str">
        <f t="shared" si="88"/>
        <v>SINAPI 95264</v>
      </c>
      <c r="B5675" s="367" t="s">
        <v>8324</v>
      </c>
      <c r="C5675" s="367" t="s">
        <v>19168</v>
      </c>
      <c r="D5675" s="368" t="s">
        <v>19169</v>
      </c>
      <c r="E5675" s="367" t="s">
        <v>18779</v>
      </c>
      <c r="F5675" s="367" t="s">
        <v>19170</v>
      </c>
      <c r="G5675" s="367" t="s">
        <v>19170</v>
      </c>
    </row>
    <row r="5676" spans="1:7" ht="22.5">
      <c r="A5676" s="366" t="str">
        <f t="shared" si="88"/>
        <v>SINAPI 95270</v>
      </c>
      <c r="B5676" s="367" t="s">
        <v>8324</v>
      </c>
      <c r="C5676" s="367" t="s">
        <v>19171</v>
      </c>
      <c r="D5676" s="368" t="s">
        <v>19172</v>
      </c>
      <c r="E5676" s="367" t="s">
        <v>18779</v>
      </c>
      <c r="F5676" s="367" t="s">
        <v>10552</v>
      </c>
      <c r="G5676" s="367" t="s">
        <v>10552</v>
      </c>
    </row>
    <row r="5677" spans="1:7" ht="22.5">
      <c r="A5677" s="366" t="str">
        <f t="shared" si="88"/>
        <v>SINAPI 95276</v>
      </c>
      <c r="B5677" s="367" t="s">
        <v>8324</v>
      </c>
      <c r="C5677" s="367" t="s">
        <v>19173</v>
      </c>
      <c r="D5677" s="368" t="s">
        <v>19174</v>
      </c>
      <c r="E5677" s="367" t="s">
        <v>18779</v>
      </c>
      <c r="F5677" s="367" t="s">
        <v>10227</v>
      </c>
      <c r="G5677" s="367" t="s">
        <v>10227</v>
      </c>
    </row>
    <row r="5678" spans="1:7" ht="22.5">
      <c r="A5678" s="366" t="str">
        <f t="shared" si="88"/>
        <v>SINAPI 95282</v>
      </c>
      <c r="B5678" s="367" t="s">
        <v>8324</v>
      </c>
      <c r="C5678" s="367" t="s">
        <v>19175</v>
      </c>
      <c r="D5678" s="368" t="s">
        <v>19176</v>
      </c>
      <c r="E5678" s="367" t="s">
        <v>18779</v>
      </c>
      <c r="F5678" s="367" t="s">
        <v>12946</v>
      </c>
      <c r="G5678" s="367" t="s">
        <v>12946</v>
      </c>
    </row>
    <row r="5679" spans="1:7" ht="22.5">
      <c r="A5679" s="366" t="str">
        <f t="shared" si="88"/>
        <v>SINAPI 95620</v>
      </c>
      <c r="B5679" s="367" t="s">
        <v>8324</v>
      </c>
      <c r="C5679" s="367" t="s">
        <v>19177</v>
      </c>
      <c r="D5679" s="368" t="s">
        <v>19178</v>
      </c>
      <c r="E5679" s="367" t="s">
        <v>18779</v>
      </c>
      <c r="F5679" s="367" t="s">
        <v>11257</v>
      </c>
      <c r="G5679" s="367" t="s">
        <v>19179</v>
      </c>
    </row>
    <row r="5680" spans="1:7" ht="22.5">
      <c r="A5680" s="366" t="str">
        <f t="shared" si="88"/>
        <v>SINAPI 95631</v>
      </c>
      <c r="B5680" s="367" t="s">
        <v>8324</v>
      </c>
      <c r="C5680" s="367" t="s">
        <v>19180</v>
      </c>
      <c r="D5680" s="368" t="s">
        <v>19181</v>
      </c>
      <c r="E5680" s="367" t="s">
        <v>18779</v>
      </c>
      <c r="F5680" s="367" t="s">
        <v>19182</v>
      </c>
      <c r="G5680" s="367" t="s">
        <v>12786</v>
      </c>
    </row>
    <row r="5681" spans="1:7" ht="22.5">
      <c r="A5681" s="366" t="str">
        <f t="shared" si="88"/>
        <v>SINAPI 95702</v>
      </c>
      <c r="B5681" s="367" t="s">
        <v>8324</v>
      </c>
      <c r="C5681" s="367" t="s">
        <v>19183</v>
      </c>
      <c r="D5681" s="368" t="s">
        <v>19184</v>
      </c>
      <c r="E5681" s="367" t="s">
        <v>18779</v>
      </c>
      <c r="F5681" s="367" t="s">
        <v>19185</v>
      </c>
      <c r="G5681" s="367" t="s">
        <v>19186</v>
      </c>
    </row>
    <row r="5682" spans="1:7" ht="22.5">
      <c r="A5682" s="366" t="str">
        <f t="shared" si="88"/>
        <v>SINAPI 95708</v>
      </c>
      <c r="B5682" s="367" t="s">
        <v>8324</v>
      </c>
      <c r="C5682" s="367" t="s">
        <v>19187</v>
      </c>
      <c r="D5682" s="368" t="s">
        <v>19188</v>
      </c>
      <c r="E5682" s="367" t="s">
        <v>18779</v>
      </c>
      <c r="F5682" s="367" t="s">
        <v>19189</v>
      </c>
      <c r="G5682" s="367" t="s">
        <v>19190</v>
      </c>
    </row>
    <row r="5683" spans="1:7" ht="22.5">
      <c r="A5683" s="366" t="str">
        <f t="shared" si="88"/>
        <v>SINAPI 95714</v>
      </c>
      <c r="B5683" s="367" t="s">
        <v>8324</v>
      </c>
      <c r="C5683" s="367" t="s">
        <v>19191</v>
      </c>
      <c r="D5683" s="368" t="s">
        <v>19192</v>
      </c>
      <c r="E5683" s="367" t="s">
        <v>18779</v>
      </c>
      <c r="F5683" s="367" t="s">
        <v>19193</v>
      </c>
      <c r="G5683" s="367" t="s">
        <v>19194</v>
      </c>
    </row>
    <row r="5684" spans="1:7" ht="33.75">
      <c r="A5684" s="366" t="str">
        <f t="shared" si="88"/>
        <v>SINAPI 95720</v>
      </c>
      <c r="B5684" s="367" t="s">
        <v>8324</v>
      </c>
      <c r="C5684" s="367" t="s">
        <v>19195</v>
      </c>
      <c r="D5684" s="368" t="s">
        <v>19196</v>
      </c>
      <c r="E5684" s="367" t="s">
        <v>18779</v>
      </c>
      <c r="F5684" s="367" t="s">
        <v>19197</v>
      </c>
      <c r="G5684" s="367" t="s">
        <v>19198</v>
      </c>
    </row>
    <row r="5685" spans="1:7" ht="22.5">
      <c r="A5685" s="366" t="str">
        <f t="shared" si="88"/>
        <v>SINAPI 95872</v>
      </c>
      <c r="B5685" s="367" t="s">
        <v>8324</v>
      </c>
      <c r="C5685" s="367" t="s">
        <v>19199</v>
      </c>
      <c r="D5685" s="368" t="s">
        <v>19200</v>
      </c>
      <c r="E5685" s="367" t="s">
        <v>18779</v>
      </c>
      <c r="F5685" s="367" t="s">
        <v>19201</v>
      </c>
      <c r="G5685" s="367" t="s">
        <v>19201</v>
      </c>
    </row>
    <row r="5686" spans="1:7" ht="22.5">
      <c r="A5686" s="366" t="str">
        <f t="shared" si="88"/>
        <v>SINAPI 96013</v>
      </c>
      <c r="B5686" s="367" t="s">
        <v>8324</v>
      </c>
      <c r="C5686" s="367" t="s">
        <v>19202</v>
      </c>
      <c r="D5686" s="368" t="s">
        <v>19203</v>
      </c>
      <c r="E5686" s="367" t="s">
        <v>18779</v>
      </c>
      <c r="F5686" s="367" t="s">
        <v>19204</v>
      </c>
      <c r="G5686" s="367" t="s">
        <v>19205</v>
      </c>
    </row>
    <row r="5687" spans="1:7" ht="22.5">
      <c r="A5687" s="366" t="str">
        <f t="shared" si="88"/>
        <v>SINAPI 96020</v>
      </c>
      <c r="B5687" s="367" t="s">
        <v>8324</v>
      </c>
      <c r="C5687" s="367" t="s">
        <v>19206</v>
      </c>
      <c r="D5687" s="368" t="s">
        <v>19207</v>
      </c>
      <c r="E5687" s="367" t="s">
        <v>18779</v>
      </c>
      <c r="F5687" s="367" t="s">
        <v>19208</v>
      </c>
      <c r="G5687" s="367" t="s">
        <v>19209</v>
      </c>
    </row>
    <row r="5688" spans="1:7" ht="22.5">
      <c r="A5688" s="366" t="str">
        <f t="shared" si="88"/>
        <v>SINAPI 96028</v>
      </c>
      <c r="B5688" s="367" t="s">
        <v>8324</v>
      </c>
      <c r="C5688" s="367" t="s">
        <v>19210</v>
      </c>
      <c r="D5688" s="368" t="s">
        <v>19211</v>
      </c>
      <c r="E5688" s="367" t="s">
        <v>18779</v>
      </c>
      <c r="F5688" s="367" t="s">
        <v>19212</v>
      </c>
      <c r="G5688" s="367" t="s">
        <v>19213</v>
      </c>
    </row>
    <row r="5689" spans="1:7" ht="22.5">
      <c r="A5689" s="366" t="str">
        <f t="shared" si="88"/>
        <v>SINAPI 96035</v>
      </c>
      <c r="B5689" s="367" t="s">
        <v>8324</v>
      </c>
      <c r="C5689" s="367" t="s">
        <v>19214</v>
      </c>
      <c r="D5689" s="368" t="s">
        <v>19215</v>
      </c>
      <c r="E5689" s="367" t="s">
        <v>18779</v>
      </c>
      <c r="F5689" s="367" t="s">
        <v>19216</v>
      </c>
      <c r="G5689" s="367" t="s">
        <v>19217</v>
      </c>
    </row>
    <row r="5690" spans="1:7" ht="22.5">
      <c r="A5690" s="366" t="str">
        <f t="shared" si="88"/>
        <v>SINAPI 96157</v>
      </c>
      <c r="B5690" s="367" t="s">
        <v>8324</v>
      </c>
      <c r="C5690" s="367" t="s">
        <v>19218</v>
      </c>
      <c r="D5690" s="368" t="s">
        <v>19219</v>
      </c>
      <c r="E5690" s="367" t="s">
        <v>18779</v>
      </c>
      <c r="F5690" s="367" t="s">
        <v>19220</v>
      </c>
      <c r="G5690" s="367" t="s">
        <v>19221</v>
      </c>
    </row>
    <row r="5691" spans="1:7" ht="22.5">
      <c r="A5691" s="366" t="str">
        <f t="shared" si="88"/>
        <v>SINAPI 96158</v>
      </c>
      <c r="B5691" s="367" t="s">
        <v>8324</v>
      </c>
      <c r="C5691" s="367" t="s">
        <v>19222</v>
      </c>
      <c r="D5691" s="368" t="s">
        <v>19223</v>
      </c>
      <c r="E5691" s="367" t="s">
        <v>18779</v>
      </c>
      <c r="F5691" s="367" t="s">
        <v>19224</v>
      </c>
      <c r="G5691" s="367" t="s">
        <v>19225</v>
      </c>
    </row>
    <row r="5692" spans="1:7" ht="22.5">
      <c r="A5692" s="366" t="str">
        <f t="shared" si="88"/>
        <v>SINAPI 96245</v>
      </c>
      <c r="B5692" s="367" t="s">
        <v>8324</v>
      </c>
      <c r="C5692" s="367" t="s">
        <v>19226</v>
      </c>
      <c r="D5692" s="368" t="s">
        <v>19227</v>
      </c>
      <c r="E5692" s="367" t="s">
        <v>18779</v>
      </c>
      <c r="F5692" s="367" t="s">
        <v>19228</v>
      </c>
      <c r="G5692" s="367" t="s">
        <v>18768</v>
      </c>
    </row>
    <row r="5693" spans="1:7" ht="22.5">
      <c r="A5693" s="366" t="str">
        <f t="shared" si="88"/>
        <v>SINAPI 96303</v>
      </c>
      <c r="B5693" s="367" t="s">
        <v>8324</v>
      </c>
      <c r="C5693" s="367" t="s">
        <v>19229</v>
      </c>
      <c r="D5693" s="368" t="s">
        <v>19230</v>
      </c>
      <c r="E5693" s="367" t="s">
        <v>18779</v>
      </c>
      <c r="F5693" s="367" t="s">
        <v>10157</v>
      </c>
      <c r="G5693" s="367" t="s">
        <v>19231</v>
      </c>
    </row>
    <row r="5694" spans="1:7" ht="22.5">
      <c r="A5694" s="366" t="str">
        <f t="shared" si="88"/>
        <v>SINAPI 96309</v>
      </c>
      <c r="B5694" s="367" t="s">
        <v>8324</v>
      </c>
      <c r="C5694" s="367" t="s">
        <v>19232</v>
      </c>
      <c r="D5694" s="368" t="s">
        <v>19233</v>
      </c>
      <c r="E5694" s="367" t="s">
        <v>18779</v>
      </c>
      <c r="F5694" s="367" t="s">
        <v>19234</v>
      </c>
      <c r="G5694" s="367" t="s">
        <v>19234</v>
      </c>
    </row>
    <row r="5695" spans="1:7" ht="22.5">
      <c r="A5695" s="366" t="str">
        <f t="shared" si="88"/>
        <v>SINAPI 96463</v>
      </c>
      <c r="B5695" s="367" t="s">
        <v>8324</v>
      </c>
      <c r="C5695" s="367" t="s">
        <v>19235</v>
      </c>
      <c r="D5695" s="368" t="s">
        <v>19236</v>
      </c>
      <c r="E5695" s="367" t="s">
        <v>18779</v>
      </c>
      <c r="F5695" s="367" t="s">
        <v>19237</v>
      </c>
      <c r="G5695" s="367" t="s">
        <v>19238</v>
      </c>
    </row>
    <row r="5696" spans="1:7" ht="22.5">
      <c r="A5696" s="366" t="str">
        <f t="shared" si="88"/>
        <v>SINAPI 98764</v>
      </c>
      <c r="B5696" s="367" t="s">
        <v>8324</v>
      </c>
      <c r="C5696" s="367" t="s">
        <v>19239</v>
      </c>
      <c r="D5696" s="368" t="s">
        <v>19240</v>
      </c>
      <c r="E5696" s="367" t="s">
        <v>18779</v>
      </c>
      <c r="F5696" s="367" t="s">
        <v>19241</v>
      </c>
      <c r="G5696" s="367" t="s">
        <v>19241</v>
      </c>
    </row>
    <row r="5697" spans="1:7" ht="22.5">
      <c r="A5697" s="366" t="str">
        <f t="shared" si="88"/>
        <v>SINAPI 99833</v>
      </c>
      <c r="B5697" s="367" t="s">
        <v>8324</v>
      </c>
      <c r="C5697" s="367" t="s">
        <v>19242</v>
      </c>
      <c r="D5697" s="368" t="s">
        <v>19243</v>
      </c>
      <c r="E5697" s="367" t="s">
        <v>18779</v>
      </c>
      <c r="F5697" s="367" t="s">
        <v>12638</v>
      </c>
      <c r="G5697" s="367" t="s">
        <v>12638</v>
      </c>
    </row>
    <row r="5698" spans="1:7" ht="22.5">
      <c r="A5698" s="366" t="str">
        <f t="shared" si="88"/>
        <v>SINAPI 100641</v>
      </c>
      <c r="B5698" s="367" t="s">
        <v>8324</v>
      </c>
      <c r="C5698" s="367" t="s">
        <v>19244</v>
      </c>
      <c r="D5698" s="368" t="s">
        <v>19245</v>
      </c>
      <c r="E5698" s="367" t="s">
        <v>18779</v>
      </c>
      <c r="F5698" s="367" t="s">
        <v>19246</v>
      </c>
      <c r="G5698" s="367" t="s">
        <v>19247</v>
      </c>
    </row>
    <row r="5699" spans="1:7">
      <c r="A5699" s="366" t="str">
        <f t="shared" si="88"/>
        <v>SINAPI 100647</v>
      </c>
      <c r="B5699" s="367" t="s">
        <v>8324</v>
      </c>
      <c r="C5699" s="367" t="s">
        <v>19248</v>
      </c>
      <c r="D5699" s="368" t="s">
        <v>19249</v>
      </c>
      <c r="E5699" s="367" t="s">
        <v>18779</v>
      </c>
      <c r="F5699" s="367" t="s">
        <v>14198</v>
      </c>
      <c r="G5699" s="367" t="s">
        <v>19250</v>
      </c>
    </row>
    <row r="5700" spans="1:7" ht="22.5">
      <c r="A5700" s="366" t="str">
        <f t="shared" si="88"/>
        <v>SINAPI 5632</v>
      </c>
      <c r="B5700" s="367" t="s">
        <v>8324</v>
      </c>
      <c r="C5700" s="367" t="s">
        <v>19251</v>
      </c>
      <c r="D5700" s="368" t="s">
        <v>19252</v>
      </c>
      <c r="E5700" s="367" t="s">
        <v>19253</v>
      </c>
      <c r="F5700" s="367" t="s">
        <v>8663</v>
      </c>
      <c r="G5700" s="367" t="s">
        <v>19254</v>
      </c>
    </row>
    <row r="5701" spans="1:7" ht="33.75">
      <c r="A5701" s="366" t="str">
        <f t="shared" si="88"/>
        <v>SINAPI 5679</v>
      </c>
      <c r="B5701" s="367" t="s">
        <v>8324</v>
      </c>
      <c r="C5701" s="367" t="s">
        <v>19255</v>
      </c>
      <c r="D5701" s="368" t="s">
        <v>19256</v>
      </c>
      <c r="E5701" s="367" t="s">
        <v>19253</v>
      </c>
      <c r="F5701" s="367" t="s">
        <v>19257</v>
      </c>
      <c r="G5701" s="367" t="s">
        <v>19258</v>
      </c>
    </row>
    <row r="5702" spans="1:7" ht="33.75">
      <c r="A5702" s="366" t="str">
        <f t="shared" si="88"/>
        <v>SINAPI 5681</v>
      </c>
      <c r="B5702" s="367" t="s">
        <v>8324</v>
      </c>
      <c r="C5702" s="367" t="s">
        <v>19259</v>
      </c>
      <c r="D5702" s="368" t="s">
        <v>19260</v>
      </c>
      <c r="E5702" s="367" t="s">
        <v>19253</v>
      </c>
      <c r="F5702" s="367" t="s">
        <v>19261</v>
      </c>
      <c r="G5702" s="367" t="s">
        <v>19262</v>
      </c>
    </row>
    <row r="5703" spans="1:7" ht="22.5">
      <c r="A5703" s="366" t="str">
        <f t="shared" ref="A5703:A5766" si="89">CONCATENAR</f>
        <v>SINAPI 5685</v>
      </c>
      <c r="B5703" s="367" t="s">
        <v>8324</v>
      </c>
      <c r="C5703" s="367" t="s">
        <v>19263</v>
      </c>
      <c r="D5703" s="368" t="s">
        <v>19264</v>
      </c>
      <c r="E5703" s="367" t="s">
        <v>19253</v>
      </c>
      <c r="F5703" s="367" t="s">
        <v>19265</v>
      </c>
      <c r="G5703" s="367" t="s">
        <v>19266</v>
      </c>
    </row>
    <row r="5704" spans="1:7" ht="22.5">
      <c r="A5704" s="366" t="str">
        <f t="shared" si="89"/>
        <v>SINAPI 5690</v>
      </c>
      <c r="B5704" s="367" t="s">
        <v>8324</v>
      </c>
      <c r="C5704" s="367" t="s">
        <v>19267</v>
      </c>
      <c r="D5704" s="368" t="s">
        <v>19268</v>
      </c>
      <c r="E5704" s="367" t="s">
        <v>19253</v>
      </c>
      <c r="F5704" s="367" t="s">
        <v>16512</v>
      </c>
      <c r="G5704" s="367" t="s">
        <v>16512</v>
      </c>
    </row>
    <row r="5705" spans="1:7" ht="22.5">
      <c r="A5705" s="366" t="str">
        <f t="shared" si="89"/>
        <v>SINAPI 5806</v>
      </c>
      <c r="B5705" s="367" t="s">
        <v>8324</v>
      </c>
      <c r="C5705" s="367" t="s">
        <v>19269</v>
      </c>
      <c r="D5705" s="368" t="s">
        <v>19270</v>
      </c>
      <c r="E5705" s="367" t="s">
        <v>19253</v>
      </c>
      <c r="F5705" s="367" t="s">
        <v>9773</v>
      </c>
      <c r="G5705" s="367" t="s">
        <v>9773</v>
      </c>
    </row>
    <row r="5706" spans="1:7" ht="33.75">
      <c r="A5706" s="366" t="str">
        <f t="shared" si="89"/>
        <v>SINAPI 5826</v>
      </c>
      <c r="B5706" s="367" t="s">
        <v>8324</v>
      </c>
      <c r="C5706" s="367" t="s">
        <v>19271</v>
      </c>
      <c r="D5706" s="368" t="s">
        <v>19272</v>
      </c>
      <c r="E5706" s="367" t="s">
        <v>19253</v>
      </c>
      <c r="F5706" s="367" t="s">
        <v>16468</v>
      </c>
      <c r="G5706" s="367" t="s">
        <v>19273</v>
      </c>
    </row>
    <row r="5707" spans="1:7">
      <c r="A5707" s="366" t="str">
        <f t="shared" si="89"/>
        <v>SINAPI 5829</v>
      </c>
      <c r="B5707" s="367" t="s">
        <v>8324</v>
      </c>
      <c r="C5707" s="367" t="s">
        <v>19274</v>
      </c>
      <c r="D5707" s="368" t="s">
        <v>19275</v>
      </c>
      <c r="E5707" s="367" t="s">
        <v>19253</v>
      </c>
      <c r="F5707" s="367" t="s">
        <v>19276</v>
      </c>
      <c r="G5707" s="367" t="s">
        <v>19277</v>
      </c>
    </row>
    <row r="5708" spans="1:7" ht="22.5">
      <c r="A5708" s="366" t="str">
        <f t="shared" si="89"/>
        <v>SINAPI 5837</v>
      </c>
      <c r="B5708" s="367" t="s">
        <v>8324</v>
      </c>
      <c r="C5708" s="367" t="s">
        <v>19278</v>
      </c>
      <c r="D5708" s="368" t="s">
        <v>19279</v>
      </c>
      <c r="E5708" s="367" t="s">
        <v>19253</v>
      </c>
      <c r="F5708" s="367" t="s">
        <v>19280</v>
      </c>
      <c r="G5708" s="367" t="s">
        <v>19281</v>
      </c>
    </row>
    <row r="5709" spans="1:7" ht="22.5">
      <c r="A5709" s="366" t="str">
        <f t="shared" si="89"/>
        <v>SINAPI 5841</v>
      </c>
      <c r="B5709" s="367" t="s">
        <v>8324</v>
      </c>
      <c r="C5709" s="367" t="s">
        <v>19282</v>
      </c>
      <c r="D5709" s="368" t="s">
        <v>19283</v>
      </c>
      <c r="E5709" s="367" t="s">
        <v>19253</v>
      </c>
      <c r="F5709" s="367" t="s">
        <v>14610</v>
      </c>
      <c r="G5709" s="367" t="s">
        <v>14610</v>
      </c>
    </row>
    <row r="5710" spans="1:7">
      <c r="A5710" s="366" t="str">
        <f t="shared" si="89"/>
        <v>SINAPI 5845</v>
      </c>
      <c r="B5710" s="367" t="s">
        <v>8324</v>
      </c>
      <c r="C5710" s="367" t="s">
        <v>19284</v>
      </c>
      <c r="D5710" s="368" t="s">
        <v>19285</v>
      </c>
      <c r="E5710" s="367" t="s">
        <v>19253</v>
      </c>
      <c r="F5710" s="367" t="s">
        <v>19286</v>
      </c>
      <c r="G5710" s="367" t="s">
        <v>19287</v>
      </c>
    </row>
    <row r="5711" spans="1:7">
      <c r="A5711" s="366" t="str">
        <f t="shared" si="89"/>
        <v>SINAPI 5849</v>
      </c>
      <c r="B5711" s="367" t="s">
        <v>8324</v>
      </c>
      <c r="C5711" s="367" t="s">
        <v>19288</v>
      </c>
      <c r="D5711" s="368" t="s">
        <v>19289</v>
      </c>
      <c r="E5711" s="367" t="s">
        <v>19253</v>
      </c>
      <c r="F5711" s="367" t="s">
        <v>19290</v>
      </c>
      <c r="G5711" s="367" t="s">
        <v>19291</v>
      </c>
    </row>
    <row r="5712" spans="1:7" ht="22.5">
      <c r="A5712" s="366" t="str">
        <f t="shared" si="89"/>
        <v>SINAPI 5853</v>
      </c>
      <c r="B5712" s="367" t="s">
        <v>8324</v>
      </c>
      <c r="C5712" s="367" t="s">
        <v>19292</v>
      </c>
      <c r="D5712" s="368" t="s">
        <v>19293</v>
      </c>
      <c r="E5712" s="367" t="s">
        <v>19253</v>
      </c>
      <c r="F5712" s="367" t="s">
        <v>19294</v>
      </c>
      <c r="G5712" s="367" t="s">
        <v>19295</v>
      </c>
    </row>
    <row r="5713" spans="1:7" ht="22.5">
      <c r="A5713" s="366" t="str">
        <f t="shared" si="89"/>
        <v>SINAPI 5857</v>
      </c>
      <c r="B5713" s="367" t="s">
        <v>8324</v>
      </c>
      <c r="C5713" s="367" t="s">
        <v>19296</v>
      </c>
      <c r="D5713" s="368" t="s">
        <v>19297</v>
      </c>
      <c r="E5713" s="367" t="s">
        <v>19253</v>
      </c>
      <c r="F5713" s="367" t="s">
        <v>19298</v>
      </c>
      <c r="G5713" s="367" t="s">
        <v>19299</v>
      </c>
    </row>
    <row r="5714" spans="1:7" ht="22.5">
      <c r="A5714" s="366" t="str">
        <f t="shared" si="89"/>
        <v>SINAPI 5865</v>
      </c>
      <c r="B5714" s="367" t="s">
        <v>8324</v>
      </c>
      <c r="C5714" s="367" t="s">
        <v>19300</v>
      </c>
      <c r="D5714" s="368" t="s">
        <v>19301</v>
      </c>
      <c r="E5714" s="367" t="s">
        <v>19253</v>
      </c>
      <c r="F5714" s="367" t="s">
        <v>15204</v>
      </c>
      <c r="G5714" s="367" t="s">
        <v>15204</v>
      </c>
    </row>
    <row r="5715" spans="1:7" ht="22.5">
      <c r="A5715" s="366" t="str">
        <f t="shared" si="89"/>
        <v>SINAPI 5869</v>
      </c>
      <c r="B5715" s="367" t="s">
        <v>8324</v>
      </c>
      <c r="C5715" s="367" t="s">
        <v>19302</v>
      </c>
      <c r="D5715" s="368" t="s">
        <v>19303</v>
      </c>
      <c r="E5715" s="367" t="s">
        <v>19253</v>
      </c>
      <c r="F5715" s="367" t="s">
        <v>19304</v>
      </c>
      <c r="G5715" s="367" t="s">
        <v>19305</v>
      </c>
    </row>
    <row r="5716" spans="1:7" ht="33.75">
      <c r="A5716" s="366" t="str">
        <f t="shared" si="89"/>
        <v>SINAPI 5877</v>
      </c>
      <c r="B5716" s="367" t="s">
        <v>8324</v>
      </c>
      <c r="C5716" s="367" t="s">
        <v>19306</v>
      </c>
      <c r="D5716" s="368" t="s">
        <v>19307</v>
      </c>
      <c r="E5716" s="367" t="s">
        <v>19253</v>
      </c>
      <c r="F5716" s="367" t="s">
        <v>19308</v>
      </c>
      <c r="G5716" s="367" t="s">
        <v>19309</v>
      </c>
    </row>
    <row r="5717" spans="1:7" ht="22.5">
      <c r="A5717" s="366" t="str">
        <f t="shared" si="89"/>
        <v>SINAPI 5881</v>
      </c>
      <c r="B5717" s="367" t="s">
        <v>8324</v>
      </c>
      <c r="C5717" s="367" t="s">
        <v>19310</v>
      </c>
      <c r="D5717" s="368" t="s">
        <v>19311</v>
      </c>
      <c r="E5717" s="367" t="s">
        <v>19253</v>
      </c>
      <c r="F5717" s="367" t="s">
        <v>19312</v>
      </c>
      <c r="G5717" s="367" t="s">
        <v>12017</v>
      </c>
    </row>
    <row r="5718" spans="1:7" ht="22.5">
      <c r="A5718" s="366" t="str">
        <f t="shared" si="89"/>
        <v>SINAPI 5884</v>
      </c>
      <c r="B5718" s="367" t="s">
        <v>8324</v>
      </c>
      <c r="C5718" s="367" t="s">
        <v>19313</v>
      </c>
      <c r="D5718" s="368" t="s">
        <v>19314</v>
      </c>
      <c r="E5718" s="367" t="s">
        <v>19253</v>
      </c>
      <c r="F5718" s="367" t="s">
        <v>12697</v>
      </c>
      <c r="G5718" s="367" t="s">
        <v>16457</v>
      </c>
    </row>
    <row r="5719" spans="1:7" ht="22.5">
      <c r="A5719" s="366" t="str">
        <f t="shared" si="89"/>
        <v>SINAPI 5892</v>
      </c>
      <c r="B5719" s="367" t="s">
        <v>8324</v>
      </c>
      <c r="C5719" s="367" t="s">
        <v>19315</v>
      </c>
      <c r="D5719" s="368" t="s">
        <v>19316</v>
      </c>
      <c r="E5719" s="367" t="s">
        <v>19253</v>
      </c>
      <c r="F5719" s="367" t="s">
        <v>19317</v>
      </c>
      <c r="G5719" s="367" t="s">
        <v>19318</v>
      </c>
    </row>
    <row r="5720" spans="1:7" ht="22.5">
      <c r="A5720" s="366" t="str">
        <f t="shared" si="89"/>
        <v>SINAPI 5896</v>
      </c>
      <c r="B5720" s="367" t="s">
        <v>8324</v>
      </c>
      <c r="C5720" s="367" t="s">
        <v>19319</v>
      </c>
      <c r="D5720" s="368" t="s">
        <v>19320</v>
      </c>
      <c r="E5720" s="367" t="s">
        <v>19253</v>
      </c>
      <c r="F5720" s="367" t="s">
        <v>19321</v>
      </c>
      <c r="G5720" s="367" t="s">
        <v>19322</v>
      </c>
    </row>
    <row r="5721" spans="1:7" ht="33.75">
      <c r="A5721" s="366" t="str">
        <f t="shared" si="89"/>
        <v>SINAPI 5903</v>
      </c>
      <c r="B5721" s="367" t="s">
        <v>8324</v>
      </c>
      <c r="C5721" s="367" t="s">
        <v>19323</v>
      </c>
      <c r="D5721" s="368" t="s">
        <v>19324</v>
      </c>
      <c r="E5721" s="367" t="s">
        <v>19253</v>
      </c>
      <c r="F5721" s="367" t="s">
        <v>19325</v>
      </c>
      <c r="G5721" s="367" t="s">
        <v>19326</v>
      </c>
    </row>
    <row r="5722" spans="1:7" ht="22.5">
      <c r="A5722" s="366" t="str">
        <f t="shared" si="89"/>
        <v>SINAPI 5911</v>
      </c>
      <c r="B5722" s="367" t="s">
        <v>8324</v>
      </c>
      <c r="C5722" s="367" t="s">
        <v>19327</v>
      </c>
      <c r="D5722" s="368" t="s">
        <v>19328</v>
      </c>
      <c r="E5722" s="367" t="s">
        <v>19253</v>
      </c>
      <c r="F5722" s="367" t="s">
        <v>8479</v>
      </c>
      <c r="G5722" s="367" t="s">
        <v>19329</v>
      </c>
    </row>
    <row r="5723" spans="1:7">
      <c r="A5723" s="366" t="str">
        <f t="shared" si="89"/>
        <v>SINAPI 5923</v>
      </c>
      <c r="B5723" s="367" t="s">
        <v>8324</v>
      </c>
      <c r="C5723" s="367" t="s">
        <v>19330</v>
      </c>
      <c r="D5723" s="368" t="s">
        <v>19331</v>
      </c>
      <c r="E5723" s="367" t="s">
        <v>19253</v>
      </c>
      <c r="F5723" s="367" t="s">
        <v>9946</v>
      </c>
      <c r="G5723" s="367" t="s">
        <v>9946</v>
      </c>
    </row>
    <row r="5724" spans="1:7" ht="33.75">
      <c r="A5724" s="366" t="str">
        <f t="shared" si="89"/>
        <v>SINAPI 5930</v>
      </c>
      <c r="B5724" s="367" t="s">
        <v>8324</v>
      </c>
      <c r="C5724" s="367" t="s">
        <v>19332</v>
      </c>
      <c r="D5724" s="368" t="s">
        <v>19333</v>
      </c>
      <c r="E5724" s="367" t="s">
        <v>19253</v>
      </c>
      <c r="F5724" s="367" t="s">
        <v>19334</v>
      </c>
      <c r="G5724" s="367" t="s">
        <v>19335</v>
      </c>
    </row>
    <row r="5725" spans="1:7" ht="22.5">
      <c r="A5725" s="366" t="str">
        <f t="shared" si="89"/>
        <v>SINAPI 5934</v>
      </c>
      <c r="B5725" s="367" t="s">
        <v>8324</v>
      </c>
      <c r="C5725" s="367" t="s">
        <v>19336</v>
      </c>
      <c r="D5725" s="368" t="s">
        <v>19337</v>
      </c>
      <c r="E5725" s="367" t="s">
        <v>19253</v>
      </c>
      <c r="F5725" s="367" t="s">
        <v>8550</v>
      </c>
      <c r="G5725" s="367" t="s">
        <v>19338</v>
      </c>
    </row>
    <row r="5726" spans="1:7" ht="22.5">
      <c r="A5726" s="366" t="str">
        <f t="shared" si="89"/>
        <v>SINAPI 5942</v>
      </c>
      <c r="B5726" s="367" t="s">
        <v>8324</v>
      </c>
      <c r="C5726" s="367" t="s">
        <v>19339</v>
      </c>
      <c r="D5726" s="368" t="s">
        <v>19340</v>
      </c>
      <c r="E5726" s="367" t="s">
        <v>19253</v>
      </c>
      <c r="F5726" s="367" t="s">
        <v>19341</v>
      </c>
      <c r="G5726" s="367" t="s">
        <v>19342</v>
      </c>
    </row>
    <row r="5727" spans="1:7" ht="22.5">
      <c r="A5727" s="366" t="str">
        <f t="shared" si="89"/>
        <v>SINAPI 5946</v>
      </c>
      <c r="B5727" s="367" t="s">
        <v>8324</v>
      </c>
      <c r="C5727" s="367" t="s">
        <v>19343</v>
      </c>
      <c r="D5727" s="368" t="s">
        <v>19344</v>
      </c>
      <c r="E5727" s="367" t="s">
        <v>19253</v>
      </c>
      <c r="F5727" s="367" t="s">
        <v>19345</v>
      </c>
      <c r="G5727" s="367" t="s">
        <v>19346</v>
      </c>
    </row>
    <row r="5728" spans="1:7">
      <c r="A5728" s="366" t="str">
        <f t="shared" si="89"/>
        <v>SINAPI 5952</v>
      </c>
      <c r="B5728" s="367" t="s">
        <v>8324</v>
      </c>
      <c r="C5728" s="367" t="s">
        <v>19347</v>
      </c>
      <c r="D5728" s="368" t="s">
        <v>19348</v>
      </c>
      <c r="E5728" s="367" t="s">
        <v>19253</v>
      </c>
      <c r="F5728" s="367" t="s">
        <v>13383</v>
      </c>
      <c r="G5728" s="367" t="s">
        <v>15887</v>
      </c>
    </row>
    <row r="5729" spans="1:7" ht="22.5">
      <c r="A5729" s="366" t="str">
        <f t="shared" si="89"/>
        <v>SINAPI 5954</v>
      </c>
      <c r="B5729" s="367" t="s">
        <v>8324</v>
      </c>
      <c r="C5729" s="367" t="s">
        <v>19349</v>
      </c>
      <c r="D5729" s="368" t="s">
        <v>19350</v>
      </c>
      <c r="E5729" s="367" t="s">
        <v>19253</v>
      </c>
      <c r="F5729" s="367" t="s">
        <v>19351</v>
      </c>
      <c r="G5729" s="367" t="s">
        <v>19351</v>
      </c>
    </row>
    <row r="5730" spans="1:7" ht="22.5">
      <c r="A5730" s="366" t="str">
        <f t="shared" si="89"/>
        <v>SINAPI 5961</v>
      </c>
      <c r="B5730" s="367" t="s">
        <v>8324</v>
      </c>
      <c r="C5730" s="367" t="s">
        <v>19352</v>
      </c>
      <c r="D5730" s="368" t="s">
        <v>19353</v>
      </c>
      <c r="E5730" s="367" t="s">
        <v>19253</v>
      </c>
      <c r="F5730" s="367" t="s">
        <v>19354</v>
      </c>
      <c r="G5730" s="367" t="s">
        <v>19355</v>
      </c>
    </row>
    <row r="5731" spans="1:7" ht="22.5">
      <c r="A5731" s="366" t="str">
        <f t="shared" si="89"/>
        <v>SINAPI 6260</v>
      </c>
      <c r="B5731" s="367" t="s">
        <v>8324</v>
      </c>
      <c r="C5731" s="367" t="s">
        <v>19356</v>
      </c>
      <c r="D5731" s="368" t="s">
        <v>19357</v>
      </c>
      <c r="E5731" s="367" t="s">
        <v>19253</v>
      </c>
      <c r="F5731" s="367" t="s">
        <v>9671</v>
      </c>
      <c r="G5731" s="367" t="s">
        <v>10574</v>
      </c>
    </row>
    <row r="5732" spans="1:7" ht="22.5">
      <c r="A5732" s="366" t="str">
        <f t="shared" si="89"/>
        <v>SINAPI 6880</v>
      </c>
      <c r="B5732" s="367" t="s">
        <v>8324</v>
      </c>
      <c r="C5732" s="367" t="s">
        <v>19358</v>
      </c>
      <c r="D5732" s="368" t="s">
        <v>19359</v>
      </c>
      <c r="E5732" s="367" t="s">
        <v>19253</v>
      </c>
      <c r="F5732" s="367" t="s">
        <v>19360</v>
      </c>
      <c r="G5732" s="367" t="s">
        <v>14591</v>
      </c>
    </row>
    <row r="5733" spans="1:7">
      <c r="A5733" s="366" t="str">
        <f t="shared" si="89"/>
        <v>SINAPI 7031</v>
      </c>
      <c r="B5733" s="367" t="s">
        <v>8324</v>
      </c>
      <c r="C5733" s="367" t="s">
        <v>19361</v>
      </c>
      <c r="D5733" s="368" t="s">
        <v>19362</v>
      </c>
      <c r="E5733" s="367" t="s">
        <v>19253</v>
      </c>
      <c r="F5733" s="367" t="s">
        <v>18151</v>
      </c>
      <c r="G5733" s="367" t="s">
        <v>18151</v>
      </c>
    </row>
    <row r="5734" spans="1:7" ht="22.5">
      <c r="A5734" s="366" t="str">
        <f t="shared" si="89"/>
        <v>SINAPI 7043</v>
      </c>
      <c r="B5734" s="367" t="s">
        <v>8324</v>
      </c>
      <c r="C5734" s="367" t="s">
        <v>19363</v>
      </c>
      <c r="D5734" s="368" t="s">
        <v>19364</v>
      </c>
      <c r="E5734" s="367" t="s">
        <v>19253</v>
      </c>
      <c r="F5734" s="367" t="s">
        <v>15239</v>
      </c>
      <c r="G5734" s="367" t="s">
        <v>15239</v>
      </c>
    </row>
    <row r="5735" spans="1:7" ht="22.5">
      <c r="A5735" s="366" t="str">
        <f t="shared" si="89"/>
        <v>SINAPI 7050</v>
      </c>
      <c r="B5735" s="367" t="s">
        <v>8324</v>
      </c>
      <c r="C5735" s="367" t="s">
        <v>19365</v>
      </c>
      <c r="D5735" s="368" t="s">
        <v>19366</v>
      </c>
      <c r="E5735" s="367" t="s">
        <v>19253</v>
      </c>
      <c r="F5735" s="367" t="s">
        <v>19367</v>
      </c>
      <c r="G5735" s="367" t="s">
        <v>19368</v>
      </c>
    </row>
    <row r="5736" spans="1:7" ht="22.5">
      <c r="A5736" s="366" t="str">
        <f t="shared" si="89"/>
        <v>SINAPI 67827</v>
      </c>
      <c r="B5736" s="367" t="s">
        <v>8324</v>
      </c>
      <c r="C5736" s="367" t="s">
        <v>19369</v>
      </c>
      <c r="D5736" s="368" t="s">
        <v>19370</v>
      </c>
      <c r="E5736" s="367" t="s">
        <v>19253</v>
      </c>
      <c r="F5736" s="367" t="s">
        <v>19371</v>
      </c>
      <c r="G5736" s="367" t="s">
        <v>19372</v>
      </c>
    </row>
    <row r="5737" spans="1:7">
      <c r="A5737" s="366" t="str">
        <f t="shared" si="89"/>
        <v>SINAPI 73395</v>
      </c>
      <c r="B5737" s="367" t="s">
        <v>8324</v>
      </c>
      <c r="C5737" s="367" t="s">
        <v>19373</v>
      </c>
      <c r="D5737" s="368" t="s">
        <v>19374</v>
      </c>
      <c r="E5737" s="367" t="s">
        <v>19253</v>
      </c>
      <c r="F5737" s="367" t="s">
        <v>19375</v>
      </c>
      <c r="G5737" s="367" t="s">
        <v>19375</v>
      </c>
    </row>
    <row r="5738" spans="1:7" ht="22.5">
      <c r="A5738" s="366" t="str">
        <f t="shared" si="89"/>
        <v>SINAPI 83766</v>
      </c>
      <c r="B5738" s="367" t="s">
        <v>8324</v>
      </c>
      <c r="C5738" s="367" t="s">
        <v>19376</v>
      </c>
      <c r="D5738" s="368" t="s">
        <v>19377</v>
      </c>
      <c r="E5738" s="367" t="s">
        <v>19253</v>
      </c>
      <c r="F5738" s="367" t="s">
        <v>19378</v>
      </c>
      <c r="G5738" s="367" t="s">
        <v>19379</v>
      </c>
    </row>
    <row r="5739" spans="1:7" ht="22.5">
      <c r="A5739" s="366" t="str">
        <f t="shared" si="89"/>
        <v>SINAPI 84013</v>
      </c>
      <c r="B5739" s="367" t="s">
        <v>8324</v>
      </c>
      <c r="C5739" s="367" t="s">
        <v>19380</v>
      </c>
      <c r="D5739" s="368" t="s">
        <v>19381</v>
      </c>
      <c r="E5739" s="367" t="s">
        <v>19253</v>
      </c>
      <c r="F5739" s="367" t="s">
        <v>19382</v>
      </c>
      <c r="G5739" s="367" t="s">
        <v>19383</v>
      </c>
    </row>
    <row r="5740" spans="1:7" ht="22.5">
      <c r="A5740" s="366" t="str">
        <f t="shared" si="89"/>
        <v>SINAPI 87446</v>
      </c>
      <c r="B5740" s="367" t="s">
        <v>8324</v>
      </c>
      <c r="C5740" s="367" t="s">
        <v>19384</v>
      </c>
      <c r="D5740" s="368" t="s">
        <v>19385</v>
      </c>
      <c r="E5740" s="367" t="s">
        <v>19253</v>
      </c>
      <c r="F5740" s="367" t="s">
        <v>8635</v>
      </c>
      <c r="G5740" s="367" t="s">
        <v>8635</v>
      </c>
    </row>
    <row r="5741" spans="1:7" ht="22.5">
      <c r="A5741" s="366" t="str">
        <f t="shared" si="89"/>
        <v>SINAPI 88392</v>
      </c>
      <c r="B5741" s="367" t="s">
        <v>8324</v>
      </c>
      <c r="C5741" s="367" t="s">
        <v>19386</v>
      </c>
      <c r="D5741" s="368" t="s">
        <v>19387</v>
      </c>
      <c r="E5741" s="367" t="s">
        <v>19253</v>
      </c>
      <c r="F5741" s="367" t="s">
        <v>10426</v>
      </c>
      <c r="G5741" s="367" t="s">
        <v>10426</v>
      </c>
    </row>
    <row r="5742" spans="1:7" ht="22.5">
      <c r="A5742" s="366" t="str">
        <f t="shared" si="89"/>
        <v>SINAPI 88398</v>
      </c>
      <c r="B5742" s="367" t="s">
        <v>8324</v>
      </c>
      <c r="C5742" s="367" t="s">
        <v>19388</v>
      </c>
      <c r="D5742" s="368" t="s">
        <v>19389</v>
      </c>
      <c r="E5742" s="367" t="s">
        <v>19253</v>
      </c>
      <c r="F5742" s="367" t="s">
        <v>12979</v>
      </c>
      <c r="G5742" s="367" t="s">
        <v>12979</v>
      </c>
    </row>
    <row r="5743" spans="1:7" ht="22.5">
      <c r="A5743" s="366" t="str">
        <f t="shared" si="89"/>
        <v>SINAPI 88404</v>
      </c>
      <c r="B5743" s="367" t="s">
        <v>8324</v>
      </c>
      <c r="C5743" s="367" t="s">
        <v>19390</v>
      </c>
      <c r="D5743" s="368" t="s">
        <v>19391</v>
      </c>
      <c r="E5743" s="367" t="s">
        <v>19253</v>
      </c>
      <c r="F5743" s="367" t="s">
        <v>12844</v>
      </c>
      <c r="G5743" s="367" t="s">
        <v>12844</v>
      </c>
    </row>
    <row r="5744" spans="1:7" ht="22.5">
      <c r="A5744" s="366" t="str">
        <f t="shared" si="89"/>
        <v>SINAPI 88430</v>
      </c>
      <c r="B5744" s="367" t="s">
        <v>8324</v>
      </c>
      <c r="C5744" s="367" t="s">
        <v>19392</v>
      </c>
      <c r="D5744" s="368" t="s">
        <v>19393</v>
      </c>
      <c r="E5744" s="367" t="s">
        <v>19253</v>
      </c>
      <c r="F5744" s="367" t="s">
        <v>11490</v>
      </c>
      <c r="G5744" s="367" t="s">
        <v>11490</v>
      </c>
    </row>
    <row r="5745" spans="1:7" ht="22.5">
      <c r="A5745" s="366" t="str">
        <f t="shared" si="89"/>
        <v>SINAPI 88438</v>
      </c>
      <c r="B5745" s="367" t="s">
        <v>8324</v>
      </c>
      <c r="C5745" s="367" t="s">
        <v>19394</v>
      </c>
      <c r="D5745" s="368" t="s">
        <v>19395</v>
      </c>
      <c r="E5745" s="367" t="s">
        <v>19253</v>
      </c>
      <c r="F5745" s="367" t="s">
        <v>8860</v>
      </c>
      <c r="G5745" s="367" t="s">
        <v>8860</v>
      </c>
    </row>
    <row r="5746" spans="1:7" ht="22.5">
      <c r="A5746" s="366" t="str">
        <f t="shared" si="89"/>
        <v>SINAPI 88831</v>
      </c>
      <c r="B5746" s="367" t="s">
        <v>8324</v>
      </c>
      <c r="C5746" s="367" t="s">
        <v>19396</v>
      </c>
      <c r="D5746" s="368" t="s">
        <v>19397</v>
      </c>
      <c r="E5746" s="367" t="s">
        <v>19253</v>
      </c>
      <c r="F5746" s="367" t="s">
        <v>19398</v>
      </c>
      <c r="G5746" s="367" t="s">
        <v>19398</v>
      </c>
    </row>
    <row r="5747" spans="1:7">
      <c r="A5747" s="366" t="str">
        <f t="shared" si="89"/>
        <v>SINAPI 88844</v>
      </c>
      <c r="B5747" s="367" t="s">
        <v>8324</v>
      </c>
      <c r="C5747" s="367" t="s">
        <v>19399</v>
      </c>
      <c r="D5747" s="368" t="s">
        <v>19400</v>
      </c>
      <c r="E5747" s="367" t="s">
        <v>19253</v>
      </c>
      <c r="F5747" s="367" t="s">
        <v>19401</v>
      </c>
      <c r="G5747" s="367" t="s">
        <v>19402</v>
      </c>
    </row>
    <row r="5748" spans="1:7" ht="22.5">
      <c r="A5748" s="366" t="str">
        <f t="shared" si="89"/>
        <v>SINAPI 88908</v>
      </c>
      <c r="B5748" s="367" t="s">
        <v>8324</v>
      </c>
      <c r="C5748" s="367" t="s">
        <v>19403</v>
      </c>
      <c r="D5748" s="368" t="s">
        <v>19404</v>
      </c>
      <c r="E5748" s="367" t="s">
        <v>19253</v>
      </c>
      <c r="F5748" s="367" t="s">
        <v>19405</v>
      </c>
      <c r="G5748" s="367" t="s">
        <v>19406</v>
      </c>
    </row>
    <row r="5749" spans="1:7" ht="22.5">
      <c r="A5749" s="366" t="str">
        <f t="shared" si="89"/>
        <v>SINAPI 89022</v>
      </c>
      <c r="B5749" s="367" t="s">
        <v>8324</v>
      </c>
      <c r="C5749" s="367" t="s">
        <v>19407</v>
      </c>
      <c r="D5749" s="368" t="s">
        <v>19408</v>
      </c>
      <c r="E5749" s="367" t="s">
        <v>19253</v>
      </c>
      <c r="F5749" s="367" t="s">
        <v>16712</v>
      </c>
      <c r="G5749" s="367" t="s">
        <v>16712</v>
      </c>
    </row>
    <row r="5750" spans="1:7">
      <c r="A5750" s="366" t="str">
        <f t="shared" si="89"/>
        <v>SINAPI 89027</v>
      </c>
      <c r="B5750" s="367" t="s">
        <v>8324</v>
      </c>
      <c r="C5750" s="367" t="s">
        <v>19409</v>
      </c>
      <c r="D5750" s="368" t="s">
        <v>19410</v>
      </c>
      <c r="E5750" s="367" t="s">
        <v>19253</v>
      </c>
      <c r="F5750" s="367" t="s">
        <v>8345</v>
      </c>
      <c r="G5750" s="367" t="s">
        <v>8345</v>
      </c>
    </row>
    <row r="5751" spans="1:7">
      <c r="A5751" s="366" t="str">
        <f t="shared" si="89"/>
        <v>SINAPI 89031</v>
      </c>
      <c r="B5751" s="367" t="s">
        <v>8324</v>
      </c>
      <c r="C5751" s="367" t="s">
        <v>19411</v>
      </c>
      <c r="D5751" s="368" t="s">
        <v>19412</v>
      </c>
      <c r="E5751" s="367" t="s">
        <v>19253</v>
      </c>
      <c r="F5751" s="367" t="s">
        <v>19413</v>
      </c>
      <c r="G5751" s="367" t="s">
        <v>19414</v>
      </c>
    </row>
    <row r="5752" spans="1:7">
      <c r="A5752" s="366" t="str">
        <f t="shared" si="89"/>
        <v>SINAPI 89036</v>
      </c>
      <c r="B5752" s="367" t="s">
        <v>8324</v>
      </c>
      <c r="C5752" s="367" t="s">
        <v>19415</v>
      </c>
      <c r="D5752" s="368" t="s">
        <v>19416</v>
      </c>
      <c r="E5752" s="367" t="s">
        <v>19253</v>
      </c>
      <c r="F5752" s="367" t="s">
        <v>19417</v>
      </c>
      <c r="G5752" s="367" t="s">
        <v>11093</v>
      </c>
    </row>
    <row r="5753" spans="1:7" ht="22.5">
      <c r="A5753" s="366" t="str">
        <f t="shared" si="89"/>
        <v>SINAPI 89218</v>
      </c>
      <c r="B5753" s="367" t="s">
        <v>8324</v>
      </c>
      <c r="C5753" s="367" t="s">
        <v>19418</v>
      </c>
      <c r="D5753" s="368" t="s">
        <v>19419</v>
      </c>
      <c r="E5753" s="367" t="s">
        <v>19253</v>
      </c>
      <c r="F5753" s="367" t="s">
        <v>19420</v>
      </c>
      <c r="G5753" s="367" t="s">
        <v>19421</v>
      </c>
    </row>
    <row r="5754" spans="1:7" ht="22.5">
      <c r="A5754" s="366" t="str">
        <f t="shared" si="89"/>
        <v>SINAPI 89226</v>
      </c>
      <c r="B5754" s="367" t="s">
        <v>8324</v>
      </c>
      <c r="C5754" s="367" t="s">
        <v>19422</v>
      </c>
      <c r="D5754" s="368" t="s">
        <v>19423</v>
      </c>
      <c r="E5754" s="367" t="s">
        <v>19253</v>
      </c>
      <c r="F5754" s="367" t="s">
        <v>19234</v>
      </c>
      <c r="G5754" s="367" t="s">
        <v>19234</v>
      </c>
    </row>
    <row r="5755" spans="1:7" ht="22.5">
      <c r="A5755" s="366" t="str">
        <f t="shared" si="89"/>
        <v>SINAPI 89235</v>
      </c>
      <c r="B5755" s="367" t="s">
        <v>8324</v>
      </c>
      <c r="C5755" s="367" t="s">
        <v>19424</v>
      </c>
      <c r="D5755" s="368" t="s">
        <v>19425</v>
      </c>
      <c r="E5755" s="367" t="s">
        <v>19253</v>
      </c>
      <c r="F5755" s="367" t="s">
        <v>19426</v>
      </c>
      <c r="G5755" s="367" t="s">
        <v>19427</v>
      </c>
    </row>
    <row r="5756" spans="1:7" ht="22.5">
      <c r="A5756" s="366" t="str">
        <f t="shared" si="89"/>
        <v>SINAPI 89243</v>
      </c>
      <c r="B5756" s="367" t="s">
        <v>8324</v>
      </c>
      <c r="C5756" s="367" t="s">
        <v>19428</v>
      </c>
      <c r="D5756" s="368" t="s">
        <v>19429</v>
      </c>
      <c r="E5756" s="367" t="s">
        <v>19253</v>
      </c>
      <c r="F5756" s="367" t="s">
        <v>19430</v>
      </c>
      <c r="G5756" s="367" t="s">
        <v>19431</v>
      </c>
    </row>
    <row r="5757" spans="1:7" ht="22.5">
      <c r="A5757" s="366" t="str">
        <f t="shared" si="89"/>
        <v>SINAPI 89251</v>
      </c>
      <c r="B5757" s="367" t="s">
        <v>8324</v>
      </c>
      <c r="C5757" s="367" t="s">
        <v>19432</v>
      </c>
      <c r="D5757" s="368" t="s">
        <v>19433</v>
      </c>
      <c r="E5757" s="367" t="s">
        <v>19253</v>
      </c>
      <c r="F5757" s="367" t="s">
        <v>19434</v>
      </c>
      <c r="G5757" s="367" t="s">
        <v>19435</v>
      </c>
    </row>
    <row r="5758" spans="1:7" ht="22.5">
      <c r="A5758" s="366" t="str">
        <f t="shared" si="89"/>
        <v>SINAPI 89258</v>
      </c>
      <c r="B5758" s="367" t="s">
        <v>8324</v>
      </c>
      <c r="C5758" s="367" t="s">
        <v>19436</v>
      </c>
      <c r="D5758" s="368" t="s">
        <v>19437</v>
      </c>
      <c r="E5758" s="367" t="s">
        <v>19253</v>
      </c>
      <c r="F5758" s="367" t="s">
        <v>12712</v>
      </c>
      <c r="G5758" s="367" t="s">
        <v>19438</v>
      </c>
    </row>
    <row r="5759" spans="1:7" ht="22.5">
      <c r="A5759" s="366" t="str">
        <f t="shared" si="89"/>
        <v>SINAPI 89273</v>
      </c>
      <c r="B5759" s="367" t="s">
        <v>8324</v>
      </c>
      <c r="C5759" s="367" t="s">
        <v>19439</v>
      </c>
      <c r="D5759" s="368" t="s">
        <v>19440</v>
      </c>
      <c r="E5759" s="367" t="s">
        <v>19253</v>
      </c>
      <c r="F5759" s="367" t="s">
        <v>19441</v>
      </c>
      <c r="G5759" s="367" t="s">
        <v>19442</v>
      </c>
    </row>
    <row r="5760" spans="1:7" ht="22.5">
      <c r="A5760" s="366" t="str">
        <f t="shared" si="89"/>
        <v>SINAPI 89279</v>
      </c>
      <c r="B5760" s="367" t="s">
        <v>8324</v>
      </c>
      <c r="C5760" s="367" t="s">
        <v>19443</v>
      </c>
      <c r="D5760" s="368" t="s">
        <v>19444</v>
      </c>
      <c r="E5760" s="367" t="s">
        <v>19253</v>
      </c>
      <c r="F5760" s="367" t="s">
        <v>19445</v>
      </c>
      <c r="G5760" s="367" t="s">
        <v>19445</v>
      </c>
    </row>
    <row r="5761" spans="1:7" ht="22.5">
      <c r="A5761" s="366" t="str">
        <f t="shared" si="89"/>
        <v>SINAPI 89877</v>
      </c>
      <c r="B5761" s="367" t="s">
        <v>8324</v>
      </c>
      <c r="C5761" s="367" t="s">
        <v>19446</v>
      </c>
      <c r="D5761" s="368" t="s">
        <v>19447</v>
      </c>
      <c r="E5761" s="367" t="s">
        <v>19253</v>
      </c>
      <c r="F5761" s="367" t="s">
        <v>19448</v>
      </c>
      <c r="G5761" s="367" t="s">
        <v>19449</v>
      </c>
    </row>
    <row r="5762" spans="1:7" ht="22.5">
      <c r="A5762" s="366" t="str">
        <f t="shared" si="89"/>
        <v>SINAPI 89884</v>
      </c>
      <c r="B5762" s="367" t="s">
        <v>8324</v>
      </c>
      <c r="C5762" s="367" t="s">
        <v>19450</v>
      </c>
      <c r="D5762" s="368" t="s">
        <v>19451</v>
      </c>
      <c r="E5762" s="367" t="s">
        <v>19253</v>
      </c>
      <c r="F5762" s="367" t="s">
        <v>19452</v>
      </c>
      <c r="G5762" s="367" t="s">
        <v>19453</v>
      </c>
    </row>
    <row r="5763" spans="1:7" ht="22.5">
      <c r="A5763" s="366" t="str">
        <f t="shared" si="89"/>
        <v>SINAPI 90587</v>
      </c>
      <c r="B5763" s="367" t="s">
        <v>8324</v>
      </c>
      <c r="C5763" s="367" t="s">
        <v>19454</v>
      </c>
      <c r="D5763" s="368" t="s">
        <v>19455</v>
      </c>
      <c r="E5763" s="367" t="s">
        <v>19253</v>
      </c>
      <c r="F5763" s="367" t="s">
        <v>8635</v>
      </c>
      <c r="G5763" s="367" t="s">
        <v>8635</v>
      </c>
    </row>
    <row r="5764" spans="1:7" ht="22.5">
      <c r="A5764" s="366" t="str">
        <f t="shared" si="89"/>
        <v>SINAPI 90626</v>
      </c>
      <c r="B5764" s="367" t="s">
        <v>8324</v>
      </c>
      <c r="C5764" s="367" t="s">
        <v>19456</v>
      </c>
      <c r="D5764" s="368" t="s">
        <v>19457</v>
      </c>
      <c r="E5764" s="367" t="s">
        <v>19253</v>
      </c>
      <c r="F5764" s="367" t="s">
        <v>11248</v>
      </c>
      <c r="G5764" s="367" t="s">
        <v>11248</v>
      </c>
    </row>
    <row r="5765" spans="1:7" ht="22.5">
      <c r="A5765" s="366" t="str">
        <f t="shared" si="89"/>
        <v>SINAPI 90632</v>
      </c>
      <c r="B5765" s="367" t="s">
        <v>8324</v>
      </c>
      <c r="C5765" s="367" t="s">
        <v>19458</v>
      </c>
      <c r="D5765" s="368" t="s">
        <v>19459</v>
      </c>
      <c r="E5765" s="367" t="s">
        <v>19253</v>
      </c>
      <c r="F5765" s="367" t="s">
        <v>19460</v>
      </c>
      <c r="G5765" s="367" t="s">
        <v>19461</v>
      </c>
    </row>
    <row r="5766" spans="1:7" ht="22.5">
      <c r="A5766" s="366" t="str">
        <f t="shared" si="89"/>
        <v>SINAPI 90638</v>
      </c>
      <c r="B5766" s="367" t="s">
        <v>8324</v>
      </c>
      <c r="C5766" s="367" t="s">
        <v>19462</v>
      </c>
      <c r="D5766" s="368" t="s">
        <v>19463</v>
      </c>
      <c r="E5766" s="367" t="s">
        <v>19253</v>
      </c>
      <c r="F5766" s="367" t="s">
        <v>11734</v>
      </c>
      <c r="G5766" s="367" t="s">
        <v>11734</v>
      </c>
    </row>
    <row r="5767" spans="1:7" ht="22.5">
      <c r="A5767" s="366" t="str">
        <f t="shared" ref="A5767:A5830" si="90">CONCATENAR</f>
        <v>SINAPI 90644</v>
      </c>
      <c r="B5767" s="367" t="s">
        <v>8324</v>
      </c>
      <c r="C5767" s="367" t="s">
        <v>19464</v>
      </c>
      <c r="D5767" s="368" t="s">
        <v>19465</v>
      </c>
      <c r="E5767" s="367" t="s">
        <v>19253</v>
      </c>
      <c r="F5767" s="367" t="s">
        <v>14532</v>
      </c>
      <c r="G5767" s="367" t="s">
        <v>14532</v>
      </c>
    </row>
    <row r="5768" spans="1:7" ht="22.5">
      <c r="A5768" s="366" t="str">
        <f t="shared" si="90"/>
        <v>SINAPI 90651</v>
      </c>
      <c r="B5768" s="367" t="s">
        <v>8324</v>
      </c>
      <c r="C5768" s="367" t="s">
        <v>19466</v>
      </c>
      <c r="D5768" s="368" t="s">
        <v>19467</v>
      </c>
      <c r="E5768" s="367" t="s">
        <v>19253</v>
      </c>
      <c r="F5768" s="367" t="s">
        <v>8351</v>
      </c>
      <c r="G5768" s="367" t="s">
        <v>8351</v>
      </c>
    </row>
    <row r="5769" spans="1:7">
      <c r="A5769" s="366" t="str">
        <f t="shared" si="90"/>
        <v>SINAPI 90657</v>
      </c>
      <c r="B5769" s="367" t="s">
        <v>8324</v>
      </c>
      <c r="C5769" s="367" t="s">
        <v>19468</v>
      </c>
      <c r="D5769" s="368" t="s">
        <v>19469</v>
      </c>
      <c r="E5769" s="367" t="s">
        <v>19253</v>
      </c>
      <c r="F5769" s="367" t="s">
        <v>10515</v>
      </c>
      <c r="G5769" s="367" t="s">
        <v>10515</v>
      </c>
    </row>
    <row r="5770" spans="1:7">
      <c r="A5770" s="366" t="str">
        <f t="shared" si="90"/>
        <v>SINAPI 90663</v>
      </c>
      <c r="B5770" s="367" t="s">
        <v>8324</v>
      </c>
      <c r="C5770" s="367" t="s">
        <v>19470</v>
      </c>
      <c r="D5770" s="368" t="s">
        <v>19471</v>
      </c>
      <c r="E5770" s="367" t="s">
        <v>19253</v>
      </c>
      <c r="F5770" s="367" t="s">
        <v>13207</v>
      </c>
      <c r="G5770" s="367" t="s">
        <v>13207</v>
      </c>
    </row>
    <row r="5771" spans="1:7" ht="22.5">
      <c r="A5771" s="366" t="str">
        <f t="shared" si="90"/>
        <v>SINAPI 90669</v>
      </c>
      <c r="B5771" s="367" t="s">
        <v>8324</v>
      </c>
      <c r="C5771" s="367" t="s">
        <v>19472</v>
      </c>
      <c r="D5771" s="368" t="s">
        <v>19473</v>
      </c>
      <c r="E5771" s="367" t="s">
        <v>19253</v>
      </c>
      <c r="F5771" s="367" t="s">
        <v>8698</v>
      </c>
      <c r="G5771" s="367" t="s">
        <v>8698</v>
      </c>
    </row>
    <row r="5772" spans="1:7" ht="33.75">
      <c r="A5772" s="366" t="str">
        <f t="shared" si="90"/>
        <v>SINAPI 90675</v>
      </c>
      <c r="B5772" s="367" t="s">
        <v>8324</v>
      </c>
      <c r="C5772" s="367" t="s">
        <v>19474</v>
      </c>
      <c r="D5772" s="368" t="s">
        <v>19475</v>
      </c>
      <c r="E5772" s="367" t="s">
        <v>19253</v>
      </c>
      <c r="F5772" s="367" t="s">
        <v>19476</v>
      </c>
      <c r="G5772" s="367" t="s">
        <v>19477</v>
      </c>
    </row>
    <row r="5773" spans="1:7" ht="33.75">
      <c r="A5773" s="366" t="str">
        <f t="shared" si="90"/>
        <v>SINAPI 90681</v>
      </c>
      <c r="B5773" s="367" t="s">
        <v>8324</v>
      </c>
      <c r="C5773" s="367" t="s">
        <v>19478</v>
      </c>
      <c r="D5773" s="368" t="s">
        <v>19479</v>
      </c>
      <c r="E5773" s="367" t="s">
        <v>19253</v>
      </c>
      <c r="F5773" s="367" t="s">
        <v>19480</v>
      </c>
      <c r="G5773" s="367" t="s">
        <v>19481</v>
      </c>
    </row>
    <row r="5774" spans="1:7" ht="22.5">
      <c r="A5774" s="366" t="str">
        <f t="shared" si="90"/>
        <v>SINAPI 90687</v>
      </c>
      <c r="B5774" s="367" t="s">
        <v>8324</v>
      </c>
      <c r="C5774" s="367" t="s">
        <v>19482</v>
      </c>
      <c r="D5774" s="368" t="s">
        <v>19483</v>
      </c>
      <c r="E5774" s="367" t="s">
        <v>19253</v>
      </c>
      <c r="F5774" s="367" t="s">
        <v>19484</v>
      </c>
      <c r="G5774" s="367" t="s">
        <v>19485</v>
      </c>
    </row>
    <row r="5775" spans="1:7" ht="22.5">
      <c r="A5775" s="366" t="str">
        <f t="shared" si="90"/>
        <v>SINAPI 90693</v>
      </c>
      <c r="B5775" s="367" t="s">
        <v>8324</v>
      </c>
      <c r="C5775" s="367" t="s">
        <v>19486</v>
      </c>
      <c r="D5775" s="368" t="s">
        <v>19487</v>
      </c>
      <c r="E5775" s="367" t="s">
        <v>19253</v>
      </c>
      <c r="F5775" s="367" t="s">
        <v>19488</v>
      </c>
      <c r="G5775" s="367" t="s">
        <v>10574</v>
      </c>
    </row>
    <row r="5776" spans="1:7" ht="22.5">
      <c r="A5776" s="366" t="str">
        <f t="shared" si="90"/>
        <v>SINAPI 90965</v>
      </c>
      <c r="B5776" s="367" t="s">
        <v>8324</v>
      </c>
      <c r="C5776" s="367" t="s">
        <v>19489</v>
      </c>
      <c r="D5776" s="368" t="s">
        <v>19490</v>
      </c>
      <c r="E5776" s="367" t="s">
        <v>19253</v>
      </c>
      <c r="F5776" s="367" t="s">
        <v>19491</v>
      </c>
      <c r="G5776" s="367" t="s">
        <v>19491</v>
      </c>
    </row>
    <row r="5777" spans="1:7" ht="22.5">
      <c r="A5777" s="366" t="str">
        <f t="shared" si="90"/>
        <v>SINAPI 90973</v>
      </c>
      <c r="B5777" s="367" t="s">
        <v>8324</v>
      </c>
      <c r="C5777" s="367" t="s">
        <v>19492</v>
      </c>
      <c r="D5777" s="368" t="s">
        <v>19493</v>
      </c>
      <c r="E5777" s="367" t="s">
        <v>19253</v>
      </c>
      <c r="F5777" s="367" t="s">
        <v>19494</v>
      </c>
      <c r="G5777" s="367" t="s">
        <v>19494</v>
      </c>
    </row>
    <row r="5778" spans="1:7" ht="22.5">
      <c r="A5778" s="366" t="str">
        <f t="shared" si="90"/>
        <v>SINAPI 90982</v>
      </c>
      <c r="B5778" s="367" t="s">
        <v>8324</v>
      </c>
      <c r="C5778" s="367" t="s">
        <v>19495</v>
      </c>
      <c r="D5778" s="368" t="s">
        <v>19496</v>
      </c>
      <c r="E5778" s="367" t="s">
        <v>19253</v>
      </c>
      <c r="F5778" s="367" t="s">
        <v>9794</v>
      </c>
      <c r="G5778" s="367" t="s">
        <v>9794</v>
      </c>
    </row>
    <row r="5779" spans="1:7" ht="22.5">
      <c r="A5779" s="366" t="str">
        <f t="shared" si="90"/>
        <v>SINAPI 91001</v>
      </c>
      <c r="B5779" s="367" t="s">
        <v>8324</v>
      </c>
      <c r="C5779" s="367" t="s">
        <v>19497</v>
      </c>
      <c r="D5779" s="368" t="s">
        <v>19498</v>
      </c>
      <c r="E5779" s="367" t="s">
        <v>19253</v>
      </c>
      <c r="F5779" s="367" t="s">
        <v>13265</v>
      </c>
      <c r="G5779" s="367" t="s">
        <v>13265</v>
      </c>
    </row>
    <row r="5780" spans="1:7" ht="22.5">
      <c r="A5780" s="366" t="str">
        <f t="shared" si="90"/>
        <v>SINAPI 91032</v>
      </c>
      <c r="B5780" s="367" t="s">
        <v>8324</v>
      </c>
      <c r="C5780" s="367" t="s">
        <v>19499</v>
      </c>
      <c r="D5780" s="368" t="s">
        <v>19500</v>
      </c>
      <c r="E5780" s="367" t="s">
        <v>19253</v>
      </c>
      <c r="F5780" s="367" t="s">
        <v>19501</v>
      </c>
      <c r="G5780" s="367" t="s">
        <v>19502</v>
      </c>
    </row>
    <row r="5781" spans="1:7" ht="22.5">
      <c r="A5781" s="366" t="str">
        <f t="shared" si="90"/>
        <v>SINAPI 91278</v>
      </c>
      <c r="B5781" s="367" t="s">
        <v>8324</v>
      </c>
      <c r="C5781" s="367" t="s">
        <v>19503</v>
      </c>
      <c r="D5781" s="368" t="s">
        <v>19504</v>
      </c>
      <c r="E5781" s="367" t="s">
        <v>19253</v>
      </c>
      <c r="F5781" s="367" t="s">
        <v>9228</v>
      </c>
      <c r="G5781" s="367" t="s">
        <v>9228</v>
      </c>
    </row>
    <row r="5782" spans="1:7" ht="22.5">
      <c r="A5782" s="366" t="str">
        <f t="shared" si="90"/>
        <v>SINAPI 91285</v>
      </c>
      <c r="B5782" s="367" t="s">
        <v>8324</v>
      </c>
      <c r="C5782" s="367" t="s">
        <v>19505</v>
      </c>
      <c r="D5782" s="368" t="s">
        <v>19506</v>
      </c>
      <c r="E5782" s="367" t="s">
        <v>19253</v>
      </c>
      <c r="F5782" s="367" t="s">
        <v>9832</v>
      </c>
      <c r="G5782" s="367" t="s">
        <v>9832</v>
      </c>
    </row>
    <row r="5783" spans="1:7" ht="33.75">
      <c r="A5783" s="366" t="str">
        <f t="shared" si="90"/>
        <v>SINAPI 91387</v>
      </c>
      <c r="B5783" s="367" t="s">
        <v>8324</v>
      </c>
      <c r="C5783" s="367" t="s">
        <v>19507</v>
      </c>
      <c r="D5783" s="368" t="s">
        <v>19508</v>
      </c>
      <c r="E5783" s="367" t="s">
        <v>19253</v>
      </c>
      <c r="F5783" s="367" t="s">
        <v>19509</v>
      </c>
      <c r="G5783" s="367" t="s">
        <v>19510</v>
      </c>
    </row>
    <row r="5784" spans="1:7" ht="33.75">
      <c r="A5784" s="366" t="str">
        <f t="shared" si="90"/>
        <v>SINAPI 91395</v>
      </c>
      <c r="B5784" s="367" t="s">
        <v>8324</v>
      </c>
      <c r="C5784" s="367" t="s">
        <v>19511</v>
      </c>
      <c r="D5784" s="368" t="s">
        <v>19512</v>
      </c>
      <c r="E5784" s="367" t="s">
        <v>19253</v>
      </c>
      <c r="F5784" s="367" t="s">
        <v>19513</v>
      </c>
      <c r="G5784" s="367" t="s">
        <v>19514</v>
      </c>
    </row>
    <row r="5785" spans="1:7" ht="33.75">
      <c r="A5785" s="366" t="str">
        <f t="shared" si="90"/>
        <v>SINAPI 91486</v>
      </c>
      <c r="B5785" s="367" t="s">
        <v>8324</v>
      </c>
      <c r="C5785" s="367" t="s">
        <v>19515</v>
      </c>
      <c r="D5785" s="368" t="s">
        <v>19516</v>
      </c>
      <c r="E5785" s="367" t="s">
        <v>19253</v>
      </c>
      <c r="F5785" s="367" t="s">
        <v>19517</v>
      </c>
      <c r="G5785" s="367" t="s">
        <v>19518</v>
      </c>
    </row>
    <row r="5786" spans="1:7" ht="22.5">
      <c r="A5786" s="366" t="str">
        <f t="shared" si="90"/>
        <v>SINAPI 91534</v>
      </c>
      <c r="B5786" s="367" t="s">
        <v>8324</v>
      </c>
      <c r="C5786" s="367" t="s">
        <v>19519</v>
      </c>
      <c r="D5786" s="368" t="s">
        <v>19520</v>
      </c>
      <c r="E5786" s="367" t="s">
        <v>19253</v>
      </c>
      <c r="F5786" s="367" t="s">
        <v>15858</v>
      </c>
      <c r="G5786" s="367" t="s">
        <v>13607</v>
      </c>
    </row>
    <row r="5787" spans="1:7" ht="33.75">
      <c r="A5787" s="366" t="str">
        <f t="shared" si="90"/>
        <v>SINAPI 91635</v>
      </c>
      <c r="B5787" s="367" t="s">
        <v>8324</v>
      </c>
      <c r="C5787" s="367" t="s">
        <v>19521</v>
      </c>
      <c r="D5787" s="368" t="s">
        <v>19522</v>
      </c>
      <c r="E5787" s="367" t="s">
        <v>19253</v>
      </c>
      <c r="F5787" s="367" t="s">
        <v>19523</v>
      </c>
      <c r="G5787" s="367" t="s">
        <v>19524</v>
      </c>
    </row>
    <row r="5788" spans="1:7" ht="33.75">
      <c r="A5788" s="366" t="str">
        <f t="shared" si="90"/>
        <v>SINAPI 91646</v>
      </c>
      <c r="B5788" s="367" t="s">
        <v>8324</v>
      </c>
      <c r="C5788" s="367" t="s">
        <v>19525</v>
      </c>
      <c r="D5788" s="368" t="s">
        <v>19526</v>
      </c>
      <c r="E5788" s="367" t="s">
        <v>19253</v>
      </c>
      <c r="F5788" s="367" t="s">
        <v>17546</v>
      </c>
      <c r="G5788" s="367" t="s">
        <v>19527</v>
      </c>
    </row>
    <row r="5789" spans="1:7" ht="22.5">
      <c r="A5789" s="366" t="str">
        <f t="shared" si="90"/>
        <v>SINAPI 91693</v>
      </c>
      <c r="B5789" s="367" t="s">
        <v>8324</v>
      </c>
      <c r="C5789" s="367" t="s">
        <v>19528</v>
      </c>
      <c r="D5789" s="368" t="s">
        <v>19529</v>
      </c>
      <c r="E5789" s="367" t="s">
        <v>19253</v>
      </c>
      <c r="F5789" s="367" t="s">
        <v>10642</v>
      </c>
      <c r="G5789" s="367" t="s">
        <v>18258</v>
      </c>
    </row>
    <row r="5790" spans="1:7" ht="22.5">
      <c r="A5790" s="366" t="str">
        <f t="shared" si="90"/>
        <v>SINAPI 92044</v>
      </c>
      <c r="B5790" s="367" t="s">
        <v>8324</v>
      </c>
      <c r="C5790" s="367" t="s">
        <v>19530</v>
      </c>
      <c r="D5790" s="368" t="s">
        <v>19531</v>
      </c>
      <c r="E5790" s="367" t="s">
        <v>19253</v>
      </c>
      <c r="F5790" s="367" t="s">
        <v>10207</v>
      </c>
      <c r="G5790" s="367" t="s">
        <v>10207</v>
      </c>
    </row>
    <row r="5791" spans="1:7" ht="33.75">
      <c r="A5791" s="366" t="str">
        <f t="shared" si="90"/>
        <v>SINAPI 92107</v>
      </c>
      <c r="B5791" s="367" t="s">
        <v>8324</v>
      </c>
      <c r="C5791" s="367" t="s">
        <v>19532</v>
      </c>
      <c r="D5791" s="368" t="s">
        <v>19533</v>
      </c>
      <c r="E5791" s="367" t="s">
        <v>19253</v>
      </c>
      <c r="F5791" s="367" t="s">
        <v>14362</v>
      </c>
      <c r="G5791" s="367" t="s">
        <v>19534</v>
      </c>
    </row>
    <row r="5792" spans="1:7" ht="22.5">
      <c r="A5792" s="366" t="str">
        <f t="shared" si="90"/>
        <v>SINAPI 92113</v>
      </c>
      <c r="B5792" s="367" t="s">
        <v>8324</v>
      </c>
      <c r="C5792" s="367" t="s">
        <v>19535</v>
      </c>
      <c r="D5792" s="368" t="s">
        <v>19536</v>
      </c>
      <c r="E5792" s="367" t="s">
        <v>19253</v>
      </c>
      <c r="F5792" s="367" t="s">
        <v>10094</v>
      </c>
      <c r="G5792" s="367" t="s">
        <v>10094</v>
      </c>
    </row>
    <row r="5793" spans="1:7">
      <c r="A5793" s="366" t="str">
        <f t="shared" si="90"/>
        <v>SINAPI 92119</v>
      </c>
      <c r="B5793" s="367" t="s">
        <v>8324</v>
      </c>
      <c r="C5793" s="367" t="s">
        <v>19537</v>
      </c>
      <c r="D5793" s="368" t="s">
        <v>19538</v>
      </c>
      <c r="E5793" s="367" t="s">
        <v>19253</v>
      </c>
      <c r="F5793" s="367" t="s">
        <v>8449</v>
      </c>
      <c r="G5793" s="367" t="s">
        <v>8449</v>
      </c>
    </row>
    <row r="5794" spans="1:7">
      <c r="A5794" s="366" t="str">
        <f t="shared" si="90"/>
        <v>SINAPI 92139</v>
      </c>
      <c r="B5794" s="367" t="s">
        <v>8324</v>
      </c>
      <c r="C5794" s="367" t="s">
        <v>19539</v>
      </c>
      <c r="D5794" s="368" t="s">
        <v>19540</v>
      </c>
      <c r="E5794" s="367" t="s">
        <v>19253</v>
      </c>
      <c r="F5794" s="367" t="s">
        <v>10446</v>
      </c>
      <c r="G5794" s="367" t="s">
        <v>19541</v>
      </c>
    </row>
    <row r="5795" spans="1:7" ht="22.5">
      <c r="A5795" s="366" t="str">
        <f t="shared" si="90"/>
        <v>SINAPI 92146</v>
      </c>
      <c r="B5795" s="367" t="s">
        <v>8324</v>
      </c>
      <c r="C5795" s="367" t="s">
        <v>19542</v>
      </c>
      <c r="D5795" s="368" t="s">
        <v>19543</v>
      </c>
      <c r="E5795" s="367" t="s">
        <v>19253</v>
      </c>
      <c r="F5795" s="367" t="s">
        <v>19544</v>
      </c>
      <c r="G5795" s="367" t="s">
        <v>19545</v>
      </c>
    </row>
    <row r="5796" spans="1:7" ht="33.75">
      <c r="A5796" s="366" t="str">
        <f t="shared" si="90"/>
        <v>SINAPI 92243</v>
      </c>
      <c r="B5796" s="367" t="s">
        <v>8324</v>
      </c>
      <c r="C5796" s="367" t="s">
        <v>19546</v>
      </c>
      <c r="D5796" s="368" t="s">
        <v>19547</v>
      </c>
      <c r="E5796" s="367" t="s">
        <v>19253</v>
      </c>
      <c r="F5796" s="367" t="s">
        <v>15211</v>
      </c>
      <c r="G5796" s="367" t="s">
        <v>10001</v>
      </c>
    </row>
    <row r="5797" spans="1:7" ht="22.5">
      <c r="A5797" s="366" t="str">
        <f t="shared" si="90"/>
        <v>SINAPI 92717</v>
      </c>
      <c r="B5797" s="367" t="s">
        <v>8324</v>
      </c>
      <c r="C5797" s="367" t="s">
        <v>19548</v>
      </c>
      <c r="D5797" s="368" t="s">
        <v>19549</v>
      </c>
      <c r="E5797" s="367" t="s">
        <v>19253</v>
      </c>
      <c r="F5797" s="367" t="s">
        <v>14784</v>
      </c>
      <c r="G5797" s="367" t="s">
        <v>14784</v>
      </c>
    </row>
    <row r="5798" spans="1:7" ht="22.5">
      <c r="A5798" s="366" t="str">
        <f t="shared" si="90"/>
        <v>SINAPI 92961</v>
      </c>
      <c r="B5798" s="367" t="s">
        <v>8324</v>
      </c>
      <c r="C5798" s="367" t="s">
        <v>19550</v>
      </c>
      <c r="D5798" s="368" t="s">
        <v>19551</v>
      </c>
      <c r="E5798" s="367" t="s">
        <v>19253</v>
      </c>
      <c r="F5798" s="367" t="s">
        <v>8698</v>
      </c>
      <c r="G5798" s="367" t="s">
        <v>8698</v>
      </c>
    </row>
    <row r="5799" spans="1:7">
      <c r="A5799" s="366" t="str">
        <f t="shared" si="90"/>
        <v>SINAPI 92967</v>
      </c>
      <c r="B5799" s="367" t="s">
        <v>8324</v>
      </c>
      <c r="C5799" s="367" t="s">
        <v>19552</v>
      </c>
      <c r="D5799" s="368" t="s">
        <v>19553</v>
      </c>
      <c r="E5799" s="367" t="s">
        <v>19253</v>
      </c>
      <c r="F5799" s="367" t="s">
        <v>19554</v>
      </c>
      <c r="G5799" s="367" t="s">
        <v>19555</v>
      </c>
    </row>
    <row r="5800" spans="1:7" ht="33.75">
      <c r="A5800" s="366" t="str">
        <f t="shared" si="90"/>
        <v>SINAPI 93225</v>
      </c>
      <c r="B5800" s="367" t="s">
        <v>8324</v>
      </c>
      <c r="C5800" s="367" t="s">
        <v>19556</v>
      </c>
      <c r="D5800" s="368" t="s">
        <v>19557</v>
      </c>
      <c r="E5800" s="367" t="s">
        <v>19253</v>
      </c>
      <c r="F5800" s="367" t="s">
        <v>19558</v>
      </c>
      <c r="G5800" s="367" t="s">
        <v>19559</v>
      </c>
    </row>
    <row r="5801" spans="1:7" ht="22.5">
      <c r="A5801" s="366" t="str">
        <f t="shared" si="90"/>
        <v>SINAPI 93234</v>
      </c>
      <c r="B5801" s="367" t="s">
        <v>8324</v>
      </c>
      <c r="C5801" s="367" t="s">
        <v>19560</v>
      </c>
      <c r="D5801" s="368" t="s">
        <v>19561</v>
      </c>
      <c r="E5801" s="367" t="s">
        <v>19253</v>
      </c>
      <c r="F5801" s="367" t="s">
        <v>19562</v>
      </c>
      <c r="G5801" s="367" t="s">
        <v>19562</v>
      </c>
    </row>
    <row r="5802" spans="1:7" ht="22.5">
      <c r="A5802" s="366" t="str">
        <f t="shared" si="90"/>
        <v>SINAPI 93244</v>
      </c>
      <c r="B5802" s="367" t="s">
        <v>8324</v>
      </c>
      <c r="C5802" s="367" t="s">
        <v>19563</v>
      </c>
      <c r="D5802" s="368" t="s">
        <v>19564</v>
      </c>
      <c r="E5802" s="367" t="s">
        <v>19253</v>
      </c>
      <c r="F5802" s="367" t="s">
        <v>19565</v>
      </c>
      <c r="G5802" s="367" t="s">
        <v>19566</v>
      </c>
    </row>
    <row r="5803" spans="1:7">
      <c r="A5803" s="366" t="str">
        <f t="shared" si="90"/>
        <v>SINAPI 93274</v>
      </c>
      <c r="B5803" s="367" t="s">
        <v>8324</v>
      </c>
      <c r="C5803" s="367" t="s">
        <v>19567</v>
      </c>
      <c r="D5803" s="368" t="s">
        <v>19568</v>
      </c>
      <c r="E5803" s="367" t="s">
        <v>19253</v>
      </c>
      <c r="F5803" s="367" t="s">
        <v>19569</v>
      </c>
      <c r="G5803" s="367" t="s">
        <v>19570</v>
      </c>
    </row>
    <row r="5804" spans="1:7" ht="22.5">
      <c r="A5804" s="366" t="str">
        <f t="shared" si="90"/>
        <v>SINAPI 93282</v>
      </c>
      <c r="B5804" s="367" t="s">
        <v>8324</v>
      </c>
      <c r="C5804" s="367" t="s">
        <v>19571</v>
      </c>
      <c r="D5804" s="368" t="s">
        <v>19572</v>
      </c>
      <c r="E5804" s="367" t="s">
        <v>19253</v>
      </c>
      <c r="F5804" s="367" t="s">
        <v>19573</v>
      </c>
      <c r="G5804" s="367" t="s">
        <v>19574</v>
      </c>
    </row>
    <row r="5805" spans="1:7" ht="22.5">
      <c r="A5805" s="366" t="str">
        <f t="shared" si="90"/>
        <v>SINAPI 93288</v>
      </c>
      <c r="B5805" s="367" t="s">
        <v>8324</v>
      </c>
      <c r="C5805" s="367" t="s">
        <v>19575</v>
      </c>
      <c r="D5805" s="368" t="s">
        <v>19576</v>
      </c>
      <c r="E5805" s="367" t="s">
        <v>19253</v>
      </c>
      <c r="F5805" s="367" t="s">
        <v>12377</v>
      </c>
      <c r="G5805" s="367" t="s">
        <v>19577</v>
      </c>
    </row>
    <row r="5806" spans="1:7" ht="33.75">
      <c r="A5806" s="366" t="str">
        <f t="shared" si="90"/>
        <v>SINAPI 93403</v>
      </c>
      <c r="B5806" s="367" t="s">
        <v>8324</v>
      </c>
      <c r="C5806" s="367" t="s">
        <v>19578</v>
      </c>
      <c r="D5806" s="368" t="s">
        <v>19579</v>
      </c>
      <c r="E5806" s="367" t="s">
        <v>19253</v>
      </c>
      <c r="F5806" s="367" t="s">
        <v>19523</v>
      </c>
      <c r="G5806" s="367" t="s">
        <v>19524</v>
      </c>
    </row>
    <row r="5807" spans="1:7" ht="33.75">
      <c r="A5807" s="366" t="str">
        <f t="shared" si="90"/>
        <v>SINAPI 93409</v>
      </c>
      <c r="B5807" s="367" t="s">
        <v>8324</v>
      </c>
      <c r="C5807" s="367" t="s">
        <v>19580</v>
      </c>
      <c r="D5807" s="368" t="s">
        <v>19581</v>
      </c>
      <c r="E5807" s="367" t="s">
        <v>19253</v>
      </c>
      <c r="F5807" s="367" t="s">
        <v>19582</v>
      </c>
      <c r="G5807" s="367" t="s">
        <v>10033</v>
      </c>
    </row>
    <row r="5808" spans="1:7" ht="22.5">
      <c r="A5808" s="366" t="str">
        <f t="shared" si="90"/>
        <v>SINAPI 93416</v>
      </c>
      <c r="B5808" s="367" t="s">
        <v>8324</v>
      </c>
      <c r="C5808" s="367" t="s">
        <v>19583</v>
      </c>
      <c r="D5808" s="368" t="s">
        <v>19584</v>
      </c>
      <c r="E5808" s="367" t="s">
        <v>19253</v>
      </c>
      <c r="F5808" s="367" t="s">
        <v>19398</v>
      </c>
      <c r="G5808" s="367" t="s">
        <v>19398</v>
      </c>
    </row>
    <row r="5809" spans="1:7">
      <c r="A5809" s="366" t="str">
        <f t="shared" si="90"/>
        <v>SINAPI 93422</v>
      </c>
      <c r="B5809" s="367" t="s">
        <v>8324</v>
      </c>
      <c r="C5809" s="367" t="s">
        <v>19585</v>
      </c>
      <c r="D5809" s="368" t="s">
        <v>19586</v>
      </c>
      <c r="E5809" s="367" t="s">
        <v>19253</v>
      </c>
      <c r="F5809" s="367" t="s">
        <v>12285</v>
      </c>
      <c r="G5809" s="367" t="s">
        <v>12285</v>
      </c>
    </row>
    <row r="5810" spans="1:7">
      <c r="A5810" s="366" t="str">
        <f t="shared" si="90"/>
        <v>SINAPI 93428</v>
      </c>
      <c r="B5810" s="367" t="s">
        <v>8324</v>
      </c>
      <c r="C5810" s="367" t="s">
        <v>19587</v>
      </c>
      <c r="D5810" s="368" t="s">
        <v>19588</v>
      </c>
      <c r="E5810" s="367" t="s">
        <v>19253</v>
      </c>
      <c r="F5810" s="367" t="s">
        <v>9999</v>
      </c>
      <c r="G5810" s="367" t="s">
        <v>9999</v>
      </c>
    </row>
    <row r="5811" spans="1:7">
      <c r="A5811" s="366" t="str">
        <f t="shared" si="90"/>
        <v>SINAPI 93434</v>
      </c>
      <c r="B5811" s="367" t="s">
        <v>8324</v>
      </c>
      <c r="C5811" s="367" t="s">
        <v>19589</v>
      </c>
      <c r="D5811" s="368" t="s">
        <v>19590</v>
      </c>
      <c r="E5811" s="367" t="s">
        <v>19253</v>
      </c>
      <c r="F5811" s="367" t="s">
        <v>19591</v>
      </c>
      <c r="G5811" s="367" t="s">
        <v>19592</v>
      </c>
    </row>
    <row r="5812" spans="1:7">
      <c r="A5812" s="366" t="str">
        <f t="shared" si="90"/>
        <v>SINAPI 93440</v>
      </c>
      <c r="B5812" s="367" t="s">
        <v>8324</v>
      </c>
      <c r="C5812" s="367" t="s">
        <v>19593</v>
      </c>
      <c r="D5812" s="368" t="s">
        <v>19594</v>
      </c>
      <c r="E5812" s="367" t="s">
        <v>19253</v>
      </c>
      <c r="F5812" s="367" t="s">
        <v>19595</v>
      </c>
      <c r="G5812" s="367" t="s">
        <v>19596</v>
      </c>
    </row>
    <row r="5813" spans="1:7">
      <c r="A5813" s="366" t="str">
        <f t="shared" si="90"/>
        <v>SINAPI 95122</v>
      </c>
      <c r="B5813" s="367" t="s">
        <v>8324</v>
      </c>
      <c r="C5813" s="367" t="s">
        <v>19597</v>
      </c>
      <c r="D5813" s="368" t="s">
        <v>19598</v>
      </c>
      <c r="E5813" s="367" t="s">
        <v>19253</v>
      </c>
      <c r="F5813" s="367" t="s">
        <v>19599</v>
      </c>
      <c r="G5813" s="367" t="s">
        <v>19600</v>
      </c>
    </row>
    <row r="5814" spans="1:7">
      <c r="A5814" s="366" t="str">
        <f t="shared" si="90"/>
        <v>SINAPI 95128</v>
      </c>
      <c r="B5814" s="367" t="s">
        <v>8324</v>
      </c>
      <c r="C5814" s="367" t="s">
        <v>19601</v>
      </c>
      <c r="D5814" s="368" t="s">
        <v>19602</v>
      </c>
      <c r="E5814" s="367" t="s">
        <v>19253</v>
      </c>
      <c r="F5814" s="367" t="s">
        <v>19603</v>
      </c>
      <c r="G5814" s="367" t="s">
        <v>19604</v>
      </c>
    </row>
    <row r="5815" spans="1:7">
      <c r="A5815" s="366" t="str">
        <f t="shared" si="90"/>
        <v>SINAPI 95140</v>
      </c>
      <c r="B5815" s="367" t="s">
        <v>8324</v>
      </c>
      <c r="C5815" s="367" t="s">
        <v>19605</v>
      </c>
      <c r="D5815" s="368" t="s">
        <v>19606</v>
      </c>
      <c r="E5815" s="367" t="s">
        <v>19253</v>
      </c>
      <c r="F5815" s="367" t="s">
        <v>8403</v>
      </c>
      <c r="G5815" s="367" t="s">
        <v>8403</v>
      </c>
    </row>
    <row r="5816" spans="1:7">
      <c r="A5816" s="366" t="str">
        <f t="shared" si="90"/>
        <v>SINAPI 95213</v>
      </c>
      <c r="B5816" s="367" t="s">
        <v>8324</v>
      </c>
      <c r="C5816" s="367" t="s">
        <v>19607</v>
      </c>
      <c r="D5816" s="368" t="s">
        <v>19608</v>
      </c>
      <c r="E5816" s="367" t="s">
        <v>19253</v>
      </c>
      <c r="F5816" s="367" t="s">
        <v>19609</v>
      </c>
      <c r="G5816" s="367" t="s">
        <v>19610</v>
      </c>
    </row>
    <row r="5817" spans="1:7">
      <c r="A5817" s="366" t="str">
        <f t="shared" si="90"/>
        <v>SINAPI 95219</v>
      </c>
      <c r="B5817" s="367" t="s">
        <v>8324</v>
      </c>
      <c r="C5817" s="367" t="s">
        <v>19611</v>
      </c>
      <c r="D5817" s="368" t="s">
        <v>19612</v>
      </c>
      <c r="E5817" s="367" t="s">
        <v>19253</v>
      </c>
      <c r="F5817" s="367" t="s">
        <v>19613</v>
      </c>
      <c r="G5817" s="367" t="s">
        <v>19614</v>
      </c>
    </row>
    <row r="5818" spans="1:7">
      <c r="A5818" s="366" t="str">
        <f t="shared" si="90"/>
        <v>SINAPI 95259</v>
      </c>
      <c r="B5818" s="367" t="s">
        <v>8324</v>
      </c>
      <c r="C5818" s="367" t="s">
        <v>19615</v>
      </c>
      <c r="D5818" s="368" t="s">
        <v>19616</v>
      </c>
      <c r="E5818" s="367" t="s">
        <v>19253</v>
      </c>
      <c r="F5818" s="367" t="s">
        <v>19617</v>
      </c>
      <c r="G5818" s="367" t="s">
        <v>19618</v>
      </c>
    </row>
    <row r="5819" spans="1:7" ht="22.5">
      <c r="A5819" s="366" t="str">
        <f t="shared" si="90"/>
        <v>SINAPI 95265</v>
      </c>
      <c r="B5819" s="367" t="s">
        <v>8324</v>
      </c>
      <c r="C5819" s="367" t="s">
        <v>19619</v>
      </c>
      <c r="D5819" s="368" t="s">
        <v>19620</v>
      </c>
      <c r="E5819" s="367" t="s">
        <v>19253</v>
      </c>
      <c r="F5819" s="367" t="s">
        <v>12844</v>
      </c>
      <c r="G5819" s="367" t="s">
        <v>12844</v>
      </c>
    </row>
    <row r="5820" spans="1:7" ht="22.5">
      <c r="A5820" s="366" t="str">
        <f t="shared" si="90"/>
        <v>SINAPI 95271</v>
      </c>
      <c r="B5820" s="367" t="s">
        <v>8324</v>
      </c>
      <c r="C5820" s="367" t="s">
        <v>19621</v>
      </c>
      <c r="D5820" s="368" t="s">
        <v>19622</v>
      </c>
      <c r="E5820" s="367" t="s">
        <v>19253</v>
      </c>
      <c r="F5820" s="367" t="s">
        <v>19623</v>
      </c>
      <c r="G5820" s="367" t="s">
        <v>19623</v>
      </c>
    </row>
    <row r="5821" spans="1:7" ht="22.5">
      <c r="A5821" s="366" t="str">
        <f t="shared" si="90"/>
        <v>SINAPI 95277</v>
      </c>
      <c r="B5821" s="367" t="s">
        <v>8324</v>
      </c>
      <c r="C5821" s="367" t="s">
        <v>19624</v>
      </c>
      <c r="D5821" s="368" t="s">
        <v>19625</v>
      </c>
      <c r="E5821" s="367" t="s">
        <v>19253</v>
      </c>
      <c r="F5821" s="367" t="s">
        <v>15190</v>
      </c>
      <c r="G5821" s="367" t="s">
        <v>15190</v>
      </c>
    </row>
    <row r="5822" spans="1:7" ht="22.5">
      <c r="A5822" s="366" t="str">
        <f t="shared" si="90"/>
        <v>SINAPI 95283</v>
      </c>
      <c r="B5822" s="367" t="s">
        <v>8324</v>
      </c>
      <c r="C5822" s="367" t="s">
        <v>19626</v>
      </c>
      <c r="D5822" s="368" t="s">
        <v>19627</v>
      </c>
      <c r="E5822" s="367" t="s">
        <v>19253</v>
      </c>
      <c r="F5822" s="367" t="s">
        <v>19628</v>
      </c>
      <c r="G5822" s="367" t="s">
        <v>19628</v>
      </c>
    </row>
    <row r="5823" spans="1:7" ht="22.5">
      <c r="A5823" s="366" t="str">
        <f t="shared" si="90"/>
        <v>SINAPI 95621</v>
      </c>
      <c r="B5823" s="367" t="s">
        <v>8324</v>
      </c>
      <c r="C5823" s="367" t="s">
        <v>19629</v>
      </c>
      <c r="D5823" s="368" t="s">
        <v>19630</v>
      </c>
      <c r="E5823" s="367" t="s">
        <v>19253</v>
      </c>
      <c r="F5823" s="367" t="s">
        <v>19631</v>
      </c>
      <c r="G5823" s="367" t="s">
        <v>19632</v>
      </c>
    </row>
    <row r="5824" spans="1:7" ht="22.5">
      <c r="A5824" s="366" t="str">
        <f t="shared" si="90"/>
        <v>SINAPI 95632</v>
      </c>
      <c r="B5824" s="367" t="s">
        <v>8324</v>
      </c>
      <c r="C5824" s="367" t="s">
        <v>19633</v>
      </c>
      <c r="D5824" s="368" t="s">
        <v>19634</v>
      </c>
      <c r="E5824" s="367" t="s">
        <v>19253</v>
      </c>
      <c r="F5824" s="367" t="s">
        <v>19635</v>
      </c>
      <c r="G5824" s="367" t="s">
        <v>19636</v>
      </c>
    </row>
    <row r="5825" spans="1:7" ht="22.5">
      <c r="A5825" s="366" t="str">
        <f t="shared" si="90"/>
        <v>SINAPI 95703</v>
      </c>
      <c r="B5825" s="367" t="s">
        <v>8324</v>
      </c>
      <c r="C5825" s="367" t="s">
        <v>19637</v>
      </c>
      <c r="D5825" s="368" t="s">
        <v>19638</v>
      </c>
      <c r="E5825" s="367" t="s">
        <v>19253</v>
      </c>
      <c r="F5825" s="367" t="s">
        <v>12528</v>
      </c>
      <c r="G5825" s="367" t="s">
        <v>14947</v>
      </c>
    </row>
    <row r="5826" spans="1:7" ht="22.5">
      <c r="A5826" s="366" t="str">
        <f t="shared" si="90"/>
        <v>SINAPI 95709</v>
      </c>
      <c r="B5826" s="367" t="s">
        <v>8324</v>
      </c>
      <c r="C5826" s="367" t="s">
        <v>19639</v>
      </c>
      <c r="D5826" s="368" t="s">
        <v>19640</v>
      </c>
      <c r="E5826" s="367" t="s">
        <v>19253</v>
      </c>
      <c r="F5826" s="367" t="s">
        <v>19641</v>
      </c>
      <c r="G5826" s="367" t="s">
        <v>19642</v>
      </c>
    </row>
    <row r="5827" spans="1:7" ht="22.5">
      <c r="A5827" s="366" t="str">
        <f t="shared" si="90"/>
        <v>SINAPI 95715</v>
      </c>
      <c r="B5827" s="367" t="s">
        <v>8324</v>
      </c>
      <c r="C5827" s="367" t="s">
        <v>19643</v>
      </c>
      <c r="D5827" s="368" t="s">
        <v>19644</v>
      </c>
      <c r="E5827" s="367" t="s">
        <v>19253</v>
      </c>
      <c r="F5827" s="367" t="s">
        <v>19645</v>
      </c>
      <c r="G5827" s="367" t="s">
        <v>19646</v>
      </c>
    </row>
    <row r="5828" spans="1:7" ht="33.75">
      <c r="A5828" s="366" t="str">
        <f t="shared" si="90"/>
        <v>SINAPI 95721</v>
      </c>
      <c r="B5828" s="367" t="s">
        <v>8324</v>
      </c>
      <c r="C5828" s="367" t="s">
        <v>19647</v>
      </c>
      <c r="D5828" s="368" t="s">
        <v>19648</v>
      </c>
      <c r="E5828" s="367" t="s">
        <v>19253</v>
      </c>
      <c r="F5828" s="367" t="s">
        <v>19649</v>
      </c>
      <c r="G5828" s="367" t="s">
        <v>19650</v>
      </c>
    </row>
    <row r="5829" spans="1:7" ht="22.5">
      <c r="A5829" s="366" t="str">
        <f t="shared" si="90"/>
        <v>SINAPI 95873</v>
      </c>
      <c r="B5829" s="367" t="s">
        <v>8324</v>
      </c>
      <c r="C5829" s="367" t="s">
        <v>19651</v>
      </c>
      <c r="D5829" s="368" t="s">
        <v>19652</v>
      </c>
      <c r="E5829" s="367" t="s">
        <v>19253</v>
      </c>
      <c r="F5829" s="367" t="s">
        <v>10754</v>
      </c>
      <c r="G5829" s="367" t="s">
        <v>10754</v>
      </c>
    </row>
    <row r="5830" spans="1:7" ht="22.5">
      <c r="A5830" s="366" t="str">
        <f t="shared" si="90"/>
        <v>SINAPI 96014</v>
      </c>
      <c r="B5830" s="367" t="s">
        <v>8324</v>
      </c>
      <c r="C5830" s="367" t="s">
        <v>19653</v>
      </c>
      <c r="D5830" s="368" t="s">
        <v>19654</v>
      </c>
      <c r="E5830" s="367" t="s">
        <v>19253</v>
      </c>
      <c r="F5830" s="367" t="s">
        <v>19655</v>
      </c>
      <c r="G5830" s="367" t="s">
        <v>19656</v>
      </c>
    </row>
    <row r="5831" spans="1:7" ht="22.5">
      <c r="A5831" s="366" t="str">
        <f t="shared" ref="A5831:A5894" si="91">CONCATENAR</f>
        <v>SINAPI 96021</v>
      </c>
      <c r="B5831" s="367" t="s">
        <v>8324</v>
      </c>
      <c r="C5831" s="367" t="s">
        <v>19657</v>
      </c>
      <c r="D5831" s="368" t="s">
        <v>19658</v>
      </c>
      <c r="E5831" s="367" t="s">
        <v>19253</v>
      </c>
      <c r="F5831" s="367" t="s">
        <v>19659</v>
      </c>
      <c r="G5831" s="367" t="s">
        <v>19660</v>
      </c>
    </row>
    <row r="5832" spans="1:7" ht="22.5">
      <c r="A5832" s="366" t="str">
        <f t="shared" si="91"/>
        <v>SINAPI 96029</v>
      </c>
      <c r="B5832" s="367" t="s">
        <v>8324</v>
      </c>
      <c r="C5832" s="367" t="s">
        <v>19661</v>
      </c>
      <c r="D5832" s="368" t="s">
        <v>19662</v>
      </c>
      <c r="E5832" s="367" t="s">
        <v>19253</v>
      </c>
      <c r="F5832" s="367" t="s">
        <v>19663</v>
      </c>
      <c r="G5832" s="367" t="s">
        <v>19664</v>
      </c>
    </row>
    <row r="5833" spans="1:7" ht="22.5">
      <c r="A5833" s="366" t="str">
        <f t="shared" si="91"/>
        <v>SINAPI 96036</v>
      </c>
      <c r="B5833" s="367" t="s">
        <v>8324</v>
      </c>
      <c r="C5833" s="367" t="s">
        <v>19665</v>
      </c>
      <c r="D5833" s="368" t="s">
        <v>19666</v>
      </c>
      <c r="E5833" s="367" t="s">
        <v>19253</v>
      </c>
      <c r="F5833" s="367" t="s">
        <v>19667</v>
      </c>
      <c r="G5833" s="367" t="s">
        <v>19668</v>
      </c>
    </row>
    <row r="5834" spans="1:7" ht="22.5">
      <c r="A5834" s="366" t="str">
        <f t="shared" si="91"/>
        <v>SINAPI 96155</v>
      </c>
      <c r="B5834" s="367" t="s">
        <v>8324</v>
      </c>
      <c r="C5834" s="367" t="s">
        <v>19669</v>
      </c>
      <c r="D5834" s="368" t="s">
        <v>19670</v>
      </c>
      <c r="E5834" s="367" t="s">
        <v>19253</v>
      </c>
      <c r="F5834" s="367" t="s">
        <v>19671</v>
      </c>
      <c r="G5834" s="367" t="s">
        <v>19672</v>
      </c>
    </row>
    <row r="5835" spans="1:7" ht="22.5">
      <c r="A5835" s="366" t="str">
        <f t="shared" si="91"/>
        <v>SINAPI 96156</v>
      </c>
      <c r="B5835" s="367" t="s">
        <v>8324</v>
      </c>
      <c r="C5835" s="367" t="s">
        <v>19673</v>
      </c>
      <c r="D5835" s="368" t="s">
        <v>19674</v>
      </c>
      <c r="E5835" s="367" t="s">
        <v>19253</v>
      </c>
      <c r="F5835" s="367" t="s">
        <v>10574</v>
      </c>
      <c r="G5835" s="367" t="s">
        <v>15064</v>
      </c>
    </row>
    <row r="5836" spans="1:7" ht="22.5">
      <c r="A5836" s="366" t="str">
        <f t="shared" si="91"/>
        <v>SINAPI 96159</v>
      </c>
      <c r="B5836" s="367" t="s">
        <v>8324</v>
      </c>
      <c r="C5836" s="367" t="s">
        <v>19675</v>
      </c>
      <c r="D5836" s="368" t="s">
        <v>19676</v>
      </c>
      <c r="E5836" s="367" t="s">
        <v>19253</v>
      </c>
      <c r="F5836" s="367" t="s">
        <v>19677</v>
      </c>
      <c r="G5836" s="367" t="s">
        <v>10211</v>
      </c>
    </row>
    <row r="5837" spans="1:7" ht="22.5">
      <c r="A5837" s="366" t="str">
        <f t="shared" si="91"/>
        <v>SINAPI 96246</v>
      </c>
      <c r="B5837" s="367" t="s">
        <v>8324</v>
      </c>
      <c r="C5837" s="367" t="s">
        <v>19678</v>
      </c>
      <c r="D5837" s="368" t="s">
        <v>19679</v>
      </c>
      <c r="E5837" s="367" t="s">
        <v>19253</v>
      </c>
      <c r="F5837" s="367" t="s">
        <v>19680</v>
      </c>
      <c r="G5837" s="367" t="s">
        <v>19681</v>
      </c>
    </row>
    <row r="5838" spans="1:7" ht="22.5">
      <c r="A5838" s="366" t="str">
        <f t="shared" si="91"/>
        <v>SINAPI 96302</v>
      </c>
      <c r="B5838" s="367" t="s">
        <v>8324</v>
      </c>
      <c r="C5838" s="367" t="s">
        <v>19682</v>
      </c>
      <c r="D5838" s="368" t="s">
        <v>19683</v>
      </c>
      <c r="E5838" s="367" t="s">
        <v>19253</v>
      </c>
      <c r="F5838" s="367" t="s">
        <v>19684</v>
      </c>
      <c r="G5838" s="367" t="s">
        <v>19685</v>
      </c>
    </row>
    <row r="5839" spans="1:7" ht="22.5">
      <c r="A5839" s="366" t="str">
        <f t="shared" si="91"/>
        <v>SINAPI 96308</v>
      </c>
      <c r="B5839" s="367" t="s">
        <v>8324</v>
      </c>
      <c r="C5839" s="367" t="s">
        <v>19686</v>
      </c>
      <c r="D5839" s="368" t="s">
        <v>19687</v>
      </c>
      <c r="E5839" s="367" t="s">
        <v>19253</v>
      </c>
      <c r="F5839" s="367" t="s">
        <v>14779</v>
      </c>
      <c r="G5839" s="367" t="s">
        <v>14779</v>
      </c>
    </row>
    <row r="5840" spans="1:7" ht="22.5">
      <c r="A5840" s="366" t="str">
        <f t="shared" si="91"/>
        <v>SINAPI 96464</v>
      </c>
      <c r="B5840" s="367" t="s">
        <v>8324</v>
      </c>
      <c r="C5840" s="367" t="s">
        <v>19688</v>
      </c>
      <c r="D5840" s="368" t="s">
        <v>19689</v>
      </c>
      <c r="E5840" s="367" t="s">
        <v>19253</v>
      </c>
      <c r="F5840" s="367" t="s">
        <v>19690</v>
      </c>
      <c r="G5840" s="367" t="s">
        <v>19691</v>
      </c>
    </row>
    <row r="5841" spans="1:7" ht="22.5">
      <c r="A5841" s="366" t="str">
        <f t="shared" si="91"/>
        <v>SINAPI 98765</v>
      </c>
      <c r="B5841" s="367" t="s">
        <v>8324</v>
      </c>
      <c r="C5841" s="367" t="s">
        <v>19692</v>
      </c>
      <c r="D5841" s="368" t="s">
        <v>19693</v>
      </c>
      <c r="E5841" s="367" t="s">
        <v>19253</v>
      </c>
      <c r="F5841" s="367" t="s">
        <v>8449</v>
      </c>
      <c r="G5841" s="367" t="s">
        <v>8449</v>
      </c>
    </row>
    <row r="5842" spans="1:7" ht="22.5">
      <c r="A5842" s="366" t="str">
        <f t="shared" si="91"/>
        <v>SINAPI 99834</v>
      </c>
      <c r="B5842" s="367" t="s">
        <v>8324</v>
      </c>
      <c r="C5842" s="367" t="s">
        <v>19694</v>
      </c>
      <c r="D5842" s="368" t="s">
        <v>19695</v>
      </c>
      <c r="E5842" s="367" t="s">
        <v>19253</v>
      </c>
      <c r="F5842" s="367" t="s">
        <v>9763</v>
      </c>
      <c r="G5842" s="367" t="s">
        <v>9763</v>
      </c>
    </row>
    <row r="5843" spans="1:7" ht="22.5">
      <c r="A5843" s="366" t="str">
        <f t="shared" si="91"/>
        <v>SINAPI 100642</v>
      </c>
      <c r="B5843" s="367" t="s">
        <v>8324</v>
      </c>
      <c r="C5843" s="367" t="s">
        <v>19696</v>
      </c>
      <c r="D5843" s="368" t="s">
        <v>19697</v>
      </c>
      <c r="E5843" s="367" t="s">
        <v>19253</v>
      </c>
      <c r="F5843" s="367" t="s">
        <v>19698</v>
      </c>
      <c r="G5843" s="367" t="s">
        <v>19699</v>
      </c>
    </row>
    <row r="5844" spans="1:7">
      <c r="A5844" s="366" t="str">
        <f t="shared" si="91"/>
        <v>SINAPI 100648</v>
      </c>
      <c r="B5844" s="367" t="s">
        <v>8324</v>
      </c>
      <c r="C5844" s="367" t="s">
        <v>19700</v>
      </c>
      <c r="D5844" s="368" t="s">
        <v>19701</v>
      </c>
      <c r="E5844" s="367" t="s">
        <v>19253</v>
      </c>
      <c r="F5844" s="367" t="s">
        <v>19702</v>
      </c>
      <c r="G5844" s="367" t="s">
        <v>19703</v>
      </c>
    </row>
    <row r="5845" spans="1:7" ht="22.5">
      <c r="A5845" s="366" t="str">
        <f t="shared" si="91"/>
        <v>SINAPI 5089</v>
      </c>
      <c r="B5845" s="367" t="s">
        <v>8324</v>
      </c>
      <c r="C5845" s="367" t="s">
        <v>19704</v>
      </c>
      <c r="D5845" s="368" t="s">
        <v>19705</v>
      </c>
      <c r="E5845" s="367" t="s">
        <v>8344</v>
      </c>
      <c r="F5845" s="367" t="s">
        <v>14623</v>
      </c>
      <c r="G5845" s="367" t="s">
        <v>14623</v>
      </c>
    </row>
    <row r="5846" spans="1:7" ht="22.5">
      <c r="A5846" s="366" t="str">
        <f t="shared" si="91"/>
        <v>SINAPI 5627</v>
      </c>
      <c r="B5846" s="367" t="s">
        <v>8324</v>
      </c>
      <c r="C5846" s="367" t="s">
        <v>19706</v>
      </c>
      <c r="D5846" s="368" t="s">
        <v>19707</v>
      </c>
      <c r="E5846" s="367" t="s">
        <v>8344</v>
      </c>
      <c r="F5846" s="367" t="s">
        <v>19708</v>
      </c>
      <c r="G5846" s="367" t="s">
        <v>19708</v>
      </c>
    </row>
    <row r="5847" spans="1:7" ht="22.5">
      <c r="A5847" s="366" t="str">
        <f t="shared" si="91"/>
        <v>SINAPI 5628</v>
      </c>
      <c r="B5847" s="367" t="s">
        <v>8324</v>
      </c>
      <c r="C5847" s="367" t="s">
        <v>19709</v>
      </c>
      <c r="D5847" s="368" t="s">
        <v>19710</v>
      </c>
      <c r="E5847" s="367" t="s">
        <v>8344</v>
      </c>
      <c r="F5847" s="367" t="s">
        <v>8614</v>
      </c>
      <c r="G5847" s="367" t="s">
        <v>8614</v>
      </c>
    </row>
    <row r="5848" spans="1:7" ht="22.5">
      <c r="A5848" s="366" t="str">
        <f t="shared" si="91"/>
        <v>SINAPI 5629</v>
      </c>
      <c r="B5848" s="367" t="s">
        <v>8324</v>
      </c>
      <c r="C5848" s="367" t="s">
        <v>19711</v>
      </c>
      <c r="D5848" s="368" t="s">
        <v>19712</v>
      </c>
      <c r="E5848" s="367" t="s">
        <v>8344</v>
      </c>
      <c r="F5848" s="367" t="s">
        <v>16740</v>
      </c>
      <c r="G5848" s="367" t="s">
        <v>16740</v>
      </c>
    </row>
    <row r="5849" spans="1:7" ht="22.5">
      <c r="A5849" s="366" t="str">
        <f t="shared" si="91"/>
        <v>SINAPI 5630</v>
      </c>
      <c r="B5849" s="367" t="s">
        <v>8324</v>
      </c>
      <c r="C5849" s="367" t="s">
        <v>19713</v>
      </c>
      <c r="D5849" s="368" t="s">
        <v>19714</v>
      </c>
      <c r="E5849" s="367" t="s">
        <v>8344</v>
      </c>
      <c r="F5849" s="367" t="s">
        <v>19715</v>
      </c>
      <c r="G5849" s="367" t="s">
        <v>19715</v>
      </c>
    </row>
    <row r="5850" spans="1:7" ht="22.5">
      <c r="A5850" s="366" t="str">
        <f t="shared" si="91"/>
        <v>SINAPI 5658</v>
      </c>
      <c r="B5850" s="367" t="s">
        <v>8324</v>
      </c>
      <c r="C5850" s="367" t="s">
        <v>19716</v>
      </c>
      <c r="D5850" s="368" t="s">
        <v>19717</v>
      </c>
      <c r="E5850" s="367" t="s">
        <v>8344</v>
      </c>
      <c r="F5850" s="367" t="s">
        <v>9934</v>
      </c>
      <c r="G5850" s="367" t="s">
        <v>9934</v>
      </c>
    </row>
    <row r="5851" spans="1:7" ht="33.75">
      <c r="A5851" s="366" t="str">
        <f t="shared" si="91"/>
        <v>SINAPI 5664</v>
      </c>
      <c r="B5851" s="367" t="s">
        <v>8324</v>
      </c>
      <c r="C5851" s="367" t="s">
        <v>19718</v>
      </c>
      <c r="D5851" s="368" t="s">
        <v>19719</v>
      </c>
      <c r="E5851" s="367" t="s">
        <v>8344</v>
      </c>
      <c r="F5851" s="367" t="s">
        <v>16676</v>
      </c>
      <c r="G5851" s="367" t="s">
        <v>16676</v>
      </c>
    </row>
    <row r="5852" spans="1:7" ht="33.75">
      <c r="A5852" s="366" t="str">
        <f t="shared" si="91"/>
        <v>SINAPI 5667</v>
      </c>
      <c r="B5852" s="367" t="s">
        <v>8324</v>
      </c>
      <c r="C5852" s="367" t="s">
        <v>19720</v>
      </c>
      <c r="D5852" s="368" t="s">
        <v>19721</v>
      </c>
      <c r="E5852" s="367" t="s">
        <v>8344</v>
      </c>
      <c r="F5852" s="367" t="s">
        <v>14129</v>
      </c>
      <c r="G5852" s="367" t="s">
        <v>14129</v>
      </c>
    </row>
    <row r="5853" spans="1:7" ht="33.75">
      <c r="A5853" s="366" t="str">
        <f t="shared" si="91"/>
        <v>SINAPI 5668</v>
      </c>
      <c r="B5853" s="367" t="s">
        <v>8324</v>
      </c>
      <c r="C5853" s="367" t="s">
        <v>19722</v>
      </c>
      <c r="D5853" s="368" t="s">
        <v>19723</v>
      </c>
      <c r="E5853" s="367" t="s">
        <v>8344</v>
      </c>
      <c r="F5853" s="367" t="s">
        <v>19724</v>
      </c>
      <c r="G5853" s="367" t="s">
        <v>19724</v>
      </c>
    </row>
    <row r="5854" spans="1:7" ht="22.5">
      <c r="A5854" s="366" t="str">
        <f t="shared" si="91"/>
        <v>SINAPI 5674</v>
      </c>
      <c r="B5854" s="367" t="s">
        <v>8324</v>
      </c>
      <c r="C5854" s="367" t="s">
        <v>19725</v>
      </c>
      <c r="D5854" s="368" t="s">
        <v>19726</v>
      </c>
      <c r="E5854" s="367" t="s">
        <v>8344</v>
      </c>
      <c r="F5854" s="367" t="s">
        <v>19727</v>
      </c>
      <c r="G5854" s="367" t="s">
        <v>19727</v>
      </c>
    </row>
    <row r="5855" spans="1:7" ht="22.5">
      <c r="A5855" s="366" t="str">
        <f t="shared" si="91"/>
        <v>SINAPI 5692</v>
      </c>
      <c r="B5855" s="367" t="s">
        <v>8324</v>
      </c>
      <c r="C5855" s="367" t="s">
        <v>19728</v>
      </c>
      <c r="D5855" s="368" t="s">
        <v>19729</v>
      </c>
      <c r="E5855" s="367" t="s">
        <v>8344</v>
      </c>
      <c r="F5855" s="367" t="s">
        <v>14784</v>
      </c>
      <c r="G5855" s="367" t="s">
        <v>14784</v>
      </c>
    </row>
    <row r="5856" spans="1:7" ht="22.5">
      <c r="A5856" s="366" t="str">
        <f t="shared" si="91"/>
        <v>SINAPI 5693</v>
      </c>
      <c r="B5856" s="367" t="s">
        <v>8324</v>
      </c>
      <c r="C5856" s="367" t="s">
        <v>19730</v>
      </c>
      <c r="D5856" s="368" t="s">
        <v>19731</v>
      </c>
      <c r="E5856" s="367" t="s">
        <v>8344</v>
      </c>
      <c r="F5856" s="367" t="s">
        <v>11221</v>
      </c>
      <c r="G5856" s="367" t="s">
        <v>11221</v>
      </c>
    </row>
    <row r="5857" spans="1:7" ht="22.5">
      <c r="A5857" s="366" t="str">
        <f t="shared" si="91"/>
        <v>SINAPI 5695</v>
      </c>
      <c r="B5857" s="367" t="s">
        <v>8324</v>
      </c>
      <c r="C5857" s="367" t="s">
        <v>19732</v>
      </c>
      <c r="D5857" s="368" t="s">
        <v>19733</v>
      </c>
      <c r="E5857" s="367" t="s">
        <v>8344</v>
      </c>
      <c r="F5857" s="367" t="s">
        <v>19734</v>
      </c>
      <c r="G5857" s="367" t="s">
        <v>19734</v>
      </c>
    </row>
    <row r="5858" spans="1:7" ht="22.5">
      <c r="A5858" s="366" t="str">
        <f t="shared" si="91"/>
        <v>SINAPI 5703</v>
      </c>
      <c r="B5858" s="367" t="s">
        <v>8324</v>
      </c>
      <c r="C5858" s="367" t="s">
        <v>19735</v>
      </c>
      <c r="D5858" s="368" t="s">
        <v>19736</v>
      </c>
      <c r="E5858" s="367" t="s">
        <v>8344</v>
      </c>
      <c r="F5858" s="367" t="s">
        <v>11164</v>
      </c>
      <c r="G5858" s="367" t="s">
        <v>11164</v>
      </c>
    </row>
    <row r="5859" spans="1:7" ht="33.75">
      <c r="A5859" s="366" t="str">
        <f t="shared" si="91"/>
        <v>SINAPI 5705</v>
      </c>
      <c r="B5859" s="367" t="s">
        <v>8324</v>
      </c>
      <c r="C5859" s="367" t="s">
        <v>19737</v>
      </c>
      <c r="D5859" s="368" t="s">
        <v>19738</v>
      </c>
      <c r="E5859" s="367" t="s">
        <v>8344</v>
      </c>
      <c r="F5859" s="367" t="s">
        <v>19739</v>
      </c>
      <c r="G5859" s="367" t="s">
        <v>19739</v>
      </c>
    </row>
    <row r="5860" spans="1:7">
      <c r="A5860" s="366" t="str">
        <f t="shared" si="91"/>
        <v>SINAPI 5707</v>
      </c>
      <c r="B5860" s="367" t="s">
        <v>8324</v>
      </c>
      <c r="C5860" s="367" t="s">
        <v>19740</v>
      </c>
      <c r="D5860" s="368" t="s">
        <v>19741</v>
      </c>
      <c r="E5860" s="367" t="s">
        <v>8344</v>
      </c>
      <c r="F5860" s="367" t="s">
        <v>19742</v>
      </c>
      <c r="G5860" s="367" t="s">
        <v>19742</v>
      </c>
    </row>
    <row r="5861" spans="1:7" ht="22.5">
      <c r="A5861" s="366" t="str">
        <f t="shared" si="91"/>
        <v>SINAPI 5710</v>
      </c>
      <c r="B5861" s="367" t="s">
        <v>8324</v>
      </c>
      <c r="C5861" s="367" t="s">
        <v>19743</v>
      </c>
      <c r="D5861" s="368" t="s">
        <v>19744</v>
      </c>
      <c r="E5861" s="367" t="s">
        <v>8344</v>
      </c>
      <c r="F5861" s="367" t="s">
        <v>19745</v>
      </c>
      <c r="G5861" s="367" t="s">
        <v>19745</v>
      </c>
    </row>
    <row r="5862" spans="1:7" ht="22.5">
      <c r="A5862" s="366" t="str">
        <f t="shared" si="91"/>
        <v>SINAPI 5711</v>
      </c>
      <c r="B5862" s="367" t="s">
        <v>8324</v>
      </c>
      <c r="C5862" s="367" t="s">
        <v>19746</v>
      </c>
      <c r="D5862" s="368" t="s">
        <v>19747</v>
      </c>
      <c r="E5862" s="367" t="s">
        <v>8344</v>
      </c>
      <c r="F5862" s="367" t="s">
        <v>19748</v>
      </c>
      <c r="G5862" s="367" t="s">
        <v>19748</v>
      </c>
    </row>
    <row r="5863" spans="1:7">
      <c r="A5863" s="366" t="str">
        <f t="shared" si="91"/>
        <v>SINAPI 5714</v>
      </c>
      <c r="B5863" s="367" t="s">
        <v>8324</v>
      </c>
      <c r="C5863" s="367" t="s">
        <v>19749</v>
      </c>
      <c r="D5863" s="368" t="s">
        <v>19750</v>
      </c>
      <c r="E5863" s="367" t="s">
        <v>8344</v>
      </c>
      <c r="F5863" s="367" t="s">
        <v>16670</v>
      </c>
      <c r="G5863" s="367" t="s">
        <v>16670</v>
      </c>
    </row>
    <row r="5864" spans="1:7" ht="22.5">
      <c r="A5864" s="366" t="str">
        <f t="shared" si="91"/>
        <v>SINAPI 5715</v>
      </c>
      <c r="B5864" s="367" t="s">
        <v>8324</v>
      </c>
      <c r="C5864" s="367" t="s">
        <v>19751</v>
      </c>
      <c r="D5864" s="368" t="s">
        <v>19752</v>
      </c>
      <c r="E5864" s="367" t="s">
        <v>8344</v>
      </c>
      <c r="F5864" s="367" t="s">
        <v>19753</v>
      </c>
      <c r="G5864" s="367" t="s">
        <v>19753</v>
      </c>
    </row>
    <row r="5865" spans="1:7" ht="22.5">
      <c r="A5865" s="366" t="str">
        <f t="shared" si="91"/>
        <v>SINAPI 5718</v>
      </c>
      <c r="B5865" s="367" t="s">
        <v>8324</v>
      </c>
      <c r="C5865" s="367" t="s">
        <v>19754</v>
      </c>
      <c r="D5865" s="368" t="s">
        <v>19755</v>
      </c>
      <c r="E5865" s="367" t="s">
        <v>8344</v>
      </c>
      <c r="F5865" s="367" t="s">
        <v>19756</v>
      </c>
      <c r="G5865" s="367" t="s">
        <v>19756</v>
      </c>
    </row>
    <row r="5866" spans="1:7" ht="22.5">
      <c r="A5866" s="366" t="str">
        <f t="shared" si="91"/>
        <v>SINAPI 5721</v>
      </c>
      <c r="B5866" s="367" t="s">
        <v>8324</v>
      </c>
      <c r="C5866" s="367" t="s">
        <v>19757</v>
      </c>
      <c r="D5866" s="368" t="s">
        <v>19758</v>
      </c>
      <c r="E5866" s="367" t="s">
        <v>8344</v>
      </c>
      <c r="F5866" s="367" t="s">
        <v>19759</v>
      </c>
      <c r="G5866" s="367" t="s">
        <v>19759</v>
      </c>
    </row>
    <row r="5867" spans="1:7" ht="22.5">
      <c r="A5867" s="366" t="str">
        <f t="shared" si="91"/>
        <v>SINAPI 5722</v>
      </c>
      <c r="B5867" s="367" t="s">
        <v>8324</v>
      </c>
      <c r="C5867" s="367" t="s">
        <v>19760</v>
      </c>
      <c r="D5867" s="368" t="s">
        <v>19761</v>
      </c>
      <c r="E5867" s="367" t="s">
        <v>8344</v>
      </c>
      <c r="F5867" s="367" t="s">
        <v>19762</v>
      </c>
      <c r="G5867" s="367" t="s">
        <v>19762</v>
      </c>
    </row>
    <row r="5868" spans="1:7" ht="22.5">
      <c r="A5868" s="366" t="str">
        <f t="shared" si="91"/>
        <v>SINAPI 5724</v>
      </c>
      <c r="B5868" s="367" t="s">
        <v>8324</v>
      </c>
      <c r="C5868" s="367" t="s">
        <v>19763</v>
      </c>
      <c r="D5868" s="368" t="s">
        <v>19764</v>
      </c>
      <c r="E5868" s="367" t="s">
        <v>8344</v>
      </c>
      <c r="F5868" s="367" t="s">
        <v>8802</v>
      </c>
      <c r="G5868" s="367" t="s">
        <v>8802</v>
      </c>
    </row>
    <row r="5869" spans="1:7" ht="22.5">
      <c r="A5869" s="366" t="str">
        <f t="shared" si="91"/>
        <v>SINAPI 5727</v>
      </c>
      <c r="B5869" s="367" t="s">
        <v>8324</v>
      </c>
      <c r="C5869" s="367" t="s">
        <v>19765</v>
      </c>
      <c r="D5869" s="368" t="s">
        <v>19766</v>
      </c>
      <c r="E5869" s="367" t="s">
        <v>8344</v>
      </c>
      <c r="F5869" s="367" t="s">
        <v>9800</v>
      </c>
      <c r="G5869" s="367" t="s">
        <v>9800</v>
      </c>
    </row>
    <row r="5870" spans="1:7" ht="22.5">
      <c r="A5870" s="366" t="str">
        <f t="shared" si="91"/>
        <v>SINAPI 5729</v>
      </c>
      <c r="B5870" s="367" t="s">
        <v>8324</v>
      </c>
      <c r="C5870" s="367" t="s">
        <v>19767</v>
      </c>
      <c r="D5870" s="368" t="s">
        <v>19768</v>
      </c>
      <c r="E5870" s="367" t="s">
        <v>8344</v>
      </c>
      <c r="F5870" s="367" t="s">
        <v>19769</v>
      </c>
      <c r="G5870" s="367" t="s">
        <v>19769</v>
      </c>
    </row>
    <row r="5871" spans="1:7" ht="22.5">
      <c r="A5871" s="366" t="str">
        <f t="shared" si="91"/>
        <v>SINAPI 5730</v>
      </c>
      <c r="B5871" s="367" t="s">
        <v>8324</v>
      </c>
      <c r="C5871" s="367" t="s">
        <v>19770</v>
      </c>
      <c r="D5871" s="368" t="s">
        <v>19771</v>
      </c>
      <c r="E5871" s="367" t="s">
        <v>8344</v>
      </c>
      <c r="F5871" s="367" t="s">
        <v>17693</v>
      </c>
      <c r="G5871" s="367" t="s">
        <v>17693</v>
      </c>
    </row>
    <row r="5872" spans="1:7" ht="33.75">
      <c r="A5872" s="366" t="str">
        <f t="shared" si="91"/>
        <v>SINAPI 5735</v>
      </c>
      <c r="B5872" s="367" t="s">
        <v>8324</v>
      </c>
      <c r="C5872" s="367" t="s">
        <v>19772</v>
      </c>
      <c r="D5872" s="368" t="s">
        <v>19773</v>
      </c>
      <c r="E5872" s="367" t="s">
        <v>8344</v>
      </c>
      <c r="F5872" s="367" t="s">
        <v>19774</v>
      </c>
      <c r="G5872" s="367" t="s">
        <v>19774</v>
      </c>
    </row>
    <row r="5873" spans="1:7" ht="33.75">
      <c r="A5873" s="366" t="str">
        <f t="shared" si="91"/>
        <v>SINAPI 5736</v>
      </c>
      <c r="B5873" s="367" t="s">
        <v>8324</v>
      </c>
      <c r="C5873" s="367" t="s">
        <v>19775</v>
      </c>
      <c r="D5873" s="368" t="s">
        <v>19776</v>
      </c>
      <c r="E5873" s="367" t="s">
        <v>8344</v>
      </c>
      <c r="F5873" s="367" t="s">
        <v>15152</v>
      </c>
      <c r="G5873" s="367" t="s">
        <v>15152</v>
      </c>
    </row>
    <row r="5874" spans="1:7" ht="22.5">
      <c r="A5874" s="366" t="str">
        <f t="shared" si="91"/>
        <v>SINAPI 5738</v>
      </c>
      <c r="B5874" s="367" t="s">
        <v>8324</v>
      </c>
      <c r="C5874" s="367" t="s">
        <v>19777</v>
      </c>
      <c r="D5874" s="368" t="s">
        <v>19778</v>
      </c>
      <c r="E5874" s="367" t="s">
        <v>8344</v>
      </c>
      <c r="F5874" s="367" t="s">
        <v>17121</v>
      </c>
      <c r="G5874" s="367" t="s">
        <v>17121</v>
      </c>
    </row>
    <row r="5875" spans="1:7" ht="22.5">
      <c r="A5875" s="366" t="str">
        <f t="shared" si="91"/>
        <v>SINAPI 5739</v>
      </c>
      <c r="B5875" s="367" t="s">
        <v>8324</v>
      </c>
      <c r="C5875" s="367" t="s">
        <v>19779</v>
      </c>
      <c r="D5875" s="368" t="s">
        <v>19780</v>
      </c>
      <c r="E5875" s="367" t="s">
        <v>8344</v>
      </c>
      <c r="F5875" s="367" t="s">
        <v>17530</v>
      </c>
      <c r="G5875" s="367" t="s">
        <v>17530</v>
      </c>
    </row>
    <row r="5876" spans="1:7" ht="22.5">
      <c r="A5876" s="366" t="str">
        <f t="shared" si="91"/>
        <v>SINAPI 5741</v>
      </c>
      <c r="B5876" s="367" t="s">
        <v>8324</v>
      </c>
      <c r="C5876" s="367" t="s">
        <v>19781</v>
      </c>
      <c r="D5876" s="368" t="s">
        <v>19782</v>
      </c>
      <c r="E5876" s="367" t="s">
        <v>8344</v>
      </c>
      <c r="F5876" s="367" t="s">
        <v>19783</v>
      </c>
      <c r="G5876" s="367" t="s">
        <v>19783</v>
      </c>
    </row>
    <row r="5877" spans="1:7" ht="33.75">
      <c r="A5877" s="366" t="str">
        <f t="shared" si="91"/>
        <v>SINAPI 5742</v>
      </c>
      <c r="B5877" s="367" t="s">
        <v>8324</v>
      </c>
      <c r="C5877" s="367" t="s">
        <v>19784</v>
      </c>
      <c r="D5877" s="368" t="s">
        <v>19785</v>
      </c>
      <c r="E5877" s="367" t="s">
        <v>8344</v>
      </c>
      <c r="F5877" s="367" t="s">
        <v>19786</v>
      </c>
      <c r="G5877" s="367" t="s">
        <v>19786</v>
      </c>
    </row>
    <row r="5878" spans="1:7" ht="22.5">
      <c r="A5878" s="366" t="str">
        <f t="shared" si="91"/>
        <v>SINAPI 5747</v>
      </c>
      <c r="B5878" s="367" t="s">
        <v>8324</v>
      </c>
      <c r="C5878" s="367" t="s">
        <v>19787</v>
      </c>
      <c r="D5878" s="368" t="s">
        <v>19788</v>
      </c>
      <c r="E5878" s="367" t="s">
        <v>8344</v>
      </c>
      <c r="F5878" s="367" t="s">
        <v>19789</v>
      </c>
      <c r="G5878" s="367" t="s">
        <v>19789</v>
      </c>
    </row>
    <row r="5879" spans="1:7" ht="22.5">
      <c r="A5879" s="366" t="str">
        <f t="shared" si="91"/>
        <v>SINAPI 5751</v>
      </c>
      <c r="B5879" s="367" t="s">
        <v>8324</v>
      </c>
      <c r="C5879" s="367" t="s">
        <v>19790</v>
      </c>
      <c r="D5879" s="368" t="s">
        <v>19791</v>
      </c>
      <c r="E5879" s="367" t="s">
        <v>8344</v>
      </c>
      <c r="F5879" s="367" t="s">
        <v>19792</v>
      </c>
      <c r="G5879" s="367" t="s">
        <v>19792</v>
      </c>
    </row>
    <row r="5880" spans="1:7" ht="22.5">
      <c r="A5880" s="366" t="str">
        <f t="shared" si="91"/>
        <v>SINAPI 5754</v>
      </c>
      <c r="B5880" s="367" t="s">
        <v>8324</v>
      </c>
      <c r="C5880" s="367" t="s">
        <v>19793</v>
      </c>
      <c r="D5880" s="368" t="s">
        <v>19794</v>
      </c>
      <c r="E5880" s="367" t="s">
        <v>8344</v>
      </c>
      <c r="F5880" s="367" t="s">
        <v>19795</v>
      </c>
      <c r="G5880" s="367" t="s">
        <v>19795</v>
      </c>
    </row>
    <row r="5881" spans="1:7" ht="33.75">
      <c r="A5881" s="366" t="str">
        <f t="shared" si="91"/>
        <v>SINAPI 5763</v>
      </c>
      <c r="B5881" s="367" t="s">
        <v>8324</v>
      </c>
      <c r="C5881" s="367" t="s">
        <v>19796</v>
      </c>
      <c r="D5881" s="368" t="s">
        <v>19797</v>
      </c>
      <c r="E5881" s="367" t="s">
        <v>8344</v>
      </c>
      <c r="F5881" s="367" t="s">
        <v>19798</v>
      </c>
      <c r="G5881" s="367" t="s">
        <v>19798</v>
      </c>
    </row>
    <row r="5882" spans="1:7" ht="22.5">
      <c r="A5882" s="366" t="str">
        <f t="shared" si="91"/>
        <v>SINAPI 5765</v>
      </c>
      <c r="B5882" s="367" t="s">
        <v>8324</v>
      </c>
      <c r="C5882" s="367" t="s">
        <v>19799</v>
      </c>
      <c r="D5882" s="368" t="s">
        <v>19800</v>
      </c>
      <c r="E5882" s="367" t="s">
        <v>8344</v>
      </c>
      <c r="F5882" s="367" t="s">
        <v>14330</v>
      </c>
      <c r="G5882" s="367" t="s">
        <v>14330</v>
      </c>
    </row>
    <row r="5883" spans="1:7" ht="22.5">
      <c r="A5883" s="366" t="str">
        <f t="shared" si="91"/>
        <v>SINAPI 5766</v>
      </c>
      <c r="B5883" s="367" t="s">
        <v>8324</v>
      </c>
      <c r="C5883" s="367" t="s">
        <v>19801</v>
      </c>
      <c r="D5883" s="368" t="s">
        <v>19802</v>
      </c>
      <c r="E5883" s="367" t="s">
        <v>8344</v>
      </c>
      <c r="F5883" s="367" t="s">
        <v>10615</v>
      </c>
      <c r="G5883" s="367" t="s">
        <v>10615</v>
      </c>
    </row>
    <row r="5884" spans="1:7" ht="22.5">
      <c r="A5884" s="366" t="str">
        <f t="shared" si="91"/>
        <v>SINAPI 5779</v>
      </c>
      <c r="B5884" s="367" t="s">
        <v>8324</v>
      </c>
      <c r="C5884" s="367" t="s">
        <v>19803</v>
      </c>
      <c r="D5884" s="368" t="s">
        <v>19804</v>
      </c>
      <c r="E5884" s="367" t="s">
        <v>8344</v>
      </c>
      <c r="F5884" s="367" t="s">
        <v>17459</v>
      </c>
      <c r="G5884" s="367" t="s">
        <v>17459</v>
      </c>
    </row>
    <row r="5885" spans="1:7" ht="22.5">
      <c r="A5885" s="366" t="str">
        <f t="shared" si="91"/>
        <v>SINAPI 5787</v>
      </c>
      <c r="B5885" s="367" t="s">
        <v>8324</v>
      </c>
      <c r="C5885" s="367" t="s">
        <v>19805</v>
      </c>
      <c r="D5885" s="368" t="s">
        <v>19806</v>
      </c>
      <c r="E5885" s="367" t="s">
        <v>8344</v>
      </c>
      <c r="F5885" s="367" t="s">
        <v>11719</v>
      </c>
      <c r="G5885" s="367" t="s">
        <v>11719</v>
      </c>
    </row>
    <row r="5886" spans="1:7" ht="22.5">
      <c r="A5886" s="366" t="str">
        <f t="shared" si="91"/>
        <v>SINAPI 5797</v>
      </c>
      <c r="B5886" s="367" t="s">
        <v>8324</v>
      </c>
      <c r="C5886" s="367" t="s">
        <v>19807</v>
      </c>
      <c r="D5886" s="368" t="s">
        <v>19808</v>
      </c>
      <c r="E5886" s="367" t="s">
        <v>8344</v>
      </c>
      <c r="F5886" s="367" t="s">
        <v>13708</v>
      </c>
      <c r="G5886" s="367" t="s">
        <v>13708</v>
      </c>
    </row>
    <row r="5887" spans="1:7" ht="22.5">
      <c r="A5887" s="366" t="str">
        <f t="shared" si="91"/>
        <v>SINAPI 5800</v>
      </c>
      <c r="B5887" s="367" t="s">
        <v>8324</v>
      </c>
      <c r="C5887" s="367" t="s">
        <v>19809</v>
      </c>
      <c r="D5887" s="368" t="s">
        <v>19810</v>
      </c>
      <c r="E5887" s="367" t="s">
        <v>8344</v>
      </c>
      <c r="F5887" s="367" t="s">
        <v>16712</v>
      </c>
      <c r="G5887" s="367" t="s">
        <v>16712</v>
      </c>
    </row>
    <row r="5888" spans="1:7">
      <c r="A5888" s="366" t="str">
        <f t="shared" si="91"/>
        <v>SINAPI 7032</v>
      </c>
      <c r="B5888" s="367" t="s">
        <v>8324</v>
      </c>
      <c r="C5888" s="367" t="s">
        <v>19811</v>
      </c>
      <c r="D5888" s="368" t="s">
        <v>19812</v>
      </c>
      <c r="E5888" s="367" t="s">
        <v>8344</v>
      </c>
      <c r="F5888" s="367" t="s">
        <v>11250</v>
      </c>
      <c r="G5888" s="367" t="s">
        <v>11250</v>
      </c>
    </row>
    <row r="5889" spans="1:7">
      <c r="A5889" s="366" t="str">
        <f t="shared" si="91"/>
        <v>SINAPI 7033</v>
      </c>
      <c r="B5889" s="367" t="s">
        <v>8324</v>
      </c>
      <c r="C5889" s="367" t="s">
        <v>19813</v>
      </c>
      <c r="D5889" s="368" t="s">
        <v>19814</v>
      </c>
      <c r="E5889" s="367" t="s">
        <v>8344</v>
      </c>
      <c r="F5889" s="367" t="s">
        <v>8637</v>
      </c>
      <c r="G5889" s="367" t="s">
        <v>8637</v>
      </c>
    </row>
    <row r="5890" spans="1:7">
      <c r="A5890" s="366" t="str">
        <f t="shared" si="91"/>
        <v>SINAPI 7034</v>
      </c>
      <c r="B5890" s="367" t="s">
        <v>8324</v>
      </c>
      <c r="C5890" s="367" t="s">
        <v>19815</v>
      </c>
      <c r="D5890" s="368" t="s">
        <v>19816</v>
      </c>
      <c r="E5890" s="367" t="s">
        <v>8344</v>
      </c>
      <c r="F5890" s="367" t="s">
        <v>8854</v>
      </c>
      <c r="G5890" s="367" t="s">
        <v>8854</v>
      </c>
    </row>
    <row r="5891" spans="1:7" ht="22.5">
      <c r="A5891" s="366" t="str">
        <f t="shared" si="91"/>
        <v>SINAPI 7035</v>
      </c>
      <c r="B5891" s="367" t="s">
        <v>8324</v>
      </c>
      <c r="C5891" s="367" t="s">
        <v>19817</v>
      </c>
      <c r="D5891" s="368" t="s">
        <v>19818</v>
      </c>
      <c r="E5891" s="367" t="s">
        <v>8344</v>
      </c>
      <c r="F5891" s="367" t="s">
        <v>19819</v>
      </c>
      <c r="G5891" s="367" t="s">
        <v>19819</v>
      </c>
    </row>
    <row r="5892" spans="1:7" ht="22.5">
      <c r="A5892" s="366" t="str">
        <f t="shared" si="91"/>
        <v>SINAPI 7038</v>
      </c>
      <c r="B5892" s="367" t="s">
        <v>8324</v>
      </c>
      <c r="C5892" s="367" t="s">
        <v>19820</v>
      </c>
      <c r="D5892" s="368" t="s">
        <v>19821</v>
      </c>
      <c r="E5892" s="367" t="s">
        <v>8344</v>
      </c>
      <c r="F5892" s="367" t="s">
        <v>19822</v>
      </c>
      <c r="G5892" s="367" t="s">
        <v>19822</v>
      </c>
    </row>
    <row r="5893" spans="1:7" ht="22.5">
      <c r="A5893" s="366" t="str">
        <f t="shared" si="91"/>
        <v>SINAPI 7039</v>
      </c>
      <c r="B5893" s="367" t="s">
        <v>8324</v>
      </c>
      <c r="C5893" s="367" t="s">
        <v>19823</v>
      </c>
      <c r="D5893" s="368" t="s">
        <v>19824</v>
      </c>
      <c r="E5893" s="367" t="s">
        <v>8344</v>
      </c>
      <c r="F5893" s="367" t="s">
        <v>9596</v>
      </c>
      <c r="G5893" s="367" t="s">
        <v>9596</v>
      </c>
    </row>
    <row r="5894" spans="1:7" ht="22.5">
      <c r="A5894" s="366" t="str">
        <f t="shared" si="91"/>
        <v>SINAPI 7040</v>
      </c>
      <c r="B5894" s="367" t="s">
        <v>8324</v>
      </c>
      <c r="C5894" s="367" t="s">
        <v>19825</v>
      </c>
      <c r="D5894" s="368" t="s">
        <v>19826</v>
      </c>
      <c r="E5894" s="367" t="s">
        <v>8344</v>
      </c>
      <c r="F5894" s="367" t="s">
        <v>19827</v>
      </c>
      <c r="G5894" s="367" t="s">
        <v>19827</v>
      </c>
    </row>
    <row r="5895" spans="1:7" ht="22.5">
      <c r="A5895" s="366" t="str">
        <f t="shared" ref="A5895:A5958" si="92">CONCATENAR</f>
        <v>SINAPI 7044</v>
      </c>
      <c r="B5895" s="367" t="s">
        <v>8324</v>
      </c>
      <c r="C5895" s="367" t="s">
        <v>19828</v>
      </c>
      <c r="D5895" s="368" t="s">
        <v>19829</v>
      </c>
      <c r="E5895" s="367" t="s">
        <v>8344</v>
      </c>
      <c r="F5895" s="367" t="s">
        <v>19830</v>
      </c>
      <c r="G5895" s="367" t="s">
        <v>19830</v>
      </c>
    </row>
    <row r="5896" spans="1:7" ht="22.5">
      <c r="A5896" s="366" t="str">
        <f t="shared" si="92"/>
        <v>SINAPI 7045</v>
      </c>
      <c r="B5896" s="367" t="s">
        <v>8324</v>
      </c>
      <c r="C5896" s="367" t="s">
        <v>19831</v>
      </c>
      <c r="D5896" s="368" t="s">
        <v>19832</v>
      </c>
      <c r="E5896" s="367" t="s">
        <v>8344</v>
      </c>
      <c r="F5896" s="367" t="s">
        <v>9767</v>
      </c>
      <c r="G5896" s="367" t="s">
        <v>9767</v>
      </c>
    </row>
    <row r="5897" spans="1:7" ht="22.5">
      <c r="A5897" s="366" t="str">
        <f t="shared" si="92"/>
        <v>SINAPI 7046</v>
      </c>
      <c r="B5897" s="367" t="s">
        <v>8324</v>
      </c>
      <c r="C5897" s="367" t="s">
        <v>19833</v>
      </c>
      <c r="D5897" s="368" t="s">
        <v>19834</v>
      </c>
      <c r="E5897" s="367" t="s">
        <v>8344</v>
      </c>
      <c r="F5897" s="367" t="s">
        <v>15239</v>
      </c>
      <c r="G5897" s="367" t="s">
        <v>15239</v>
      </c>
    </row>
    <row r="5898" spans="1:7" ht="22.5">
      <c r="A5898" s="366" t="str">
        <f t="shared" si="92"/>
        <v>SINAPI 7047</v>
      </c>
      <c r="B5898" s="367" t="s">
        <v>8324</v>
      </c>
      <c r="C5898" s="367" t="s">
        <v>19835</v>
      </c>
      <c r="D5898" s="368" t="s">
        <v>19836</v>
      </c>
      <c r="E5898" s="367" t="s">
        <v>8344</v>
      </c>
      <c r="F5898" s="367" t="s">
        <v>11303</v>
      </c>
      <c r="G5898" s="367" t="s">
        <v>11303</v>
      </c>
    </row>
    <row r="5899" spans="1:7" ht="22.5">
      <c r="A5899" s="366" t="str">
        <f t="shared" si="92"/>
        <v>SINAPI 7051</v>
      </c>
      <c r="B5899" s="367" t="s">
        <v>8324</v>
      </c>
      <c r="C5899" s="367" t="s">
        <v>19837</v>
      </c>
      <c r="D5899" s="368" t="s">
        <v>19838</v>
      </c>
      <c r="E5899" s="367" t="s">
        <v>8344</v>
      </c>
      <c r="F5899" s="367" t="s">
        <v>13385</v>
      </c>
      <c r="G5899" s="367" t="s">
        <v>13385</v>
      </c>
    </row>
    <row r="5900" spans="1:7" ht="22.5">
      <c r="A5900" s="366" t="str">
        <f t="shared" si="92"/>
        <v>SINAPI 7052</v>
      </c>
      <c r="B5900" s="367" t="s">
        <v>8324</v>
      </c>
      <c r="C5900" s="367" t="s">
        <v>19839</v>
      </c>
      <c r="D5900" s="368" t="s">
        <v>19840</v>
      </c>
      <c r="E5900" s="367" t="s">
        <v>8344</v>
      </c>
      <c r="F5900" s="367" t="s">
        <v>13230</v>
      </c>
      <c r="G5900" s="367" t="s">
        <v>13230</v>
      </c>
    </row>
    <row r="5901" spans="1:7" ht="22.5">
      <c r="A5901" s="366" t="str">
        <f t="shared" si="92"/>
        <v>SINAPI 7053</v>
      </c>
      <c r="B5901" s="367" t="s">
        <v>8324</v>
      </c>
      <c r="C5901" s="367" t="s">
        <v>19841</v>
      </c>
      <c r="D5901" s="368" t="s">
        <v>19842</v>
      </c>
      <c r="E5901" s="367" t="s">
        <v>8344</v>
      </c>
      <c r="F5901" s="367" t="s">
        <v>19843</v>
      </c>
      <c r="G5901" s="367" t="s">
        <v>19843</v>
      </c>
    </row>
    <row r="5902" spans="1:7" ht="22.5">
      <c r="A5902" s="366" t="str">
        <f t="shared" si="92"/>
        <v>SINAPI 7054</v>
      </c>
      <c r="B5902" s="367" t="s">
        <v>8324</v>
      </c>
      <c r="C5902" s="367" t="s">
        <v>19844</v>
      </c>
      <c r="D5902" s="368" t="s">
        <v>19845</v>
      </c>
      <c r="E5902" s="367" t="s">
        <v>8344</v>
      </c>
      <c r="F5902" s="367" t="s">
        <v>19846</v>
      </c>
      <c r="G5902" s="367" t="s">
        <v>19846</v>
      </c>
    </row>
    <row r="5903" spans="1:7" ht="22.5">
      <c r="A5903" s="366" t="str">
        <f t="shared" si="92"/>
        <v>SINAPI 7058</v>
      </c>
      <c r="B5903" s="367" t="s">
        <v>8324</v>
      </c>
      <c r="C5903" s="367" t="s">
        <v>19847</v>
      </c>
      <c r="D5903" s="368" t="s">
        <v>19848</v>
      </c>
      <c r="E5903" s="367" t="s">
        <v>8344</v>
      </c>
      <c r="F5903" s="367" t="s">
        <v>14539</v>
      </c>
      <c r="G5903" s="367" t="s">
        <v>14539</v>
      </c>
    </row>
    <row r="5904" spans="1:7" ht="22.5">
      <c r="A5904" s="366" t="str">
        <f t="shared" si="92"/>
        <v>SINAPI 7059</v>
      </c>
      <c r="B5904" s="367" t="s">
        <v>8324</v>
      </c>
      <c r="C5904" s="367" t="s">
        <v>19849</v>
      </c>
      <c r="D5904" s="368" t="s">
        <v>19850</v>
      </c>
      <c r="E5904" s="367" t="s">
        <v>8344</v>
      </c>
      <c r="F5904" s="367" t="s">
        <v>19851</v>
      </c>
      <c r="G5904" s="367" t="s">
        <v>19851</v>
      </c>
    </row>
    <row r="5905" spans="1:7" ht="22.5">
      <c r="A5905" s="366" t="str">
        <f t="shared" si="92"/>
        <v>SINAPI 7060</v>
      </c>
      <c r="B5905" s="367" t="s">
        <v>8324</v>
      </c>
      <c r="C5905" s="367" t="s">
        <v>19852</v>
      </c>
      <c r="D5905" s="368" t="s">
        <v>19853</v>
      </c>
      <c r="E5905" s="367" t="s">
        <v>8344</v>
      </c>
      <c r="F5905" s="367" t="s">
        <v>19854</v>
      </c>
      <c r="G5905" s="367" t="s">
        <v>19854</v>
      </c>
    </row>
    <row r="5906" spans="1:7" ht="22.5">
      <c r="A5906" s="366" t="str">
        <f t="shared" si="92"/>
        <v>SINAPI 7061</v>
      </c>
      <c r="B5906" s="367" t="s">
        <v>8324</v>
      </c>
      <c r="C5906" s="367" t="s">
        <v>19855</v>
      </c>
      <c r="D5906" s="368" t="s">
        <v>19856</v>
      </c>
      <c r="E5906" s="367" t="s">
        <v>8344</v>
      </c>
      <c r="F5906" s="367" t="s">
        <v>19857</v>
      </c>
      <c r="G5906" s="367" t="s">
        <v>19857</v>
      </c>
    </row>
    <row r="5907" spans="1:7">
      <c r="A5907" s="366" t="str">
        <f t="shared" si="92"/>
        <v>SINAPI 7063</v>
      </c>
      <c r="B5907" s="367" t="s">
        <v>8324</v>
      </c>
      <c r="C5907" s="367" t="s">
        <v>19858</v>
      </c>
      <c r="D5907" s="368" t="s">
        <v>19859</v>
      </c>
      <c r="E5907" s="367" t="s">
        <v>8344</v>
      </c>
      <c r="F5907" s="367" t="s">
        <v>9842</v>
      </c>
      <c r="G5907" s="367" t="s">
        <v>9842</v>
      </c>
    </row>
    <row r="5908" spans="1:7">
      <c r="A5908" s="366" t="str">
        <f t="shared" si="92"/>
        <v>SINAPI 7064</v>
      </c>
      <c r="B5908" s="367" t="s">
        <v>8324</v>
      </c>
      <c r="C5908" s="367" t="s">
        <v>19860</v>
      </c>
      <c r="D5908" s="368" t="s">
        <v>19861</v>
      </c>
      <c r="E5908" s="367" t="s">
        <v>8344</v>
      </c>
      <c r="F5908" s="367" t="s">
        <v>14776</v>
      </c>
      <c r="G5908" s="367" t="s">
        <v>14776</v>
      </c>
    </row>
    <row r="5909" spans="1:7">
      <c r="A5909" s="366" t="str">
        <f t="shared" si="92"/>
        <v>SINAPI 7065</v>
      </c>
      <c r="B5909" s="367" t="s">
        <v>8324</v>
      </c>
      <c r="C5909" s="367" t="s">
        <v>19862</v>
      </c>
      <c r="D5909" s="368" t="s">
        <v>19863</v>
      </c>
      <c r="E5909" s="367" t="s">
        <v>8344</v>
      </c>
      <c r="F5909" s="367" t="s">
        <v>14809</v>
      </c>
      <c r="G5909" s="367" t="s">
        <v>14809</v>
      </c>
    </row>
    <row r="5910" spans="1:7" ht="22.5">
      <c r="A5910" s="366" t="str">
        <f t="shared" si="92"/>
        <v>SINAPI 7066</v>
      </c>
      <c r="B5910" s="367" t="s">
        <v>8324</v>
      </c>
      <c r="C5910" s="367" t="s">
        <v>19864</v>
      </c>
      <c r="D5910" s="368" t="s">
        <v>19865</v>
      </c>
      <c r="E5910" s="367" t="s">
        <v>8344</v>
      </c>
      <c r="F5910" s="367" t="s">
        <v>19866</v>
      </c>
      <c r="G5910" s="367" t="s">
        <v>19866</v>
      </c>
    </row>
    <row r="5911" spans="1:7" ht="33.75">
      <c r="A5911" s="366" t="str">
        <f t="shared" si="92"/>
        <v>SINAPI 53786</v>
      </c>
      <c r="B5911" s="367" t="s">
        <v>8324</v>
      </c>
      <c r="C5911" s="367" t="s">
        <v>19867</v>
      </c>
      <c r="D5911" s="368" t="s">
        <v>19868</v>
      </c>
      <c r="E5911" s="367" t="s">
        <v>8344</v>
      </c>
      <c r="F5911" s="367" t="s">
        <v>19869</v>
      </c>
      <c r="G5911" s="367" t="s">
        <v>19869</v>
      </c>
    </row>
    <row r="5912" spans="1:7" ht="22.5">
      <c r="A5912" s="366" t="str">
        <f t="shared" si="92"/>
        <v>SINAPI 53788</v>
      </c>
      <c r="B5912" s="367" t="s">
        <v>8324</v>
      </c>
      <c r="C5912" s="367" t="s">
        <v>19870</v>
      </c>
      <c r="D5912" s="368" t="s">
        <v>19871</v>
      </c>
      <c r="E5912" s="367" t="s">
        <v>8344</v>
      </c>
      <c r="F5912" s="367" t="s">
        <v>19872</v>
      </c>
      <c r="G5912" s="367" t="s">
        <v>19872</v>
      </c>
    </row>
    <row r="5913" spans="1:7" ht="22.5">
      <c r="A5913" s="366" t="str">
        <f t="shared" si="92"/>
        <v>SINAPI 53792</v>
      </c>
      <c r="B5913" s="367" t="s">
        <v>8324</v>
      </c>
      <c r="C5913" s="367" t="s">
        <v>19873</v>
      </c>
      <c r="D5913" s="368" t="s">
        <v>19874</v>
      </c>
      <c r="E5913" s="367" t="s">
        <v>8344</v>
      </c>
      <c r="F5913" s="367" t="s">
        <v>19875</v>
      </c>
      <c r="G5913" s="367" t="s">
        <v>19875</v>
      </c>
    </row>
    <row r="5914" spans="1:7">
      <c r="A5914" s="366" t="str">
        <f t="shared" si="92"/>
        <v>SINAPI 53794</v>
      </c>
      <c r="B5914" s="367" t="s">
        <v>8324</v>
      </c>
      <c r="C5914" s="367" t="s">
        <v>19876</v>
      </c>
      <c r="D5914" s="368" t="s">
        <v>19877</v>
      </c>
      <c r="E5914" s="367" t="s">
        <v>8344</v>
      </c>
      <c r="F5914" s="367" t="s">
        <v>13179</v>
      </c>
      <c r="G5914" s="367" t="s">
        <v>13179</v>
      </c>
    </row>
    <row r="5915" spans="1:7" ht="33.75">
      <c r="A5915" s="366" t="str">
        <f t="shared" si="92"/>
        <v>SINAPI 53797</v>
      </c>
      <c r="B5915" s="367" t="s">
        <v>8324</v>
      </c>
      <c r="C5915" s="367" t="s">
        <v>19878</v>
      </c>
      <c r="D5915" s="368" t="s">
        <v>19879</v>
      </c>
      <c r="E5915" s="367" t="s">
        <v>8344</v>
      </c>
      <c r="F5915" s="367" t="s">
        <v>19880</v>
      </c>
      <c r="G5915" s="367" t="s">
        <v>19880</v>
      </c>
    </row>
    <row r="5916" spans="1:7" ht="22.5">
      <c r="A5916" s="366" t="str">
        <f t="shared" si="92"/>
        <v>SINAPI 53804</v>
      </c>
      <c r="B5916" s="367" t="s">
        <v>8324</v>
      </c>
      <c r="C5916" s="367" t="s">
        <v>19881</v>
      </c>
      <c r="D5916" s="368" t="s">
        <v>19882</v>
      </c>
      <c r="E5916" s="367" t="s">
        <v>8344</v>
      </c>
      <c r="F5916" s="367" t="s">
        <v>8623</v>
      </c>
      <c r="G5916" s="367" t="s">
        <v>8623</v>
      </c>
    </row>
    <row r="5917" spans="1:7">
      <c r="A5917" s="366" t="str">
        <f t="shared" si="92"/>
        <v>SINAPI 53806</v>
      </c>
      <c r="B5917" s="367" t="s">
        <v>8324</v>
      </c>
      <c r="C5917" s="367" t="s">
        <v>19883</v>
      </c>
      <c r="D5917" s="368" t="s">
        <v>19884</v>
      </c>
      <c r="E5917" s="367" t="s">
        <v>8344</v>
      </c>
      <c r="F5917" s="367" t="s">
        <v>19885</v>
      </c>
      <c r="G5917" s="367" t="s">
        <v>19885</v>
      </c>
    </row>
    <row r="5918" spans="1:7" ht="22.5">
      <c r="A5918" s="366" t="str">
        <f t="shared" si="92"/>
        <v>SINAPI 53810</v>
      </c>
      <c r="B5918" s="367" t="s">
        <v>8324</v>
      </c>
      <c r="C5918" s="367" t="s">
        <v>19886</v>
      </c>
      <c r="D5918" s="368" t="s">
        <v>19887</v>
      </c>
      <c r="E5918" s="367" t="s">
        <v>8344</v>
      </c>
      <c r="F5918" s="367" t="s">
        <v>19888</v>
      </c>
      <c r="G5918" s="367" t="s">
        <v>19888</v>
      </c>
    </row>
    <row r="5919" spans="1:7" ht="22.5">
      <c r="A5919" s="366" t="str">
        <f t="shared" si="92"/>
        <v>SINAPI 53814</v>
      </c>
      <c r="B5919" s="367" t="s">
        <v>8324</v>
      </c>
      <c r="C5919" s="367" t="s">
        <v>19889</v>
      </c>
      <c r="D5919" s="368" t="s">
        <v>19890</v>
      </c>
      <c r="E5919" s="367" t="s">
        <v>8344</v>
      </c>
      <c r="F5919" s="367" t="s">
        <v>16289</v>
      </c>
      <c r="G5919" s="367" t="s">
        <v>16289</v>
      </c>
    </row>
    <row r="5920" spans="1:7" ht="22.5">
      <c r="A5920" s="366" t="str">
        <f t="shared" si="92"/>
        <v>SINAPI 53817</v>
      </c>
      <c r="B5920" s="367" t="s">
        <v>8324</v>
      </c>
      <c r="C5920" s="367" t="s">
        <v>19891</v>
      </c>
      <c r="D5920" s="368" t="s">
        <v>19892</v>
      </c>
      <c r="E5920" s="367" t="s">
        <v>8344</v>
      </c>
      <c r="F5920" s="367" t="s">
        <v>19893</v>
      </c>
      <c r="G5920" s="367" t="s">
        <v>19893</v>
      </c>
    </row>
    <row r="5921" spans="1:7" ht="22.5">
      <c r="A5921" s="366" t="str">
        <f t="shared" si="92"/>
        <v>SINAPI 53818</v>
      </c>
      <c r="B5921" s="367" t="s">
        <v>8324</v>
      </c>
      <c r="C5921" s="367" t="s">
        <v>19894</v>
      </c>
      <c r="D5921" s="368" t="s">
        <v>19895</v>
      </c>
      <c r="E5921" s="367" t="s">
        <v>8344</v>
      </c>
      <c r="F5921" s="367" t="s">
        <v>8796</v>
      </c>
      <c r="G5921" s="367" t="s">
        <v>8796</v>
      </c>
    </row>
    <row r="5922" spans="1:7" ht="22.5">
      <c r="A5922" s="366" t="str">
        <f t="shared" si="92"/>
        <v>SINAPI 53827</v>
      </c>
      <c r="B5922" s="367" t="s">
        <v>8324</v>
      </c>
      <c r="C5922" s="367" t="s">
        <v>19896</v>
      </c>
      <c r="D5922" s="368" t="s">
        <v>19897</v>
      </c>
      <c r="E5922" s="367" t="s">
        <v>8344</v>
      </c>
      <c r="F5922" s="367" t="s">
        <v>19898</v>
      </c>
      <c r="G5922" s="367" t="s">
        <v>19898</v>
      </c>
    </row>
    <row r="5923" spans="1:7" ht="22.5">
      <c r="A5923" s="366" t="str">
        <f t="shared" si="92"/>
        <v>SINAPI 53829</v>
      </c>
      <c r="B5923" s="367" t="s">
        <v>8324</v>
      </c>
      <c r="C5923" s="367" t="s">
        <v>19899</v>
      </c>
      <c r="D5923" s="368" t="s">
        <v>19900</v>
      </c>
      <c r="E5923" s="367" t="s">
        <v>8344</v>
      </c>
      <c r="F5923" s="367" t="s">
        <v>19880</v>
      </c>
      <c r="G5923" s="367" t="s">
        <v>19880</v>
      </c>
    </row>
    <row r="5924" spans="1:7" ht="33.75">
      <c r="A5924" s="366" t="str">
        <f t="shared" si="92"/>
        <v>SINAPI 53831</v>
      </c>
      <c r="B5924" s="367" t="s">
        <v>8324</v>
      </c>
      <c r="C5924" s="367" t="s">
        <v>19901</v>
      </c>
      <c r="D5924" s="368" t="s">
        <v>19902</v>
      </c>
      <c r="E5924" s="367" t="s">
        <v>8344</v>
      </c>
      <c r="F5924" s="367" t="s">
        <v>19903</v>
      </c>
      <c r="G5924" s="367" t="s">
        <v>19903</v>
      </c>
    </row>
    <row r="5925" spans="1:7" ht="22.5">
      <c r="A5925" s="366" t="str">
        <f t="shared" si="92"/>
        <v>SINAPI 53840</v>
      </c>
      <c r="B5925" s="367" t="s">
        <v>8324</v>
      </c>
      <c r="C5925" s="367" t="s">
        <v>19904</v>
      </c>
      <c r="D5925" s="368" t="s">
        <v>19905</v>
      </c>
      <c r="E5925" s="367" t="s">
        <v>8344</v>
      </c>
      <c r="F5925" s="367" t="s">
        <v>11248</v>
      </c>
      <c r="G5925" s="367" t="s">
        <v>11248</v>
      </c>
    </row>
    <row r="5926" spans="1:7" ht="22.5">
      <c r="A5926" s="366" t="str">
        <f t="shared" si="92"/>
        <v>SINAPI 53841</v>
      </c>
      <c r="B5926" s="367" t="s">
        <v>8324</v>
      </c>
      <c r="C5926" s="367" t="s">
        <v>19906</v>
      </c>
      <c r="D5926" s="368" t="s">
        <v>19907</v>
      </c>
      <c r="E5926" s="367" t="s">
        <v>8344</v>
      </c>
      <c r="F5926" s="367" t="s">
        <v>8359</v>
      </c>
      <c r="G5926" s="367" t="s">
        <v>8359</v>
      </c>
    </row>
    <row r="5927" spans="1:7" ht="22.5">
      <c r="A5927" s="366" t="str">
        <f t="shared" si="92"/>
        <v>SINAPI 53849</v>
      </c>
      <c r="B5927" s="367" t="s">
        <v>8324</v>
      </c>
      <c r="C5927" s="367" t="s">
        <v>19908</v>
      </c>
      <c r="D5927" s="368" t="s">
        <v>19909</v>
      </c>
      <c r="E5927" s="367" t="s">
        <v>8344</v>
      </c>
      <c r="F5927" s="367" t="s">
        <v>19910</v>
      </c>
      <c r="G5927" s="367" t="s">
        <v>19910</v>
      </c>
    </row>
    <row r="5928" spans="1:7" ht="22.5">
      <c r="A5928" s="366" t="str">
        <f t="shared" si="92"/>
        <v>SINAPI 53857</v>
      </c>
      <c r="B5928" s="367" t="s">
        <v>8324</v>
      </c>
      <c r="C5928" s="367" t="s">
        <v>19911</v>
      </c>
      <c r="D5928" s="368" t="s">
        <v>19912</v>
      </c>
      <c r="E5928" s="367" t="s">
        <v>8344</v>
      </c>
      <c r="F5928" s="367" t="s">
        <v>18119</v>
      </c>
      <c r="G5928" s="367" t="s">
        <v>18119</v>
      </c>
    </row>
    <row r="5929" spans="1:7" ht="22.5">
      <c r="A5929" s="366" t="str">
        <f t="shared" si="92"/>
        <v>SINAPI 53858</v>
      </c>
      <c r="B5929" s="367" t="s">
        <v>8324</v>
      </c>
      <c r="C5929" s="367" t="s">
        <v>19913</v>
      </c>
      <c r="D5929" s="368" t="s">
        <v>19914</v>
      </c>
      <c r="E5929" s="367" t="s">
        <v>8344</v>
      </c>
      <c r="F5929" s="367" t="s">
        <v>19915</v>
      </c>
      <c r="G5929" s="367" t="s">
        <v>19915</v>
      </c>
    </row>
    <row r="5930" spans="1:7" ht="22.5">
      <c r="A5930" s="366" t="str">
        <f t="shared" si="92"/>
        <v>SINAPI 53861</v>
      </c>
      <c r="B5930" s="367" t="s">
        <v>8324</v>
      </c>
      <c r="C5930" s="367" t="s">
        <v>19916</v>
      </c>
      <c r="D5930" s="368" t="s">
        <v>19917</v>
      </c>
      <c r="E5930" s="367" t="s">
        <v>8344</v>
      </c>
      <c r="F5930" s="367" t="s">
        <v>19918</v>
      </c>
      <c r="G5930" s="367" t="s">
        <v>19918</v>
      </c>
    </row>
    <row r="5931" spans="1:7">
      <c r="A5931" s="366" t="str">
        <f t="shared" si="92"/>
        <v>SINAPI 53863</v>
      </c>
      <c r="B5931" s="367" t="s">
        <v>8324</v>
      </c>
      <c r="C5931" s="367" t="s">
        <v>19919</v>
      </c>
      <c r="D5931" s="368" t="s">
        <v>19920</v>
      </c>
      <c r="E5931" s="367" t="s">
        <v>8344</v>
      </c>
      <c r="F5931" s="367" t="s">
        <v>9569</v>
      </c>
      <c r="G5931" s="367" t="s">
        <v>9569</v>
      </c>
    </row>
    <row r="5932" spans="1:7" ht="22.5">
      <c r="A5932" s="366" t="str">
        <f t="shared" si="92"/>
        <v>SINAPI 53865</v>
      </c>
      <c r="B5932" s="367" t="s">
        <v>8324</v>
      </c>
      <c r="C5932" s="367" t="s">
        <v>19921</v>
      </c>
      <c r="D5932" s="368" t="s">
        <v>19922</v>
      </c>
      <c r="E5932" s="367" t="s">
        <v>8344</v>
      </c>
      <c r="F5932" s="367" t="s">
        <v>14221</v>
      </c>
      <c r="G5932" s="367" t="s">
        <v>14221</v>
      </c>
    </row>
    <row r="5933" spans="1:7" ht="22.5">
      <c r="A5933" s="366" t="str">
        <f t="shared" si="92"/>
        <v>SINAPI 53866</v>
      </c>
      <c r="B5933" s="367" t="s">
        <v>8324</v>
      </c>
      <c r="C5933" s="367" t="s">
        <v>19923</v>
      </c>
      <c r="D5933" s="368" t="s">
        <v>19924</v>
      </c>
      <c r="E5933" s="367" t="s">
        <v>8344</v>
      </c>
      <c r="F5933" s="367" t="s">
        <v>14166</v>
      </c>
      <c r="G5933" s="367" t="s">
        <v>14166</v>
      </c>
    </row>
    <row r="5934" spans="1:7" ht="22.5">
      <c r="A5934" s="366" t="str">
        <f t="shared" si="92"/>
        <v>SINAPI 53882</v>
      </c>
      <c r="B5934" s="367" t="s">
        <v>8324</v>
      </c>
      <c r="C5934" s="367" t="s">
        <v>19925</v>
      </c>
      <c r="D5934" s="368" t="s">
        <v>19926</v>
      </c>
      <c r="E5934" s="367" t="s">
        <v>8344</v>
      </c>
      <c r="F5934" s="367" t="s">
        <v>19927</v>
      </c>
      <c r="G5934" s="367" t="s">
        <v>19927</v>
      </c>
    </row>
    <row r="5935" spans="1:7" ht="22.5">
      <c r="A5935" s="366" t="str">
        <f t="shared" si="92"/>
        <v>SINAPI 55263</v>
      </c>
      <c r="B5935" s="367" t="s">
        <v>8324</v>
      </c>
      <c r="C5935" s="367" t="s">
        <v>19928</v>
      </c>
      <c r="D5935" s="368" t="s">
        <v>19929</v>
      </c>
      <c r="E5935" s="367" t="s">
        <v>8344</v>
      </c>
      <c r="F5935" s="367" t="s">
        <v>19715</v>
      </c>
      <c r="G5935" s="367" t="s">
        <v>19715</v>
      </c>
    </row>
    <row r="5936" spans="1:7">
      <c r="A5936" s="366" t="str">
        <f t="shared" si="92"/>
        <v>SINAPI 73303</v>
      </c>
      <c r="B5936" s="367" t="s">
        <v>8324</v>
      </c>
      <c r="C5936" s="367" t="s">
        <v>19930</v>
      </c>
      <c r="D5936" s="368" t="s">
        <v>19931</v>
      </c>
      <c r="E5936" s="367" t="s">
        <v>8344</v>
      </c>
      <c r="F5936" s="367" t="s">
        <v>19932</v>
      </c>
      <c r="G5936" s="367" t="s">
        <v>19932</v>
      </c>
    </row>
    <row r="5937" spans="1:7">
      <c r="A5937" s="366" t="str">
        <f t="shared" si="92"/>
        <v>SINAPI 73307</v>
      </c>
      <c r="B5937" s="367" t="s">
        <v>8324</v>
      </c>
      <c r="C5937" s="367" t="s">
        <v>19933</v>
      </c>
      <c r="D5937" s="368" t="s">
        <v>19934</v>
      </c>
      <c r="E5937" s="367" t="s">
        <v>8344</v>
      </c>
      <c r="F5937" s="367" t="s">
        <v>16022</v>
      </c>
      <c r="G5937" s="367" t="s">
        <v>16022</v>
      </c>
    </row>
    <row r="5938" spans="1:7" ht="22.5">
      <c r="A5938" s="366" t="str">
        <f t="shared" si="92"/>
        <v>SINAPI 73309</v>
      </c>
      <c r="B5938" s="367" t="s">
        <v>8324</v>
      </c>
      <c r="C5938" s="367" t="s">
        <v>19935</v>
      </c>
      <c r="D5938" s="368" t="s">
        <v>19936</v>
      </c>
      <c r="E5938" s="367" t="s">
        <v>8344</v>
      </c>
      <c r="F5938" s="367" t="s">
        <v>13270</v>
      </c>
      <c r="G5938" s="367" t="s">
        <v>13270</v>
      </c>
    </row>
    <row r="5939" spans="1:7">
      <c r="A5939" s="366" t="str">
        <f t="shared" si="92"/>
        <v>SINAPI 73311</v>
      </c>
      <c r="B5939" s="367" t="s">
        <v>8324</v>
      </c>
      <c r="C5939" s="367" t="s">
        <v>19937</v>
      </c>
      <c r="D5939" s="368" t="s">
        <v>19938</v>
      </c>
      <c r="E5939" s="367" t="s">
        <v>8344</v>
      </c>
      <c r="F5939" s="367" t="s">
        <v>19939</v>
      </c>
      <c r="G5939" s="367" t="s">
        <v>19939</v>
      </c>
    </row>
    <row r="5940" spans="1:7" ht="22.5">
      <c r="A5940" s="366" t="str">
        <f t="shared" si="92"/>
        <v>SINAPI 73313</v>
      </c>
      <c r="B5940" s="367" t="s">
        <v>8324</v>
      </c>
      <c r="C5940" s="367" t="s">
        <v>19940</v>
      </c>
      <c r="D5940" s="368" t="s">
        <v>19941</v>
      </c>
      <c r="E5940" s="367" t="s">
        <v>8344</v>
      </c>
      <c r="F5940" s="367" t="s">
        <v>9232</v>
      </c>
      <c r="G5940" s="367" t="s">
        <v>9232</v>
      </c>
    </row>
    <row r="5941" spans="1:7" ht="22.5">
      <c r="A5941" s="366" t="str">
        <f t="shared" si="92"/>
        <v>SINAPI 73315</v>
      </c>
      <c r="B5941" s="367" t="s">
        <v>8324</v>
      </c>
      <c r="C5941" s="367" t="s">
        <v>19942</v>
      </c>
      <c r="D5941" s="368" t="s">
        <v>19943</v>
      </c>
      <c r="E5941" s="367" t="s">
        <v>8344</v>
      </c>
      <c r="F5941" s="367" t="s">
        <v>19872</v>
      </c>
      <c r="G5941" s="367" t="s">
        <v>19872</v>
      </c>
    </row>
    <row r="5942" spans="1:7" ht="33.75">
      <c r="A5942" s="366" t="str">
        <f t="shared" si="92"/>
        <v>SINAPI 73335</v>
      </c>
      <c r="B5942" s="367" t="s">
        <v>8324</v>
      </c>
      <c r="C5942" s="367" t="s">
        <v>19944</v>
      </c>
      <c r="D5942" s="368" t="s">
        <v>19945</v>
      </c>
      <c r="E5942" s="367" t="s">
        <v>8344</v>
      </c>
      <c r="F5942" s="367" t="s">
        <v>19946</v>
      </c>
      <c r="G5942" s="367" t="s">
        <v>19946</v>
      </c>
    </row>
    <row r="5943" spans="1:7" ht="33.75">
      <c r="A5943" s="366" t="str">
        <f t="shared" si="92"/>
        <v>SINAPI 73340</v>
      </c>
      <c r="B5943" s="367" t="s">
        <v>8324</v>
      </c>
      <c r="C5943" s="367" t="s">
        <v>19947</v>
      </c>
      <c r="D5943" s="368" t="s">
        <v>19948</v>
      </c>
      <c r="E5943" s="367" t="s">
        <v>8344</v>
      </c>
      <c r="F5943" s="367" t="s">
        <v>19857</v>
      </c>
      <c r="G5943" s="367" t="s">
        <v>19857</v>
      </c>
    </row>
    <row r="5944" spans="1:7" ht="33.75">
      <c r="A5944" s="366" t="str">
        <f t="shared" si="92"/>
        <v>SINAPI 83361</v>
      </c>
      <c r="B5944" s="367" t="s">
        <v>8324</v>
      </c>
      <c r="C5944" s="367" t="s">
        <v>19949</v>
      </c>
      <c r="D5944" s="368" t="s">
        <v>19950</v>
      </c>
      <c r="E5944" s="367" t="s">
        <v>8344</v>
      </c>
      <c r="F5944" s="367" t="s">
        <v>16664</v>
      </c>
      <c r="G5944" s="367" t="s">
        <v>16664</v>
      </c>
    </row>
    <row r="5945" spans="1:7" ht="22.5">
      <c r="A5945" s="366" t="str">
        <f t="shared" si="92"/>
        <v>SINAPI 83761</v>
      </c>
      <c r="B5945" s="367" t="s">
        <v>8324</v>
      </c>
      <c r="C5945" s="367" t="s">
        <v>19951</v>
      </c>
      <c r="D5945" s="368" t="s">
        <v>19952</v>
      </c>
      <c r="E5945" s="367" t="s">
        <v>8344</v>
      </c>
      <c r="F5945" s="367" t="s">
        <v>19953</v>
      </c>
      <c r="G5945" s="367" t="s">
        <v>19953</v>
      </c>
    </row>
    <row r="5946" spans="1:7" ht="22.5">
      <c r="A5946" s="366" t="str">
        <f t="shared" si="92"/>
        <v>SINAPI 83762</v>
      </c>
      <c r="B5946" s="367" t="s">
        <v>8324</v>
      </c>
      <c r="C5946" s="367" t="s">
        <v>19954</v>
      </c>
      <c r="D5946" s="368" t="s">
        <v>19955</v>
      </c>
      <c r="E5946" s="367" t="s">
        <v>8344</v>
      </c>
      <c r="F5946" s="367" t="s">
        <v>11600</v>
      </c>
      <c r="G5946" s="367" t="s">
        <v>11600</v>
      </c>
    </row>
    <row r="5947" spans="1:7" ht="22.5">
      <c r="A5947" s="366" t="str">
        <f t="shared" si="92"/>
        <v>SINAPI 83763</v>
      </c>
      <c r="B5947" s="367" t="s">
        <v>8324</v>
      </c>
      <c r="C5947" s="367" t="s">
        <v>19956</v>
      </c>
      <c r="D5947" s="368" t="s">
        <v>19957</v>
      </c>
      <c r="E5947" s="367" t="s">
        <v>8344</v>
      </c>
      <c r="F5947" s="367" t="s">
        <v>11952</v>
      </c>
      <c r="G5947" s="367" t="s">
        <v>11952</v>
      </c>
    </row>
    <row r="5948" spans="1:7" ht="22.5">
      <c r="A5948" s="366" t="str">
        <f t="shared" si="92"/>
        <v>SINAPI 83764</v>
      </c>
      <c r="B5948" s="367" t="s">
        <v>8324</v>
      </c>
      <c r="C5948" s="367" t="s">
        <v>19958</v>
      </c>
      <c r="D5948" s="368" t="s">
        <v>19959</v>
      </c>
      <c r="E5948" s="367" t="s">
        <v>8344</v>
      </c>
      <c r="F5948" s="367" t="s">
        <v>8387</v>
      </c>
      <c r="G5948" s="367" t="s">
        <v>8387</v>
      </c>
    </row>
    <row r="5949" spans="1:7">
      <c r="A5949" s="366" t="str">
        <f t="shared" si="92"/>
        <v>SINAPI 87026</v>
      </c>
      <c r="B5949" s="367" t="s">
        <v>8324</v>
      </c>
      <c r="C5949" s="367" t="s">
        <v>19960</v>
      </c>
      <c r="D5949" s="368" t="s">
        <v>19961</v>
      </c>
      <c r="E5949" s="367" t="s">
        <v>8344</v>
      </c>
      <c r="F5949" s="367" t="s">
        <v>14760</v>
      </c>
      <c r="G5949" s="367" t="s">
        <v>14760</v>
      </c>
    </row>
    <row r="5950" spans="1:7" ht="22.5">
      <c r="A5950" s="366" t="str">
        <f t="shared" si="92"/>
        <v>SINAPI 87441</v>
      </c>
      <c r="B5950" s="367" t="s">
        <v>8324</v>
      </c>
      <c r="C5950" s="367" t="s">
        <v>19962</v>
      </c>
      <c r="D5950" s="368" t="s">
        <v>19963</v>
      </c>
      <c r="E5950" s="367" t="s">
        <v>8344</v>
      </c>
      <c r="F5950" s="367" t="s">
        <v>16712</v>
      </c>
      <c r="G5950" s="367" t="s">
        <v>16712</v>
      </c>
    </row>
    <row r="5951" spans="1:7" ht="22.5">
      <c r="A5951" s="366" t="str">
        <f t="shared" si="92"/>
        <v>SINAPI 87442</v>
      </c>
      <c r="B5951" s="367" t="s">
        <v>8324</v>
      </c>
      <c r="C5951" s="367" t="s">
        <v>19964</v>
      </c>
      <c r="D5951" s="368" t="s">
        <v>19965</v>
      </c>
      <c r="E5951" s="367" t="s">
        <v>8344</v>
      </c>
      <c r="F5951" s="367" t="s">
        <v>14764</v>
      </c>
      <c r="G5951" s="367" t="s">
        <v>14764</v>
      </c>
    </row>
    <row r="5952" spans="1:7" ht="22.5">
      <c r="A5952" s="366" t="str">
        <f t="shared" si="92"/>
        <v>SINAPI 87443</v>
      </c>
      <c r="B5952" s="367" t="s">
        <v>8324</v>
      </c>
      <c r="C5952" s="367" t="s">
        <v>19966</v>
      </c>
      <c r="D5952" s="368" t="s">
        <v>19967</v>
      </c>
      <c r="E5952" s="367" t="s">
        <v>8344</v>
      </c>
      <c r="F5952" s="367" t="s">
        <v>15209</v>
      </c>
      <c r="G5952" s="367" t="s">
        <v>15209</v>
      </c>
    </row>
    <row r="5953" spans="1:7" ht="22.5">
      <c r="A5953" s="366" t="str">
        <f t="shared" si="92"/>
        <v>SINAPI 87444</v>
      </c>
      <c r="B5953" s="367" t="s">
        <v>8324</v>
      </c>
      <c r="C5953" s="367" t="s">
        <v>19968</v>
      </c>
      <c r="D5953" s="368" t="s">
        <v>19969</v>
      </c>
      <c r="E5953" s="367" t="s">
        <v>8344</v>
      </c>
      <c r="F5953" s="367" t="s">
        <v>15835</v>
      </c>
      <c r="G5953" s="367" t="s">
        <v>15835</v>
      </c>
    </row>
    <row r="5954" spans="1:7" ht="22.5">
      <c r="A5954" s="366" t="str">
        <f t="shared" si="92"/>
        <v>SINAPI 88387</v>
      </c>
      <c r="B5954" s="367" t="s">
        <v>8324</v>
      </c>
      <c r="C5954" s="367" t="s">
        <v>19970</v>
      </c>
      <c r="D5954" s="368" t="s">
        <v>19971</v>
      </c>
      <c r="E5954" s="367" t="s">
        <v>8344</v>
      </c>
      <c r="F5954" s="367" t="s">
        <v>8371</v>
      </c>
      <c r="G5954" s="367" t="s">
        <v>8371</v>
      </c>
    </row>
    <row r="5955" spans="1:7" ht="22.5">
      <c r="A5955" s="366" t="str">
        <f t="shared" si="92"/>
        <v>SINAPI 88389</v>
      </c>
      <c r="B5955" s="367" t="s">
        <v>8324</v>
      </c>
      <c r="C5955" s="367" t="s">
        <v>19972</v>
      </c>
      <c r="D5955" s="368" t="s">
        <v>19973</v>
      </c>
      <c r="E5955" s="367" t="s">
        <v>8344</v>
      </c>
      <c r="F5955" s="367" t="s">
        <v>14827</v>
      </c>
      <c r="G5955" s="367" t="s">
        <v>14827</v>
      </c>
    </row>
    <row r="5956" spans="1:7" ht="22.5">
      <c r="A5956" s="366" t="str">
        <f t="shared" si="92"/>
        <v>SINAPI 88390</v>
      </c>
      <c r="B5956" s="367" t="s">
        <v>8324</v>
      </c>
      <c r="C5956" s="367" t="s">
        <v>19974</v>
      </c>
      <c r="D5956" s="368" t="s">
        <v>19975</v>
      </c>
      <c r="E5956" s="367" t="s">
        <v>8344</v>
      </c>
      <c r="F5956" s="367" t="s">
        <v>16400</v>
      </c>
      <c r="G5956" s="367" t="s">
        <v>16400</v>
      </c>
    </row>
    <row r="5957" spans="1:7" ht="22.5">
      <c r="A5957" s="366" t="str">
        <f t="shared" si="92"/>
        <v>SINAPI 88391</v>
      </c>
      <c r="B5957" s="367" t="s">
        <v>8324</v>
      </c>
      <c r="C5957" s="367" t="s">
        <v>19976</v>
      </c>
      <c r="D5957" s="368" t="s">
        <v>19977</v>
      </c>
      <c r="E5957" s="367" t="s">
        <v>8344</v>
      </c>
      <c r="F5957" s="367" t="s">
        <v>9315</v>
      </c>
      <c r="G5957" s="367" t="s">
        <v>9315</v>
      </c>
    </row>
    <row r="5958" spans="1:7" ht="22.5">
      <c r="A5958" s="366" t="str">
        <f t="shared" si="92"/>
        <v>SINAPI 88394</v>
      </c>
      <c r="B5958" s="367" t="s">
        <v>8324</v>
      </c>
      <c r="C5958" s="367" t="s">
        <v>19978</v>
      </c>
      <c r="D5958" s="368" t="s">
        <v>19979</v>
      </c>
      <c r="E5958" s="367" t="s">
        <v>8344</v>
      </c>
      <c r="F5958" s="367" t="s">
        <v>9832</v>
      </c>
      <c r="G5958" s="367" t="s">
        <v>9832</v>
      </c>
    </row>
    <row r="5959" spans="1:7" ht="22.5">
      <c r="A5959" s="366" t="str">
        <f t="shared" ref="A5959:A6022" si="93">CONCATENAR</f>
        <v>SINAPI 88395</v>
      </c>
      <c r="B5959" s="367" t="s">
        <v>8324</v>
      </c>
      <c r="C5959" s="367" t="s">
        <v>19980</v>
      </c>
      <c r="D5959" s="368" t="s">
        <v>19981</v>
      </c>
      <c r="E5959" s="367" t="s">
        <v>8344</v>
      </c>
      <c r="F5959" s="367" t="s">
        <v>8419</v>
      </c>
      <c r="G5959" s="367" t="s">
        <v>8419</v>
      </c>
    </row>
    <row r="5960" spans="1:7" ht="22.5">
      <c r="A5960" s="366" t="str">
        <f t="shared" si="93"/>
        <v>SINAPI 88396</v>
      </c>
      <c r="B5960" s="367" t="s">
        <v>8324</v>
      </c>
      <c r="C5960" s="367" t="s">
        <v>19982</v>
      </c>
      <c r="D5960" s="368" t="s">
        <v>19983</v>
      </c>
      <c r="E5960" s="367" t="s">
        <v>8344</v>
      </c>
      <c r="F5960" s="367" t="s">
        <v>8722</v>
      </c>
      <c r="G5960" s="367" t="s">
        <v>8722</v>
      </c>
    </row>
    <row r="5961" spans="1:7" ht="22.5">
      <c r="A5961" s="366" t="str">
        <f t="shared" si="93"/>
        <v>SINAPI 88397</v>
      </c>
      <c r="B5961" s="367" t="s">
        <v>8324</v>
      </c>
      <c r="C5961" s="367" t="s">
        <v>19984</v>
      </c>
      <c r="D5961" s="368" t="s">
        <v>19985</v>
      </c>
      <c r="E5961" s="367" t="s">
        <v>8344</v>
      </c>
      <c r="F5961" s="367" t="s">
        <v>8659</v>
      </c>
      <c r="G5961" s="367" t="s">
        <v>8659</v>
      </c>
    </row>
    <row r="5962" spans="1:7" ht="22.5">
      <c r="A5962" s="366" t="str">
        <f t="shared" si="93"/>
        <v>SINAPI 88400</v>
      </c>
      <c r="B5962" s="367" t="s">
        <v>8324</v>
      </c>
      <c r="C5962" s="367" t="s">
        <v>19986</v>
      </c>
      <c r="D5962" s="368" t="s">
        <v>19987</v>
      </c>
      <c r="E5962" s="367" t="s">
        <v>8344</v>
      </c>
      <c r="F5962" s="367" t="s">
        <v>8395</v>
      </c>
      <c r="G5962" s="367" t="s">
        <v>8395</v>
      </c>
    </row>
    <row r="5963" spans="1:7" ht="22.5">
      <c r="A5963" s="366" t="str">
        <f t="shared" si="93"/>
        <v>SINAPI 88401</v>
      </c>
      <c r="B5963" s="367" t="s">
        <v>8324</v>
      </c>
      <c r="C5963" s="367" t="s">
        <v>19988</v>
      </c>
      <c r="D5963" s="368" t="s">
        <v>19989</v>
      </c>
      <c r="E5963" s="367" t="s">
        <v>8344</v>
      </c>
      <c r="F5963" s="367" t="s">
        <v>14827</v>
      </c>
      <c r="G5963" s="367" t="s">
        <v>14827</v>
      </c>
    </row>
    <row r="5964" spans="1:7" ht="22.5">
      <c r="A5964" s="366" t="str">
        <f t="shared" si="93"/>
        <v>SINAPI 88402</v>
      </c>
      <c r="B5964" s="367" t="s">
        <v>8324</v>
      </c>
      <c r="C5964" s="367" t="s">
        <v>19990</v>
      </c>
      <c r="D5964" s="368" t="s">
        <v>19991</v>
      </c>
      <c r="E5964" s="367" t="s">
        <v>8344</v>
      </c>
      <c r="F5964" s="367" t="s">
        <v>9312</v>
      </c>
      <c r="G5964" s="367" t="s">
        <v>9312</v>
      </c>
    </row>
    <row r="5965" spans="1:7" ht="22.5">
      <c r="A5965" s="366" t="str">
        <f t="shared" si="93"/>
        <v>SINAPI 88403</v>
      </c>
      <c r="B5965" s="367" t="s">
        <v>8324</v>
      </c>
      <c r="C5965" s="367" t="s">
        <v>19992</v>
      </c>
      <c r="D5965" s="368" t="s">
        <v>19993</v>
      </c>
      <c r="E5965" s="367" t="s">
        <v>8344</v>
      </c>
      <c r="F5965" s="367" t="s">
        <v>8976</v>
      </c>
      <c r="G5965" s="367" t="s">
        <v>8976</v>
      </c>
    </row>
    <row r="5966" spans="1:7" ht="22.5">
      <c r="A5966" s="366" t="str">
        <f t="shared" si="93"/>
        <v>SINAPI 88419</v>
      </c>
      <c r="B5966" s="367" t="s">
        <v>8324</v>
      </c>
      <c r="C5966" s="367" t="s">
        <v>19994</v>
      </c>
      <c r="D5966" s="368" t="s">
        <v>19995</v>
      </c>
      <c r="E5966" s="367" t="s">
        <v>8344</v>
      </c>
      <c r="F5966" s="367" t="s">
        <v>16358</v>
      </c>
      <c r="G5966" s="367" t="s">
        <v>16358</v>
      </c>
    </row>
    <row r="5967" spans="1:7" ht="22.5">
      <c r="A5967" s="366" t="str">
        <f t="shared" si="93"/>
        <v>SINAPI 88422</v>
      </c>
      <c r="B5967" s="367" t="s">
        <v>8324</v>
      </c>
      <c r="C5967" s="367" t="s">
        <v>19996</v>
      </c>
      <c r="D5967" s="368" t="s">
        <v>19997</v>
      </c>
      <c r="E5967" s="367" t="s">
        <v>8344</v>
      </c>
      <c r="F5967" s="367" t="s">
        <v>15190</v>
      </c>
      <c r="G5967" s="367" t="s">
        <v>15190</v>
      </c>
    </row>
    <row r="5968" spans="1:7" ht="22.5">
      <c r="A5968" s="366" t="str">
        <f t="shared" si="93"/>
        <v>SINAPI 88425</v>
      </c>
      <c r="B5968" s="367" t="s">
        <v>8324</v>
      </c>
      <c r="C5968" s="367" t="s">
        <v>19998</v>
      </c>
      <c r="D5968" s="368" t="s">
        <v>19999</v>
      </c>
      <c r="E5968" s="367" t="s">
        <v>8344</v>
      </c>
      <c r="F5968" s="367" t="s">
        <v>15962</v>
      </c>
      <c r="G5968" s="367" t="s">
        <v>15962</v>
      </c>
    </row>
    <row r="5969" spans="1:7" ht="22.5">
      <c r="A5969" s="366" t="str">
        <f t="shared" si="93"/>
        <v>SINAPI 88427</v>
      </c>
      <c r="B5969" s="367" t="s">
        <v>8324</v>
      </c>
      <c r="C5969" s="367" t="s">
        <v>20000</v>
      </c>
      <c r="D5969" s="368" t="s">
        <v>20001</v>
      </c>
      <c r="E5969" s="367" t="s">
        <v>8344</v>
      </c>
      <c r="F5969" s="367" t="s">
        <v>8345</v>
      </c>
      <c r="G5969" s="367" t="s">
        <v>8345</v>
      </c>
    </row>
    <row r="5970" spans="1:7" ht="22.5">
      <c r="A5970" s="366" t="str">
        <f t="shared" si="93"/>
        <v>SINAPI 88434</v>
      </c>
      <c r="B5970" s="367" t="s">
        <v>8324</v>
      </c>
      <c r="C5970" s="367" t="s">
        <v>20002</v>
      </c>
      <c r="D5970" s="368" t="s">
        <v>20003</v>
      </c>
      <c r="E5970" s="367" t="s">
        <v>8344</v>
      </c>
      <c r="F5970" s="367" t="s">
        <v>8692</v>
      </c>
      <c r="G5970" s="367" t="s">
        <v>8692</v>
      </c>
    </row>
    <row r="5971" spans="1:7" ht="22.5">
      <c r="A5971" s="366" t="str">
        <f t="shared" si="93"/>
        <v>SINAPI 88435</v>
      </c>
      <c r="B5971" s="367" t="s">
        <v>8324</v>
      </c>
      <c r="C5971" s="367" t="s">
        <v>20004</v>
      </c>
      <c r="D5971" s="368" t="s">
        <v>20005</v>
      </c>
      <c r="E5971" s="367" t="s">
        <v>8344</v>
      </c>
      <c r="F5971" s="367" t="s">
        <v>8411</v>
      </c>
      <c r="G5971" s="367" t="s">
        <v>8411</v>
      </c>
    </row>
    <row r="5972" spans="1:7" ht="22.5">
      <c r="A5972" s="366" t="str">
        <f t="shared" si="93"/>
        <v>SINAPI 88436</v>
      </c>
      <c r="B5972" s="367" t="s">
        <v>8324</v>
      </c>
      <c r="C5972" s="367" t="s">
        <v>20006</v>
      </c>
      <c r="D5972" s="368" t="s">
        <v>20007</v>
      </c>
      <c r="E5972" s="367" t="s">
        <v>8344</v>
      </c>
      <c r="F5972" s="367" t="s">
        <v>10143</v>
      </c>
      <c r="G5972" s="367" t="s">
        <v>10143</v>
      </c>
    </row>
    <row r="5973" spans="1:7" ht="22.5">
      <c r="A5973" s="366" t="str">
        <f t="shared" si="93"/>
        <v>SINAPI 88437</v>
      </c>
      <c r="B5973" s="367" t="s">
        <v>8324</v>
      </c>
      <c r="C5973" s="367" t="s">
        <v>20008</v>
      </c>
      <c r="D5973" s="368" t="s">
        <v>20009</v>
      </c>
      <c r="E5973" s="367" t="s">
        <v>8344</v>
      </c>
      <c r="F5973" s="367" t="s">
        <v>8345</v>
      </c>
      <c r="G5973" s="367" t="s">
        <v>8345</v>
      </c>
    </row>
    <row r="5974" spans="1:7" ht="22.5">
      <c r="A5974" s="366" t="str">
        <f t="shared" si="93"/>
        <v>SINAPI 88569</v>
      </c>
      <c r="B5974" s="367" t="s">
        <v>8324</v>
      </c>
      <c r="C5974" s="367" t="s">
        <v>20010</v>
      </c>
      <c r="D5974" s="368" t="s">
        <v>20011</v>
      </c>
      <c r="E5974" s="367" t="s">
        <v>8344</v>
      </c>
      <c r="F5974" s="367" t="s">
        <v>8647</v>
      </c>
      <c r="G5974" s="367" t="s">
        <v>8647</v>
      </c>
    </row>
    <row r="5975" spans="1:7" ht="22.5">
      <c r="A5975" s="366" t="str">
        <f t="shared" si="93"/>
        <v>SINAPI 88570</v>
      </c>
      <c r="B5975" s="367" t="s">
        <v>8324</v>
      </c>
      <c r="C5975" s="367" t="s">
        <v>20012</v>
      </c>
      <c r="D5975" s="368" t="s">
        <v>20013</v>
      </c>
      <c r="E5975" s="367" t="s">
        <v>8344</v>
      </c>
      <c r="F5975" s="367" t="s">
        <v>8734</v>
      </c>
      <c r="G5975" s="367" t="s">
        <v>8734</v>
      </c>
    </row>
    <row r="5976" spans="1:7" ht="22.5">
      <c r="A5976" s="366" t="str">
        <f t="shared" si="93"/>
        <v>SINAPI 88826</v>
      </c>
      <c r="B5976" s="367" t="s">
        <v>8324</v>
      </c>
      <c r="C5976" s="367" t="s">
        <v>20014</v>
      </c>
      <c r="D5976" s="368" t="s">
        <v>20015</v>
      </c>
      <c r="E5976" s="367" t="s">
        <v>8344</v>
      </c>
      <c r="F5976" s="367" t="s">
        <v>15239</v>
      </c>
      <c r="G5976" s="367" t="s">
        <v>15239</v>
      </c>
    </row>
    <row r="5977" spans="1:7" ht="22.5">
      <c r="A5977" s="366" t="str">
        <f t="shared" si="93"/>
        <v>SINAPI 88827</v>
      </c>
      <c r="B5977" s="367" t="s">
        <v>8324</v>
      </c>
      <c r="C5977" s="367" t="s">
        <v>20016</v>
      </c>
      <c r="D5977" s="368" t="s">
        <v>20017</v>
      </c>
      <c r="E5977" s="367" t="s">
        <v>8344</v>
      </c>
      <c r="F5977" s="367" t="s">
        <v>9767</v>
      </c>
      <c r="G5977" s="367" t="s">
        <v>9767</v>
      </c>
    </row>
    <row r="5978" spans="1:7" ht="22.5">
      <c r="A5978" s="366" t="str">
        <f t="shared" si="93"/>
        <v>SINAPI 88828</v>
      </c>
      <c r="B5978" s="367" t="s">
        <v>8324</v>
      </c>
      <c r="C5978" s="367" t="s">
        <v>20018</v>
      </c>
      <c r="D5978" s="368" t="s">
        <v>20019</v>
      </c>
      <c r="E5978" s="367" t="s">
        <v>8344</v>
      </c>
      <c r="F5978" s="367" t="s">
        <v>20020</v>
      </c>
      <c r="G5978" s="367" t="s">
        <v>20020</v>
      </c>
    </row>
    <row r="5979" spans="1:7" ht="22.5">
      <c r="A5979" s="366" t="str">
        <f t="shared" si="93"/>
        <v>SINAPI 88829</v>
      </c>
      <c r="B5979" s="367" t="s">
        <v>8324</v>
      </c>
      <c r="C5979" s="367" t="s">
        <v>20021</v>
      </c>
      <c r="D5979" s="368" t="s">
        <v>20022</v>
      </c>
      <c r="E5979" s="367" t="s">
        <v>8344</v>
      </c>
      <c r="F5979" s="367" t="s">
        <v>10094</v>
      </c>
      <c r="G5979" s="367" t="s">
        <v>10094</v>
      </c>
    </row>
    <row r="5980" spans="1:7" ht="22.5">
      <c r="A5980" s="366" t="str">
        <f t="shared" si="93"/>
        <v>SINAPI 88832</v>
      </c>
      <c r="B5980" s="367" t="s">
        <v>8324</v>
      </c>
      <c r="C5980" s="367" t="s">
        <v>20023</v>
      </c>
      <c r="D5980" s="368" t="s">
        <v>20024</v>
      </c>
      <c r="E5980" s="367" t="s">
        <v>8344</v>
      </c>
      <c r="F5980" s="367" t="s">
        <v>20025</v>
      </c>
      <c r="G5980" s="367" t="s">
        <v>20025</v>
      </c>
    </row>
    <row r="5981" spans="1:7" ht="22.5">
      <c r="A5981" s="366" t="str">
        <f t="shared" si="93"/>
        <v>SINAPI 88834</v>
      </c>
      <c r="B5981" s="367" t="s">
        <v>8324</v>
      </c>
      <c r="C5981" s="367" t="s">
        <v>20026</v>
      </c>
      <c r="D5981" s="368" t="s">
        <v>20027</v>
      </c>
      <c r="E5981" s="367" t="s">
        <v>8344</v>
      </c>
      <c r="F5981" s="367" t="s">
        <v>10562</v>
      </c>
      <c r="G5981" s="367" t="s">
        <v>10562</v>
      </c>
    </row>
    <row r="5982" spans="1:7" ht="22.5">
      <c r="A5982" s="366" t="str">
        <f t="shared" si="93"/>
        <v>SINAPI 88835</v>
      </c>
      <c r="B5982" s="367" t="s">
        <v>8324</v>
      </c>
      <c r="C5982" s="367" t="s">
        <v>20028</v>
      </c>
      <c r="D5982" s="368" t="s">
        <v>20029</v>
      </c>
      <c r="E5982" s="367" t="s">
        <v>8344</v>
      </c>
      <c r="F5982" s="367" t="s">
        <v>20030</v>
      </c>
      <c r="G5982" s="367" t="s">
        <v>20030</v>
      </c>
    </row>
    <row r="5983" spans="1:7" ht="22.5">
      <c r="A5983" s="366" t="str">
        <f t="shared" si="93"/>
        <v>SINAPI 88836</v>
      </c>
      <c r="B5983" s="367" t="s">
        <v>8324</v>
      </c>
      <c r="C5983" s="367" t="s">
        <v>20031</v>
      </c>
      <c r="D5983" s="368" t="s">
        <v>20032</v>
      </c>
      <c r="E5983" s="367" t="s">
        <v>8344</v>
      </c>
      <c r="F5983" s="367" t="s">
        <v>13157</v>
      </c>
      <c r="G5983" s="367" t="s">
        <v>13157</v>
      </c>
    </row>
    <row r="5984" spans="1:7" ht="22.5">
      <c r="A5984" s="366" t="str">
        <f t="shared" si="93"/>
        <v>SINAPI 88839</v>
      </c>
      <c r="B5984" s="367" t="s">
        <v>8324</v>
      </c>
      <c r="C5984" s="367" t="s">
        <v>20033</v>
      </c>
      <c r="D5984" s="368" t="s">
        <v>20034</v>
      </c>
      <c r="E5984" s="367" t="s">
        <v>8344</v>
      </c>
      <c r="F5984" s="367" t="s">
        <v>20035</v>
      </c>
      <c r="G5984" s="367" t="s">
        <v>20035</v>
      </c>
    </row>
    <row r="5985" spans="1:7">
      <c r="A5985" s="366" t="str">
        <f t="shared" si="93"/>
        <v>SINAPI 88840</v>
      </c>
      <c r="B5985" s="367" t="s">
        <v>8324</v>
      </c>
      <c r="C5985" s="367" t="s">
        <v>20036</v>
      </c>
      <c r="D5985" s="368" t="s">
        <v>20037</v>
      </c>
      <c r="E5985" s="367" t="s">
        <v>8344</v>
      </c>
      <c r="F5985" s="367" t="s">
        <v>12862</v>
      </c>
      <c r="G5985" s="367" t="s">
        <v>12862</v>
      </c>
    </row>
    <row r="5986" spans="1:7" ht="22.5">
      <c r="A5986" s="366" t="str">
        <f t="shared" si="93"/>
        <v>SINAPI 88841</v>
      </c>
      <c r="B5986" s="367" t="s">
        <v>8324</v>
      </c>
      <c r="C5986" s="367" t="s">
        <v>20038</v>
      </c>
      <c r="D5986" s="368" t="s">
        <v>20039</v>
      </c>
      <c r="E5986" s="367" t="s">
        <v>8344</v>
      </c>
      <c r="F5986" s="367" t="s">
        <v>20040</v>
      </c>
      <c r="G5986" s="367" t="s">
        <v>20040</v>
      </c>
    </row>
    <row r="5987" spans="1:7" ht="22.5">
      <c r="A5987" s="366" t="str">
        <f t="shared" si="93"/>
        <v>SINAPI 88842</v>
      </c>
      <c r="B5987" s="367" t="s">
        <v>8324</v>
      </c>
      <c r="C5987" s="367" t="s">
        <v>20041</v>
      </c>
      <c r="D5987" s="368" t="s">
        <v>20042</v>
      </c>
      <c r="E5987" s="367" t="s">
        <v>8344</v>
      </c>
      <c r="F5987" s="367" t="s">
        <v>20043</v>
      </c>
      <c r="G5987" s="367" t="s">
        <v>20043</v>
      </c>
    </row>
    <row r="5988" spans="1:7" ht="22.5">
      <c r="A5988" s="366" t="str">
        <f t="shared" si="93"/>
        <v>SINAPI 88847</v>
      </c>
      <c r="B5988" s="367" t="s">
        <v>8324</v>
      </c>
      <c r="C5988" s="367" t="s">
        <v>20044</v>
      </c>
      <c r="D5988" s="368" t="s">
        <v>20045</v>
      </c>
      <c r="E5988" s="367" t="s">
        <v>8344</v>
      </c>
      <c r="F5988" s="367" t="s">
        <v>19008</v>
      </c>
      <c r="G5988" s="367" t="s">
        <v>19008</v>
      </c>
    </row>
    <row r="5989" spans="1:7" ht="22.5">
      <c r="A5989" s="366" t="str">
        <f t="shared" si="93"/>
        <v>SINAPI 88848</v>
      </c>
      <c r="B5989" s="367" t="s">
        <v>8324</v>
      </c>
      <c r="C5989" s="367" t="s">
        <v>20046</v>
      </c>
      <c r="D5989" s="368" t="s">
        <v>20047</v>
      </c>
      <c r="E5989" s="367" t="s">
        <v>8344</v>
      </c>
      <c r="F5989" s="367" t="s">
        <v>11416</v>
      </c>
      <c r="G5989" s="367" t="s">
        <v>11416</v>
      </c>
    </row>
    <row r="5990" spans="1:7" ht="22.5">
      <c r="A5990" s="366" t="str">
        <f t="shared" si="93"/>
        <v>SINAPI 88853</v>
      </c>
      <c r="B5990" s="367" t="s">
        <v>8324</v>
      </c>
      <c r="C5990" s="367" t="s">
        <v>20048</v>
      </c>
      <c r="D5990" s="368" t="s">
        <v>20049</v>
      </c>
      <c r="E5990" s="367" t="s">
        <v>8344</v>
      </c>
      <c r="F5990" s="367" t="s">
        <v>8586</v>
      </c>
      <c r="G5990" s="367" t="s">
        <v>8586</v>
      </c>
    </row>
    <row r="5991" spans="1:7" ht="22.5">
      <c r="A5991" s="366" t="str">
        <f t="shared" si="93"/>
        <v>SINAPI 88854</v>
      </c>
      <c r="B5991" s="367" t="s">
        <v>8324</v>
      </c>
      <c r="C5991" s="367" t="s">
        <v>20050</v>
      </c>
      <c r="D5991" s="368" t="s">
        <v>20051</v>
      </c>
      <c r="E5991" s="367" t="s">
        <v>8344</v>
      </c>
      <c r="F5991" s="367" t="s">
        <v>8423</v>
      </c>
      <c r="G5991" s="367" t="s">
        <v>8423</v>
      </c>
    </row>
    <row r="5992" spans="1:7" ht="22.5">
      <c r="A5992" s="366" t="str">
        <f t="shared" si="93"/>
        <v>SINAPI 88855</v>
      </c>
      <c r="B5992" s="367" t="s">
        <v>8324</v>
      </c>
      <c r="C5992" s="367" t="s">
        <v>20052</v>
      </c>
      <c r="D5992" s="368" t="s">
        <v>20053</v>
      </c>
      <c r="E5992" s="367" t="s">
        <v>8344</v>
      </c>
      <c r="F5992" s="367" t="s">
        <v>13185</v>
      </c>
      <c r="G5992" s="367" t="s">
        <v>13185</v>
      </c>
    </row>
    <row r="5993" spans="1:7" ht="22.5">
      <c r="A5993" s="366" t="str">
        <f t="shared" si="93"/>
        <v>SINAPI 88856</v>
      </c>
      <c r="B5993" s="367" t="s">
        <v>8324</v>
      </c>
      <c r="C5993" s="367" t="s">
        <v>20054</v>
      </c>
      <c r="D5993" s="368" t="s">
        <v>20055</v>
      </c>
      <c r="E5993" s="367" t="s">
        <v>8344</v>
      </c>
      <c r="F5993" s="367" t="s">
        <v>8415</v>
      </c>
      <c r="G5993" s="367" t="s">
        <v>8415</v>
      </c>
    </row>
    <row r="5994" spans="1:7" ht="33.75">
      <c r="A5994" s="366" t="str">
        <f t="shared" si="93"/>
        <v>SINAPI 88857</v>
      </c>
      <c r="B5994" s="367" t="s">
        <v>8324</v>
      </c>
      <c r="C5994" s="367" t="s">
        <v>20056</v>
      </c>
      <c r="D5994" s="368" t="s">
        <v>20057</v>
      </c>
      <c r="E5994" s="367" t="s">
        <v>8344</v>
      </c>
      <c r="F5994" s="367" t="s">
        <v>17494</v>
      </c>
      <c r="G5994" s="367" t="s">
        <v>17494</v>
      </c>
    </row>
    <row r="5995" spans="1:7" ht="33.75">
      <c r="A5995" s="366" t="str">
        <f t="shared" si="93"/>
        <v>SINAPI 88858</v>
      </c>
      <c r="B5995" s="367" t="s">
        <v>8324</v>
      </c>
      <c r="C5995" s="367" t="s">
        <v>20058</v>
      </c>
      <c r="D5995" s="368" t="s">
        <v>20059</v>
      </c>
      <c r="E5995" s="367" t="s">
        <v>8344</v>
      </c>
      <c r="F5995" s="367" t="s">
        <v>9636</v>
      </c>
      <c r="G5995" s="367" t="s">
        <v>9636</v>
      </c>
    </row>
    <row r="5996" spans="1:7" ht="33.75">
      <c r="A5996" s="366" t="str">
        <f t="shared" si="93"/>
        <v>SINAPI 88859</v>
      </c>
      <c r="B5996" s="367" t="s">
        <v>8324</v>
      </c>
      <c r="C5996" s="367" t="s">
        <v>20060</v>
      </c>
      <c r="D5996" s="368" t="s">
        <v>20061</v>
      </c>
      <c r="E5996" s="367" t="s">
        <v>8344</v>
      </c>
      <c r="F5996" s="367" t="s">
        <v>9840</v>
      </c>
      <c r="G5996" s="367" t="s">
        <v>9840</v>
      </c>
    </row>
    <row r="5997" spans="1:7" ht="33.75">
      <c r="A5997" s="366" t="str">
        <f t="shared" si="93"/>
        <v>SINAPI 88860</v>
      </c>
      <c r="B5997" s="367" t="s">
        <v>8324</v>
      </c>
      <c r="C5997" s="367" t="s">
        <v>20062</v>
      </c>
      <c r="D5997" s="368" t="s">
        <v>20063</v>
      </c>
      <c r="E5997" s="367" t="s">
        <v>8344</v>
      </c>
      <c r="F5997" s="367" t="s">
        <v>10592</v>
      </c>
      <c r="G5997" s="367" t="s">
        <v>10592</v>
      </c>
    </row>
    <row r="5998" spans="1:7" ht="22.5">
      <c r="A5998" s="366" t="str">
        <f t="shared" si="93"/>
        <v>SINAPI 88900</v>
      </c>
      <c r="B5998" s="367" t="s">
        <v>8324</v>
      </c>
      <c r="C5998" s="367" t="s">
        <v>20064</v>
      </c>
      <c r="D5998" s="368" t="s">
        <v>20065</v>
      </c>
      <c r="E5998" s="367" t="s">
        <v>8344</v>
      </c>
      <c r="F5998" s="367" t="s">
        <v>20066</v>
      </c>
      <c r="G5998" s="367" t="s">
        <v>20066</v>
      </c>
    </row>
    <row r="5999" spans="1:7" ht="22.5">
      <c r="A5999" s="366" t="str">
        <f t="shared" si="93"/>
        <v>SINAPI 88902</v>
      </c>
      <c r="B5999" s="367" t="s">
        <v>8324</v>
      </c>
      <c r="C5999" s="367" t="s">
        <v>20067</v>
      </c>
      <c r="D5999" s="368" t="s">
        <v>20068</v>
      </c>
      <c r="E5999" s="367" t="s">
        <v>8344</v>
      </c>
      <c r="F5999" s="367" t="s">
        <v>11240</v>
      </c>
      <c r="G5999" s="367" t="s">
        <v>11240</v>
      </c>
    </row>
    <row r="6000" spans="1:7" ht="22.5">
      <c r="A6000" s="366" t="str">
        <f t="shared" si="93"/>
        <v>SINAPI 88903</v>
      </c>
      <c r="B6000" s="367" t="s">
        <v>8324</v>
      </c>
      <c r="C6000" s="367" t="s">
        <v>20069</v>
      </c>
      <c r="D6000" s="368" t="s">
        <v>20070</v>
      </c>
      <c r="E6000" s="367" t="s">
        <v>8344</v>
      </c>
      <c r="F6000" s="367" t="s">
        <v>20071</v>
      </c>
      <c r="G6000" s="367" t="s">
        <v>20071</v>
      </c>
    </row>
    <row r="6001" spans="1:7" ht="22.5">
      <c r="A6001" s="366" t="str">
        <f t="shared" si="93"/>
        <v>SINAPI 88904</v>
      </c>
      <c r="B6001" s="367" t="s">
        <v>8324</v>
      </c>
      <c r="C6001" s="367" t="s">
        <v>20072</v>
      </c>
      <c r="D6001" s="368" t="s">
        <v>20073</v>
      </c>
      <c r="E6001" s="367" t="s">
        <v>8344</v>
      </c>
      <c r="F6001" s="367" t="s">
        <v>20074</v>
      </c>
      <c r="G6001" s="367" t="s">
        <v>20074</v>
      </c>
    </row>
    <row r="6002" spans="1:7" ht="22.5">
      <c r="A6002" s="366" t="str">
        <f t="shared" si="93"/>
        <v>SINAPI 89009</v>
      </c>
      <c r="B6002" s="367" t="s">
        <v>8324</v>
      </c>
      <c r="C6002" s="367" t="s">
        <v>20075</v>
      </c>
      <c r="D6002" s="368" t="s">
        <v>20076</v>
      </c>
      <c r="E6002" s="367" t="s">
        <v>8344</v>
      </c>
      <c r="F6002" s="367" t="s">
        <v>20077</v>
      </c>
      <c r="G6002" s="367" t="s">
        <v>20077</v>
      </c>
    </row>
    <row r="6003" spans="1:7" ht="22.5">
      <c r="A6003" s="366" t="str">
        <f t="shared" si="93"/>
        <v>SINAPI 89010</v>
      </c>
      <c r="B6003" s="367" t="s">
        <v>8324</v>
      </c>
      <c r="C6003" s="367" t="s">
        <v>20078</v>
      </c>
      <c r="D6003" s="368" t="s">
        <v>20079</v>
      </c>
      <c r="E6003" s="367" t="s">
        <v>8344</v>
      </c>
      <c r="F6003" s="367" t="s">
        <v>11626</v>
      </c>
      <c r="G6003" s="367" t="s">
        <v>11626</v>
      </c>
    </row>
    <row r="6004" spans="1:7" ht="33.75">
      <c r="A6004" s="366" t="str">
        <f t="shared" si="93"/>
        <v>SINAPI 89011</v>
      </c>
      <c r="B6004" s="367" t="s">
        <v>8324</v>
      </c>
      <c r="C6004" s="367" t="s">
        <v>20080</v>
      </c>
      <c r="D6004" s="368" t="s">
        <v>20081</v>
      </c>
      <c r="E6004" s="367" t="s">
        <v>8344</v>
      </c>
      <c r="F6004" s="367" t="s">
        <v>20082</v>
      </c>
      <c r="G6004" s="367" t="s">
        <v>20082</v>
      </c>
    </row>
    <row r="6005" spans="1:7" ht="33.75">
      <c r="A6005" s="366" t="str">
        <f t="shared" si="93"/>
        <v>SINAPI 89012</v>
      </c>
      <c r="B6005" s="367" t="s">
        <v>8324</v>
      </c>
      <c r="C6005" s="367" t="s">
        <v>20083</v>
      </c>
      <c r="D6005" s="368" t="s">
        <v>20084</v>
      </c>
      <c r="E6005" s="367" t="s">
        <v>8344</v>
      </c>
      <c r="F6005" s="367" t="s">
        <v>8579</v>
      </c>
      <c r="G6005" s="367" t="s">
        <v>8579</v>
      </c>
    </row>
    <row r="6006" spans="1:7" ht="22.5">
      <c r="A6006" s="366" t="str">
        <f t="shared" si="93"/>
        <v>SINAPI 89013</v>
      </c>
      <c r="B6006" s="367" t="s">
        <v>8324</v>
      </c>
      <c r="C6006" s="367" t="s">
        <v>20085</v>
      </c>
      <c r="D6006" s="368" t="s">
        <v>20086</v>
      </c>
      <c r="E6006" s="367" t="s">
        <v>8344</v>
      </c>
      <c r="F6006" s="367" t="s">
        <v>20087</v>
      </c>
      <c r="G6006" s="367" t="s">
        <v>20087</v>
      </c>
    </row>
    <row r="6007" spans="1:7">
      <c r="A6007" s="366" t="str">
        <f t="shared" si="93"/>
        <v>SINAPI 89014</v>
      </c>
      <c r="B6007" s="367" t="s">
        <v>8324</v>
      </c>
      <c r="C6007" s="367" t="s">
        <v>20088</v>
      </c>
      <c r="D6007" s="368" t="s">
        <v>20089</v>
      </c>
      <c r="E6007" s="367" t="s">
        <v>8344</v>
      </c>
      <c r="F6007" s="367" t="s">
        <v>20090</v>
      </c>
      <c r="G6007" s="367" t="s">
        <v>20090</v>
      </c>
    </row>
    <row r="6008" spans="1:7" ht="22.5">
      <c r="A6008" s="366" t="str">
        <f t="shared" si="93"/>
        <v>SINAPI 89015</v>
      </c>
      <c r="B6008" s="367" t="s">
        <v>8324</v>
      </c>
      <c r="C6008" s="367" t="s">
        <v>20091</v>
      </c>
      <c r="D6008" s="368" t="s">
        <v>20092</v>
      </c>
      <c r="E6008" s="367" t="s">
        <v>8344</v>
      </c>
      <c r="F6008" s="367" t="s">
        <v>11882</v>
      </c>
      <c r="G6008" s="367" t="s">
        <v>11882</v>
      </c>
    </row>
    <row r="6009" spans="1:7" ht="22.5">
      <c r="A6009" s="366" t="str">
        <f t="shared" si="93"/>
        <v>SINAPI 89016</v>
      </c>
      <c r="B6009" s="367" t="s">
        <v>8324</v>
      </c>
      <c r="C6009" s="367" t="s">
        <v>20093</v>
      </c>
      <c r="D6009" s="368" t="s">
        <v>20094</v>
      </c>
      <c r="E6009" s="367" t="s">
        <v>8344</v>
      </c>
      <c r="F6009" s="367" t="s">
        <v>20095</v>
      </c>
      <c r="G6009" s="367" t="s">
        <v>20095</v>
      </c>
    </row>
    <row r="6010" spans="1:7">
      <c r="A6010" s="366" t="str">
        <f t="shared" si="93"/>
        <v>SINAPI 89017</v>
      </c>
      <c r="B6010" s="367" t="s">
        <v>8324</v>
      </c>
      <c r="C6010" s="367" t="s">
        <v>20096</v>
      </c>
      <c r="D6010" s="368" t="s">
        <v>20097</v>
      </c>
      <c r="E6010" s="367" t="s">
        <v>8344</v>
      </c>
      <c r="F6010" s="367" t="s">
        <v>14689</v>
      </c>
      <c r="G6010" s="367" t="s">
        <v>14689</v>
      </c>
    </row>
    <row r="6011" spans="1:7">
      <c r="A6011" s="366" t="str">
        <f t="shared" si="93"/>
        <v>SINAPI 89018</v>
      </c>
      <c r="B6011" s="367" t="s">
        <v>8324</v>
      </c>
      <c r="C6011" s="367" t="s">
        <v>20098</v>
      </c>
      <c r="D6011" s="368" t="s">
        <v>20099</v>
      </c>
      <c r="E6011" s="367" t="s">
        <v>8344</v>
      </c>
      <c r="F6011" s="367" t="s">
        <v>20100</v>
      </c>
      <c r="G6011" s="367" t="s">
        <v>20100</v>
      </c>
    </row>
    <row r="6012" spans="1:7" ht="22.5">
      <c r="A6012" s="366" t="str">
        <f t="shared" si="93"/>
        <v>SINAPI 89019</v>
      </c>
      <c r="B6012" s="367" t="s">
        <v>8324</v>
      </c>
      <c r="C6012" s="367" t="s">
        <v>20101</v>
      </c>
      <c r="D6012" s="368" t="s">
        <v>20102</v>
      </c>
      <c r="E6012" s="367" t="s">
        <v>8344</v>
      </c>
      <c r="F6012" s="367" t="s">
        <v>20095</v>
      </c>
      <c r="G6012" s="367" t="s">
        <v>20095</v>
      </c>
    </row>
    <row r="6013" spans="1:7" ht="22.5">
      <c r="A6013" s="366" t="str">
        <f t="shared" si="93"/>
        <v>SINAPI 89020</v>
      </c>
      <c r="B6013" s="367" t="s">
        <v>8324</v>
      </c>
      <c r="C6013" s="367" t="s">
        <v>20103</v>
      </c>
      <c r="D6013" s="368" t="s">
        <v>20104</v>
      </c>
      <c r="E6013" s="367" t="s">
        <v>8344</v>
      </c>
      <c r="F6013" s="367" t="s">
        <v>14764</v>
      </c>
      <c r="G6013" s="367" t="s">
        <v>14764</v>
      </c>
    </row>
    <row r="6014" spans="1:7">
      <c r="A6014" s="366" t="str">
        <f t="shared" si="93"/>
        <v>SINAPI 89023</v>
      </c>
      <c r="B6014" s="367" t="s">
        <v>8324</v>
      </c>
      <c r="C6014" s="367" t="s">
        <v>20105</v>
      </c>
      <c r="D6014" s="368" t="s">
        <v>20106</v>
      </c>
      <c r="E6014" s="367" t="s">
        <v>8344</v>
      </c>
      <c r="F6014" s="367" t="s">
        <v>15245</v>
      </c>
      <c r="G6014" s="367" t="s">
        <v>15245</v>
      </c>
    </row>
    <row r="6015" spans="1:7">
      <c r="A6015" s="366" t="str">
        <f t="shared" si="93"/>
        <v>SINAPI 89024</v>
      </c>
      <c r="B6015" s="367" t="s">
        <v>8324</v>
      </c>
      <c r="C6015" s="367" t="s">
        <v>20107</v>
      </c>
      <c r="D6015" s="368" t="s">
        <v>20108</v>
      </c>
      <c r="E6015" s="367" t="s">
        <v>8344</v>
      </c>
      <c r="F6015" s="367" t="s">
        <v>8437</v>
      </c>
      <c r="G6015" s="367" t="s">
        <v>8437</v>
      </c>
    </row>
    <row r="6016" spans="1:7">
      <c r="A6016" s="366" t="str">
        <f t="shared" si="93"/>
        <v>SINAPI 89025</v>
      </c>
      <c r="B6016" s="367" t="s">
        <v>8324</v>
      </c>
      <c r="C6016" s="367" t="s">
        <v>20109</v>
      </c>
      <c r="D6016" s="368" t="s">
        <v>20110</v>
      </c>
      <c r="E6016" s="367" t="s">
        <v>8344</v>
      </c>
      <c r="F6016" s="367" t="s">
        <v>11520</v>
      </c>
      <c r="G6016" s="367" t="s">
        <v>11520</v>
      </c>
    </row>
    <row r="6017" spans="1:7">
      <c r="A6017" s="366" t="str">
        <f t="shared" si="93"/>
        <v>SINAPI 89026</v>
      </c>
      <c r="B6017" s="367" t="s">
        <v>8324</v>
      </c>
      <c r="C6017" s="367" t="s">
        <v>20111</v>
      </c>
      <c r="D6017" s="368" t="s">
        <v>20112</v>
      </c>
      <c r="E6017" s="367" t="s">
        <v>8344</v>
      </c>
      <c r="F6017" s="367" t="s">
        <v>20113</v>
      </c>
      <c r="G6017" s="367" t="s">
        <v>20113</v>
      </c>
    </row>
    <row r="6018" spans="1:7" ht="22.5">
      <c r="A6018" s="366" t="str">
        <f t="shared" si="93"/>
        <v>SINAPI 89029</v>
      </c>
      <c r="B6018" s="367" t="s">
        <v>8324</v>
      </c>
      <c r="C6018" s="367" t="s">
        <v>20114</v>
      </c>
      <c r="D6018" s="368" t="s">
        <v>20115</v>
      </c>
      <c r="E6018" s="367" t="s">
        <v>8344</v>
      </c>
      <c r="F6018" s="367" t="s">
        <v>14117</v>
      </c>
      <c r="G6018" s="367" t="s">
        <v>14117</v>
      </c>
    </row>
    <row r="6019" spans="1:7">
      <c r="A6019" s="366" t="str">
        <f t="shared" si="93"/>
        <v>SINAPI 89030</v>
      </c>
      <c r="B6019" s="367" t="s">
        <v>8324</v>
      </c>
      <c r="C6019" s="367" t="s">
        <v>20116</v>
      </c>
      <c r="D6019" s="368" t="s">
        <v>20117</v>
      </c>
      <c r="E6019" s="367" t="s">
        <v>8344</v>
      </c>
      <c r="F6019" s="367" t="s">
        <v>11897</v>
      </c>
      <c r="G6019" s="367" t="s">
        <v>11897</v>
      </c>
    </row>
    <row r="6020" spans="1:7">
      <c r="A6020" s="366" t="str">
        <f t="shared" si="93"/>
        <v>SINAPI 89033</v>
      </c>
      <c r="B6020" s="367" t="s">
        <v>8324</v>
      </c>
      <c r="C6020" s="367" t="s">
        <v>20118</v>
      </c>
      <c r="D6020" s="368" t="s">
        <v>20119</v>
      </c>
      <c r="E6020" s="367" t="s">
        <v>8344</v>
      </c>
      <c r="F6020" s="367" t="s">
        <v>20120</v>
      </c>
      <c r="G6020" s="367" t="s">
        <v>20120</v>
      </c>
    </row>
    <row r="6021" spans="1:7">
      <c r="A6021" s="366" t="str">
        <f t="shared" si="93"/>
        <v>SINAPI 89034</v>
      </c>
      <c r="B6021" s="367" t="s">
        <v>8324</v>
      </c>
      <c r="C6021" s="367" t="s">
        <v>20121</v>
      </c>
      <c r="D6021" s="368" t="s">
        <v>20122</v>
      </c>
      <c r="E6021" s="367" t="s">
        <v>8344</v>
      </c>
      <c r="F6021" s="367" t="s">
        <v>8387</v>
      </c>
      <c r="G6021" s="367" t="s">
        <v>8387</v>
      </c>
    </row>
    <row r="6022" spans="1:7" ht="22.5">
      <c r="A6022" s="366" t="str">
        <f t="shared" si="93"/>
        <v>SINAPI 89128</v>
      </c>
      <c r="B6022" s="367" t="s">
        <v>8324</v>
      </c>
      <c r="C6022" s="367" t="s">
        <v>20123</v>
      </c>
      <c r="D6022" s="368" t="s">
        <v>20124</v>
      </c>
      <c r="E6022" s="367" t="s">
        <v>8344</v>
      </c>
      <c r="F6022" s="367" t="s">
        <v>10450</v>
      </c>
      <c r="G6022" s="367" t="s">
        <v>10450</v>
      </c>
    </row>
    <row r="6023" spans="1:7" ht="22.5">
      <c r="A6023" s="366" t="str">
        <f t="shared" ref="A6023:A6086" si="94">CONCATENAR</f>
        <v>SINAPI 89129</v>
      </c>
      <c r="B6023" s="367" t="s">
        <v>8324</v>
      </c>
      <c r="C6023" s="367" t="s">
        <v>20125</v>
      </c>
      <c r="D6023" s="368" t="s">
        <v>20126</v>
      </c>
      <c r="E6023" s="367" t="s">
        <v>8344</v>
      </c>
      <c r="F6023" s="367" t="s">
        <v>13708</v>
      </c>
      <c r="G6023" s="367" t="s">
        <v>13708</v>
      </c>
    </row>
    <row r="6024" spans="1:7" ht="22.5">
      <c r="A6024" s="366" t="str">
        <f t="shared" si="94"/>
        <v>SINAPI 89130</v>
      </c>
      <c r="B6024" s="367" t="s">
        <v>8324</v>
      </c>
      <c r="C6024" s="367" t="s">
        <v>20127</v>
      </c>
      <c r="D6024" s="368" t="s">
        <v>20128</v>
      </c>
      <c r="E6024" s="367" t="s">
        <v>8344</v>
      </c>
      <c r="F6024" s="367" t="s">
        <v>13814</v>
      </c>
      <c r="G6024" s="367" t="s">
        <v>13814</v>
      </c>
    </row>
    <row r="6025" spans="1:7" ht="22.5">
      <c r="A6025" s="366" t="str">
        <f t="shared" si="94"/>
        <v>SINAPI 89131</v>
      </c>
      <c r="B6025" s="367" t="s">
        <v>8324</v>
      </c>
      <c r="C6025" s="367" t="s">
        <v>20129</v>
      </c>
      <c r="D6025" s="368" t="s">
        <v>20130</v>
      </c>
      <c r="E6025" s="367" t="s">
        <v>8344</v>
      </c>
      <c r="F6025" s="367" t="s">
        <v>11621</v>
      </c>
      <c r="G6025" s="367" t="s">
        <v>11621</v>
      </c>
    </row>
    <row r="6026" spans="1:7" ht="22.5">
      <c r="A6026" s="366" t="str">
        <f t="shared" si="94"/>
        <v>SINAPI 89210</v>
      </c>
      <c r="B6026" s="367" t="s">
        <v>8324</v>
      </c>
      <c r="C6026" s="367" t="s">
        <v>20131</v>
      </c>
      <c r="D6026" s="368" t="s">
        <v>20132</v>
      </c>
      <c r="E6026" s="367" t="s">
        <v>8344</v>
      </c>
      <c r="F6026" s="367" t="s">
        <v>11106</v>
      </c>
      <c r="G6026" s="367" t="s">
        <v>11106</v>
      </c>
    </row>
    <row r="6027" spans="1:7" ht="22.5">
      <c r="A6027" s="366" t="str">
        <f t="shared" si="94"/>
        <v>SINAPI 89211</v>
      </c>
      <c r="B6027" s="367" t="s">
        <v>8324</v>
      </c>
      <c r="C6027" s="367" t="s">
        <v>20133</v>
      </c>
      <c r="D6027" s="368" t="s">
        <v>20134</v>
      </c>
      <c r="E6027" s="367" t="s">
        <v>8344</v>
      </c>
      <c r="F6027" s="367" t="s">
        <v>12235</v>
      </c>
      <c r="G6027" s="367" t="s">
        <v>12235</v>
      </c>
    </row>
    <row r="6028" spans="1:7" ht="22.5">
      <c r="A6028" s="366" t="str">
        <f t="shared" si="94"/>
        <v>SINAPI 89212</v>
      </c>
      <c r="B6028" s="367" t="s">
        <v>8324</v>
      </c>
      <c r="C6028" s="367" t="s">
        <v>20135</v>
      </c>
      <c r="D6028" s="368" t="s">
        <v>20136</v>
      </c>
      <c r="E6028" s="367" t="s">
        <v>8344</v>
      </c>
      <c r="F6028" s="367" t="s">
        <v>17255</v>
      </c>
      <c r="G6028" s="367" t="s">
        <v>17255</v>
      </c>
    </row>
    <row r="6029" spans="1:7">
      <c r="A6029" s="366" t="str">
        <f t="shared" si="94"/>
        <v>SINAPI 89213</v>
      </c>
      <c r="B6029" s="367" t="s">
        <v>8324</v>
      </c>
      <c r="C6029" s="367" t="s">
        <v>20137</v>
      </c>
      <c r="D6029" s="368" t="s">
        <v>20138</v>
      </c>
      <c r="E6029" s="367" t="s">
        <v>8344</v>
      </c>
      <c r="F6029" s="367" t="s">
        <v>20139</v>
      </c>
      <c r="G6029" s="367" t="s">
        <v>20139</v>
      </c>
    </row>
    <row r="6030" spans="1:7" ht="22.5">
      <c r="A6030" s="366" t="str">
        <f t="shared" si="94"/>
        <v>SINAPI 89214</v>
      </c>
      <c r="B6030" s="367" t="s">
        <v>8324</v>
      </c>
      <c r="C6030" s="367" t="s">
        <v>20140</v>
      </c>
      <c r="D6030" s="368" t="s">
        <v>20141</v>
      </c>
      <c r="E6030" s="367" t="s">
        <v>8344</v>
      </c>
      <c r="F6030" s="367" t="s">
        <v>17920</v>
      </c>
      <c r="G6030" s="367" t="s">
        <v>17920</v>
      </c>
    </row>
    <row r="6031" spans="1:7" ht="22.5">
      <c r="A6031" s="366" t="str">
        <f t="shared" si="94"/>
        <v>SINAPI 89215</v>
      </c>
      <c r="B6031" s="367" t="s">
        <v>8324</v>
      </c>
      <c r="C6031" s="367" t="s">
        <v>20142</v>
      </c>
      <c r="D6031" s="368" t="s">
        <v>20143</v>
      </c>
      <c r="E6031" s="367" t="s">
        <v>8344</v>
      </c>
      <c r="F6031" s="367" t="s">
        <v>20144</v>
      </c>
      <c r="G6031" s="367" t="s">
        <v>20144</v>
      </c>
    </row>
    <row r="6032" spans="1:7" ht="22.5">
      <c r="A6032" s="366" t="str">
        <f t="shared" si="94"/>
        <v>SINAPI 89221</v>
      </c>
      <c r="B6032" s="367" t="s">
        <v>8324</v>
      </c>
      <c r="C6032" s="367" t="s">
        <v>20145</v>
      </c>
      <c r="D6032" s="368" t="s">
        <v>20146</v>
      </c>
      <c r="E6032" s="367" t="s">
        <v>8344</v>
      </c>
      <c r="F6032" s="367" t="s">
        <v>8724</v>
      </c>
      <c r="G6032" s="367" t="s">
        <v>8724</v>
      </c>
    </row>
    <row r="6033" spans="1:7" ht="22.5">
      <c r="A6033" s="366" t="str">
        <f t="shared" si="94"/>
        <v>SINAPI 89222</v>
      </c>
      <c r="B6033" s="367" t="s">
        <v>8324</v>
      </c>
      <c r="C6033" s="367" t="s">
        <v>20147</v>
      </c>
      <c r="D6033" s="368" t="s">
        <v>20148</v>
      </c>
      <c r="E6033" s="367" t="s">
        <v>8344</v>
      </c>
      <c r="F6033" s="367" t="s">
        <v>11325</v>
      </c>
      <c r="G6033" s="367" t="s">
        <v>11325</v>
      </c>
    </row>
    <row r="6034" spans="1:7" ht="22.5">
      <c r="A6034" s="366" t="str">
        <f t="shared" si="94"/>
        <v>SINAPI 89223</v>
      </c>
      <c r="B6034" s="367" t="s">
        <v>8324</v>
      </c>
      <c r="C6034" s="367" t="s">
        <v>20149</v>
      </c>
      <c r="D6034" s="368" t="s">
        <v>20150</v>
      </c>
      <c r="E6034" s="367" t="s">
        <v>8344</v>
      </c>
      <c r="F6034" s="367" t="s">
        <v>12609</v>
      </c>
      <c r="G6034" s="367" t="s">
        <v>12609</v>
      </c>
    </row>
    <row r="6035" spans="1:7" ht="22.5">
      <c r="A6035" s="366" t="str">
        <f t="shared" si="94"/>
        <v>SINAPI 89224</v>
      </c>
      <c r="B6035" s="367" t="s">
        <v>8324</v>
      </c>
      <c r="C6035" s="367" t="s">
        <v>20151</v>
      </c>
      <c r="D6035" s="368" t="s">
        <v>20152</v>
      </c>
      <c r="E6035" s="367" t="s">
        <v>8344</v>
      </c>
      <c r="F6035" s="367" t="s">
        <v>14776</v>
      </c>
      <c r="G6035" s="367" t="s">
        <v>14776</v>
      </c>
    </row>
    <row r="6036" spans="1:7" ht="22.5">
      <c r="A6036" s="366" t="str">
        <f t="shared" si="94"/>
        <v>SINAPI 89228</v>
      </c>
      <c r="B6036" s="367" t="s">
        <v>8324</v>
      </c>
      <c r="C6036" s="367" t="s">
        <v>20153</v>
      </c>
      <c r="D6036" s="368" t="s">
        <v>20154</v>
      </c>
      <c r="E6036" s="367" t="s">
        <v>8344</v>
      </c>
      <c r="F6036" s="367" t="s">
        <v>20155</v>
      </c>
      <c r="G6036" s="367" t="s">
        <v>20155</v>
      </c>
    </row>
    <row r="6037" spans="1:7" ht="22.5">
      <c r="A6037" s="366" t="str">
        <f t="shared" si="94"/>
        <v>SINAPI 89229</v>
      </c>
      <c r="B6037" s="367" t="s">
        <v>8324</v>
      </c>
      <c r="C6037" s="367" t="s">
        <v>20156</v>
      </c>
      <c r="D6037" s="368" t="s">
        <v>20157</v>
      </c>
      <c r="E6037" s="367" t="s">
        <v>8344</v>
      </c>
      <c r="F6037" s="367" t="s">
        <v>10571</v>
      </c>
      <c r="G6037" s="367" t="s">
        <v>10571</v>
      </c>
    </row>
    <row r="6038" spans="1:7" ht="22.5">
      <c r="A6038" s="366" t="str">
        <f t="shared" si="94"/>
        <v>SINAPI 89230</v>
      </c>
      <c r="B6038" s="367" t="s">
        <v>8324</v>
      </c>
      <c r="C6038" s="367" t="s">
        <v>20158</v>
      </c>
      <c r="D6038" s="368" t="s">
        <v>20159</v>
      </c>
      <c r="E6038" s="367" t="s">
        <v>8344</v>
      </c>
      <c r="F6038" s="367" t="s">
        <v>20160</v>
      </c>
      <c r="G6038" s="367" t="s">
        <v>20160</v>
      </c>
    </row>
    <row r="6039" spans="1:7">
      <c r="A6039" s="366" t="str">
        <f t="shared" si="94"/>
        <v>SINAPI 89231</v>
      </c>
      <c r="B6039" s="367" t="s">
        <v>8324</v>
      </c>
      <c r="C6039" s="367" t="s">
        <v>20161</v>
      </c>
      <c r="D6039" s="368" t="s">
        <v>20162</v>
      </c>
      <c r="E6039" s="367" t="s">
        <v>8344</v>
      </c>
      <c r="F6039" s="367" t="s">
        <v>18187</v>
      </c>
      <c r="G6039" s="367" t="s">
        <v>18187</v>
      </c>
    </row>
    <row r="6040" spans="1:7" ht="22.5">
      <c r="A6040" s="366" t="str">
        <f t="shared" si="94"/>
        <v>SINAPI 89232</v>
      </c>
      <c r="B6040" s="367" t="s">
        <v>8324</v>
      </c>
      <c r="C6040" s="367" t="s">
        <v>20163</v>
      </c>
      <c r="D6040" s="368" t="s">
        <v>20164</v>
      </c>
      <c r="E6040" s="367" t="s">
        <v>8344</v>
      </c>
      <c r="F6040" s="367" t="s">
        <v>20165</v>
      </c>
      <c r="G6040" s="367" t="s">
        <v>20165</v>
      </c>
    </row>
    <row r="6041" spans="1:7" ht="22.5">
      <c r="A6041" s="366" t="str">
        <f t="shared" si="94"/>
        <v>SINAPI 89233</v>
      </c>
      <c r="B6041" s="367" t="s">
        <v>8324</v>
      </c>
      <c r="C6041" s="367" t="s">
        <v>20166</v>
      </c>
      <c r="D6041" s="368" t="s">
        <v>20167</v>
      </c>
      <c r="E6041" s="367" t="s">
        <v>8344</v>
      </c>
      <c r="F6041" s="367" t="s">
        <v>20168</v>
      </c>
      <c r="G6041" s="367" t="s">
        <v>20168</v>
      </c>
    </row>
    <row r="6042" spans="1:7" ht="22.5">
      <c r="A6042" s="366" t="str">
        <f t="shared" si="94"/>
        <v>SINAPI 89236</v>
      </c>
      <c r="B6042" s="367" t="s">
        <v>8324</v>
      </c>
      <c r="C6042" s="367" t="s">
        <v>20169</v>
      </c>
      <c r="D6042" s="368" t="s">
        <v>20170</v>
      </c>
      <c r="E6042" s="367" t="s">
        <v>8344</v>
      </c>
      <c r="F6042" s="367" t="s">
        <v>20171</v>
      </c>
      <c r="G6042" s="367" t="s">
        <v>20171</v>
      </c>
    </row>
    <row r="6043" spans="1:7">
      <c r="A6043" s="366" t="str">
        <f t="shared" si="94"/>
        <v>SINAPI 89237</v>
      </c>
      <c r="B6043" s="367" t="s">
        <v>8324</v>
      </c>
      <c r="C6043" s="367" t="s">
        <v>20172</v>
      </c>
      <c r="D6043" s="368" t="s">
        <v>20173</v>
      </c>
      <c r="E6043" s="367" t="s">
        <v>8344</v>
      </c>
      <c r="F6043" s="367" t="s">
        <v>20174</v>
      </c>
      <c r="G6043" s="367" t="s">
        <v>20174</v>
      </c>
    </row>
    <row r="6044" spans="1:7" ht="22.5">
      <c r="A6044" s="366" t="str">
        <f t="shared" si="94"/>
        <v>SINAPI 89238</v>
      </c>
      <c r="B6044" s="367" t="s">
        <v>8324</v>
      </c>
      <c r="C6044" s="367" t="s">
        <v>20175</v>
      </c>
      <c r="D6044" s="368" t="s">
        <v>20176</v>
      </c>
      <c r="E6044" s="367" t="s">
        <v>8344</v>
      </c>
      <c r="F6044" s="367" t="s">
        <v>20177</v>
      </c>
      <c r="G6044" s="367" t="s">
        <v>20177</v>
      </c>
    </row>
    <row r="6045" spans="1:7" ht="22.5">
      <c r="A6045" s="366" t="str">
        <f t="shared" si="94"/>
        <v>SINAPI 89239</v>
      </c>
      <c r="B6045" s="367" t="s">
        <v>8324</v>
      </c>
      <c r="C6045" s="367" t="s">
        <v>20178</v>
      </c>
      <c r="D6045" s="368" t="s">
        <v>20179</v>
      </c>
      <c r="E6045" s="367" t="s">
        <v>8344</v>
      </c>
      <c r="F6045" s="367" t="s">
        <v>20180</v>
      </c>
      <c r="G6045" s="367" t="s">
        <v>20180</v>
      </c>
    </row>
    <row r="6046" spans="1:7" ht="22.5">
      <c r="A6046" s="366" t="str">
        <f t="shared" si="94"/>
        <v>SINAPI 89240</v>
      </c>
      <c r="B6046" s="367" t="s">
        <v>8324</v>
      </c>
      <c r="C6046" s="367" t="s">
        <v>20181</v>
      </c>
      <c r="D6046" s="368" t="s">
        <v>20182</v>
      </c>
      <c r="E6046" s="367" t="s">
        <v>8344</v>
      </c>
      <c r="F6046" s="367" t="s">
        <v>17499</v>
      </c>
      <c r="G6046" s="367" t="s">
        <v>17499</v>
      </c>
    </row>
    <row r="6047" spans="1:7" ht="22.5">
      <c r="A6047" s="366" t="str">
        <f t="shared" si="94"/>
        <v>SINAPI 89241</v>
      </c>
      <c r="B6047" s="367" t="s">
        <v>8324</v>
      </c>
      <c r="C6047" s="367" t="s">
        <v>20183</v>
      </c>
      <c r="D6047" s="368" t="s">
        <v>20184</v>
      </c>
      <c r="E6047" s="367" t="s">
        <v>8344</v>
      </c>
      <c r="F6047" s="367" t="s">
        <v>20185</v>
      </c>
      <c r="G6047" s="367" t="s">
        <v>20185</v>
      </c>
    </row>
    <row r="6048" spans="1:7" ht="22.5">
      <c r="A6048" s="366" t="str">
        <f t="shared" si="94"/>
        <v>SINAPI 89246</v>
      </c>
      <c r="B6048" s="367" t="s">
        <v>8324</v>
      </c>
      <c r="C6048" s="367" t="s">
        <v>20186</v>
      </c>
      <c r="D6048" s="368" t="s">
        <v>20187</v>
      </c>
      <c r="E6048" s="367" t="s">
        <v>8344</v>
      </c>
      <c r="F6048" s="367" t="s">
        <v>20188</v>
      </c>
      <c r="G6048" s="367" t="s">
        <v>20188</v>
      </c>
    </row>
    <row r="6049" spans="1:7" ht="22.5">
      <c r="A6049" s="366" t="str">
        <f t="shared" si="94"/>
        <v>SINAPI 89247</v>
      </c>
      <c r="B6049" s="367" t="s">
        <v>8324</v>
      </c>
      <c r="C6049" s="367" t="s">
        <v>20189</v>
      </c>
      <c r="D6049" s="368" t="s">
        <v>20190</v>
      </c>
      <c r="E6049" s="367" t="s">
        <v>8344</v>
      </c>
      <c r="F6049" s="367" t="s">
        <v>20191</v>
      </c>
      <c r="G6049" s="367" t="s">
        <v>20191</v>
      </c>
    </row>
    <row r="6050" spans="1:7" ht="22.5">
      <c r="A6050" s="366" t="str">
        <f t="shared" si="94"/>
        <v>SINAPI 89248</v>
      </c>
      <c r="B6050" s="367" t="s">
        <v>8324</v>
      </c>
      <c r="C6050" s="367" t="s">
        <v>20192</v>
      </c>
      <c r="D6050" s="368" t="s">
        <v>20193</v>
      </c>
      <c r="E6050" s="367" t="s">
        <v>8344</v>
      </c>
      <c r="F6050" s="367" t="s">
        <v>20194</v>
      </c>
      <c r="G6050" s="367" t="s">
        <v>20194</v>
      </c>
    </row>
    <row r="6051" spans="1:7" ht="22.5">
      <c r="A6051" s="366" t="str">
        <f t="shared" si="94"/>
        <v>SINAPI 89249</v>
      </c>
      <c r="B6051" s="367" t="s">
        <v>8324</v>
      </c>
      <c r="C6051" s="367" t="s">
        <v>20195</v>
      </c>
      <c r="D6051" s="368" t="s">
        <v>20196</v>
      </c>
      <c r="E6051" s="367" t="s">
        <v>8344</v>
      </c>
      <c r="F6051" s="367" t="s">
        <v>20197</v>
      </c>
      <c r="G6051" s="367" t="s">
        <v>20197</v>
      </c>
    </row>
    <row r="6052" spans="1:7" ht="22.5">
      <c r="A6052" s="366" t="str">
        <f t="shared" si="94"/>
        <v>SINAPI 89253</v>
      </c>
      <c r="B6052" s="367" t="s">
        <v>8324</v>
      </c>
      <c r="C6052" s="367" t="s">
        <v>20198</v>
      </c>
      <c r="D6052" s="368" t="s">
        <v>20199</v>
      </c>
      <c r="E6052" s="367" t="s">
        <v>8344</v>
      </c>
      <c r="F6052" s="367" t="s">
        <v>20200</v>
      </c>
      <c r="G6052" s="367" t="s">
        <v>20200</v>
      </c>
    </row>
    <row r="6053" spans="1:7" ht="22.5">
      <c r="A6053" s="366" t="str">
        <f t="shared" si="94"/>
        <v>SINAPI 89254</v>
      </c>
      <c r="B6053" s="367" t="s">
        <v>8324</v>
      </c>
      <c r="C6053" s="367" t="s">
        <v>20201</v>
      </c>
      <c r="D6053" s="368" t="s">
        <v>20202</v>
      </c>
      <c r="E6053" s="367" t="s">
        <v>8344</v>
      </c>
      <c r="F6053" s="367" t="s">
        <v>20203</v>
      </c>
      <c r="G6053" s="367" t="s">
        <v>20203</v>
      </c>
    </row>
    <row r="6054" spans="1:7" ht="22.5">
      <c r="A6054" s="366" t="str">
        <f t="shared" si="94"/>
        <v>SINAPI 89255</v>
      </c>
      <c r="B6054" s="367" t="s">
        <v>8324</v>
      </c>
      <c r="C6054" s="367" t="s">
        <v>20204</v>
      </c>
      <c r="D6054" s="368" t="s">
        <v>20205</v>
      </c>
      <c r="E6054" s="367" t="s">
        <v>8344</v>
      </c>
      <c r="F6054" s="367" t="s">
        <v>20206</v>
      </c>
      <c r="G6054" s="367" t="s">
        <v>20206</v>
      </c>
    </row>
    <row r="6055" spans="1:7" ht="22.5">
      <c r="A6055" s="366" t="str">
        <f t="shared" si="94"/>
        <v>SINAPI 89256</v>
      </c>
      <c r="B6055" s="367" t="s">
        <v>8324</v>
      </c>
      <c r="C6055" s="367" t="s">
        <v>20207</v>
      </c>
      <c r="D6055" s="368" t="s">
        <v>20208</v>
      </c>
      <c r="E6055" s="367" t="s">
        <v>8344</v>
      </c>
      <c r="F6055" s="367" t="s">
        <v>20209</v>
      </c>
      <c r="G6055" s="367" t="s">
        <v>20209</v>
      </c>
    </row>
    <row r="6056" spans="1:7" ht="33.75">
      <c r="A6056" s="366" t="str">
        <f t="shared" si="94"/>
        <v>SINAPI 89259</v>
      </c>
      <c r="B6056" s="367" t="s">
        <v>8324</v>
      </c>
      <c r="C6056" s="367" t="s">
        <v>20210</v>
      </c>
      <c r="D6056" s="368" t="s">
        <v>20211</v>
      </c>
      <c r="E6056" s="367" t="s">
        <v>8344</v>
      </c>
      <c r="F6056" s="367" t="s">
        <v>20212</v>
      </c>
      <c r="G6056" s="367" t="s">
        <v>20212</v>
      </c>
    </row>
    <row r="6057" spans="1:7" ht="33.75">
      <c r="A6057" s="366" t="str">
        <f t="shared" si="94"/>
        <v>SINAPI 89260</v>
      </c>
      <c r="B6057" s="367" t="s">
        <v>8324</v>
      </c>
      <c r="C6057" s="367" t="s">
        <v>20213</v>
      </c>
      <c r="D6057" s="368" t="s">
        <v>20214</v>
      </c>
      <c r="E6057" s="367" t="s">
        <v>8344</v>
      </c>
      <c r="F6057" s="367" t="s">
        <v>12223</v>
      </c>
      <c r="G6057" s="367" t="s">
        <v>12223</v>
      </c>
    </row>
    <row r="6058" spans="1:7" ht="33.75">
      <c r="A6058" s="366" t="str">
        <f t="shared" si="94"/>
        <v>SINAPI 89262</v>
      </c>
      <c r="B6058" s="367" t="s">
        <v>8324</v>
      </c>
      <c r="C6058" s="367" t="s">
        <v>20215</v>
      </c>
      <c r="D6058" s="368" t="s">
        <v>20216</v>
      </c>
      <c r="E6058" s="367" t="s">
        <v>8344</v>
      </c>
      <c r="F6058" s="367" t="s">
        <v>20217</v>
      </c>
      <c r="G6058" s="367" t="s">
        <v>20217</v>
      </c>
    </row>
    <row r="6059" spans="1:7" ht="33.75">
      <c r="A6059" s="366" t="str">
        <f t="shared" si="94"/>
        <v>SINAPI 89264</v>
      </c>
      <c r="B6059" s="367" t="s">
        <v>8324</v>
      </c>
      <c r="C6059" s="367" t="s">
        <v>20218</v>
      </c>
      <c r="D6059" s="368" t="s">
        <v>20219</v>
      </c>
      <c r="E6059" s="367" t="s">
        <v>8344</v>
      </c>
      <c r="F6059" s="367" t="s">
        <v>8755</v>
      </c>
      <c r="G6059" s="367" t="s">
        <v>8755</v>
      </c>
    </row>
    <row r="6060" spans="1:7" ht="33.75">
      <c r="A6060" s="366" t="str">
        <f t="shared" si="94"/>
        <v>SINAPI 89265</v>
      </c>
      <c r="B6060" s="367" t="s">
        <v>8324</v>
      </c>
      <c r="C6060" s="367" t="s">
        <v>20220</v>
      </c>
      <c r="D6060" s="368" t="s">
        <v>20221</v>
      </c>
      <c r="E6060" s="367" t="s">
        <v>8344</v>
      </c>
      <c r="F6060" s="367" t="s">
        <v>9315</v>
      </c>
      <c r="G6060" s="367" t="s">
        <v>9315</v>
      </c>
    </row>
    <row r="6061" spans="1:7" ht="33.75">
      <c r="A6061" s="366" t="str">
        <f t="shared" si="94"/>
        <v>SINAPI 89266</v>
      </c>
      <c r="B6061" s="367" t="s">
        <v>8324</v>
      </c>
      <c r="C6061" s="367" t="s">
        <v>20222</v>
      </c>
      <c r="D6061" s="368" t="s">
        <v>20223</v>
      </c>
      <c r="E6061" s="367" t="s">
        <v>8344</v>
      </c>
      <c r="F6061" s="367" t="s">
        <v>9312</v>
      </c>
      <c r="G6061" s="367" t="s">
        <v>9312</v>
      </c>
    </row>
    <row r="6062" spans="1:7" ht="22.5">
      <c r="A6062" s="366" t="str">
        <f t="shared" si="94"/>
        <v>SINAPI 89267</v>
      </c>
      <c r="B6062" s="367" t="s">
        <v>8324</v>
      </c>
      <c r="C6062" s="367" t="s">
        <v>20224</v>
      </c>
      <c r="D6062" s="368" t="s">
        <v>20225</v>
      </c>
      <c r="E6062" s="367" t="s">
        <v>8344</v>
      </c>
      <c r="F6062" s="367" t="s">
        <v>20226</v>
      </c>
      <c r="G6062" s="367" t="s">
        <v>20226</v>
      </c>
    </row>
    <row r="6063" spans="1:7" ht="22.5">
      <c r="A6063" s="366" t="str">
        <f t="shared" si="94"/>
        <v>SINAPI 89268</v>
      </c>
      <c r="B6063" s="367" t="s">
        <v>8324</v>
      </c>
      <c r="C6063" s="367" t="s">
        <v>20227</v>
      </c>
      <c r="D6063" s="368" t="s">
        <v>20228</v>
      </c>
      <c r="E6063" s="367" t="s">
        <v>8344</v>
      </c>
      <c r="F6063" s="367" t="s">
        <v>11386</v>
      </c>
      <c r="G6063" s="367" t="s">
        <v>11386</v>
      </c>
    </row>
    <row r="6064" spans="1:7" ht="22.5">
      <c r="A6064" s="366" t="str">
        <f t="shared" si="94"/>
        <v>SINAPI 89269</v>
      </c>
      <c r="B6064" s="367" t="s">
        <v>8324</v>
      </c>
      <c r="C6064" s="367" t="s">
        <v>20229</v>
      </c>
      <c r="D6064" s="368" t="s">
        <v>20230</v>
      </c>
      <c r="E6064" s="367" t="s">
        <v>8344</v>
      </c>
      <c r="F6064" s="367" t="s">
        <v>9567</v>
      </c>
      <c r="G6064" s="367" t="s">
        <v>9567</v>
      </c>
    </row>
    <row r="6065" spans="1:7" ht="22.5">
      <c r="A6065" s="366" t="str">
        <f t="shared" si="94"/>
        <v>SINAPI 89270</v>
      </c>
      <c r="B6065" s="367" t="s">
        <v>8324</v>
      </c>
      <c r="C6065" s="367" t="s">
        <v>20231</v>
      </c>
      <c r="D6065" s="368" t="s">
        <v>20232</v>
      </c>
      <c r="E6065" s="367" t="s">
        <v>8344</v>
      </c>
      <c r="F6065" s="367" t="s">
        <v>17884</v>
      </c>
      <c r="G6065" s="367" t="s">
        <v>17884</v>
      </c>
    </row>
    <row r="6066" spans="1:7" ht="22.5">
      <c r="A6066" s="366" t="str">
        <f t="shared" si="94"/>
        <v>SINAPI 89271</v>
      </c>
      <c r="B6066" s="367" t="s">
        <v>8324</v>
      </c>
      <c r="C6066" s="367" t="s">
        <v>20233</v>
      </c>
      <c r="D6066" s="368" t="s">
        <v>20234</v>
      </c>
      <c r="E6066" s="367" t="s">
        <v>8344</v>
      </c>
      <c r="F6066" s="367" t="s">
        <v>20235</v>
      </c>
      <c r="G6066" s="367" t="s">
        <v>20235</v>
      </c>
    </row>
    <row r="6067" spans="1:7" ht="22.5">
      <c r="A6067" s="366" t="str">
        <f t="shared" si="94"/>
        <v>SINAPI 89274</v>
      </c>
      <c r="B6067" s="367" t="s">
        <v>8324</v>
      </c>
      <c r="C6067" s="367" t="s">
        <v>20236</v>
      </c>
      <c r="D6067" s="368" t="s">
        <v>20237</v>
      </c>
      <c r="E6067" s="367" t="s">
        <v>8344</v>
      </c>
      <c r="F6067" s="367" t="s">
        <v>12445</v>
      </c>
      <c r="G6067" s="367" t="s">
        <v>12445</v>
      </c>
    </row>
    <row r="6068" spans="1:7" ht="22.5">
      <c r="A6068" s="366" t="str">
        <f t="shared" si="94"/>
        <v>SINAPI 89275</v>
      </c>
      <c r="B6068" s="367" t="s">
        <v>8324</v>
      </c>
      <c r="C6068" s="367" t="s">
        <v>20238</v>
      </c>
      <c r="D6068" s="368" t="s">
        <v>20239</v>
      </c>
      <c r="E6068" s="367" t="s">
        <v>8344</v>
      </c>
      <c r="F6068" s="367" t="s">
        <v>14779</v>
      </c>
      <c r="G6068" s="367" t="s">
        <v>14779</v>
      </c>
    </row>
    <row r="6069" spans="1:7" ht="22.5">
      <c r="A6069" s="366" t="str">
        <f t="shared" si="94"/>
        <v>SINAPI 89276</v>
      </c>
      <c r="B6069" s="367" t="s">
        <v>8324</v>
      </c>
      <c r="C6069" s="367" t="s">
        <v>20240</v>
      </c>
      <c r="D6069" s="368" t="s">
        <v>20241</v>
      </c>
      <c r="E6069" s="367" t="s">
        <v>8344</v>
      </c>
      <c r="F6069" s="367" t="s">
        <v>12227</v>
      </c>
      <c r="G6069" s="367" t="s">
        <v>12227</v>
      </c>
    </row>
    <row r="6070" spans="1:7" ht="22.5">
      <c r="A6070" s="366" t="str">
        <f t="shared" si="94"/>
        <v>SINAPI 89277</v>
      </c>
      <c r="B6070" s="367" t="s">
        <v>8324</v>
      </c>
      <c r="C6070" s="367" t="s">
        <v>20242</v>
      </c>
      <c r="D6070" s="368" t="s">
        <v>20243</v>
      </c>
      <c r="E6070" s="367" t="s">
        <v>8344</v>
      </c>
      <c r="F6070" s="367" t="s">
        <v>16048</v>
      </c>
      <c r="G6070" s="367" t="s">
        <v>16048</v>
      </c>
    </row>
    <row r="6071" spans="1:7" ht="22.5">
      <c r="A6071" s="366" t="str">
        <f t="shared" si="94"/>
        <v>SINAPI 89280</v>
      </c>
      <c r="B6071" s="367" t="s">
        <v>8324</v>
      </c>
      <c r="C6071" s="367" t="s">
        <v>20244</v>
      </c>
      <c r="D6071" s="368" t="s">
        <v>20245</v>
      </c>
      <c r="E6071" s="367" t="s">
        <v>8344</v>
      </c>
      <c r="F6071" s="367" t="s">
        <v>20246</v>
      </c>
      <c r="G6071" s="367" t="s">
        <v>20246</v>
      </c>
    </row>
    <row r="6072" spans="1:7" ht="22.5">
      <c r="A6072" s="366" t="str">
        <f t="shared" si="94"/>
        <v>SINAPI 89281</v>
      </c>
      <c r="B6072" s="367" t="s">
        <v>8324</v>
      </c>
      <c r="C6072" s="367" t="s">
        <v>20247</v>
      </c>
      <c r="D6072" s="368" t="s">
        <v>20248</v>
      </c>
      <c r="E6072" s="367" t="s">
        <v>8344</v>
      </c>
      <c r="F6072" s="367" t="s">
        <v>17316</v>
      </c>
      <c r="G6072" s="367" t="s">
        <v>17316</v>
      </c>
    </row>
    <row r="6073" spans="1:7" ht="22.5">
      <c r="A6073" s="366" t="str">
        <f t="shared" si="94"/>
        <v>SINAPI 89870</v>
      </c>
      <c r="B6073" s="367" t="s">
        <v>8324</v>
      </c>
      <c r="C6073" s="367" t="s">
        <v>20249</v>
      </c>
      <c r="D6073" s="368" t="s">
        <v>20250</v>
      </c>
      <c r="E6073" s="367" t="s">
        <v>8344</v>
      </c>
      <c r="F6073" s="367" t="s">
        <v>16979</v>
      </c>
      <c r="G6073" s="367" t="s">
        <v>16979</v>
      </c>
    </row>
    <row r="6074" spans="1:7" ht="22.5">
      <c r="A6074" s="366" t="str">
        <f t="shared" si="94"/>
        <v>SINAPI 89871</v>
      </c>
      <c r="B6074" s="367" t="s">
        <v>8324</v>
      </c>
      <c r="C6074" s="367" t="s">
        <v>20251</v>
      </c>
      <c r="D6074" s="368" t="s">
        <v>20252</v>
      </c>
      <c r="E6074" s="367" t="s">
        <v>8344</v>
      </c>
      <c r="F6074" s="367" t="s">
        <v>20253</v>
      </c>
      <c r="G6074" s="367" t="s">
        <v>20253</v>
      </c>
    </row>
    <row r="6075" spans="1:7" ht="33.75">
      <c r="A6075" s="366" t="str">
        <f t="shared" si="94"/>
        <v>SINAPI 89872</v>
      </c>
      <c r="B6075" s="367" t="s">
        <v>8324</v>
      </c>
      <c r="C6075" s="367" t="s">
        <v>20254</v>
      </c>
      <c r="D6075" s="368" t="s">
        <v>20255</v>
      </c>
      <c r="E6075" s="367" t="s">
        <v>8344</v>
      </c>
      <c r="F6075" s="367" t="s">
        <v>9628</v>
      </c>
      <c r="G6075" s="367" t="s">
        <v>9628</v>
      </c>
    </row>
    <row r="6076" spans="1:7" ht="22.5">
      <c r="A6076" s="366" t="str">
        <f t="shared" si="94"/>
        <v>SINAPI 89873</v>
      </c>
      <c r="B6076" s="367" t="s">
        <v>8324</v>
      </c>
      <c r="C6076" s="367" t="s">
        <v>20256</v>
      </c>
      <c r="D6076" s="368" t="s">
        <v>20257</v>
      </c>
      <c r="E6076" s="367" t="s">
        <v>8344</v>
      </c>
      <c r="F6076" s="367" t="s">
        <v>20258</v>
      </c>
      <c r="G6076" s="367" t="s">
        <v>20258</v>
      </c>
    </row>
    <row r="6077" spans="1:7" ht="33.75">
      <c r="A6077" s="366" t="str">
        <f t="shared" si="94"/>
        <v>SINAPI 89874</v>
      </c>
      <c r="B6077" s="367" t="s">
        <v>8324</v>
      </c>
      <c r="C6077" s="367" t="s">
        <v>20259</v>
      </c>
      <c r="D6077" s="368" t="s">
        <v>20260</v>
      </c>
      <c r="E6077" s="367" t="s">
        <v>8344</v>
      </c>
      <c r="F6077" s="367" t="s">
        <v>18712</v>
      </c>
      <c r="G6077" s="367" t="s">
        <v>18712</v>
      </c>
    </row>
    <row r="6078" spans="1:7" ht="22.5">
      <c r="A6078" s="366" t="str">
        <f t="shared" si="94"/>
        <v>SINAPI 89878</v>
      </c>
      <c r="B6078" s="367" t="s">
        <v>8324</v>
      </c>
      <c r="C6078" s="367" t="s">
        <v>20261</v>
      </c>
      <c r="D6078" s="368" t="s">
        <v>20262</v>
      </c>
      <c r="E6078" s="367" t="s">
        <v>8344</v>
      </c>
      <c r="F6078" s="367" t="s">
        <v>20263</v>
      </c>
      <c r="G6078" s="367" t="s">
        <v>20263</v>
      </c>
    </row>
    <row r="6079" spans="1:7" ht="22.5">
      <c r="A6079" s="366" t="str">
        <f t="shared" si="94"/>
        <v>SINAPI 89879</v>
      </c>
      <c r="B6079" s="367" t="s">
        <v>8324</v>
      </c>
      <c r="C6079" s="367" t="s">
        <v>20264</v>
      </c>
      <c r="D6079" s="368" t="s">
        <v>20265</v>
      </c>
      <c r="E6079" s="367" t="s">
        <v>8344</v>
      </c>
      <c r="F6079" s="367" t="s">
        <v>11897</v>
      </c>
      <c r="G6079" s="367" t="s">
        <v>11897</v>
      </c>
    </row>
    <row r="6080" spans="1:7" ht="33.75">
      <c r="A6080" s="366" t="str">
        <f t="shared" si="94"/>
        <v>SINAPI 89880</v>
      </c>
      <c r="B6080" s="367" t="s">
        <v>8324</v>
      </c>
      <c r="C6080" s="367" t="s">
        <v>20266</v>
      </c>
      <c r="D6080" s="368" t="s">
        <v>20267</v>
      </c>
      <c r="E6080" s="367" t="s">
        <v>8344</v>
      </c>
      <c r="F6080" s="367" t="s">
        <v>8592</v>
      </c>
      <c r="G6080" s="367" t="s">
        <v>8592</v>
      </c>
    </row>
    <row r="6081" spans="1:7" ht="22.5">
      <c r="A6081" s="366" t="str">
        <f t="shared" si="94"/>
        <v>SINAPI 89881</v>
      </c>
      <c r="B6081" s="367" t="s">
        <v>8324</v>
      </c>
      <c r="C6081" s="367" t="s">
        <v>20268</v>
      </c>
      <c r="D6081" s="368" t="s">
        <v>20269</v>
      </c>
      <c r="E6081" s="367" t="s">
        <v>8344</v>
      </c>
      <c r="F6081" s="367" t="s">
        <v>20270</v>
      </c>
      <c r="G6081" s="367" t="s">
        <v>20270</v>
      </c>
    </row>
    <row r="6082" spans="1:7" ht="33.75">
      <c r="A6082" s="366" t="str">
        <f t="shared" si="94"/>
        <v>SINAPI 89882</v>
      </c>
      <c r="B6082" s="367" t="s">
        <v>8324</v>
      </c>
      <c r="C6082" s="367" t="s">
        <v>20271</v>
      </c>
      <c r="D6082" s="368" t="s">
        <v>20272</v>
      </c>
      <c r="E6082" s="367" t="s">
        <v>8344</v>
      </c>
      <c r="F6082" s="367" t="s">
        <v>20273</v>
      </c>
      <c r="G6082" s="367" t="s">
        <v>20273</v>
      </c>
    </row>
    <row r="6083" spans="1:7" ht="22.5">
      <c r="A6083" s="366" t="str">
        <f t="shared" si="94"/>
        <v>SINAPI 90582</v>
      </c>
      <c r="B6083" s="367" t="s">
        <v>8324</v>
      </c>
      <c r="C6083" s="367" t="s">
        <v>20274</v>
      </c>
      <c r="D6083" s="368" t="s">
        <v>20275</v>
      </c>
      <c r="E6083" s="367" t="s">
        <v>8344</v>
      </c>
      <c r="F6083" s="367" t="s">
        <v>16712</v>
      </c>
      <c r="G6083" s="367" t="s">
        <v>16712</v>
      </c>
    </row>
    <row r="6084" spans="1:7" ht="22.5">
      <c r="A6084" s="366" t="str">
        <f t="shared" si="94"/>
        <v>SINAPI 90583</v>
      </c>
      <c r="B6084" s="367" t="s">
        <v>8324</v>
      </c>
      <c r="C6084" s="367" t="s">
        <v>20276</v>
      </c>
      <c r="D6084" s="368" t="s">
        <v>20277</v>
      </c>
      <c r="E6084" s="367" t="s">
        <v>8344</v>
      </c>
      <c r="F6084" s="367" t="s">
        <v>14764</v>
      </c>
      <c r="G6084" s="367" t="s">
        <v>14764</v>
      </c>
    </row>
    <row r="6085" spans="1:7" ht="22.5">
      <c r="A6085" s="366" t="str">
        <f t="shared" si="94"/>
        <v>SINAPI 90584</v>
      </c>
      <c r="B6085" s="367" t="s">
        <v>8324</v>
      </c>
      <c r="C6085" s="367" t="s">
        <v>20278</v>
      </c>
      <c r="D6085" s="368" t="s">
        <v>20279</v>
      </c>
      <c r="E6085" s="367" t="s">
        <v>8344</v>
      </c>
      <c r="F6085" s="367" t="s">
        <v>8644</v>
      </c>
      <c r="G6085" s="367" t="s">
        <v>8644</v>
      </c>
    </row>
    <row r="6086" spans="1:7" ht="22.5">
      <c r="A6086" s="366" t="str">
        <f t="shared" si="94"/>
        <v>SINAPI 90585</v>
      </c>
      <c r="B6086" s="367" t="s">
        <v>8324</v>
      </c>
      <c r="C6086" s="367" t="s">
        <v>20280</v>
      </c>
      <c r="D6086" s="368" t="s">
        <v>20281</v>
      </c>
      <c r="E6086" s="367" t="s">
        <v>8344</v>
      </c>
      <c r="F6086" s="367" t="s">
        <v>10094</v>
      </c>
      <c r="G6086" s="367" t="s">
        <v>10094</v>
      </c>
    </row>
    <row r="6087" spans="1:7" ht="22.5">
      <c r="A6087" s="366" t="str">
        <f t="shared" ref="A6087:A6150" si="95">CONCATENAR</f>
        <v>SINAPI 90621</v>
      </c>
      <c r="B6087" s="367" t="s">
        <v>8324</v>
      </c>
      <c r="C6087" s="367" t="s">
        <v>20282</v>
      </c>
      <c r="D6087" s="368" t="s">
        <v>20283</v>
      </c>
      <c r="E6087" s="367" t="s">
        <v>8344</v>
      </c>
      <c r="F6087" s="367" t="s">
        <v>9308</v>
      </c>
      <c r="G6087" s="367" t="s">
        <v>9308</v>
      </c>
    </row>
    <row r="6088" spans="1:7">
      <c r="A6088" s="366" t="str">
        <f t="shared" si="95"/>
        <v>SINAPI 90622</v>
      </c>
      <c r="B6088" s="367" t="s">
        <v>8324</v>
      </c>
      <c r="C6088" s="367" t="s">
        <v>20284</v>
      </c>
      <c r="D6088" s="368" t="s">
        <v>20285</v>
      </c>
      <c r="E6088" s="367" t="s">
        <v>8344</v>
      </c>
      <c r="F6088" s="367" t="s">
        <v>9763</v>
      </c>
      <c r="G6088" s="367" t="s">
        <v>9763</v>
      </c>
    </row>
    <row r="6089" spans="1:7" ht="22.5">
      <c r="A6089" s="366" t="str">
        <f t="shared" si="95"/>
        <v>SINAPI 90623</v>
      </c>
      <c r="B6089" s="367" t="s">
        <v>8324</v>
      </c>
      <c r="C6089" s="367" t="s">
        <v>20286</v>
      </c>
      <c r="D6089" s="368" t="s">
        <v>20287</v>
      </c>
      <c r="E6089" s="367" t="s">
        <v>8344</v>
      </c>
      <c r="F6089" s="367" t="s">
        <v>9565</v>
      </c>
      <c r="G6089" s="367" t="s">
        <v>9565</v>
      </c>
    </row>
    <row r="6090" spans="1:7" ht="22.5">
      <c r="A6090" s="366" t="str">
        <f t="shared" si="95"/>
        <v>SINAPI 90624</v>
      </c>
      <c r="B6090" s="367" t="s">
        <v>8324</v>
      </c>
      <c r="C6090" s="367" t="s">
        <v>20288</v>
      </c>
      <c r="D6090" s="368" t="s">
        <v>20289</v>
      </c>
      <c r="E6090" s="367" t="s">
        <v>8344</v>
      </c>
      <c r="F6090" s="367" t="s">
        <v>9315</v>
      </c>
      <c r="G6090" s="367" t="s">
        <v>9315</v>
      </c>
    </row>
    <row r="6091" spans="1:7" ht="22.5">
      <c r="A6091" s="366" t="str">
        <f t="shared" si="95"/>
        <v>SINAPI 90627</v>
      </c>
      <c r="B6091" s="367" t="s">
        <v>8324</v>
      </c>
      <c r="C6091" s="367" t="s">
        <v>20290</v>
      </c>
      <c r="D6091" s="368" t="s">
        <v>20291</v>
      </c>
      <c r="E6091" s="367" t="s">
        <v>8344</v>
      </c>
      <c r="F6091" s="367" t="s">
        <v>20292</v>
      </c>
      <c r="G6091" s="367" t="s">
        <v>20292</v>
      </c>
    </row>
    <row r="6092" spans="1:7" ht="22.5">
      <c r="A6092" s="366" t="str">
        <f t="shared" si="95"/>
        <v>SINAPI 90628</v>
      </c>
      <c r="B6092" s="367" t="s">
        <v>8324</v>
      </c>
      <c r="C6092" s="367" t="s">
        <v>20293</v>
      </c>
      <c r="D6092" s="368" t="s">
        <v>20294</v>
      </c>
      <c r="E6092" s="367" t="s">
        <v>8344</v>
      </c>
      <c r="F6092" s="367" t="s">
        <v>11880</v>
      </c>
      <c r="G6092" s="367" t="s">
        <v>11880</v>
      </c>
    </row>
    <row r="6093" spans="1:7" ht="22.5">
      <c r="A6093" s="366" t="str">
        <f t="shared" si="95"/>
        <v>SINAPI 90629</v>
      </c>
      <c r="B6093" s="367" t="s">
        <v>8324</v>
      </c>
      <c r="C6093" s="367" t="s">
        <v>20295</v>
      </c>
      <c r="D6093" s="368" t="s">
        <v>20296</v>
      </c>
      <c r="E6093" s="367" t="s">
        <v>8344</v>
      </c>
      <c r="F6093" s="367" t="s">
        <v>10840</v>
      </c>
      <c r="G6093" s="367" t="s">
        <v>10840</v>
      </c>
    </row>
    <row r="6094" spans="1:7" ht="22.5">
      <c r="A6094" s="366" t="str">
        <f t="shared" si="95"/>
        <v>SINAPI 90630</v>
      </c>
      <c r="B6094" s="367" t="s">
        <v>8324</v>
      </c>
      <c r="C6094" s="367" t="s">
        <v>20297</v>
      </c>
      <c r="D6094" s="368" t="s">
        <v>20298</v>
      </c>
      <c r="E6094" s="367" t="s">
        <v>8344</v>
      </c>
      <c r="F6094" s="367" t="s">
        <v>15207</v>
      </c>
      <c r="G6094" s="367" t="s">
        <v>15207</v>
      </c>
    </row>
    <row r="6095" spans="1:7" ht="22.5">
      <c r="A6095" s="366" t="str">
        <f t="shared" si="95"/>
        <v>SINAPI 90633</v>
      </c>
      <c r="B6095" s="367" t="s">
        <v>8324</v>
      </c>
      <c r="C6095" s="367" t="s">
        <v>20299</v>
      </c>
      <c r="D6095" s="368" t="s">
        <v>20300</v>
      </c>
      <c r="E6095" s="367" t="s">
        <v>8344</v>
      </c>
      <c r="F6095" s="367" t="s">
        <v>19241</v>
      </c>
      <c r="G6095" s="367" t="s">
        <v>19241</v>
      </c>
    </row>
    <row r="6096" spans="1:7" ht="22.5">
      <c r="A6096" s="366" t="str">
        <f t="shared" si="95"/>
        <v>SINAPI 90634</v>
      </c>
      <c r="B6096" s="367" t="s">
        <v>8324</v>
      </c>
      <c r="C6096" s="367" t="s">
        <v>20301</v>
      </c>
      <c r="D6096" s="368" t="s">
        <v>20302</v>
      </c>
      <c r="E6096" s="367" t="s">
        <v>8344</v>
      </c>
      <c r="F6096" s="367" t="s">
        <v>8635</v>
      </c>
      <c r="G6096" s="367" t="s">
        <v>8635</v>
      </c>
    </row>
    <row r="6097" spans="1:7" ht="22.5">
      <c r="A6097" s="366" t="str">
        <f t="shared" si="95"/>
        <v>SINAPI 90635</v>
      </c>
      <c r="B6097" s="367" t="s">
        <v>8324</v>
      </c>
      <c r="C6097" s="367" t="s">
        <v>20303</v>
      </c>
      <c r="D6097" s="368" t="s">
        <v>20304</v>
      </c>
      <c r="E6097" s="367" t="s">
        <v>8344</v>
      </c>
      <c r="F6097" s="367" t="s">
        <v>20305</v>
      </c>
      <c r="G6097" s="367" t="s">
        <v>20305</v>
      </c>
    </row>
    <row r="6098" spans="1:7" ht="22.5">
      <c r="A6098" s="366" t="str">
        <f t="shared" si="95"/>
        <v>SINAPI 90636</v>
      </c>
      <c r="B6098" s="367" t="s">
        <v>8324</v>
      </c>
      <c r="C6098" s="367" t="s">
        <v>20306</v>
      </c>
      <c r="D6098" s="368" t="s">
        <v>20307</v>
      </c>
      <c r="E6098" s="367" t="s">
        <v>8344</v>
      </c>
      <c r="F6098" s="367" t="s">
        <v>8716</v>
      </c>
      <c r="G6098" s="367" t="s">
        <v>8716</v>
      </c>
    </row>
    <row r="6099" spans="1:7" ht="22.5">
      <c r="A6099" s="366" t="str">
        <f t="shared" si="95"/>
        <v>SINAPI 90639</v>
      </c>
      <c r="B6099" s="367" t="s">
        <v>8324</v>
      </c>
      <c r="C6099" s="367" t="s">
        <v>20308</v>
      </c>
      <c r="D6099" s="368" t="s">
        <v>20309</v>
      </c>
      <c r="E6099" s="367" t="s">
        <v>8344</v>
      </c>
      <c r="F6099" s="367" t="s">
        <v>11621</v>
      </c>
      <c r="G6099" s="367" t="s">
        <v>11621</v>
      </c>
    </row>
    <row r="6100" spans="1:7" ht="22.5">
      <c r="A6100" s="366" t="str">
        <f t="shared" si="95"/>
        <v>SINAPI 90640</v>
      </c>
      <c r="B6100" s="367" t="s">
        <v>8324</v>
      </c>
      <c r="C6100" s="367" t="s">
        <v>20310</v>
      </c>
      <c r="D6100" s="368" t="s">
        <v>20311</v>
      </c>
      <c r="E6100" s="367" t="s">
        <v>8344</v>
      </c>
      <c r="F6100" s="367" t="s">
        <v>9228</v>
      </c>
      <c r="G6100" s="367" t="s">
        <v>9228</v>
      </c>
    </row>
    <row r="6101" spans="1:7" ht="22.5">
      <c r="A6101" s="366" t="str">
        <f t="shared" si="95"/>
        <v>SINAPI 90641</v>
      </c>
      <c r="B6101" s="367" t="s">
        <v>8324</v>
      </c>
      <c r="C6101" s="367" t="s">
        <v>20312</v>
      </c>
      <c r="D6101" s="368" t="s">
        <v>20313</v>
      </c>
      <c r="E6101" s="367" t="s">
        <v>8344</v>
      </c>
      <c r="F6101" s="367" t="s">
        <v>8682</v>
      </c>
      <c r="G6101" s="367" t="s">
        <v>8682</v>
      </c>
    </row>
    <row r="6102" spans="1:7" ht="22.5">
      <c r="A6102" s="366" t="str">
        <f t="shared" si="95"/>
        <v>SINAPI 90642</v>
      </c>
      <c r="B6102" s="367" t="s">
        <v>8324</v>
      </c>
      <c r="C6102" s="367" t="s">
        <v>20314</v>
      </c>
      <c r="D6102" s="368" t="s">
        <v>20315</v>
      </c>
      <c r="E6102" s="367" t="s">
        <v>8344</v>
      </c>
      <c r="F6102" s="367" t="s">
        <v>13161</v>
      </c>
      <c r="G6102" s="367" t="s">
        <v>13161</v>
      </c>
    </row>
    <row r="6103" spans="1:7" ht="22.5">
      <c r="A6103" s="366" t="str">
        <f t="shared" si="95"/>
        <v>SINAPI 90646</v>
      </c>
      <c r="B6103" s="367" t="s">
        <v>8324</v>
      </c>
      <c r="C6103" s="367" t="s">
        <v>20316</v>
      </c>
      <c r="D6103" s="368" t="s">
        <v>20317</v>
      </c>
      <c r="E6103" s="367" t="s">
        <v>8344</v>
      </c>
      <c r="F6103" s="367" t="s">
        <v>8411</v>
      </c>
      <c r="G6103" s="367" t="s">
        <v>8411</v>
      </c>
    </row>
    <row r="6104" spans="1:7" ht="22.5">
      <c r="A6104" s="366" t="str">
        <f t="shared" si="95"/>
        <v>SINAPI 90647</v>
      </c>
      <c r="B6104" s="367" t="s">
        <v>8324</v>
      </c>
      <c r="C6104" s="367" t="s">
        <v>20318</v>
      </c>
      <c r="D6104" s="368" t="s">
        <v>20319</v>
      </c>
      <c r="E6104" s="367" t="s">
        <v>8344</v>
      </c>
      <c r="F6104" s="367" t="s">
        <v>14827</v>
      </c>
      <c r="G6104" s="367" t="s">
        <v>14827</v>
      </c>
    </row>
    <row r="6105" spans="1:7" ht="22.5">
      <c r="A6105" s="366" t="str">
        <f t="shared" si="95"/>
        <v>SINAPI 90648</v>
      </c>
      <c r="B6105" s="367" t="s">
        <v>8324</v>
      </c>
      <c r="C6105" s="367" t="s">
        <v>20320</v>
      </c>
      <c r="D6105" s="368" t="s">
        <v>20321</v>
      </c>
      <c r="E6105" s="367" t="s">
        <v>8344</v>
      </c>
      <c r="F6105" s="367" t="s">
        <v>12844</v>
      </c>
      <c r="G6105" s="367" t="s">
        <v>12844</v>
      </c>
    </row>
    <row r="6106" spans="1:7" ht="22.5">
      <c r="A6106" s="366" t="str">
        <f t="shared" si="95"/>
        <v>SINAPI 90649</v>
      </c>
      <c r="B6106" s="367" t="s">
        <v>8324</v>
      </c>
      <c r="C6106" s="367" t="s">
        <v>20322</v>
      </c>
      <c r="D6106" s="368" t="s">
        <v>20323</v>
      </c>
      <c r="E6106" s="367" t="s">
        <v>8344</v>
      </c>
      <c r="F6106" s="367" t="s">
        <v>18193</v>
      </c>
      <c r="G6106" s="367" t="s">
        <v>18193</v>
      </c>
    </row>
    <row r="6107" spans="1:7">
      <c r="A6107" s="366" t="str">
        <f t="shared" si="95"/>
        <v>SINAPI 90652</v>
      </c>
      <c r="B6107" s="367" t="s">
        <v>8324</v>
      </c>
      <c r="C6107" s="367" t="s">
        <v>20324</v>
      </c>
      <c r="D6107" s="368" t="s">
        <v>20325</v>
      </c>
      <c r="E6107" s="367" t="s">
        <v>8344</v>
      </c>
      <c r="F6107" s="367" t="s">
        <v>9920</v>
      </c>
      <c r="G6107" s="367" t="s">
        <v>9920</v>
      </c>
    </row>
    <row r="6108" spans="1:7">
      <c r="A6108" s="366" t="str">
        <f t="shared" si="95"/>
        <v>SINAPI 90653</v>
      </c>
      <c r="B6108" s="367" t="s">
        <v>8324</v>
      </c>
      <c r="C6108" s="367" t="s">
        <v>20326</v>
      </c>
      <c r="D6108" s="368" t="s">
        <v>20327</v>
      </c>
      <c r="E6108" s="367" t="s">
        <v>8344</v>
      </c>
      <c r="F6108" s="367" t="s">
        <v>9559</v>
      </c>
      <c r="G6108" s="367" t="s">
        <v>9559</v>
      </c>
    </row>
    <row r="6109" spans="1:7">
      <c r="A6109" s="366" t="str">
        <f t="shared" si="95"/>
        <v>SINAPI 90654</v>
      </c>
      <c r="B6109" s="367" t="s">
        <v>8324</v>
      </c>
      <c r="C6109" s="367" t="s">
        <v>20328</v>
      </c>
      <c r="D6109" s="368" t="s">
        <v>20329</v>
      </c>
      <c r="E6109" s="367" t="s">
        <v>8344</v>
      </c>
      <c r="F6109" s="367" t="s">
        <v>20330</v>
      </c>
      <c r="G6109" s="367" t="s">
        <v>20330</v>
      </c>
    </row>
    <row r="6110" spans="1:7">
      <c r="A6110" s="366" t="str">
        <f t="shared" si="95"/>
        <v>SINAPI 90655</v>
      </c>
      <c r="B6110" s="367" t="s">
        <v>8324</v>
      </c>
      <c r="C6110" s="367" t="s">
        <v>20331</v>
      </c>
      <c r="D6110" s="368" t="s">
        <v>20332</v>
      </c>
      <c r="E6110" s="367" t="s">
        <v>8344</v>
      </c>
      <c r="F6110" s="367" t="s">
        <v>12593</v>
      </c>
      <c r="G6110" s="367" t="s">
        <v>12593</v>
      </c>
    </row>
    <row r="6111" spans="1:7">
      <c r="A6111" s="366" t="str">
        <f t="shared" si="95"/>
        <v>SINAPI 90658</v>
      </c>
      <c r="B6111" s="367" t="s">
        <v>8324</v>
      </c>
      <c r="C6111" s="367" t="s">
        <v>20333</v>
      </c>
      <c r="D6111" s="368" t="s">
        <v>20334</v>
      </c>
      <c r="E6111" s="367" t="s">
        <v>8344</v>
      </c>
      <c r="F6111" s="367" t="s">
        <v>10116</v>
      </c>
      <c r="G6111" s="367" t="s">
        <v>10116</v>
      </c>
    </row>
    <row r="6112" spans="1:7">
      <c r="A6112" s="366" t="str">
        <f t="shared" si="95"/>
        <v>SINAPI 90659</v>
      </c>
      <c r="B6112" s="367" t="s">
        <v>8324</v>
      </c>
      <c r="C6112" s="367" t="s">
        <v>20335</v>
      </c>
      <c r="D6112" s="368" t="s">
        <v>20336</v>
      </c>
      <c r="E6112" s="367" t="s">
        <v>8344</v>
      </c>
      <c r="F6112" s="367" t="s">
        <v>20337</v>
      </c>
      <c r="G6112" s="367" t="s">
        <v>20337</v>
      </c>
    </row>
    <row r="6113" spans="1:7">
      <c r="A6113" s="366" t="str">
        <f t="shared" si="95"/>
        <v>SINAPI 90660</v>
      </c>
      <c r="B6113" s="367" t="s">
        <v>8324</v>
      </c>
      <c r="C6113" s="367" t="s">
        <v>20338</v>
      </c>
      <c r="D6113" s="368" t="s">
        <v>20339</v>
      </c>
      <c r="E6113" s="367" t="s">
        <v>8344</v>
      </c>
      <c r="F6113" s="367" t="s">
        <v>10395</v>
      </c>
      <c r="G6113" s="367" t="s">
        <v>10395</v>
      </c>
    </row>
    <row r="6114" spans="1:7">
      <c r="A6114" s="366" t="str">
        <f t="shared" si="95"/>
        <v>SINAPI 90661</v>
      </c>
      <c r="B6114" s="367" t="s">
        <v>8324</v>
      </c>
      <c r="C6114" s="367" t="s">
        <v>20340</v>
      </c>
      <c r="D6114" s="368" t="s">
        <v>20341</v>
      </c>
      <c r="E6114" s="367" t="s">
        <v>8344</v>
      </c>
      <c r="F6114" s="367" t="s">
        <v>12593</v>
      </c>
      <c r="G6114" s="367" t="s">
        <v>12593</v>
      </c>
    </row>
    <row r="6115" spans="1:7" ht="22.5">
      <c r="A6115" s="366" t="str">
        <f t="shared" si="95"/>
        <v>SINAPI 90664</v>
      </c>
      <c r="B6115" s="367" t="s">
        <v>8324</v>
      </c>
      <c r="C6115" s="367" t="s">
        <v>20342</v>
      </c>
      <c r="D6115" s="368" t="s">
        <v>20343</v>
      </c>
      <c r="E6115" s="367" t="s">
        <v>8344</v>
      </c>
      <c r="F6115" s="367" t="s">
        <v>20344</v>
      </c>
      <c r="G6115" s="367" t="s">
        <v>20344</v>
      </c>
    </row>
    <row r="6116" spans="1:7" ht="22.5">
      <c r="A6116" s="366" t="str">
        <f t="shared" si="95"/>
        <v>SINAPI 90665</v>
      </c>
      <c r="B6116" s="367" t="s">
        <v>8324</v>
      </c>
      <c r="C6116" s="367" t="s">
        <v>20345</v>
      </c>
      <c r="D6116" s="368" t="s">
        <v>20346</v>
      </c>
      <c r="E6116" s="367" t="s">
        <v>8344</v>
      </c>
      <c r="F6116" s="367" t="s">
        <v>9234</v>
      </c>
      <c r="G6116" s="367" t="s">
        <v>9234</v>
      </c>
    </row>
    <row r="6117" spans="1:7" ht="22.5">
      <c r="A6117" s="366" t="str">
        <f t="shared" si="95"/>
        <v>SINAPI 90666</v>
      </c>
      <c r="B6117" s="367" t="s">
        <v>8324</v>
      </c>
      <c r="C6117" s="367" t="s">
        <v>20347</v>
      </c>
      <c r="D6117" s="368" t="s">
        <v>20348</v>
      </c>
      <c r="E6117" s="367" t="s">
        <v>8344</v>
      </c>
      <c r="F6117" s="367" t="s">
        <v>20349</v>
      </c>
      <c r="G6117" s="367" t="s">
        <v>20349</v>
      </c>
    </row>
    <row r="6118" spans="1:7" ht="33.75">
      <c r="A6118" s="366" t="str">
        <f t="shared" si="95"/>
        <v>SINAPI 90667</v>
      </c>
      <c r="B6118" s="367" t="s">
        <v>8324</v>
      </c>
      <c r="C6118" s="367" t="s">
        <v>20350</v>
      </c>
      <c r="D6118" s="368" t="s">
        <v>20351</v>
      </c>
      <c r="E6118" s="367" t="s">
        <v>8344</v>
      </c>
      <c r="F6118" s="367" t="s">
        <v>11713</v>
      </c>
      <c r="G6118" s="367" t="s">
        <v>11713</v>
      </c>
    </row>
    <row r="6119" spans="1:7" ht="33.75">
      <c r="A6119" s="366" t="str">
        <f t="shared" si="95"/>
        <v>SINAPI 90670</v>
      </c>
      <c r="B6119" s="367" t="s">
        <v>8324</v>
      </c>
      <c r="C6119" s="367" t="s">
        <v>20352</v>
      </c>
      <c r="D6119" s="368" t="s">
        <v>20353</v>
      </c>
      <c r="E6119" s="367" t="s">
        <v>8344</v>
      </c>
      <c r="F6119" s="367" t="s">
        <v>20354</v>
      </c>
      <c r="G6119" s="367" t="s">
        <v>20354</v>
      </c>
    </row>
    <row r="6120" spans="1:7" ht="33.75">
      <c r="A6120" s="366" t="str">
        <f t="shared" si="95"/>
        <v>SINAPI 90671</v>
      </c>
      <c r="B6120" s="367" t="s">
        <v>8324</v>
      </c>
      <c r="C6120" s="367" t="s">
        <v>20355</v>
      </c>
      <c r="D6120" s="368" t="s">
        <v>20356</v>
      </c>
      <c r="E6120" s="367" t="s">
        <v>8344</v>
      </c>
      <c r="F6120" s="367" t="s">
        <v>10511</v>
      </c>
      <c r="G6120" s="367" t="s">
        <v>10511</v>
      </c>
    </row>
    <row r="6121" spans="1:7" ht="33.75">
      <c r="A6121" s="366" t="str">
        <f t="shared" si="95"/>
        <v>SINAPI 90672</v>
      </c>
      <c r="B6121" s="367" t="s">
        <v>8324</v>
      </c>
      <c r="C6121" s="367" t="s">
        <v>20357</v>
      </c>
      <c r="D6121" s="368" t="s">
        <v>20358</v>
      </c>
      <c r="E6121" s="367" t="s">
        <v>8344</v>
      </c>
      <c r="F6121" s="367" t="s">
        <v>18877</v>
      </c>
      <c r="G6121" s="367" t="s">
        <v>18877</v>
      </c>
    </row>
    <row r="6122" spans="1:7" ht="33.75">
      <c r="A6122" s="366" t="str">
        <f t="shared" si="95"/>
        <v>SINAPI 90673</v>
      </c>
      <c r="B6122" s="367" t="s">
        <v>8324</v>
      </c>
      <c r="C6122" s="367" t="s">
        <v>20359</v>
      </c>
      <c r="D6122" s="368" t="s">
        <v>20360</v>
      </c>
      <c r="E6122" s="367" t="s">
        <v>8344</v>
      </c>
      <c r="F6122" s="367" t="s">
        <v>20361</v>
      </c>
      <c r="G6122" s="367" t="s">
        <v>20361</v>
      </c>
    </row>
    <row r="6123" spans="1:7" ht="33.75">
      <c r="A6123" s="366" t="str">
        <f t="shared" si="95"/>
        <v>SINAPI 90676</v>
      </c>
      <c r="B6123" s="367" t="s">
        <v>8324</v>
      </c>
      <c r="C6123" s="367" t="s">
        <v>20362</v>
      </c>
      <c r="D6123" s="368" t="s">
        <v>20363</v>
      </c>
      <c r="E6123" s="367" t="s">
        <v>8344</v>
      </c>
      <c r="F6123" s="367" t="s">
        <v>20364</v>
      </c>
      <c r="G6123" s="367" t="s">
        <v>20364</v>
      </c>
    </row>
    <row r="6124" spans="1:7" ht="33.75">
      <c r="A6124" s="366" t="str">
        <f t="shared" si="95"/>
        <v>SINAPI 90677</v>
      </c>
      <c r="B6124" s="367" t="s">
        <v>8324</v>
      </c>
      <c r="C6124" s="367" t="s">
        <v>20365</v>
      </c>
      <c r="D6124" s="368" t="s">
        <v>20366</v>
      </c>
      <c r="E6124" s="367" t="s">
        <v>8344</v>
      </c>
      <c r="F6124" s="367" t="s">
        <v>12310</v>
      </c>
      <c r="G6124" s="367" t="s">
        <v>12310</v>
      </c>
    </row>
    <row r="6125" spans="1:7" ht="33.75">
      <c r="A6125" s="366" t="str">
        <f t="shared" si="95"/>
        <v>SINAPI 90678</v>
      </c>
      <c r="B6125" s="367" t="s">
        <v>8324</v>
      </c>
      <c r="C6125" s="367" t="s">
        <v>20367</v>
      </c>
      <c r="D6125" s="368" t="s">
        <v>20368</v>
      </c>
      <c r="E6125" s="367" t="s">
        <v>8344</v>
      </c>
      <c r="F6125" s="367" t="s">
        <v>20369</v>
      </c>
      <c r="G6125" s="367" t="s">
        <v>20369</v>
      </c>
    </row>
    <row r="6126" spans="1:7" ht="33.75">
      <c r="A6126" s="366" t="str">
        <f t="shared" si="95"/>
        <v>SINAPI 90679</v>
      </c>
      <c r="B6126" s="367" t="s">
        <v>8324</v>
      </c>
      <c r="C6126" s="367" t="s">
        <v>20370</v>
      </c>
      <c r="D6126" s="368" t="s">
        <v>20371</v>
      </c>
      <c r="E6126" s="367" t="s">
        <v>8344</v>
      </c>
      <c r="F6126" s="367" t="s">
        <v>13593</v>
      </c>
      <c r="G6126" s="367" t="s">
        <v>13593</v>
      </c>
    </row>
    <row r="6127" spans="1:7" ht="22.5">
      <c r="A6127" s="366" t="str">
        <f t="shared" si="95"/>
        <v>SINAPI 90682</v>
      </c>
      <c r="B6127" s="367" t="s">
        <v>8324</v>
      </c>
      <c r="C6127" s="367" t="s">
        <v>20372</v>
      </c>
      <c r="D6127" s="368" t="s">
        <v>20373</v>
      </c>
      <c r="E6127" s="367" t="s">
        <v>8344</v>
      </c>
      <c r="F6127" s="367" t="s">
        <v>17866</v>
      </c>
      <c r="G6127" s="367" t="s">
        <v>17866</v>
      </c>
    </row>
    <row r="6128" spans="1:7" ht="22.5">
      <c r="A6128" s="366" t="str">
        <f t="shared" si="95"/>
        <v>SINAPI 90683</v>
      </c>
      <c r="B6128" s="367" t="s">
        <v>8324</v>
      </c>
      <c r="C6128" s="367" t="s">
        <v>20374</v>
      </c>
      <c r="D6128" s="368" t="s">
        <v>20375</v>
      </c>
      <c r="E6128" s="367" t="s">
        <v>8344</v>
      </c>
      <c r="F6128" s="367" t="s">
        <v>12654</v>
      </c>
      <c r="G6128" s="367" t="s">
        <v>12654</v>
      </c>
    </row>
    <row r="6129" spans="1:7" ht="22.5">
      <c r="A6129" s="366" t="str">
        <f t="shared" si="95"/>
        <v>SINAPI 90684</v>
      </c>
      <c r="B6129" s="367" t="s">
        <v>8324</v>
      </c>
      <c r="C6129" s="367" t="s">
        <v>20376</v>
      </c>
      <c r="D6129" s="368" t="s">
        <v>20377</v>
      </c>
      <c r="E6129" s="367" t="s">
        <v>8344</v>
      </c>
      <c r="F6129" s="367" t="s">
        <v>20378</v>
      </c>
      <c r="G6129" s="367" t="s">
        <v>20378</v>
      </c>
    </row>
    <row r="6130" spans="1:7" ht="22.5">
      <c r="A6130" s="366" t="str">
        <f t="shared" si="95"/>
        <v>SINAPI 90685</v>
      </c>
      <c r="B6130" s="367" t="s">
        <v>8324</v>
      </c>
      <c r="C6130" s="367" t="s">
        <v>20379</v>
      </c>
      <c r="D6130" s="368" t="s">
        <v>20380</v>
      </c>
      <c r="E6130" s="367" t="s">
        <v>8344</v>
      </c>
      <c r="F6130" s="367" t="s">
        <v>20381</v>
      </c>
      <c r="G6130" s="367" t="s">
        <v>20381</v>
      </c>
    </row>
    <row r="6131" spans="1:7" ht="22.5">
      <c r="A6131" s="366" t="str">
        <f t="shared" si="95"/>
        <v>SINAPI 90688</v>
      </c>
      <c r="B6131" s="367" t="s">
        <v>8324</v>
      </c>
      <c r="C6131" s="367" t="s">
        <v>20382</v>
      </c>
      <c r="D6131" s="368" t="s">
        <v>20383</v>
      </c>
      <c r="E6131" s="367" t="s">
        <v>8344</v>
      </c>
      <c r="F6131" s="367" t="s">
        <v>20384</v>
      </c>
      <c r="G6131" s="367" t="s">
        <v>20384</v>
      </c>
    </row>
    <row r="6132" spans="1:7" ht="22.5">
      <c r="A6132" s="366" t="str">
        <f t="shared" si="95"/>
        <v>SINAPI 90689</v>
      </c>
      <c r="B6132" s="367" t="s">
        <v>8324</v>
      </c>
      <c r="C6132" s="367" t="s">
        <v>20385</v>
      </c>
      <c r="D6132" s="368" t="s">
        <v>20386</v>
      </c>
      <c r="E6132" s="367" t="s">
        <v>8344</v>
      </c>
      <c r="F6132" s="367" t="s">
        <v>9308</v>
      </c>
      <c r="G6132" s="367" t="s">
        <v>9308</v>
      </c>
    </row>
    <row r="6133" spans="1:7" ht="22.5">
      <c r="A6133" s="366" t="str">
        <f t="shared" si="95"/>
        <v>SINAPI 90690</v>
      </c>
      <c r="B6133" s="367" t="s">
        <v>8324</v>
      </c>
      <c r="C6133" s="367" t="s">
        <v>20387</v>
      </c>
      <c r="D6133" s="368" t="s">
        <v>20388</v>
      </c>
      <c r="E6133" s="367" t="s">
        <v>8344</v>
      </c>
      <c r="F6133" s="367" t="s">
        <v>17854</v>
      </c>
      <c r="G6133" s="367" t="s">
        <v>17854</v>
      </c>
    </row>
    <row r="6134" spans="1:7" ht="22.5">
      <c r="A6134" s="366" t="str">
        <f t="shared" si="95"/>
        <v>SINAPI 90691</v>
      </c>
      <c r="B6134" s="367" t="s">
        <v>8324</v>
      </c>
      <c r="C6134" s="367" t="s">
        <v>20389</v>
      </c>
      <c r="D6134" s="368" t="s">
        <v>20390</v>
      </c>
      <c r="E6134" s="367" t="s">
        <v>8344</v>
      </c>
      <c r="F6134" s="367" t="s">
        <v>17945</v>
      </c>
      <c r="G6134" s="367" t="s">
        <v>17945</v>
      </c>
    </row>
    <row r="6135" spans="1:7" ht="22.5">
      <c r="A6135" s="366" t="str">
        <f t="shared" si="95"/>
        <v>SINAPI 90957</v>
      </c>
      <c r="B6135" s="367" t="s">
        <v>8324</v>
      </c>
      <c r="C6135" s="367" t="s">
        <v>20391</v>
      </c>
      <c r="D6135" s="368" t="s">
        <v>20392</v>
      </c>
      <c r="E6135" s="367" t="s">
        <v>8344</v>
      </c>
      <c r="F6135" s="367" t="s">
        <v>14615</v>
      </c>
      <c r="G6135" s="367" t="s">
        <v>14615</v>
      </c>
    </row>
    <row r="6136" spans="1:7" ht="22.5">
      <c r="A6136" s="366" t="str">
        <f t="shared" si="95"/>
        <v>SINAPI 90958</v>
      </c>
      <c r="B6136" s="367" t="s">
        <v>8324</v>
      </c>
      <c r="C6136" s="367" t="s">
        <v>20393</v>
      </c>
      <c r="D6136" s="368" t="s">
        <v>20394</v>
      </c>
      <c r="E6136" s="367" t="s">
        <v>8344</v>
      </c>
      <c r="F6136" s="367" t="s">
        <v>8635</v>
      </c>
      <c r="G6136" s="367" t="s">
        <v>8635</v>
      </c>
    </row>
    <row r="6137" spans="1:7" ht="22.5">
      <c r="A6137" s="366" t="str">
        <f t="shared" si="95"/>
        <v>SINAPI 90960</v>
      </c>
      <c r="B6137" s="367" t="s">
        <v>8324</v>
      </c>
      <c r="C6137" s="367" t="s">
        <v>20395</v>
      </c>
      <c r="D6137" s="368" t="s">
        <v>20396</v>
      </c>
      <c r="E6137" s="367" t="s">
        <v>8344</v>
      </c>
      <c r="F6137" s="367" t="s">
        <v>9604</v>
      </c>
      <c r="G6137" s="367" t="s">
        <v>9604</v>
      </c>
    </row>
    <row r="6138" spans="1:7" ht="22.5">
      <c r="A6138" s="366" t="str">
        <f t="shared" si="95"/>
        <v>SINAPI 90961</v>
      </c>
      <c r="B6138" s="367" t="s">
        <v>8324</v>
      </c>
      <c r="C6138" s="367" t="s">
        <v>20397</v>
      </c>
      <c r="D6138" s="368" t="s">
        <v>20398</v>
      </c>
      <c r="E6138" s="367" t="s">
        <v>8344</v>
      </c>
      <c r="F6138" s="367" t="s">
        <v>9234</v>
      </c>
      <c r="G6138" s="367" t="s">
        <v>9234</v>
      </c>
    </row>
    <row r="6139" spans="1:7" ht="22.5">
      <c r="A6139" s="366" t="str">
        <f t="shared" si="95"/>
        <v>SINAPI 90962</v>
      </c>
      <c r="B6139" s="367" t="s">
        <v>8324</v>
      </c>
      <c r="C6139" s="367" t="s">
        <v>20399</v>
      </c>
      <c r="D6139" s="368" t="s">
        <v>20400</v>
      </c>
      <c r="E6139" s="367" t="s">
        <v>8344</v>
      </c>
      <c r="F6139" s="367" t="s">
        <v>13263</v>
      </c>
      <c r="G6139" s="367" t="s">
        <v>13263</v>
      </c>
    </row>
    <row r="6140" spans="1:7" ht="22.5">
      <c r="A6140" s="366" t="str">
        <f t="shared" si="95"/>
        <v>SINAPI 90963</v>
      </c>
      <c r="B6140" s="367" t="s">
        <v>8324</v>
      </c>
      <c r="C6140" s="367" t="s">
        <v>20401</v>
      </c>
      <c r="D6140" s="368" t="s">
        <v>20402</v>
      </c>
      <c r="E6140" s="367" t="s">
        <v>8344</v>
      </c>
      <c r="F6140" s="367" t="s">
        <v>11713</v>
      </c>
      <c r="G6140" s="367" t="s">
        <v>11713</v>
      </c>
    </row>
    <row r="6141" spans="1:7" ht="22.5">
      <c r="A6141" s="366" t="str">
        <f t="shared" si="95"/>
        <v>SINAPI 90968</v>
      </c>
      <c r="B6141" s="367" t="s">
        <v>8324</v>
      </c>
      <c r="C6141" s="367" t="s">
        <v>20403</v>
      </c>
      <c r="D6141" s="368" t="s">
        <v>20404</v>
      </c>
      <c r="E6141" s="367" t="s">
        <v>8344</v>
      </c>
      <c r="F6141" s="367" t="s">
        <v>20405</v>
      </c>
      <c r="G6141" s="367" t="s">
        <v>20405</v>
      </c>
    </row>
    <row r="6142" spans="1:7" ht="22.5">
      <c r="A6142" s="366" t="str">
        <f t="shared" si="95"/>
        <v>SINAPI 90969</v>
      </c>
      <c r="B6142" s="367" t="s">
        <v>8324</v>
      </c>
      <c r="C6142" s="367" t="s">
        <v>20406</v>
      </c>
      <c r="D6142" s="368" t="s">
        <v>20407</v>
      </c>
      <c r="E6142" s="367" t="s">
        <v>8344</v>
      </c>
      <c r="F6142" s="367" t="s">
        <v>9234</v>
      </c>
      <c r="G6142" s="367" t="s">
        <v>9234</v>
      </c>
    </row>
    <row r="6143" spans="1:7" ht="22.5">
      <c r="A6143" s="366" t="str">
        <f t="shared" si="95"/>
        <v>SINAPI 90970</v>
      </c>
      <c r="B6143" s="367" t="s">
        <v>8324</v>
      </c>
      <c r="C6143" s="367" t="s">
        <v>20408</v>
      </c>
      <c r="D6143" s="368" t="s">
        <v>20409</v>
      </c>
      <c r="E6143" s="367" t="s">
        <v>8344</v>
      </c>
      <c r="F6143" s="367" t="s">
        <v>14568</v>
      </c>
      <c r="G6143" s="367" t="s">
        <v>14568</v>
      </c>
    </row>
    <row r="6144" spans="1:7" ht="22.5">
      <c r="A6144" s="366" t="str">
        <f t="shared" si="95"/>
        <v>SINAPI 90971</v>
      </c>
      <c r="B6144" s="367" t="s">
        <v>8324</v>
      </c>
      <c r="C6144" s="367" t="s">
        <v>20410</v>
      </c>
      <c r="D6144" s="368" t="s">
        <v>20411</v>
      </c>
      <c r="E6144" s="367" t="s">
        <v>8344</v>
      </c>
      <c r="F6144" s="367" t="s">
        <v>20412</v>
      </c>
      <c r="G6144" s="367" t="s">
        <v>20412</v>
      </c>
    </row>
    <row r="6145" spans="1:7" ht="22.5">
      <c r="A6145" s="366" t="str">
        <f t="shared" si="95"/>
        <v>SINAPI 90975</v>
      </c>
      <c r="B6145" s="367" t="s">
        <v>8324</v>
      </c>
      <c r="C6145" s="367" t="s">
        <v>20413</v>
      </c>
      <c r="D6145" s="368" t="s">
        <v>20414</v>
      </c>
      <c r="E6145" s="367" t="s">
        <v>8344</v>
      </c>
      <c r="F6145" s="367" t="s">
        <v>12298</v>
      </c>
      <c r="G6145" s="367" t="s">
        <v>12298</v>
      </c>
    </row>
    <row r="6146" spans="1:7" ht="22.5">
      <c r="A6146" s="366" t="str">
        <f t="shared" si="95"/>
        <v>SINAPI 90976</v>
      </c>
      <c r="B6146" s="367" t="s">
        <v>8324</v>
      </c>
      <c r="C6146" s="367" t="s">
        <v>20415</v>
      </c>
      <c r="D6146" s="368" t="s">
        <v>20416</v>
      </c>
      <c r="E6146" s="367" t="s">
        <v>8344</v>
      </c>
      <c r="F6146" s="367" t="s">
        <v>12982</v>
      </c>
      <c r="G6146" s="367" t="s">
        <v>12982</v>
      </c>
    </row>
    <row r="6147" spans="1:7" ht="22.5">
      <c r="A6147" s="366" t="str">
        <f t="shared" si="95"/>
        <v>SINAPI 90977</v>
      </c>
      <c r="B6147" s="367" t="s">
        <v>8324</v>
      </c>
      <c r="C6147" s="367" t="s">
        <v>20417</v>
      </c>
      <c r="D6147" s="368" t="s">
        <v>20418</v>
      </c>
      <c r="E6147" s="367" t="s">
        <v>8344</v>
      </c>
      <c r="F6147" s="367" t="s">
        <v>18217</v>
      </c>
      <c r="G6147" s="367" t="s">
        <v>18217</v>
      </c>
    </row>
    <row r="6148" spans="1:7" ht="22.5">
      <c r="A6148" s="366" t="str">
        <f t="shared" si="95"/>
        <v>SINAPI 90978</v>
      </c>
      <c r="B6148" s="367" t="s">
        <v>8324</v>
      </c>
      <c r="C6148" s="367" t="s">
        <v>20419</v>
      </c>
      <c r="D6148" s="368" t="s">
        <v>20420</v>
      </c>
      <c r="E6148" s="367" t="s">
        <v>8344</v>
      </c>
      <c r="F6148" s="367" t="s">
        <v>20421</v>
      </c>
      <c r="G6148" s="367" t="s">
        <v>20421</v>
      </c>
    </row>
    <row r="6149" spans="1:7" ht="22.5">
      <c r="A6149" s="366" t="str">
        <f t="shared" si="95"/>
        <v>SINAPI 90992</v>
      </c>
      <c r="B6149" s="367" t="s">
        <v>8324</v>
      </c>
      <c r="C6149" s="367" t="s">
        <v>20422</v>
      </c>
      <c r="D6149" s="368" t="s">
        <v>20423</v>
      </c>
      <c r="E6149" s="367" t="s">
        <v>8344</v>
      </c>
      <c r="F6149" s="367" t="s">
        <v>20424</v>
      </c>
      <c r="G6149" s="367" t="s">
        <v>20424</v>
      </c>
    </row>
    <row r="6150" spans="1:7" ht="22.5">
      <c r="A6150" s="366" t="str">
        <f t="shared" si="95"/>
        <v>SINAPI 90993</v>
      </c>
      <c r="B6150" s="367" t="s">
        <v>8324</v>
      </c>
      <c r="C6150" s="367" t="s">
        <v>20425</v>
      </c>
      <c r="D6150" s="368" t="s">
        <v>20426</v>
      </c>
      <c r="E6150" s="367" t="s">
        <v>8344</v>
      </c>
      <c r="F6150" s="367" t="s">
        <v>9247</v>
      </c>
      <c r="G6150" s="367" t="s">
        <v>9247</v>
      </c>
    </row>
    <row r="6151" spans="1:7" ht="22.5">
      <c r="A6151" s="366" t="str">
        <f t="shared" ref="A6151:A6214" si="96">CONCATENAR</f>
        <v>SINAPI 90994</v>
      </c>
      <c r="B6151" s="367" t="s">
        <v>8324</v>
      </c>
      <c r="C6151" s="367" t="s">
        <v>20427</v>
      </c>
      <c r="D6151" s="368" t="s">
        <v>20428</v>
      </c>
      <c r="E6151" s="367" t="s">
        <v>8344</v>
      </c>
      <c r="F6151" s="367" t="s">
        <v>13255</v>
      </c>
      <c r="G6151" s="367" t="s">
        <v>13255</v>
      </c>
    </row>
    <row r="6152" spans="1:7" ht="22.5">
      <c r="A6152" s="366" t="str">
        <f t="shared" si="96"/>
        <v>SINAPI 90995</v>
      </c>
      <c r="B6152" s="367" t="s">
        <v>8324</v>
      </c>
      <c r="C6152" s="367" t="s">
        <v>20429</v>
      </c>
      <c r="D6152" s="368" t="s">
        <v>20430</v>
      </c>
      <c r="E6152" s="367" t="s">
        <v>8344</v>
      </c>
      <c r="F6152" s="367" t="s">
        <v>20431</v>
      </c>
      <c r="G6152" s="367" t="s">
        <v>20431</v>
      </c>
    </row>
    <row r="6153" spans="1:7" ht="33.75">
      <c r="A6153" s="366" t="str">
        <f t="shared" si="96"/>
        <v>SINAPI 91021</v>
      </c>
      <c r="B6153" s="367" t="s">
        <v>8324</v>
      </c>
      <c r="C6153" s="367" t="s">
        <v>20432</v>
      </c>
      <c r="D6153" s="368" t="s">
        <v>20433</v>
      </c>
      <c r="E6153" s="367" t="s">
        <v>8344</v>
      </c>
      <c r="F6153" s="367" t="s">
        <v>20434</v>
      </c>
      <c r="G6153" s="367" t="s">
        <v>20434</v>
      </c>
    </row>
    <row r="6154" spans="1:7" ht="22.5">
      <c r="A6154" s="366" t="str">
        <f t="shared" si="96"/>
        <v>SINAPI 91026</v>
      </c>
      <c r="B6154" s="367" t="s">
        <v>8324</v>
      </c>
      <c r="C6154" s="367" t="s">
        <v>20435</v>
      </c>
      <c r="D6154" s="368" t="s">
        <v>20436</v>
      </c>
      <c r="E6154" s="367" t="s">
        <v>8344</v>
      </c>
      <c r="F6154" s="367" t="s">
        <v>20384</v>
      </c>
      <c r="G6154" s="367" t="s">
        <v>20384</v>
      </c>
    </row>
    <row r="6155" spans="1:7" ht="22.5">
      <c r="A6155" s="366" t="str">
        <f t="shared" si="96"/>
        <v>SINAPI 91027</v>
      </c>
      <c r="B6155" s="367" t="s">
        <v>8324</v>
      </c>
      <c r="C6155" s="367" t="s">
        <v>20437</v>
      </c>
      <c r="D6155" s="368" t="s">
        <v>20438</v>
      </c>
      <c r="E6155" s="367" t="s">
        <v>8344</v>
      </c>
      <c r="F6155" s="367" t="s">
        <v>13960</v>
      </c>
      <c r="G6155" s="367" t="s">
        <v>13960</v>
      </c>
    </row>
    <row r="6156" spans="1:7" ht="22.5">
      <c r="A6156" s="366" t="str">
        <f t="shared" si="96"/>
        <v>SINAPI 91028</v>
      </c>
      <c r="B6156" s="367" t="s">
        <v>8324</v>
      </c>
      <c r="C6156" s="367" t="s">
        <v>20439</v>
      </c>
      <c r="D6156" s="368" t="s">
        <v>20440</v>
      </c>
      <c r="E6156" s="367" t="s">
        <v>8344</v>
      </c>
      <c r="F6156" s="367" t="s">
        <v>8379</v>
      </c>
      <c r="G6156" s="367" t="s">
        <v>8379</v>
      </c>
    </row>
    <row r="6157" spans="1:7" ht="22.5">
      <c r="A6157" s="366" t="str">
        <f t="shared" si="96"/>
        <v>SINAPI 91029</v>
      </c>
      <c r="B6157" s="367" t="s">
        <v>8324</v>
      </c>
      <c r="C6157" s="367" t="s">
        <v>20441</v>
      </c>
      <c r="D6157" s="368" t="s">
        <v>20442</v>
      </c>
      <c r="E6157" s="367" t="s">
        <v>8344</v>
      </c>
      <c r="F6157" s="367" t="s">
        <v>17219</v>
      </c>
      <c r="G6157" s="367" t="s">
        <v>17219</v>
      </c>
    </row>
    <row r="6158" spans="1:7" ht="22.5">
      <c r="A6158" s="366" t="str">
        <f t="shared" si="96"/>
        <v>SINAPI 91030</v>
      </c>
      <c r="B6158" s="367" t="s">
        <v>8324</v>
      </c>
      <c r="C6158" s="367" t="s">
        <v>20443</v>
      </c>
      <c r="D6158" s="368" t="s">
        <v>20444</v>
      </c>
      <c r="E6158" s="367" t="s">
        <v>8344</v>
      </c>
      <c r="F6158" s="367" t="s">
        <v>20445</v>
      </c>
      <c r="G6158" s="367" t="s">
        <v>20445</v>
      </c>
    </row>
    <row r="6159" spans="1:7" ht="22.5">
      <c r="A6159" s="366" t="str">
        <f t="shared" si="96"/>
        <v>SINAPI 91273</v>
      </c>
      <c r="B6159" s="367" t="s">
        <v>8324</v>
      </c>
      <c r="C6159" s="367" t="s">
        <v>20446</v>
      </c>
      <c r="D6159" s="368" t="s">
        <v>20447</v>
      </c>
      <c r="E6159" s="367" t="s">
        <v>8344</v>
      </c>
      <c r="F6159" s="367" t="s">
        <v>9234</v>
      </c>
      <c r="G6159" s="367" t="s">
        <v>9234</v>
      </c>
    </row>
    <row r="6160" spans="1:7" ht="22.5">
      <c r="A6160" s="366" t="str">
        <f t="shared" si="96"/>
        <v>SINAPI 91274</v>
      </c>
      <c r="B6160" s="367" t="s">
        <v>8324</v>
      </c>
      <c r="C6160" s="367" t="s">
        <v>20448</v>
      </c>
      <c r="D6160" s="368" t="s">
        <v>20449</v>
      </c>
      <c r="E6160" s="367" t="s">
        <v>8344</v>
      </c>
      <c r="F6160" s="367" t="s">
        <v>8445</v>
      </c>
      <c r="G6160" s="367" t="s">
        <v>8445</v>
      </c>
    </row>
    <row r="6161" spans="1:7" ht="22.5">
      <c r="A6161" s="366" t="str">
        <f t="shared" si="96"/>
        <v>SINAPI 91275</v>
      </c>
      <c r="B6161" s="367" t="s">
        <v>8324</v>
      </c>
      <c r="C6161" s="367" t="s">
        <v>20450</v>
      </c>
      <c r="D6161" s="368" t="s">
        <v>20451</v>
      </c>
      <c r="E6161" s="367" t="s">
        <v>8344</v>
      </c>
      <c r="F6161" s="367" t="s">
        <v>8395</v>
      </c>
      <c r="G6161" s="367" t="s">
        <v>8395</v>
      </c>
    </row>
    <row r="6162" spans="1:7" ht="22.5">
      <c r="A6162" s="366" t="str">
        <f t="shared" si="96"/>
        <v>SINAPI 91276</v>
      </c>
      <c r="B6162" s="367" t="s">
        <v>8324</v>
      </c>
      <c r="C6162" s="367" t="s">
        <v>20452</v>
      </c>
      <c r="D6162" s="368" t="s">
        <v>20453</v>
      </c>
      <c r="E6162" s="367" t="s">
        <v>8344</v>
      </c>
      <c r="F6162" s="367" t="s">
        <v>11221</v>
      </c>
      <c r="G6162" s="367" t="s">
        <v>11221</v>
      </c>
    </row>
    <row r="6163" spans="1:7" ht="22.5">
      <c r="A6163" s="366" t="str">
        <f t="shared" si="96"/>
        <v>SINAPI 91279</v>
      </c>
      <c r="B6163" s="367" t="s">
        <v>8324</v>
      </c>
      <c r="C6163" s="367" t="s">
        <v>20454</v>
      </c>
      <c r="D6163" s="368" t="s">
        <v>20455</v>
      </c>
      <c r="E6163" s="367" t="s">
        <v>8344</v>
      </c>
      <c r="F6163" s="367" t="s">
        <v>8631</v>
      </c>
      <c r="G6163" s="367" t="s">
        <v>8631</v>
      </c>
    </row>
    <row r="6164" spans="1:7" ht="22.5">
      <c r="A6164" s="366" t="str">
        <f t="shared" si="96"/>
        <v>SINAPI 91280</v>
      </c>
      <c r="B6164" s="367" t="s">
        <v>8324</v>
      </c>
      <c r="C6164" s="367" t="s">
        <v>20456</v>
      </c>
      <c r="D6164" s="368" t="s">
        <v>20457</v>
      </c>
      <c r="E6164" s="367" t="s">
        <v>8344</v>
      </c>
      <c r="F6164" s="367" t="s">
        <v>14827</v>
      </c>
      <c r="G6164" s="367" t="s">
        <v>14827</v>
      </c>
    </row>
    <row r="6165" spans="1:7" ht="22.5">
      <c r="A6165" s="366" t="str">
        <f t="shared" si="96"/>
        <v>SINAPI 91281</v>
      </c>
      <c r="B6165" s="367" t="s">
        <v>8324</v>
      </c>
      <c r="C6165" s="367" t="s">
        <v>20458</v>
      </c>
      <c r="D6165" s="368" t="s">
        <v>20459</v>
      </c>
      <c r="E6165" s="367" t="s">
        <v>8344</v>
      </c>
      <c r="F6165" s="367" t="s">
        <v>8581</v>
      </c>
      <c r="G6165" s="367" t="s">
        <v>8581</v>
      </c>
    </row>
    <row r="6166" spans="1:7" ht="22.5">
      <c r="A6166" s="366" t="str">
        <f t="shared" si="96"/>
        <v>SINAPI 91282</v>
      </c>
      <c r="B6166" s="367" t="s">
        <v>8324</v>
      </c>
      <c r="C6166" s="367" t="s">
        <v>20460</v>
      </c>
      <c r="D6166" s="368" t="s">
        <v>20461</v>
      </c>
      <c r="E6166" s="367" t="s">
        <v>8344</v>
      </c>
      <c r="F6166" s="367" t="s">
        <v>20462</v>
      </c>
      <c r="G6166" s="367" t="s">
        <v>20462</v>
      </c>
    </row>
    <row r="6167" spans="1:7" ht="22.5">
      <c r="A6167" s="366" t="str">
        <f t="shared" si="96"/>
        <v>SINAPI 91354</v>
      </c>
      <c r="B6167" s="367" t="s">
        <v>8324</v>
      </c>
      <c r="C6167" s="367" t="s">
        <v>20463</v>
      </c>
      <c r="D6167" s="368" t="s">
        <v>20464</v>
      </c>
      <c r="E6167" s="367" t="s">
        <v>8344</v>
      </c>
      <c r="F6167" s="367" t="s">
        <v>20465</v>
      </c>
      <c r="G6167" s="367" t="s">
        <v>20465</v>
      </c>
    </row>
    <row r="6168" spans="1:7" ht="22.5">
      <c r="A6168" s="366" t="str">
        <f t="shared" si="96"/>
        <v>SINAPI 91355</v>
      </c>
      <c r="B6168" s="367" t="s">
        <v>8324</v>
      </c>
      <c r="C6168" s="367" t="s">
        <v>20466</v>
      </c>
      <c r="D6168" s="368" t="s">
        <v>20467</v>
      </c>
      <c r="E6168" s="367" t="s">
        <v>8344</v>
      </c>
      <c r="F6168" s="367" t="s">
        <v>12269</v>
      </c>
      <c r="G6168" s="367" t="s">
        <v>12269</v>
      </c>
    </row>
    <row r="6169" spans="1:7" ht="22.5">
      <c r="A6169" s="366" t="str">
        <f t="shared" si="96"/>
        <v>SINAPI 91356</v>
      </c>
      <c r="B6169" s="367" t="s">
        <v>8324</v>
      </c>
      <c r="C6169" s="367" t="s">
        <v>20468</v>
      </c>
      <c r="D6169" s="368" t="s">
        <v>20469</v>
      </c>
      <c r="E6169" s="367" t="s">
        <v>8344</v>
      </c>
      <c r="F6169" s="367" t="s">
        <v>8600</v>
      </c>
      <c r="G6169" s="367" t="s">
        <v>8600</v>
      </c>
    </row>
    <row r="6170" spans="1:7" ht="22.5">
      <c r="A6170" s="366" t="str">
        <f t="shared" si="96"/>
        <v>SINAPI 91359</v>
      </c>
      <c r="B6170" s="367" t="s">
        <v>8324</v>
      </c>
      <c r="C6170" s="367" t="s">
        <v>20470</v>
      </c>
      <c r="D6170" s="368" t="s">
        <v>20471</v>
      </c>
      <c r="E6170" s="367" t="s">
        <v>8344</v>
      </c>
      <c r="F6170" s="367" t="s">
        <v>20472</v>
      </c>
      <c r="G6170" s="367" t="s">
        <v>20472</v>
      </c>
    </row>
    <row r="6171" spans="1:7" ht="22.5">
      <c r="A6171" s="366" t="str">
        <f t="shared" si="96"/>
        <v>SINAPI 91360</v>
      </c>
      <c r="B6171" s="367" t="s">
        <v>8324</v>
      </c>
      <c r="C6171" s="367" t="s">
        <v>20473</v>
      </c>
      <c r="D6171" s="368" t="s">
        <v>20474</v>
      </c>
      <c r="E6171" s="367" t="s">
        <v>8344</v>
      </c>
      <c r="F6171" s="367" t="s">
        <v>10177</v>
      </c>
      <c r="G6171" s="367" t="s">
        <v>10177</v>
      </c>
    </row>
    <row r="6172" spans="1:7" ht="22.5">
      <c r="A6172" s="366" t="str">
        <f t="shared" si="96"/>
        <v>SINAPI 91361</v>
      </c>
      <c r="B6172" s="367" t="s">
        <v>8324</v>
      </c>
      <c r="C6172" s="367" t="s">
        <v>20475</v>
      </c>
      <c r="D6172" s="368" t="s">
        <v>20476</v>
      </c>
      <c r="E6172" s="367" t="s">
        <v>8344</v>
      </c>
      <c r="F6172" s="367" t="s">
        <v>8363</v>
      </c>
      <c r="G6172" s="367" t="s">
        <v>8363</v>
      </c>
    </row>
    <row r="6173" spans="1:7" ht="22.5">
      <c r="A6173" s="366" t="str">
        <f t="shared" si="96"/>
        <v>SINAPI 91367</v>
      </c>
      <c r="B6173" s="367" t="s">
        <v>8324</v>
      </c>
      <c r="C6173" s="367" t="s">
        <v>20477</v>
      </c>
      <c r="D6173" s="368" t="s">
        <v>20478</v>
      </c>
      <c r="E6173" s="367" t="s">
        <v>8344</v>
      </c>
      <c r="F6173" s="367" t="s">
        <v>12240</v>
      </c>
      <c r="G6173" s="367" t="s">
        <v>12240</v>
      </c>
    </row>
    <row r="6174" spans="1:7" ht="22.5">
      <c r="A6174" s="366" t="str">
        <f t="shared" si="96"/>
        <v>SINAPI 91368</v>
      </c>
      <c r="B6174" s="367" t="s">
        <v>8324</v>
      </c>
      <c r="C6174" s="367" t="s">
        <v>20479</v>
      </c>
      <c r="D6174" s="368" t="s">
        <v>20480</v>
      </c>
      <c r="E6174" s="367" t="s">
        <v>8344</v>
      </c>
      <c r="F6174" s="367" t="s">
        <v>13960</v>
      </c>
      <c r="G6174" s="367" t="s">
        <v>13960</v>
      </c>
    </row>
    <row r="6175" spans="1:7" ht="22.5">
      <c r="A6175" s="366" t="str">
        <f t="shared" si="96"/>
        <v>SINAPI 91369</v>
      </c>
      <c r="B6175" s="367" t="s">
        <v>8324</v>
      </c>
      <c r="C6175" s="367" t="s">
        <v>20481</v>
      </c>
      <c r="D6175" s="368" t="s">
        <v>20482</v>
      </c>
      <c r="E6175" s="367" t="s">
        <v>8344</v>
      </c>
      <c r="F6175" s="367" t="s">
        <v>8379</v>
      </c>
      <c r="G6175" s="367" t="s">
        <v>8379</v>
      </c>
    </row>
    <row r="6176" spans="1:7" ht="22.5">
      <c r="A6176" s="366" t="str">
        <f t="shared" si="96"/>
        <v>SINAPI 91375</v>
      </c>
      <c r="B6176" s="367" t="s">
        <v>8324</v>
      </c>
      <c r="C6176" s="367" t="s">
        <v>20483</v>
      </c>
      <c r="D6176" s="368" t="s">
        <v>20484</v>
      </c>
      <c r="E6176" s="367" t="s">
        <v>8344</v>
      </c>
      <c r="F6176" s="367" t="s">
        <v>20485</v>
      </c>
      <c r="G6176" s="367" t="s">
        <v>20485</v>
      </c>
    </row>
    <row r="6177" spans="1:7" ht="22.5">
      <c r="A6177" s="366" t="str">
        <f t="shared" si="96"/>
        <v>SINAPI 91376</v>
      </c>
      <c r="B6177" s="367" t="s">
        <v>8324</v>
      </c>
      <c r="C6177" s="367" t="s">
        <v>20486</v>
      </c>
      <c r="D6177" s="368" t="s">
        <v>20487</v>
      </c>
      <c r="E6177" s="367" t="s">
        <v>8344</v>
      </c>
      <c r="F6177" s="367" t="s">
        <v>9236</v>
      </c>
      <c r="G6177" s="367" t="s">
        <v>9236</v>
      </c>
    </row>
    <row r="6178" spans="1:7" ht="22.5">
      <c r="A6178" s="366" t="str">
        <f t="shared" si="96"/>
        <v>SINAPI 91377</v>
      </c>
      <c r="B6178" s="367" t="s">
        <v>8324</v>
      </c>
      <c r="C6178" s="367" t="s">
        <v>20488</v>
      </c>
      <c r="D6178" s="368" t="s">
        <v>20489</v>
      </c>
      <c r="E6178" s="367" t="s">
        <v>8344</v>
      </c>
      <c r="F6178" s="367" t="s">
        <v>10426</v>
      </c>
      <c r="G6178" s="367" t="s">
        <v>10426</v>
      </c>
    </row>
    <row r="6179" spans="1:7" ht="33.75">
      <c r="A6179" s="366" t="str">
        <f t="shared" si="96"/>
        <v>SINAPI 91380</v>
      </c>
      <c r="B6179" s="367" t="s">
        <v>8324</v>
      </c>
      <c r="C6179" s="367" t="s">
        <v>20490</v>
      </c>
      <c r="D6179" s="368" t="s">
        <v>20491</v>
      </c>
      <c r="E6179" s="367" t="s">
        <v>8344</v>
      </c>
      <c r="F6179" s="367" t="s">
        <v>17255</v>
      </c>
      <c r="G6179" s="367" t="s">
        <v>17255</v>
      </c>
    </row>
    <row r="6180" spans="1:7" ht="22.5">
      <c r="A6180" s="366" t="str">
        <f t="shared" si="96"/>
        <v>SINAPI 91381</v>
      </c>
      <c r="B6180" s="367" t="s">
        <v>8324</v>
      </c>
      <c r="C6180" s="367" t="s">
        <v>20492</v>
      </c>
      <c r="D6180" s="368" t="s">
        <v>20493</v>
      </c>
      <c r="E6180" s="367" t="s">
        <v>8344</v>
      </c>
      <c r="F6180" s="367" t="s">
        <v>20494</v>
      </c>
      <c r="G6180" s="367" t="s">
        <v>20494</v>
      </c>
    </row>
    <row r="6181" spans="1:7" ht="33.75">
      <c r="A6181" s="366" t="str">
        <f t="shared" si="96"/>
        <v>SINAPI 91382</v>
      </c>
      <c r="B6181" s="367" t="s">
        <v>8324</v>
      </c>
      <c r="C6181" s="367" t="s">
        <v>20495</v>
      </c>
      <c r="D6181" s="368" t="s">
        <v>20496</v>
      </c>
      <c r="E6181" s="367" t="s">
        <v>8344</v>
      </c>
      <c r="F6181" s="367" t="s">
        <v>14335</v>
      </c>
      <c r="G6181" s="367" t="s">
        <v>14335</v>
      </c>
    </row>
    <row r="6182" spans="1:7" ht="33.75">
      <c r="A6182" s="366" t="str">
        <f t="shared" si="96"/>
        <v>SINAPI 91383</v>
      </c>
      <c r="B6182" s="367" t="s">
        <v>8324</v>
      </c>
      <c r="C6182" s="367" t="s">
        <v>20497</v>
      </c>
      <c r="D6182" s="368" t="s">
        <v>20498</v>
      </c>
      <c r="E6182" s="367" t="s">
        <v>8344</v>
      </c>
      <c r="F6182" s="367" t="s">
        <v>20499</v>
      </c>
      <c r="G6182" s="367" t="s">
        <v>20499</v>
      </c>
    </row>
    <row r="6183" spans="1:7" ht="33.75">
      <c r="A6183" s="366" t="str">
        <f t="shared" si="96"/>
        <v>SINAPI 91384</v>
      </c>
      <c r="B6183" s="367" t="s">
        <v>8324</v>
      </c>
      <c r="C6183" s="367" t="s">
        <v>20500</v>
      </c>
      <c r="D6183" s="368" t="s">
        <v>20501</v>
      </c>
      <c r="E6183" s="367" t="s">
        <v>8344</v>
      </c>
      <c r="F6183" s="367" t="s">
        <v>20502</v>
      </c>
      <c r="G6183" s="367" t="s">
        <v>20502</v>
      </c>
    </row>
    <row r="6184" spans="1:7" ht="33.75">
      <c r="A6184" s="366" t="str">
        <f t="shared" si="96"/>
        <v>SINAPI 91390</v>
      </c>
      <c r="B6184" s="367" t="s">
        <v>8324</v>
      </c>
      <c r="C6184" s="367" t="s">
        <v>20503</v>
      </c>
      <c r="D6184" s="368" t="s">
        <v>20504</v>
      </c>
      <c r="E6184" s="367" t="s">
        <v>8344</v>
      </c>
      <c r="F6184" s="367" t="s">
        <v>20505</v>
      </c>
      <c r="G6184" s="367" t="s">
        <v>20505</v>
      </c>
    </row>
    <row r="6185" spans="1:7" ht="33.75">
      <c r="A6185" s="366" t="str">
        <f t="shared" si="96"/>
        <v>SINAPI 91391</v>
      </c>
      <c r="B6185" s="367" t="s">
        <v>8324</v>
      </c>
      <c r="C6185" s="367" t="s">
        <v>20506</v>
      </c>
      <c r="D6185" s="368" t="s">
        <v>20507</v>
      </c>
      <c r="E6185" s="367" t="s">
        <v>8344</v>
      </c>
      <c r="F6185" s="367" t="s">
        <v>12235</v>
      </c>
      <c r="G6185" s="367" t="s">
        <v>12235</v>
      </c>
    </row>
    <row r="6186" spans="1:7" ht="33.75">
      <c r="A6186" s="366" t="str">
        <f t="shared" si="96"/>
        <v>SINAPI 91392</v>
      </c>
      <c r="B6186" s="367" t="s">
        <v>8324</v>
      </c>
      <c r="C6186" s="367" t="s">
        <v>20508</v>
      </c>
      <c r="D6186" s="368" t="s">
        <v>20509</v>
      </c>
      <c r="E6186" s="367" t="s">
        <v>8344</v>
      </c>
      <c r="F6186" s="367" t="s">
        <v>8616</v>
      </c>
      <c r="G6186" s="367" t="s">
        <v>8616</v>
      </c>
    </row>
    <row r="6187" spans="1:7" ht="33.75">
      <c r="A6187" s="366" t="str">
        <f t="shared" si="96"/>
        <v>SINAPI 91396</v>
      </c>
      <c r="B6187" s="367" t="s">
        <v>8324</v>
      </c>
      <c r="C6187" s="367" t="s">
        <v>20510</v>
      </c>
      <c r="D6187" s="368" t="s">
        <v>20511</v>
      </c>
      <c r="E6187" s="367" t="s">
        <v>8344</v>
      </c>
      <c r="F6187" s="367" t="s">
        <v>8749</v>
      </c>
      <c r="G6187" s="367" t="s">
        <v>8749</v>
      </c>
    </row>
    <row r="6188" spans="1:7" ht="22.5">
      <c r="A6188" s="366" t="str">
        <f t="shared" si="96"/>
        <v>SINAPI 91397</v>
      </c>
      <c r="B6188" s="367" t="s">
        <v>8324</v>
      </c>
      <c r="C6188" s="367" t="s">
        <v>20512</v>
      </c>
      <c r="D6188" s="368" t="s">
        <v>20513</v>
      </c>
      <c r="E6188" s="367" t="s">
        <v>8344</v>
      </c>
      <c r="F6188" s="367" t="s">
        <v>12636</v>
      </c>
      <c r="G6188" s="367" t="s">
        <v>12636</v>
      </c>
    </row>
    <row r="6189" spans="1:7" ht="33.75">
      <c r="A6189" s="366" t="str">
        <f t="shared" si="96"/>
        <v>SINAPI 91398</v>
      </c>
      <c r="B6189" s="367" t="s">
        <v>8324</v>
      </c>
      <c r="C6189" s="367" t="s">
        <v>20514</v>
      </c>
      <c r="D6189" s="368" t="s">
        <v>20515</v>
      </c>
      <c r="E6189" s="367" t="s">
        <v>8344</v>
      </c>
      <c r="F6189" s="367" t="s">
        <v>12445</v>
      </c>
      <c r="G6189" s="367" t="s">
        <v>12445</v>
      </c>
    </row>
    <row r="6190" spans="1:7" ht="22.5">
      <c r="A6190" s="366" t="str">
        <f t="shared" si="96"/>
        <v>SINAPI 91402</v>
      </c>
      <c r="B6190" s="367" t="s">
        <v>8324</v>
      </c>
      <c r="C6190" s="367" t="s">
        <v>20516</v>
      </c>
      <c r="D6190" s="368" t="s">
        <v>20517</v>
      </c>
      <c r="E6190" s="367" t="s">
        <v>8344</v>
      </c>
      <c r="F6190" s="367" t="s">
        <v>16710</v>
      </c>
      <c r="G6190" s="367" t="s">
        <v>16710</v>
      </c>
    </row>
    <row r="6191" spans="1:7" ht="33.75">
      <c r="A6191" s="366" t="str">
        <f t="shared" si="96"/>
        <v>SINAPI 91466</v>
      </c>
      <c r="B6191" s="367" t="s">
        <v>8324</v>
      </c>
      <c r="C6191" s="367" t="s">
        <v>20518</v>
      </c>
      <c r="D6191" s="368" t="s">
        <v>20519</v>
      </c>
      <c r="E6191" s="367" t="s">
        <v>8344</v>
      </c>
      <c r="F6191" s="367" t="s">
        <v>8363</v>
      </c>
      <c r="G6191" s="367" t="s">
        <v>8363</v>
      </c>
    </row>
    <row r="6192" spans="1:7" ht="33.75">
      <c r="A6192" s="366" t="str">
        <f t="shared" si="96"/>
        <v>SINAPI 91467</v>
      </c>
      <c r="B6192" s="367" t="s">
        <v>8324</v>
      </c>
      <c r="C6192" s="367" t="s">
        <v>20520</v>
      </c>
      <c r="D6192" s="368" t="s">
        <v>20521</v>
      </c>
      <c r="E6192" s="367" t="s">
        <v>8344</v>
      </c>
      <c r="F6192" s="367" t="s">
        <v>19789</v>
      </c>
      <c r="G6192" s="367" t="s">
        <v>19789</v>
      </c>
    </row>
    <row r="6193" spans="1:7" ht="33.75">
      <c r="A6193" s="366" t="str">
        <f t="shared" si="96"/>
        <v>SINAPI 91468</v>
      </c>
      <c r="B6193" s="367" t="s">
        <v>8324</v>
      </c>
      <c r="C6193" s="367" t="s">
        <v>20522</v>
      </c>
      <c r="D6193" s="368" t="s">
        <v>20523</v>
      </c>
      <c r="E6193" s="367" t="s">
        <v>8344</v>
      </c>
      <c r="F6193" s="367" t="s">
        <v>10186</v>
      </c>
      <c r="G6193" s="367" t="s">
        <v>10186</v>
      </c>
    </row>
    <row r="6194" spans="1:7" ht="33.75">
      <c r="A6194" s="366" t="str">
        <f t="shared" si="96"/>
        <v>SINAPI 91469</v>
      </c>
      <c r="B6194" s="367" t="s">
        <v>8324</v>
      </c>
      <c r="C6194" s="367" t="s">
        <v>20524</v>
      </c>
      <c r="D6194" s="368" t="s">
        <v>20525</v>
      </c>
      <c r="E6194" s="367" t="s">
        <v>8344</v>
      </c>
      <c r="F6194" s="367" t="s">
        <v>10562</v>
      </c>
      <c r="G6194" s="367" t="s">
        <v>10562</v>
      </c>
    </row>
    <row r="6195" spans="1:7" ht="33.75">
      <c r="A6195" s="366" t="str">
        <f t="shared" si="96"/>
        <v>SINAPI 91484</v>
      </c>
      <c r="B6195" s="367" t="s">
        <v>8324</v>
      </c>
      <c r="C6195" s="367" t="s">
        <v>20526</v>
      </c>
      <c r="D6195" s="368" t="s">
        <v>20527</v>
      </c>
      <c r="E6195" s="367" t="s">
        <v>8344</v>
      </c>
      <c r="F6195" s="367" t="s">
        <v>19234</v>
      </c>
      <c r="G6195" s="367" t="s">
        <v>19234</v>
      </c>
    </row>
    <row r="6196" spans="1:7" ht="33.75">
      <c r="A6196" s="366" t="str">
        <f t="shared" si="96"/>
        <v>SINAPI 91485</v>
      </c>
      <c r="B6196" s="367" t="s">
        <v>8324</v>
      </c>
      <c r="C6196" s="367" t="s">
        <v>20528</v>
      </c>
      <c r="D6196" s="368" t="s">
        <v>20529</v>
      </c>
      <c r="E6196" s="367" t="s">
        <v>8344</v>
      </c>
      <c r="F6196" s="367" t="s">
        <v>11813</v>
      </c>
      <c r="G6196" s="367" t="s">
        <v>11813</v>
      </c>
    </row>
    <row r="6197" spans="1:7" ht="22.5">
      <c r="A6197" s="366" t="str">
        <f t="shared" si="96"/>
        <v>SINAPI 91529</v>
      </c>
      <c r="B6197" s="367" t="s">
        <v>8324</v>
      </c>
      <c r="C6197" s="367" t="s">
        <v>20530</v>
      </c>
      <c r="D6197" s="368" t="s">
        <v>20531</v>
      </c>
      <c r="E6197" s="367" t="s">
        <v>8344</v>
      </c>
      <c r="F6197" s="367" t="s">
        <v>10426</v>
      </c>
      <c r="G6197" s="367" t="s">
        <v>10426</v>
      </c>
    </row>
    <row r="6198" spans="1:7" ht="22.5">
      <c r="A6198" s="366" t="str">
        <f t="shared" si="96"/>
        <v>SINAPI 91530</v>
      </c>
      <c r="B6198" s="367" t="s">
        <v>8324</v>
      </c>
      <c r="C6198" s="367" t="s">
        <v>20532</v>
      </c>
      <c r="D6198" s="368" t="s">
        <v>20533</v>
      </c>
      <c r="E6198" s="367" t="s">
        <v>8344</v>
      </c>
      <c r="F6198" s="367" t="s">
        <v>8419</v>
      </c>
      <c r="G6198" s="367" t="s">
        <v>8419</v>
      </c>
    </row>
    <row r="6199" spans="1:7" ht="22.5">
      <c r="A6199" s="366" t="str">
        <f t="shared" si="96"/>
        <v>SINAPI 91531</v>
      </c>
      <c r="B6199" s="367" t="s">
        <v>8324</v>
      </c>
      <c r="C6199" s="367" t="s">
        <v>20534</v>
      </c>
      <c r="D6199" s="368" t="s">
        <v>20535</v>
      </c>
      <c r="E6199" s="367" t="s">
        <v>8344</v>
      </c>
      <c r="F6199" s="367" t="s">
        <v>13717</v>
      </c>
      <c r="G6199" s="367" t="s">
        <v>13717</v>
      </c>
    </row>
    <row r="6200" spans="1:7" ht="22.5">
      <c r="A6200" s="366" t="str">
        <f t="shared" si="96"/>
        <v>SINAPI 91532</v>
      </c>
      <c r="B6200" s="367" t="s">
        <v>8324</v>
      </c>
      <c r="C6200" s="367" t="s">
        <v>20536</v>
      </c>
      <c r="D6200" s="368" t="s">
        <v>20537</v>
      </c>
      <c r="E6200" s="367" t="s">
        <v>8344</v>
      </c>
      <c r="F6200" s="367" t="s">
        <v>9319</v>
      </c>
      <c r="G6200" s="367" t="s">
        <v>9319</v>
      </c>
    </row>
    <row r="6201" spans="1:7" ht="33.75">
      <c r="A6201" s="366" t="str">
        <f t="shared" si="96"/>
        <v>SINAPI 91629</v>
      </c>
      <c r="B6201" s="367" t="s">
        <v>8324</v>
      </c>
      <c r="C6201" s="367" t="s">
        <v>20538</v>
      </c>
      <c r="D6201" s="368" t="s">
        <v>20539</v>
      </c>
      <c r="E6201" s="367" t="s">
        <v>8344</v>
      </c>
      <c r="F6201" s="367" t="s">
        <v>14797</v>
      </c>
      <c r="G6201" s="367" t="s">
        <v>14797</v>
      </c>
    </row>
    <row r="6202" spans="1:7" ht="33.75">
      <c r="A6202" s="366" t="str">
        <f t="shared" si="96"/>
        <v>SINAPI 91630</v>
      </c>
      <c r="B6202" s="367" t="s">
        <v>8324</v>
      </c>
      <c r="C6202" s="367" t="s">
        <v>20540</v>
      </c>
      <c r="D6202" s="368" t="s">
        <v>20541</v>
      </c>
      <c r="E6202" s="367" t="s">
        <v>8344</v>
      </c>
      <c r="F6202" s="367" t="s">
        <v>10580</v>
      </c>
      <c r="G6202" s="367" t="s">
        <v>10580</v>
      </c>
    </row>
    <row r="6203" spans="1:7" ht="33.75">
      <c r="A6203" s="366" t="str">
        <f t="shared" si="96"/>
        <v>SINAPI 91631</v>
      </c>
      <c r="B6203" s="367" t="s">
        <v>8324</v>
      </c>
      <c r="C6203" s="367" t="s">
        <v>20542</v>
      </c>
      <c r="D6203" s="368" t="s">
        <v>20543</v>
      </c>
      <c r="E6203" s="367" t="s">
        <v>8344</v>
      </c>
      <c r="F6203" s="367" t="s">
        <v>8581</v>
      </c>
      <c r="G6203" s="367" t="s">
        <v>8581</v>
      </c>
    </row>
    <row r="6204" spans="1:7" ht="33.75">
      <c r="A6204" s="366" t="str">
        <f t="shared" si="96"/>
        <v>SINAPI 91632</v>
      </c>
      <c r="B6204" s="367" t="s">
        <v>8324</v>
      </c>
      <c r="C6204" s="367" t="s">
        <v>20544</v>
      </c>
      <c r="D6204" s="368" t="s">
        <v>20545</v>
      </c>
      <c r="E6204" s="367" t="s">
        <v>8344</v>
      </c>
      <c r="F6204" s="367" t="s">
        <v>10665</v>
      </c>
      <c r="G6204" s="367" t="s">
        <v>10665</v>
      </c>
    </row>
    <row r="6205" spans="1:7" ht="33.75">
      <c r="A6205" s="366" t="str">
        <f t="shared" si="96"/>
        <v>SINAPI 91633</v>
      </c>
      <c r="B6205" s="367" t="s">
        <v>8324</v>
      </c>
      <c r="C6205" s="367" t="s">
        <v>20546</v>
      </c>
      <c r="D6205" s="368" t="s">
        <v>20547</v>
      </c>
      <c r="E6205" s="367" t="s">
        <v>8344</v>
      </c>
      <c r="F6205" s="367" t="s">
        <v>20548</v>
      </c>
      <c r="G6205" s="367" t="s">
        <v>20548</v>
      </c>
    </row>
    <row r="6206" spans="1:7" ht="33.75">
      <c r="A6206" s="366" t="str">
        <f t="shared" si="96"/>
        <v>SINAPI 91640</v>
      </c>
      <c r="B6206" s="367" t="s">
        <v>8324</v>
      </c>
      <c r="C6206" s="367" t="s">
        <v>20549</v>
      </c>
      <c r="D6206" s="368" t="s">
        <v>20550</v>
      </c>
      <c r="E6206" s="367" t="s">
        <v>8344</v>
      </c>
      <c r="F6206" s="367" t="s">
        <v>20551</v>
      </c>
      <c r="G6206" s="367" t="s">
        <v>20551</v>
      </c>
    </row>
    <row r="6207" spans="1:7" ht="33.75">
      <c r="A6207" s="366" t="str">
        <f t="shared" si="96"/>
        <v>SINAPI 91641</v>
      </c>
      <c r="B6207" s="367" t="s">
        <v>8324</v>
      </c>
      <c r="C6207" s="367" t="s">
        <v>20552</v>
      </c>
      <c r="D6207" s="368" t="s">
        <v>20553</v>
      </c>
      <c r="E6207" s="367" t="s">
        <v>8344</v>
      </c>
      <c r="F6207" s="367" t="s">
        <v>20554</v>
      </c>
      <c r="G6207" s="367" t="s">
        <v>20554</v>
      </c>
    </row>
    <row r="6208" spans="1:7" ht="33.75">
      <c r="A6208" s="366" t="str">
        <f t="shared" si="96"/>
        <v>SINAPI 91642</v>
      </c>
      <c r="B6208" s="367" t="s">
        <v>8324</v>
      </c>
      <c r="C6208" s="367" t="s">
        <v>20555</v>
      </c>
      <c r="D6208" s="368" t="s">
        <v>20556</v>
      </c>
      <c r="E6208" s="367" t="s">
        <v>8344</v>
      </c>
      <c r="F6208" s="367" t="s">
        <v>8612</v>
      </c>
      <c r="G6208" s="367" t="s">
        <v>8612</v>
      </c>
    </row>
    <row r="6209" spans="1:7" ht="33.75">
      <c r="A6209" s="366" t="str">
        <f t="shared" si="96"/>
        <v>SINAPI 91643</v>
      </c>
      <c r="B6209" s="367" t="s">
        <v>8324</v>
      </c>
      <c r="C6209" s="367" t="s">
        <v>20557</v>
      </c>
      <c r="D6209" s="368" t="s">
        <v>20558</v>
      </c>
      <c r="E6209" s="367" t="s">
        <v>8344</v>
      </c>
      <c r="F6209" s="367" t="s">
        <v>19664</v>
      </c>
      <c r="G6209" s="367" t="s">
        <v>19664</v>
      </c>
    </row>
    <row r="6210" spans="1:7" ht="33.75">
      <c r="A6210" s="366" t="str">
        <f t="shared" si="96"/>
        <v>SINAPI 91644</v>
      </c>
      <c r="B6210" s="367" t="s">
        <v>8324</v>
      </c>
      <c r="C6210" s="367" t="s">
        <v>20559</v>
      </c>
      <c r="D6210" s="368" t="s">
        <v>20560</v>
      </c>
      <c r="E6210" s="367" t="s">
        <v>8344</v>
      </c>
      <c r="F6210" s="367" t="s">
        <v>20561</v>
      </c>
      <c r="G6210" s="367" t="s">
        <v>20561</v>
      </c>
    </row>
    <row r="6211" spans="1:7" ht="22.5">
      <c r="A6211" s="366" t="str">
        <f t="shared" si="96"/>
        <v>SINAPI 91688</v>
      </c>
      <c r="B6211" s="367" t="s">
        <v>8324</v>
      </c>
      <c r="C6211" s="367" t="s">
        <v>20562</v>
      </c>
      <c r="D6211" s="368" t="s">
        <v>20563</v>
      </c>
      <c r="E6211" s="367" t="s">
        <v>8344</v>
      </c>
      <c r="F6211" s="367" t="s">
        <v>8449</v>
      </c>
      <c r="G6211" s="367" t="s">
        <v>8449</v>
      </c>
    </row>
    <row r="6212" spans="1:7" ht="22.5">
      <c r="A6212" s="366" t="str">
        <f t="shared" si="96"/>
        <v>SINAPI 91689</v>
      </c>
      <c r="B6212" s="367" t="s">
        <v>8324</v>
      </c>
      <c r="C6212" s="367" t="s">
        <v>20564</v>
      </c>
      <c r="D6212" s="368" t="s">
        <v>20565</v>
      </c>
      <c r="E6212" s="367" t="s">
        <v>8344</v>
      </c>
      <c r="F6212" s="367" t="s">
        <v>8423</v>
      </c>
      <c r="G6212" s="367" t="s">
        <v>8423</v>
      </c>
    </row>
    <row r="6213" spans="1:7" ht="22.5">
      <c r="A6213" s="366" t="str">
        <f t="shared" si="96"/>
        <v>SINAPI 91690</v>
      </c>
      <c r="B6213" s="367" t="s">
        <v>8324</v>
      </c>
      <c r="C6213" s="367" t="s">
        <v>20566</v>
      </c>
      <c r="D6213" s="368" t="s">
        <v>20567</v>
      </c>
      <c r="E6213" s="367" t="s">
        <v>8344</v>
      </c>
      <c r="F6213" s="367" t="s">
        <v>8403</v>
      </c>
      <c r="G6213" s="367" t="s">
        <v>8403</v>
      </c>
    </row>
    <row r="6214" spans="1:7" ht="22.5">
      <c r="A6214" s="366" t="str">
        <f t="shared" si="96"/>
        <v>SINAPI 91691</v>
      </c>
      <c r="B6214" s="367" t="s">
        <v>8324</v>
      </c>
      <c r="C6214" s="367" t="s">
        <v>20568</v>
      </c>
      <c r="D6214" s="368" t="s">
        <v>20569</v>
      </c>
      <c r="E6214" s="367" t="s">
        <v>8344</v>
      </c>
      <c r="F6214" s="367" t="s">
        <v>9632</v>
      </c>
      <c r="G6214" s="367" t="s">
        <v>9632</v>
      </c>
    </row>
    <row r="6215" spans="1:7" ht="22.5">
      <c r="A6215" s="366" t="str">
        <f t="shared" ref="A6215:A6278" si="97">CONCATENAR</f>
        <v>SINAPI 92040</v>
      </c>
      <c r="B6215" s="367" t="s">
        <v>8324</v>
      </c>
      <c r="C6215" s="367" t="s">
        <v>20570</v>
      </c>
      <c r="D6215" s="368" t="s">
        <v>20571</v>
      </c>
      <c r="E6215" s="367" t="s">
        <v>8344</v>
      </c>
      <c r="F6215" s="367" t="s">
        <v>9951</v>
      </c>
      <c r="G6215" s="367" t="s">
        <v>9951</v>
      </c>
    </row>
    <row r="6216" spans="1:7" ht="22.5">
      <c r="A6216" s="366" t="str">
        <f t="shared" si="97"/>
        <v>SINAPI 92041</v>
      </c>
      <c r="B6216" s="367" t="s">
        <v>8324</v>
      </c>
      <c r="C6216" s="367" t="s">
        <v>20572</v>
      </c>
      <c r="D6216" s="368" t="s">
        <v>20573</v>
      </c>
      <c r="E6216" s="367" t="s">
        <v>8344</v>
      </c>
      <c r="F6216" s="367" t="s">
        <v>9234</v>
      </c>
      <c r="G6216" s="367" t="s">
        <v>9234</v>
      </c>
    </row>
    <row r="6217" spans="1:7" ht="22.5">
      <c r="A6217" s="366" t="str">
        <f t="shared" si="97"/>
        <v>SINAPI 92042</v>
      </c>
      <c r="B6217" s="367" t="s">
        <v>8324</v>
      </c>
      <c r="C6217" s="367" t="s">
        <v>20574</v>
      </c>
      <c r="D6217" s="368" t="s">
        <v>20575</v>
      </c>
      <c r="E6217" s="367" t="s">
        <v>8344</v>
      </c>
      <c r="F6217" s="367" t="s">
        <v>10372</v>
      </c>
      <c r="G6217" s="367" t="s">
        <v>10372</v>
      </c>
    </row>
    <row r="6218" spans="1:7" ht="33.75">
      <c r="A6218" s="366" t="str">
        <f t="shared" si="97"/>
        <v>SINAPI 92101</v>
      </c>
      <c r="B6218" s="367" t="s">
        <v>8324</v>
      </c>
      <c r="C6218" s="367" t="s">
        <v>20576</v>
      </c>
      <c r="D6218" s="368" t="s">
        <v>20577</v>
      </c>
      <c r="E6218" s="367" t="s">
        <v>8344</v>
      </c>
      <c r="F6218" s="367" t="s">
        <v>17854</v>
      </c>
      <c r="G6218" s="367" t="s">
        <v>17854</v>
      </c>
    </row>
    <row r="6219" spans="1:7" ht="33.75">
      <c r="A6219" s="366" t="str">
        <f t="shared" si="97"/>
        <v>SINAPI 92102</v>
      </c>
      <c r="B6219" s="367" t="s">
        <v>8324</v>
      </c>
      <c r="C6219" s="367" t="s">
        <v>20578</v>
      </c>
      <c r="D6219" s="368" t="s">
        <v>20579</v>
      </c>
      <c r="E6219" s="367" t="s">
        <v>8344</v>
      </c>
      <c r="F6219" s="367" t="s">
        <v>10615</v>
      </c>
      <c r="G6219" s="367" t="s">
        <v>10615</v>
      </c>
    </row>
    <row r="6220" spans="1:7" ht="33.75">
      <c r="A6220" s="366" t="str">
        <f t="shared" si="97"/>
        <v>SINAPI 92103</v>
      </c>
      <c r="B6220" s="367" t="s">
        <v>8324</v>
      </c>
      <c r="C6220" s="367" t="s">
        <v>20580</v>
      </c>
      <c r="D6220" s="368" t="s">
        <v>20581</v>
      </c>
      <c r="E6220" s="367" t="s">
        <v>8344</v>
      </c>
      <c r="F6220" s="367" t="s">
        <v>9308</v>
      </c>
      <c r="G6220" s="367" t="s">
        <v>9308</v>
      </c>
    </row>
    <row r="6221" spans="1:7" ht="33.75">
      <c r="A6221" s="366" t="str">
        <f t="shared" si="97"/>
        <v>SINAPI 92104</v>
      </c>
      <c r="B6221" s="367" t="s">
        <v>8324</v>
      </c>
      <c r="C6221" s="367" t="s">
        <v>20582</v>
      </c>
      <c r="D6221" s="368" t="s">
        <v>20583</v>
      </c>
      <c r="E6221" s="367" t="s">
        <v>8344</v>
      </c>
      <c r="F6221" s="367" t="s">
        <v>15771</v>
      </c>
      <c r="G6221" s="367" t="s">
        <v>15771</v>
      </c>
    </row>
    <row r="6222" spans="1:7" ht="33.75">
      <c r="A6222" s="366" t="str">
        <f t="shared" si="97"/>
        <v>SINAPI 92105</v>
      </c>
      <c r="B6222" s="367" t="s">
        <v>8324</v>
      </c>
      <c r="C6222" s="367" t="s">
        <v>20584</v>
      </c>
      <c r="D6222" s="368" t="s">
        <v>20585</v>
      </c>
      <c r="E6222" s="367" t="s">
        <v>8344</v>
      </c>
      <c r="F6222" s="367" t="s">
        <v>19903</v>
      </c>
      <c r="G6222" s="367" t="s">
        <v>19903</v>
      </c>
    </row>
    <row r="6223" spans="1:7" ht="22.5">
      <c r="A6223" s="366" t="str">
        <f t="shared" si="97"/>
        <v>SINAPI 92108</v>
      </c>
      <c r="B6223" s="367" t="s">
        <v>8324</v>
      </c>
      <c r="C6223" s="367" t="s">
        <v>20586</v>
      </c>
      <c r="D6223" s="368" t="s">
        <v>20587</v>
      </c>
      <c r="E6223" s="367" t="s">
        <v>8344</v>
      </c>
      <c r="F6223" s="367" t="s">
        <v>10426</v>
      </c>
      <c r="G6223" s="367" t="s">
        <v>10426</v>
      </c>
    </row>
    <row r="6224" spans="1:7" ht="22.5">
      <c r="A6224" s="366" t="str">
        <f t="shared" si="97"/>
        <v>SINAPI 92109</v>
      </c>
      <c r="B6224" s="367" t="s">
        <v>8324</v>
      </c>
      <c r="C6224" s="367" t="s">
        <v>20588</v>
      </c>
      <c r="D6224" s="368" t="s">
        <v>20589</v>
      </c>
      <c r="E6224" s="367" t="s">
        <v>8344</v>
      </c>
      <c r="F6224" s="367" t="s">
        <v>8449</v>
      </c>
      <c r="G6224" s="367" t="s">
        <v>8449</v>
      </c>
    </row>
    <row r="6225" spans="1:7" ht="22.5">
      <c r="A6225" s="366" t="str">
        <f t="shared" si="97"/>
        <v>SINAPI 92110</v>
      </c>
      <c r="B6225" s="367" t="s">
        <v>8324</v>
      </c>
      <c r="C6225" s="367" t="s">
        <v>20590</v>
      </c>
      <c r="D6225" s="368" t="s">
        <v>20591</v>
      </c>
      <c r="E6225" s="367" t="s">
        <v>8344</v>
      </c>
      <c r="F6225" s="367" t="s">
        <v>20592</v>
      </c>
      <c r="G6225" s="367" t="s">
        <v>20592</v>
      </c>
    </row>
    <row r="6226" spans="1:7" ht="22.5">
      <c r="A6226" s="366" t="str">
        <f t="shared" si="97"/>
        <v>SINAPI 92111</v>
      </c>
      <c r="B6226" s="367" t="s">
        <v>8324</v>
      </c>
      <c r="C6226" s="367" t="s">
        <v>20593</v>
      </c>
      <c r="D6226" s="368" t="s">
        <v>20594</v>
      </c>
      <c r="E6226" s="367" t="s">
        <v>8344</v>
      </c>
      <c r="F6226" s="367" t="s">
        <v>10094</v>
      </c>
      <c r="G6226" s="367" t="s">
        <v>10094</v>
      </c>
    </row>
    <row r="6227" spans="1:7">
      <c r="A6227" s="366" t="str">
        <f t="shared" si="97"/>
        <v>SINAPI 92114</v>
      </c>
      <c r="B6227" s="367" t="s">
        <v>8324</v>
      </c>
      <c r="C6227" s="367" t="s">
        <v>20595</v>
      </c>
      <c r="D6227" s="368" t="s">
        <v>20596</v>
      </c>
      <c r="E6227" s="367" t="s">
        <v>8344</v>
      </c>
      <c r="F6227" s="367" t="s">
        <v>8449</v>
      </c>
      <c r="G6227" s="367" t="s">
        <v>8449</v>
      </c>
    </row>
    <row r="6228" spans="1:7">
      <c r="A6228" s="366" t="str">
        <f t="shared" si="97"/>
        <v>SINAPI 92115</v>
      </c>
      <c r="B6228" s="367" t="s">
        <v>8324</v>
      </c>
      <c r="C6228" s="367" t="s">
        <v>20597</v>
      </c>
      <c r="D6228" s="368" t="s">
        <v>20598</v>
      </c>
      <c r="E6228" s="367" t="s">
        <v>8344</v>
      </c>
      <c r="F6228" s="367" t="s">
        <v>20599</v>
      </c>
      <c r="G6228" s="367" t="s">
        <v>20599</v>
      </c>
    </row>
    <row r="6229" spans="1:7">
      <c r="A6229" s="366" t="str">
        <f t="shared" si="97"/>
        <v>SINAPI 92116</v>
      </c>
      <c r="B6229" s="367" t="s">
        <v>8324</v>
      </c>
      <c r="C6229" s="367" t="s">
        <v>20600</v>
      </c>
      <c r="D6229" s="368" t="s">
        <v>20601</v>
      </c>
      <c r="E6229" s="367" t="s">
        <v>8344</v>
      </c>
      <c r="F6229" s="367" t="s">
        <v>8419</v>
      </c>
      <c r="G6229" s="367" t="s">
        <v>8419</v>
      </c>
    </row>
    <row r="6230" spans="1:7">
      <c r="A6230" s="366" t="str">
        <f t="shared" si="97"/>
        <v>SINAPI 92133</v>
      </c>
      <c r="B6230" s="367" t="s">
        <v>8324</v>
      </c>
      <c r="C6230" s="367" t="s">
        <v>20602</v>
      </c>
      <c r="D6230" s="368" t="s">
        <v>20603</v>
      </c>
      <c r="E6230" s="367" t="s">
        <v>8344</v>
      </c>
      <c r="F6230" s="367" t="s">
        <v>20604</v>
      </c>
      <c r="G6230" s="367" t="s">
        <v>20604</v>
      </c>
    </row>
    <row r="6231" spans="1:7">
      <c r="A6231" s="366" t="str">
        <f t="shared" si="97"/>
        <v>SINAPI 92134</v>
      </c>
      <c r="B6231" s="367" t="s">
        <v>8324</v>
      </c>
      <c r="C6231" s="367" t="s">
        <v>20605</v>
      </c>
      <c r="D6231" s="368" t="s">
        <v>20606</v>
      </c>
      <c r="E6231" s="367" t="s">
        <v>8344</v>
      </c>
      <c r="F6231" s="367" t="s">
        <v>20607</v>
      </c>
      <c r="G6231" s="367" t="s">
        <v>20607</v>
      </c>
    </row>
    <row r="6232" spans="1:7">
      <c r="A6232" s="366" t="str">
        <f t="shared" si="97"/>
        <v>SINAPI 92135</v>
      </c>
      <c r="B6232" s="367" t="s">
        <v>8324</v>
      </c>
      <c r="C6232" s="367" t="s">
        <v>20608</v>
      </c>
      <c r="D6232" s="368" t="s">
        <v>20609</v>
      </c>
      <c r="E6232" s="367" t="s">
        <v>8344</v>
      </c>
      <c r="F6232" s="367" t="s">
        <v>9247</v>
      </c>
      <c r="G6232" s="367" t="s">
        <v>9247</v>
      </c>
    </row>
    <row r="6233" spans="1:7">
      <c r="A6233" s="366" t="str">
        <f t="shared" si="97"/>
        <v>SINAPI 92136</v>
      </c>
      <c r="B6233" s="367" t="s">
        <v>8324</v>
      </c>
      <c r="C6233" s="367" t="s">
        <v>20610</v>
      </c>
      <c r="D6233" s="368" t="s">
        <v>20611</v>
      </c>
      <c r="E6233" s="367" t="s">
        <v>8344</v>
      </c>
      <c r="F6233" s="367" t="s">
        <v>14082</v>
      </c>
      <c r="G6233" s="367" t="s">
        <v>14082</v>
      </c>
    </row>
    <row r="6234" spans="1:7">
      <c r="A6234" s="366" t="str">
        <f t="shared" si="97"/>
        <v>SINAPI 92137</v>
      </c>
      <c r="B6234" s="367" t="s">
        <v>8324</v>
      </c>
      <c r="C6234" s="367" t="s">
        <v>20612</v>
      </c>
      <c r="D6234" s="368" t="s">
        <v>20613</v>
      </c>
      <c r="E6234" s="367" t="s">
        <v>8344</v>
      </c>
      <c r="F6234" s="367" t="s">
        <v>20614</v>
      </c>
      <c r="G6234" s="367" t="s">
        <v>20614</v>
      </c>
    </row>
    <row r="6235" spans="1:7" ht="22.5">
      <c r="A6235" s="366" t="str">
        <f t="shared" si="97"/>
        <v>SINAPI 92140</v>
      </c>
      <c r="B6235" s="367" t="s">
        <v>8324</v>
      </c>
      <c r="C6235" s="367" t="s">
        <v>20615</v>
      </c>
      <c r="D6235" s="368" t="s">
        <v>20616</v>
      </c>
      <c r="E6235" s="367" t="s">
        <v>8344</v>
      </c>
      <c r="F6235" s="367" t="s">
        <v>15221</v>
      </c>
      <c r="G6235" s="367" t="s">
        <v>15221</v>
      </c>
    </row>
    <row r="6236" spans="1:7" ht="22.5">
      <c r="A6236" s="366" t="str">
        <f t="shared" si="97"/>
        <v>SINAPI 92141</v>
      </c>
      <c r="B6236" s="367" t="s">
        <v>8324</v>
      </c>
      <c r="C6236" s="367" t="s">
        <v>20617</v>
      </c>
      <c r="D6236" s="368" t="s">
        <v>20618</v>
      </c>
      <c r="E6236" s="367" t="s">
        <v>8344</v>
      </c>
      <c r="F6236" s="367" t="s">
        <v>20619</v>
      </c>
      <c r="G6236" s="367" t="s">
        <v>20619</v>
      </c>
    </row>
    <row r="6237" spans="1:7" ht="22.5">
      <c r="A6237" s="366" t="str">
        <f t="shared" si="97"/>
        <v>SINAPI 92142</v>
      </c>
      <c r="B6237" s="367" t="s">
        <v>8324</v>
      </c>
      <c r="C6237" s="367" t="s">
        <v>20620</v>
      </c>
      <c r="D6237" s="368" t="s">
        <v>20621</v>
      </c>
      <c r="E6237" s="367" t="s">
        <v>8344</v>
      </c>
      <c r="F6237" s="367" t="s">
        <v>8586</v>
      </c>
      <c r="G6237" s="367" t="s">
        <v>8586</v>
      </c>
    </row>
    <row r="6238" spans="1:7" ht="22.5">
      <c r="A6238" s="366" t="str">
        <f t="shared" si="97"/>
        <v>SINAPI 92143</v>
      </c>
      <c r="B6238" s="367" t="s">
        <v>8324</v>
      </c>
      <c r="C6238" s="367" t="s">
        <v>20622</v>
      </c>
      <c r="D6238" s="368" t="s">
        <v>20623</v>
      </c>
      <c r="E6238" s="367" t="s">
        <v>8344</v>
      </c>
      <c r="F6238" s="367" t="s">
        <v>9854</v>
      </c>
      <c r="G6238" s="367" t="s">
        <v>9854</v>
      </c>
    </row>
    <row r="6239" spans="1:7" ht="22.5">
      <c r="A6239" s="366" t="str">
        <f t="shared" si="97"/>
        <v>SINAPI 92144</v>
      </c>
      <c r="B6239" s="367" t="s">
        <v>8324</v>
      </c>
      <c r="C6239" s="367" t="s">
        <v>20624</v>
      </c>
      <c r="D6239" s="368" t="s">
        <v>20625</v>
      </c>
      <c r="E6239" s="367" t="s">
        <v>8344</v>
      </c>
      <c r="F6239" s="367" t="s">
        <v>20626</v>
      </c>
      <c r="G6239" s="367" t="s">
        <v>20626</v>
      </c>
    </row>
    <row r="6240" spans="1:7" ht="33.75">
      <c r="A6240" s="366" t="str">
        <f t="shared" si="97"/>
        <v>SINAPI 92237</v>
      </c>
      <c r="B6240" s="367" t="s">
        <v>8324</v>
      </c>
      <c r="C6240" s="367" t="s">
        <v>20627</v>
      </c>
      <c r="D6240" s="368" t="s">
        <v>20628</v>
      </c>
      <c r="E6240" s="367" t="s">
        <v>8344</v>
      </c>
      <c r="F6240" s="367" t="s">
        <v>20629</v>
      </c>
      <c r="G6240" s="367" t="s">
        <v>20629</v>
      </c>
    </row>
    <row r="6241" spans="1:7" ht="33.75">
      <c r="A6241" s="366" t="str">
        <f t="shared" si="97"/>
        <v>SINAPI 92238</v>
      </c>
      <c r="B6241" s="367" t="s">
        <v>8324</v>
      </c>
      <c r="C6241" s="367" t="s">
        <v>20630</v>
      </c>
      <c r="D6241" s="368" t="s">
        <v>20631</v>
      </c>
      <c r="E6241" s="367" t="s">
        <v>8344</v>
      </c>
      <c r="F6241" s="367" t="s">
        <v>9797</v>
      </c>
      <c r="G6241" s="367" t="s">
        <v>9797</v>
      </c>
    </row>
    <row r="6242" spans="1:7" ht="33.75">
      <c r="A6242" s="366" t="str">
        <f t="shared" si="97"/>
        <v>SINAPI 92239</v>
      </c>
      <c r="B6242" s="367" t="s">
        <v>8324</v>
      </c>
      <c r="C6242" s="367" t="s">
        <v>20632</v>
      </c>
      <c r="D6242" s="368" t="s">
        <v>20633</v>
      </c>
      <c r="E6242" s="367" t="s">
        <v>8344</v>
      </c>
      <c r="F6242" s="367" t="s">
        <v>9625</v>
      </c>
      <c r="G6242" s="367" t="s">
        <v>9625</v>
      </c>
    </row>
    <row r="6243" spans="1:7" ht="33.75">
      <c r="A6243" s="366" t="str">
        <f t="shared" si="97"/>
        <v>SINAPI 92240</v>
      </c>
      <c r="B6243" s="367" t="s">
        <v>8324</v>
      </c>
      <c r="C6243" s="367" t="s">
        <v>20634</v>
      </c>
      <c r="D6243" s="368" t="s">
        <v>20635</v>
      </c>
      <c r="E6243" s="367" t="s">
        <v>8344</v>
      </c>
      <c r="F6243" s="367" t="s">
        <v>12289</v>
      </c>
      <c r="G6243" s="367" t="s">
        <v>12289</v>
      </c>
    </row>
    <row r="6244" spans="1:7" ht="33.75">
      <c r="A6244" s="366" t="str">
        <f t="shared" si="97"/>
        <v>SINAPI 92241</v>
      </c>
      <c r="B6244" s="367" t="s">
        <v>8324</v>
      </c>
      <c r="C6244" s="367" t="s">
        <v>20636</v>
      </c>
      <c r="D6244" s="368" t="s">
        <v>20637</v>
      </c>
      <c r="E6244" s="367" t="s">
        <v>8344</v>
      </c>
      <c r="F6244" s="367" t="s">
        <v>20638</v>
      </c>
      <c r="G6244" s="367" t="s">
        <v>20638</v>
      </c>
    </row>
    <row r="6245" spans="1:7" ht="22.5">
      <c r="A6245" s="366" t="str">
        <f t="shared" si="97"/>
        <v>SINAPI 92712</v>
      </c>
      <c r="B6245" s="367" t="s">
        <v>8324</v>
      </c>
      <c r="C6245" s="367" t="s">
        <v>20639</v>
      </c>
      <c r="D6245" s="368" t="s">
        <v>20640</v>
      </c>
      <c r="E6245" s="367" t="s">
        <v>8344</v>
      </c>
      <c r="F6245" s="367" t="s">
        <v>9773</v>
      </c>
      <c r="G6245" s="367" t="s">
        <v>9773</v>
      </c>
    </row>
    <row r="6246" spans="1:7" ht="22.5">
      <c r="A6246" s="366" t="str">
        <f t="shared" si="97"/>
        <v>SINAPI 92713</v>
      </c>
      <c r="B6246" s="367" t="s">
        <v>8324</v>
      </c>
      <c r="C6246" s="367" t="s">
        <v>20641</v>
      </c>
      <c r="D6246" s="368" t="s">
        <v>20642</v>
      </c>
      <c r="E6246" s="367" t="s">
        <v>8344</v>
      </c>
      <c r="F6246" s="367" t="s">
        <v>8423</v>
      </c>
      <c r="G6246" s="367" t="s">
        <v>8423</v>
      </c>
    </row>
    <row r="6247" spans="1:7" ht="22.5">
      <c r="A6247" s="366" t="str">
        <f t="shared" si="97"/>
        <v>SINAPI 92714</v>
      </c>
      <c r="B6247" s="367" t="s">
        <v>8324</v>
      </c>
      <c r="C6247" s="367" t="s">
        <v>20643</v>
      </c>
      <c r="D6247" s="368" t="s">
        <v>20644</v>
      </c>
      <c r="E6247" s="367" t="s">
        <v>8344</v>
      </c>
      <c r="F6247" s="367" t="s">
        <v>15239</v>
      </c>
      <c r="G6247" s="367" t="s">
        <v>15239</v>
      </c>
    </row>
    <row r="6248" spans="1:7" ht="22.5">
      <c r="A6248" s="366" t="str">
        <f t="shared" si="97"/>
        <v>SINAPI 92715</v>
      </c>
      <c r="B6248" s="367" t="s">
        <v>8324</v>
      </c>
      <c r="C6248" s="367" t="s">
        <v>20645</v>
      </c>
      <c r="D6248" s="368" t="s">
        <v>20646</v>
      </c>
      <c r="E6248" s="367" t="s">
        <v>8344</v>
      </c>
      <c r="F6248" s="367" t="s">
        <v>20647</v>
      </c>
      <c r="G6248" s="367" t="s">
        <v>20647</v>
      </c>
    </row>
    <row r="6249" spans="1:7" ht="22.5">
      <c r="A6249" s="366" t="str">
        <f t="shared" si="97"/>
        <v>SINAPI 92956</v>
      </c>
      <c r="B6249" s="367" t="s">
        <v>8324</v>
      </c>
      <c r="C6249" s="367" t="s">
        <v>20648</v>
      </c>
      <c r="D6249" s="368" t="s">
        <v>20649</v>
      </c>
      <c r="E6249" s="367" t="s">
        <v>8344</v>
      </c>
      <c r="F6249" s="367" t="s">
        <v>13997</v>
      </c>
      <c r="G6249" s="367" t="s">
        <v>13997</v>
      </c>
    </row>
    <row r="6250" spans="1:7">
      <c r="A6250" s="366" t="str">
        <f t="shared" si="97"/>
        <v>SINAPI 92957</v>
      </c>
      <c r="B6250" s="367" t="s">
        <v>8324</v>
      </c>
      <c r="C6250" s="367" t="s">
        <v>20650</v>
      </c>
      <c r="D6250" s="368" t="s">
        <v>20651</v>
      </c>
      <c r="E6250" s="367" t="s">
        <v>8344</v>
      </c>
      <c r="F6250" s="367" t="s">
        <v>9775</v>
      </c>
      <c r="G6250" s="367" t="s">
        <v>9775</v>
      </c>
    </row>
    <row r="6251" spans="1:7" ht="22.5">
      <c r="A6251" s="366" t="str">
        <f t="shared" si="97"/>
        <v>SINAPI 92958</v>
      </c>
      <c r="B6251" s="367" t="s">
        <v>8324</v>
      </c>
      <c r="C6251" s="367" t="s">
        <v>20652</v>
      </c>
      <c r="D6251" s="368" t="s">
        <v>20653</v>
      </c>
      <c r="E6251" s="367" t="s">
        <v>8344</v>
      </c>
      <c r="F6251" s="367" t="s">
        <v>9882</v>
      </c>
      <c r="G6251" s="367" t="s">
        <v>9882</v>
      </c>
    </row>
    <row r="6252" spans="1:7" ht="22.5">
      <c r="A6252" s="366" t="str">
        <f t="shared" si="97"/>
        <v>SINAPI 92959</v>
      </c>
      <c r="B6252" s="367" t="s">
        <v>8324</v>
      </c>
      <c r="C6252" s="367" t="s">
        <v>20654</v>
      </c>
      <c r="D6252" s="368" t="s">
        <v>20655</v>
      </c>
      <c r="E6252" s="367" t="s">
        <v>8344</v>
      </c>
      <c r="F6252" s="367" t="s">
        <v>10626</v>
      </c>
      <c r="G6252" s="367" t="s">
        <v>10626</v>
      </c>
    </row>
    <row r="6253" spans="1:7">
      <c r="A6253" s="366" t="str">
        <f t="shared" si="97"/>
        <v>SINAPI 92963</v>
      </c>
      <c r="B6253" s="367" t="s">
        <v>8324</v>
      </c>
      <c r="C6253" s="367" t="s">
        <v>20656</v>
      </c>
      <c r="D6253" s="368" t="s">
        <v>20657</v>
      </c>
      <c r="E6253" s="367" t="s">
        <v>8344</v>
      </c>
      <c r="F6253" s="367" t="s">
        <v>16710</v>
      </c>
      <c r="G6253" s="367" t="s">
        <v>16710</v>
      </c>
    </row>
    <row r="6254" spans="1:7">
      <c r="A6254" s="366" t="str">
        <f t="shared" si="97"/>
        <v>SINAPI 92964</v>
      </c>
      <c r="B6254" s="367" t="s">
        <v>8324</v>
      </c>
      <c r="C6254" s="367" t="s">
        <v>20658</v>
      </c>
      <c r="D6254" s="368" t="s">
        <v>20659</v>
      </c>
      <c r="E6254" s="367" t="s">
        <v>8344</v>
      </c>
      <c r="F6254" s="367" t="s">
        <v>8584</v>
      </c>
      <c r="G6254" s="367" t="s">
        <v>8584</v>
      </c>
    </row>
    <row r="6255" spans="1:7">
      <c r="A6255" s="366" t="str">
        <f t="shared" si="97"/>
        <v>SINAPI 92965</v>
      </c>
      <c r="B6255" s="367" t="s">
        <v>8324</v>
      </c>
      <c r="C6255" s="367" t="s">
        <v>20660</v>
      </c>
      <c r="D6255" s="368" t="s">
        <v>20661</v>
      </c>
      <c r="E6255" s="367" t="s">
        <v>8344</v>
      </c>
      <c r="F6255" s="367" t="s">
        <v>10578</v>
      </c>
      <c r="G6255" s="367" t="s">
        <v>10578</v>
      </c>
    </row>
    <row r="6256" spans="1:7" ht="33.75">
      <c r="A6256" s="366" t="str">
        <f t="shared" si="97"/>
        <v>SINAPI 93220</v>
      </c>
      <c r="B6256" s="367" t="s">
        <v>8324</v>
      </c>
      <c r="C6256" s="367" t="s">
        <v>20662</v>
      </c>
      <c r="D6256" s="368" t="s">
        <v>20663</v>
      </c>
      <c r="E6256" s="367" t="s">
        <v>8344</v>
      </c>
      <c r="F6256" s="367" t="s">
        <v>20664</v>
      </c>
      <c r="G6256" s="367" t="s">
        <v>20664</v>
      </c>
    </row>
    <row r="6257" spans="1:7" ht="33.75">
      <c r="A6257" s="366" t="str">
        <f t="shared" si="97"/>
        <v>SINAPI 93221</v>
      </c>
      <c r="B6257" s="367" t="s">
        <v>8324</v>
      </c>
      <c r="C6257" s="367" t="s">
        <v>20665</v>
      </c>
      <c r="D6257" s="368" t="s">
        <v>20666</v>
      </c>
      <c r="E6257" s="367" t="s">
        <v>8344</v>
      </c>
      <c r="F6257" s="367" t="s">
        <v>12689</v>
      </c>
      <c r="G6257" s="367" t="s">
        <v>12689</v>
      </c>
    </row>
    <row r="6258" spans="1:7" ht="33.75">
      <c r="A6258" s="366" t="str">
        <f t="shared" si="97"/>
        <v>SINAPI 93222</v>
      </c>
      <c r="B6258" s="367" t="s">
        <v>8324</v>
      </c>
      <c r="C6258" s="367" t="s">
        <v>20667</v>
      </c>
      <c r="D6258" s="368" t="s">
        <v>20668</v>
      </c>
      <c r="E6258" s="367" t="s">
        <v>8344</v>
      </c>
      <c r="F6258" s="367" t="s">
        <v>20669</v>
      </c>
      <c r="G6258" s="367" t="s">
        <v>20669</v>
      </c>
    </row>
    <row r="6259" spans="1:7" ht="33.75">
      <c r="A6259" s="366" t="str">
        <f t="shared" si="97"/>
        <v>SINAPI 93223</v>
      </c>
      <c r="B6259" s="367" t="s">
        <v>8324</v>
      </c>
      <c r="C6259" s="367" t="s">
        <v>20670</v>
      </c>
      <c r="D6259" s="368" t="s">
        <v>20671</v>
      </c>
      <c r="E6259" s="367" t="s">
        <v>8344</v>
      </c>
      <c r="F6259" s="367" t="s">
        <v>20672</v>
      </c>
      <c r="G6259" s="367" t="s">
        <v>20672</v>
      </c>
    </row>
    <row r="6260" spans="1:7" ht="22.5">
      <c r="A6260" s="366" t="str">
        <f t="shared" si="97"/>
        <v>SINAPI 93229</v>
      </c>
      <c r="B6260" s="367" t="s">
        <v>8324</v>
      </c>
      <c r="C6260" s="367" t="s">
        <v>20673</v>
      </c>
      <c r="D6260" s="368" t="s">
        <v>20674</v>
      </c>
      <c r="E6260" s="367" t="s">
        <v>8344</v>
      </c>
      <c r="F6260" s="367" t="s">
        <v>15209</v>
      </c>
      <c r="G6260" s="367" t="s">
        <v>15209</v>
      </c>
    </row>
    <row r="6261" spans="1:7" ht="22.5">
      <c r="A6261" s="366" t="str">
        <f t="shared" si="97"/>
        <v>SINAPI 93230</v>
      </c>
      <c r="B6261" s="367" t="s">
        <v>8324</v>
      </c>
      <c r="C6261" s="367" t="s">
        <v>20675</v>
      </c>
      <c r="D6261" s="368" t="s">
        <v>20676</v>
      </c>
      <c r="E6261" s="367" t="s">
        <v>8344</v>
      </c>
      <c r="F6261" s="367" t="s">
        <v>14764</v>
      </c>
      <c r="G6261" s="367" t="s">
        <v>14764</v>
      </c>
    </row>
    <row r="6262" spans="1:7" ht="22.5">
      <c r="A6262" s="366" t="str">
        <f t="shared" si="97"/>
        <v>SINAPI 93231</v>
      </c>
      <c r="B6262" s="367" t="s">
        <v>8324</v>
      </c>
      <c r="C6262" s="367" t="s">
        <v>20677</v>
      </c>
      <c r="D6262" s="368" t="s">
        <v>20678</v>
      </c>
      <c r="E6262" s="367" t="s">
        <v>8344</v>
      </c>
      <c r="F6262" s="367" t="s">
        <v>20679</v>
      </c>
      <c r="G6262" s="367" t="s">
        <v>20679</v>
      </c>
    </row>
    <row r="6263" spans="1:7" ht="22.5">
      <c r="A6263" s="366" t="str">
        <f t="shared" si="97"/>
        <v>SINAPI 93232</v>
      </c>
      <c r="B6263" s="367" t="s">
        <v>8324</v>
      </c>
      <c r="C6263" s="367" t="s">
        <v>20680</v>
      </c>
      <c r="D6263" s="368" t="s">
        <v>20681</v>
      </c>
      <c r="E6263" s="367" t="s">
        <v>8344</v>
      </c>
      <c r="F6263" s="367" t="s">
        <v>11237</v>
      </c>
      <c r="G6263" s="367" t="s">
        <v>11237</v>
      </c>
    </row>
    <row r="6264" spans="1:7">
      <c r="A6264" s="366" t="str">
        <f t="shared" si="97"/>
        <v>SINAPI 93235</v>
      </c>
      <c r="B6264" s="367" t="s">
        <v>8324</v>
      </c>
      <c r="C6264" s="367" t="s">
        <v>20682</v>
      </c>
      <c r="D6264" s="368" t="s">
        <v>20683</v>
      </c>
      <c r="E6264" s="367" t="s">
        <v>8344</v>
      </c>
      <c r="F6264" s="367" t="s">
        <v>12979</v>
      </c>
      <c r="G6264" s="367" t="s">
        <v>12979</v>
      </c>
    </row>
    <row r="6265" spans="1:7" ht="22.5">
      <c r="A6265" s="366" t="str">
        <f t="shared" si="97"/>
        <v>SINAPI 93238</v>
      </c>
      <c r="B6265" s="367" t="s">
        <v>8324</v>
      </c>
      <c r="C6265" s="367" t="s">
        <v>20684</v>
      </c>
      <c r="D6265" s="368" t="s">
        <v>20685</v>
      </c>
      <c r="E6265" s="367" t="s">
        <v>8344</v>
      </c>
      <c r="F6265" s="367" t="s">
        <v>10426</v>
      </c>
      <c r="G6265" s="367" t="s">
        <v>10426</v>
      </c>
    </row>
    <row r="6266" spans="1:7" ht="22.5">
      <c r="A6266" s="366" t="str">
        <f t="shared" si="97"/>
        <v>SINAPI 93239</v>
      </c>
      <c r="B6266" s="367" t="s">
        <v>8324</v>
      </c>
      <c r="C6266" s="367" t="s">
        <v>20686</v>
      </c>
      <c r="D6266" s="368" t="s">
        <v>20687</v>
      </c>
      <c r="E6266" s="367" t="s">
        <v>8344</v>
      </c>
      <c r="F6266" s="367" t="s">
        <v>20688</v>
      </c>
      <c r="G6266" s="367" t="s">
        <v>20688</v>
      </c>
    </row>
    <row r="6267" spans="1:7" ht="22.5">
      <c r="A6267" s="366" t="str">
        <f t="shared" si="97"/>
        <v>SINAPI 93240</v>
      </c>
      <c r="B6267" s="367" t="s">
        <v>8324</v>
      </c>
      <c r="C6267" s="367" t="s">
        <v>20689</v>
      </c>
      <c r="D6267" s="368" t="s">
        <v>20690</v>
      </c>
      <c r="E6267" s="367" t="s">
        <v>8344</v>
      </c>
      <c r="F6267" s="367" t="s">
        <v>18209</v>
      </c>
      <c r="G6267" s="367" t="s">
        <v>18209</v>
      </c>
    </row>
    <row r="6268" spans="1:7">
      <c r="A6268" s="366" t="str">
        <f t="shared" si="97"/>
        <v>SINAPI 93267</v>
      </c>
      <c r="B6268" s="367" t="s">
        <v>8324</v>
      </c>
      <c r="C6268" s="367" t="s">
        <v>20691</v>
      </c>
      <c r="D6268" s="368" t="s">
        <v>20692</v>
      </c>
      <c r="E6268" s="367" t="s">
        <v>8344</v>
      </c>
      <c r="F6268" s="367" t="s">
        <v>20693</v>
      </c>
      <c r="G6268" s="367" t="s">
        <v>20693</v>
      </c>
    </row>
    <row r="6269" spans="1:7">
      <c r="A6269" s="366" t="str">
        <f t="shared" si="97"/>
        <v>SINAPI 93269</v>
      </c>
      <c r="B6269" s="367" t="s">
        <v>8324</v>
      </c>
      <c r="C6269" s="367" t="s">
        <v>20694</v>
      </c>
      <c r="D6269" s="368" t="s">
        <v>20695</v>
      </c>
      <c r="E6269" s="367" t="s">
        <v>8344</v>
      </c>
      <c r="F6269" s="367" t="s">
        <v>9586</v>
      </c>
      <c r="G6269" s="367" t="s">
        <v>9586</v>
      </c>
    </row>
    <row r="6270" spans="1:7">
      <c r="A6270" s="366" t="str">
        <f t="shared" si="97"/>
        <v>SINAPI 93270</v>
      </c>
      <c r="B6270" s="367" t="s">
        <v>8324</v>
      </c>
      <c r="C6270" s="367" t="s">
        <v>20696</v>
      </c>
      <c r="D6270" s="368" t="s">
        <v>20697</v>
      </c>
      <c r="E6270" s="367" t="s">
        <v>8344</v>
      </c>
      <c r="F6270" s="367" t="s">
        <v>20698</v>
      </c>
      <c r="G6270" s="367" t="s">
        <v>20698</v>
      </c>
    </row>
    <row r="6271" spans="1:7" ht="22.5">
      <c r="A6271" s="366" t="str">
        <f t="shared" si="97"/>
        <v>SINAPI 93271</v>
      </c>
      <c r="B6271" s="367" t="s">
        <v>8324</v>
      </c>
      <c r="C6271" s="367" t="s">
        <v>20699</v>
      </c>
      <c r="D6271" s="368" t="s">
        <v>20700</v>
      </c>
      <c r="E6271" s="367" t="s">
        <v>8344</v>
      </c>
      <c r="F6271" s="367" t="s">
        <v>14726</v>
      </c>
      <c r="G6271" s="367" t="s">
        <v>14726</v>
      </c>
    </row>
    <row r="6272" spans="1:7" ht="22.5">
      <c r="A6272" s="366" t="str">
        <f t="shared" si="97"/>
        <v>SINAPI 93277</v>
      </c>
      <c r="B6272" s="367" t="s">
        <v>8324</v>
      </c>
      <c r="C6272" s="367" t="s">
        <v>20701</v>
      </c>
      <c r="D6272" s="368" t="s">
        <v>20702</v>
      </c>
      <c r="E6272" s="367" t="s">
        <v>8344</v>
      </c>
      <c r="F6272" s="367" t="s">
        <v>15209</v>
      </c>
      <c r="G6272" s="367" t="s">
        <v>15209</v>
      </c>
    </row>
    <row r="6273" spans="1:7" ht="22.5">
      <c r="A6273" s="366" t="str">
        <f t="shared" si="97"/>
        <v>SINAPI 93278</v>
      </c>
      <c r="B6273" s="367" t="s">
        <v>8324</v>
      </c>
      <c r="C6273" s="367" t="s">
        <v>20703</v>
      </c>
      <c r="D6273" s="368" t="s">
        <v>20704</v>
      </c>
      <c r="E6273" s="367" t="s">
        <v>8344</v>
      </c>
      <c r="F6273" s="367" t="s">
        <v>14764</v>
      </c>
      <c r="G6273" s="367" t="s">
        <v>14764</v>
      </c>
    </row>
    <row r="6274" spans="1:7" ht="22.5">
      <c r="A6274" s="366" t="str">
        <f t="shared" si="97"/>
        <v>SINAPI 93279</v>
      </c>
      <c r="B6274" s="367" t="s">
        <v>8324</v>
      </c>
      <c r="C6274" s="367" t="s">
        <v>20705</v>
      </c>
      <c r="D6274" s="368" t="s">
        <v>20706</v>
      </c>
      <c r="E6274" s="367" t="s">
        <v>8344</v>
      </c>
      <c r="F6274" s="367" t="s">
        <v>20095</v>
      </c>
      <c r="G6274" s="367" t="s">
        <v>20095</v>
      </c>
    </row>
    <row r="6275" spans="1:7" ht="22.5">
      <c r="A6275" s="366" t="str">
        <f t="shared" si="97"/>
        <v>SINAPI 93280</v>
      </c>
      <c r="B6275" s="367" t="s">
        <v>8324</v>
      </c>
      <c r="C6275" s="367" t="s">
        <v>20707</v>
      </c>
      <c r="D6275" s="368" t="s">
        <v>20708</v>
      </c>
      <c r="E6275" s="367" t="s">
        <v>8344</v>
      </c>
      <c r="F6275" s="367" t="s">
        <v>9234</v>
      </c>
      <c r="G6275" s="367" t="s">
        <v>9234</v>
      </c>
    </row>
    <row r="6276" spans="1:7" ht="22.5">
      <c r="A6276" s="366" t="str">
        <f t="shared" si="97"/>
        <v>SINAPI 93283</v>
      </c>
      <c r="B6276" s="367" t="s">
        <v>8324</v>
      </c>
      <c r="C6276" s="367" t="s">
        <v>20709</v>
      </c>
      <c r="D6276" s="368" t="s">
        <v>20710</v>
      </c>
      <c r="E6276" s="367" t="s">
        <v>8344</v>
      </c>
      <c r="F6276" s="367" t="s">
        <v>20711</v>
      </c>
      <c r="G6276" s="367" t="s">
        <v>20711</v>
      </c>
    </row>
    <row r="6277" spans="1:7" ht="22.5">
      <c r="A6277" s="366" t="str">
        <f t="shared" si="97"/>
        <v>SINAPI 93284</v>
      </c>
      <c r="B6277" s="367" t="s">
        <v>8324</v>
      </c>
      <c r="C6277" s="367" t="s">
        <v>20712</v>
      </c>
      <c r="D6277" s="368" t="s">
        <v>20713</v>
      </c>
      <c r="E6277" s="367" t="s">
        <v>8344</v>
      </c>
      <c r="F6277" s="367" t="s">
        <v>20714</v>
      </c>
      <c r="G6277" s="367" t="s">
        <v>20714</v>
      </c>
    </row>
    <row r="6278" spans="1:7" ht="22.5">
      <c r="A6278" s="366" t="str">
        <f t="shared" si="97"/>
        <v>SINAPI 93285</v>
      </c>
      <c r="B6278" s="367" t="s">
        <v>8324</v>
      </c>
      <c r="C6278" s="367" t="s">
        <v>20715</v>
      </c>
      <c r="D6278" s="368" t="s">
        <v>20716</v>
      </c>
      <c r="E6278" s="367" t="s">
        <v>8344</v>
      </c>
      <c r="F6278" s="367" t="s">
        <v>20717</v>
      </c>
      <c r="G6278" s="367" t="s">
        <v>20717</v>
      </c>
    </row>
    <row r="6279" spans="1:7" ht="22.5">
      <c r="A6279" s="366" t="str">
        <f t="shared" ref="A6279:A6342" si="98">CONCATENAR</f>
        <v>SINAPI 93286</v>
      </c>
      <c r="B6279" s="367" t="s">
        <v>8324</v>
      </c>
      <c r="C6279" s="367" t="s">
        <v>20718</v>
      </c>
      <c r="D6279" s="368" t="s">
        <v>20719</v>
      </c>
      <c r="E6279" s="367" t="s">
        <v>8344</v>
      </c>
      <c r="F6279" s="367" t="s">
        <v>20720</v>
      </c>
      <c r="G6279" s="367" t="s">
        <v>20720</v>
      </c>
    </row>
    <row r="6280" spans="1:7" ht="22.5">
      <c r="A6280" s="366" t="str">
        <f t="shared" si="98"/>
        <v>SINAPI 93296</v>
      </c>
      <c r="B6280" s="367" t="s">
        <v>8324</v>
      </c>
      <c r="C6280" s="367" t="s">
        <v>20721</v>
      </c>
      <c r="D6280" s="368" t="s">
        <v>20722</v>
      </c>
      <c r="E6280" s="367" t="s">
        <v>8344</v>
      </c>
      <c r="F6280" s="367" t="s">
        <v>19494</v>
      </c>
      <c r="G6280" s="367" t="s">
        <v>19494</v>
      </c>
    </row>
    <row r="6281" spans="1:7" ht="33.75">
      <c r="A6281" s="366" t="str">
        <f t="shared" si="98"/>
        <v>SINAPI 93397</v>
      </c>
      <c r="B6281" s="367" t="s">
        <v>8324</v>
      </c>
      <c r="C6281" s="367" t="s">
        <v>20723</v>
      </c>
      <c r="D6281" s="368" t="s">
        <v>20724</v>
      </c>
      <c r="E6281" s="367" t="s">
        <v>8344</v>
      </c>
      <c r="F6281" s="367" t="s">
        <v>14797</v>
      </c>
      <c r="G6281" s="367" t="s">
        <v>14797</v>
      </c>
    </row>
    <row r="6282" spans="1:7" ht="33.75">
      <c r="A6282" s="366" t="str">
        <f t="shared" si="98"/>
        <v>SINAPI 93398</v>
      </c>
      <c r="B6282" s="367" t="s">
        <v>8324</v>
      </c>
      <c r="C6282" s="367" t="s">
        <v>20725</v>
      </c>
      <c r="D6282" s="368" t="s">
        <v>20726</v>
      </c>
      <c r="E6282" s="367" t="s">
        <v>8344</v>
      </c>
      <c r="F6282" s="367" t="s">
        <v>10580</v>
      </c>
      <c r="G6282" s="367" t="s">
        <v>10580</v>
      </c>
    </row>
    <row r="6283" spans="1:7" ht="33.75">
      <c r="A6283" s="366" t="str">
        <f t="shared" si="98"/>
        <v>SINAPI 93399</v>
      </c>
      <c r="B6283" s="367" t="s">
        <v>8324</v>
      </c>
      <c r="C6283" s="367" t="s">
        <v>20727</v>
      </c>
      <c r="D6283" s="368" t="s">
        <v>20728</v>
      </c>
      <c r="E6283" s="367" t="s">
        <v>8344</v>
      </c>
      <c r="F6283" s="367" t="s">
        <v>8581</v>
      </c>
      <c r="G6283" s="367" t="s">
        <v>8581</v>
      </c>
    </row>
    <row r="6284" spans="1:7" ht="33.75">
      <c r="A6284" s="366" t="str">
        <f t="shared" si="98"/>
        <v>SINAPI 93400</v>
      </c>
      <c r="B6284" s="367" t="s">
        <v>8324</v>
      </c>
      <c r="C6284" s="367" t="s">
        <v>20729</v>
      </c>
      <c r="D6284" s="368" t="s">
        <v>20730</v>
      </c>
      <c r="E6284" s="367" t="s">
        <v>8344</v>
      </c>
      <c r="F6284" s="367" t="s">
        <v>10665</v>
      </c>
      <c r="G6284" s="367" t="s">
        <v>10665</v>
      </c>
    </row>
    <row r="6285" spans="1:7" ht="33.75">
      <c r="A6285" s="366" t="str">
        <f t="shared" si="98"/>
        <v>SINAPI 93401</v>
      </c>
      <c r="B6285" s="367" t="s">
        <v>8324</v>
      </c>
      <c r="C6285" s="367" t="s">
        <v>20731</v>
      </c>
      <c r="D6285" s="368" t="s">
        <v>20732</v>
      </c>
      <c r="E6285" s="367" t="s">
        <v>8344</v>
      </c>
      <c r="F6285" s="367" t="s">
        <v>19789</v>
      </c>
      <c r="G6285" s="367" t="s">
        <v>19789</v>
      </c>
    </row>
    <row r="6286" spans="1:7" ht="33.75">
      <c r="A6286" s="366" t="str">
        <f t="shared" si="98"/>
        <v>SINAPI 93404</v>
      </c>
      <c r="B6286" s="367" t="s">
        <v>8324</v>
      </c>
      <c r="C6286" s="367" t="s">
        <v>20733</v>
      </c>
      <c r="D6286" s="368" t="s">
        <v>20734</v>
      </c>
      <c r="E6286" s="367" t="s">
        <v>8344</v>
      </c>
      <c r="F6286" s="367" t="s">
        <v>8696</v>
      </c>
      <c r="G6286" s="367" t="s">
        <v>8696</v>
      </c>
    </row>
    <row r="6287" spans="1:7" ht="33.75">
      <c r="A6287" s="366" t="str">
        <f t="shared" si="98"/>
        <v>SINAPI 93405</v>
      </c>
      <c r="B6287" s="367" t="s">
        <v>8324</v>
      </c>
      <c r="C6287" s="367" t="s">
        <v>20735</v>
      </c>
      <c r="D6287" s="368" t="s">
        <v>20736</v>
      </c>
      <c r="E6287" s="367" t="s">
        <v>8344</v>
      </c>
      <c r="F6287" s="367" t="s">
        <v>9775</v>
      </c>
      <c r="G6287" s="367" t="s">
        <v>9775</v>
      </c>
    </row>
    <row r="6288" spans="1:7" ht="33.75">
      <c r="A6288" s="366" t="str">
        <f t="shared" si="98"/>
        <v>SINAPI 93406</v>
      </c>
      <c r="B6288" s="367" t="s">
        <v>8324</v>
      </c>
      <c r="C6288" s="367" t="s">
        <v>20737</v>
      </c>
      <c r="D6288" s="368" t="s">
        <v>20738</v>
      </c>
      <c r="E6288" s="367" t="s">
        <v>8344</v>
      </c>
      <c r="F6288" s="367" t="s">
        <v>20739</v>
      </c>
      <c r="G6288" s="367" t="s">
        <v>20739</v>
      </c>
    </row>
    <row r="6289" spans="1:7" ht="33.75">
      <c r="A6289" s="366" t="str">
        <f t="shared" si="98"/>
        <v>SINAPI 93407</v>
      </c>
      <c r="B6289" s="367" t="s">
        <v>8324</v>
      </c>
      <c r="C6289" s="367" t="s">
        <v>20740</v>
      </c>
      <c r="D6289" s="368" t="s">
        <v>20741</v>
      </c>
      <c r="E6289" s="367" t="s">
        <v>8344</v>
      </c>
      <c r="F6289" s="367" t="s">
        <v>14221</v>
      </c>
      <c r="G6289" s="367" t="s">
        <v>14221</v>
      </c>
    </row>
    <row r="6290" spans="1:7" ht="22.5">
      <c r="A6290" s="366" t="str">
        <f t="shared" si="98"/>
        <v>SINAPI 93411</v>
      </c>
      <c r="B6290" s="367" t="s">
        <v>8324</v>
      </c>
      <c r="C6290" s="367" t="s">
        <v>20742</v>
      </c>
      <c r="D6290" s="368" t="s">
        <v>20743</v>
      </c>
      <c r="E6290" s="367" t="s">
        <v>8344</v>
      </c>
      <c r="F6290" s="367" t="s">
        <v>20020</v>
      </c>
      <c r="G6290" s="367" t="s">
        <v>20020</v>
      </c>
    </row>
    <row r="6291" spans="1:7" ht="22.5">
      <c r="A6291" s="366" t="str">
        <f t="shared" si="98"/>
        <v>SINAPI 93412</v>
      </c>
      <c r="B6291" s="367" t="s">
        <v>8324</v>
      </c>
      <c r="C6291" s="367" t="s">
        <v>20744</v>
      </c>
      <c r="D6291" s="368" t="s">
        <v>20745</v>
      </c>
      <c r="E6291" s="367" t="s">
        <v>8344</v>
      </c>
      <c r="F6291" s="367" t="s">
        <v>14764</v>
      </c>
      <c r="G6291" s="367" t="s">
        <v>14764</v>
      </c>
    </row>
    <row r="6292" spans="1:7" ht="22.5">
      <c r="A6292" s="366" t="str">
        <f t="shared" si="98"/>
        <v>SINAPI 93413</v>
      </c>
      <c r="B6292" s="367" t="s">
        <v>8324</v>
      </c>
      <c r="C6292" s="367" t="s">
        <v>20746</v>
      </c>
      <c r="D6292" s="368" t="s">
        <v>20747</v>
      </c>
      <c r="E6292" s="367" t="s">
        <v>8344</v>
      </c>
      <c r="F6292" s="367" t="s">
        <v>14760</v>
      </c>
      <c r="G6292" s="367" t="s">
        <v>14760</v>
      </c>
    </row>
    <row r="6293" spans="1:7" ht="22.5">
      <c r="A6293" s="366" t="str">
        <f t="shared" si="98"/>
        <v>SINAPI 93414</v>
      </c>
      <c r="B6293" s="367" t="s">
        <v>8324</v>
      </c>
      <c r="C6293" s="367" t="s">
        <v>20748</v>
      </c>
      <c r="D6293" s="368" t="s">
        <v>20749</v>
      </c>
      <c r="E6293" s="367" t="s">
        <v>8344</v>
      </c>
      <c r="F6293" s="367" t="s">
        <v>8757</v>
      </c>
      <c r="G6293" s="367" t="s">
        <v>8757</v>
      </c>
    </row>
    <row r="6294" spans="1:7">
      <c r="A6294" s="366" t="str">
        <f t="shared" si="98"/>
        <v>SINAPI 93417</v>
      </c>
      <c r="B6294" s="367" t="s">
        <v>8324</v>
      </c>
      <c r="C6294" s="367" t="s">
        <v>20750</v>
      </c>
      <c r="D6294" s="368" t="s">
        <v>20751</v>
      </c>
      <c r="E6294" s="367" t="s">
        <v>8344</v>
      </c>
      <c r="F6294" s="367" t="s">
        <v>8621</v>
      </c>
      <c r="G6294" s="367" t="s">
        <v>8621</v>
      </c>
    </row>
    <row r="6295" spans="1:7">
      <c r="A6295" s="366" t="str">
        <f t="shared" si="98"/>
        <v>SINAPI 93418</v>
      </c>
      <c r="B6295" s="367" t="s">
        <v>8324</v>
      </c>
      <c r="C6295" s="367" t="s">
        <v>20752</v>
      </c>
      <c r="D6295" s="368" t="s">
        <v>20753</v>
      </c>
      <c r="E6295" s="367" t="s">
        <v>8344</v>
      </c>
      <c r="F6295" s="367" t="s">
        <v>9228</v>
      </c>
      <c r="G6295" s="367" t="s">
        <v>9228</v>
      </c>
    </row>
    <row r="6296" spans="1:7">
      <c r="A6296" s="366" t="str">
        <f t="shared" si="98"/>
        <v>SINAPI 93419</v>
      </c>
      <c r="B6296" s="367" t="s">
        <v>8324</v>
      </c>
      <c r="C6296" s="367" t="s">
        <v>20754</v>
      </c>
      <c r="D6296" s="368" t="s">
        <v>20755</v>
      </c>
      <c r="E6296" s="367" t="s">
        <v>8344</v>
      </c>
      <c r="F6296" s="367" t="s">
        <v>20139</v>
      </c>
      <c r="G6296" s="367" t="s">
        <v>20139</v>
      </c>
    </row>
    <row r="6297" spans="1:7">
      <c r="A6297" s="366" t="str">
        <f t="shared" si="98"/>
        <v>SINAPI 93420</v>
      </c>
      <c r="B6297" s="367" t="s">
        <v>8324</v>
      </c>
      <c r="C6297" s="367" t="s">
        <v>20756</v>
      </c>
      <c r="D6297" s="368" t="s">
        <v>20757</v>
      </c>
      <c r="E6297" s="367" t="s">
        <v>8344</v>
      </c>
      <c r="F6297" s="367" t="s">
        <v>20758</v>
      </c>
      <c r="G6297" s="367" t="s">
        <v>20758</v>
      </c>
    </row>
    <row r="6298" spans="1:7">
      <c r="A6298" s="366" t="str">
        <f t="shared" si="98"/>
        <v>SINAPI 93423</v>
      </c>
      <c r="B6298" s="367" t="s">
        <v>8324</v>
      </c>
      <c r="C6298" s="367" t="s">
        <v>20759</v>
      </c>
      <c r="D6298" s="368" t="s">
        <v>20760</v>
      </c>
      <c r="E6298" s="367" t="s">
        <v>8344</v>
      </c>
      <c r="F6298" s="367" t="s">
        <v>20253</v>
      </c>
      <c r="G6298" s="367" t="s">
        <v>20253</v>
      </c>
    </row>
    <row r="6299" spans="1:7">
      <c r="A6299" s="366" t="str">
        <f t="shared" si="98"/>
        <v>SINAPI 93424</v>
      </c>
      <c r="B6299" s="367" t="s">
        <v>8324</v>
      </c>
      <c r="C6299" s="367" t="s">
        <v>20761</v>
      </c>
      <c r="D6299" s="368" t="s">
        <v>20762</v>
      </c>
      <c r="E6299" s="367" t="s">
        <v>8344</v>
      </c>
      <c r="F6299" s="367" t="s">
        <v>9832</v>
      </c>
      <c r="G6299" s="367" t="s">
        <v>9832</v>
      </c>
    </row>
    <row r="6300" spans="1:7">
      <c r="A6300" s="366" t="str">
        <f t="shared" si="98"/>
        <v>SINAPI 93425</v>
      </c>
      <c r="B6300" s="367" t="s">
        <v>8324</v>
      </c>
      <c r="C6300" s="367" t="s">
        <v>20763</v>
      </c>
      <c r="D6300" s="368" t="s">
        <v>20764</v>
      </c>
      <c r="E6300" s="367" t="s">
        <v>8344</v>
      </c>
      <c r="F6300" s="367" t="s">
        <v>20765</v>
      </c>
      <c r="G6300" s="367" t="s">
        <v>20765</v>
      </c>
    </row>
    <row r="6301" spans="1:7">
      <c r="A6301" s="366" t="str">
        <f t="shared" si="98"/>
        <v>SINAPI 93426</v>
      </c>
      <c r="B6301" s="367" t="s">
        <v>8324</v>
      </c>
      <c r="C6301" s="367" t="s">
        <v>20766</v>
      </c>
      <c r="D6301" s="368" t="s">
        <v>20767</v>
      </c>
      <c r="E6301" s="367" t="s">
        <v>8344</v>
      </c>
      <c r="F6301" s="367" t="s">
        <v>20768</v>
      </c>
      <c r="G6301" s="367" t="s">
        <v>20768</v>
      </c>
    </row>
    <row r="6302" spans="1:7">
      <c r="A6302" s="366" t="str">
        <f t="shared" si="98"/>
        <v>SINAPI 93429</v>
      </c>
      <c r="B6302" s="367" t="s">
        <v>8324</v>
      </c>
      <c r="C6302" s="367" t="s">
        <v>20769</v>
      </c>
      <c r="D6302" s="368" t="s">
        <v>20770</v>
      </c>
      <c r="E6302" s="367" t="s">
        <v>8344</v>
      </c>
      <c r="F6302" s="367" t="s">
        <v>20771</v>
      </c>
      <c r="G6302" s="367" t="s">
        <v>20771</v>
      </c>
    </row>
    <row r="6303" spans="1:7">
      <c r="A6303" s="366" t="str">
        <f t="shared" si="98"/>
        <v>SINAPI 93430</v>
      </c>
      <c r="B6303" s="367" t="s">
        <v>8324</v>
      </c>
      <c r="C6303" s="367" t="s">
        <v>20772</v>
      </c>
      <c r="D6303" s="368" t="s">
        <v>20773</v>
      </c>
      <c r="E6303" s="367" t="s">
        <v>8344</v>
      </c>
      <c r="F6303" s="367" t="s">
        <v>20774</v>
      </c>
      <c r="G6303" s="367" t="s">
        <v>20774</v>
      </c>
    </row>
    <row r="6304" spans="1:7" ht="22.5">
      <c r="A6304" s="366" t="str">
        <f t="shared" si="98"/>
        <v>SINAPI 93431</v>
      </c>
      <c r="B6304" s="367" t="s">
        <v>8324</v>
      </c>
      <c r="C6304" s="367" t="s">
        <v>20775</v>
      </c>
      <c r="D6304" s="368" t="s">
        <v>20776</v>
      </c>
      <c r="E6304" s="367" t="s">
        <v>8344</v>
      </c>
      <c r="F6304" s="367" t="s">
        <v>20777</v>
      </c>
      <c r="G6304" s="367" t="s">
        <v>20777</v>
      </c>
    </row>
    <row r="6305" spans="1:7" ht="22.5">
      <c r="A6305" s="366" t="str">
        <f t="shared" si="98"/>
        <v>SINAPI 93432</v>
      </c>
      <c r="B6305" s="367" t="s">
        <v>8324</v>
      </c>
      <c r="C6305" s="367" t="s">
        <v>20778</v>
      </c>
      <c r="D6305" s="368" t="s">
        <v>20779</v>
      </c>
      <c r="E6305" s="367" t="s">
        <v>8344</v>
      </c>
      <c r="F6305" s="367" t="s">
        <v>20780</v>
      </c>
      <c r="G6305" s="367" t="s">
        <v>20780</v>
      </c>
    </row>
    <row r="6306" spans="1:7" ht="22.5">
      <c r="A6306" s="366" t="str">
        <f t="shared" si="98"/>
        <v>SINAPI 93435</v>
      </c>
      <c r="B6306" s="367" t="s">
        <v>8324</v>
      </c>
      <c r="C6306" s="367" t="s">
        <v>20781</v>
      </c>
      <c r="D6306" s="368" t="s">
        <v>20782</v>
      </c>
      <c r="E6306" s="367" t="s">
        <v>8344</v>
      </c>
      <c r="F6306" s="367" t="s">
        <v>20783</v>
      </c>
      <c r="G6306" s="367" t="s">
        <v>20783</v>
      </c>
    </row>
    <row r="6307" spans="1:7">
      <c r="A6307" s="366" t="str">
        <f t="shared" si="98"/>
        <v>SINAPI 93436</v>
      </c>
      <c r="B6307" s="367" t="s">
        <v>8324</v>
      </c>
      <c r="C6307" s="367" t="s">
        <v>20784</v>
      </c>
      <c r="D6307" s="368" t="s">
        <v>20785</v>
      </c>
      <c r="E6307" s="367" t="s">
        <v>8344</v>
      </c>
      <c r="F6307" s="367" t="s">
        <v>8598</v>
      </c>
      <c r="G6307" s="367" t="s">
        <v>8598</v>
      </c>
    </row>
    <row r="6308" spans="1:7" ht="22.5">
      <c r="A6308" s="366" t="str">
        <f t="shared" si="98"/>
        <v>SINAPI 93437</v>
      </c>
      <c r="B6308" s="367" t="s">
        <v>8324</v>
      </c>
      <c r="C6308" s="367" t="s">
        <v>20786</v>
      </c>
      <c r="D6308" s="368" t="s">
        <v>20787</v>
      </c>
      <c r="E6308" s="367" t="s">
        <v>8344</v>
      </c>
      <c r="F6308" s="367" t="s">
        <v>20788</v>
      </c>
      <c r="G6308" s="367" t="s">
        <v>20788</v>
      </c>
    </row>
    <row r="6309" spans="1:7" ht="22.5">
      <c r="A6309" s="366" t="str">
        <f t="shared" si="98"/>
        <v>SINAPI 93438</v>
      </c>
      <c r="B6309" s="367" t="s">
        <v>8324</v>
      </c>
      <c r="C6309" s="367" t="s">
        <v>20789</v>
      </c>
      <c r="D6309" s="368" t="s">
        <v>20790</v>
      </c>
      <c r="E6309" s="367" t="s">
        <v>8344</v>
      </c>
      <c r="F6309" s="367" t="s">
        <v>20791</v>
      </c>
      <c r="G6309" s="367" t="s">
        <v>20791</v>
      </c>
    </row>
    <row r="6310" spans="1:7">
      <c r="A6310" s="366" t="str">
        <f t="shared" si="98"/>
        <v>SINAPI 95114</v>
      </c>
      <c r="B6310" s="367" t="s">
        <v>8324</v>
      </c>
      <c r="C6310" s="367" t="s">
        <v>20792</v>
      </c>
      <c r="D6310" s="368" t="s">
        <v>20793</v>
      </c>
      <c r="E6310" s="367" t="s">
        <v>8344</v>
      </c>
      <c r="F6310" s="367" t="s">
        <v>8604</v>
      </c>
      <c r="G6310" s="367" t="s">
        <v>8604</v>
      </c>
    </row>
    <row r="6311" spans="1:7">
      <c r="A6311" s="366" t="str">
        <f t="shared" si="98"/>
        <v>SINAPI 95115</v>
      </c>
      <c r="B6311" s="367" t="s">
        <v>8324</v>
      </c>
      <c r="C6311" s="367" t="s">
        <v>20794</v>
      </c>
      <c r="D6311" s="368" t="s">
        <v>20795</v>
      </c>
      <c r="E6311" s="367" t="s">
        <v>8344</v>
      </c>
      <c r="F6311" s="367" t="s">
        <v>11325</v>
      </c>
      <c r="G6311" s="367" t="s">
        <v>11325</v>
      </c>
    </row>
    <row r="6312" spans="1:7">
      <c r="A6312" s="366" t="str">
        <f t="shared" si="98"/>
        <v>SINAPI 95116</v>
      </c>
      <c r="B6312" s="367" t="s">
        <v>8324</v>
      </c>
      <c r="C6312" s="367" t="s">
        <v>20796</v>
      </c>
      <c r="D6312" s="368" t="s">
        <v>20797</v>
      </c>
      <c r="E6312" s="367" t="s">
        <v>8344</v>
      </c>
      <c r="F6312" s="367" t="s">
        <v>20798</v>
      </c>
      <c r="G6312" s="367" t="s">
        <v>20798</v>
      </c>
    </row>
    <row r="6313" spans="1:7">
      <c r="A6313" s="366" t="str">
        <f t="shared" si="98"/>
        <v>SINAPI 95117</v>
      </c>
      <c r="B6313" s="367" t="s">
        <v>8324</v>
      </c>
      <c r="C6313" s="367" t="s">
        <v>20799</v>
      </c>
      <c r="D6313" s="368" t="s">
        <v>20800</v>
      </c>
      <c r="E6313" s="367" t="s">
        <v>8344</v>
      </c>
      <c r="F6313" s="367" t="s">
        <v>11235</v>
      </c>
      <c r="G6313" s="367" t="s">
        <v>11235</v>
      </c>
    </row>
    <row r="6314" spans="1:7">
      <c r="A6314" s="366" t="str">
        <f t="shared" si="98"/>
        <v>SINAPI 95118</v>
      </c>
      <c r="B6314" s="367" t="s">
        <v>8324</v>
      </c>
      <c r="C6314" s="367" t="s">
        <v>20801</v>
      </c>
      <c r="D6314" s="368" t="s">
        <v>20802</v>
      </c>
      <c r="E6314" s="367" t="s">
        <v>8344</v>
      </c>
      <c r="F6314" s="367" t="s">
        <v>20803</v>
      </c>
      <c r="G6314" s="367" t="s">
        <v>20803</v>
      </c>
    </row>
    <row r="6315" spans="1:7">
      <c r="A6315" s="366" t="str">
        <f t="shared" si="98"/>
        <v>SINAPI 95119</v>
      </c>
      <c r="B6315" s="367" t="s">
        <v>8324</v>
      </c>
      <c r="C6315" s="367" t="s">
        <v>20804</v>
      </c>
      <c r="D6315" s="368" t="s">
        <v>20805</v>
      </c>
      <c r="E6315" s="367" t="s">
        <v>8344</v>
      </c>
      <c r="F6315" s="367" t="s">
        <v>14088</v>
      </c>
      <c r="G6315" s="367" t="s">
        <v>14088</v>
      </c>
    </row>
    <row r="6316" spans="1:7" ht="22.5">
      <c r="A6316" s="366" t="str">
        <f t="shared" si="98"/>
        <v>SINAPI 95120</v>
      </c>
      <c r="B6316" s="367" t="s">
        <v>8324</v>
      </c>
      <c r="C6316" s="367" t="s">
        <v>20806</v>
      </c>
      <c r="D6316" s="368" t="s">
        <v>20807</v>
      </c>
      <c r="E6316" s="367" t="s">
        <v>8344</v>
      </c>
      <c r="F6316" s="367" t="s">
        <v>20808</v>
      </c>
      <c r="G6316" s="367" t="s">
        <v>20808</v>
      </c>
    </row>
    <row r="6317" spans="1:7">
      <c r="A6317" s="366" t="str">
        <f t="shared" si="98"/>
        <v>SINAPI 95123</v>
      </c>
      <c r="B6317" s="367" t="s">
        <v>8324</v>
      </c>
      <c r="C6317" s="367" t="s">
        <v>20809</v>
      </c>
      <c r="D6317" s="368" t="s">
        <v>20810</v>
      </c>
      <c r="E6317" s="367" t="s">
        <v>8344</v>
      </c>
      <c r="F6317" s="367" t="s">
        <v>20811</v>
      </c>
      <c r="G6317" s="367" t="s">
        <v>20811</v>
      </c>
    </row>
    <row r="6318" spans="1:7">
      <c r="A6318" s="366" t="str">
        <f t="shared" si="98"/>
        <v>SINAPI 95124</v>
      </c>
      <c r="B6318" s="367" t="s">
        <v>8324</v>
      </c>
      <c r="C6318" s="367" t="s">
        <v>20812</v>
      </c>
      <c r="D6318" s="368" t="s">
        <v>20813</v>
      </c>
      <c r="E6318" s="367" t="s">
        <v>8344</v>
      </c>
      <c r="F6318" s="367" t="s">
        <v>9580</v>
      </c>
      <c r="G6318" s="367" t="s">
        <v>9580</v>
      </c>
    </row>
    <row r="6319" spans="1:7">
      <c r="A6319" s="366" t="str">
        <f t="shared" si="98"/>
        <v>SINAPI 95125</v>
      </c>
      <c r="B6319" s="367" t="s">
        <v>8324</v>
      </c>
      <c r="C6319" s="367" t="s">
        <v>20814</v>
      </c>
      <c r="D6319" s="368" t="s">
        <v>20815</v>
      </c>
      <c r="E6319" s="367" t="s">
        <v>8344</v>
      </c>
      <c r="F6319" s="367" t="s">
        <v>20816</v>
      </c>
      <c r="G6319" s="367" t="s">
        <v>20816</v>
      </c>
    </row>
    <row r="6320" spans="1:7" ht="22.5">
      <c r="A6320" s="366" t="str">
        <f t="shared" si="98"/>
        <v>SINAPI 95126</v>
      </c>
      <c r="B6320" s="367" t="s">
        <v>8324</v>
      </c>
      <c r="C6320" s="367" t="s">
        <v>20817</v>
      </c>
      <c r="D6320" s="368" t="s">
        <v>20818</v>
      </c>
      <c r="E6320" s="367" t="s">
        <v>8344</v>
      </c>
      <c r="F6320" s="367" t="s">
        <v>20819</v>
      </c>
      <c r="G6320" s="367" t="s">
        <v>20819</v>
      </c>
    </row>
    <row r="6321" spans="1:7" ht="22.5">
      <c r="A6321" s="366" t="str">
        <f t="shared" si="98"/>
        <v>SINAPI 95129</v>
      </c>
      <c r="B6321" s="367" t="s">
        <v>8324</v>
      </c>
      <c r="C6321" s="367" t="s">
        <v>20820</v>
      </c>
      <c r="D6321" s="368" t="s">
        <v>20821</v>
      </c>
      <c r="E6321" s="367" t="s">
        <v>8344</v>
      </c>
      <c r="F6321" s="367" t="s">
        <v>15853</v>
      </c>
      <c r="G6321" s="367" t="s">
        <v>15853</v>
      </c>
    </row>
    <row r="6322" spans="1:7">
      <c r="A6322" s="366" t="str">
        <f t="shared" si="98"/>
        <v>SINAPI 95130</v>
      </c>
      <c r="B6322" s="367" t="s">
        <v>8324</v>
      </c>
      <c r="C6322" s="367" t="s">
        <v>20822</v>
      </c>
      <c r="D6322" s="368" t="s">
        <v>20823</v>
      </c>
      <c r="E6322" s="367" t="s">
        <v>8344</v>
      </c>
      <c r="F6322" s="367" t="s">
        <v>20824</v>
      </c>
      <c r="G6322" s="367" t="s">
        <v>20824</v>
      </c>
    </row>
    <row r="6323" spans="1:7" ht="22.5">
      <c r="A6323" s="366" t="str">
        <f t="shared" si="98"/>
        <v>SINAPI 95131</v>
      </c>
      <c r="B6323" s="367" t="s">
        <v>8324</v>
      </c>
      <c r="C6323" s="367" t="s">
        <v>20825</v>
      </c>
      <c r="D6323" s="368" t="s">
        <v>20826</v>
      </c>
      <c r="E6323" s="367" t="s">
        <v>8344</v>
      </c>
      <c r="F6323" s="367" t="s">
        <v>20827</v>
      </c>
      <c r="G6323" s="367" t="s">
        <v>20827</v>
      </c>
    </row>
    <row r="6324" spans="1:7" ht="22.5">
      <c r="A6324" s="366" t="str">
        <f t="shared" si="98"/>
        <v>SINAPI 95132</v>
      </c>
      <c r="B6324" s="367" t="s">
        <v>8324</v>
      </c>
      <c r="C6324" s="367" t="s">
        <v>20828</v>
      </c>
      <c r="D6324" s="368" t="s">
        <v>20829</v>
      </c>
      <c r="E6324" s="367" t="s">
        <v>8344</v>
      </c>
      <c r="F6324" s="367" t="s">
        <v>20830</v>
      </c>
      <c r="G6324" s="367" t="s">
        <v>20830</v>
      </c>
    </row>
    <row r="6325" spans="1:7">
      <c r="A6325" s="366" t="str">
        <f t="shared" si="98"/>
        <v>SINAPI 95136</v>
      </c>
      <c r="B6325" s="367" t="s">
        <v>8324</v>
      </c>
      <c r="C6325" s="367" t="s">
        <v>20831</v>
      </c>
      <c r="D6325" s="368" t="s">
        <v>20832</v>
      </c>
      <c r="E6325" s="367" t="s">
        <v>8344</v>
      </c>
      <c r="F6325" s="367" t="s">
        <v>14764</v>
      </c>
      <c r="G6325" s="367" t="s">
        <v>14764</v>
      </c>
    </row>
    <row r="6326" spans="1:7">
      <c r="A6326" s="366" t="str">
        <f t="shared" si="98"/>
        <v>SINAPI 95137</v>
      </c>
      <c r="B6326" s="367" t="s">
        <v>8324</v>
      </c>
      <c r="C6326" s="367" t="s">
        <v>20833</v>
      </c>
      <c r="D6326" s="368" t="s">
        <v>20834</v>
      </c>
      <c r="E6326" s="367" t="s">
        <v>8344</v>
      </c>
      <c r="F6326" s="367" t="s">
        <v>8423</v>
      </c>
      <c r="G6326" s="367" t="s">
        <v>8423</v>
      </c>
    </row>
    <row r="6327" spans="1:7">
      <c r="A6327" s="366" t="str">
        <f t="shared" si="98"/>
        <v>SINAPI 95138</v>
      </c>
      <c r="B6327" s="367" t="s">
        <v>8324</v>
      </c>
      <c r="C6327" s="367" t="s">
        <v>20835</v>
      </c>
      <c r="D6327" s="368" t="s">
        <v>20836</v>
      </c>
      <c r="E6327" s="367" t="s">
        <v>8344</v>
      </c>
      <c r="F6327" s="367" t="s">
        <v>9767</v>
      </c>
      <c r="G6327" s="367" t="s">
        <v>9767</v>
      </c>
    </row>
    <row r="6328" spans="1:7">
      <c r="A6328" s="366" t="str">
        <f t="shared" si="98"/>
        <v>SINAPI 95208</v>
      </c>
      <c r="B6328" s="367" t="s">
        <v>8324</v>
      </c>
      <c r="C6328" s="367" t="s">
        <v>20837</v>
      </c>
      <c r="D6328" s="368" t="s">
        <v>20838</v>
      </c>
      <c r="E6328" s="367" t="s">
        <v>8344</v>
      </c>
      <c r="F6328" s="367" t="s">
        <v>17678</v>
      </c>
      <c r="G6328" s="367" t="s">
        <v>17678</v>
      </c>
    </row>
    <row r="6329" spans="1:7">
      <c r="A6329" s="366" t="str">
        <f t="shared" si="98"/>
        <v>SINAPI 95209</v>
      </c>
      <c r="B6329" s="367" t="s">
        <v>8324</v>
      </c>
      <c r="C6329" s="367" t="s">
        <v>20839</v>
      </c>
      <c r="D6329" s="368" t="s">
        <v>20840</v>
      </c>
      <c r="E6329" s="367" t="s">
        <v>8344</v>
      </c>
      <c r="F6329" s="367" t="s">
        <v>9797</v>
      </c>
      <c r="G6329" s="367" t="s">
        <v>9797</v>
      </c>
    </row>
    <row r="6330" spans="1:7">
      <c r="A6330" s="366" t="str">
        <f t="shared" si="98"/>
        <v>SINAPI 95210</v>
      </c>
      <c r="B6330" s="367" t="s">
        <v>8324</v>
      </c>
      <c r="C6330" s="367" t="s">
        <v>20841</v>
      </c>
      <c r="D6330" s="368" t="s">
        <v>20842</v>
      </c>
      <c r="E6330" s="367" t="s">
        <v>8344</v>
      </c>
      <c r="F6330" s="367" t="s">
        <v>20843</v>
      </c>
      <c r="G6330" s="367" t="s">
        <v>20843</v>
      </c>
    </row>
    <row r="6331" spans="1:7" ht="22.5">
      <c r="A6331" s="366" t="str">
        <f t="shared" si="98"/>
        <v>SINAPI 95211</v>
      </c>
      <c r="B6331" s="367" t="s">
        <v>8324</v>
      </c>
      <c r="C6331" s="367" t="s">
        <v>20844</v>
      </c>
      <c r="D6331" s="368" t="s">
        <v>20845</v>
      </c>
      <c r="E6331" s="367" t="s">
        <v>8344</v>
      </c>
      <c r="F6331" s="367" t="s">
        <v>14726</v>
      </c>
      <c r="G6331" s="367" t="s">
        <v>14726</v>
      </c>
    </row>
    <row r="6332" spans="1:7">
      <c r="A6332" s="366" t="str">
        <f t="shared" si="98"/>
        <v>SINAPI 95214</v>
      </c>
      <c r="B6332" s="367" t="s">
        <v>8324</v>
      </c>
      <c r="C6332" s="367" t="s">
        <v>20846</v>
      </c>
      <c r="D6332" s="368" t="s">
        <v>20847</v>
      </c>
      <c r="E6332" s="367" t="s">
        <v>8344</v>
      </c>
      <c r="F6332" s="367" t="s">
        <v>19398</v>
      </c>
      <c r="G6332" s="367" t="s">
        <v>19398</v>
      </c>
    </row>
    <row r="6333" spans="1:7">
      <c r="A6333" s="366" t="str">
        <f t="shared" si="98"/>
        <v>SINAPI 95215</v>
      </c>
      <c r="B6333" s="367" t="s">
        <v>8324</v>
      </c>
      <c r="C6333" s="367" t="s">
        <v>20848</v>
      </c>
      <c r="D6333" s="368" t="s">
        <v>20849</v>
      </c>
      <c r="E6333" s="367" t="s">
        <v>8344</v>
      </c>
      <c r="F6333" s="367" t="s">
        <v>9767</v>
      </c>
      <c r="G6333" s="367" t="s">
        <v>9767</v>
      </c>
    </row>
    <row r="6334" spans="1:7">
      <c r="A6334" s="366" t="str">
        <f t="shared" si="98"/>
        <v>SINAPI 95216</v>
      </c>
      <c r="B6334" s="367" t="s">
        <v>8324</v>
      </c>
      <c r="C6334" s="367" t="s">
        <v>20850</v>
      </c>
      <c r="D6334" s="368" t="s">
        <v>20851</v>
      </c>
      <c r="E6334" s="367" t="s">
        <v>8344</v>
      </c>
      <c r="F6334" s="367" t="s">
        <v>9773</v>
      </c>
      <c r="G6334" s="367" t="s">
        <v>9773</v>
      </c>
    </row>
    <row r="6335" spans="1:7" ht="22.5">
      <c r="A6335" s="366" t="str">
        <f t="shared" si="98"/>
        <v>SINAPI 95217</v>
      </c>
      <c r="B6335" s="367" t="s">
        <v>8324</v>
      </c>
      <c r="C6335" s="367" t="s">
        <v>20852</v>
      </c>
      <c r="D6335" s="368" t="s">
        <v>20853</v>
      </c>
      <c r="E6335" s="367" t="s">
        <v>8344</v>
      </c>
      <c r="F6335" s="367" t="s">
        <v>8399</v>
      </c>
      <c r="G6335" s="367" t="s">
        <v>8399</v>
      </c>
    </row>
    <row r="6336" spans="1:7">
      <c r="A6336" s="366" t="str">
        <f t="shared" si="98"/>
        <v>SINAPI 95255</v>
      </c>
      <c r="B6336" s="367" t="s">
        <v>8324</v>
      </c>
      <c r="C6336" s="367" t="s">
        <v>20854</v>
      </c>
      <c r="D6336" s="368" t="s">
        <v>20855</v>
      </c>
      <c r="E6336" s="367" t="s">
        <v>8344</v>
      </c>
      <c r="F6336" s="367" t="s">
        <v>8616</v>
      </c>
      <c r="G6336" s="367" t="s">
        <v>8616</v>
      </c>
    </row>
    <row r="6337" spans="1:7">
      <c r="A6337" s="366" t="str">
        <f t="shared" si="98"/>
        <v>SINAPI 95256</v>
      </c>
      <c r="B6337" s="367" t="s">
        <v>8324</v>
      </c>
      <c r="C6337" s="367" t="s">
        <v>20856</v>
      </c>
      <c r="D6337" s="368" t="s">
        <v>20857</v>
      </c>
      <c r="E6337" s="367" t="s">
        <v>8344</v>
      </c>
      <c r="F6337" s="367" t="s">
        <v>20858</v>
      </c>
      <c r="G6337" s="367" t="s">
        <v>20858</v>
      </c>
    </row>
    <row r="6338" spans="1:7">
      <c r="A6338" s="366" t="str">
        <f t="shared" si="98"/>
        <v>SINAPI 95257</v>
      </c>
      <c r="B6338" s="367" t="s">
        <v>8324</v>
      </c>
      <c r="C6338" s="367" t="s">
        <v>20859</v>
      </c>
      <c r="D6338" s="368" t="s">
        <v>20860</v>
      </c>
      <c r="E6338" s="367" t="s">
        <v>8344</v>
      </c>
      <c r="F6338" s="367" t="s">
        <v>12227</v>
      </c>
      <c r="G6338" s="367" t="s">
        <v>12227</v>
      </c>
    </row>
    <row r="6339" spans="1:7" ht="22.5">
      <c r="A6339" s="366" t="str">
        <f t="shared" si="98"/>
        <v>SINAPI 95260</v>
      </c>
      <c r="B6339" s="367" t="s">
        <v>8324</v>
      </c>
      <c r="C6339" s="367" t="s">
        <v>20861</v>
      </c>
      <c r="D6339" s="368" t="s">
        <v>20862</v>
      </c>
      <c r="E6339" s="367" t="s">
        <v>8344</v>
      </c>
      <c r="F6339" s="367" t="s">
        <v>9247</v>
      </c>
      <c r="G6339" s="367" t="s">
        <v>9247</v>
      </c>
    </row>
    <row r="6340" spans="1:7">
      <c r="A6340" s="366" t="str">
        <f t="shared" si="98"/>
        <v>SINAPI 95261</v>
      </c>
      <c r="B6340" s="367" t="s">
        <v>8324</v>
      </c>
      <c r="C6340" s="367" t="s">
        <v>20863</v>
      </c>
      <c r="D6340" s="368" t="s">
        <v>20864</v>
      </c>
      <c r="E6340" s="367" t="s">
        <v>8344</v>
      </c>
      <c r="F6340" s="367" t="s">
        <v>20858</v>
      </c>
      <c r="G6340" s="367" t="s">
        <v>20858</v>
      </c>
    </row>
    <row r="6341" spans="1:7" ht="22.5">
      <c r="A6341" s="366" t="str">
        <f t="shared" si="98"/>
        <v>SINAPI 95262</v>
      </c>
      <c r="B6341" s="367" t="s">
        <v>8324</v>
      </c>
      <c r="C6341" s="367" t="s">
        <v>20865</v>
      </c>
      <c r="D6341" s="368" t="s">
        <v>20866</v>
      </c>
      <c r="E6341" s="367" t="s">
        <v>8344</v>
      </c>
      <c r="F6341" s="367" t="s">
        <v>8363</v>
      </c>
      <c r="G6341" s="367" t="s">
        <v>8363</v>
      </c>
    </row>
    <row r="6342" spans="1:7" ht="22.5">
      <c r="A6342" s="366" t="str">
        <f t="shared" si="98"/>
        <v>SINAPI 95263</v>
      </c>
      <c r="B6342" s="367" t="s">
        <v>8324</v>
      </c>
      <c r="C6342" s="367" t="s">
        <v>20867</v>
      </c>
      <c r="D6342" s="368" t="s">
        <v>20868</v>
      </c>
      <c r="E6342" s="367" t="s">
        <v>8344</v>
      </c>
      <c r="F6342" s="367" t="s">
        <v>20869</v>
      </c>
      <c r="G6342" s="367" t="s">
        <v>20869</v>
      </c>
    </row>
    <row r="6343" spans="1:7" ht="22.5">
      <c r="A6343" s="366" t="str">
        <f t="shared" ref="A6343:A6406" si="99">CONCATENAR</f>
        <v>SINAPI 95266</v>
      </c>
      <c r="B6343" s="367" t="s">
        <v>8324</v>
      </c>
      <c r="C6343" s="367" t="s">
        <v>20870</v>
      </c>
      <c r="D6343" s="368" t="s">
        <v>20871</v>
      </c>
      <c r="E6343" s="367" t="s">
        <v>8344</v>
      </c>
      <c r="F6343" s="367" t="s">
        <v>8437</v>
      </c>
      <c r="G6343" s="367" t="s">
        <v>8437</v>
      </c>
    </row>
    <row r="6344" spans="1:7" ht="22.5">
      <c r="A6344" s="366" t="str">
        <f t="shared" si="99"/>
        <v>SINAPI 95267</v>
      </c>
      <c r="B6344" s="367" t="s">
        <v>8324</v>
      </c>
      <c r="C6344" s="367" t="s">
        <v>20872</v>
      </c>
      <c r="D6344" s="368" t="s">
        <v>20873</v>
      </c>
      <c r="E6344" s="367" t="s">
        <v>8344</v>
      </c>
      <c r="F6344" s="367" t="s">
        <v>8403</v>
      </c>
      <c r="G6344" s="367" t="s">
        <v>8403</v>
      </c>
    </row>
    <row r="6345" spans="1:7" ht="22.5">
      <c r="A6345" s="366" t="str">
        <f t="shared" si="99"/>
        <v>SINAPI 95268</v>
      </c>
      <c r="B6345" s="367" t="s">
        <v>8324</v>
      </c>
      <c r="C6345" s="367" t="s">
        <v>20874</v>
      </c>
      <c r="D6345" s="368" t="s">
        <v>20875</v>
      </c>
      <c r="E6345" s="367" t="s">
        <v>8344</v>
      </c>
      <c r="F6345" s="367" t="s">
        <v>9249</v>
      </c>
      <c r="G6345" s="367" t="s">
        <v>9249</v>
      </c>
    </row>
    <row r="6346" spans="1:7" ht="22.5">
      <c r="A6346" s="366" t="str">
        <f t="shared" si="99"/>
        <v>SINAPI 95269</v>
      </c>
      <c r="B6346" s="367" t="s">
        <v>8324</v>
      </c>
      <c r="C6346" s="367" t="s">
        <v>20876</v>
      </c>
      <c r="D6346" s="368" t="s">
        <v>20877</v>
      </c>
      <c r="E6346" s="367" t="s">
        <v>8344</v>
      </c>
      <c r="F6346" s="367" t="s">
        <v>11237</v>
      </c>
      <c r="G6346" s="367" t="s">
        <v>11237</v>
      </c>
    </row>
    <row r="6347" spans="1:7" ht="22.5">
      <c r="A6347" s="366" t="str">
        <f t="shared" si="99"/>
        <v>SINAPI 95272</v>
      </c>
      <c r="B6347" s="367" t="s">
        <v>8324</v>
      </c>
      <c r="C6347" s="367" t="s">
        <v>20878</v>
      </c>
      <c r="D6347" s="368" t="s">
        <v>20879</v>
      </c>
      <c r="E6347" s="367" t="s">
        <v>8344</v>
      </c>
      <c r="F6347" s="367" t="s">
        <v>9249</v>
      </c>
      <c r="G6347" s="367" t="s">
        <v>9249</v>
      </c>
    </row>
    <row r="6348" spans="1:7" ht="22.5">
      <c r="A6348" s="366" t="str">
        <f t="shared" si="99"/>
        <v>SINAPI 95273</v>
      </c>
      <c r="B6348" s="367" t="s">
        <v>8324</v>
      </c>
      <c r="C6348" s="367" t="s">
        <v>20880</v>
      </c>
      <c r="D6348" s="368" t="s">
        <v>20881</v>
      </c>
      <c r="E6348" s="367" t="s">
        <v>8344</v>
      </c>
      <c r="F6348" s="367" t="s">
        <v>8403</v>
      </c>
      <c r="G6348" s="367" t="s">
        <v>8403</v>
      </c>
    </row>
    <row r="6349" spans="1:7" ht="22.5">
      <c r="A6349" s="366" t="str">
        <f t="shared" si="99"/>
        <v>SINAPI 95274</v>
      </c>
      <c r="B6349" s="367" t="s">
        <v>8324</v>
      </c>
      <c r="C6349" s="367" t="s">
        <v>20882</v>
      </c>
      <c r="D6349" s="368" t="s">
        <v>20883</v>
      </c>
      <c r="E6349" s="367" t="s">
        <v>8344</v>
      </c>
      <c r="F6349" s="367" t="s">
        <v>16712</v>
      </c>
      <c r="G6349" s="367" t="s">
        <v>16712</v>
      </c>
    </row>
    <row r="6350" spans="1:7" ht="22.5">
      <c r="A6350" s="366" t="str">
        <f t="shared" si="99"/>
        <v>SINAPI 95275</v>
      </c>
      <c r="B6350" s="367" t="s">
        <v>8324</v>
      </c>
      <c r="C6350" s="367" t="s">
        <v>20884</v>
      </c>
      <c r="D6350" s="368" t="s">
        <v>20885</v>
      </c>
      <c r="E6350" s="367" t="s">
        <v>8344</v>
      </c>
      <c r="F6350" s="367" t="s">
        <v>9012</v>
      </c>
      <c r="G6350" s="367" t="s">
        <v>9012</v>
      </c>
    </row>
    <row r="6351" spans="1:7" ht="22.5">
      <c r="A6351" s="366" t="str">
        <f t="shared" si="99"/>
        <v>SINAPI 95278</v>
      </c>
      <c r="B6351" s="367" t="s">
        <v>8324</v>
      </c>
      <c r="C6351" s="367" t="s">
        <v>20886</v>
      </c>
      <c r="D6351" s="368" t="s">
        <v>20887</v>
      </c>
      <c r="E6351" s="367" t="s">
        <v>8344</v>
      </c>
      <c r="F6351" s="367" t="s">
        <v>15190</v>
      </c>
      <c r="G6351" s="367" t="s">
        <v>15190</v>
      </c>
    </row>
    <row r="6352" spans="1:7">
      <c r="A6352" s="366" t="str">
        <f t="shared" si="99"/>
        <v>SINAPI 95279</v>
      </c>
      <c r="B6352" s="367" t="s">
        <v>8324</v>
      </c>
      <c r="C6352" s="367" t="s">
        <v>20888</v>
      </c>
      <c r="D6352" s="368" t="s">
        <v>20889</v>
      </c>
      <c r="E6352" s="367" t="s">
        <v>8344</v>
      </c>
      <c r="F6352" s="367" t="s">
        <v>8403</v>
      </c>
      <c r="G6352" s="367" t="s">
        <v>8403</v>
      </c>
    </row>
    <row r="6353" spans="1:7" ht="22.5">
      <c r="A6353" s="366" t="str">
        <f t="shared" si="99"/>
        <v>SINAPI 95280</v>
      </c>
      <c r="B6353" s="367" t="s">
        <v>8324</v>
      </c>
      <c r="C6353" s="367" t="s">
        <v>20890</v>
      </c>
      <c r="D6353" s="368" t="s">
        <v>20891</v>
      </c>
      <c r="E6353" s="367" t="s">
        <v>8344</v>
      </c>
      <c r="F6353" s="367" t="s">
        <v>8635</v>
      </c>
      <c r="G6353" s="367" t="s">
        <v>8635</v>
      </c>
    </row>
    <row r="6354" spans="1:7" ht="22.5">
      <c r="A6354" s="366" t="str">
        <f t="shared" si="99"/>
        <v>SINAPI 95281</v>
      </c>
      <c r="B6354" s="367" t="s">
        <v>8324</v>
      </c>
      <c r="C6354" s="367" t="s">
        <v>20892</v>
      </c>
      <c r="D6354" s="368" t="s">
        <v>20893</v>
      </c>
      <c r="E6354" s="367" t="s">
        <v>8344</v>
      </c>
      <c r="F6354" s="367" t="s">
        <v>11237</v>
      </c>
      <c r="G6354" s="367" t="s">
        <v>11237</v>
      </c>
    </row>
    <row r="6355" spans="1:7" ht="22.5">
      <c r="A6355" s="366" t="str">
        <f t="shared" si="99"/>
        <v>SINAPI 95617</v>
      </c>
      <c r="B6355" s="367" t="s">
        <v>8324</v>
      </c>
      <c r="C6355" s="367" t="s">
        <v>20894</v>
      </c>
      <c r="D6355" s="368" t="s">
        <v>20895</v>
      </c>
      <c r="E6355" s="367" t="s">
        <v>8344</v>
      </c>
      <c r="F6355" s="367" t="s">
        <v>9052</v>
      </c>
      <c r="G6355" s="367" t="s">
        <v>9052</v>
      </c>
    </row>
    <row r="6356" spans="1:7" ht="22.5">
      <c r="A6356" s="366" t="str">
        <f t="shared" si="99"/>
        <v>SINAPI 95618</v>
      </c>
      <c r="B6356" s="367" t="s">
        <v>8324</v>
      </c>
      <c r="C6356" s="367" t="s">
        <v>20896</v>
      </c>
      <c r="D6356" s="368" t="s">
        <v>20897</v>
      </c>
      <c r="E6356" s="367" t="s">
        <v>8344</v>
      </c>
      <c r="F6356" s="367" t="s">
        <v>8449</v>
      </c>
      <c r="G6356" s="367" t="s">
        <v>8449</v>
      </c>
    </row>
    <row r="6357" spans="1:7" ht="22.5">
      <c r="A6357" s="366" t="str">
        <f t="shared" si="99"/>
        <v>SINAPI 95619</v>
      </c>
      <c r="B6357" s="367" t="s">
        <v>8324</v>
      </c>
      <c r="C6357" s="367" t="s">
        <v>20898</v>
      </c>
      <c r="D6357" s="368" t="s">
        <v>20899</v>
      </c>
      <c r="E6357" s="367" t="s">
        <v>8344</v>
      </c>
      <c r="F6357" s="367" t="s">
        <v>12609</v>
      </c>
      <c r="G6357" s="367" t="s">
        <v>12609</v>
      </c>
    </row>
    <row r="6358" spans="1:7" ht="22.5">
      <c r="A6358" s="366" t="str">
        <f t="shared" si="99"/>
        <v>SINAPI 95627</v>
      </c>
      <c r="B6358" s="367" t="s">
        <v>8324</v>
      </c>
      <c r="C6358" s="367" t="s">
        <v>20900</v>
      </c>
      <c r="D6358" s="368" t="s">
        <v>20901</v>
      </c>
      <c r="E6358" s="367" t="s">
        <v>8344</v>
      </c>
      <c r="F6358" s="367" t="s">
        <v>11661</v>
      </c>
      <c r="G6358" s="367" t="s">
        <v>11661</v>
      </c>
    </row>
    <row r="6359" spans="1:7" ht="22.5">
      <c r="A6359" s="366" t="str">
        <f t="shared" si="99"/>
        <v>SINAPI 95628</v>
      </c>
      <c r="B6359" s="367" t="s">
        <v>8324</v>
      </c>
      <c r="C6359" s="367" t="s">
        <v>20902</v>
      </c>
      <c r="D6359" s="368" t="s">
        <v>20903</v>
      </c>
      <c r="E6359" s="367" t="s">
        <v>8344</v>
      </c>
      <c r="F6359" s="367" t="s">
        <v>20405</v>
      </c>
      <c r="G6359" s="367" t="s">
        <v>20405</v>
      </c>
    </row>
    <row r="6360" spans="1:7" ht="22.5">
      <c r="A6360" s="366" t="str">
        <f t="shared" si="99"/>
        <v>SINAPI 95629</v>
      </c>
      <c r="B6360" s="367" t="s">
        <v>8324</v>
      </c>
      <c r="C6360" s="367" t="s">
        <v>20904</v>
      </c>
      <c r="D6360" s="368" t="s">
        <v>20905</v>
      </c>
      <c r="E6360" s="367" t="s">
        <v>8344</v>
      </c>
      <c r="F6360" s="367" t="s">
        <v>10787</v>
      </c>
      <c r="G6360" s="367" t="s">
        <v>10787</v>
      </c>
    </row>
    <row r="6361" spans="1:7" ht="22.5">
      <c r="A6361" s="366" t="str">
        <f t="shared" si="99"/>
        <v>SINAPI 95630</v>
      </c>
      <c r="B6361" s="367" t="s">
        <v>8324</v>
      </c>
      <c r="C6361" s="367" t="s">
        <v>20906</v>
      </c>
      <c r="D6361" s="368" t="s">
        <v>20907</v>
      </c>
      <c r="E6361" s="367" t="s">
        <v>8344</v>
      </c>
      <c r="F6361" s="367" t="s">
        <v>19846</v>
      </c>
      <c r="G6361" s="367" t="s">
        <v>19846</v>
      </c>
    </row>
    <row r="6362" spans="1:7" ht="22.5">
      <c r="A6362" s="366" t="str">
        <f t="shared" si="99"/>
        <v>SINAPI 95698</v>
      </c>
      <c r="B6362" s="367" t="s">
        <v>8324</v>
      </c>
      <c r="C6362" s="367" t="s">
        <v>20908</v>
      </c>
      <c r="D6362" s="368" t="s">
        <v>20909</v>
      </c>
      <c r="E6362" s="367" t="s">
        <v>8344</v>
      </c>
      <c r="F6362" s="367" t="s">
        <v>8345</v>
      </c>
      <c r="G6362" s="367" t="s">
        <v>8345</v>
      </c>
    </row>
    <row r="6363" spans="1:7" ht="22.5">
      <c r="A6363" s="366" t="str">
        <f t="shared" si="99"/>
        <v>SINAPI 95699</v>
      </c>
      <c r="B6363" s="367" t="s">
        <v>8324</v>
      </c>
      <c r="C6363" s="367" t="s">
        <v>20910</v>
      </c>
      <c r="D6363" s="368" t="s">
        <v>20911</v>
      </c>
      <c r="E6363" s="367" t="s">
        <v>8344</v>
      </c>
      <c r="F6363" s="367" t="s">
        <v>9559</v>
      </c>
      <c r="G6363" s="367" t="s">
        <v>9559</v>
      </c>
    </row>
    <row r="6364" spans="1:7" ht="22.5">
      <c r="A6364" s="366" t="str">
        <f t="shared" si="99"/>
        <v>SINAPI 95700</v>
      </c>
      <c r="B6364" s="367" t="s">
        <v>8324</v>
      </c>
      <c r="C6364" s="367" t="s">
        <v>20912</v>
      </c>
      <c r="D6364" s="368" t="s">
        <v>20913</v>
      </c>
      <c r="E6364" s="367" t="s">
        <v>8344</v>
      </c>
      <c r="F6364" s="367" t="s">
        <v>16659</v>
      </c>
      <c r="G6364" s="367" t="s">
        <v>16659</v>
      </c>
    </row>
    <row r="6365" spans="1:7" ht="22.5">
      <c r="A6365" s="366" t="str">
        <f t="shared" si="99"/>
        <v>SINAPI 95701</v>
      </c>
      <c r="B6365" s="367" t="s">
        <v>8324</v>
      </c>
      <c r="C6365" s="367" t="s">
        <v>20914</v>
      </c>
      <c r="D6365" s="368" t="s">
        <v>20915</v>
      </c>
      <c r="E6365" s="367" t="s">
        <v>8344</v>
      </c>
      <c r="F6365" s="367" t="s">
        <v>9315</v>
      </c>
      <c r="G6365" s="367" t="s">
        <v>9315</v>
      </c>
    </row>
    <row r="6366" spans="1:7" ht="22.5">
      <c r="A6366" s="366" t="str">
        <f t="shared" si="99"/>
        <v>SINAPI 95704</v>
      </c>
      <c r="B6366" s="367" t="s">
        <v>8324</v>
      </c>
      <c r="C6366" s="367" t="s">
        <v>20916</v>
      </c>
      <c r="D6366" s="368" t="s">
        <v>20917</v>
      </c>
      <c r="E6366" s="367" t="s">
        <v>8344</v>
      </c>
      <c r="F6366" s="367" t="s">
        <v>20918</v>
      </c>
      <c r="G6366" s="367" t="s">
        <v>20918</v>
      </c>
    </row>
    <row r="6367" spans="1:7" ht="22.5">
      <c r="A6367" s="366" t="str">
        <f t="shared" si="99"/>
        <v>SINAPI 95705</v>
      </c>
      <c r="B6367" s="367" t="s">
        <v>8324</v>
      </c>
      <c r="C6367" s="367" t="s">
        <v>20919</v>
      </c>
      <c r="D6367" s="368" t="s">
        <v>20920</v>
      </c>
      <c r="E6367" s="367" t="s">
        <v>8344</v>
      </c>
      <c r="F6367" s="367" t="s">
        <v>14980</v>
      </c>
      <c r="G6367" s="367" t="s">
        <v>14980</v>
      </c>
    </row>
    <row r="6368" spans="1:7" ht="22.5">
      <c r="A6368" s="366" t="str">
        <f t="shared" si="99"/>
        <v>SINAPI 95706</v>
      </c>
      <c r="B6368" s="367" t="s">
        <v>8324</v>
      </c>
      <c r="C6368" s="367" t="s">
        <v>20921</v>
      </c>
      <c r="D6368" s="368" t="s">
        <v>20922</v>
      </c>
      <c r="E6368" s="367" t="s">
        <v>8344</v>
      </c>
      <c r="F6368" s="367" t="s">
        <v>20923</v>
      </c>
      <c r="G6368" s="367" t="s">
        <v>20923</v>
      </c>
    </row>
    <row r="6369" spans="1:7" ht="22.5">
      <c r="A6369" s="366" t="str">
        <f t="shared" si="99"/>
        <v>SINAPI 95707</v>
      </c>
      <c r="B6369" s="367" t="s">
        <v>8324</v>
      </c>
      <c r="C6369" s="367" t="s">
        <v>20924</v>
      </c>
      <c r="D6369" s="368" t="s">
        <v>20925</v>
      </c>
      <c r="E6369" s="367" t="s">
        <v>8344</v>
      </c>
      <c r="F6369" s="367" t="s">
        <v>10646</v>
      </c>
      <c r="G6369" s="367" t="s">
        <v>10646</v>
      </c>
    </row>
    <row r="6370" spans="1:7" ht="22.5">
      <c r="A6370" s="366" t="str">
        <f t="shared" si="99"/>
        <v>SINAPI 95710</v>
      </c>
      <c r="B6370" s="367" t="s">
        <v>8324</v>
      </c>
      <c r="C6370" s="367" t="s">
        <v>20926</v>
      </c>
      <c r="D6370" s="368" t="s">
        <v>20927</v>
      </c>
      <c r="E6370" s="367" t="s">
        <v>8344</v>
      </c>
      <c r="F6370" s="367" t="s">
        <v>20928</v>
      </c>
      <c r="G6370" s="367" t="s">
        <v>20928</v>
      </c>
    </row>
    <row r="6371" spans="1:7" ht="22.5">
      <c r="A6371" s="366" t="str">
        <f t="shared" si="99"/>
        <v>SINAPI 95711</v>
      </c>
      <c r="B6371" s="367" t="s">
        <v>8324</v>
      </c>
      <c r="C6371" s="367" t="s">
        <v>20929</v>
      </c>
      <c r="D6371" s="368" t="s">
        <v>20930</v>
      </c>
      <c r="E6371" s="367" t="s">
        <v>8344</v>
      </c>
      <c r="F6371" s="367" t="s">
        <v>20344</v>
      </c>
      <c r="G6371" s="367" t="s">
        <v>20344</v>
      </c>
    </row>
    <row r="6372" spans="1:7" ht="22.5">
      <c r="A6372" s="366" t="str">
        <f t="shared" si="99"/>
        <v>SINAPI 95712</v>
      </c>
      <c r="B6372" s="367" t="s">
        <v>8324</v>
      </c>
      <c r="C6372" s="367" t="s">
        <v>20931</v>
      </c>
      <c r="D6372" s="368" t="s">
        <v>20932</v>
      </c>
      <c r="E6372" s="367" t="s">
        <v>8344</v>
      </c>
      <c r="F6372" s="367" t="s">
        <v>19872</v>
      </c>
      <c r="G6372" s="367" t="s">
        <v>19872</v>
      </c>
    </row>
    <row r="6373" spans="1:7" ht="22.5">
      <c r="A6373" s="366" t="str">
        <f t="shared" si="99"/>
        <v>SINAPI 95713</v>
      </c>
      <c r="B6373" s="367" t="s">
        <v>8324</v>
      </c>
      <c r="C6373" s="367" t="s">
        <v>20933</v>
      </c>
      <c r="D6373" s="368" t="s">
        <v>20934</v>
      </c>
      <c r="E6373" s="367" t="s">
        <v>8344</v>
      </c>
      <c r="F6373" s="367" t="s">
        <v>20074</v>
      </c>
      <c r="G6373" s="367" t="s">
        <v>20074</v>
      </c>
    </row>
    <row r="6374" spans="1:7" ht="33.75">
      <c r="A6374" s="366" t="str">
        <f t="shared" si="99"/>
        <v>SINAPI 95716</v>
      </c>
      <c r="B6374" s="367" t="s">
        <v>8324</v>
      </c>
      <c r="C6374" s="367" t="s">
        <v>20935</v>
      </c>
      <c r="D6374" s="368" t="s">
        <v>20936</v>
      </c>
      <c r="E6374" s="367" t="s">
        <v>8344</v>
      </c>
      <c r="F6374" s="367" t="s">
        <v>20937</v>
      </c>
      <c r="G6374" s="367" t="s">
        <v>20937</v>
      </c>
    </row>
    <row r="6375" spans="1:7" ht="22.5">
      <c r="A6375" s="366" t="str">
        <f t="shared" si="99"/>
        <v>SINAPI 95717</v>
      </c>
      <c r="B6375" s="367" t="s">
        <v>8324</v>
      </c>
      <c r="C6375" s="367" t="s">
        <v>20938</v>
      </c>
      <c r="D6375" s="368" t="s">
        <v>20939</v>
      </c>
      <c r="E6375" s="367" t="s">
        <v>8344</v>
      </c>
      <c r="F6375" s="367" t="s">
        <v>10191</v>
      </c>
      <c r="G6375" s="367" t="s">
        <v>10191</v>
      </c>
    </row>
    <row r="6376" spans="1:7" ht="33.75">
      <c r="A6376" s="366" t="str">
        <f t="shared" si="99"/>
        <v>SINAPI 95718</v>
      </c>
      <c r="B6376" s="367" t="s">
        <v>8324</v>
      </c>
      <c r="C6376" s="367" t="s">
        <v>20940</v>
      </c>
      <c r="D6376" s="368" t="s">
        <v>20941</v>
      </c>
      <c r="E6376" s="367" t="s">
        <v>8344</v>
      </c>
      <c r="F6376" s="367" t="s">
        <v>20942</v>
      </c>
      <c r="G6376" s="367" t="s">
        <v>20942</v>
      </c>
    </row>
    <row r="6377" spans="1:7" ht="33.75">
      <c r="A6377" s="366" t="str">
        <f t="shared" si="99"/>
        <v>SINAPI 95719</v>
      </c>
      <c r="B6377" s="367" t="s">
        <v>8324</v>
      </c>
      <c r="C6377" s="367" t="s">
        <v>20943</v>
      </c>
      <c r="D6377" s="368" t="s">
        <v>20944</v>
      </c>
      <c r="E6377" s="367" t="s">
        <v>8344</v>
      </c>
      <c r="F6377" s="367" t="s">
        <v>20074</v>
      </c>
      <c r="G6377" s="367" t="s">
        <v>20074</v>
      </c>
    </row>
    <row r="6378" spans="1:7">
      <c r="A6378" s="366" t="str">
        <f t="shared" si="99"/>
        <v>SINAPI 95869</v>
      </c>
      <c r="B6378" s="367" t="s">
        <v>8324</v>
      </c>
      <c r="C6378" s="367" t="s">
        <v>20945</v>
      </c>
      <c r="D6378" s="368" t="s">
        <v>20946</v>
      </c>
      <c r="E6378" s="367" t="s">
        <v>8344</v>
      </c>
      <c r="F6378" s="367" t="s">
        <v>14335</v>
      </c>
      <c r="G6378" s="367" t="s">
        <v>14335</v>
      </c>
    </row>
    <row r="6379" spans="1:7" ht="22.5">
      <c r="A6379" s="366" t="str">
        <f t="shared" si="99"/>
        <v>SINAPI 95870</v>
      </c>
      <c r="B6379" s="367" t="s">
        <v>8324</v>
      </c>
      <c r="C6379" s="367" t="s">
        <v>20947</v>
      </c>
      <c r="D6379" s="368" t="s">
        <v>20948</v>
      </c>
      <c r="E6379" s="367" t="s">
        <v>8344</v>
      </c>
      <c r="F6379" s="367" t="s">
        <v>8863</v>
      </c>
      <c r="G6379" s="367" t="s">
        <v>8863</v>
      </c>
    </row>
    <row r="6380" spans="1:7" ht="22.5">
      <c r="A6380" s="366" t="str">
        <f t="shared" si="99"/>
        <v>SINAPI 95871</v>
      </c>
      <c r="B6380" s="367" t="s">
        <v>8324</v>
      </c>
      <c r="C6380" s="367" t="s">
        <v>20949</v>
      </c>
      <c r="D6380" s="368" t="s">
        <v>20950</v>
      </c>
      <c r="E6380" s="367" t="s">
        <v>8344</v>
      </c>
      <c r="F6380" s="367" t="s">
        <v>20951</v>
      </c>
      <c r="G6380" s="367" t="s">
        <v>20951</v>
      </c>
    </row>
    <row r="6381" spans="1:7" ht="22.5">
      <c r="A6381" s="366" t="str">
        <f t="shared" si="99"/>
        <v>SINAPI 95874</v>
      </c>
      <c r="B6381" s="367" t="s">
        <v>8324</v>
      </c>
      <c r="C6381" s="367" t="s">
        <v>20952</v>
      </c>
      <c r="D6381" s="368" t="s">
        <v>20953</v>
      </c>
      <c r="E6381" s="367" t="s">
        <v>8344</v>
      </c>
      <c r="F6381" s="367" t="s">
        <v>13974</v>
      </c>
      <c r="G6381" s="367" t="s">
        <v>13974</v>
      </c>
    </row>
    <row r="6382" spans="1:7" ht="22.5">
      <c r="A6382" s="366" t="str">
        <f t="shared" si="99"/>
        <v>SINAPI 96008</v>
      </c>
      <c r="B6382" s="367" t="s">
        <v>8324</v>
      </c>
      <c r="C6382" s="367" t="s">
        <v>20954</v>
      </c>
      <c r="D6382" s="368" t="s">
        <v>20955</v>
      </c>
      <c r="E6382" s="367" t="s">
        <v>8344</v>
      </c>
      <c r="F6382" s="367" t="s">
        <v>13872</v>
      </c>
      <c r="G6382" s="367" t="s">
        <v>13872</v>
      </c>
    </row>
    <row r="6383" spans="1:7" ht="22.5">
      <c r="A6383" s="366" t="str">
        <f t="shared" si="99"/>
        <v>SINAPI 96009</v>
      </c>
      <c r="B6383" s="367" t="s">
        <v>8324</v>
      </c>
      <c r="C6383" s="367" t="s">
        <v>20956</v>
      </c>
      <c r="D6383" s="368" t="s">
        <v>20957</v>
      </c>
      <c r="E6383" s="367" t="s">
        <v>8344</v>
      </c>
      <c r="F6383" s="367" t="s">
        <v>10592</v>
      </c>
      <c r="G6383" s="367" t="s">
        <v>10592</v>
      </c>
    </row>
    <row r="6384" spans="1:7" ht="22.5">
      <c r="A6384" s="366" t="str">
        <f t="shared" si="99"/>
        <v>SINAPI 96011</v>
      </c>
      <c r="B6384" s="367" t="s">
        <v>8324</v>
      </c>
      <c r="C6384" s="367" t="s">
        <v>20958</v>
      </c>
      <c r="D6384" s="368" t="s">
        <v>20959</v>
      </c>
      <c r="E6384" s="367" t="s">
        <v>8344</v>
      </c>
      <c r="F6384" s="367" t="s">
        <v>8749</v>
      </c>
      <c r="G6384" s="367" t="s">
        <v>8749</v>
      </c>
    </row>
    <row r="6385" spans="1:7" ht="22.5">
      <c r="A6385" s="366" t="str">
        <f t="shared" si="99"/>
        <v>SINAPI 96012</v>
      </c>
      <c r="B6385" s="367" t="s">
        <v>8324</v>
      </c>
      <c r="C6385" s="367" t="s">
        <v>20960</v>
      </c>
      <c r="D6385" s="368" t="s">
        <v>20961</v>
      </c>
      <c r="E6385" s="367" t="s">
        <v>8344</v>
      </c>
      <c r="F6385" s="367" t="s">
        <v>19866</v>
      </c>
      <c r="G6385" s="367" t="s">
        <v>19866</v>
      </c>
    </row>
    <row r="6386" spans="1:7" ht="22.5">
      <c r="A6386" s="366" t="str">
        <f t="shared" si="99"/>
        <v>SINAPI 96015</v>
      </c>
      <c r="B6386" s="367" t="s">
        <v>8324</v>
      </c>
      <c r="C6386" s="367" t="s">
        <v>20962</v>
      </c>
      <c r="D6386" s="368" t="s">
        <v>20963</v>
      </c>
      <c r="E6386" s="367" t="s">
        <v>8344</v>
      </c>
      <c r="F6386" s="367" t="s">
        <v>11782</v>
      </c>
      <c r="G6386" s="367" t="s">
        <v>11782</v>
      </c>
    </row>
    <row r="6387" spans="1:7">
      <c r="A6387" s="366" t="str">
        <f t="shared" si="99"/>
        <v>SINAPI 96016</v>
      </c>
      <c r="B6387" s="367" t="s">
        <v>8324</v>
      </c>
      <c r="C6387" s="367" t="s">
        <v>20964</v>
      </c>
      <c r="D6387" s="368" t="s">
        <v>20965</v>
      </c>
      <c r="E6387" s="367" t="s">
        <v>8344</v>
      </c>
      <c r="F6387" s="367" t="s">
        <v>9630</v>
      </c>
      <c r="G6387" s="367" t="s">
        <v>9630</v>
      </c>
    </row>
    <row r="6388" spans="1:7" ht="22.5">
      <c r="A6388" s="366" t="str">
        <f t="shared" si="99"/>
        <v>SINAPI 96018</v>
      </c>
      <c r="B6388" s="367" t="s">
        <v>8324</v>
      </c>
      <c r="C6388" s="367" t="s">
        <v>20966</v>
      </c>
      <c r="D6388" s="368" t="s">
        <v>20967</v>
      </c>
      <c r="E6388" s="367" t="s">
        <v>8344</v>
      </c>
      <c r="F6388" s="367" t="s">
        <v>20968</v>
      </c>
      <c r="G6388" s="367" t="s">
        <v>20968</v>
      </c>
    </row>
    <row r="6389" spans="1:7" ht="22.5">
      <c r="A6389" s="366" t="str">
        <f t="shared" si="99"/>
        <v>SINAPI 96019</v>
      </c>
      <c r="B6389" s="367" t="s">
        <v>8324</v>
      </c>
      <c r="C6389" s="367" t="s">
        <v>20969</v>
      </c>
      <c r="D6389" s="368" t="s">
        <v>20970</v>
      </c>
      <c r="E6389" s="367" t="s">
        <v>8344</v>
      </c>
      <c r="F6389" s="367" t="s">
        <v>19866</v>
      </c>
      <c r="G6389" s="367" t="s">
        <v>19866</v>
      </c>
    </row>
    <row r="6390" spans="1:7" ht="22.5">
      <c r="A6390" s="366" t="str">
        <f t="shared" si="99"/>
        <v>SINAPI 96023</v>
      </c>
      <c r="B6390" s="367" t="s">
        <v>8324</v>
      </c>
      <c r="C6390" s="367" t="s">
        <v>20971</v>
      </c>
      <c r="D6390" s="368" t="s">
        <v>20972</v>
      </c>
      <c r="E6390" s="367" t="s">
        <v>8344</v>
      </c>
      <c r="F6390" s="367" t="s">
        <v>20973</v>
      </c>
      <c r="G6390" s="367" t="s">
        <v>20973</v>
      </c>
    </row>
    <row r="6391" spans="1:7">
      <c r="A6391" s="366" t="str">
        <f t="shared" si="99"/>
        <v>SINAPI 96024</v>
      </c>
      <c r="B6391" s="367" t="s">
        <v>8324</v>
      </c>
      <c r="C6391" s="367" t="s">
        <v>20974</v>
      </c>
      <c r="D6391" s="368" t="s">
        <v>20975</v>
      </c>
      <c r="E6391" s="367" t="s">
        <v>8344</v>
      </c>
      <c r="F6391" s="367" t="s">
        <v>9625</v>
      </c>
      <c r="G6391" s="367" t="s">
        <v>9625</v>
      </c>
    </row>
    <row r="6392" spans="1:7" ht="22.5">
      <c r="A6392" s="366" t="str">
        <f t="shared" si="99"/>
        <v>SINAPI 96026</v>
      </c>
      <c r="B6392" s="367" t="s">
        <v>8324</v>
      </c>
      <c r="C6392" s="367" t="s">
        <v>20976</v>
      </c>
      <c r="D6392" s="368" t="s">
        <v>20977</v>
      </c>
      <c r="E6392" s="367" t="s">
        <v>8344</v>
      </c>
      <c r="F6392" s="367" t="s">
        <v>10270</v>
      </c>
      <c r="G6392" s="367" t="s">
        <v>10270</v>
      </c>
    </row>
    <row r="6393" spans="1:7" ht="22.5">
      <c r="A6393" s="366" t="str">
        <f t="shared" si="99"/>
        <v>SINAPI 96027</v>
      </c>
      <c r="B6393" s="367" t="s">
        <v>8324</v>
      </c>
      <c r="C6393" s="367" t="s">
        <v>20978</v>
      </c>
      <c r="D6393" s="368" t="s">
        <v>20979</v>
      </c>
      <c r="E6393" s="367" t="s">
        <v>8344</v>
      </c>
      <c r="F6393" s="367" t="s">
        <v>19753</v>
      </c>
      <c r="G6393" s="367" t="s">
        <v>19753</v>
      </c>
    </row>
    <row r="6394" spans="1:7" ht="22.5">
      <c r="A6394" s="366" t="str">
        <f t="shared" si="99"/>
        <v>SINAPI 96030</v>
      </c>
      <c r="B6394" s="367" t="s">
        <v>8324</v>
      </c>
      <c r="C6394" s="367" t="s">
        <v>20980</v>
      </c>
      <c r="D6394" s="368" t="s">
        <v>20981</v>
      </c>
      <c r="E6394" s="367" t="s">
        <v>8344</v>
      </c>
      <c r="F6394" s="367" t="s">
        <v>20982</v>
      </c>
      <c r="G6394" s="367" t="s">
        <v>20982</v>
      </c>
    </row>
    <row r="6395" spans="1:7" ht="22.5">
      <c r="A6395" s="366" t="str">
        <f t="shared" si="99"/>
        <v>SINAPI 96031</v>
      </c>
      <c r="B6395" s="367" t="s">
        <v>8324</v>
      </c>
      <c r="C6395" s="367" t="s">
        <v>20983</v>
      </c>
      <c r="D6395" s="368" t="s">
        <v>20984</v>
      </c>
      <c r="E6395" s="367" t="s">
        <v>8344</v>
      </c>
      <c r="F6395" s="367" t="s">
        <v>14801</v>
      </c>
      <c r="G6395" s="367" t="s">
        <v>14801</v>
      </c>
    </row>
    <row r="6396" spans="1:7" ht="22.5">
      <c r="A6396" s="366" t="str">
        <f t="shared" si="99"/>
        <v>SINAPI 96032</v>
      </c>
      <c r="B6396" s="367" t="s">
        <v>8324</v>
      </c>
      <c r="C6396" s="367" t="s">
        <v>20985</v>
      </c>
      <c r="D6396" s="368" t="s">
        <v>20986</v>
      </c>
      <c r="E6396" s="367" t="s">
        <v>8344</v>
      </c>
      <c r="F6396" s="367" t="s">
        <v>12984</v>
      </c>
      <c r="G6396" s="367" t="s">
        <v>12984</v>
      </c>
    </row>
    <row r="6397" spans="1:7" ht="22.5">
      <c r="A6397" s="366" t="str">
        <f t="shared" si="99"/>
        <v>SINAPI 96033</v>
      </c>
      <c r="B6397" s="367" t="s">
        <v>8324</v>
      </c>
      <c r="C6397" s="367" t="s">
        <v>20987</v>
      </c>
      <c r="D6397" s="368" t="s">
        <v>20988</v>
      </c>
      <c r="E6397" s="367" t="s">
        <v>8344</v>
      </c>
      <c r="F6397" s="367" t="s">
        <v>20989</v>
      </c>
      <c r="G6397" s="367" t="s">
        <v>20989</v>
      </c>
    </row>
    <row r="6398" spans="1:7" ht="22.5">
      <c r="A6398" s="366" t="str">
        <f t="shared" si="99"/>
        <v>SINAPI 96034</v>
      </c>
      <c r="B6398" s="367" t="s">
        <v>8324</v>
      </c>
      <c r="C6398" s="367" t="s">
        <v>20990</v>
      </c>
      <c r="D6398" s="368" t="s">
        <v>20991</v>
      </c>
      <c r="E6398" s="367" t="s">
        <v>8344</v>
      </c>
      <c r="F6398" s="367" t="s">
        <v>20502</v>
      </c>
      <c r="G6398" s="367" t="s">
        <v>20502</v>
      </c>
    </row>
    <row r="6399" spans="1:7" ht="22.5">
      <c r="A6399" s="366" t="str">
        <f t="shared" si="99"/>
        <v>SINAPI 96053</v>
      </c>
      <c r="B6399" s="367" t="s">
        <v>8324</v>
      </c>
      <c r="C6399" s="367" t="s">
        <v>20992</v>
      </c>
      <c r="D6399" s="368" t="s">
        <v>20993</v>
      </c>
      <c r="E6399" s="367" t="s">
        <v>8344</v>
      </c>
      <c r="F6399" s="367" t="s">
        <v>10233</v>
      </c>
      <c r="G6399" s="367" t="s">
        <v>10233</v>
      </c>
    </row>
    <row r="6400" spans="1:7" ht="22.5">
      <c r="A6400" s="366" t="str">
        <f t="shared" si="99"/>
        <v>SINAPI 96054</v>
      </c>
      <c r="B6400" s="367" t="s">
        <v>8324</v>
      </c>
      <c r="C6400" s="367" t="s">
        <v>20994</v>
      </c>
      <c r="D6400" s="368" t="s">
        <v>20995</v>
      </c>
      <c r="E6400" s="367" t="s">
        <v>8344</v>
      </c>
      <c r="F6400" s="367" t="s">
        <v>9871</v>
      </c>
      <c r="G6400" s="367" t="s">
        <v>9871</v>
      </c>
    </row>
    <row r="6401" spans="1:7" ht="22.5">
      <c r="A6401" s="366" t="str">
        <f t="shared" si="99"/>
        <v>SINAPI 96055</v>
      </c>
      <c r="B6401" s="367" t="s">
        <v>8324</v>
      </c>
      <c r="C6401" s="367" t="s">
        <v>20996</v>
      </c>
      <c r="D6401" s="368" t="s">
        <v>20997</v>
      </c>
      <c r="E6401" s="367" t="s">
        <v>8344</v>
      </c>
      <c r="F6401" s="367" t="s">
        <v>8639</v>
      </c>
      <c r="G6401" s="367" t="s">
        <v>8639</v>
      </c>
    </row>
    <row r="6402" spans="1:7" ht="22.5">
      <c r="A6402" s="366" t="str">
        <f t="shared" si="99"/>
        <v>SINAPI 96056</v>
      </c>
      <c r="B6402" s="367" t="s">
        <v>8324</v>
      </c>
      <c r="C6402" s="367" t="s">
        <v>20998</v>
      </c>
      <c r="D6402" s="368" t="s">
        <v>20999</v>
      </c>
      <c r="E6402" s="367" t="s">
        <v>8344</v>
      </c>
      <c r="F6402" s="367" t="s">
        <v>21000</v>
      </c>
      <c r="G6402" s="367" t="s">
        <v>21000</v>
      </c>
    </row>
    <row r="6403" spans="1:7" ht="22.5">
      <c r="A6403" s="366" t="str">
        <f t="shared" si="99"/>
        <v>SINAPI 96057</v>
      </c>
      <c r="B6403" s="367" t="s">
        <v>8324</v>
      </c>
      <c r="C6403" s="367" t="s">
        <v>21001</v>
      </c>
      <c r="D6403" s="368" t="s">
        <v>21002</v>
      </c>
      <c r="E6403" s="367" t="s">
        <v>8344</v>
      </c>
      <c r="F6403" s="367" t="s">
        <v>19753</v>
      </c>
      <c r="G6403" s="367" t="s">
        <v>19753</v>
      </c>
    </row>
    <row r="6404" spans="1:7" ht="22.5">
      <c r="A6404" s="366" t="str">
        <f t="shared" si="99"/>
        <v>SINAPI 96060</v>
      </c>
      <c r="B6404" s="367" t="s">
        <v>8324</v>
      </c>
      <c r="C6404" s="367" t="s">
        <v>21003</v>
      </c>
      <c r="D6404" s="368" t="s">
        <v>21004</v>
      </c>
      <c r="E6404" s="367" t="s">
        <v>8344</v>
      </c>
      <c r="F6404" s="367" t="s">
        <v>9628</v>
      </c>
      <c r="G6404" s="367" t="s">
        <v>9628</v>
      </c>
    </row>
    <row r="6405" spans="1:7" ht="22.5">
      <c r="A6405" s="366" t="str">
        <f t="shared" si="99"/>
        <v>SINAPI 96061</v>
      </c>
      <c r="B6405" s="367" t="s">
        <v>8324</v>
      </c>
      <c r="C6405" s="367" t="s">
        <v>21005</v>
      </c>
      <c r="D6405" s="368" t="s">
        <v>21006</v>
      </c>
      <c r="E6405" s="367" t="s">
        <v>8344</v>
      </c>
      <c r="F6405" s="367" t="s">
        <v>21007</v>
      </c>
      <c r="G6405" s="367" t="s">
        <v>21007</v>
      </c>
    </row>
    <row r="6406" spans="1:7" ht="22.5">
      <c r="A6406" s="366" t="str">
        <f t="shared" si="99"/>
        <v>SINAPI 96062</v>
      </c>
      <c r="B6406" s="367" t="s">
        <v>8324</v>
      </c>
      <c r="C6406" s="367" t="s">
        <v>21008</v>
      </c>
      <c r="D6406" s="368" t="s">
        <v>21009</v>
      </c>
      <c r="E6406" s="367" t="s">
        <v>8344</v>
      </c>
      <c r="F6406" s="367" t="s">
        <v>17945</v>
      </c>
      <c r="G6406" s="367" t="s">
        <v>17945</v>
      </c>
    </row>
    <row r="6407" spans="1:7" ht="22.5">
      <c r="A6407" s="366" t="str">
        <f t="shared" ref="A6407:A6470" si="100">CONCATENAR</f>
        <v>SINAPI 96241</v>
      </c>
      <c r="B6407" s="367" t="s">
        <v>8324</v>
      </c>
      <c r="C6407" s="367" t="s">
        <v>21010</v>
      </c>
      <c r="D6407" s="368" t="s">
        <v>21011</v>
      </c>
      <c r="E6407" s="367" t="s">
        <v>8344</v>
      </c>
      <c r="F6407" s="367" t="s">
        <v>21012</v>
      </c>
      <c r="G6407" s="367" t="s">
        <v>21012</v>
      </c>
    </row>
    <row r="6408" spans="1:7" ht="22.5">
      <c r="A6408" s="366" t="str">
        <f t="shared" si="100"/>
        <v>SINAPI 96242</v>
      </c>
      <c r="B6408" s="367" t="s">
        <v>8324</v>
      </c>
      <c r="C6408" s="367" t="s">
        <v>21013</v>
      </c>
      <c r="D6408" s="368" t="s">
        <v>21014</v>
      </c>
      <c r="E6408" s="367" t="s">
        <v>8344</v>
      </c>
      <c r="F6408" s="367" t="s">
        <v>13185</v>
      </c>
      <c r="G6408" s="367" t="s">
        <v>13185</v>
      </c>
    </row>
    <row r="6409" spans="1:7" ht="22.5">
      <c r="A6409" s="366" t="str">
        <f t="shared" si="100"/>
        <v>SINAPI 96243</v>
      </c>
      <c r="B6409" s="367" t="s">
        <v>8324</v>
      </c>
      <c r="C6409" s="367" t="s">
        <v>21015</v>
      </c>
      <c r="D6409" s="368" t="s">
        <v>21016</v>
      </c>
      <c r="E6409" s="367" t="s">
        <v>8344</v>
      </c>
      <c r="F6409" s="367" t="s">
        <v>21017</v>
      </c>
      <c r="G6409" s="367" t="s">
        <v>21017</v>
      </c>
    </row>
    <row r="6410" spans="1:7" ht="22.5">
      <c r="A6410" s="366" t="str">
        <f t="shared" si="100"/>
        <v>SINAPI 96244</v>
      </c>
      <c r="B6410" s="367" t="s">
        <v>8324</v>
      </c>
      <c r="C6410" s="367" t="s">
        <v>21018</v>
      </c>
      <c r="D6410" s="368" t="s">
        <v>21019</v>
      </c>
      <c r="E6410" s="367" t="s">
        <v>8344</v>
      </c>
      <c r="F6410" s="367" t="s">
        <v>11997</v>
      </c>
      <c r="G6410" s="367" t="s">
        <v>11997</v>
      </c>
    </row>
    <row r="6411" spans="1:7" ht="22.5">
      <c r="A6411" s="366" t="str">
        <f t="shared" si="100"/>
        <v>SINAPI 96298</v>
      </c>
      <c r="B6411" s="367" t="s">
        <v>8324</v>
      </c>
      <c r="C6411" s="367" t="s">
        <v>21020</v>
      </c>
      <c r="D6411" s="368" t="s">
        <v>21021</v>
      </c>
      <c r="E6411" s="367" t="s">
        <v>8344</v>
      </c>
      <c r="F6411" s="367" t="s">
        <v>21022</v>
      </c>
      <c r="G6411" s="367" t="s">
        <v>21022</v>
      </c>
    </row>
    <row r="6412" spans="1:7" ht="22.5">
      <c r="A6412" s="366" t="str">
        <f t="shared" si="100"/>
        <v>SINAPI 96299</v>
      </c>
      <c r="B6412" s="367" t="s">
        <v>8324</v>
      </c>
      <c r="C6412" s="367" t="s">
        <v>21023</v>
      </c>
      <c r="D6412" s="368" t="s">
        <v>21024</v>
      </c>
      <c r="E6412" s="367" t="s">
        <v>8344</v>
      </c>
      <c r="F6412" s="367" t="s">
        <v>10750</v>
      </c>
      <c r="G6412" s="367" t="s">
        <v>10750</v>
      </c>
    </row>
    <row r="6413" spans="1:7" ht="22.5">
      <c r="A6413" s="366" t="str">
        <f t="shared" si="100"/>
        <v>SINAPI 96300</v>
      </c>
      <c r="B6413" s="367" t="s">
        <v>8324</v>
      </c>
      <c r="C6413" s="367" t="s">
        <v>21025</v>
      </c>
      <c r="D6413" s="368" t="s">
        <v>21026</v>
      </c>
      <c r="E6413" s="367" t="s">
        <v>8344</v>
      </c>
      <c r="F6413" s="367" t="s">
        <v>21027</v>
      </c>
      <c r="G6413" s="367" t="s">
        <v>21027</v>
      </c>
    </row>
    <row r="6414" spans="1:7" ht="22.5">
      <c r="A6414" s="366" t="str">
        <f t="shared" si="100"/>
        <v>SINAPI 96301</v>
      </c>
      <c r="B6414" s="367" t="s">
        <v>8324</v>
      </c>
      <c r="C6414" s="367" t="s">
        <v>21028</v>
      </c>
      <c r="D6414" s="368" t="s">
        <v>21029</v>
      </c>
      <c r="E6414" s="367" t="s">
        <v>8344</v>
      </c>
      <c r="F6414" s="367" t="s">
        <v>21030</v>
      </c>
      <c r="G6414" s="367" t="s">
        <v>21030</v>
      </c>
    </row>
    <row r="6415" spans="1:7" ht="22.5">
      <c r="A6415" s="366" t="str">
        <f t="shared" si="100"/>
        <v>SINAPI 96304</v>
      </c>
      <c r="B6415" s="367" t="s">
        <v>8324</v>
      </c>
      <c r="C6415" s="367" t="s">
        <v>21031</v>
      </c>
      <c r="D6415" s="368" t="s">
        <v>21032</v>
      </c>
      <c r="E6415" s="367" t="s">
        <v>8344</v>
      </c>
      <c r="F6415" s="367" t="s">
        <v>8584</v>
      </c>
      <c r="G6415" s="367" t="s">
        <v>8584</v>
      </c>
    </row>
    <row r="6416" spans="1:7" ht="22.5">
      <c r="A6416" s="366" t="str">
        <f t="shared" si="100"/>
        <v>SINAPI 96305</v>
      </c>
      <c r="B6416" s="367" t="s">
        <v>8324</v>
      </c>
      <c r="C6416" s="367" t="s">
        <v>21033</v>
      </c>
      <c r="D6416" s="368" t="s">
        <v>21034</v>
      </c>
      <c r="E6416" s="367" t="s">
        <v>8344</v>
      </c>
      <c r="F6416" s="367" t="s">
        <v>8423</v>
      </c>
      <c r="G6416" s="367" t="s">
        <v>8423</v>
      </c>
    </row>
    <row r="6417" spans="1:7" ht="22.5">
      <c r="A6417" s="366" t="str">
        <f t="shared" si="100"/>
        <v>SINAPI 96306</v>
      </c>
      <c r="B6417" s="367" t="s">
        <v>8324</v>
      </c>
      <c r="C6417" s="367" t="s">
        <v>21035</v>
      </c>
      <c r="D6417" s="368" t="s">
        <v>21036</v>
      </c>
      <c r="E6417" s="367" t="s">
        <v>8344</v>
      </c>
      <c r="F6417" s="367" t="s">
        <v>9763</v>
      </c>
      <c r="G6417" s="367" t="s">
        <v>9763</v>
      </c>
    </row>
    <row r="6418" spans="1:7" ht="22.5">
      <c r="A6418" s="366" t="str">
        <f t="shared" si="100"/>
        <v>SINAPI 96307</v>
      </c>
      <c r="B6418" s="367" t="s">
        <v>8324</v>
      </c>
      <c r="C6418" s="367" t="s">
        <v>21037</v>
      </c>
      <c r="D6418" s="368" t="s">
        <v>21038</v>
      </c>
      <c r="E6418" s="367" t="s">
        <v>8344</v>
      </c>
      <c r="F6418" s="367" t="s">
        <v>16400</v>
      </c>
      <c r="G6418" s="367" t="s">
        <v>16400</v>
      </c>
    </row>
    <row r="6419" spans="1:7" ht="22.5">
      <c r="A6419" s="366" t="str">
        <f t="shared" si="100"/>
        <v>SINAPI 96457</v>
      </c>
      <c r="B6419" s="367" t="s">
        <v>8324</v>
      </c>
      <c r="C6419" s="367" t="s">
        <v>21039</v>
      </c>
      <c r="D6419" s="368" t="s">
        <v>21040</v>
      </c>
      <c r="E6419" s="367" t="s">
        <v>8344</v>
      </c>
      <c r="F6419" s="367" t="s">
        <v>13157</v>
      </c>
      <c r="G6419" s="367" t="s">
        <v>13157</v>
      </c>
    </row>
    <row r="6420" spans="1:7" ht="22.5">
      <c r="A6420" s="366" t="str">
        <f t="shared" si="100"/>
        <v>SINAPI 96458</v>
      </c>
      <c r="B6420" s="367" t="s">
        <v>8324</v>
      </c>
      <c r="C6420" s="367" t="s">
        <v>21041</v>
      </c>
      <c r="D6420" s="368" t="s">
        <v>21042</v>
      </c>
      <c r="E6420" s="367" t="s">
        <v>8344</v>
      </c>
      <c r="F6420" s="367" t="s">
        <v>21043</v>
      </c>
      <c r="G6420" s="367" t="s">
        <v>21043</v>
      </c>
    </row>
    <row r="6421" spans="1:7" ht="22.5">
      <c r="A6421" s="366" t="str">
        <f t="shared" si="100"/>
        <v>SINAPI 96459</v>
      </c>
      <c r="B6421" s="367" t="s">
        <v>8324</v>
      </c>
      <c r="C6421" s="367" t="s">
        <v>21044</v>
      </c>
      <c r="D6421" s="368" t="s">
        <v>21045</v>
      </c>
      <c r="E6421" s="367" t="s">
        <v>8344</v>
      </c>
      <c r="F6421" s="367" t="s">
        <v>10518</v>
      </c>
      <c r="G6421" s="367" t="s">
        <v>10518</v>
      </c>
    </row>
    <row r="6422" spans="1:7" ht="22.5">
      <c r="A6422" s="366" t="str">
        <f t="shared" si="100"/>
        <v>SINAPI 96460</v>
      </c>
      <c r="B6422" s="367" t="s">
        <v>8324</v>
      </c>
      <c r="C6422" s="367" t="s">
        <v>21046</v>
      </c>
      <c r="D6422" s="368" t="s">
        <v>21047</v>
      </c>
      <c r="E6422" s="367" t="s">
        <v>8344</v>
      </c>
      <c r="F6422" s="367" t="s">
        <v>21048</v>
      </c>
      <c r="G6422" s="367" t="s">
        <v>21048</v>
      </c>
    </row>
    <row r="6423" spans="1:7" ht="22.5">
      <c r="A6423" s="366" t="str">
        <f t="shared" si="100"/>
        <v>SINAPI 98760</v>
      </c>
      <c r="B6423" s="367" t="s">
        <v>8324</v>
      </c>
      <c r="C6423" s="367" t="s">
        <v>21049</v>
      </c>
      <c r="D6423" s="368" t="s">
        <v>21050</v>
      </c>
      <c r="E6423" s="367" t="s">
        <v>8344</v>
      </c>
      <c r="F6423" s="367" t="s">
        <v>14827</v>
      </c>
      <c r="G6423" s="367" t="s">
        <v>14827</v>
      </c>
    </row>
    <row r="6424" spans="1:7" ht="22.5">
      <c r="A6424" s="366" t="str">
        <f t="shared" si="100"/>
        <v>SINAPI 98761</v>
      </c>
      <c r="B6424" s="367" t="s">
        <v>8324</v>
      </c>
      <c r="C6424" s="367" t="s">
        <v>21051</v>
      </c>
      <c r="D6424" s="368" t="s">
        <v>21052</v>
      </c>
      <c r="E6424" s="367" t="s">
        <v>8344</v>
      </c>
      <c r="F6424" s="367" t="s">
        <v>8423</v>
      </c>
      <c r="G6424" s="367" t="s">
        <v>8423</v>
      </c>
    </row>
    <row r="6425" spans="1:7" ht="22.5">
      <c r="A6425" s="366" t="str">
        <f t="shared" si="100"/>
        <v>SINAPI 98762</v>
      </c>
      <c r="B6425" s="367" t="s">
        <v>8324</v>
      </c>
      <c r="C6425" s="367" t="s">
        <v>21053</v>
      </c>
      <c r="D6425" s="368" t="s">
        <v>21054</v>
      </c>
      <c r="E6425" s="367" t="s">
        <v>8344</v>
      </c>
      <c r="F6425" s="367" t="s">
        <v>8449</v>
      </c>
      <c r="G6425" s="367" t="s">
        <v>8449</v>
      </c>
    </row>
    <row r="6426" spans="1:7" ht="22.5">
      <c r="A6426" s="366" t="str">
        <f t="shared" si="100"/>
        <v>SINAPI 98763</v>
      </c>
      <c r="B6426" s="367" t="s">
        <v>8324</v>
      </c>
      <c r="C6426" s="367" t="s">
        <v>21055</v>
      </c>
      <c r="D6426" s="368" t="s">
        <v>21056</v>
      </c>
      <c r="E6426" s="367" t="s">
        <v>8344</v>
      </c>
      <c r="F6426" s="367" t="s">
        <v>15835</v>
      </c>
      <c r="G6426" s="367" t="s">
        <v>15835</v>
      </c>
    </row>
    <row r="6427" spans="1:7" ht="22.5">
      <c r="A6427" s="366" t="str">
        <f t="shared" si="100"/>
        <v>SINAPI 99829</v>
      </c>
      <c r="B6427" s="367" t="s">
        <v>8324</v>
      </c>
      <c r="C6427" s="367" t="s">
        <v>21057</v>
      </c>
      <c r="D6427" s="368" t="s">
        <v>21058</v>
      </c>
      <c r="E6427" s="367" t="s">
        <v>8344</v>
      </c>
      <c r="F6427" s="367" t="s">
        <v>14766</v>
      </c>
      <c r="G6427" s="367" t="s">
        <v>14766</v>
      </c>
    </row>
    <row r="6428" spans="1:7" ht="22.5">
      <c r="A6428" s="366" t="str">
        <f t="shared" si="100"/>
        <v>SINAPI 99830</v>
      </c>
      <c r="B6428" s="367" t="s">
        <v>8324</v>
      </c>
      <c r="C6428" s="367" t="s">
        <v>21059</v>
      </c>
      <c r="D6428" s="368" t="s">
        <v>21060</v>
      </c>
      <c r="E6428" s="367" t="s">
        <v>8344</v>
      </c>
      <c r="F6428" s="367" t="s">
        <v>8423</v>
      </c>
      <c r="G6428" s="367" t="s">
        <v>8423</v>
      </c>
    </row>
    <row r="6429" spans="1:7" ht="22.5">
      <c r="A6429" s="366" t="str">
        <f t="shared" si="100"/>
        <v>SINAPI 99831</v>
      </c>
      <c r="B6429" s="367" t="s">
        <v>8324</v>
      </c>
      <c r="C6429" s="367" t="s">
        <v>21061</v>
      </c>
      <c r="D6429" s="368" t="s">
        <v>21062</v>
      </c>
      <c r="E6429" s="367" t="s">
        <v>8344</v>
      </c>
      <c r="F6429" s="367" t="s">
        <v>14760</v>
      </c>
      <c r="G6429" s="367" t="s">
        <v>14760</v>
      </c>
    </row>
    <row r="6430" spans="1:7" ht="22.5">
      <c r="A6430" s="366" t="str">
        <f t="shared" si="100"/>
        <v>SINAPI 99832</v>
      </c>
      <c r="B6430" s="367" t="s">
        <v>8324</v>
      </c>
      <c r="C6430" s="367" t="s">
        <v>21063</v>
      </c>
      <c r="D6430" s="368" t="s">
        <v>21064</v>
      </c>
      <c r="E6430" s="367" t="s">
        <v>8344</v>
      </c>
      <c r="F6430" s="367" t="s">
        <v>8375</v>
      </c>
      <c r="G6430" s="367" t="s">
        <v>8375</v>
      </c>
    </row>
    <row r="6431" spans="1:7" ht="22.5">
      <c r="A6431" s="366" t="str">
        <f t="shared" si="100"/>
        <v>SINAPI 100637</v>
      </c>
      <c r="B6431" s="367" t="s">
        <v>8324</v>
      </c>
      <c r="C6431" s="367" t="s">
        <v>21065</v>
      </c>
      <c r="D6431" s="368" t="s">
        <v>21066</v>
      </c>
      <c r="E6431" s="367" t="s">
        <v>8344</v>
      </c>
      <c r="F6431" s="367" t="s">
        <v>21067</v>
      </c>
      <c r="G6431" s="367" t="s">
        <v>21067</v>
      </c>
    </row>
    <row r="6432" spans="1:7">
      <c r="A6432" s="366" t="str">
        <f t="shared" si="100"/>
        <v>SINAPI 100638</v>
      </c>
      <c r="B6432" s="367" t="s">
        <v>8324</v>
      </c>
      <c r="C6432" s="367" t="s">
        <v>21068</v>
      </c>
      <c r="D6432" s="368" t="s">
        <v>21069</v>
      </c>
      <c r="E6432" s="367" t="s">
        <v>8344</v>
      </c>
      <c r="F6432" s="367" t="s">
        <v>8824</v>
      </c>
      <c r="G6432" s="367" t="s">
        <v>8824</v>
      </c>
    </row>
    <row r="6433" spans="1:7" ht="22.5">
      <c r="A6433" s="366" t="str">
        <f t="shared" si="100"/>
        <v>SINAPI 100639</v>
      </c>
      <c r="B6433" s="367" t="s">
        <v>8324</v>
      </c>
      <c r="C6433" s="367" t="s">
        <v>21070</v>
      </c>
      <c r="D6433" s="368" t="s">
        <v>21071</v>
      </c>
      <c r="E6433" s="367" t="s">
        <v>8344</v>
      </c>
      <c r="F6433" s="367" t="s">
        <v>21072</v>
      </c>
      <c r="G6433" s="367" t="s">
        <v>21072</v>
      </c>
    </row>
    <row r="6434" spans="1:7" ht="22.5">
      <c r="A6434" s="366" t="str">
        <f t="shared" si="100"/>
        <v>SINAPI 100640</v>
      </c>
      <c r="B6434" s="367" t="s">
        <v>8324</v>
      </c>
      <c r="C6434" s="367" t="s">
        <v>21073</v>
      </c>
      <c r="D6434" s="368" t="s">
        <v>21074</v>
      </c>
      <c r="E6434" s="367" t="s">
        <v>8344</v>
      </c>
      <c r="F6434" s="367" t="s">
        <v>21075</v>
      </c>
      <c r="G6434" s="367" t="s">
        <v>21075</v>
      </c>
    </row>
    <row r="6435" spans="1:7">
      <c r="A6435" s="366" t="str">
        <f t="shared" si="100"/>
        <v>SINAPI 100643</v>
      </c>
      <c r="B6435" s="367" t="s">
        <v>8324</v>
      </c>
      <c r="C6435" s="367" t="s">
        <v>21076</v>
      </c>
      <c r="D6435" s="368" t="s">
        <v>21077</v>
      </c>
      <c r="E6435" s="367" t="s">
        <v>8344</v>
      </c>
      <c r="F6435" s="367" t="s">
        <v>21078</v>
      </c>
      <c r="G6435" s="367" t="s">
        <v>21078</v>
      </c>
    </row>
    <row r="6436" spans="1:7">
      <c r="A6436" s="366" t="str">
        <f t="shared" si="100"/>
        <v>SINAPI 100644</v>
      </c>
      <c r="B6436" s="367" t="s">
        <v>8324</v>
      </c>
      <c r="C6436" s="367" t="s">
        <v>21079</v>
      </c>
      <c r="D6436" s="368" t="s">
        <v>21080</v>
      </c>
      <c r="E6436" s="367" t="s">
        <v>8344</v>
      </c>
      <c r="F6436" s="367" t="s">
        <v>21081</v>
      </c>
      <c r="G6436" s="367" t="s">
        <v>21081</v>
      </c>
    </row>
    <row r="6437" spans="1:7">
      <c r="A6437" s="366" t="str">
        <f t="shared" si="100"/>
        <v>SINAPI 100645</v>
      </c>
      <c r="B6437" s="367" t="s">
        <v>8324</v>
      </c>
      <c r="C6437" s="367" t="s">
        <v>21082</v>
      </c>
      <c r="D6437" s="368" t="s">
        <v>21083</v>
      </c>
      <c r="E6437" s="367" t="s">
        <v>8344</v>
      </c>
      <c r="F6437" s="367" t="s">
        <v>21084</v>
      </c>
      <c r="G6437" s="367" t="s">
        <v>21084</v>
      </c>
    </row>
    <row r="6438" spans="1:7">
      <c r="A6438" s="366" t="str">
        <f t="shared" si="100"/>
        <v>SINAPI 100646</v>
      </c>
      <c r="B6438" s="367" t="s">
        <v>8324</v>
      </c>
      <c r="C6438" s="367" t="s">
        <v>21085</v>
      </c>
      <c r="D6438" s="368" t="s">
        <v>21086</v>
      </c>
      <c r="E6438" s="367" t="s">
        <v>8344</v>
      </c>
      <c r="F6438" s="367" t="s">
        <v>21087</v>
      </c>
      <c r="G6438" s="367" t="s">
        <v>21087</v>
      </c>
    </row>
    <row r="6439" spans="1:7">
      <c r="A6439" s="366" t="str">
        <f t="shared" si="100"/>
        <v>SINAPI 55960</v>
      </c>
      <c r="B6439" s="367" t="s">
        <v>8324</v>
      </c>
      <c r="C6439" s="367" t="s">
        <v>21088</v>
      </c>
      <c r="D6439" s="368" t="s">
        <v>21089</v>
      </c>
      <c r="E6439" s="367" t="s">
        <v>8464</v>
      </c>
      <c r="F6439" s="367" t="s">
        <v>21090</v>
      </c>
      <c r="G6439" s="367" t="s">
        <v>9956</v>
      </c>
    </row>
    <row r="6440" spans="1:7" ht="22.5">
      <c r="A6440" s="366" t="str">
        <f t="shared" si="100"/>
        <v>SINAPI 92259</v>
      </c>
      <c r="B6440" s="367" t="s">
        <v>8324</v>
      </c>
      <c r="C6440" s="367" t="s">
        <v>21091</v>
      </c>
      <c r="D6440" s="368" t="s">
        <v>21092</v>
      </c>
      <c r="E6440" s="367" t="s">
        <v>8327</v>
      </c>
      <c r="F6440" s="367" t="s">
        <v>21093</v>
      </c>
      <c r="G6440" s="367" t="s">
        <v>21094</v>
      </c>
    </row>
    <row r="6441" spans="1:7" ht="22.5">
      <c r="A6441" s="366" t="str">
        <f t="shared" si="100"/>
        <v>SINAPI 92260</v>
      </c>
      <c r="B6441" s="367" t="s">
        <v>8324</v>
      </c>
      <c r="C6441" s="367" t="s">
        <v>21095</v>
      </c>
      <c r="D6441" s="368" t="s">
        <v>21096</v>
      </c>
      <c r="E6441" s="367" t="s">
        <v>8327</v>
      </c>
      <c r="F6441" s="367" t="s">
        <v>21097</v>
      </c>
      <c r="G6441" s="367" t="s">
        <v>21098</v>
      </c>
    </row>
    <row r="6442" spans="1:7" ht="22.5">
      <c r="A6442" s="366" t="str">
        <f t="shared" si="100"/>
        <v>SINAPI 92261</v>
      </c>
      <c r="B6442" s="367" t="s">
        <v>8324</v>
      </c>
      <c r="C6442" s="367" t="s">
        <v>21099</v>
      </c>
      <c r="D6442" s="368" t="s">
        <v>21100</v>
      </c>
      <c r="E6442" s="367" t="s">
        <v>8327</v>
      </c>
      <c r="F6442" s="367" t="s">
        <v>21101</v>
      </c>
      <c r="G6442" s="367" t="s">
        <v>21102</v>
      </c>
    </row>
    <row r="6443" spans="1:7" ht="22.5">
      <c r="A6443" s="366" t="str">
        <f t="shared" si="100"/>
        <v>SINAPI 92262</v>
      </c>
      <c r="B6443" s="367" t="s">
        <v>8324</v>
      </c>
      <c r="C6443" s="367" t="s">
        <v>21103</v>
      </c>
      <c r="D6443" s="368" t="s">
        <v>21104</v>
      </c>
      <c r="E6443" s="367" t="s">
        <v>8327</v>
      </c>
      <c r="F6443" s="367" t="s">
        <v>21105</v>
      </c>
      <c r="G6443" s="367" t="s">
        <v>21106</v>
      </c>
    </row>
    <row r="6444" spans="1:7" ht="22.5">
      <c r="A6444" s="366" t="str">
        <f t="shared" si="100"/>
        <v>SINAPI 92539</v>
      </c>
      <c r="B6444" s="367" t="s">
        <v>8324</v>
      </c>
      <c r="C6444" s="367" t="s">
        <v>21107</v>
      </c>
      <c r="D6444" s="368" t="s">
        <v>21108</v>
      </c>
      <c r="E6444" s="367" t="s">
        <v>8464</v>
      </c>
      <c r="F6444" s="367" t="s">
        <v>21109</v>
      </c>
      <c r="G6444" s="367" t="s">
        <v>21110</v>
      </c>
    </row>
    <row r="6445" spans="1:7" ht="22.5">
      <c r="A6445" s="366" t="str">
        <f t="shared" si="100"/>
        <v>SINAPI 92540</v>
      </c>
      <c r="B6445" s="367" t="s">
        <v>8324</v>
      </c>
      <c r="C6445" s="367" t="s">
        <v>21111</v>
      </c>
      <c r="D6445" s="368" t="s">
        <v>21112</v>
      </c>
      <c r="E6445" s="367" t="s">
        <v>8464</v>
      </c>
      <c r="F6445" s="367" t="s">
        <v>21113</v>
      </c>
      <c r="G6445" s="367" t="s">
        <v>21114</v>
      </c>
    </row>
    <row r="6446" spans="1:7" ht="22.5">
      <c r="A6446" s="366" t="str">
        <f t="shared" si="100"/>
        <v>SINAPI 92541</v>
      </c>
      <c r="B6446" s="367" t="s">
        <v>8324</v>
      </c>
      <c r="C6446" s="367" t="s">
        <v>21115</v>
      </c>
      <c r="D6446" s="368" t="s">
        <v>21116</v>
      </c>
      <c r="E6446" s="367" t="s">
        <v>8464</v>
      </c>
      <c r="F6446" s="367" t="s">
        <v>21117</v>
      </c>
      <c r="G6446" s="367" t="s">
        <v>21118</v>
      </c>
    </row>
    <row r="6447" spans="1:7" ht="22.5">
      <c r="A6447" s="366" t="str">
        <f t="shared" si="100"/>
        <v>SINAPI 92542</v>
      </c>
      <c r="B6447" s="367" t="s">
        <v>8324</v>
      </c>
      <c r="C6447" s="367" t="s">
        <v>21119</v>
      </c>
      <c r="D6447" s="368" t="s">
        <v>21120</v>
      </c>
      <c r="E6447" s="367" t="s">
        <v>8464</v>
      </c>
      <c r="F6447" s="367" t="s">
        <v>21121</v>
      </c>
      <c r="G6447" s="367" t="s">
        <v>21122</v>
      </c>
    </row>
    <row r="6448" spans="1:7" ht="22.5">
      <c r="A6448" s="366" t="str">
        <f t="shared" si="100"/>
        <v>SINAPI 92543</v>
      </c>
      <c r="B6448" s="367" t="s">
        <v>8324</v>
      </c>
      <c r="C6448" s="367" t="s">
        <v>21123</v>
      </c>
      <c r="D6448" s="368" t="s">
        <v>21124</v>
      </c>
      <c r="E6448" s="367" t="s">
        <v>8464</v>
      </c>
      <c r="F6448" s="367" t="s">
        <v>11217</v>
      </c>
      <c r="G6448" s="367" t="s">
        <v>21125</v>
      </c>
    </row>
    <row r="6449" spans="1:7" ht="22.5">
      <c r="A6449" s="366" t="str">
        <f t="shared" si="100"/>
        <v>SINAPI 92544</v>
      </c>
      <c r="B6449" s="367" t="s">
        <v>8324</v>
      </c>
      <c r="C6449" s="367" t="s">
        <v>21126</v>
      </c>
      <c r="D6449" s="368" t="s">
        <v>21127</v>
      </c>
      <c r="E6449" s="367" t="s">
        <v>8464</v>
      </c>
      <c r="F6449" s="367" t="s">
        <v>20816</v>
      </c>
      <c r="G6449" s="367" t="s">
        <v>14539</v>
      </c>
    </row>
    <row r="6450" spans="1:7" ht="22.5">
      <c r="A6450" s="366" t="str">
        <f t="shared" si="100"/>
        <v>SINAPI 92545</v>
      </c>
      <c r="B6450" s="367" t="s">
        <v>8324</v>
      </c>
      <c r="C6450" s="367" t="s">
        <v>21128</v>
      </c>
      <c r="D6450" s="368" t="s">
        <v>21129</v>
      </c>
      <c r="E6450" s="367" t="s">
        <v>8327</v>
      </c>
      <c r="F6450" s="367" t="s">
        <v>21130</v>
      </c>
      <c r="G6450" s="367" t="s">
        <v>21131</v>
      </c>
    </row>
    <row r="6451" spans="1:7" ht="22.5">
      <c r="A6451" s="366" t="str">
        <f t="shared" si="100"/>
        <v>SINAPI 92546</v>
      </c>
      <c r="B6451" s="367" t="s">
        <v>8324</v>
      </c>
      <c r="C6451" s="367" t="s">
        <v>21132</v>
      </c>
      <c r="D6451" s="368" t="s">
        <v>21133</v>
      </c>
      <c r="E6451" s="367" t="s">
        <v>8327</v>
      </c>
      <c r="F6451" s="367" t="s">
        <v>21134</v>
      </c>
      <c r="G6451" s="367" t="s">
        <v>21135</v>
      </c>
    </row>
    <row r="6452" spans="1:7" ht="22.5">
      <c r="A6452" s="366" t="str">
        <f t="shared" si="100"/>
        <v>SINAPI 92547</v>
      </c>
      <c r="B6452" s="367" t="s">
        <v>8324</v>
      </c>
      <c r="C6452" s="367" t="s">
        <v>21136</v>
      </c>
      <c r="D6452" s="368" t="s">
        <v>21137</v>
      </c>
      <c r="E6452" s="367" t="s">
        <v>8327</v>
      </c>
      <c r="F6452" s="367" t="s">
        <v>21138</v>
      </c>
      <c r="G6452" s="367" t="s">
        <v>21139</v>
      </c>
    </row>
    <row r="6453" spans="1:7" ht="22.5">
      <c r="A6453" s="366" t="str">
        <f t="shared" si="100"/>
        <v>SINAPI 92548</v>
      </c>
      <c r="B6453" s="367" t="s">
        <v>8324</v>
      </c>
      <c r="C6453" s="367" t="s">
        <v>21140</v>
      </c>
      <c r="D6453" s="368" t="s">
        <v>21141</v>
      </c>
      <c r="E6453" s="367" t="s">
        <v>8327</v>
      </c>
      <c r="F6453" s="367" t="s">
        <v>21142</v>
      </c>
      <c r="G6453" s="367" t="s">
        <v>21143</v>
      </c>
    </row>
    <row r="6454" spans="1:7" ht="22.5">
      <c r="A6454" s="366" t="str">
        <f t="shared" si="100"/>
        <v>SINAPI 92549</v>
      </c>
      <c r="B6454" s="367" t="s">
        <v>8324</v>
      </c>
      <c r="C6454" s="367" t="s">
        <v>21144</v>
      </c>
      <c r="D6454" s="368" t="s">
        <v>21145</v>
      </c>
      <c r="E6454" s="367" t="s">
        <v>8327</v>
      </c>
      <c r="F6454" s="367" t="s">
        <v>21146</v>
      </c>
      <c r="G6454" s="367" t="s">
        <v>21147</v>
      </c>
    </row>
    <row r="6455" spans="1:7" ht="22.5">
      <c r="A6455" s="366" t="str">
        <f t="shared" si="100"/>
        <v>SINAPI 92550</v>
      </c>
      <c r="B6455" s="367" t="s">
        <v>8324</v>
      </c>
      <c r="C6455" s="367" t="s">
        <v>21148</v>
      </c>
      <c r="D6455" s="368" t="s">
        <v>21149</v>
      </c>
      <c r="E6455" s="367" t="s">
        <v>8327</v>
      </c>
      <c r="F6455" s="367" t="s">
        <v>21150</v>
      </c>
      <c r="G6455" s="367" t="s">
        <v>21151</v>
      </c>
    </row>
    <row r="6456" spans="1:7" ht="22.5">
      <c r="A6456" s="366" t="str">
        <f t="shared" si="100"/>
        <v>SINAPI 92551</v>
      </c>
      <c r="B6456" s="367" t="s">
        <v>8324</v>
      </c>
      <c r="C6456" s="367" t="s">
        <v>21152</v>
      </c>
      <c r="D6456" s="368" t="s">
        <v>21153</v>
      </c>
      <c r="E6456" s="367" t="s">
        <v>8327</v>
      </c>
      <c r="F6456" s="367" t="s">
        <v>21154</v>
      </c>
      <c r="G6456" s="367" t="s">
        <v>21155</v>
      </c>
    </row>
    <row r="6457" spans="1:7" ht="22.5">
      <c r="A6457" s="366" t="str">
        <f t="shared" si="100"/>
        <v>SINAPI 92552</v>
      </c>
      <c r="B6457" s="367" t="s">
        <v>8324</v>
      </c>
      <c r="C6457" s="367" t="s">
        <v>21156</v>
      </c>
      <c r="D6457" s="368" t="s">
        <v>21157</v>
      </c>
      <c r="E6457" s="367" t="s">
        <v>8327</v>
      </c>
      <c r="F6457" s="367" t="s">
        <v>21158</v>
      </c>
      <c r="G6457" s="367" t="s">
        <v>21159</v>
      </c>
    </row>
    <row r="6458" spans="1:7" ht="22.5">
      <c r="A6458" s="366" t="str">
        <f t="shared" si="100"/>
        <v>SINAPI 92553</v>
      </c>
      <c r="B6458" s="367" t="s">
        <v>8324</v>
      </c>
      <c r="C6458" s="367" t="s">
        <v>21160</v>
      </c>
      <c r="D6458" s="368" t="s">
        <v>21161</v>
      </c>
      <c r="E6458" s="367" t="s">
        <v>8327</v>
      </c>
      <c r="F6458" s="367" t="s">
        <v>21162</v>
      </c>
      <c r="G6458" s="367" t="s">
        <v>21163</v>
      </c>
    </row>
    <row r="6459" spans="1:7" ht="22.5">
      <c r="A6459" s="366" t="str">
        <f t="shared" si="100"/>
        <v>SINAPI 92554</v>
      </c>
      <c r="B6459" s="367" t="s">
        <v>8324</v>
      </c>
      <c r="C6459" s="367" t="s">
        <v>21164</v>
      </c>
      <c r="D6459" s="368" t="s">
        <v>21165</v>
      </c>
      <c r="E6459" s="367" t="s">
        <v>8327</v>
      </c>
      <c r="F6459" s="367" t="s">
        <v>21166</v>
      </c>
      <c r="G6459" s="367" t="s">
        <v>21167</v>
      </c>
    </row>
    <row r="6460" spans="1:7" ht="22.5">
      <c r="A6460" s="366" t="str">
        <f t="shared" si="100"/>
        <v>SINAPI 92555</v>
      </c>
      <c r="B6460" s="367" t="s">
        <v>8324</v>
      </c>
      <c r="C6460" s="367" t="s">
        <v>21168</v>
      </c>
      <c r="D6460" s="368" t="s">
        <v>21169</v>
      </c>
      <c r="E6460" s="367" t="s">
        <v>8327</v>
      </c>
      <c r="F6460" s="367" t="s">
        <v>21170</v>
      </c>
      <c r="G6460" s="367" t="s">
        <v>21171</v>
      </c>
    </row>
    <row r="6461" spans="1:7" ht="22.5">
      <c r="A6461" s="366" t="str">
        <f t="shared" si="100"/>
        <v>SINAPI 92556</v>
      </c>
      <c r="B6461" s="367" t="s">
        <v>8324</v>
      </c>
      <c r="C6461" s="367" t="s">
        <v>21172</v>
      </c>
      <c r="D6461" s="368" t="s">
        <v>21173</v>
      </c>
      <c r="E6461" s="367" t="s">
        <v>8327</v>
      </c>
      <c r="F6461" s="367" t="s">
        <v>21174</v>
      </c>
      <c r="G6461" s="367" t="s">
        <v>21175</v>
      </c>
    </row>
    <row r="6462" spans="1:7" ht="22.5">
      <c r="A6462" s="366" t="str">
        <f t="shared" si="100"/>
        <v>SINAPI 92557</v>
      </c>
      <c r="B6462" s="367" t="s">
        <v>8324</v>
      </c>
      <c r="C6462" s="367" t="s">
        <v>21176</v>
      </c>
      <c r="D6462" s="368" t="s">
        <v>21177</v>
      </c>
      <c r="E6462" s="367" t="s">
        <v>8327</v>
      </c>
      <c r="F6462" s="367" t="s">
        <v>21178</v>
      </c>
      <c r="G6462" s="367" t="s">
        <v>21179</v>
      </c>
    </row>
    <row r="6463" spans="1:7" ht="22.5">
      <c r="A6463" s="366" t="str">
        <f t="shared" si="100"/>
        <v>SINAPI 92558</v>
      </c>
      <c r="B6463" s="367" t="s">
        <v>8324</v>
      </c>
      <c r="C6463" s="367" t="s">
        <v>21180</v>
      </c>
      <c r="D6463" s="368" t="s">
        <v>21181</v>
      </c>
      <c r="E6463" s="367" t="s">
        <v>8327</v>
      </c>
      <c r="F6463" s="367" t="s">
        <v>21182</v>
      </c>
      <c r="G6463" s="367" t="s">
        <v>21183</v>
      </c>
    </row>
    <row r="6464" spans="1:7" ht="22.5">
      <c r="A6464" s="366" t="str">
        <f t="shared" si="100"/>
        <v>SINAPI 92559</v>
      </c>
      <c r="B6464" s="367" t="s">
        <v>8324</v>
      </c>
      <c r="C6464" s="367" t="s">
        <v>21184</v>
      </c>
      <c r="D6464" s="368" t="s">
        <v>21185</v>
      </c>
      <c r="E6464" s="367" t="s">
        <v>8327</v>
      </c>
      <c r="F6464" s="367" t="s">
        <v>21186</v>
      </c>
      <c r="G6464" s="367" t="s">
        <v>21187</v>
      </c>
    </row>
    <row r="6465" spans="1:7" ht="22.5">
      <c r="A6465" s="366" t="str">
        <f t="shared" si="100"/>
        <v>SINAPI 92560</v>
      </c>
      <c r="B6465" s="367" t="s">
        <v>8324</v>
      </c>
      <c r="C6465" s="367" t="s">
        <v>21188</v>
      </c>
      <c r="D6465" s="368" t="s">
        <v>21189</v>
      </c>
      <c r="E6465" s="367" t="s">
        <v>8327</v>
      </c>
      <c r="F6465" s="367" t="s">
        <v>21190</v>
      </c>
      <c r="G6465" s="367" t="s">
        <v>21191</v>
      </c>
    </row>
    <row r="6466" spans="1:7" ht="22.5">
      <c r="A6466" s="366" t="str">
        <f t="shared" si="100"/>
        <v>SINAPI 92561</v>
      </c>
      <c r="B6466" s="367" t="s">
        <v>8324</v>
      </c>
      <c r="C6466" s="367" t="s">
        <v>21192</v>
      </c>
      <c r="D6466" s="368" t="s">
        <v>21193</v>
      </c>
      <c r="E6466" s="367" t="s">
        <v>8327</v>
      </c>
      <c r="F6466" s="367" t="s">
        <v>21194</v>
      </c>
      <c r="G6466" s="367" t="s">
        <v>21195</v>
      </c>
    </row>
    <row r="6467" spans="1:7" ht="22.5">
      <c r="A6467" s="366" t="str">
        <f t="shared" si="100"/>
        <v>SINAPI 92562</v>
      </c>
      <c r="B6467" s="367" t="s">
        <v>8324</v>
      </c>
      <c r="C6467" s="367" t="s">
        <v>21196</v>
      </c>
      <c r="D6467" s="368" t="s">
        <v>21197</v>
      </c>
      <c r="E6467" s="367" t="s">
        <v>8327</v>
      </c>
      <c r="F6467" s="367" t="s">
        <v>21198</v>
      </c>
      <c r="G6467" s="367" t="s">
        <v>21199</v>
      </c>
    </row>
    <row r="6468" spans="1:7" ht="22.5">
      <c r="A6468" s="366" t="str">
        <f t="shared" si="100"/>
        <v>SINAPI 92563</v>
      </c>
      <c r="B6468" s="367" t="s">
        <v>8324</v>
      </c>
      <c r="C6468" s="367" t="s">
        <v>21200</v>
      </c>
      <c r="D6468" s="368" t="s">
        <v>21201</v>
      </c>
      <c r="E6468" s="367" t="s">
        <v>8327</v>
      </c>
      <c r="F6468" s="367" t="s">
        <v>21202</v>
      </c>
      <c r="G6468" s="367" t="s">
        <v>21203</v>
      </c>
    </row>
    <row r="6469" spans="1:7" ht="22.5">
      <c r="A6469" s="366" t="str">
        <f t="shared" si="100"/>
        <v>SINAPI 92564</v>
      </c>
      <c r="B6469" s="367" t="s">
        <v>8324</v>
      </c>
      <c r="C6469" s="367" t="s">
        <v>21204</v>
      </c>
      <c r="D6469" s="368" t="s">
        <v>21205</v>
      </c>
      <c r="E6469" s="367" t="s">
        <v>8327</v>
      </c>
      <c r="F6469" s="367" t="s">
        <v>21206</v>
      </c>
      <c r="G6469" s="367" t="s">
        <v>21207</v>
      </c>
    </row>
    <row r="6470" spans="1:7" ht="22.5">
      <c r="A6470" s="366" t="str">
        <f t="shared" si="100"/>
        <v>SINAPI 92565</v>
      </c>
      <c r="B6470" s="367" t="s">
        <v>8324</v>
      </c>
      <c r="C6470" s="367" t="s">
        <v>21208</v>
      </c>
      <c r="D6470" s="368" t="s">
        <v>21209</v>
      </c>
      <c r="E6470" s="367" t="s">
        <v>8464</v>
      </c>
      <c r="F6470" s="367" t="s">
        <v>21210</v>
      </c>
      <c r="G6470" s="367" t="s">
        <v>21211</v>
      </c>
    </row>
    <row r="6471" spans="1:7" ht="33.75">
      <c r="A6471" s="366" t="str">
        <f t="shared" ref="A6471:A6534" si="101">CONCATENAR</f>
        <v>SINAPI 92566</v>
      </c>
      <c r="B6471" s="367" t="s">
        <v>8324</v>
      </c>
      <c r="C6471" s="367" t="s">
        <v>21212</v>
      </c>
      <c r="D6471" s="368" t="s">
        <v>21213</v>
      </c>
      <c r="E6471" s="367" t="s">
        <v>8464</v>
      </c>
      <c r="F6471" s="367" t="s">
        <v>9506</v>
      </c>
      <c r="G6471" s="367" t="s">
        <v>21214</v>
      </c>
    </row>
    <row r="6472" spans="1:7" ht="22.5">
      <c r="A6472" s="366" t="str">
        <f t="shared" si="101"/>
        <v>SINAPI 92567</v>
      </c>
      <c r="B6472" s="367" t="s">
        <v>8324</v>
      </c>
      <c r="C6472" s="367" t="s">
        <v>21215</v>
      </c>
      <c r="D6472" s="368" t="s">
        <v>21216</v>
      </c>
      <c r="E6472" s="367" t="s">
        <v>8464</v>
      </c>
      <c r="F6472" s="367" t="s">
        <v>21217</v>
      </c>
      <c r="G6472" s="367" t="s">
        <v>21218</v>
      </c>
    </row>
    <row r="6473" spans="1:7" ht="22.5">
      <c r="A6473" s="366" t="str">
        <f t="shared" si="101"/>
        <v>SINAPI 100379</v>
      </c>
      <c r="B6473" s="367" t="s">
        <v>8324</v>
      </c>
      <c r="C6473" s="367" t="s">
        <v>21219</v>
      </c>
      <c r="D6473" s="368" t="s">
        <v>21220</v>
      </c>
      <c r="E6473" s="367" t="s">
        <v>8464</v>
      </c>
      <c r="F6473" s="367" t="s">
        <v>21210</v>
      </c>
      <c r="G6473" s="367" t="s">
        <v>21211</v>
      </c>
    </row>
    <row r="6474" spans="1:7" ht="33.75">
      <c r="A6474" s="366" t="str">
        <f t="shared" si="101"/>
        <v>SINAPI 100380</v>
      </c>
      <c r="B6474" s="367" t="s">
        <v>8324</v>
      </c>
      <c r="C6474" s="367" t="s">
        <v>21221</v>
      </c>
      <c r="D6474" s="368" t="s">
        <v>21222</v>
      </c>
      <c r="E6474" s="367" t="s">
        <v>8464</v>
      </c>
      <c r="F6474" s="367" t="s">
        <v>21223</v>
      </c>
      <c r="G6474" s="367" t="s">
        <v>21224</v>
      </c>
    </row>
    <row r="6475" spans="1:7" ht="33.75">
      <c r="A6475" s="366" t="str">
        <f t="shared" si="101"/>
        <v>SINAPI 100381</v>
      </c>
      <c r="B6475" s="367" t="s">
        <v>8324</v>
      </c>
      <c r="C6475" s="367" t="s">
        <v>21225</v>
      </c>
      <c r="D6475" s="368" t="s">
        <v>21226</v>
      </c>
      <c r="E6475" s="367" t="s">
        <v>8464</v>
      </c>
      <c r="F6475" s="367" t="s">
        <v>21227</v>
      </c>
      <c r="G6475" s="367" t="s">
        <v>21228</v>
      </c>
    </row>
    <row r="6476" spans="1:7" ht="33.75">
      <c r="A6476" s="366" t="str">
        <f t="shared" si="101"/>
        <v>SINAPI 100383</v>
      </c>
      <c r="B6476" s="367" t="s">
        <v>8324</v>
      </c>
      <c r="C6476" s="367" t="s">
        <v>21229</v>
      </c>
      <c r="D6476" s="368" t="s">
        <v>21230</v>
      </c>
      <c r="E6476" s="367" t="s">
        <v>8464</v>
      </c>
      <c r="F6476" s="367" t="s">
        <v>21231</v>
      </c>
      <c r="G6476" s="367" t="s">
        <v>19019</v>
      </c>
    </row>
    <row r="6477" spans="1:7" ht="33.75">
      <c r="A6477" s="366" t="str">
        <f t="shared" si="101"/>
        <v>SINAPI 100384</v>
      </c>
      <c r="B6477" s="367" t="s">
        <v>8324</v>
      </c>
      <c r="C6477" s="367" t="s">
        <v>21232</v>
      </c>
      <c r="D6477" s="368" t="s">
        <v>21233</v>
      </c>
      <c r="E6477" s="367" t="s">
        <v>8464</v>
      </c>
      <c r="F6477" s="367" t="s">
        <v>14024</v>
      </c>
      <c r="G6477" s="367" t="s">
        <v>12252</v>
      </c>
    </row>
    <row r="6478" spans="1:7" ht="33.75">
      <c r="A6478" s="366" t="str">
        <f t="shared" si="101"/>
        <v>SINAPI 100385</v>
      </c>
      <c r="B6478" s="367" t="s">
        <v>8324</v>
      </c>
      <c r="C6478" s="367" t="s">
        <v>21234</v>
      </c>
      <c r="D6478" s="368" t="s">
        <v>21235</v>
      </c>
      <c r="E6478" s="367" t="s">
        <v>8464</v>
      </c>
      <c r="F6478" s="367" t="s">
        <v>21217</v>
      </c>
      <c r="G6478" s="367" t="s">
        <v>21218</v>
      </c>
    </row>
    <row r="6479" spans="1:7" ht="22.5">
      <c r="A6479" s="366" t="str">
        <f t="shared" si="101"/>
        <v>SINAPI 100386</v>
      </c>
      <c r="B6479" s="367" t="s">
        <v>8324</v>
      </c>
      <c r="C6479" s="367" t="s">
        <v>21236</v>
      </c>
      <c r="D6479" s="368" t="s">
        <v>21237</v>
      </c>
      <c r="E6479" s="367" t="s">
        <v>8464</v>
      </c>
      <c r="F6479" s="367" t="s">
        <v>10019</v>
      </c>
      <c r="G6479" s="367" t="s">
        <v>21238</v>
      </c>
    </row>
    <row r="6480" spans="1:7" ht="33.75">
      <c r="A6480" s="366" t="str">
        <f t="shared" si="101"/>
        <v>SINAPI 100387</v>
      </c>
      <c r="B6480" s="367" t="s">
        <v>8324</v>
      </c>
      <c r="C6480" s="367" t="s">
        <v>21239</v>
      </c>
      <c r="D6480" s="368" t="s">
        <v>21240</v>
      </c>
      <c r="E6480" s="367" t="s">
        <v>8464</v>
      </c>
      <c r="F6480" s="367" t="s">
        <v>9675</v>
      </c>
      <c r="G6480" s="367" t="s">
        <v>21241</v>
      </c>
    </row>
    <row r="6481" spans="1:7" ht="22.5">
      <c r="A6481" s="366" t="str">
        <f t="shared" si="101"/>
        <v>SINAPI 100388</v>
      </c>
      <c r="B6481" s="367" t="s">
        <v>8324</v>
      </c>
      <c r="C6481" s="367" t="s">
        <v>21242</v>
      </c>
      <c r="D6481" s="368" t="s">
        <v>21243</v>
      </c>
      <c r="E6481" s="367" t="s">
        <v>8464</v>
      </c>
      <c r="F6481" s="367" t="s">
        <v>20462</v>
      </c>
      <c r="G6481" s="367" t="s">
        <v>15451</v>
      </c>
    </row>
    <row r="6482" spans="1:7" ht="22.5">
      <c r="A6482" s="366" t="str">
        <f t="shared" si="101"/>
        <v>SINAPI 100389</v>
      </c>
      <c r="B6482" s="367" t="s">
        <v>8324</v>
      </c>
      <c r="C6482" s="367" t="s">
        <v>21244</v>
      </c>
      <c r="D6482" s="368" t="s">
        <v>21245</v>
      </c>
      <c r="E6482" s="367" t="s">
        <v>8464</v>
      </c>
      <c r="F6482" s="367" t="s">
        <v>10859</v>
      </c>
      <c r="G6482" s="367" t="s">
        <v>16521</v>
      </c>
    </row>
    <row r="6483" spans="1:7" ht="22.5">
      <c r="A6483" s="366" t="str">
        <f t="shared" si="101"/>
        <v>SINAPI 100390</v>
      </c>
      <c r="B6483" s="367" t="s">
        <v>8324</v>
      </c>
      <c r="C6483" s="367" t="s">
        <v>21246</v>
      </c>
      <c r="D6483" s="368" t="s">
        <v>21247</v>
      </c>
      <c r="E6483" s="367" t="s">
        <v>8464</v>
      </c>
      <c r="F6483" s="367" t="s">
        <v>11311</v>
      </c>
      <c r="G6483" s="367" t="s">
        <v>8921</v>
      </c>
    </row>
    <row r="6484" spans="1:7" ht="22.5">
      <c r="A6484" s="366" t="str">
        <f t="shared" si="101"/>
        <v>SINAPI 100391</v>
      </c>
      <c r="B6484" s="367" t="s">
        <v>8324</v>
      </c>
      <c r="C6484" s="367" t="s">
        <v>21248</v>
      </c>
      <c r="D6484" s="368" t="s">
        <v>21249</v>
      </c>
      <c r="E6484" s="367" t="s">
        <v>8464</v>
      </c>
      <c r="F6484" s="367" t="s">
        <v>10320</v>
      </c>
      <c r="G6484" s="367" t="s">
        <v>10957</v>
      </c>
    </row>
    <row r="6485" spans="1:7" ht="22.5">
      <c r="A6485" s="366" t="str">
        <f t="shared" si="101"/>
        <v>SINAPI 100392</v>
      </c>
      <c r="B6485" s="367" t="s">
        <v>8324</v>
      </c>
      <c r="C6485" s="367" t="s">
        <v>21250</v>
      </c>
      <c r="D6485" s="368" t="s">
        <v>21251</v>
      </c>
      <c r="E6485" s="367" t="s">
        <v>8464</v>
      </c>
      <c r="F6485" s="367" t="s">
        <v>21252</v>
      </c>
      <c r="G6485" s="367" t="s">
        <v>10542</v>
      </c>
    </row>
    <row r="6486" spans="1:7" ht="22.5">
      <c r="A6486" s="366" t="str">
        <f t="shared" si="101"/>
        <v>SINAPI 100393</v>
      </c>
      <c r="B6486" s="367" t="s">
        <v>8324</v>
      </c>
      <c r="C6486" s="367" t="s">
        <v>21253</v>
      </c>
      <c r="D6486" s="368" t="s">
        <v>21254</v>
      </c>
      <c r="E6486" s="367" t="s">
        <v>8464</v>
      </c>
      <c r="F6486" s="367" t="s">
        <v>15633</v>
      </c>
      <c r="G6486" s="367" t="s">
        <v>12726</v>
      </c>
    </row>
    <row r="6487" spans="1:7" ht="22.5">
      <c r="A6487" s="366" t="str">
        <f t="shared" si="101"/>
        <v>SINAPI 100394</v>
      </c>
      <c r="B6487" s="367" t="s">
        <v>8324</v>
      </c>
      <c r="C6487" s="367" t="s">
        <v>21255</v>
      </c>
      <c r="D6487" s="368" t="s">
        <v>21256</v>
      </c>
      <c r="E6487" s="367" t="s">
        <v>8464</v>
      </c>
      <c r="F6487" s="367" t="s">
        <v>21257</v>
      </c>
      <c r="G6487" s="367" t="s">
        <v>21258</v>
      </c>
    </row>
    <row r="6488" spans="1:7" ht="22.5">
      <c r="A6488" s="366" t="str">
        <f t="shared" si="101"/>
        <v>SINAPI 100395</v>
      </c>
      <c r="B6488" s="367" t="s">
        <v>8324</v>
      </c>
      <c r="C6488" s="367" t="s">
        <v>21259</v>
      </c>
      <c r="D6488" s="368" t="s">
        <v>21260</v>
      </c>
      <c r="E6488" s="367" t="s">
        <v>8464</v>
      </c>
      <c r="F6488" s="367" t="s">
        <v>14063</v>
      </c>
      <c r="G6488" s="367" t="s">
        <v>21261</v>
      </c>
    </row>
    <row r="6489" spans="1:7" ht="22.5">
      <c r="A6489" s="366" t="str">
        <f t="shared" si="101"/>
        <v>SINAPI 94189</v>
      </c>
      <c r="B6489" s="367" t="s">
        <v>8324</v>
      </c>
      <c r="C6489" s="367" t="s">
        <v>21262</v>
      </c>
      <c r="D6489" s="368" t="s">
        <v>21263</v>
      </c>
      <c r="E6489" s="367" t="s">
        <v>8464</v>
      </c>
      <c r="F6489" s="367" t="s">
        <v>21264</v>
      </c>
      <c r="G6489" s="367" t="s">
        <v>11617</v>
      </c>
    </row>
    <row r="6490" spans="1:7" ht="22.5">
      <c r="A6490" s="366" t="str">
        <f t="shared" si="101"/>
        <v>SINAPI 94192</v>
      </c>
      <c r="B6490" s="367" t="s">
        <v>8324</v>
      </c>
      <c r="C6490" s="367" t="s">
        <v>21265</v>
      </c>
      <c r="D6490" s="368" t="s">
        <v>21266</v>
      </c>
      <c r="E6490" s="367" t="s">
        <v>8464</v>
      </c>
      <c r="F6490" s="367" t="s">
        <v>21267</v>
      </c>
      <c r="G6490" s="367" t="s">
        <v>21268</v>
      </c>
    </row>
    <row r="6491" spans="1:7" ht="22.5">
      <c r="A6491" s="366" t="str">
        <f t="shared" si="101"/>
        <v>SINAPI 94195</v>
      </c>
      <c r="B6491" s="367" t="s">
        <v>8324</v>
      </c>
      <c r="C6491" s="367" t="s">
        <v>21269</v>
      </c>
      <c r="D6491" s="368" t="s">
        <v>21270</v>
      </c>
      <c r="E6491" s="367" t="s">
        <v>8464</v>
      </c>
      <c r="F6491" s="367" t="s">
        <v>19523</v>
      </c>
      <c r="G6491" s="367" t="s">
        <v>16789</v>
      </c>
    </row>
    <row r="6492" spans="1:7" ht="22.5">
      <c r="A6492" s="366" t="str">
        <f t="shared" si="101"/>
        <v>SINAPI 94198</v>
      </c>
      <c r="B6492" s="367" t="s">
        <v>8324</v>
      </c>
      <c r="C6492" s="367" t="s">
        <v>21271</v>
      </c>
      <c r="D6492" s="368" t="s">
        <v>21272</v>
      </c>
      <c r="E6492" s="367" t="s">
        <v>8464</v>
      </c>
      <c r="F6492" s="367" t="s">
        <v>21273</v>
      </c>
      <c r="G6492" s="367" t="s">
        <v>21274</v>
      </c>
    </row>
    <row r="6493" spans="1:7" ht="22.5">
      <c r="A6493" s="366" t="str">
        <f t="shared" si="101"/>
        <v>SINAPI 94201</v>
      </c>
      <c r="B6493" s="367" t="s">
        <v>8324</v>
      </c>
      <c r="C6493" s="367" t="s">
        <v>21275</v>
      </c>
      <c r="D6493" s="368" t="s">
        <v>21276</v>
      </c>
      <c r="E6493" s="367" t="s">
        <v>8464</v>
      </c>
      <c r="F6493" s="367" t="s">
        <v>14217</v>
      </c>
      <c r="G6493" s="367" t="s">
        <v>17232</v>
      </c>
    </row>
    <row r="6494" spans="1:7" ht="22.5">
      <c r="A6494" s="366" t="str">
        <f t="shared" si="101"/>
        <v>SINAPI 94204</v>
      </c>
      <c r="B6494" s="367" t="s">
        <v>8324</v>
      </c>
      <c r="C6494" s="367" t="s">
        <v>21277</v>
      </c>
      <c r="D6494" s="368" t="s">
        <v>21278</v>
      </c>
      <c r="E6494" s="367" t="s">
        <v>8464</v>
      </c>
      <c r="F6494" s="367" t="s">
        <v>21279</v>
      </c>
      <c r="G6494" s="367" t="s">
        <v>21280</v>
      </c>
    </row>
    <row r="6495" spans="1:7">
      <c r="A6495" s="366" t="str">
        <f t="shared" si="101"/>
        <v>SINAPI 94224</v>
      </c>
      <c r="B6495" s="367" t="s">
        <v>8324</v>
      </c>
      <c r="C6495" s="367" t="s">
        <v>21281</v>
      </c>
      <c r="D6495" s="368" t="s">
        <v>21282</v>
      </c>
      <c r="E6495" s="367" t="s">
        <v>8523</v>
      </c>
      <c r="F6495" s="367" t="s">
        <v>9359</v>
      </c>
      <c r="G6495" s="367" t="s">
        <v>12250</v>
      </c>
    </row>
    <row r="6496" spans="1:7">
      <c r="A6496" s="366" t="str">
        <f t="shared" si="101"/>
        <v>SINAPI 94225</v>
      </c>
      <c r="B6496" s="367" t="s">
        <v>8324</v>
      </c>
      <c r="C6496" s="367" t="s">
        <v>21283</v>
      </c>
      <c r="D6496" s="368" t="s">
        <v>21284</v>
      </c>
      <c r="E6496" s="367" t="s">
        <v>8464</v>
      </c>
      <c r="F6496" s="367" t="s">
        <v>21285</v>
      </c>
      <c r="G6496" s="367" t="s">
        <v>10081</v>
      </c>
    </row>
    <row r="6497" spans="1:7" ht="22.5">
      <c r="A6497" s="366" t="str">
        <f t="shared" si="101"/>
        <v>SINAPI 94226</v>
      </c>
      <c r="B6497" s="367" t="s">
        <v>8324</v>
      </c>
      <c r="C6497" s="367" t="s">
        <v>21286</v>
      </c>
      <c r="D6497" s="368" t="s">
        <v>21287</v>
      </c>
      <c r="E6497" s="367" t="s">
        <v>8464</v>
      </c>
      <c r="F6497" s="367" t="s">
        <v>16378</v>
      </c>
      <c r="G6497" s="367" t="s">
        <v>9370</v>
      </c>
    </row>
    <row r="6498" spans="1:7">
      <c r="A6498" s="366" t="str">
        <f t="shared" si="101"/>
        <v>SINAPI 94232</v>
      </c>
      <c r="B6498" s="367" t="s">
        <v>8324</v>
      </c>
      <c r="C6498" s="367" t="s">
        <v>21288</v>
      </c>
      <c r="D6498" s="368" t="s">
        <v>21289</v>
      </c>
      <c r="E6498" s="367" t="s">
        <v>8327</v>
      </c>
      <c r="F6498" s="367" t="s">
        <v>15188</v>
      </c>
      <c r="G6498" s="367" t="s">
        <v>14145</v>
      </c>
    </row>
    <row r="6499" spans="1:7" ht="22.5">
      <c r="A6499" s="366" t="str">
        <f t="shared" si="101"/>
        <v>SINAPI 94440</v>
      </c>
      <c r="B6499" s="367" t="s">
        <v>8324</v>
      </c>
      <c r="C6499" s="367" t="s">
        <v>21290</v>
      </c>
      <c r="D6499" s="368" t="s">
        <v>21291</v>
      </c>
      <c r="E6499" s="367" t="s">
        <v>8464</v>
      </c>
      <c r="F6499" s="367" t="s">
        <v>19523</v>
      </c>
      <c r="G6499" s="367" t="s">
        <v>16789</v>
      </c>
    </row>
    <row r="6500" spans="1:7" ht="22.5">
      <c r="A6500" s="366" t="str">
        <f t="shared" si="101"/>
        <v>SINAPI 94441</v>
      </c>
      <c r="B6500" s="367" t="s">
        <v>8324</v>
      </c>
      <c r="C6500" s="367" t="s">
        <v>21292</v>
      </c>
      <c r="D6500" s="368" t="s">
        <v>21293</v>
      </c>
      <c r="E6500" s="367" t="s">
        <v>8464</v>
      </c>
      <c r="F6500" s="367" t="s">
        <v>21273</v>
      </c>
      <c r="G6500" s="367" t="s">
        <v>21274</v>
      </c>
    </row>
    <row r="6501" spans="1:7" ht="22.5">
      <c r="A6501" s="366" t="str">
        <f t="shared" si="101"/>
        <v>SINAPI 94442</v>
      </c>
      <c r="B6501" s="367" t="s">
        <v>8324</v>
      </c>
      <c r="C6501" s="367" t="s">
        <v>21294</v>
      </c>
      <c r="D6501" s="368" t="s">
        <v>21295</v>
      </c>
      <c r="E6501" s="367" t="s">
        <v>8464</v>
      </c>
      <c r="F6501" s="367" t="s">
        <v>19523</v>
      </c>
      <c r="G6501" s="367" t="s">
        <v>16789</v>
      </c>
    </row>
    <row r="6502" spans="1:7" ht="22.5">
      <c r="A6502" s="366" t="str">
        <f t="shared" si="101"/>
        <v>SINAPI 94443</v>
      </c>
      <c r="B6502" s="367" t="s">
        <v>8324</v>
      </c>
      <c r="C6502" s="367" t="s">
        <v>21296</v>
      </c>
      <c r="D6502" s="368" t="s">
        <v>21297</v>
      </c>
      <c r="E6502" s="367" t="s">
        <v>8464</v>
      </c>
      <c r="F6502" s="367" t="s">
        <v>21273</v>
      </c>
      <c r="G6502" s="367" t="s">
        <v>21274</v>
      </c>
    </row>
    <row r="6503" spans="1:7" ht="22.5">
      <c r="A6503" s="366" t="str">
        <f t="shared" si="101"/>
        <v>SINAPI 94445</v>
      </c>
      <c r="B6503" s="367" t="s">
        <v>8324</v>
      </c>
      <c r="C6503" s="367" t="s">
        <v>21298</v>
      </c>
      <c r="D6503" s="368" t="s">
        <v>21299</v>
      </c>
      <c r="E6503" s="367" t="s">
        <v>8464</v>
      </c>
      <c r="F6503" s="367" t="s">
        <v>14217</v>
      </c>
      <c r="G6503" s="367" t="s">
        <v>17232</v>
      </c>
    </row>
    <row r="6504" spans="1:7" ht="22.5">
      <c r="A6504" s="366" t="str">
        <f t="shared" si="101"/>
        <v>SINAPI 94446</v>
      </c>
      <c r="B6504" s="367" t="s">
        <v>8324</v>
      </c>
      <c r="C6504" s="367" t="s">
        <v>21300</v>
      </c>
      <c r="D6504" s="368" t="s">
        <v>21301</v>
      </c>
      <c r="E6504" s="367" t="s">
        <v>8464</v>
      </c>
      <c r="F6504" s="367" t="s">
        <v>21279</v>
      </c>
      <c r="G6504" s="367" t="s">
        <v>21280</v>
      </c>
    </row>
    <row r="6505" spans="1:7" ht="22.5">
      <c r="A6505" s="366" t="str">
        <f t="shared" si="101"/>
        <v>SINAPI 94447</v>
      </c>
      <c r="B6505" s="367" t="s">
        <v>8324</v>
      </c>
      <c r="C6505" s="367" t="s">
        <v>21302</v>
      </c>
      <c r="D6505" s="368" t="s">
        <v>21303</v>
      </c>
      <c r="E6505" s="367" t="s">
        <v>8464</v>
      </c>
      <c r="F6505" s="367" t="s">
        <v>14217</v>
      </c>
      <c r="G6505" s="367" t="s">
        <v>17232</v>
      </c>
    </row>
    <row r="6506" spans="1:7" ht="22.5">
      <c r="A6506" s="366" t="str">
        <f t="shared" si="101"/>
        <v>SINAPI 94448</v>
      </c>
      <c r="B6506" s="367" t="s">
        <v>8324</v>
      </c>
      <c r="C6506" s="367" t="s">
        <v>21304</v>
      </c>
      <c r="D6506" s="368" t="s">
        <v>21305</v>
      </c>
      <c r="E6506" s="367" t="s">
        <v>8464</v>
      </c>
      <c r="F6506" s="367" t="s">
        <v>21279</v>
      </c>
      <c r="G6506" s="367" t="s">
        <v>21280</v>
      </c>
    </row>
    <row r="6507" spans="1:7" ht="22.5">
      <c r="A6507" s="366" t="str">
        <f t="shared" si="101"/>
        <v>SINAPI 94207</v>
      </c>
      <c r="B6507" s="367" t="s">
        <v>8324</v>
      </c>
      <c r="C6507" s="367" t="s">
        <v>21306</v>
      </c>
      <c r="D6507" s="368" t="s">
        <v>21307</v>
      </c>
      <c r="E6507" s="367" t="s">
        <v>8464</v>
      </c>
      <c r="F6507" s="367" t="s">
        <v>21308</v>
      </c>
      <c r="G6507" s="367" t="s">
        <v>21309</v>
      </c>
    </row>
    <row r="6508" spans="1:7" ht="22.5">
      <c r="A6508" s="366" t="str">
        <f t="shared" si="101"/>
        <v>SINAPI 94210</v>
      </c>
      <c r="B6508" s="367" t="s">
        <v>8324</v>
      </c>
      <c r="C6508" s="367" t="s">
        <v>21310</v>
      </c>
      <c r="D6508" s="368" t="s">
        <v>21311</v>
      </c>
      <c r="E6508" s="367" t="s">
        <v>8464</v>
      </c>
      <c r="F6508" s="367" t="s">
        <v>21312</v>
      </c>
      <c r="G6508" s="367" t="s">
        <v>21313</v>
      </c>
    </row>
    <row r="6509" spans="1:7" ht="22.5">
      <c r="A6509" s="366" t="str">
        <f t="shared" si="101"/>
        <v>SINAPI 94218</v>
      </c>
      <c r="B6509" s="367" t="s">
        <v>8324</v>
      </c>
      <c r="C6509" s="367" t="s">
        <v>21314</v>
      </c>
      <c r="D6509" s="368" t="s">
        <v>21315</v>
      </c>
      <c r="E6509" s="367" t="s">
        <v>8464</v>
      </c>
      <c r="F6509" s="367" t="s">
        <v>9034</v>
      </c>
      <c r="G6509" s="367" t="s">
        <v>21316</v>
      </c>
    </row>
    <row r="6510" spans="1:7">
      <c r="A6510" s="366" t="str">
        <f t="shared" si="101"/>
        <v>SINAPI 94213</v>
      </c>
      <c r="B6510" s="367" t="s">
        <v>8324</v>
      </c>
      <c r="C6510" s="367" t="s">
        <v>21317</v>
      </c>
      <c r="D6510" s="368" t="s">
        <v>21318</v>
      </c>
      <c r="E6510" s="367" t="s">
        <v>8464</v>
      </c>
      <c r="F6510" s="367" t="s">
        <v>16799</v>
      </c>
      <c r="G6510" s="367" t="s">
        <v>21319</v>
      </c>
    </row>
    <row r="6511" spans="1:7" ht="22.5">
      <c r="A6511" s="366" t="str">
        <f t="shared" si="101"/>
        <v>SINAPI 94216</v>
      </c>
      <c r="B6511" s="367" t="s">
        <v>8324</v>
      </c>
      <c r="C6511" s="367" t="s">
        <v>21320</v>
      </c>
      <c r="D6511" s="368" t="s">
        <v>21321</v>
      </c>
      <c r="E6511" s="367" t="s">
        <v>8464</v>
      </c>
      <c r="F6511" s="367" t="s">
        <v>21322</v>
      </c>
      <c r="G6511" s="367" t="s">
        <v>21323</v>
      </c>
    </row>
    <row r="6512" spans="1:7" ht="22.5">
      <c r="A6512" s="366" t="str">
        <f t="shared" si="101"/>
        <v>SINAPI 94219</v>
      </c>
      <c r="B6512" s="367" t="s">
        <v>8324</v>
      </c>
      <c r="C6512" s="367" t="s">
        <v>21324</v>
      </c>
      <c r="D6512" s="368" t="s">
        <v>21325</v>
      </c>
      <c r="E6512" s="367" t="s">
        <v>8523</v>
      </c>
      <c r="F6512" s="367" t="s">
        <v>21326</v>
      </c>
      <c r="G6512" s="367" t="s">
        <v>21327</v>
      </c>
    </row>
    <row r="6513" spans="1:7" ht="22.5">
      <c r="A6513" s="366" t="str">
        <f t="shared" si="101"/>
        <v>SINAPI 94220</v>
      </c>
      <c r="B6513" s="367" t="s">
        <v>8324</v>
      </c>
      <c r="C6513" s="367" t="s">
        <v>21328</v>
      </c>
      <c r="D6513" s="368" t="s">
        <v>21329</v>
      </c>
      <c r="E6513" s="367" t="s">
        <v>8523</v>
      </c>
      <c r="F6513" s="367" t="s">
        <v>21330</v>
      </c>
      <c r="G6513" s="367" t="s">
        <v>21331</v>
      </c>
    </row>
    <row r="6514" spans="1:7" ht="22.5">
      <c r="A6514" s="366" t="str">
        <f t="shared" si="101"/>
        <v>SINAPI 94221</v>
      </c>
      <c r="B6514" s="367" t="s">
        <v>8324</v>
      </c>
      <c r="C6514" s="367" t="s">
        <v>21332</v>
      </c>
      <c r="D6514" s="368" t="s">
        <v>21333</v>
      </c>
      <c r="E6514" s="367" t="s">
        <v>8523</v>
      </c>
      <c r="F6514" s="367" t="s">
        <v>21334</v>
      </c>
      <c r="G6514" s="367" t="s">
        <v>15053</v>
      </c>
    </row>
    <row r="6515" spans="1:7" ht="22.5">
      <c r="A6515" s="366" t="str">
        <f t="shared" si="101"/>
        <v>SINAPI 94222</v>
      </c>
      <c r="B6515" s="367" t="s">
        <v>8324</v>
      </c>
      <c r="C6515" s="367" t="s">
        <v>21335</v>
      </c>
      <c r="D6515" s="368" t="s">
        <v>21336</v>
      </c>
      <c r="E6515" s="367" t="s">
        <v>8523</v>
      </c>
      <c r="F6515" s="367" t="s">
        <v>21337</v>
      </c>
      <c r="G6515" s="367" t="s">
        <v>21338</v>
      </c>
    </row>
    <row r="6516" spans="1:7" ht="22.5">
      <c r="A6516" s="366" t="str">
        <f t="shared" si="101"/>
        <v>SINAPI 94223</v>
      </c>
      <c r="B6516" s="367" t="s">
        <v>8324</v>
      </c>
      <c r="C6516" s="367" t="s">
        <v>21339</v>
      </c>
      <c r="D6516" s="368" t="s">
        <v>21340</v>
      </c>
      <c r="E6516" s="367" t="s">
        <v>8523</v>
      </c>
      <c r="F6516" s="367" t="s">
        <v>21341</v>
      </c>
      <c r="G6516" s="367" t="s">
        <v>21342</v>
      </c>
    </row>
    <row r="6517" spans="1:7" ht="22.5">
      <c r="A6517" s="366" t="str">
        <f t="shared" si="101"/>
        <v>SINAPI 94451</v>
      </c>
      <c r="B6517" s="367" t="s">
        <v>8324</v>
      </c>
      <c r="C6517" s="367" t="s">
        <v>21343</v>
      </c>
      <c r="D6517" s="368" t="s">
        <v>21344</v>
      </c>
      <c r="E6517" s="367" t="s">
        <v>8523</v>
      </c>
      <c r="F6517" s="367" t="s">
        <v>21345</v>
      </c>
      <c r="G6517" s="367" t="s">
        <v>21346</v>
      </c>
    </row>
    <row r="6518" spans="1:7" ht="22.5">
      <c r="A6518" s="366" t="str">
        <f t="shared" si="101"/>
        <v>SINAPI 100325</v>
      </c>
      <c r="B6518" s="367" t="s">
        <v>8324</v>
      </c>
      <c r="C6518" s="367" t="s">
        <v>21347</v>
      </c>
      <c r="D6518" s="368" t="s">
        <v>21348</v>
      </c>
      <c r="E6518" s="367" t="s">
        <v>8523</v>
      </c>
      <c r="F6518" s="367" t="s">
        <v>16808</v>
      </c>
      <c r="G6518" s="367" t="s">
        <v>21349</v>
      </c>
    </row>
    <row r="6519" spans="1:7" ht="22.5">
      <c r="A6519" s="366" t="str">
        <f t="shared" si="101"/>
        <v>SINAPI 100327</v>
      </c>
      <c r="B6519" s="367" t="s">
        <v>8324</v>
      </c>
      <c r="C6519" s="367" t="s">
        <v>21350</v>
      </c>
      <c r="D6519" s="368" t="s">
        <v>21351</v>
      </c>
      <c r="E6519" s="367" t="s">
        <v>8523</v>
      </c>
      <c r="F6519" s="367" t="s">
        <v>21352</v>
      </c>
      <c r="G6519" s="367" t="s">
        <v>21227</v>
      </c>
    </row>
    <row r="6520" spans="1:7" ht="22.5">
      <c r="A6520" s="366" t="str">
        <f t="shared" si="101"/>
        <v>SINAPI 100328</v>
      </c>
      <c r="B6520" s="367" t="s">
        <v>8324</v>
      </c>
      <c r="C6520" s="367" t="s">
        <v>21353</v>
      </c>
      <c r="D6520" s="368" t="s">
        <v>21354</v>
      </c>
      <c r="E6520" s="367" t="s">
        <v>8464</v>
      </c>
      <c r="F6520" s="367" t="s">
        <v>16913</v>
      </c>
      <c r="G6520" s="367" t="s">
        <v>14565</v>
      </c>
    </row>
    <row r="6521" spans="1:7" ht="22.5">
      <c r="A6521" s="366" t="str">
        <f t="shared" si="101"/>
        <v>SINAPI 100329</v>
      </c>
      <c r="B6521" s="367" t="s">
        <v>8324</v>
      </c>
      <c r="C6521" s="367" t="s">
        <v>21355</v>
      </c>
      <c r="D6521" s="368" t="s">
        <v>21356</v>
      </c>
      <c r="E6521" s="367" t="s">
        <v>8464</v>
      </c>
      <c r="F6521" s="367" t="s">
        <v>13950</v>
      </c>
      <c r="G6521" s="367" t="s">
        <v>21357</v>
      </c>
    </row>
    <row r="6522" spans="1:7" ht="22.5">
      <c r="A6522" s="366" t="str">
        <f t="shared" si="101"/>
        <v>SINAPI 100330</v>
      </c>
      <c r="B6522" s="367" t="s">
        <v>8324</v>
      </c>
      <c r="C6522" s="367" t="s">
        <v>21358</v>
      </c>
      <c r="D6522" s="368" t="s">
        <v>21359</v>
      </c>
      <c r="E6522" s="367" t="s">
        <v>8464</v>
      </c>
      <c r="F6522" s="367" t="s">
        <v>15822</v>
      </c>
      <c r="G6522" s="367" t="s">
        <v>11608</v>
      </c>
    </row>
    <row r="6523" spans="1:7" ht="22.5">
      <c r="A6523" s="366" t="str">
        <f t="shared" si="101"/>
        <v>SINAPI 100331</v>
      </c>
      <c r="B6523" s="367" t="s">
        <v>8324</v>
      </c>
      <c r="C6523" s="367" t="s">
        <v>21360</v>
      </c>
      <c r="D6523" s="368" t="s">
        <v>21361</v>
      </c>
      <c r="E6523" s="367" t="s">
        <v>8464</v>
      </c>
      <c r="F6523" s="367" t="s">
        <v>21362</v>
      </c>
      <c r="G6523" s="367" t="s">
        <v>11421</v>
      </c>
    </row>
    <row r="6524" spans="1:7" ht="22.5">
      <c r="A6524" s="366" t="str">
        <f t="shared" si="101"/>
        <v>SINAPI 100434</v>
      </c>
      <c r="B6524" s="367" t="s">
        <v>8324</v>
      </c>
      <c r="C6524" s="367" t="s">
        <v>21363</v>
      </c>
      <c r="D6524" s="368" t="s">
        <v>21364</v>
      </c>
      <c r="E6524" s="367" t="s">
        <v>8523</v>
      </c>
      <c r="F6524" s="367" t="s">
        <v>18270</v>
      </c>
      <c r="G6524" s="367" t="s">
        <v>15620</v>
      </c>
    </row>
    <row r="6525" spans="1:7" ht="22.5">
      <c r="A6525" s="366" t="str">
        <f t="shared" si="101"/>
        <v>SINAPI 100435</v>
      </c>
      <c r="B6525" s="367" t="s">
        <v>8324</v>
      </c>
      <c r="C6525" s="367" t="s">
        <v>21365</v>
      </c>
      <c r="D6525" s="368" t="s">
        <v>21366</v>
      </c>
      <c r="E6525" s="367" t="s">
        <v>8523</v>
      </c>
      <c r="F6525" s="367" t="s">
        <v>21367</v>
      </c>
      <c r="G6525" s="367" t="s">
        <v>21368</v>
      </c>
    </row>
    <row r="6526" spans="1:7" ht="22.5">
      <c r="A6526" s="366" t="str">
        <f t="shared" si="101"/>
        <v>SINAPI 94227</v>
      </c>
      <c r="B6526" s="367" t="s">
        <v>8324</v>
      </c>
      <c r="C6526" s="367" t="s">
        <v>21369</v>
      </c>
      <c r="D6526" s="368" t="s">
        <v>21370</v>
      </c>
      <c r="E6526" s="367" t="s">
        <v>8523</v>
      </c>
      <c r="F6526" s="367" t="s">
        <v>16497</v>
      </c>
      <c r="G6526" s="367" t="s">
        <v>21371</v>
      </c>
    </row>
    <row r="6527" spans="1:7" ht="22.5">
      <c r="A6527" s="366" t="str">
        <f t="shared" si="101"/>
        <v>SINAPI 94228</v>
      </c>
      <c r="B6527" s="367" t="s">
        <v>8324</v>
      </c>
      <c r="C6527" s="367" t="s">
        <v>21372</v>
      </c>
      <c r="D6527" s="368" t="s">
        <v>21373</v>
      </c>
      <c r="E6527" s="367" t="s">
        <v>8523</v>
      </c>
      <c r="F6527" s="367" t="s">
        <v>21374</v>
      </c>
      <c r="G6527" s="367" t="s">
        <v>21375</v>
      </c>
    </row>
    <row r="6528" spans="1:7" ht="22.5">
      <c r="A6528" s="366" t="str">
        <f t="shared" si="101"/>
        <v>SINAPI 94229</v>
      </c>
      <c r="B6528" s="367" t="s">
        <v>8324</v>
      </c>
      <c r="C6528" s="367" t="s">
        <v>21376</v>
      </c>
      <c r="D6528" s="368" t="s">
        <v>21377</v>
      </c>
      <c r="E6528" s="367" t="s">
        <v>8523</v>
      </c>
      <c r="F6528" s="367" t="s">
        <v>21378</v>
      </c>
      <c r="G6528" s="367" t="s">
        <v>21379</v>
      </c>
    </row>
    <row r="6529" spans="1:7">
      <c r="A6529" s="366" t="str">
        <f t="shared" si="101"/>
        <v>SINAPI 94231</v>
      </c>
      <c r="B6529" s="367" t="s">
        <v>8324</v>
      </c>
      <c r="C6529" s="367" t="s">
        <v>21380</v>
      </c>
      <c r="D6529" s="368" t="s">
        <v>21381</v>
      </c>
      <c r="E6529" s="367" t="s">
        <v>8523</v>
      </c>
      <c r="F6529" s="367" t="s">
        <v>17651</v>
      </c>
      <c r="G6529" s="367" t="s">
        <v>11824</v>
      </c>
    </row>
    <row r="6530" spans="1:7" ht="22.5">
      <c r="A6530" s="366" t="str">
        <f t="shared" si="101"/>
        <v>SINAPI 94449</v>
      </c>
      <c r="B6530" s="367" t="s">
        <v>8324</v>
      </c>
      <c r="C6530" s="367" t="s">
        <v>21382</v>
      </c>
      <c r="D6530" s="368" t="s">
        <v>21383</v>
      </c>
      <c r="E6530" s="367" t="s">
        <v>8464</v>
      </c>
      <c r="F6530" s="367" t="s">
        <v>10554</v>
      </c>
      <c r="G6530" s="367" t="s">
        <v>21384</v>
      </c>
    </row>
    <row r="6531" spans="1:7" ht="22.5">
      <c r="A6531" s="366" t="str">
        <f t="shared" si="101"/>
        <v>SINAPI 92255</v>
      </c>
      <c r="B6531" s="367" t="s">
        <v>8324</v>
      </c>
      <c r="C6531" s="367" t="s">
        <v>21385</v>
      </c>
      <c r="D6531" s="368" t="s">
        <v>21386</v>
      </c>
      <c r="E6531" s="367" t="s">
        <v>8327</v>
      </c>
      <c r="F6531" s="367" t="s">
        <v>21387</v>
      </c>
      <c r="G6531" s="367" t="s">
        <v>21388</v>
      </c>
    </row>
    <row r="6532" spans="1:7" ht="22.5">
      <c r="A6532" s="366" t="str">
        <f t="shared" si="101"/>
        <v>SINAPI 92256</v>
      </c>
      <c r="B6532" s="367" t="s">
        <v>8324</v>
      </c>
      <c r="C6532" s="367" t="s">
        <v>21389</v>
      </c>
      <c r="D6532" s="368" t="s">
        <v>21390</v>
      </c>
      <c r="E6532" s="367" t="s">
        <v>8327</v>
      </c>
      <c r="F6532" s="367" t="s">
        <v>21391</v>
      </c>
      <c r="G6532" s="367" t="s">
        <v>21392</v>
      </c>
    </row>
    <row r="6533" spans="1:7" ht="22.5">
      <c r="A6533" s="366" t="str">
        <f t="shared" si="101"/>
        <v>SINAPI 92257</v>
      </c>
      <c r="B6533" s="367" t="s">
        <v>8324</v>
      </c>
      <c r="C6533" s="367" t="s">
        <v>21393</v>
      </c>
      <c r="D6533" s="368" t="s">
        <v>21394</v>
      </c>
      <c r="E6533" s="367" t="s">
        <v>8327</v>
      </c>
      <c r="F6533" s="367" t="s">
        <v>21395</v>
      </c>
      <c r="G6533" s="367" t="s">
        <v>21396</v>
      </c>
    </row>
    <row r="6534" spans="1:7" ht="22.5">
      <c r="A6534" s="366" t="str">
        <f t="shared" si="101"/>
        <v>SINAPI 92258</v>
      </c>
      <c r="B6534" s="367" t="s">
        <v>8324</v>
      </c>
      <c r="C6534" s="367" t="s">
        <v>21397</v>
      </c>
      <c r="D6534" s="368" t="s">
        <v>21398</v>
      </c>
      <c r="E6534" s="367" t="s">
        <v>8327</v>
      </c>
      <c r="F6534" s="367" t="s">
        <v>21399</v>
      </c>
      <c r="G6534" s="367" t="s">
        <v>21400</v>
      </c>
    </row>
    <row r="6535" spans="1:7" ht="22.5">
      <c r="A6535" s="366" t="str">
        <f t="shared" ref="A6535:A6598" si="102">CONCATENAR</f>
        <v>SINAPI 92568</v>
      </c>
      <c r="B6535" s="367" t="s">
        <v>8324</v>
      </c>
      <c r="C6535" s="367" t="s">
        <v>21401</v>
      </c>
      <c r="D6535" s="368" t="s">
        <v>21402</v>
      </c>
      <c r="E6535" s="367" t="s">
        <v>8464</v>
      </c>
      <c r="F6535" s="367" t="s">
        <v>21403</v>
      </c>
      <c r="G6535" s="367" t="s">
        <v>21404</v>
      </c>
    </row>
    <row r="6536" spans="1:7" ht="22.5">
      <c r="A6536" s="366" t="str">
        <f t="shared" si="102"/>
        <v>SINAPI 92569</v>
      </c>
      <c r="B6536" s="367" t="s">
        <v>8324</v>
      </c>
      <c r="C6536" s="367" t="s">
        <v>21405</v>
      </c>
      <c r="D6536" s="368" t="s">
        <v>21406</v>
      </c>
      <c r="E6536" s="367" t="s">
        <v>8464</v>
      </c>
      <c r="F6536" s="367" t="s">
        <v>21407</v>
      </c>
      <c r="G6536" s="367" t="s">
        <v>21408</v>
      </c>
    </row>
    <row r="6537" spans="1:7" ht="22.5">
      <c r="A6537" s="366" t="str">
        <f t="shared" si="102"/>
        <v>SINAPI 92570</v>
      </c>
      <c r="B6537" s="367" t="s">
        <v>8324</v>
      </c>
      <c r="C6537" s="367" t="s">
        <v>21409</v>
      </c>
      <c r="D6537" s="368" t="s">
        <v>21410</v>
      </c>
      <c r="E6537" s="367" t="s">
        <v>8464</v>
      </c>
      <c r="F6537" s="367" t="s">
        <v>9365</v>
      </c>
      <c r="G6537" s="367" t="s">
        <v>12154</v>
      </c>
    </row>
    <row r="6538" spans="1:7" ht="22.5">
      <c r="A6538" s="366" t="str">
        <f t="shared" si="102"/>
        <v>SINAPI 92571</v>
      </c>
      <c r="B6538" s="367" t="s">
        <v>8324</v>
      </c>
      <c r="C6538" s="367" t="s">
        <v>21411</v>
      </c>
      <c r="D6538" s="368" t="s">
        <v>21412</v>
      </c>
      <c r="E6538" s="367" t="s">
        <v>8464</v>
      </c>
      <c r="F6538" s="367" t="s">
        <v>21413</v>
      </c>
      <c r="G6538" s="367" t="s">
        <v>21414</v>
      </c>
    </row>
    <row r="6539" spans="1:7" ht="22.5">
      <c r="A6539" s="366" t="str">
        <f t="shared" si="102"/>
        <v>SINAPI 92572</v>
      </c>
      <c r="B6539" s="367" t="s">
        <v>8324</v>
      </c>
      <c r="C6539" s="367" t="s">
        <v>21415</v>
      </c>
      <c r="D6539" s="368" t="s">
        <v>21416</v>
      </c>
      <c r="E6539" s="367" t="s">
        <v>8464</v>
      </c>
      <c r="F6539" s="367" t="s">
        <v>16450</v>
      </c>
      <c r="G6539" s="367" t="s">
        <v>21417</v>
      </c>
    </row>
    <row r="6540" spans="1:7" ht="22.5">
      <c r="A6540" s="366" t="str">
        <f t="shared" si="102"/>
        <v>SINAPI 92573</v>
      </c>
      <c r="B6540" s="367" t="s">
        <v>8324</v>
      </c>
      <c r="C6540" s="367" t="s">
        <v>21418</v>
      </c>
      <c r="D6540" s="368" t="s">
        <v>21419</v>
      </c>
      <c r="E6540" s="367" t="s">
        <v>8464</v>
      </c>
      <c r="F6540" s="367" t="s">
        <v>21420</v>
      </c>
      <c r="G6540" s="367" t="s">
        <v>10324</v>
      </c>
    </row>
    <row r="6541" spans="1:7" ht="22.5">
      <c r="A6541" s="366" t="str">
        <f t="shared" si="102"/>
        <v>SINAPI 92574</v>
      </c>
      <c r="B6541" s="367" t="s">
        <v>8324</v>
      </c>
      <c r="C6541" s="367" t="s">
        <v>21421</v>
      </c>
      <c r="D6541" s="368" t="s">
        <v>21422</v>
      </c>
      <c r="E6541" s="367" t="s">
        <v>8464</v>
      </c>
      <c r="F6541" s="367" t="s">
        <v>21423</v>
      </c>
      <c r="G6541" s="367" t="s">
        <v>18705</v>
      </c>
    </row>
    <row r="6542" spans="1:7" ht="22.5">
      <c r="A6542" s="366" t="str">
        <f t="shared" si="102"/>
        <v>SINAPI 92575</v>
      </c>
      <c r="B6542" s="367" t="s">
        <v>8324</v>
      </c>
      <c r="C6542" s="367" t="s">
        <v>21424</v>
      </c>
      <c r="D6542" s="368" t="s">
        <v>21425</v>
      </c>
      <c r="E6542" s="367" t="s">
        <v>8464</v>
      </c>
      <c r="F6542" s="367" t="s">
        <v>21426</v>
      </c>
      <c r="G6542" s="367" t="s">
        <v>21427</v>
      </c>
    </row>
    <row r="6543" spans="1:7" ht="22.5">
      <c r="A6543" s="366" t="str">
        <f t="shared" si="102"/>
        <v>SINAPI 92576</v>
      </c>
      <c r="B6543" s="367" t="s">
        <v>8324</v>
      </c>
      <c r="C6543" s="367" t="s">
        <v>21428</v>
      </c>
      <c r="D6543" s="368" t="s">
        <v>21429</v>
      </c>
      <c r="E6543" s="367" t="s">
        <v>8464</v>
      </c>
      <c r="F6543" s="367" t="s">
        <v>11444</v>
      </c>
      <c r="G6543" s="367" t="s">
        <v>21430</v>
      </c>
    </row>
    <row r="6544" spans="1:7" ht="22.5">
      <c r="A6544" s="366" t="str">
        <f t="shared" si="102"/>
        <v>SINAPI 92577</v>
      </c>
      <c r="B6544" s="367" t="s">
        <v>8324</v>
      </c>
      <c r="C6544" s="367" t="s">
        <v>21431</v>
      </c>
      <c r="D6544" s="368" t="s">
        <v>21432</v>
      </c>
      <c r="E6544" s="367" t="s">
        <v>8464</v>
      </c>
      <c r="F6544" s="367" t="s">
        <v>21433</v>
      </c>
      <c r="G6544" s="367" t="s">
        <v>21434</v>
      </c>
    </row>
    <row r="6545" spans="1:7" ht="22.5">
      <c r="A6545" s="366" t="str">
        <f t="shared" si="102"/>
        <v>SINAPI 92578</v>
      </c>
      <c r="B6545" s="367" t="s">
        <v>8324</v>
      </c>
      <c r="C6545" s="367" t="s">
        <v>21435</v>
      </c>
      <c r="D6545" s="368" t="s">
        <v>21436</v>
      </c>
      <c r="E6545" s="367" t="s">
        <v>8464</v>
      </c>
      <c r="F6545" s="367" t="s">
        <v>21437</v>
      </c>
      <c r="G6545" s="367" t="s">
        <v>11719</v>
      </c>
    </row>
    <row r="6546" spans="1:7" ht="22.5">
      <c r="A6546" s="366" t="str">
        <f t="shared" si="102"/>
        <v>SINAPI 92579</v>
      </c>
      <c r="B6546" s="367" t="s">
        <v>8324</v>
      </c>
      <c r="C6546" s="367" t="s">
        <v>21438</v>
      </c>
      <c r="D6546" s="368" t="s">
        <v>21439</v>
      </c>
      <c r="E6546" s="367" t="s">
        <v>8464</v>
      </c>
      <c r="F6546" s="367" t="s">
        <v>17782</v>
      </c>
      <c r="G6546" s="367" t="s">
        <v>21440</v>
      </c>
    </row>
    <row r="6547" spans="1:7" ht="22.5">
      <c r="A6547" s="366" t="str">
        <f t="shared" si="102"/>
        <v>SINAPI 92580</v>
      </c>
      <c r="B6547" s="367" t="s">
        <v>8324</v>
      </c>
      <c r="C6547" s="367" t="s">
        <v>21441</v>
      </c>
      <c r="D6547" s="368" t="s">
        <v>21442</v>
      </c>
      <c r="E6547" s="367" t="s">
        <v>8464</v>
      </c>
      <c r="F6547" s="367" t="s">
        <v>21443</v>
      </c>
      <c r="G6547" s="367" t="s">
        <v>21444</v>
      </c>
    </row>
    <row r="6548" spans="1:7" ht="22.5">
      <c r="A6548" s="366" t="str">
        <f t="shared" si="102"/>
        <v>SINAPI 92581</v>
      </c>
      <c r="B6548" s="367" t="s">
        <v>8324</v>
      </c>
      <c r="C6548" s="367" t="s">
        <v>21445</v>
      </c>
      <c r="D6548" s="368" t="s">
        <v>21446</v>
      </c>
      <c r="E6548" s="367" t="s">
        <v>8464</v>
      </c>
      <c r="F6548" s="367" t="s">
        <v>21447</v>
      </c>
      <c r="G6548" s="367" t="s">
        <v>14473</v>
      </c>
    </row>
    <row r="6549" spans="1:7" ht="22.5">
      <c r="A6549" s="366" t="str">
        <f t="shared" si="102"/>
        <v>SINAPI 92582</v>
      </c>
      <c r="B6549" s="367" t="s">
        <v>8324</v>
      </c>
      <c r="C6549" s="367" t="s">
        <v>21448</v>
      </c>
      <c r="D6549" s="368" t="s">
        <v>21449</v>
      </c>
      <c r="E6549" s="367" t="s">
        <v>8327</v>
      </c>
      <c r="F6549" s="367" t="s">
        <v>21450</v>
      </c>
      <c r="G6549" s="367" t="s">
        <v>21451</v>
      </c>
    </row>
    <row r="6550" spans="1:7" ht="22.5">
      <c r="A6550" s="366" t="str">
        <f t="shared" si="102"/>
        <v>SINAPI 92584</v>
      </c>
      <c r="B6550" s="367" t="s">
        <v>8324</v>
      </c>
      <c r="C6550" s="367" t="s">
        <v>21452</v>
      </c>
      <c r="D6550" s="368" t="s">
        <v>21453</v>
      </c>
      <c r="E6550" s="367" t="s">
        <v>8327</v>
      </c>
      <c r="F6550" s="367" t="s">
        <v>21454</v>
      </c>
      <c r="G6550" s="367" t="s">
        <v>21455</v>
      </c>
    </row>
    <row r="6551" spans="1:7" ht="22.5">
      <c r="A6551" s="366" t="str">
        <f t="shared" si="102"/>
        <v>SINAPI 92586</v>
      </c>
      <c r="B6551" s="367" t="s">
        <v>8324</v>
      </c>
      <c r="C6551" s="367" t="s">
        <v>21456</v>
      </c>
      <c r="D6551" s="368" t="s">
        <v>21457</v>
      </c>
      <c r="E6551" s="367" t="s">
        <v>8327</v>
      </c>
      <c r="F6551" s="367" t="s">
        <v>21458</v>
      </c>
      <c r="G6551" s="367" t="s">
        <v>21459</v>
      </c>
    </row>
    <row r="6552" spans="1:7" ht="22.5">
      <c r="A6552" s="366" t="str">
        <f t="shared" si="102"/>
        <v>SINAPI 92588</v>
      </c>
      <c r="B6552" s="367" t="s">
        <v>8324</v>
      </c>
      <c r="C6552" s="367" t="s">
        <v>21460</v>
      </c>
      <c r="D6552" s="368" t="s">
        <v>21461</v>
      </c>
      <c r="E6552" s="367" t="s">
        <v>8327</v>
      </c>
      <c r="F6552" s="367" t="s">
        <v>21462</v>
      </c>
      <c r="G6552" s="367" t="s">
        <v>21463</v>
      </c>
    </row>
    <row r="6553" spans="1:7" ht="22.5">
      <c r="A6553" s="366" t="str">
        <f t="shared" si="102"/>
        <v>SINAPI 92590</v>
      </c>
      <c r="B6553" s="367" t="s">
        <v>8324</v>
      </c>
      <c r="C6553" s="367" t="s">
        <v>21464</v>
      </c>
      <c r="D6553" s="368" t="s">
        <v>21465</v>
      </c>
      <c r="E6553" s="367" t="s">
        <v>8327</v>
      </c>
      <c r="F6553" s="367" t="s">
        <v>21466</v>
      </c>
      <c r="G6553" s="367" t="s">
        <v>21467</v>
      </c>
    </row>
    <row r="6554" spans="1:7" ht="22.5">
      <c r="A6554" s="366" t="str">
        <f t="shared" si="102"/>
        <v>SINAPI 92592</v>
      </c>
      <c r="B6554" s="367" t="s">
        <v>8324</v>
      </c>
      <c r="C6554" s="367" t="s">
        <v>21468</v>
      </c>
      <c r="D6554" s="368" t="s">
        <v>21469</v>
      </c>
      <c r="E6554" s="367" t="s">
        <v>8327</v>
      </c>
      <c r="F6554" s="367" t="s">
        <v>21470</v>
      </c>
      <c r="G6554" s="367" t="s">
        <v>21471</v>
      </c>
    </row>
    <row r="6555" spans="1:7" ht="22.5">
      <c r="A6555" s="366" t="str">
        <f t="shared" si="102"/>
        <v>SINAPI 92593</v>
      </c>
      <c r="B6555" s="367" t="s">
        <v>8324</v>
      </c>
      <c r="C6555" s="367" t="s">
        <v>21472</v>
      </c>
      <c r="D6555" s="368" t="s">
        <v>21473</v>
      </c>
      <c r="E6555" s="367" t="s">
        <v>8574</v>
      </c>
      <c r="F6555" s="367" t="s">
        <v>11254</v>
      </c>
      <c r="G6555" s="367" t="s">
        <v>21474</v>
      </c>
    </row>
    <row r="6556" spans="1:7" ht="22.5">
      <c r="A6556" s="366" t="str">
        <f t="shared" si="102"/>
        <v>SINAPI 92594</v>
      </c>
      <c r="B6556" s="367" t="s">
        <v>8324</v>
      </c>
      <c r="C6556" s="367" t="s">
        <v>21475</v>
      </c>
      <c r="D6556" s="368" t="s">
        <v>21476</v>
      </c>
      <c r="E6556" s="367" t="s">
        <v>8327</v>
      </c>
      <c r="F6556" s="367" t="s">
        <v>21477</v>
      </c>
      <c r="G6556" s="367" t="s">
        <v>21478</v>
      </c>
    </row>
    <row r="6557" spans="1:7" ht="22.5">
      <c r="A6557" s="366" t="str">
        <f t="shared" si="102"/>
        <v>SINAPI 92596</v>
      </c>
      <c r="B6557" s="367" t="s">
        <v>8324</v>
      </c>
      <c r="C6557" s="367" t="s">
        <v>21479</v>
      </c>
      <c r="D6557" s="368" t="s">
        <v>21480</v>
      </c>
      <c r="E6557" s="367" t="s">
        <v>8327</v>
      </c>
      <c r="F6557" s="367" t="s">
        <v>21481</v>
      </c>
      <c r="G6557" s="367" t="s">
        <v>21482</v>
      </c>
    </row>
    <row r="6558" spans="1:7" ht="22.5">
      <c r="A6558" s="366" t="str">
        <f t="shared" si="102"/>
        <v>SINAPI 92598</v>
      </c>
      <c r="B6558" s="367" t="s">
        <v>8324</v>
      </c>
      <c r="C6558" s="367" t="s">
        <v>21483</v>
      </c>
      <c r="D6558" s="368" t="s">
        <v>21484</v>
      </c>
      <c r="E6558" s="367" t="s">
        <v>8327</v>
      </c>
      <c r="F6558" s="367" t="s">
        <v>21485</v>
      </c>
      <c r="G6558" s="367" t="s">
        <v>21486</v>
      </c>
    </row>
    <row r="6559" spans="1:7" ht="22.5">
      <c r="A6559" s="366" t="str">
        <f t="shared" si="102"/>
        <v>SINAPI 92600</v>
      </c>
      <c r="B6559" s="367" t="s">
        <v>8324</v>
      </c>
      <c r="C6559" s="367" t="s">
        <v>21487</v>
      </c>
      <c r="D6559" s="368" t="s">
        <v>21488</v>
      </c>
      <c r="E6559" s="367" t="s">
        <v>8327</v>
      </c>
      <c r="F6559" s="367" t="s">
        <v>21489</v>
      </c>
      <c r="G6559" s="367" t="s">
        <v>21490</v>
      </c>
    </row>
    <row r="6560" spans="1:7" ht="22.5">
      <c r="A6560" s="366" t="str">
        <f t="shared" si="102"/>
        <v>SINAPI 92602</v>
      </c>
      <c r="B6560" s="367" t="s">
        <v>8324</v>
      </c>
      <c r="C6560" s="367" t="s">
        <v>21491</v>
      </c>
      <c r="D6560" s="368" t="s">
        <v>21492</v>
      </c>
      <c r="E6560" s="367" t="s">
        <v>8327</v>
      </c>
      <c r="F6560" s="367" t="s">
        <v>21450</v>
      </c>
      <c r="G6560" s="367" t="s">
        <v>21451</v>
      </c>
    </row>
    <row r="6561" spans="1:7" ht="22.5">
      <c r="A6561" s="366" t="str">
        <f t="shared" si="102"/>
        <v>SINAPI 92604</v>
      </c>
      <c r="B6561" s="367" t="s">
        <v>8324</v>
      </c>
      <c r="C6561" s="367" t="s">
        <v>21493</v>
      </c>
      <c r="D6561" s="368" t="s">
        <v>21494</v>
      </c>
      <c r="E6561" s="367" t="s">
        <v>8327</v>
      </c>
      <c r="F6561" s="367" t="s">
        <v>21495</v>
      </c>
      <c r="G6561" s="367" t="s">
        <v>21496</v>
      </c>
    </row>
    <row r="6562" spans="1:7" ht="22.5">
      <c r="A6562" s="366" t="str">
        <f t="shared" si="102"/>
        <v>SINAPI 92606</v>
      </c>
      <c r="B6562" s="367" t="s">
        <v>8324</v>
      </c>
      <c r="C6562" s="367" t="s">
        <v>21497</v>
      </c>
      <c r="D6562" s="368" t="s">
        <v>21498</v>
      </c>
      <c r="E6562" s="367" t="s">
        <v>8327</v>
      </c>
      <c r="F6562" s="367" t="s">
        <v>21499</v>
      </c>
      <c r="G6562" s="367" t="s">
        <v>21500</v>
      </c>
    </row>
    <row r="6563" spans="1:7" ht="22.5">
      <c r="A6563" s="366" t="str">
        <f t="shared" si="102"/>
        <v>SINAPI 92608</v>
      </c>
      <c r="B6563" s="367" t="s">
        <v>8324</v>
      </c>
      <c r="C6563" s="367" t="s">
        <v>21501</v>
      </c>
      <c r="D6563" s="368" t="s">
        <v>21502</v>
      </c>
      <c r="E6563" s="367" t="s">
        <v>8327</v>
      </c>
      <c r="F6563" s="367" t="s">
        <v>21503</v>
      </c>
      <c r="G6563" s="367" t="s">
        <v>21504</v>
      </c>
    </row>
    <row r="6564" spans="1:7" ht="22.5">
      <c r="A6564" s="366" t="str">
        <f t="shared" si="102"/>
        <v>SINAPI 92610</v>
      </c>
      <c r="B6564" s="367" t="s">
        <v>8324</v>
      </c>
      <c r="C6564" s="367" t="s">
        <v>21505</v>
      </c>
      <c r="D6564" s="368" t="s">
        <v>21506</v>
      </c>
      <c r="E6564" s="367" t="s">
        <v>8327</v>
      </c>
      <c r="F6564" s="367" t="s">
        <v>21507</v>
      </c>
      <c r="G6564" s="367" t="s">
        <v>21508</v>
      </c>
    </row>
    <row r="6565" spans="1:7" ht="22.5">
      <c r="A6565" s="366" t="str">
        <f t="shared" si="102"/>
        <v>SINAPI 92612</v>
      </c>
      <c r="B6565" s="367" t="s">
        <v>8324</v>
      </c>
      <c r="C6565" s="367" t="s">
        <v>21509</v>
      </c>
      <c r="D6565" s="368" t="s">
        <v>21510</v>
      </c>
      <c r="E6565" s="367" t="s">
        <v>8327</v>
      </c>
      <c r="F6565" s="367" t="s">
        <v>21511</v>
      </c>
      <c r="G6565" s="367" t="s">
        <v>21512</v>
      </c>
    </row>
    <row r="6566" spans="1:7" ht="22.5">
      <c r="A6566" s="366" t="str">
        <f t="shared" si="102"/>
        <v>SINAPI 92614</v>
      </c>
      <c r="B6566" s="367" t="s">
        <v>8324</v>
      </c>
      <c r="C6566" s="367" t="s">
        <v>21513</v>
      </c>
      <c r="D6566" s="368" t="s">
        <v>21514</v>
      </c>
      <c r="E6566" s="367" t="s">
        <v>8327</v>
      </c>
      <c r="F6566" s="367" t="s">
        <v>21515</v>
      </c>
      <c r="G6566" s="367" t="s">
        <v>21516</v>
      </c>
    </row>
    <row r="6567" spans="1:7" ht="22.5">
      <c r="A6567" s="366" t="str">
        <f t="shared" si="102"/>
        <v>SINAPI 92616</v>
      </c>
      <c r="B6567" s="367" t="s">
        <v>8324</v>
      </c>
      <c r="C6567" s="367" t="s">
        <v>21517</v>
      </c>
      <c r="D6567" s="368" t="s">
        <v>21518</v>
      </c>
      <c r="E6567" s="367" t="s">
        <v>8327</v>
      </c>
      <c r="F6567" s="367" t="s">
        <v>21519</v>
      </c>
      <c r="G6567" s="367" t="s">
        <v>21520</v>
      </c>
    </row>
    <row r="6568" spans="1:7" ht="22.5">
      <c r="A6568" s="366" t="str">
        <f t="shared" si="102"/>
        <v>SINAPI 92618</v>
      </c>
      <c r="B6568" s="367" t="s">
        <v>8324</v>
      </c>
      <c r="C6568" s="367" t="s">
        <v>21521</v>
      </c>
      <c r="D6568" s="368" t="s">
        <v>21522</v>
      </c>
      <c r="E6568" s="367" t="s">
        <v>8327</v>
      </c>
      <c r="F6568" s="367" t="s">
        <v>21523</v>
      </c>
      <c r="G6568" s="367" t="s">
        <v>21524</v>
      </c>
    </row>
    <row r="6569" spans="1:7" ht="22.5">
      <c r="A6569" s="366" t="str">
        <f t="shared" si="102"/>
        <v>SINAPI 92620</v>
      </c>
      <c r="B6569" s="367" t="s">
        <v>8324</v>
      </c>
      <c r="C6569" s="367" t="s">
        <v>21525</v>
      </c>
      <c r="D6569" s="368" t="s">
        <v>21526</v>
      </c>
      <c r="E6569" s="367" t="s">
        <v>8327</v>
      </c>
      <c r="F6569" s="367" t="s">
        <v>21527</v>
      </c>
      <c r="G6569" s="367" t="s">
        <v>21528</v>
      </c>
    </row>
    <row r="6570" spans="1:7" ht="22.5">
      <c r="A6570" s="366" t="str">
        <f t="shared" si="102"/>
        <v>SINAPI 100357</v>
      </c>
      <c r="B6570" s="367" t="s">
        <v>8324</v>
      </c>
      <c r="C6570" s="367" t="s">
        <v>21529</v>
      </c>
      <c r="D6570" s="368" t="s">
        <v>21530</v>
      </c>
      <c r="E6570" s="367" t="s">
        <v>8327</v>
      </c>
      <c r="F6570" s="367" t="s">
        <v>21531</v>
      </c>
      <c r="G6570" s="367" t="s">
        <v>21532</v>
      </c>
    </row>
    <row r="6571" spans="1:7" ht="22.5">
      <c r="A6571" s="366" t="str">
        <f t="shared" si="102"/>
        <v>SINAPI 100358</v>
      </c>
      <c r="B6571" s="367" t="s">
        <v>8324</v>
      </c>
      <c r="C6571" s="367" t="s">
        <v>21533</v>
      </c>
      <c r="D6571" s="368" t="s">
        <v>21534</v>
      </c>
      <c r="E6571" s="367" t="s">
        <v>8327</v>
      </c>
      <c r="F6571" s="367" t="s">
        <v>21535</v>
      </c>
      <c r="G6571" s="367" t="s">
        <v>21536</v>
      </c>
    </row>
    <row r="6572" spans="1:7" ht="22.5">
      <c r="A6572" s="366" t="str">
        <f t="shared" si="102"/>
        <v>SINAPI 100359</v>
      </c>
      <c r="B6572" s="367" t="s">
        <v>8324</v>
      </c>
      <c r="C6572" s="367" t="s">
        <v>21537</v>
      </c>
      <c r="D6572" s="368" t="s">
        <v>21538</v>
      </c>
      <c r="E6572" s="367" t="s">
        <v>8327</v>
      </c>
      <c r="F6572" s="367" t="s">
        <v>21539</v>
      </c>
      <c r="G6572" s="367" t="s">
        <v>21540</v>
      </c>
    </row>
    <row r="6573" spans="1:7" ht="22.5">
      <c r="A6573" s="366" t="str">
        <f t="shared" si="102"/>
        <v>SINAPI 100360</v>
      </c>
      <c r="B6573" s="367" t="s">
        <v>8324</v>
      </c>
      <c r="C6573" s="367" t="s">
        <v>21541</v>
      </c>
      <c r="D6573" s="368" t="s">
        <v>21542</v>
      </c>
      <c r="E6573" s="367" t="s">
        <v>8327</v>
      </c>
      <c r="F6573" s="367" t="s">
        <v>21543</v>
      </c>
      <c r="G6573" s="367" t="s">
        <v>21544</v>
      </c>
    </row>
    <row r="6574" spans="1:7" ht="22.5">
      <c r="A6574" s="366" t="str">
        <f t="shared" si="102"/>
        <v>SINAPI 100361</v>
      </c>
      <c r="B6574" s="367" t="s">
        <v>8324</v>
      </c>
      <c r="C6574" s="367" t="s">
        <v>21545</v>
      </c>
      <c r="D6574" s="368" t="s">
        <v>21546</v>
      </c>
      <c r="E6574" s="367" t="s">
        <v>8327</v>
      </c>
      <c r="F6574" s="367" t="s">
        <v>21547</v>
      </c>
      <c r="G6574" s="367" t="s">
        <v>21548</v>
      </c>
    </row>
    <row r="6575" spans="1:7" ht="22.5">
      <c r="A6575" s="366" t="str">
        <f t="shared" si="102"/>
        <v>SINAPI 100362</v>
      </c>
      <c r="B6575" s="367" t="s">
        <v>8324</v>
      </c>
      <c r="C6575" s="367" t="s">
        <v>21549</v>
      </c>
      <c r="D6575" s="368" t="s">
        <v>21550</v>
      </c>
      <c r="E6575" s="367" t="s">
        <v>8327</v>
      </c>
      <c r="F6575" s="367" t="s">
        <v>21551</v>
      </c>
      <c r="G6575" s="367" t="s">
        <v>21552</v>
      </c>
    </row>
    <row r="6576" spans="1:7" ht="22.5">
      <c r="A6576" s="366" t="str">
        <f t="shared" si="102"/>
        <v>SINAPI 100363</v>
      </c>
      <c r="B6576" s="367" t="s">
        <v>8324</v>
      </c>
      <c r="C6576" s="367" t="s">
        <v>21553</v>
      </c>
      <c r="D6576" s="368" t="s">
        <v>21554</v>
      </c>
      <c r="E6576" s="367" t="s">
        <v>8327</v>
      </c>
      <c r="F6576" s="367" t="s">
        <v>21555</v>
      </c>
      <c r="G6576" s="367" t="s">
        <v>21556</v>
      </c>
    </row>
    <row r="6577" spans="1:7" ht="22.5">
      <c r="A6577" s="366" t="str">
        <f t="shared" si="102"/>
        <v>SINAPI 100364</v>
      </c>
      <c r="B6577" s="367" t="s">
        <v>8324</v>
      </c>
      <c r="C6577" s="367" t="s">
        <v>21557</v>
      </c>
      <c r="D6577" s="368" t="s">
        <v>21558</v>
      </c>
      <c r="E6577" s="367" t="s">
        <v>8327</v>
      </c>
      <c r="F6577" s="367" t="s">
        <v>21559</v>
      </c>
      <c r="G6577" s="367" t="s">
        <v>21560</v>
      </c>
    </row>
    <row r="6578" spans="1:7" ht="22.5">
      <c r="A6578" s="366" t="str">
        <f t="shared" si="102"/>
        <v>SINAPI 100365</v>
      </c>
      <c r="B6578" s="367" t="s">
        <v>8324</v>
      </c>
      <c r="C6578" s="367" t="s">
        <v>21561</v>
      </c>
      <c r="D6578" s="368" t="s">
        <v>21562</v>
      </c>
      <c r="E6578" s="367" t="s">
        <v>8327</v>
      </c>
      <c r="F6578" s="367" t="s">
        <v>21563</v>
      </c>
      <c r="G6578" s="367" t="s">
        <v>21564</v>
      </c>
    </row>
    <row r="6579" spans="1:7" ht="22.5">
      <c r="A6579" s="366" t="str">
        <f t="shared" si="102"/>
        <v>SINAPI 100366</v>
      </c>
      <c r="B6579" s="367" t="s">
        <v>8324</v>
      </c>
      <c r="C6579" s="367" t="s">
        <v>21565</v>
      </c>
      <c r="D6579" s="368" t="s">
        <v>21566</v>
      </c>
      <c r="E6579" s="367" t="s">
        <v>8327</v>
      </c>
      <c r="F6579" s="367" t="s">
        <v>21567</v>
      </c>
      <c r="G6579" s="367" t="s">
        <v>21568</v>
      </c>
    </row>
    <row r="6580" spans="1:7" ht="22.5">
      <c r="A6580" s="366" t="str">
        <f t="shared" si="102"/>
        <v>SINAPI 100367</v>
      </c>
      <c r="B6580" s="367" t="s">
        <v>8324</v>
      </c>
      <c r="C6580" s="367" t="s">
        <v>21569</v>
      </c>
      <c r="D6580" s="368" t="s">
        <v>21570</v>
      </c>
      <c r="E6580" s="367" t="s">
        <v>8327</v>
      </c>
      <c r="F6580" s="367" t="s">
        <v>21571</v>
      </c>
      <c r="G6580" s="367" t="s">
        <v>21572</v>
      </c>
    </row>
    <row r="6581" spans="1:7" ht="22.5">
      <c r="A6581" s="366" t="str">
        <f t="shared" si="102"/>
        <v>SINAPI 100368</v>
      </c>
      <c r="B6581" s="367" t="s">
        <v>8324</v>
      </c>
      <c r="C6581" s="367" t="s">
        <v>21573</v>
      </c>
      <c r="D6581" s="368" t="s">
        <v>21574</v>
      </c>
      <c r="E6581" s="367" t="s">
        <v>8327</v>
      </c>
      <c r="F6581" s="367" t="s">
        <v>21575</v>
      </c>
      <c r="G6581" s="367" t="s">
        <v>21576</v>
      </c>
    </row>
    <row r="6582" spans="1:7" ht="22.5">
      <c r="A6582" s="366" t="str">
        <f t="shared" si="102"/>
        <v>SINAPI 100369</v>
      </c>
      <c r="B6582" s="367" t="s">
        <v>8324</v>
      </c>
      <c r="C6582" s="367" t="s">
        <v>21577</v>
      </c>
      <c r="D6582" s="368" t="s">
        <v>21578</v>
      </c>
      <c r="E6582" s="367" t="s">
        <v>8327</v>
      </c>
      <c r="F6582" s="367" t="s">
        <v>21579</v>
      </c>
      <c r="G6582" s="367" t="s">
        <v>21580</v>
      </c>
    </row>
    <row r="6583" spans="1:7" ht="22.5">
      <c r="A6583" s="366" t="str">
        <f t="shared" si="102"/>
        <v>SINAPI 100370</v>
      </c>
      <c r="B6583" s="367" t="s">
        <v>8324</v>
      </c>
      <c r="C6583" s="367" t="s">
        <v>21581</v>
      </c>
      <c r="D6583" s="368" t="s">
        <v>21582</v>
      </c>
      <c r="E6583" s="367" t="s">
        <v>8327</v>
      </c>
      <c r="F6583" s="367" t="s">
        <v>21583</v>
      </c>
      <c r="G6583" s="367" t="s">
        <v>21584</v>
      </c>
    </row>
    <row r="6584" spans="1:7" ht="22.5">
      <c r="A6584" s="366" t="str">
        <f t="shared" si="102"/>
        <v>SINAPI 100371</v>
      </c>
      <c r="B6584" s="367" t="s">
        <v>8324</v>
      </c>
      <c r="C6584" s="367" t="s">
        <v>21585</v>
      </c>
      <c r="D6584" s="368" t="s">
        <v>21586</v>
      </c>
      <c r="E6584" s="367" t="s">
        <v>8327</v>
      </c>
      <c r="F6584" s="367" t="s">
        <v>21587</v>
      </c>
      <c r="G6584" s="367" t="s">
        <v>21588</v>
      </c>
    </row>
    <row r="6585" spans="1:7" ht="22.5">
      <c r="A6585" s="366" t="str">
        <f t="shared" si="102"/>
        <v>SINAPI 100372</v>
      </c>
      <c r="B6585" s="367" t="s">
        <v>8324</v>
      </c>
      <c r="C6585" s="367" t="s">
        <v>21589</v>
      </c>
      <c r="D6585" s="368" t="s">
        <v>21590</v>
      </c>
      <c r="E6585" s="367" t="s">
        <v>8327</v>
      </c>
      <c r="F6585" s="367" t="s">
        <v>21591</v>
      </c>
      <c r="G6585" s="367" t="s">
        <v>21592</v>
      </c>
    </row>
    <row r="6586" spans="1:7" ht="22.5">
      <c r="A6586" s="366" t="str">
        <f t="shared" si="102"/>
        <v>SINAPI 100373</v>
      </c>
      <c r="B6586" s="367" t="s">
        <v>8324</v>
      </c>
      <c r="C6586" s="367" t="s">
        <v>21593</v>
      </c>
      <c r="D6586" s="368" t="s">
        <v>21594</v>
      </c>
      <c r="E6586" s="367" t="s">
        <v>8327</v>
      </c>
      <c r="F6586" s="367" t="s">
        <v>21595</v>
      </c>
      <c r="G6586" s="367" t="s">
        <v>21596</v>
      </c>
    </row>
    <row r="6587" spans="1:7" ht="22.5">
      <c r="A6587" s="366" t="str">
        <f t="shared" si="102"/>
        <v>SINAPI 100374</v>
      </c>
      <c r="B6587" s="367" t="s">
        <v>8324</v>
      </c>
      <c r="C6587" s="367" t="s">
        <v>21597</v>
      </c>
      <c r="D6587" s="368" t="s">
        <v>21598</v>
      </c>
      <c r="E6587" s="367" t="s">
        <v>8327</v>
      </c>
      <c r="F6587" s="367" t="s">
        <v>21599</v>
      </c>
      <c r="G6587" s="367" t="s">
        <v>21600</v>
      </c>
    </row>
    <row r="6588" spans="1:7" ht="22.5">
      <c r="A6588" s="366" t="str">
        <f t="shared" si="102"/>
        <v>SINAPI 100375</v>
      </c>
      <c r="B6588" s="367" t="s">
        <v>8324</v>
      </c>
      <c r="C6588" s="367" t="s">
        <v>21601</v>
      </c>
      <c r="D6588" s="368" t="s">
        <v>21602</v>
      </c>
      <c r="E6588" s="367" t="s">
        <v>8327</v>
      </c>
      <c r="F6588" s="367" t="s">
        <v>21603</v>
      </c>
      <c r="G6588" s="367" t="s">
        <v>21604</v>
      </c>
    </row>
    <row r="6589" spans="1:7" ht="22.5">
      <c r="A6589" s="366" t="str">
        <f t="shared" si="102"/>
        <v>SINAPI 100376</v>
      </c>
      <c r="B6589" s="367" t="s">
        <v>8324</v>
      </c>
      <c r="C6589" s="367" t="s">
        <v>21605</v>
      </c>
      <c r="D6589" s="368" t="s">
        <v>21606</v>
      </c>
      <c r="E6589" s="367" t="s">
        <v>8327</v>
      </c>
      <c r="F6589" s="367" t="s">
        <v>21607</v>
      </c>
      <c r="G6589" s="367" t="s">
        <v>21608</v>
      </c>
    </row>
    <row r="6590" spans="1:7" ht="22.5">
      <c r="A6590" s="366" t="str">
        <f t="shared" si="102"/>
        <v>SINAPI 100377</v>
      </c>
      <c r="B6590" s="367" t="s">
        <v>8324</v>
      </c>
      <c r="C6590" s="367" t="s">
        <v>21609</v>
      </c>
      <c r="D6590" s="368" t="s">
        <v>21610</v>
      </c>
      <c r="E6590" s="367" t="s">
        <v>8574</v>
      </c>
      <c r="F6590" s="367" t="s">
        <v>10005</v>
      </c>
      <c r="G6590" s="367" t="s">
        <v>21611</v>
      </c>
    </row>
    <row r="6591" spans="1:7" ht="22.5">
      <c r="A6591" s="366" t="str">
        <f t="shared" si="102"/>
        <v>SINAPI 100378</v>
      </c>
      <c r="B6591" s="367" t="s">
        <v>8324</v>
      </c>
      <c r="C6591" s="367" t="s">
        <v>21612</v>
      </c>
      <c r="D6591" s="368" t="s">
        <v>21613</v>
      </c>
      <c r="E6591" s="367" t="s">
        <v>8574</v>
      </c>
      <c r="F6591" s="367" t="s">
        <v>10768</v>
      </c>
      <c r="G6591" s="367" t="s">
        <v>18331</v>
      </c>
    </row>
    <row r="6592" spans="1:7" ht="33.75">
      <c r="A6592" s="366" t="str">
        <f t="shared" si="102"/>
        <v>SINAPI 100382</v>
      </c>
      <c r="B6592" s="367" t="s">
        <v>8324</v>
      </c>
      <c r="C6592" s="367" t="s">
        <v>21614</v>
      </c>
      <c r="D6592" s="368" t="s">
        <v>21615</v>
      </c>
      <c r="E6592" s="367" t="s">
        <v>8464</v>
      </c>
      <c r="F6592" s="367" t="s">
        <v>9506</v>
      </c>
      <c r="G6592" s="367" t="s">
        <v>21214</v>
      </c>
    </row>
    <row r="6593" spans="1:7" ht="22.5">
      <c r="A6593" s="366" t="str">
        <f t="shared" si="102"/>
        <v>SINAPI 94444</v>
      </c>
      <c r="B6593" s="367" t="s">
        <v>8324</v>
      </c>
      <c r="C6593" s="367" t="s">
        <v>21616</v>
      </c>
      <c r="D6593" s="368" t="s">
        <v>21617</v>
      </c>
      <c r="E6593" s="367" t="s">
        <v>8464</v>
      </c>
      <c r="F6593" s="367" t="s">
        <v>21618</v>
      </c>
      <c r="G6593" s="367" t="s">
        <v>21619</v>
      </c>
    </row>
    <row r="6594" spans="1:7">
      <c r="A6594" s="366" t="str">
        <f t="shared" si="102"/>
        <v>SINAPI 73816/1</v>
      </c>
      <c r="B6594" s="367" t="s">
        <v>8324</v>
      </c>
      <c r="C6594" s="367" t="s">
        <v>21620</v>
      </c>
      <c r="D6594" s="368" t="s">
        <v>21621</v>
      </c>
      <c r="E6594" s="367" t="s">
        <v>8523</v>
      </c>
      <c r="F6594" s="367" t="s">
        <v>21622</v>
      </c>
      <c r="G6594" s="367" t="s">
        <v>21623</v>
      </c>
    </row>
    <row r="6595" spans="1:7">
      <c r="A6595" s="366" t="str">
        <f t="shared" si="102"/>
        <v>SINAPI 73881/1</v>
      </c>
      <c r="B6595" s="367" t="s">
        <v>8324</v>
      </c>
      <c r="C6595" s="367" t="s">
        <v>21624</v>
      </c>
      <c r="D6595" s="368" t="s">
        <v>21625</v>
      </c>
      <c r="E6595" s="367" t="s">
        <v>8464</v>
      </c>
      <c r="F6595" s="367" t="s">
        <v>11301</v>
      </c>
      <c r="G6595" s="367" t="s">
        <v>21626</v>
      </c>
    </row>
    <row r="6596" spans="1:7">
      <c r="A6596" s="366" t="str">
        <f t="shared" si="102"/>
        <v>SINAPI 73881/3</v>
      </c>
      <c r="B6596" s="367" t="s">
        <v>8324</v>
      </c>
      <c r="C6596" s="367" t="s">
        <v>21627</v>
      </c>
      <c r="D6596" s="368" t="s">
        <v>21628</v>
      </c>
      <c r="E6596" s="367" t="s">
        <v>8464</v>
      </c>
      <c r="F6596" s="367" t="s">
        <v>10919</v>
      </c>
      <c r="G6596" s="367" t="s">
        <v>11410</v>
      </c>
    </row>
    <row r="6597" spans="1:7">
      <c r="A6597" s="366" t="str">
        <f t="shared" si="102"/>
        <v>SINAPI 73883/1</v>
      </c>
      <c r="B6597" s="367" t="s">
        <v>8324</v>
      </c>
      <c r="C6597" s="367" t="s">
        <v>21629</v>
      </c>
      <c r="D6597" s="368" t="s">
        <v>21630</v>
      </c>
      <c r="E6597" s="367" t="s">
        <v>8879</v>
      </c>
      <c r="F6597" s="367" t="s">
        <v>21631</v>
      </c>
      <c r="G6597" s="367" t="s">
        <v>21632</v>
      </c>
    </row>
    <row r="6598" spans="1:7">
      <c r="A6598" s="366" t="str">
        <f t="shared" si="102"/>
        <v>SINAPI 73883/2</v>
      </c>
      <c r="B6598" s="367" t="s">
        <v>8324</v>
      </c>
      <c r="C6598" s="367" t="s">
        <v>21633</v>
      </c>
      <c r="D6598" s="368" t="s">
        <v>21634</v>
      </c>
      <c r="E6598" s="367" t="s">
        <v>8879</v>
      </c>
      <c r="F6598" s="367" t="s">
        <v>21635</v>
      </c>
      <c r="G6598" s="367" t="s">
        <v>20168</v>
      </c>
    </row>
    <row r="6599" spans="1:7">
      <c r="A6599" s="366" t="str">
        <f t="shared" ref="A6599:A6662" si="103">CONCATENAR</f>
        <v>SINAPI 73883/3</v>
      </c>
      <c r="B6599" s="367" t="s">
        <v>8324</v>
      </c>
      <c r="C6599" s="367" t="s">
        <v>21636</v>
      </c>
      <c r="D6599" s="368" t="s">
        <v>21637</v>
      </c>
      <c r="E6599" s="367" t="s">
        <v>8879</v>
      </c>
      <c r="F6599" s="367" t="s">
        <v>18489</v>
      </c>
      <c r="G6599" s="367" t="s">
        <v>21638</v>
      </c>
    </row>
    <row r="6600" spans="1:7" ht="22.5">
      <c r="A6600" s="366" t="str">
        <f t="shared" si="103"/>
        <v>SINAPI 73969/1</v>
      </c>
      <c r="B6600" s="367" t="s">
        <v>8324</v>
      </c>
      <c r="C6600" s="367" t="s">
        <v>21639</v>
      </c>
      <c r="D6600" s="368" t="s">
        <v>21640</v>
      </c>
      <c r="E6600" s="367" t="s">
        <v>8523</v>
      </c>
      <c r="F6600" s="367" t="s">
        <v>21641</v>
      </c>
      <c r="G6600" s="367" t="s">
        <v>21642</v>
      </c>
    </row>
    <row r="6601" spans="1:7">
      <c r="A6601" s="366" t="str">
        <f t="shared" si="103"/>
        <v>SINAPI 74017/1</v>
      </c>
      <c r="B6601" s="367" t="s">
        <v>8324</v>
      </c>
      <c r="C6601" s="367" t="s">
        <v>21643</v>
      </c>
      <c r="D6601" s="368" t="s">
        <v>21644</v>
      </c>
      <c r="E6601" s="367" t="s">
        <v>8523</v>
      </c>
      <c r="F6601" s="367" t="s">
        <v>21645</v>
      </c>
      <c r="G6601" s="367" t="s">
        <v>21646</v>
      </c>
    </row>
    <row r="6602" spans="1:7">
      <c r="A6602" s="366" t="str">
        <f t="shared" si="103"/>
        <v>SINAPI 74017/2</v>
      </c>
      <c r="B6602" s="367" t="s">
        <v>8324</v>
      </c>
      <c r="C6602" s="367" t="s">
        <v>21647</v>
      </c>
      <c r="D6602" s="368" t="s">
        <v>21648</v>
      </c>
      <c r="E6602" s="367" t="s">
        <v>8523</v>
      </c>
      <c r="F6602" s="367" t="s">
        <v>21649</v>
      </c>
      <c r="G6602" s="367" t="s">
        <v>21650</v>
      </c>
    </row>
    <row r="6603" spans="1:7">
      <c r="A6603" s="366" t="str">
        <f t="shared" si="103"/>
        <v>SINAPI 75029/1</v>
      </c>
      <c r="B6603" s="367" t="s">
        <v>8324</v>
      </c>
      <c r="C6603" s="367" t="s">
        <v>21651</v>
      </c>
      <c r="D6603" s="368" t="s">
        <v>21652</v>
      </c>
      <c r="E6603" s="367" t="s">
        <v>8523</v>
      </c>
      <c r="F6603" s="367" t="s">
        <v>21653</v>
      </c>
      <c r="G6603" s="367" t="s">
        <v>21654</v>
      </c>
    </row>
    <row r="6604" spans="1:7">
      <c r="A6604" s="366" t="str">
        <f t="shared" si="103"/>
        <v>SINAPI 83651</v>
      </c>
      <c r="B6604" s="367" t="s">
        <v>8324</v>
      </c>
      <c r="C6604" s="367" t="s">
        <v>21655</v>
      </c>
      <c r="D6604" s="368" t="s">
        <v>21656</v>
      </c>
      <c r="E6604" s="367" t="s">
        <v>8523</v>
      </c>
      <c r="F6604" s="367" t="s">
        <v>21657</v>
      </c>
      <c r="G6604" s="367" t="s">
        <v>17877</v>
      </c>
    </row>
    <row r="6605" spans="1:7" ht="22.5">
      <c r="A6605" s="366" t="str">
        <f t="shared" si="103"/>
        <v>SINAPI 83658</v>
      </c>
      <c r="B6605" s="367" t="s">
        <v>8324</v>
      </c>
      <c r="C6605" s="367" t="s">
        <v>21658</v>
      </c>
      <c r="D6605" s="368" t="s">
        <v>21659</v>
      </c>
      <c r="E6605" s="367" t="s">
        <v>8523</v>
      </c>
      <c r="F6605" s="367" t="s">
        <v>21660</v>
      </c>
      <c r="G6605" s="367" t="s">
        <v>21661</v>
      </c>
    </row>
    <row r="6606" spans="1:7">
      <c r="A6606" s="366" t="str">
        <f t="shared" si="103"/>
        <v>SINAPI 83661</v>
      </c>
      <c r="B6606" s="367" t="s">
        <v>8324</v>
      </c>
      <c r="C6606" s="367" t="s">
        <v>21662</v>
      </c>
      <c r="D6606" s="368" t="s">
        <v>21663</v>
      </c>
      <c r="E6606" s="367" t="s">
        <v>8523</v>
      </c>
      <c r="F6606" s="367" t="s">
        <v>21664</v>
      </c>
      <c r="G6606" s="367" t="s">
        <v>21665</v>
      </c>
    </row>
    <row r="6607" spans="1:7">
      <c r="A6607" s="366" t="str">
        <f t="shared" si="103"/>
        <v>SINAPI 83662</v>
      </c>
      <c r="B6607" s="367" t="s">
        <v>8324</v>
      </c>
      <c r="C6607" s="367" t="s">
        <v>21666</v>
      </c>
      <c r="D6607" s="368" t="s">
        <v>21667</v>
      </c>
      <c r="E6607" s="367" t="s">
        <v>8879</v>
      </c>
      <c r="F6607" s="367" t="s">
        <v>21668</v>
      </c>
      <c r="G6607" s="367" t="s">
        <v>21669</v>
      </c>
    </row>
    <row r="6608" spans="1:7" ht="22.5">
      <c r="A6608" s="366" t="str">
        <f t="shared" si="103"/>
        <v>SINAPI 83664</v>
      </c>
      <c r="B6608" s="367" t="s">
        <v>8324</v>
      </c>
      <c r="C6608" s="367" t="s">
        <v>21670</v>
      </c>
      <c r="D6608" s="368" t="s">
        <v>21671</v>
      </c>
      <c r="E6608" s="367" t="s">
        <v>8523</v>
      </c>
      <c r="F6608" s="367" t="s">
        <v>21672</v>
      </c>
      <c r="G6608" s="367" t="s">
        <v>21673</v>
      </c>
    </row>
    <row r="6609" spans="1:7">
      <c r="A6609" s="366" t="str">
        <f t="shared" si="103"/>
        <v>SINAPI 83670</v>
      </c>
      <c r="B6609" s="367" t="s">
        <v>8324</v>
      </c>
      <c r="C6609" s="367" t="s">
        <v>21674</v>
      </c>
      <c r="D6609" s="368" t="s">
        <v>21675</v>
      </c>
      <c r="E6609" s="367" t="s">
        <v>8523</v>
      </c>
      <c r="F6609" s="367" t="s">
        <v>21676</v>
      </c>
      <c r="G6609" s="367" t="s">
        <v>21677</v>
      </c>
    </row>
    <row r="6610" spans="1:7">
      <c r="A6610" s="366" t="str">
        <f t="shared" si="103"/>
        <v>SINAPI 83671</v>
      </c>
      <c r="B6610" s="367" t="s">
        <v>8324</v>
      </c>
      <c r="C6610" s="367" t="s">
        <v>21678</v>
      </c>
      <c r="D6610" s="368" t="s">
        <v>21679</v>
      </c>
      <c r="E6610" s="367" t="s">
        <v>8523</v>
      </c>
      <c r="F6610" s="367" t="s">
        <v>21680</v>
      </c>
      <c r="G6610" s="367" t="s">
        <v>21681</v>
      </c>
    </row>
    <row r="6611" spans="1:7">
      <c r="A6611" s="366" t="str">
        <f t="shared" si="103"/>
        <v>SINAPI 83679</v>
      </c>
      <c r="B6611" s="367" t="s">
        <v>8324</v>
      </c>
      <c r="C6611" s="367" t="s">
        <v>21682</v>
      </c>
      <c r="D6611" s="368" t="s">
        <v>21683</v>
      </c>
      <c r="E6611" s="367" t="s">
        <v>8523</v>
      </c>
      <c r="F6611" s="367" t="s">
        <v>10569</v>
      </c>
      <c r="G6611" s="367" t="s">
        <v>21684</v>
      </c>
    </row>
    <row r="6612" spans="1:7">
      <c r="A6612" s="366" t="str">
        <f t="shared" si="103"/>
        <v>SINAPI 83680</v>
      </c>
      <c r="B6612" s="367" t="s">
        <v>8324</v>
      </c>
      <c r="C6612" s="367" t="s">
        <v>21685</v>
      </c>
      <c r="D6612" s="368" t="s">
        <v>21686</v>
      </c>
      <c r="E6612" s="367" t="s">
        <v>8523</v>
      </c>
      <c r="F6612" s="367" t="s">
        <v>11703</v>
      </c>
      <c r="G6612" s="367" t="s">
        <v>21687</v>
      </c>
    </row>
    <row r="6613" spans="1:7">
      <c r="A6613" s="366" t="str">
        <f t="shared" si="103"/>
        <v>SINAPI 83681</v>
      </c>
      <c r="B6613" s="367" t="s">
        <v>8324</v>
      </c>
      <c r="C6613" s="367" t="s">
        <v>21688</v>
      </c>
      <c r="D6613" s="368" t="s">
        <v>21689</v>
      </c>
      <c r="E6613" s="367" t="s">
        <v>8523</v>
      </c>
      <c r="F6613" s="367" t="s">
        <v>11665</v>
      </c>
      <c r="G6613" s="367" t="s">
        <v>21690</v>
      </c>
    </row>
    <row r="6614" spans="1:7" ht="33.75">
      <c r="A6614" s="366" t="str">
        <f t="shared" si="103"/>
        <v>SINAPI 92743</v>
      </c>
      <c r="B6614" s="367" t="s">
        <v>8324</v>
      </c>
      <c r="C6614" s="367" t="s">
        <v>21691</v>
      </c>
      <c r="D6614" s="368" t="s">
        <v>21692</v>
      </c>
      <c r="E6614" s="367" t="s">
        <v>8879</v>
      </c>
      <c r="F6614" s="367" t="s">
        <v>21693</v>
      </c>
      <c r="G6614" s="367" t="s">
        <v>21694</v>
      </c>
    </row>
    <row r="6615" spans="1:7" ht="33.75">
      <c r="A6615" s="366" t="str">
        <f t="shared" si="103"/>
        <v>SINAPI 92744</v>
      </c>
      <c r="B6615" s="367" t="s">
        <v>8324</v>
      </c>
      <c r="C6615" s="367" t="s">
        <v>21695</v>
      </c>
      <c r="D6615" s="368" t="s">
        <v>21696</v>
      </c>
      <c r="E6615" s="367" t="s">
        <v>8879</v>
      </c>
      <c r="F6615" s="367" t="s">
        <v>21697</v>
      </c>
      <c r="G6615" s="367" t="s">
        <v>21698</v>
      </c>
    </row>
    <row r="6616" spans="1:7" ht="33.75">
      <c r="A6616" s="366" t="str">
        <f t="shared" si="103"/>
        <v>SINAPI 92745</v>
      </c>
      <c r="B6616" s="367" t="s">
        <v>8324</v>
      </c>
      <c r="C6616" s="367" t="s">
        <v>21699</v>
      </c>
      <c r="D6616" s="368" t="s">
        <v>21700</v>
      </c>
      <c r="E6616" s="367" t="s">
        <v>8879</v>
      </c>
      <c r="F6616" s="367" t="s">
        <v>21701</v>
      </c>
      <c r="G6616" s="367" t="s">
        <v>21702</v>
      </c>
    </row>
    <row r="6617" spans="1:7" ht="33.75">
      <c r="A6617" s="366" t="str">
        <f t="shared" si="103"/>
        <v>SINAPI 92746</v>
      </c>
      <c r="B6617" s="367" t="s">
        <v>8324</v>
      </c>
      <c r="C6617" s="367" t="s">
        <v>21703</v>
      </c>
      <c r="D6617" s="368" t="s">
        <v>21704</v>
      </c>
      <c r="E6617" s="367" t="s">
        <v>8879</v>
      </c>
      <c r="F6617" s="367" t="s">
        <v>21705</v>
      </c>
      <c r="G6617" s="367" t="s">
        <v>21706</v>
      </c>
    </row>
    <row r="6618" spans="1:7" ht="33.75">
      <c r="A6618" s="366" t="str">
        <f t="shared" si="103"/>
        <v>SINAPI 92747</v>
      </c>
      <c r="B6618" s="367" t="s">
        <v>8324</v>
      </c>
      <c r="C6618" s="367" t="s">
        <v>21707</v>
      </c>
      <c r="D6618" s="368" t="s">
        <v>21708</v>
      </c>
      <c r="E6618" s="367" t="s">
        <v>8879</v>
      </c>
      <c r="F6618" s="367" t="s">
        <v>21709</v>
      </c>
      <c r="G6618" s="367" t="s">
        <v>21710</v>
      </c>
    </row>
    <row r="6619" spans="1:7" ht="33.75">
      <c r="A6619" s="366" t="str">
        <f t="shared" si="103"/>
        <v>SINAPI 92748</v>
      </c>
      <c r="B6619" s="367" t="s">
        <v>8324</v>
      </c>
      <c r="C6619" s="367" t="s">
        <v>21711</v>
      </c>
      <c r="D6619" s="368" t="s">
        <v>21712</v>
      </c>
      <c r="E6619" s="367" t="s">
        <v>8879</v>
      </c>
      <c r="F6619" s="367" t="s">
        <v>21713</v>
      </c>
      <c r="G6619" s="367" t="s">
        <v>21714</v>
      </c>
    </row>
    <row r="6620" spans="1:7" ht="22.5">
      <c r="A6620" s="366" t="str">
        <f t="shared" si="103"/>
        <v>SINAPI 92749</v>
      </c>
      <c r="B6620" s="367" t="s">
        <v>8324</v>
      </c>
      <c r="C6620" s="367" t="s">
        <v>21715</v>
      </c>
      <c r="D6620" s="368" t="s">
        <v>21716</v>
      </c>
      <c r="E6620" s="367" t="s">
        <v>8879</v>
      </c>
      <c r="F6620" s="367" t="s">
        <v>21717</v>
      </c>
      <c r="G6620" s="367" t="s">
        <v>21718</v>
      </c>
    </row>
    <row r="6621" spans="1:7" ht="22.5">
      <c r="A6621" s="366" t="str">
        <f t="shared" si="103"/>
        <v>SINAPI 92750</v>
      </c>
      <c r="B6621" s="367" t="s">
        <v>8324</v>
      </c>
      <c r="C6621" s="367" t="s">
        <v>21719</v>
      </c>
      <c r="D6621" s="368" t="s">
        <v>21720</v>
      </c>
      <c r="E6621" s="367" t="s">
        <v>8879</v>
      </c>
      <c r="F6621" s="367" t="s">
        <v>21721</v>
      </c>
      <c r="G6621" s="367" t="s">
        <v>21722</v>
      </c>
    </row>
    <row r="6622" spans="1:7" ht="22.5">
      <c r="A6622" s="366" t="str">
        <f t="shared" si="103"/>
        <v>SINAPI 92751</v>
      </c>
      <c r="B6622" s="367" t="s">
        <v>8324</v>
      </c>
      <c r="C6622" s="367" t="s">
        <v>21723</v>
      </c>
      <c r="D6622" s="368" t="s">
        <v>21724</v>
      </c>
      <c r="E6622" s="367" t="s">
        <v>8879</v>
      </c>
      <c r="F6622" s="367" t="s">
        <v>21725</v>
      </c>
      <c r="G6622" s="367" t="s">
        <v>21726</v>
      </c>
    </row>
    <row r="6623" spans="1:7" ht="22.5">
      <c r="A6623" s="366" t="str">
        <f t="shared" si="103"/>
        <v>SINAPI 92752</v>
      </c>
      <c r="B6623" s="367" t="s">
        <v>8324</v>
      </c>
      <c r="C6623" s="367" t="s">
        <v>21727</v>
      </c>
      <c r="D6623" s="368" t="s">
        <v>21728</v>
      </c>
      <c r="E6623" s="367" t="s">
        <v>8879</v>
      </c>
      <c r="F6623" s="367" t="s">
        <v>21729</v>
      </c>
      <c r="G6623" s="367" t="s">
        <v>21730</v>
      </c>
    </row>
    <row r="6624" spans="1:7" ht="33.75">
      <c r="A6624" s="366" t="str">
        <f t="shared" si="103"/>
        <v>SINAPI 92753</v>
      </c>
      <c r="B6624" s="367" t="s">
        <v>8324</v>
      </c>
      <c r="C6624" s="367" t="s">
        <v>21731</v>
      </c>
      <c r="D6624" s="368" t="s">
        <v>21732</v>
      </c>
      <c r="E6624" s="367" t="s">
        <v>8879</v>
      </c>
      <c r="F6624" s="367" t="s">
        <v>21733</v>
      </c>
      <c r="G6624" s="367" t="s">
        <v>21734</v>
      </c>
    </row>
    <row r="6625" spans="1:7" ht="33.75">
      <c r="A6625" s="366" t="str">
        <f t="shared" si="103"/>
        <v>SINAPI 92754</v>
      </c>
      <c r="B6625" s="367" t="s">
        <v>8324</v>
      </c>
      <c r="C6625" s="367" t="s">
        <v>21735</v>
      </c>
      <c r="D6625" s="368" t="s">
        <v>21736</v>
      </c>
      <c r="E6625" s="367" t="s">
        <v>8879</v>
      </c>
      <c r="F6625" s="367" t="s">
        <v>21737</v>
      </c>
      <c r="G6625" s="367" t="s">
        <v>21738</v>
      </c>
    </row>
    <row r="6626" spans="1:7" ht="22.5">
      <c r="A6626" s="366" t="str">
        <f t="shared" si="103"/>
        <v>SINAPI 92755</v>
      </c>
      <c r="B6626" s="367" t="s">
        <v>8324</v>
      </c>
      <c r="C6626" s="367" t="s">
        <v>21739</v>
      </c>
      <c r="D6626" s="368" t="s">
        <v>21740</v>
      </c>
      <c r="E6626" s="367" t="s">
        <v>8464</v>
      </c>
      <c r="F6626" s="367" t="s">
        <v>21741</v>
      </c>
      <c r="G6626" s="367" t="s">
        <v>21742</v>
      </c>
    </row>
    <row r="6627" spans="1:7" ht="22.5">
      <c r="A6627" s="366" t="str">
        <f t="shared" si="103"/>
        <v>SINAPI 92756</v>
      </c>
      <c r="B6627" s="367" t="s">
        <v>8324</v>
      </c>
      <c r="C6627" s="367" t="s">
        <v>21743</v>
      </c>
      <c r="D6627" s="368" t="s">
        <v>21744</v>
      </c>
      <c r="E6627" s="367" t="s">
        <v>8464</v>
      </c>
      <c r="F6627" s="367" t="s">
        <v>21745</v>
      </c>
      <c r="G6627" s="367" t="s">
        <v>21746</v>
      </c>
    </row>
    <row r="6628" spans="1:7" ht="22.5">
      <c r="A6628" s="366" t="str">
        <f t="shared" si="103"/>
        <v>SINAPI 92757</v>
      </c>
      <c r="B6628" s="367" t="s">
        <v>8324</v>
      </c>
      <c r="C6628" s="367" t="s">
        <v>21747</v>
      </c>
      <c r="D6628" s="368" t="s">
        <v>21748</v>
      </c>
      <c r="E6628" s="367" t="s">
        <v>8464</v>
      </c>
      <c r="F6628" s="367" t="s">
        <v>21749</v>
      </c>
      <c r="G6628" s="367" t="s">
        <v>21750</v>
      </c>
    </row>
    <row r="6629" spans="1:7" ht="22.5">
      <c r="A6629" s="366" t="str">
        <f t="shared" si="103"/>
        <v>SINAPI 92758</v>
      </c>
      <c r="B6629" s="367" t="s">
        <v>8324</v>
      </c>
      <c r="C6629" s="367" t="s">
        <v>21751</v>
      </c>
      <c r="D6629" s="368" t="s">
        <v>21752</v>
      </c>
      <c r="E6629" s="367" t="s">
        <v>8879</v>
      </c>
      <c r="F6629" s="367" t="s">
        <v>21753</v>
      </c>
      <c r="G6629" s="367" t="s">
        <v>21754</v>
      </c>
    </row>
    <row r="6630" spans="1:7" ht="33.75">
      <c r="A6630" s="366" t="str">
        <f t="shared" si="103"/>
        <v>SINAPI 91069</v>
      </c>
      <c r="B6630" s="367" t="s">
        <v>8324</v>
      </c>
      <c r="C6630" s="367" t="s">
        <v>21755</v>
      </c>
      <c r="D6630" s="368" t="s">
        <v>21756</v>
      </c>
      <c r="E6630" s="367" t="s">
        <v>8464</v>
      </c>
      <c r="F6630" s="367" t="s">
        <v>21757</v>
      </c>
      <c r="G6630" s="367" t="s">
        <v>21758</v>
      </c>
    </row>
    <row r="6631" spans="1:7" ht="33.75">
      <c r="A6631" s="366" t="str">
        <f t="shared" si="103"/>
        <v>SINAPI 91070</v>
      </c>
      <c r="B6631" s="367" t="s">
        <v>8324</v>
      </c>
      <c r="C6631" s="367" t="s">
        <v>21759</v>
      </c>
      <c r="D6631" s="368" t="s">
        <v>21760</v>
      </c>
      <c r="E6631" s="367" t="s">
        <v>8464</v>
      </c>
      <c r="F6631" s="367" t="s">
        <v>21761</v>
      </c>
      <c r="G6631" s="367" t="s">
        <v>21762</v>
      </c>
    </row>
    <row r="6632" spans="1:7" ht="22.5">
      <c r="A6632" s="366" t="str">
        <f t="shared" si="103"/>
        <v>SINAPI 91071</v>
      </c>
      <c r="B6632" s="367" t="s">
        <v>8324</v>
      </c>
      <c r="C6632" s="367" t="s">
        <v>21763</v>
      </c>
      <c r="D6632" s="368" t="s">
        <v>21764</v>
      </c>
      <c r="E6632" s="367" t="s">
        <v>8464</v>
      </c>
      <c r="F6632" s="367" t="s">
        <v>21765</v>
      </c>
      <c r="G6632" s="367" t="s">
        <v>21766</v>
      </c>
    </row>
    <row r="6633" spans="1:7" ht="22.5">
      <c r="A6633" s="366" t="str">
        <f t="shared" si="103"/>
        <v>SINAPI 91072</v>
      </c>
      <c r="B6633" s="367" t="s">
        <v>8324</v>
      </c>
      <c r="C6633" s="367" t="s">
        <v>21767</v>
      </c>
      <c r="D6633" s="368" t="s">
        <v>21768</v>
      </c>
      <c r="E6633" s="367" t="s">
        <v>8464</v>
      </c>
      <c r="F6633" s="367" t="s">
        <v>21769</v>
      </c>
      <c r="G6633" s="367" t="s">
        <v>18452</v>
      </c>
    </row>
    <row r="6634" spans="1:7" ht="33.75">
      <c r="A6634" s="366" t="str">
        <f t="shared" si="103"/>
        <v>SINAPI 91073</v>
      </c>
      <c r="B6634" s="367" t="s">
        <v>8324</v>
      </c>
      <c r="C6634" s="367" t="s">
        <v>21770</v>
      </c>
      <c r="D6634" s="368" t="s">
        <v>21771</v>
      </c>
      <c r="E6634" s="367" t="s">
        <v>8464</v>
      </c>
      <c r="F6634" s="367" t="s">
        <v>21772</v>
      </c>
      <c r="G6634" s="367" t="s">
        <v>21773</v>
      </c>
    </row>
    <row r="6635" spans="1:7" ht="33.75">
      <c r="A6635" s="366" t="str">
        <f t="shared" si="103"/>
        <v>SINAPI 91074</v>
      </c>
      <c r="B6635" s="367" t="s">
        <v>8324</v>
      </c>
      <c r="C6635" s="367" t="s">
        <v>21774</v>
      </c>
      <c r="D6635" s="368" t="s">
        <v>21775</v>
      </c>
      <c r="E6635" s="367" t="s">
        <v>8464</v>
      </c>
      <c r="F6635" s="367" t="s">
        <v>21776</v>
      </c>
      <c r="G6635" s="367" t="s">
        <v>21777</v>
      </c>
    </row>
    <row r="6636" spans="1:7" ht="22.5">
      <c r="A6636" s="366" t="str">
        <f t="shared" si="103"/>
        <v>SINAPI 91075</v>
      </c>
      <c r="B6636" s="367" t="s">
        <v>8324</v>
      </c>
      <c r="C6636" s="367" t="s">
        <v>21778</v>
      </c>
      <c r="D6636" s="368" t="s">
        <v>21779</v>
      </c>
      <c r="E6636" s="367" t="s">
        <v>8464</v>
      </c>
      <c r="F6636" s="367" t="s">
        <v>21780</v>
      </c>
      <c r="G6636" s="367" t="s">
        <v>11542</v>
      </c>
    </row>
    <row r="6637" spans="1:7" ht="22.5">
      <c r="A6637" s="366" t="str">
        <f t="shared" si="103"/>
        <v>SINAPI 91076</v>
      </c>
      <c r="B6637" s="367" t="s">
        <v>8324</v>
      </c>
      <c r="C6637" s="367" t="s">
        <v>21781</v>
      </c>
      <c r="D6637" s="368" t="s">
        <v>21782</v>
      </c>
      <c r="E6637" s="367" t="s">
        <v>8464</v>
      </c>
      <c r="F6637" s="367" t="s">
        <v>21783</v>
      </c>
      <c r="G6637" s="367" t="s">
        <v>21784</v>
      </c>
    </row>
    <row r="6638" spans="1:7" ht="33.75">
      <c r="A6638" s="366" t="str">
        <f t="shared" si="103"/>
        <v>SINAPI 91077</v>
      </c>
      <c r="B6638" s="367" t="s">
        <v>8324</v>
      </c>
      <c r="C6638" s="367" t="s">
        <v>21785</v>
      </c>
      <c r="D6638" s="368" t="s">
        <v>21786</v>
      </c>
      <c r="E6638" s="367" t="s">
        <v>8464</v>
      </c>
      <c r="F6638" s="367" t="s">
        <v>21787</v>
      </c>
      <c r="G6638" s="367" t="s">
        <v>21788</v>
      </c>
    </row>
    <row r="6639" spans="1:7" ht="33.75">
      <c r="A6639" s="366" t="str">
        <f t="shared" si="103"/>
        <v>SINAPI 91078</v>
      </c>
      <c r="B6639" s="367" t="s">
        <v>8324</v>
      </c>
      <c r="C6639" s="367" t="s">
        <v>21789</v>
      </c>
      <c r="D6639" s="368" t="s">
        <v>21790</v>
      </c>
      <c r="E6639" s="367" t="s">
        <v>8464</v>
      </c>
      <c r="F6639" s="367" t="s">
        <v>21791</v>
      </c>
      <c r="G6639" s="367" t="s">
        <v>21792</v>
      </c>
    </row>
    <row r="6640" spans="1:7" ht="33.75">
      <c r="A6640" s="366" t="str">
        <f t="shared" si="103"/>
        <v>SINAPI 91079</v>
      </c>
      <c r="B6640" s="367" t="s">
        <v>8324</v>
      </c>
      <c r="C6640" s="367" t="s">
        <v>21793</v>
      </c>
      <c r="D6640" s="368" t="s">
        <v>21794</v>
      </c>
      <c r="E6640" s="367" t="s">
        <v>8464</v>
      </c>
      <c r="F6640" s="367" t="s">
        <v>21795</v>
      </c>
      <c r="G6640" s="367" t="s">
        <v>21796</v>
      </c>
    </row>
    <row r="6641" spans="1:7" ht="33.75">
      <c r="A6641" s="366" t="str">
        <f t="shared" si="103"/>
        <v>SINAPI 91080</v>
      </c>
      <c r="B6641" s="367" t="s">
        <v>8324</v>
      </c>
      <c r="C6641" s="367" t="s">
        <v>21797</v>
      </c>
      <c r="D6641" s="368" t="s">
        <v>21798</v>
      </c>
      <c r="E6641" s="367" t="s">
        <v>8464</v>
      </c>
      <c r="F6641" s="367" t="s">
        <v>21799</v>
      </c>
      <c r="G6641" s="367" t="s">
        <v>11130</v>
      </c>
    </row>
    <row r="6642" spans="1:7" ht="33.75">
      <c r="A6642" s="366" t="str">
        <f t="shared" si="103"/>
        <v>SINAPI 91081</v>
      </c>
      <c r="B6642" s="367" t="s">
        <v>8324</v>
      </c>
      <c r="C6642" s="367" t="s">
        <v>21800</v>
      </c>
      <c r="D6642" s="368" t="s">
        <v>21801</v>
      </c>
      <c r="E6642" s="367" t="s">
        <v>8464</v>
      </c>
      <c r="F6642" s="367" t="s">
        <v>21802</v>
      </c>
      <c r="G6642" s="367" t="s">
        <v>21803</v>
      </c>
    </row>
    <row r="6643" spans="1:7" ht="33.75">
      <c r="A6643" s="366" t="str">
        <f t="shared" si="103"/>
        <v>SINAPI 91082</v>
      </c>
      <c r="B6643" s="367" t="s">
        <v>8324</v>
      </c>
      <c r="C6643" s="367" t="s">
        <v>21804</v>
      </c>
      <c r="D6643" s="368" t="s">
        <v>21805</v>
      </c>
      <c r="E6643" s="367" t="s">
        <v>8464</v>
      </c>
      <c r="F6643" s="367" t="s">
        <v>21806</v>
      </c>
      <c r="G6643" s="367" t="s">
        <v>21807</v>
      </c>
    </row>
    <row r="6644" spans="1:7" ht="33.75">
      <c r="A6644" s="366" t="str">
        <f t="shared" si="103"/>
        <v>SINAPI 91083</v>
      </c>
      <c r="B6644" s="367" t="s">
        <v>8324</v>
      </c>
      <c r="C6644" s="367" t="s">
        <v>21808</v>
      </c>
      <c r="D6644" s="368" t="s">
        <v>21809</v>
      </c>
      <c r="E6644" s="367" t="s">
        <v>8464</v>
      </c>
      <c r="F6644" s="367" t="s">
        <v>21810</v>
      </c>
      <c r="G6644" s="367" t="s">
        <v>21811</v>
      </c>
    </row>
    <row r="6645" spans="1:7" ht="33.75">
      <c r="A6645" s="366" t="str">
        <f t="shared" si="103"/>
        <v>SINAPI 91084</v>
      </c>
      <c r="B6645" s="367" t="s">
        <v>8324</v>
      </c>
      <c r="C6645" s="367" t="s">
        <v>21812</v>
      </c>
      <c r="D6645" s="368" t="s">
        <v>21813</v>
      </c>
      <c r="E6645" s="367" t="s">
        <v>8464</v>
      </c>
      <c r="F6645" s="367" t="s">
        <v>21814</v>
      </c>
      <c r="G6645" s="367" t="s">
        <v>16302</v>
      </c>
    </row>
    <row r="6646" spans="1:7" ht="33.75">
      <c r="A6646" s="366" t="str">
        <f t="shared" si="103"/>
        <v>SINAPI 91086</v>
      </c>
      <c r="B6646" s="367" t="s">
        <v>8324</v>
      </c>
      <c r="C6646" s="367" t="s">
        <v>21815</v>
      </c>
      <c r="D6646" s="368" t="s">
        <v>21816</v>
      </c>
      <c r="E6646" s="367" t="s">
        <v>8464</v>
      </c>
      <c r="F6646" s="367" t="s">
        <v>21817</v>
      </c>
      <c r="G6646" s="367" t="s">
        <v>21818</v>
      </c>
    </row>
    <row r="6647" spans="1:7" ht="33.75">
      <c r="A6647" s="366" t="str">
        <f t="shared" si="103"/>
        <v>SINAPI 91087</v>
      </c>
      <c r="B6647" s="367" t="s">
        <v>8324</v>
      </c>
      <c r="C6647" s="367" t="s">
        <v>21819</v>
      </c>
      <c r="D6647" s="368" t="s">
        <v>21820</v>
      </c>
      <c r="E6647" s="367" t="s">
        <v>8464</v>
      </c>
      <c r="F6647" s="367" t="s">
        <v>21821</v>
      </c>
      <c r="G6647" s="367" t="s">
        <v>21822</v>
      </c>
    </row>
    <row r="6648" spans="1:7" ht="33.75">
      <c r="A6648" s="366" t="str">
        <f t="shared" si="103"/>
        <v>SINAPI 91088</v>
      </c>
      <c r="B6648" s="367" t="s">
        <v>8324</v>
      </c>
      <c r="C6648" s="367" t="s">
        <v>21823</v>
      </c>
      <c r="D6648" s="368" t="s">
        <v>21824</v>
      </c>
      <c r="E6648" s="367" t="s">
        <v>8464</v>
      </c>
      <c r="F6648" s="367" t="s">
        <v>21825</v>
      </c>
      <c r="G6648" s="367" t="s">
        <v>21826</v>
      </c>
    </row>
    <row r="6649" spans="1:7" ht="33.75">
      <c r="A6649" s="366" t="str">
        <f t="shared" si="103"/>
        <v>SINAPI 91089</v>
      </c>
      <c r="B6649" s="367" t="s">
        <v>8324</v>
      </c>
      <c r="C6649" s="367" t="s">
        <v>21827</v>
      </c>
      <c r="D6649" s="368" t="s">
        <v>21828</v>
      </c>
      <c r="E6649" s="367" t="s">
        <v>8464</v>
      </c>
      <c r="F6649" s="367" t="s">
        <v>21829</v>
      </c>
      <c r="G6649" s="367" t="s">
        <v>21830</v>
      </c>
    </row>
    <row r="6650" spans="1:7" ht="33.75">
      <c r="A6650" s="366" t="str">
        <f t="shared" si="103"/>
        <v>SINAPI 91090</v>
      </c>
      <c r="B6650" s="367" t="s">
        <v>8324</v>
      </c>
      <c r="C6650" s="367" t="s">
        <v>21831</v>
      </c>
      <c r="D6650" s="368" t="s">
        <v>21832</v>
      </c>
      <c r="E6650" s="367" t="s">
        <v>8464</v>
      </c>
      <c r="F6650" s="367" t="s">
        <v>21833</v>
      </c>
      <c r="G6650" s="367" t="s">
        <v>21834</v>
      </c>
    </row>
    <row r="6651" spans="1:7" ht="33.75">
      <c r="A6651" s="366" t="str">
        <f t="shared" si="103"/>
        <v>SINAPI 91091</v>
      </c>
      <c r="B6651" s="367" t="s">
        <v>8324</v>
      </c>
      <c r="C6651" s="367" t="s">
        <v>21835</v>
      </c>
      <c r="D6651" s="368" t="s">
        <v>21836</v>
      </c>
      <c r="E6651" s="367" t="s">
        <v>8464</v>
      </c>
      <c r="F6651" s="367" t="s">
        <v>21837</v>
      </c>
      <c r="G6651" s="367" t="s">
        <v>21838</v>
      </c>
    </row>
    <row r="6652" spans="1:7" ht="33.75">
      <c r="A6652" s="366" t="str">
        <f t="shared" si="103"/>
        <v>SINAPI 91092</v>
      </c>
      <c r="B6652" s="367" t="s">
        <v>8324</v>
      </c>
      <c r="C6652" s="367" t="s">
        <v>21839</v>
      </c>
      <c r="D6652" s="368" t="s">
        <v>21840</v>
      </c>
      <c r="E6652" s="367" t="s">
        <v>8464</v>
      </c>
      <c r="F6652" s="367" t="s">
        <v>21841</v>
      </c>
      <c r="G6652" s="367" t="s">
        <v>21842</v>
      </c>
    </row>
    <row r="6653" spans="1:7" ht="33.75">
      <c r="A6653" s="366" t="str">
        <f t="shared" si="103"/>
        <v>SINAPI 91093</v>
      </c>
      <c r="B6653" s="367" t="s">
        <v>8324</v>
      </c>
      <c r="C6653" s="367" t="s">
        <v>21843</v>
      </c>
      <c r="D6653" s="368" t="s">
        <v>21844</v>
      </c>
      <c r="E6653" s="367" t="s">
        <v>8464</v>
      </c>
      <c r="F6653" s="367" t="s">
        <v>17502</v>
      </c>
      <c r="G6653" s="367" t="s">
        <v>12423</v>
      </c>
    </row>
    <row r="6654" spans="1:7" ht="33.75">
      <c r="A6654" s="366" t="str">
        <f t="shared" si="103"/>
        <v>SINAPI 91094</v>
      </c>
      <c r="B6654" s="367" t="s">
        <v>8324</v>
      </c>
      <c r="C6654" s="367" t="s">
        <v>21845</v>
      </c>
      <c r="D6654" s="368" t="s">
        <v>21846</v>
      </c>
      <c r="E6654" s="367" t="s">
        <v>8464</v>
      </c>
      <c r="F6654" s="367" t="s">
        <v>21847</v>
      </c>
      <c r="G6654" s="367" t="s">
        <v>18838</v>
      </c>
    </row>
    <row r="6655" spans="1:7" ht="33.75">
      <c r="A6655" s="366" t="str">
        <f t="shared" si="103"/>
        <v>SINAPI 91095</v>
      </c>
      <c r="B6655" s="367" t="s">
        <v>8324</v>
      </c>
      <c r="C6655" s="367" t="s">
        <v>21848</v>
      </c>
      <c r="D6655" s="368" t="s">
        <v>21849</v>
      </c>
      <c r="E6655" s="367" t="s">
        <v>8464</v>
      </c>
      <c r="F6655" s="367" t="s">
        <v>21850</v>
      </c>
      <c r="G6655" s="367" t="s">
        <v>21851</v>
      </c>
    </row>
    <row r="6656" spans="1:7" ht="33.75">
      <c r="A6656" s="366" t="str">
        <f t="shared" si="103"/>
        <v>SINAPI 91096</v>
      </c>
      <c r="B6656" s="367" t="s">
        <v>8324</v>
      </c>
      <c r="C6656" s="367" t="s">
        <v>21852</v>
      </c>
      <c r="D6656" s="368" t="s">
        <v>21853</v>
      </c>
      <c r="E6656" s="367" t="s">
        <v>8464</v>
      </c>
      <c r="F6656" s="367" t="s">
        <v>21854</v>
      </c>
      <c r="G6656" s="367" t="s">
        <v>21855</v>
      </c>
    </row>
    <row r="6657" spans="1:7" ht="33.75">
      <c r="A6657" s="366" t="str">
        <f t="shared" si="103"/>
        <v>SINAPI 91097</v>
      </c>
      <c r="B6657" s="367" t="s">
        <v>8324</v>
      </c>
      <c r="C6657" s="367" t="s">
        <v>21856</v>
      </c>
      <c r="D6657" s="368" t="s">
        <v>21857</v>
      </c>
      <c r="E6657" s="367" t="s">
        <v>8464</v>
      </c>
      <c r="F6657" s="367" t="s">
        <v>21858</v>
      </c>
      <c r="G6657" s="367" t="s">
        <v>21859</v>
      </c>
    </row>
    <row r="6658" spans="1:7" ht="33.75">
      <c r="A6658" s="366" t="str">
        <f t="shared" si="103"/>
        <v>SINAPI 91098</v>
      </c>
      <c r="B6658" s="367" t="s">
        <v>8324</v>
      </c>
      <c r="C6658" s="367" t="s">
        <v>21860</v>
      </c>
      <c r="D6658" s="368" t="s">
        <v>21861</v>
      </c>
      <c r="E6658" s="367" t="s">
        <v>8464</v>
      </c>
      <c r="F6658" s="367" t="s">
        <v>21862</v>
      </c>
      <c r="G6658" s="367" t="s">
        <v>21863</v>
      </c>
    </row>
    <row r="6659" spans="1:7" ht="33.75">
      <c r="A6659" s="366" t="str">
        <f t="shared" si="103"/>
        <v>SINAPI 91099</v>
      </c>
      <c r="B6659" s="367" t="s">
        <v>8324</v>
      </c>
      <c r="C6659" s="367" t="s">
        <v>21864</v>
      </c>
      <c r="D6659" s="368" t="s">
        <v>21865</v>
      </c>
      <c r="E6659" s="367" t="s">
        <v>8464</v>
      </c>
      <c r="F6659" s="367" t="s">
        <v>21866</v>
      </c>
      <c r="G6659" s="367" t="s">
        <v>21867</v>
      </c>
    </row>
    <row r="6660" spans="1:7" ht="33.75">
      <c r="A6660" s="366" t="str">
        <f t="shared" si="103"/>
        <v>SINAPI 91100</v>
      </c>
      <c r="B6660" s="367" t="s">
        <v>8324</v>
      </c>
      <c r="C6660" s="367" t="s">
        <v>21868</v>
      </c>
      <c r="D6660" s="368" t="s">
        <v>21869</v>
      </c>
      <c r="E6660" s="367" t="s">
        <v>8464</v>
      </c>
      <c r="F6660" s="367" t="s">
        <v>21870</v>
      </c>
      <c r="G6660" s="367" t="s">
        <v>21871</v>
      </c>
    </row>
    <row r="6661" spans="1:7" ht="33.75">
      <c r="A6661" s="366" t="str">
        <f t="shared" si="103"/>
        <v>SINAPI 91101</v>
      </c>
      <c r="B6661" s="367" t="s">
        <v>8324</v>
      </c>
      <c r="C6661" s="367" t="s">
        <v>21872</v>
      </c>
      <c r="D6661" s="368" t="s">
        <v>21873</v>
      </c>
      <c r="E6661" s="367" t="s">
        <v>8464</v>
      </c>
      <c r="F6661" s="367" t="s">
        <v>21874</v>
      </c>
      <c r="G6661" s="367" t="s">
        <v>21875</v>
      </c>
    </row>
    <row r="6662" spans="1:7" ht="22.5">
      <c r="A6662" s="366" t="str">
        <f t="shared" si="103"/>
        <v>SINAPI 93952</v>
      </c>
      <c r="B6662" s="367" t="s">
        <v>8324</v>
      </c>
      <c r="C6662" s="367" t="s">
        <v>21876</v>
      </c>
      <c r="D6662" s="368" t="s">
        <v>21877</v>
      </c>
      <c r="E6662" s="367" t="s">
        <v>8523</v>
      </c>
      <c r="F6662" s="367" t="s">
        <v>21878</v>
      </c>
      <c r="G6662" s="367" t="s">
        <v>21879</v>
      </c>
    </row>
    <row r="6663" spans="1:7" ht="33.75">
      <c r="A6663" s="366" t="str">
        <f t="shared" ref="A6663:A6726" si="104">CONCATENAR</f>
        <v>SINAPI 93953</v>
      </c>
      <c r="B6663" s="367" t="s">
        <v>8324</v>
      </c>
      <c r="C6663" s="367" t="s">
        <v>21880</v>
      </c>
      <c r="D6663" s="368" t="s">
        <v>21881</v>
      </c>
      <c r="E6663" s="367" t="s">
        <v>8523</v>
      </c>
      <c r="F6663" s="367" t="s">
        <v>21882</v>
      </c>
      <c r="G6663" s="367" t="s">
        <v>21883</v>
      </c>
    </row>
    <row r="6664" spans="1:7" ht="33.75">
      <c r="A6664" s="366" t="str">
        <f t="shared" si="104"/>
        <v>SINAPI 93954</v>
      </c>
      <c r="B6664" s="367" t="s">
        <v>8324</v>
      </c>
      <c r="C6664" s="367" t="s">
        <v>21884</v>
      </c>
      <c r="D6664" s="368" t="s">
        <v>21885</v>
      </c>
      <c r="E6664" s="367" t="s">
        <v>8523</v>
      </c>
      <c r="F6664" s="367" t="s">
        <v>21783</v>
      </c>
      <c r="G6664" s="367" t="s">
        <v>21886</v>
      </c>
    </row>
    <row r="6665" spans="1:7" ht="33.75">
      <c r="A6665" s="366" t="str">
        <f t="shared" si="104"/>
        <v>SINAPI 93955</v>
      </c>
      <c r="B6665" s="367" t="s">
        <v>8324</v>
      </c>
      <c r="C6665" s="367" t="s">
        <v>21887</v>
      </c>
      <c r="D6665" s="368" t="s">
        <v>21888</v>
      </c>
      <c r="E6665" s="367" t="s">
        <v>8523</v>
      </c>
      <c r="F6665" s="367" t="s">
        <v>21889</v>
      </c>
      <c r="G6665" s="367" t="s">
        <v>21890</v>
      </c>
    </row>
    <row r="6666" spans="1:7" ht="22.5">
      <c r="A6666" s="366" t="str">
        <f t="shared" si="104"/>
        <v>SINAPI 93956</v>
      </c>
      <c r="B6666" s="367" t="s">
        <v>8324</v>
      </c>
      <c r="C6666" s="367" t="s">
        <v>21891</v>
      </c>
      <c r="D6666" s="368" t="s">
        <v>21892</v>
      </c>
      <c r="E6666" s="367" t="s">
        <v>8523</v>
      </c>
      <c r="F6666" s="367" t="s">
        <v>21893</v>
      </c>
      <c r="G6666" s="367" t="s">
        <v>21894</v>
      </c>
    </row>
    <row r="6667" spans="1:7" ht="22.5">
      <c r="A6667" s="366" t="str">
        <f t="shared" si="104"/>
        <v>SINAPI 93957</v>
      </c>
      <c r="B6667" s="367" t="s">
        <v>8324</v>
      </c>
      <c r="C6667" s="367" t="s">
        <v>21895</v>
      </c>
      <c r="D6667" s="368" t="s">
        <v>21896</v>
      </c>
      <c r="E6667" s="367" t="s">
        <v>8523</v>
      </c>
      <c r="F6667" s="367" t="s">
        <v>21897</v>
      </c>
      <c r="G6667" s="367" t="s">
        <v>21898</v>
      </c>
    </row>
    <row r="6668" spans="1:7" ht="33.75">
      <c r="A6668" s="366" t="str">
        <f t="shared" si="104"/>
        <v>SINAPI 93958</v>
      </c>
      <c r="B6668" s="367" t="s">
        <v>8324</v>
      </c>
      <c r="C6668" s="367" t="s">
        <v>21899</v>
      </c>
      <c r="D6668" s="368" t="s">
        <v>21900</v>
      </c>
      <c r="E6668" s="367" t="s">
        <v>8523</v>
      </c>
      <c r="F6668" s="367" t="s">
        <v>21901</v>
      </c>
      <c r="G6668" s="367" t="s">
        <v>21902</v>
      </c>
    </row>
    <row r="6669" spans="1:7" ht="33.75">
      <c r="A6669" s="366" t="str">
        <f t="shared" si="104"/>
        <v>SINAPI 93959</v>
      </c>
      <c r="B6669" s="367" t="s">
        <v>8324</v>
      </c>
      <c r="C6669" s="367" t="s">
        <v>21903</v>
      </c>
      <c r="D6669" s="368" t="s">
        <v>21904</v>
      </c>
      <c r="E6669" s="367" t="s">
        <v>8523</v>
      </c>
      <c r="F6669" s="367" t="s">
        <v>21905</v>
      </c>
      <c r="G6669" s="367" t="s">
        <v>10389</v>
      </c>
    </row>
    <row r="6670" spans="1:7" ht="33.75">
      <c r="A6670" s="366" t="str">
        <f t="shared" si="104"/>
        <v>SINAPI 93960</v>
      </c>
      <c r="B6670" s="367" t="s">
        <v>8324</v>
      </c>
      <c r="C6670" s="367" t="s">
        <v>21906</v>
      </c>
      <c r="D6670" s="368" t="s">
        <v>21907</v>
      </c>
      <c r="E6670" s="367" t="s">
        <v>8523</v>
      </c>
      <c r="F6670" s="367" t="s">
        <v>21908</v>
      </c>
      <c r="G6670" s="367" t="s">
        <v>21909</v>
      </c>
    </row>
    <row r="6671" spans="1:7" ht="22.5">
      <c r="A6671" s="366" t="str">
        <f t="shared" si="104"/>
        <v>SINAPI 93961</v>
      </c>
      <c r="B6671" s="367" t="s">
        <v>8324</v>
      </c>
      <c r="C6671" s="367" t="s">
        <v>21910</v>
      </c>
      <c r="D6671" s="368" t="s">
        <v>21911</v>
      </c>
      <c r="E6671" s="367" t="s">
        <v>8523</v>
      </c>
      <c r="F6671" s="367" t="s">
        <v>21912</v>
      </c>
      <c r="G6671" s="367" t="s">
        <v>16795</v>
      </c>
    </row>
    <row r="6672" spans="1:7" ht="22.5">
      <c r="A6672" s="366" t="str">
        <f t="shared" si="104"/>
        <v>SINAPI 93962</v>
      </c>
      <c r="B6672" s="367" t="s">
        <v>8324</v>
      </c>
      <c r="C6672" s="367" t="s">
        <v>21913</v>
      </c>
      <c r="D6672" s="368" t="s">
        <v>21914</v>
      </c>
      <c r="E6672" s="367" t="s">
        <v>8523</v>
      </c>
      <c r="F6672" s="367" t="s">
        <v>21915</v>
      </c>
      <c r="G6672" s="367" t="s">
        <v>21916</v>
      </c>
    </row>
    <row r="6673" spans="1:7" ht="33.75">
      <c r="A6673" s="366" t="str">
        <f t="shared" si="104"/>
        <v>SINAPI 93963</v>
      </c>
      <c r="B6673" s="367" t="s">
        <v>8324</v>
      </c>
      <c r="C6673" s="367" t="s">
        <v>21917</v>
      </c>
      <c r="D6673" s="368" t="s">
        <v>21918</v>
      </c>
      <c r="E6673" s="367" t="s">
        <v>8523</v>
      </c>
      <c r="F6673" s="367" t="s">
        <v>21919</v>
      </c>
      <c r="G6673" s="367" t="s">
        <v>21920</v>
      </c>
    </row>
    <row r="6674" spans="1:7" ht="33.75">
      <c r="A6674" s="366" t="str">
        <f t="shared" si="104"/>
        <v>SINAPI 93964</v>
      </c>
      <c r="B6674" s="367" t="s">
        <v>8324</v>
      </c>
      <c r="C6674" s="367" t="s">
        <v>21921</v>
      </c>
      <c r="D6674" s="368" t="s">
        <v>21922</v>
      </c>
      <c r="E6674" s="367" t="s">
        <v>8523</v>
      </c>
      <c r="F6674" s="367" t="s">
        <v>21923</v>
      </c>
      <c r="G6674" s="367" t="s">
        <v>21924</v>
      </c>
    </row>
    <row r="6675" spans="1:7" ht="33.75">
      <c r="A6675" s="366" t="str">
        <f t="shared" si="104"/>
        <v>SINAPI 93965</v>
      </c>
      <c r="B6675" s="367" t="s">
        <v>8324</v>
      </c>
      <c r="C6675" s="367" t="s">
        <v>21925</v>
      </c>
      <c r="D6675" s="368" t="s">
        <v>21926</v>
      </c>
      <c r="E6675" s="367" t="s">
        <v>8523</v>
      </c>
      <c r="F6675" s="367" t="s">
        <v>21927</v>
      </c>
      <c r="G6675" s="367" t="s">
        <v>21928</v>
      </c>
    </row>
    <row r="6676" spans="1:7" ht="22.5">
      <c r="A6676" s="366" t="str">
        <f t="shared" si="104"/>
        <v>SINAPI 93966</v>
      </c>
      <c r="B6676" s="367" t="s">
        <v>8324</v>
      </c>
      <c r="C6676" s="367" t="s">
        <v>21929</v>
      </c>
      <c r="D6676" s="368" t="s">
        <v>21930</v>
      </c>
      <c r="E6676" s="367" t="s">
        <v>8523</v>
      </c>
      <c r="F6676" s="367" t="s">
        <v>21931</v>
      </c>
      <c r="G6676" s="367" t="s">
        <v>21932</v>
      </c>
    </row>
    <row r="6677" spans="1:7" ht="22.5">
      <c r="A6677" s="366" t="str">
        <f t="shared" si="104"/>
        <v>SINAPI 93967</v>
      </c>
      <c r="B6677" s="367" t="s">
        <v>8324</v>
      </c>
      <c r="C6677" s="367" t="s">
        <v>21933</v>
      </c>
      <c r="D6677" s="368" t="s">
        <v>21934</v>
      </c>
      <c r="E6677" s="367" t="s">
        <v>8523</v>
      </c>
      <c r="F6677" s="367" t="s">
        <v>21935</v>
      </c>
      <c r="G6677" s="367" t="s">
        <v>21936</v>
      </c>
    </row>
    <row r="6678" spans="1:7" ht="33.75">
      <c r="A6678" s="366" t="str">
        <f t="shared" si="104"/>
        <v>SINAPI 93968</v>
      </c>
      <c r="B6678" s="367" t="s">
        <v>8324</v>
      </c>
      <c r="C6678" s="367" t="s">
        <v>21937</v>
      </c>
      <c r="D6678" s="368" t="s">
        <v>21938</v>
      </c>
      <c r="E6678" s="367" t="s">
        <v>8523</v>
      </c>
      <c r="F6678" s="367" t="s">
        <v>21939</v>
      </c>
      <c r="G6678" s="367" t="s">
        <v>21940</v>
      </c>
    </row>
    <row r="6679" spans="1:7" ht="33.75">
      <c r="A6679" s="366" t="str">
        <f t="shared" si="104"/>
        <v>SINAPI 93969</v>
      </c>
      <c r="B6679" s="367" t="s">
        <v>8324</v>
      </c>
      <c r="C6679" s="367" t="s">
        <v>21941</v>
      </c>
      <c r="D6679" s="368" t="s">
        <v>21942</v>
      </c>
      <c r="E6679" s="367" t="s">
        <v>8523</v>
      </c>
      <c r="F6679" s="367" t="s">
        <v>21943</v>
      </c>
      <c r="G6679" s="367" t="s">
        <v>19600</v>
      </c>
    </row>
    <row r="6680" spans="1:7" ht="33.75">
      <c r="A6680" s="366" t="str">
        <f t="shared" si="104"/>
        <v>SINAPI 93970</v>
      </c>
      <c r="B6680" s="367" t="s">
        <v>8324</v>
      </c>
      <c r="C6680" s="367" t="s">
        <v>21944</v>
      </c>
      <c r="D6680" s="368" t="s">
        <v>21945</v>
      </c>
      <c r="E6680" s="367" t="s">
        <v>8523</v>
      </c>
      <c r="F6680" s="367" t="s">
        <v>21946</v>
      </c>
      <c r="G6680" s="367" t="s">
        <v>21947</v>
      </c>
    </row>
    <row r="6681" spans="1:7" ht="22.5">
      <c r="A6681" s="366" t="str">
        <f t="shared" si="104"/>
        <v>SINAPI 93971</v>
      </c>
      <c r="B6681" s="367" t="s">
        <v>8324</v>
      </c>
      <c r="C6681" s="367" t="s">
        <v>21948</v>
      </c>
      <c r="D6681" s="368" t="s">
        <v>21949</v>
      </c>
      <c r="E6681" s="367" t="s">
        <v>8523</v>
      </c>
      <c r="F6681" s="367" t="s">
        <v>21950</v>
      </c>
      <c r="G6681" s="367" t="s">
        <v>21951</v>
      </c>
    </row>
    <row r="6682" spans="1:7" ht="22.5">
      <c r="A6682" s="366" t="str">
        <f t="shared" si="104"/>
        <v>SINAPI 95108</v>
      </c>
      <c r="B6682" s="367" t="s">
        <v>8324</v>
      </c>
      <c r="C6682" s="367" t="s">
        <v>21952</v>
      </c>
      <c r="D6682" s="368" t="s">
        <v>21953</v>
      </c>
      <c r="E6682" s="367" t="s">
        <v>8327</v>
      </c>
      <c r="F6682" s="367" t="s">
        <v>13743</v>
      </c>
      <c r="G6682" s="367" t="s">
        <v>21954</v>
      </c>
    </row>
    <row r="6683" spans="1:7" ht="22.5">
      <c r="A6683" s="366" t="str">
        <f t="shared" si="104"/>
        <v>SINAPI 100332</v>
      </c>
      <c r="B6683" s="367" t="s">
        <v>8324</v>
      </c>
      <c r="C6683" s="367" t="s">
        <v>21955</v>
      </c>
      <c r="D6683" s="368" t="s">
        <v>21956</v>
      </c>
      <c r="E6683" s="367" t="s">
        <v>8464</v>
      </c>
      <c r="F6683" s="367" t="s">
        <v>21957</v>
      </c>
      <c r="G6683" s="367" t="s">
        <v>21958</v>
      </c>
    </row>
    <row r="6684" spans="1:7" ht="22.5">
      <c r="A6684" s="366" t="str">
        <f t="shared" si="104"/>
        <v>SINAPI 100333</v>
      </c>
      <c r="B6684" s="367" t="s">
        <v>8324</v>
      </c>
      <c r="C6684" s="367" t="s">
        <v>21959</v>
      </c>
      <c r="D6684" s="368" t="s">
        <v>21960</v>
      </c>
      <c r="E6684" s="367" t="s">
        <v>8464</v>
      </c>
      <c r="F6684" s="367" t="s">
        <v>21961</v>
      </c>
      <c r="G6684" s="367" t="s">
        <v>21962</v>
      </c>
    </row>
    <row r="6685" spans="1:7" ht="22.5">
      <c r="A6685" s="366" t="str">
        <f t="shared" si="104"/>
        <v>SINAPI 100334</v>
      </c>
      <c r="B6685" s="367" t="s">
        <v>8324</v>
      </c>
      <c r="C6685" s="367" t="s">
        <v>21963</v>
      </c>
      <c r="D6685" s="368" t="s">
        <v>21964</v>
      </c>
      <c r="E6685" s="367" t="s">
        <v>8464</v>
      </c>
      <c r="F6685" s="367" t="s">
        <v>21965</v>
      </c>
      <c r="G6685" s="367" t="s">
        <v>21966</v>
      </c>
    </row>
    <row r="6686" spans="1:7" ht="22.5">
      <c r="A6686" s="366" t="str">
        <f t="shared" si="104"/>
        <v>SINAPI 100335</v>
      </c>
      <c r="B6686" s="367" t="s">
        <v>8324</v>
      </c>
      <c r="C6686" s="367" t="s">
        <v>21967</v>
      </c>
      <c r="D6686" s="368" t="s">
        <v>21968</v>
      </c>
      <c r="E6686" s="367" t="s">
        <v>8464</v>
      </c>
      <c r="F6686" s="367" t="s">
        <v>21969</v>
      </c>
      <c r="G6686" s="367" t="s">
        <v>21970</v>
      </c>
    </row>
    <row r="6687" spans="1:7" ht="22.5">
      <c r="A6687" s="366" t="str">
        <f t="shared" si="104"/>
        <v>SINAPI 100341</v>
      </c>
      <c r="B6687" s="367" t="s">
        <v>8324</v>
      </c>
      <c r="C6687" s="367" t="s">
        <v>21971</v>
      </c>
      <c r="D6687" s="368" t="s">
        <v>21972</v>
      </c>
      <c r="E6687" s="367" t="s">
        <v>8464</v>
      </c>
      <c r="F6687" s="367" t="s">
        <v>21973</v>
      </c>
      <c r="G6687" s="367" t="s">
        <v>21974</v>
      </c>
    </row>
    <row r="6688" spans="1:7" ht="22.5">
      <c r="A6688" s="366" t="str">
        <f t="shared" si="104"/>
        <v>SINAPI 100342</v>
      </c>
      <c r="B6688" s="367" t="s">
        <v>8324</v>
      </c>
      <c r="C6688" s="367" t="s">
        <v>21975</v>
      </c>
      <c r="D6688" s="368" t="s">
        <v>21976</v>
      </c>
      <c r="E6688" s="367" t="s">
        <v>8574</v>
      </c>
      <c r="F6688" s="367" t="s">
        <v>11809</v>
      </c>
      <c r="G6688" s="367" t="s">
        <v>11290</v>
      </c>
    </row>
    <row r="6689" spans="1:7">
      <c r="A6689" s="366" t="str">
        <f t="shared" si="104"/>
        <v>SINAPI 100343</v>
      </c>
      <c r="B6689" s="367" t="s">
        <v>8324</v>
      </c>
      <c r="C6689" s="367" t="s">
        <v>21977</v>
      </c>
      <c r="D6689" s="368" t="s">
        <v>21978</v>
      </c>
      <c r="E6689" s="367" t="s">
        <v>8574</v>
      </c>
      <c r="F6689" s="367" t="s">
        <v>11143</v>
      </c>
      <c r="G6689" s="367" t="s">
        <v>21979</v>
      </c>
    </row>
    <row r="6690" spans="1:7" ht="22.5">
      <c r="A6690" s="366" t="str">
        <f t="shared" si="104"/>
        <v>SINAPI 100344</v>
      </c>
      <c r="B6690" s="367" t="s">
        <v>8324</v>
      </c>
      <c r="C6690" s="367" t="s">
        <v>21980</v>
      </c>
      <c r="D6690" s="368" t="s">
        <v>21981</v>
      </c>
      <c r="E6690" s="367" t="s">
        <v>8574</v>
      </c>
      <c r="F6690" s="367" t="s">
        <v>9008</v>
      </c>
      <c r="G6690" s="367" t="s">
        <v>21982</v>
      </c>
    </row>
    <row r="6691" spans="1:7" ht="22.5">
      <c r="A6691" s="366" t="str">
        <f t="shared" si="104"/>
        <v>SINAPI 100345</v>
      </c>
      <c r="B6691" s="367" t="s">
        <v>8324</v>
      </c>
      <c r="C6691" s="367" t="s">
        <v>21983</v>
      </c>
      <c r="D6691" s="368" t="s">
        <v>21984</v>
      </c>
      <c r="E6691" s="367" t="s">
        <v>8574</v>
      </c>
      <c r="F6691" s="367" t="s">
        <v>14302</v>
      </c>
      <c r="G6691" s="367" t="s">
        <v>13193</v>
      </c>
    </row>
    <row r="6692" spans="1:7" ht="22.5">
      <c r="A6692" s="366" t="str">
        <f t="shared" si="104"/>
        <v>SINAPI 100346</v>
      </c>
      <c r="B6692" s="367" t="s">
        <v>8324</v>
      </c>
      <c r="C6692" s="367" t="s">
        <v>21985</v>
      </c>
      <c r="D6692" s="368" t="s">
        <v>21986</v>
      </c>
      <c r="E6692" s="367" t="s">
        <v>8574</v>
      </c>
      <c r="F6692" s="367" t="s">
        <v>17422</v>
      </c>
      <c r="G6692" s="367" t="s">
        <v>10772</v>
      </c>
    </row>
    <row r="6693" spans="1:7" ht="22.5">
      <c r="A6693" s="366" t="str">
        <f t="shared" si="104"/>
        <v>SINAPI 100347</v>
      </c>
      <c r="B6693" s="367" t="s">
        <v>8324</v>
      </c>
      <c r="C6693" s="367" t="s">
        <v>21987</v>
      </c>
      <c r="D6693" s="368" t="s">
        <v>21988</v>
      </c>
      <c r="E6693" s="367" t="s">
        <v>8574</v>
      </c>
      <c r="F6693" s="367" t="s">
        <v>10565</v>
      </c>
      <c r="G6693" s="367" t="s">
        <v>8671</v>
      </c>
    </row>
    <row r="6694" spans="1:7" ht="22.5">
      <c r="A6694" s="366" t="str">
        <f t="shared" si="104"/>
        <v>SINAPI 100348</v>
      </c>
      <c r="B6694" s="367" t="s">
        <v>8324</v>
      </c>
      <c r="C6694" s="367" t="s">
        <v>21989</v>
      </c>
      <c r="D6694" s="368" t="s">
        <v>21990</v>
      </c>
      <c r="E6694" s="367" t="s">
        <v>8574</v>
      </c>
      <c r="F6694" s="367" t="s">
        <v>9759</v>
      </c>
      <c r="G6694" s="367" t="s">
        <v>13161</v>
      </c>
    </row>
    <row r="6695" spans="1:7" ht="22.5">
      <c r="A6695" s="366" t="str">
        <f t="shared" si="104"/>
        <v>SINAPI 100349</v>
      </c>
      <c r="B6695" s="367" t="s">
        <v>8324</v>
      </c>
      <c r="C6695" s="367" t="s">
        <v>21991</v>
      </c>
      <c r="D6695" s="368" t="s">
        <v>21992</v>
      </c>
      <c r="E6695" s="367" t="s">
        <v>8879</v>
      </c>
      <c r="F6695" s="367" t="s">
        <v>21993</v>
      </c>
      <c r="G6695" s="367" t="s">
        <v>21994</v>
      </c>
    </row>
    <row r="6696" spans="1:7" ht="22.5">
      <c r="A6696" s="366" t="str">
        <f t="shared" si="104"/>
        <v>SINAPI 73799/1</v>
      </c>
      <c r="B6696" s="367" t="s">
        <v>8324</v>
      </c>
      <c r="C6696" s="367" t="s">
        <v>21995</v>
      </c>
      <c r="D6696" s="368" t="s">
        <v>21996</v>
      </c>
      <c r="E6696" s="367" t="s">
        <v>8327</v>
      </c>
      <c r="F6696" s="367" t="s">
        <v>21997</v>
      </c>
      <c r="G6696" s="367" t="s">
        <v>21998</v>
      </c>
    </row>
    <row r="6697" spans="1:7" ht="22.5">
      <c r="A6697" s="366" t="str">
        <f t="shared" si="104"/>
        <v>SINAPI 73856/1</v>
      </c>
      <c r="B6697" s="367" t="s">
        <v>8324</v>
      </c>
      <c r="C6697" s="367" t="s">
        <v>21999</v>
      </c>
      <c r="D6697" s="368" t="s">
        <v>22000</v>
      </c>
      <c r="E6697" s="367" t="s">
        <v>8327</v>
      </c>
      <c r="F6697" s="367" t="s">
        <v>22001</v>
      </c>
      <c r="G6697" s="367" t="s">
        <v>22002</v>
      </c>
    </row>
    <row r="6698" spans="1:7" ht="22.5">
      <c r="A6698" s="366" t="str">
        <f t="shared" si="104"/>
        <v>SINAPI 73856/2</v>
      </c>
      <c r="B6698" s="367" t="s">
        <v>8324</v>
      </c>
      <c r="C6698" s="367" t="s">
        <v>22003</v>
      </c>
      <c r="D6698" s="368" t="s">
        <v>22004</v>
      </c>
      <c r="E6698" s="367" t="s">
        <v>8327</v>
      </c>
      <c r="F6698" s="367" t="s">
        <v>22005</v>
      </c>
      <c r="G6698" s="367" t="s">
        <v>22006</v>
      </c>
    </row>
    <row r="6699" spans="1:7" ht="22.5">
      <c r="A6699" s="366" t="str">
        <f t="shared" si="104"/>
        <v>SINAPI 73856/3</v>
      </c>
      <c r="B6699" s="367" t="s">
        <v>8324</v>
      </c>
      <c r="C6699" s="367" t="s">
        <v>22007</v>
      </c>
      <c r="D6699" s="368" t="s">
        <v>22008</v>
      </c>
      <c r="E6699" s="367" t="s">
        <v>8327</v>
      </c>
      <c r="F6699" s="367" t="s">
        <v>22009</v>
      </c>
      <c r="G6699" s="367" t="s">
        <v>22010</v>
      </c>
    </row>
    <row r="6700" spans="1:7" ht="22.5">
      <c r="A6700" s="366" t="str">
        <f t="shared" si="104"/>
        <v>SINAPI 73856/4</v>
      </c>
      <c r="B6700" s="367" t="s">
        <v>8324</v>
      </c>
      <c r="C6700" s="367" t="s">
        <v>22011</v>
      </c>
      <c r="D6700" s="368" t="s">
        <v>22012</v>
      </c>
      <c r="E6700" s="367" t="s">
        <v>8327</v>
      </c>
      <c r="F6700" s="367" t="s">
        <v>22013</v>
      </c>
      <c r="G6700" s="367" t="s">
        <v>22014</v>
      </c>
    </row>
    <row r="6701" spans="1:7" ht="22.5">
      <c r="A6701" s="366" t="str">
        <f t="shared" si="104"/>
        <v>SINAPI 73856/5</v>
      </c>
      <c r="B6701" s="367" t="s">
        <v>8324</v>
      </c>
      <c r="C6701" s="367" t="s">
        <v>22015</v>
      </c>
      <c r="D6701" s="368" t="s">
        <v>22016</v>
      </c>
      <c r="E6701" s="367" t="s">
        <v>8327</v>
      </c>
      <c r="F6701" s="367" t="s">
        <v>22017</v>
      </c>
      <c r="G6701" s="367" t="s">
        <v>22018</v>
      </c>
    </row>
    <row r="6702" spans="1:7" ht="22.5">
      <c r="A6702" s="366" t="str">
        <f t="shared" si="104"/>
        <v>SINAPI 73856/6</v>
      </c>
      <c r="B6702" s="367" t="s">
        <v>8324</v>
      </c>
      <c r="C6702" s="367" t="s">
        <v>22019</v>
      </c>
      <c r="D6702" s="368" t="s">
        <v>22020</v>
      </c>
      <c r="E6702" s="367" t="s">
        <v>8327</v>
      </c>
      <c r="F6702" s="367" t="s">
        <v>22021</v>
      </c>
      <c r="G6702" s="367" t="s">
        <v>22022</v>
      </c>
    </row>
    <row r="6703" spans="1:7" ht="22.5">
      <c r="A6703" s="366" t="str">
        <f t="shared" si="104"/>
        <v>SINAPI 73856/7</v>
      </c>
      <c r="B6703" s="367" t="s">
        <v>8324</v>
      </c>
      <c r="C6703" s="367" t="s">
        <v>22023</v>
      </c>
      <c r="D6703" s="368" t="s">
        <v>22024</v>
      </c>
      <c r="E6703" s="367" t="s">
        <v>8327</v>
      </c>
      <c r="F6703" s="367" t="s">
        <v>22025</v>
      </c>
      <c r="G6703" s="367" t="s">
        <v>22026</v>
      </c>
    </row>
    <row r="6704" spans="1:7" ht="22.5">
      <c r="A6704" s="366" t="str">
        <f t="shared" si="104"/>
        <v>SINAPI 73856/8</v>
      </c>
      <c r="B6704" s="367" t="s">
        <v>8324</v>
      </c>
      <c r="C6704" s="367" t="s">
        <v>22027</v>
      </c>
      <c r="D6704" s="368" t="s">
        <v>22028</v>
      </c>
      <c r="E6704" s="367" t="s">
        <v>8327</v>
      </c>
      <c r="F6704" s="367" t="s">
        <v>22029</v>
      </c>
      <c r="G6704" s="367" t="s">
        <v>22030</v>
      </c>
    </row>
    <row r="6705" spans="1:7" ht="22.5">
      <c r="A6705" s="366" t="str">
        <f t="shared" si="104"/>
        <v>SINAPI 73856/9</v>
      </c>
      <c r="B6705" s="367" t="s">
        <v>8324</v>
      </c>
      <c r="C6705" s="367" t="s">
        <v>22031</v>
      </c>
      <c r="D6705" s="368" t="s">
        <v>22032</v>
      </c>
      <c r="E6705" s="367" t="s">
        <v>8327</v>
      </c>
      <c r="F6705" s="367" t="s">
        <v>22033</v>
      </c>
      <c r="G6705" s="367" t="s">
        <v>22034</v>
      </c>
    </row>
    <row r="6706" spans="1:7" ht="22.5">
      <c r="A6706" s="366" t="str">
        <f t="shared" si="104"/>
        <v>SINAPI 73856/10</v>
      </c>
      <c r="B6706" s="367" t="s">
        <v>8324</v>
      </c>
      <c r="C6706" s="367" t="s">
        <v>22035</v>
      </c>
      <c r="D6706" s="368" t="s">
        <v>22036</v>
      </c>
      <c r="E6706" s="367" t="s">
        <v>8327</v>
      </c>
      <c r="F6706" s="367" t="s">
        <v>22037</v>
      </c>
      <c r="G6706" s="367" t="s">
        <v>22038</v>
      </c>
    </row>
    <row r="6707" spans="1:7" ht="22.5">
      <c r="A6707" s="366" t="str">
        <f t="shared" si="104"/>
        <v>SINAPI 73856/11</v>
      </c>
      <c r="B6707" s="367" t="s">
        <v>8324</v>
      </c>
      <c r="C6707" s="367" t="s">
        <v>22039</v>
      </c>
      <c r="D6707" s="368" t="s">
        <v>22040</v>
      </c>
      <c r="E6707" s="367" t="s">
        <v>8327</v>
      </c>
      <c r="F6707" s="367" t="s">
        <v>22041</v>
      </c>
      <c r="G6707" s="367" t="s">
        <v>22042</v>
      </c>
    </row>
    <row r="6708" spans="1:7" ht="22.5">
      <c r="A6708" s="366" t="str">
        <f t="shared" si="104"/>
        <v>SINAPI 73856/12</v>
      </c>
      <c r="B6708" s="367" t="s">
        <v>8324</v>
      </c>
      <c r="C6708" s="367" t="s">
        <v>22043</v>
      </c>
      <c r="D6708" s="368" t="s">
        <v>22044</v>
      </c>
      <c r="E6708" s="367" t="s">
        <v>8327</v>
      </c>
      <c r="F6708" s="367" t="s">
        <v>22045</v>
      </c>
      <c r="G6708" s="367" t="s">
        <v>22046</v>
      </c>
    </row>
    <row r="6709" spans="1:7" ht="22.5">
      <c r="A6709" s="366" t="str">
        <f t="shared" si="104"/>
        <v>SINAPI 73856/13</v>
      </c>
      <c r="B6709" s="367" t="s">
        <v>8324</v>
      </c>
      <c r="C6709" s="367" t="s">
        <v>22047</v>
      </c>
      <c r="D6709" s="368" t="s">
        <v>22048</v>
      </c>
      <c r="E6709" s="367" t="s">
        <v>8327</v>
      </c>
      <c r="F6709" s="367" t="s">
        <v>22049</v>
      </c>
      <c r="G6709" s="367" t="s">
        <v>22050</v>
      </c>
    </row>
    <row r="6710" spans="1:7" ht="22.5">
      <c r="A6710" s="366" t="str">
        <f t="shared" si="104"/>
        <v>SINAPI 73856/14</v>
      </c>
      <c r="B6710" s="367" t="s">
        <v>8324</v>
      </c>
      <c r="C6710" s="367" t="s">
        <v>22051</v>
      </c>
      <c r="D6710" s="368" t="s">
        <v>22052</v>
      </c>
      <c r="E6710" s="367" t="s">
        <v>8327</v>
      </c>
      <c r="F6710" s="367" t="s">
        <v>22053</v>
      </c>
      <c r="G6710" s="367" t="s">
        <v>22054</v>
      </c>
    </row>
    <row r="6711" spans="1:7" ht="22.5">
      <c r="A6711" s="366" t="str">
        <f t="shared" si="104"/>
        <v>SINAPI 73856/15</v>
      </c>
      <c r="B6711" s="367" t="s">
        <v>8324</v>
      </c>
      <c r="C6711" s="367" t="s">
        <v>22055</v>
      </c>
      <c r="D6711" s="368" t="s">
        <v>22056</v>
      </c>
      <c r="E6711" s="367" t="s">
        <v>8327</v>
      </c>
      <c r="F6711" s="367" t="s">
        <v>22057</v>
      </c>
      <c r="G6711" s="367" t="s">
        <v>22058</v>
      </c>
    </row>
    <row r="6712" spans="1:7" ht="22.5">
      <c r="A6712" s="366" t="str">
        <f t="shared" si="104"/>
        <v>SINAPI 74224/1</v>
      </c>
      <c r="B6712" s="367" t="s">
        <v>8324</v>
      </c>
      <c r="C6712" s="367" t="s">
        <v>22059</v>
      </c>
      <c r="D6712" s="368" t="s">
        <v>22060</v>
      </c>
      <c r="E6712" s="367" t="s">
        <v>8327</v>
      </c>
      <c r="F6712" s="367" t="s">
        <v>22061</v>
      </c>
      <c r="G6712" s="367" t="s">
        <v>22062</v>
      </c>
    </row>
    <row r="6713" spans="1:7" ht="22.5">
      <c r="A6713" s="366" t="str">
        <f t="shared" si="104"/>
        <v>SINAPI 83659</v>
      </c>
      <c r="B6713" s="367" t="s">
        <v>8324</v>
      </c>
      <c r="C6713" s="367" t="s">
        <v>22063</v>
      </c>
      <c r="D6713" s="368" t="s">
        <v>22064</v>
      </c>
      <c r="E6713" s="367" t="s">
        <v>8327</v>
      </c>
      <c r="F6713" s="367" t="s">
        <v>18645</v>
      </c>
      <c r="G6713" s="367" t="s">
        <v>22065</v>
      </c>
    </row>
    <row r="6714" spans="1:7" ht="22.5">
      <c r="A6714" s="366" t="str">
        <f t="shared" si="104"/>
        <v>SINAPI 83716</v>
      </c>
      <c r="B6714" s="367" t="s">
        <v>8324</v>
      </c>
      <c r="C6714" s="367" t="s">
        <v>22066</v>
      </c>
      <c r="D6714" s="368" t="s">
        <v>22067</v>
      </c>
      <c r="E6714" s="367" t="s">
        <v>8327</v>
      </c>
      <c r="F6714" s="367" t="s">
        <v>22068</v>
      </c>
      <c r="G6714" s="367" t="s">
        <v>22069</v>
      </c>
    </row>
    <row r="6715" spans="1:7" ht="22.5">
      <c r="A6715" s="366" t="str">
        <f t="shared" si="104"/>
        <v>SINAPI 97976</v>
      </c>
      <c r="B6715" s="367" t="s">
        <v>8324</v>
      </c>
      <c r="C6715" s="367" t="s">
        <v>22070</v>
      </c>
      <c r="D6715" s="368" t="s">
        <v>22071</v>
      </c>
      <c r="E6715" s="367" t="s">
        <v>8327</v>
      </c>
      <c r="F6715" s="367" t="s">
        <v>22072</v>
      </c>
      <c r="G6715" s="367" t="s">
        <v>22073</v>
      </c>
    </row>
    <row r="6716" spans="1:7" ht="22.5">
      <c r="A6716" s="366" t="str">
        <f t="shared" si="104"/>
        <v>SINAPI 97977</v>
      </c>
      <c r="B6716" s="367" t="s">
        <v>8324</v>
      </c>
      <c r="C6716" s="367" t="s">
        <v>22074</v>
      </c>
      <c r="D6716" s="368" t="s">
        <v>22075</v>
      </c>
      <c r="E6716" s="367" t="s">
        <v>8327</v>
      </c>
      <c r="F6716" s="367" t="s">
        <v>22076</v>
      </c>
      <c r="G6716" s="367" t="s">
        <v>22077</v>
      </c>
    </row>
    <row r="6717" spans="1:7" ht="22.5">
      <c r="A6717" s="366" t="str">
        <f t="shared" si="104"/>
        <v>SINAPI 97980</v>
      </c>
      <c r="B6717" s="367" t="s">
        <v>8324</v>
      </c>
      <c r="C6717" s="367" t="s">
        <v>22078</v>
      </c>
      <c r="D6717" s="368" t="s">
        <v>22079</v>
      </c>
      <c r="E6717" s="367" t="s">
        <v>8327</v>
      </c>
      <c r="F6717" s="367" t="s">
        <v>22080</v>
      </c>
      <c r="G6717" s="367" t="s">
        <v>22081</v>
      </c>
    </row>
    <row r="6718" spans="1:7" ht="22.5">
      <c r="A6718" s="366" t="str">
        <f t="shared" si="104"/>
        <v>SINAPI 97981</v>
      </c>
      <c r="B6718" s="367" t="s">
        <v>8324</v>
      </c>
      <c r="C6718" s="367" t="s">
        <v>22082</v>
      </c>
      <c r="D6718" s="368" t="s">
        <v>22083</v>
      </c>
      <c r="E6718" s="367" t="s">
        <v>8523</v>
      </c>
      <c r="F6718" s="367" t="s">
        <v>22084</v>
      </c>
      <c r="G6718" s="367" t="s">
        <v>22085</v>
      </c>
    </row>
    <row r="6719" spans="1:7" ht="22.5">
      <c r="A6719" s="366" t="str">
        <f t="shared" si="104"/>
        <v>SINAPI 97983</v>
      </c>
      <c r="B6719" s="367" t="s">
        <v>8324</v>
      </c>
      <c r="C6719" s="367" t="s">
        <v>22086</v>
      </c>
      <c r="D6719" s="368" t="s">
        <v>22087</v>
      </c>
      <c r="E6719" s="367" t="s">
        <v>8523</v>
      </c>
      <c r="F6719" s="367" t="s">
        <v>22088</v>
      </c>
      <c r="G6719" s="367" t="s">
        <v>22089</v>
      </c>
    </row>
    <row r="6720" spans="1:7" ht="22.5">
      <c r="A6720" s="366" t="str">
        <f t="shared" si="104"/>
        <v>SINAPI 97985</v>
      </c>
      <c r="B6720" s="367" t="s">
        <v>8324</v>
      </c>
      <c r="C6720" s="367" t="s">
        <v>22090</v>
      </c>
      <c r="D6720" s="368" t="s">
        <v>22091</v>
      </c>
      <c r="E6720" s="367" t="s">
        <v>8523</v>
      </c>
      <c r="F6720" s="367" t="s">
        <v>22092</v>
      </c>
      <c r="G6720" s="367" t="s">
        <v>22093</v>
      </c>
    </row>
    <row r="6721" spans="1:7" ht="22.5">
      <c r="A6721" s="366" t="str">
        <f t="shared" si="104"/>
        <v>SINAPI 97987</v>
      </c>
      <c r="B6721" s="367" t="s">
        <v>8324</v>
      </c>
      <c r="C6721" s="367" t="s">
        <v>22094</v>
      </c>
      <c r="D6721" s="368" t="s">
        <v>22095</v>
      </c>
      <c r="E6721" s="367" t="s">
        <v>8523</v>
      </c>
      <c r="F6721" s="367" t="s">
        <v>22096</v>
      </c>
      <c r="G6721" s="367" t="s">
        <v>22097</v>
      </c>
    </row>
    <row r="6722" spans="1:7" ht="22.5">
      <c r="A6722" s="366" t="str">
        <f t="shared" si="104"/>
        <v>SINAPI 97988</v>
      </c>
      <c r="B6722" s="367" t="s">
        <v>8324</v>
      </c>
      <c r="C6722" s="367" t="s">
        <v>22098</v>
      </c>
      <c r="D6722" s="368" t="s">
        <v>22099</v>
      </c>
      <c r="E6722" s="367" t="s">
        <v>8327</v>
      </c>
      <c r="F6722" s="367" t="s">
        <v>22100</v>
      </c>
      <c r="G6722" s="367" t="s">
        <v>22101</v>
      </c>
    </row>
    <row r="6723" spans="1:7" ht="22.5">
      <c r="A6723" s="366" t="str">
        <f t="shared" si="104"/>
        <v>SINAPI 97989</v>
      </c>
      <c r="B6723" s="367" t="s">
        <v>8324</v>
      </c>
      <c r="C6723" s="367" t="s">
        <v>22102</v>
      </c>
      <c r="D6723" s="368" t="s">
        <v>22103</v>
      </c>
      <c r="E6723" s="367" t="s">
        <v>8523</v>
      </c>
      <c r="F6723" s="367" t="s">
        <v>22104</v>
      </c>
      <c r="G6723" s="367" t="s">
        <v>22105</v>
      </c>
    </row>
    <row r="6724" spans="1:7" ht="22.5">
      <c r="A6724" s="366" t="str">
        <f t="shared" si="104"/>
        <v>SINAPI 97991</v>
      </c>
      <c r="B6724" s="367" t="s">
        <v>8324</v>
      </c>
      <c r="C6724" s="367" t="s">
        <v>22106</v>
      </c>
      <c r="D6724" s="368" t="s">
        <v>22107</v>
      </c>
      <c r="E6724" s="367" t="s">
        <v>8523</v>
      </c>
      <c r="F6724" s="367" t="s">
        <v>22108</v>
      </c>
      <c r="G6724" s="367" t="s">
        <v>22109</v>
      </c>
    </row>
    <row r="6725" spans="1:7" ht="22.5">
      <c r="A6725" s="366" t="str">
        <f t="shared" si="104"/>
        <v>SINAPI 97992</v>
      </c>
      <c r="B6725" s="367" t="s">
        <v>8324</v>
      </c>
      <c r="C6725" s="367" t="s">
        <v>22110</v>
      </c>
      <c r="D6725" s="368" t="s">
        <v>22111</v>
      </c>
      <c r="E6725" s="367" t="s">
        <v>8327</v>
      </c>
      <c r="F6725" s="367" t="s">
        <v>22112</v>
      </c>
      <c r="G6725" s="367" t="s">
        <v>22113</v>
      </c>
    </row>
    <row r="6726" spans="1:7" ht="22.5">
      <c r="A6726" s="366" t="str">
        <f t="shared" si="104"/>
        <v>SINAPI 97993</v>
      </c>
      <c r="B6726" s="367" t="s">
        <v>8324</v>
      </c>
      <c r="C6726" s="367" t="s">
        <v>22114</v>
      </c>
      <c r="D6726" s="368" t="s">
        <v>22115</v>
      </c>
      <c r="E6726" s="367" t="s">
        <v>8523</v>
      </c>
      <c r="F6726" s="367" t="s">
        <v>22116</v>
      </c>
      <c r="G6726" s="367" t="s">
        <v>22117</v>
      </c>
    </row>
    <row r="6727" spans="1:7" ht="22.5">
      <c r="A6727" s="366" t="str">
        <f t="shared" ref="A6727:A6790" si="105">CONCATENAR</f>
        <v>SINAPI 97994</v>
      </c>
      <c r="B6727" s="367" t="s">
        <v>8324</v>
      </c>
      <c r="C6727" s="367" t="s">
        <v>22118</v>
      </c>
      <c r="D6727" s="368" t="s">
        <v>22119</v>
      </c>
      <c r="E6727" s="367" t="s">
        <v>8327</v>
      </c>
      <c r="F6727" s="367" t="s">
        <v>22120</v>
      </c>
      <c r="G6727" s="367" t="s">
        <v>22121</v>
      </c>
    </row>
    <row r="6728" spans="1:7" ht="22.5">
      <c r="A6728" s="366" t="str">
        <f t="shared" si="105"/>
        <v>SINAPI 97995</v>
      </c>
      <c r="B6728" s="367" t="s">
        <v>8324</v>
      </c>
      <c r="C6728" s="367" t="s">
        <v>22122</v>
      </c>
      <c r="D6728" s="368" t="s">
        <v>22123</v>
      </c>
      <c r="E6728" s="367" t="s">
        <v>8523</v>
      </c>
      <c r="F6728" s="367" t="s">
        <v>22124</v>
      </c>
      <c r="G6728" s="367" t="s">
        <v>22125</v>
      </c>
    </row>
    <row r="6729" spans="1:7" ht="22.5">
      <c r="A6729" s="366" t="str">
        <f t="shared" si="105"/>
        <v>SINAPI 97996</v>
      </c>
      <c r="B6729" s="367" t="s">
        <v>8324</v>
      </c>
      <c r="C6729" s="367" t="s">
        <v>22126</v>
      </c>
      <c r="D6729" s="368" t="s">
        <v>22127</v>
      </c>
      <c r="E6729" s="367" t="s">
        <v>8327</v>
      </c>
      <c r="F6729" s="367" t="s">
        <v>22128</v>
      </c>
      <c r="G6729" s="367" t="s">
        <v>22129</v>
      </c>
    </row>
    <row r="6730" spans="1:7" ht="22.5">
      <c r="A6730" s="366" t="str">
        <f t="shared" si="105"/>
        <v>SINAPI 97997</v>
      </c>
      <c r="B6730" s="367" t="s">
        <v>8324</v>
      </c>
      <c r="C6730" s="367" t="s">
        <v>22130</v>
      </c>
      <c r="D6730" s="368" t="s">
        <v>22131</v>
      </c>
      <c r="E6730" s="367" t="s">
        <v>8523</v>
      </c>
      <c r="F6730" s="367" t="s">
        <v>22132</v>
      </c>
      <c r="G6730" s="367" t="s">
        <v>22133</v>
      </c>
    </row>
    <row r="6731" spans="1:7" ht="22.5">
      <c r="A6731" s="366" t="str">
        <f t="shared" si="105"/>
        <v>SINAPI 97999</v>
      </c>
      <c r="B6731" s="367" t="s">
        <v>8324</v>
      </c>
      <c r="C6731" s="367" t="s">
        <v>22134</v>
      </c>
      <c r="D6731" s="368" t="s">
        <v>22135</v>
      </c>
      <c r="E6731" s="367" t="s">
        <v>8523</v>
      </c>
      <c r="F6731" s="367" t="s">
        <v>22136</v>
      </c>
      <c r="G6731" s="367" t="s">
        <v>22137</v>
      </c>
    </row>
    <row r="6732" spans="1:7" ht="22.5">
      <c r="A6732" s="366" t="str">
        <f t="shared" si="105"/>
        <v>SINAPI 98001</v>
      </c>
      <c r="B6732" s="367" t="s">
        <v>8324</v>
      </c>
      <c r="C6732" s="367" t="s">
        <v>22138</v>
      </c>
      <c r="D6732" s="368" t="s">
        <v>22139</v>
      </c>
      <c r="E6732" s="367" t="s">
        <v>8523</v>
      </c>
      <c r="F6732" s="367" t="s">
        <v>22140</v>
      </c>
      <c r="G6732" s="367" t="s">
        <v>22141</v>
      </c>
    </row>
    <row r="6733" spans="1:7" ht="22.5">
      <c r="A6733" s="366" t="str">
        <f t="shared" si="105"/>
        <v>SINAPI 98002</v>
      </c>
      <c r="B6733" s="367" t="s">
        <v>8324</v>
      </c>
      <c r="C6733" s="367" t="s">
        <v>22142</v>
      </c>
      <c r="D6733" s="368" t="s">
        <v>22143</v>
      </c>
      <c r="E6733" s="367" t="s">
        <v>8327</v>
      </c>
      <c r="F6733" s="367" t="s">
        <v>22144</v>
      </c>
      <c r="G6733" s="367" t="s">
        <v>22145</v>
      </c>
    </row>
    <row r="6734" spans="1:7" ht="22.5">
      <c r="A6734" s="366" t="str">
        <f t="shared" si="105"/>
        <v>SINAPI 98003</v>
      </c>
      <c r="B6734" s="367" t="s">
        <v>8324</v>
      </c>
      <c r="C6734" s="367" t="s">
        <v>22146</v>
      </c>
      <c r="D6734" s="368" t="s">
        <v>22147</v>
      </c>
      <c r="E6734" s="367" t="s">
        <v>8523</v>
      </c>
      <c r="F6734" s="367" t="s">
        <v>22148</v>
      </c>
      <c r="G6734" s="367" t="s">
        <v>22149</v>
      </c>
    </row>
    <row r="6735" spans="1:7" ht="22.5">
      <c r="A6735" s="366" t="str">
        <f t="shared" si="105"/>
        <v>SINAPI 98005</v>
      </c>
      <c r="B6735" s="367" t="s">
        <v>8324</v>
      </c>
      <c r="C6735" s="367" t="s">
        <v>22150</v>
      </c>
      <c r="D6735" s="368" t="s">
        <v>22151</v>
      </c>
      <c r="E6735" s="367" t="s">
        <v>8523</v>
      </c>
      <c r="F6735" s="367" t="s">
        <v>22152</v>
      </c>
      <c r="G6735" s="367" t="s">
        <v>22153</v>
      </c>
    </row>
    <row r="6736" spans="1:7" ht="22.5">
      <c r="A6736" s="366" t="str">
        <f t="shared" si="105"/>
        <v>SINAPI 98006</v>
      </c>
      <c r="B6736" s="367" t="s">
        <v>8324</v>
      </c>
      <c r="C6736" s="367" t="s">
        <v>22154</v>
      </c>
      <c r="D6736" s="368" t="s">
        <v>22155</v>
      </c>
      <c r="E6736" s="367" t="s">
        <v>8327</v>
      </c>
      <c r="F6736" s="367" t="s">
        <v>22156</v>
      </c>
      <c r="G6736" s="367" t="s">
        <v>22157</v>
      </c>
    </row>
    <row r="6737" spans="1:7" ht="22.5">
      <c r="A6737" s="366" t="str">
        <f t="shared" si="105"/>
        <v>SINAPI 98007</v>
      </c>
      <c r="B6737" s="367" t="s">
        <v>8324</v>
      </c>
      <c r="C6737" s="367" t="s">
        <v>22158</v>
      </c>
      <c r="D6737" s="368" t="s">
        <v>22159</v>
      </c>
      <c r="E6737" s="367" t="s">
        <v>8523</v>
      </c>
      <c r="F6737" s="367" t="s">
        <v>22160</v>
      </c>
      <c r="G6737" s="367" t="s">
        <v>22161</v>
      </c>
    </row>
    <row r="6738" spans="1:7" ht="22.5">
      <c r="A6738" s="366" t="str">
        <f t="shared" si="105"/>
        <v>SINAPI 98008</v>
      </c>
      <c r="B6738" s="367" t="s">
        <v>8324</v>
      </c>
      <c r="C6738" s="367" t="s">
        <v>22162</v>
      </c>
      <c r="D6738" s="368" t="s">
        <v>22163</v>
      </c>
      <c r="E6738" s="367" t="s">
        <v>8327</v>
      </c>
      <c r="F6738" s="367" t="s">
        <v>22164</v>
      </c>
      <c r="G6738" s="367" t="s">
        <v>22165</v>
      </c>
    </row>
    <row r="6739" spans="1:7" ht="22.5">
      <c r="A6739" s="366" t="str">
        <f t="shared" si="105"/>
        <v>SINAPI 98009</v>
      </c>
      <c r="B6739" s="367" t="s">
        <v>8324</v>
      </c>
      <c r="C6739" s="367" t="s">
        <v>22166</v>
      </c>
      <c r="D6739" s="368" t="s">
        <v>22167</v>
      </c>
      <c r="E6739" s="367" t="s">
        <v>8523</v>
      </c>
      <c r="F6739" s="367" t="s">
        <v>22136</v>
      </c>
      <c r="G6739" s="367" t="s">
        <v>22137</v>
      </c>
    </row>
    <row r="6740" spans="1:7" ht="22.5">
      <c r="A6740" s="366" t="str">
        <f t="shared" si="105"/>
        <v>SINAPI 98010</v>
      </c>
      <c r="B6740" s="367" t="s">
        <v>8324</v>
      </c>
      <c r="C6740" s="367" t="s">
        <v>22168</v>
      </c>
      <c r="D6740" s="368" t="s">
        <v>22169</v>
      </c>
      <c r="E6740" s="367" t="s">
        <v>8327</v>
      </c>
      <c r="F6740" s="367" t="s">
        <v>22170</v>
      </c>
      <c r="G6740" s="367" t="s">
        <v>22171</v>
      </c>
    </row>
    <row r="6741" spans="1:7" ht="22.5">
      <c r="A6741" s="366" t="str">
        <f t="shared" si="105"/>
        <v>SINAPI 98011</v>
      </c>
      <c r="B6741" s="367" t="s">
        <v>8324</v>
      </c>
      <c r="C6741" s="367" t="s">
        <v>22172</v>
      </c>
      <c r="D6741" s="368" t="s">
        <v>22173</v>
      </c>
      <c r="E6741" s="367" t="s">
        <v>8523</v>
      </c>
      <c r="F6741" s="367" t="s">
        <v>22140</v>
      </c>
      <c r="G6741" s="367" t="s">
        <v>22141</v>
      </c>
    </row>
    <row r="6742" spans="1:7" ht="22.5">
      <c r="A6742" s="366" t="str">
        <f t="shared" si="105"/>
        <v>SINAPI 98012</v>
      </c>
      <c r="B6742" s="367" t="s">
        <v>8324</v>
      </c>
      <c r="C6742" s="367" t="s">
        <v>22174</v>
      </c>
      <c r="D6742" s="368" t="s">
        <v>22175</v>
      </c>
      <c r="E6742" s="367" t="s">
        <v>8327</v>
      </c>
      <c r="F6742" s="367" t="s">
        <v>22176</v>
      </c>
      <c r="G6742" s="367" t="s">
        <v>22177</v>
      </c>
    </row>
    <row r="6743" spans="1:7" ht="22.5">
      <c r="A6743" s="366" t="str">
        <f t="shared" si="105"/>
        <v>SINAPI 98013</v>
      </c>
      <c r="B6743" s="367" t="s">
        <v>8324</v>
      </c>
      <c r="C6743" s="367" t="s">
        <v>22178</v>
      </c>
      <c r="D6743" s="368" t="s">
        <v>22179</v>
      </c>
      <c r="E6743" s="367" t="s">
        <v>8523</v>
      </c>
      <c r="F6743" s="367" t="s">
        <v>22148</v>
      </c>
      <c r="G6743" s="367" t="s">
        <v>22149</v>
      </c>
    </row>
    <row r="6744" spans="1:7" ht="22.5">
      <c r="A6744" s="366" t="str">
        <f t="shared" si="105"/>
        <v>SINAPI 98014</v>
      </c>
      <c r="B6744" s="367" t="s">
        <v>8324</v>
      </c>
      <c r="C6744" s="367" t="s">
        <v>22180</v>
      </c>
      <c r="D6744" s="368" t="s">
        <v>22181</v>
      </c>
      <c r="E6744" s="367" t="s">
        <v>8327</v>
      </c>
      <c r="F6744" s="367" t="s">
        <v>22182</v>
      </c>
      <c r="G6744" s="367" t="s">
        <v>22183</v>
      </c>
    </row>
    <row r="6745" spans="1:7" ht="22.5">
      <c r="A6745" s="366" t="str">
        <f t="shared" si="105"/>
        <v>SINAPI 98015</v>
      </c>
      <c r="B6745" s="367" t="s">
        <v>8324</v>
      </c>
      <c r="C6745" s="367" t="s">
        <v>22184</v>
      </c>
      <c r="D6745" s="368" t="s">
        <v>22185</v>
      </c>
      <c r="E6745" s="367" t="s">
        <v>8523</v>
      </c>
      <c r="F6745" s="367" t="s">
        <v>22152</v>
      </c>
      <c r="G6745" s="367" t="s">
        <v>22153</v>
      </c>
    </row>
    <row r="6746" spans="1:7" ht="22.5">
      <c r="A6746" s="366" t="str">
        <f t="shared" si="105"/>
        <v>SINAPI 98016</v>
      </c>
      <c r="B6746" s="367" t="s">
        <v>8324</v>
      </c>
      <c r="C6746" s="367" t="s">
        <v>22186</v>
      </c>
      <c r="D6746" s="368" t="s">
        <v>22187</v>
      </c>
      <c r="E6746" s="367" t="s">
        <v>8327</v>
      </c>
      <c r="F6746" s="367" t="s">
        <v>22188</v>
      </c>
      <c r="G6746" s="367" t="s">
        <v>22189</v>
      </c>
    </row>
    <row r="6747" spans="1:7" ht="22.5">
      <c r="A6747" s="366" t="str">
        <f t="shared" si="105"/>
        <v>SINAPI 98017</v>
      </c>
      <c r="B6747" s="367" t="s">
        <v>8324</v>
      </c>
      <c r="C6747" s="367" t="s">
        <v>22190</v>
      </c>
      <c r="D6747" s="368" t="s">
        <v>22191</v>
      </c>
      <c r="E6747" s="367" t="s">
        <v>8523</v>
      </c>
      <c r="F6747" s="367" t="s">
        <v>22160</v>
      </c>
      <c r="G6747" s="367" t="s">
        <v>22161</v>
      </c>
    </row>
    <row r="6748" spans="1:7" ht="22.5">
      <c r="A6748" s="366" t="str">
        <f t="shared" si="105"/>
        <v>SINAPI 98018</v>
      </c>
      <c r="B6748" s="367" t="s">
        <v>8324</v>
      </c>
      <c r="C6748" s="367" t="s">
        <v>22192</v>
      </c>
      <c r="D6748" s="368" t="s">
        <v>22193</v>
      </c>
      <c r="E6748" s="367" t="s">
        <v>8327</v>
      </c>
      <c r="F6748" s="367" t="s">
        <v>22194</v>
      </c>
      <c r="G6748" s="367" t="s">
        <v>22195</v>
      </c>
    </row>
    <row r="6749" spans="1:7" ht="22.5">
      <c r="A6749" s="366" t="str">
        <f t="shared" si="105"/>
        <v>SINAPI 98019</v>
      </c>
      <c r="B6749" s="367" t="s">
        <v>8324</v>
      </c>
      <c r="C6749" s="367" t="s">
        <v>22196</v>
      </c>
      <c r="D6749" s="368" t="s">
        <v>22197</v>
      </c>
      <c r="E6749" s="367" t="s">
        <v>8523</v>
      </c>
      <c r="F6749" s="367" t="s">
        <v>22198</v>
      </c>
      <c r="G6749" s="367" t="s">
        <v>22199</v>
      </c>
    </row>
    <row r="6750" spans="1:7" ht="22.5">
      <c r="A6750" s="366" t="str">
        <f t="shared" si="105"/>
        <v>SINAPI 98020</v>
      </c>
      <c r="B6750" s="367" t="s">
        <v>8324</v>
      </c>
      <c r="C6750" s="367" t="s">
        <v>22200</v>
      </c>
      <c r="D6750" s="368" t="s">
        <v>22201</v>
      </c>
      <c r="E6750" s="367" t="s">
        <v>8327</v>
      </c>
      <c r="F6750" s="367" t="s">
        <v>22202</v>
      </c>
      <c r="G6750" s="367" t="s">
        <v>22203</v>
      </c>
    </row>
    <row r="6751" spans="1:7" ht="22.5">
      <c r="A6751" s="366" t="str">
        <f t="shared" si="105"/>
        <v>SINAPI 98021</v>
      </c>
      <c r="B6751" s="367" t="s">
        <v>8324</v>
      </c>
      <c r="C6751" s="367" t="s">
        <v>22204</v>
      </c>
      <c r="D6751" s="368" t="s">
        <v>22205</v>
      </c>
      <c r="E6751" s="367" t="s">
        <v>8523</v>
      </c>
      <c r="F6751" s="367" t="s">
        <v>22206</v>
      </c>
      <c r="G6751" s="367" t="s">
        <v>22207</v>
      </c>
    </row>
    <row r="6752" spans="1:7" ht="22.5">
      <c r="A6752" s="366" t="str">
        <f t="shared" si="105"/>
        <v>SINAPI 98022</v>
      </c>
      <c r="B6752" s="367" t="s">
        <v>8324</v>
      </c>
      <c r="C6752" s="367" t="s">
        <v>22208</v>
      </c>
      <c r="D6752" s="368" t="s">
        <v>22209</v>
      </c>
      <c r="E6752" s="367" t="s">
        <v>8327</v>
      </c>
      <c r="F6752" s="367" t="s">
        <v>22210</v>
      </c>
      <c r="G6752" s="367" t="s">
        <v>22211</v>
      </c>
    </row>
    <row r="6753" spans="1:7" ht="22.5">
      <c r="A6753" s="366" t="str">
        <f t="shared" si="105"/>
        <v>SINAPI 98023</v>
      </c>
      <c r="B6753" s="367" t="s">
        <v>8324</v>
      </c>
      <c r="C6753" s="367" t="s">
        <v>22212</v>
      </c>
      <c r="D6753" s="368" t="s">
        <v>22213</v>
      </c>
      <c r="E6753" s="367" t="s">
        <v>8523</v>
      </c>
      <c r="F6753" s="367" t="s">
        <v>22214</v>
      </c>
      <c r="G6753" s="367" t="s">
        <v>22215</v>
      </c>
    </row>
    <row r="6754" spans="1:7" ht="22.5">
      <c r="A6754" s="366" t="str">
        <f t="shared" si="105"/>
        <v>SINAPI 98024</v>
      </c>
      <c r="B6754" s="367" t="s">
        <v>8324</v>
      </c>
      <c r="C6754" s="367" t="s">
        <v>22216</v>
      </c>
      <c r="D6754" s="368" t="s">
        <v>22217</v>
      </c>
      <c r="E6754" s="367" t="s">
        <v>8327</v>
      </c>
      <c r="F6754" s="367" t="s">
        <v>22218</v>
      </c>
      <c r="G6754" s="367" t="s">
        <v>22219</v>
      </c>
    </row>
    <row r="6755" spans="1:7" ht="22.5">
      <c r="A6755" s="366" t="str">
        <f t="shared" si="105"/>
        <v>SINAPI 98025</v>
      </c>
      <c r="B6755" s="367" t="s">
        <v>8324</v>
      </c>
      <c r="C6755" s="367" t="s">
        <v>22220</v>
      </c>
      <c r="D6755" s="368" t="s">
        <v>22221</v>
      </c>
      <c r="E6755" s="367" t="s">
        <v>8523</v>
      </c>
      <c r="F6755" s="367" t="s">
        <v>22222</v>
      </c>
      <c r="G6755" s="367" t="s">
        <v>22223</v>
      </c>
    </row>
    <row r="6756" spans="1:7" ht="22.5">
      <c r="A6756" s="366" t="str">
        <f t="shared" si="105"/>
        <v>SINAPI 98026</v>
      </c>
      <c r="B6756" s="367" t="s">
        <v>8324</v>
      </c>
      <c r="C6756" s="367" t="s">
        <v>22224</v>
      </c>
      <c r="D6756" s="368" t="s">
        <v>22225</v>
      </c>
      <c r="E6756" s="367" t="s">
        <v>8327</v>
      </c>
      <c r="F6756" s="367" t="s">
        <v>22226</v>
      </c>
      <c r="G6756" s="367" t="s">
        <v>22227</v>
      </c>
    </row>
    <row r="6757" spans="1:7" ht="22.5">
      <c r="A6757" s="366" t="str">
        <f t="shared" si="105"/>
        <v>SINAPI 98027</v>
      </c>
      <c r="B6757" s="367" t="s">
        <v>8324</v>
      </c>
      <c r="C6757" s="367" t="s">
        <v>22228</v>
      </c>
      <c r="D6757" s="368" t="s">
        <v>22229</v>
      </c>
      <c r="E6757" s="367" t="s">
        <v>8523</v>
      </c>
      <c r="F6757" s="367" t="s">
        <v>22198</v>
      </c>
      <c r="G6757" s="367" t="s">
        <v>22199</v>
      </c>
    </row>
    <row r="6758" spans="1:7" ht="22.5">
      <c r="A6758" s="366" t="str">
        <f t="shared" si="105"/>
        <v>SINAPI 98028</v>
      </c>
      <c r="B6758" s="367" t="s">
        <v>8324</v>
      </c>
      <c r="C6758" s="367" t="s">
        <v>22230</v>
      </c>
      <c r="D6758" s="368" t="s">
        <v>22231</v>
      </c>
      <c r="E6758" s="367" t="s">
        <v>8327</v>
      </c>
      <c r="F6758" s="367" t="s">
        <v>22232</v>
      </c>
      <c r="G6758" s="367" t="s">
        <v>22233</v>
      </c>
    </row>
    <row r="6759" spans="1:7" ht="22.5">
      <c r="A6759" s="366" t="str">
        <f t="shared" si="105"/>
        <v>SINAPI 98029</v>
      </c>
      <c r="B6759" s="367" t="s">
        <v>8324</v>
      </c>
      <c r="C6759" s="367" t="s">
        <v>22234</v>
      </c>
      <c r="D6759" s="368" t="s">
        <v>22235</v>
      </c>
      <c r="E6759" s="367" t="s">
        <v>8523</v>
      </c>
      <c r="F6759" s="367" t="s">
        <v>22236</v>
      </c>
      <c r="G6759" s="367" t="s">
        <v>22237</v>
      </c>
    </row>
    <row r="6760" spans="1:7" ht="22.5">
      <c r="A6760" s="366" t="str">
        <f t="shared" si="105"/>
        <v>SINAPI 98030</v>
      </c>
      <c r="B6760" s="367" t="s">
        <v>8324</v>
      </c>
      <c r="C6760" s="367" t="s">
        <v>22238</v>
      </c>
      <c r="D6760" s="368" t="s">
        <v>22239</v>
      </c>
      <c r="E6760" s="367" t="s">
        <v>8327</v>
      </c>
      <c r="F6760" s="367" t="s">
        <v>22240</v>
      </c>
      <c r="G6760" s="367" t="s">
        <v>22241</v>
      </c>
    </row>
    <row r="6761" spans="1:7" ht="22.5">
      <c r="A6761" s="366" t="str">
        <f t="shared" si="105"/>
        <v>SINAPI 98031</v>
      </c>
      <c r="B6761" s="367" t="s">
        <v>8324</v>
      </c>
      <c r="C6761" s="367" t="s">
        <v>22242</v>
      </c>
      <c r="D6761" s="368" t="s">
        <v>22243</v>
      </c>
      <c r="E6761" s="367" t="s">
        <v>8523</v>
      </c>
      <c r="F6761" s="367" t="s">
        <v>22244</v>
      </c>
      <c r="G6761" s="367" t="s">
        <v>22245</v>
      </c>
    </row>
    <row r="6762" spans="1:7" ht="22.5">
      <c r="A6762" s="366" t="str">
        <f t="shared" si="105"/>
        <v>SINAPI 98032</v>
      </c>
      <c r="B6762" s="367" t="s">
        <v>8324</v>
      </c>
      <c r="C6762" s="367" t="s">
        <v>22246</v>
      </c>
      <c r="D6762" s="368" t="s">
        <v>22247</v>
      </c>
      <c r="E6762" s="367" t="s">
        <v>8327</v>
      </c>
      <c r="F6762" s="367" t="s">
        <v>22248</v>
      </c>
      <c r="G6762" s="367" t="s">
        <v>22249</v>
      </c>
    </row>
    <row r="6763" spans="1:7" ht="22.5">
      <c r="A6763" s="366" t="str">
        <f t="shared" si="105"/>
        <v>SINAPI 98033</v>
      </c>
      <c r="B6763" s="367" t="s">
        <v>8324</v>
      </c>
      <c r="C6763" s="367" t="s">
        <v>22250</v>
      </c>
      <c r="D6763" s="368" t="s">
        <v>22251</v>
      </c>
      <c r="E6763" s="367" t="s">
        <v>8523</v>
      </c>
      <c r="F6763" s="367" t="s">
        <v>22252</v>
      </c>
      <c r="G6763" s="367" t="s">
        <v>22253</v>
      </c>
    </row>
    <row r="6764" spans="1:7" ht="22.5">
      <c r="A6764" s="366" t="str">
        <f t="shared" si="105"/>
        <v>SINAPI 98034</v>
      </c>
      <c r="B6764" s="367" t="s">
        <v>8324</v>
      </c>
      <c r="C6764" s="367" t="s">
        <v>22254</v>
      </c>
      <c r="D6764" s="368" t="s">
        <v>22255</v>
      </c>
      <c r="E6764" s="367" t="s">
        <v>8327</v>
      </c>
      <c r="F6764" s="367" t="s">
        <v>22256</v>
      </c>
      <c r="G6764" s="367" t="s">
        <v>22257</v>
      </c>
    </row>
    <row r="6765" spans="1:7" ht="22.5">
      <c r="A6765" s="366" t="str">
        <f t="shared" si="105"/>
        <v>SINAPI 98035</v>
      </c>
      <c r="B6765" s="367" t="s">
        <v>8324</v>
      </c>
      <c r="C6765" s="367" t="s">
        <v>22258</v>
      </c>
      <c r="D6765" s="368" t="s">
        <v>22259</v>
      </c>
      <c r="E6765" s="367" t="s">
        <v>8523</v>
      </c>
      <c r="F6765" s="367" t="s">
        <v>22236</v>
      </c>
      <c r="G6765" s="367" t="s">
        <v>22237</v>
      </c>
    </row>
    <row r="6766" spans="1:7" ht="22.5">
      <c r="A6766" s="366" t="str">
        <f t="shared" si="105"/>
        <v>SINAPI 98036</v>
      </c>
      <c r="B6766" s="367" t="s">
        <v>8324</v>
      </c>
      <c r="C6766" s="367" t="s">
        <v>22260</v>
      </c>
      <c r="D6766" s="368" t="s">
        <v>22261</v>
      </c>
      <c r="E6766" s="367" t="s">
        <v>8327</v>
      </c>
      <c r="F6766" s="367" t="s">
        <v>22262</v>
      </c>
      <c r="G6766" s="367" t="s">
        <v>22263</v>
      </c>
    </row>
    <row r="6767" spans="1:7" ht="22.5">
      <c r="A6767" s="366" t="str">
        <f t="shared" si="105"/>
        <v>SINAPI 98037</v>
      </c>
      <c r="B6767" s="367" t="s">
        <v>8324</v>
      </c>
      <c r="C6767" s="367" t="s">
        <v>22264</v>
      </c>
      <c r="D6767" s="368" t="s">
        <v>22265</v>
      </c>
      <c r="E6767" s="367" t="s">
        <v>8523</v>
      </c>
      <c r="F6767" s="367" t="s">
        <v>22266</v>
      </c>
      <c r="G6767" s="367" t="s">
        <v>22267</v>
      </c>
    </row>
    <row r="6768" spans="1:7" ht="22.5">
      <c r="A6768" s="366" t="str">
        <f t="shared" si="105"/>
        <v>SINAPI 98038</v>
      </c>
      <c r="B6768" s="367" t="s">
        <v>8324</v>
      </c>
      <c r="C6768" s="367" t="s">
        <v>22268</v>
      </c>
      <c r="D6768" s="368" t="s">
        <v>22269</v>
      </c>
      <c r="E6768" s="367" t="s">
        <v>8327</v>
      </c>
      <c r="F6768" s="367" t="s">
        <v>22270</v>
      </c>
      <c r="G6768" s="367" t="s">
        <v>22271</v>
      </c>
    </row>
    <row r="6769" spans="1:7" ht="22.5">
      <c r="A6769" s="366" t="str">
        <f t="shared" si="105"/>
        <v>SINAPI 98039</v>
      </c>
      <c r="B6769" s="367" t="s">
        <v>8324</v>
      </c>
      <c r="C6769" s="367" t="s">
        <v>22272</v>
      </c>
      <c r="D6769" s="368" t="s">
        <v>22273</v>
      </c>
      <c r="E6769" s="367" t="s">
        <v>8523</v>
      </c>
      <c r="F6769" s="367" t="s">
        <v>22274</v>
      </c>
      <c r="G6769" s="367" t="s">
        <v>22275</v>
      </c>
    </row>
    <row r="6770" spans="1:7" ht="22.5">
      <c r="A6770" s="366" t="str">
        <f t="shared" si="105"/>
        <v>SINAPI 98040</v>
      </c>
      <c r="B6770" s="367" t="s">
        <v>8324</v>
      </c>
      <c r="C6770" s="367" t="s">
        <v>22276</v>
      </c>
      <c r="D6770" s="368" t="s">
        <v>22277</v>
      </c>
      <c r="E6770" s="367" t="s">
        <v>8327</v>
      </c>
      <c r="F6770" s="367" t="s">
        <v>22278</v>
      </c>
      <c r="G6770" s="367" t="s">
        <v>22279</v>
      </c>
    </row>
    <row r="6771" spans="1:7" ht="22.5">
      <c r="A6771" s="366" t="str">
        <f t="shared" si="105"/>
        <v>SINAPI 98041</v>
      </c>
      <c r="B6771" s="367" t="s">
        <v>8324</v>
      </c>
      <c r="C6771" s="367" t="s">
        <v>22280</v>
      </c>
      <c r="D6771" s="368" t="s">
        <v>22281</v>
      </c>
      <c r="E6771" s="367" t="s">
        <v>8523</v>
      </c>
      <c r="F6771" s="367" t="s">
        <v>22266</v>
      </c>
      <c r="G6771" s="367" t="s">
        <v>22267</v>
      </c>
    </row>
    <row r="6772" spans="1:7" ht="22.5">
      <c r="A6772" s="366" t="str">
        <f t="shared" si="105"/>
        <v>SINAPI 98042</v>
      </c>
      <c r="B6772" s="367" t="s">
        <v>8324</v>
      </c>
      <c r="C6772" s="367" t="s">
        <v>22282</v>
      </c>
      <c r="D6772" s="368" t="s">
        <v>22283</v>
      </c>
      <c r="E6772" s="367" t="s">
        <v>8327</v>
      </c>
      <c r="F6772" s="367" t="s">
        <v>22284</v>
      </c>
      <c r="G6772" s="367" t="s">
        <v>22285</v>
      </c>
    </row>
    <row r="6773" spans="1:7" ht="22.5">
      <c r="A6773" s="366" t="str">
        <f t="shared" si="105"/>
        <v>SINAPI 98043</v>
      </c>
      <c r="B6773" s="367" t="s">
        <v>8324</v>
      </c>
      <c r="C6773" s="367" t="s">
        <v>22286</v>
      </c>
      <c r="D6773" s="368" t="s">
        <v>22287</v>
      </c>
      <c r="E6773" s="367" t="s">
        <v>8523</v>
      </c>
      <c r="F6773" s="367" t="s">
        <v>22288</v>
      </c>
      <c r="G6773" s="367" t="s">
        <v>22289</v>
      </c>
    </row>
    <row r="6774" spans="1:7" ht="22.5">
      <c r="A6774" s="366" t="str">
        <f t="shared" si="105"/>
        <v>SINAPI 98044</v>
      </c>
      <c r="B6774" s="367" t="s">
        <v>8324</v>
      </c>
      <c r="C6774" s="367" t="s">
        <v>22290</v>
      </c>
      <c r="D6774" s="368" t="s">
        <v>22291</v>
      </c>
      <c r="E6774" s="367" t="s">
        <v>8327</v>
      </c>
      <c r="F6774" s="367" t="s">
        <v>22292</v>
      </c>
      <c r="G6774" s="367" t="s">
        <v>22293</v>
      </c>
    </row>
    <row r="6775" spans="1:7" ht="22.5">
      <c r="A6775" s="366" t="str">
        <f t="shared" si="105"/>
        <v>SINAPI 98045</v>
      </c>
      <c r="B6775" s="367" t="s">
        <v>8324</v>
      </c>
      <c r="C6775" s="367" t="s">
        <v>22294</v>
      </c>
      <c r="D6775" s="368" t="s">
        <v>22295</v>
      </c>
      <c r="E6775" s="367" t="s">
        <v>8523</v>
      </c>
      <c r="F6775" s="367" t="s">
        <v>22288</v>
      </c>
      <c r="G6775" s="367" t="s">
        <v>22289</v>
      </c>
    </row>
    <row r="6776" spans="1:7" ht="22.5">
      <c r="A6776" s="366" t="str">
        <f t="shared" si="105"/>
        <v>SINAPI 98046</v>
      </c>
      <c r="B6776" s="367" t="s">
        <v>8324</v>
      </c>
      <c r="C6776" s="367" t="s">
        <v>22296</v>
      </c>
      <c r="D6776" s="368" t="s">
        <v>22297</v>
      </c>
      <c r="E6776" s="367" t="s">
        <v>8327</v>
      </c>
      <c r="F6776" s="367" t="s">
        <v>22298</v>
      </c>
      <c r="G6776" s="367" t="s">
        <v>22299</v>
      </c>
    </row>
    <row r="6777" spans="1:7" ht="22.5">
      <c r="A6777" s="366" t="str">
        <f t="shared" si="105"/>
        <v>SINAPI 98047</v>
      </c>
      <c r="B6777" s="367" t="s">
        <v>8324</v>
      </c>
      <c r="C6777" s="367" t="s">
        <v>22300</v>
      </c>
      <c r="D6777" s="368" t="s">
        <v>22301</v>
      </c>
      <c r="E6777" s="367" t="s">
        <v>8523</v>
      </c>
      <c r="F6777" s="367" t="s">
        <v>22302</v>
      </c>
      <c r="G6777" s="367" t="s">
        <v>22303</v>
      </c>
    </row>
    <row r="6778" spans="1:7" ht="22.5">
      <c r="A6778" s="366" t="str">
        <f t="shared" si="105"/>
        <v>SINAPI 98048</v>
      </c>
      <c r="B6778" s="367" t="s">
        <v>8324</v>
      </c>
      <c r="C6778" s="367" t="s">
        <v>22304</v>
      </c>
      <c r="D6778" s="368" t="s">
        <v>22305</v>
      </c>
      <c r="E6778" s="367" t="s">
        <v>8327</v>
      </c>
      <c r="F6778" s="367" t="s">
        <v>22306</v>
      </c>
      <c r="G6778" s="367" t="s">
        <v>22307</v>
      </c>
    </row>
    <row r="6779" spans="1:7" ht="22.5">
      <c r="A6779" s="366" t="str">
        <f t="shared" si="105"/>
        <v>SINAPI 98049</v>
      </c>
      <c r="B6779" s="367" t="s">
        <v>8324</v>
      </c>
      <c r="C6779" s="367" t="s">
        <v>22308</v>
      </c>
      <c r="D6779" s="368" t="s">
        <v>22309</v>
      </c>
      <c r="E6779" s="367" t="s">
        <v>8523</v>
      </c>
      <c r="F6779" s="367" t="s">
        <v>22310</v>
      </c>
      <c r="G6779" s="367" t="s">
        <v>22311</v>
      </c>
    </row>
    <row r="6780" spans="1:7" ht="22.5">
      <c r="A6780" s="366" t="str">
        <f t="shared" si="105"/>
        <v>SINAPI 98050</v>
      </c>
      <c r="B6780" s="367" t="s">
        <v>8324</v>
      </c>
      <c r="C6780" s="367" t="s">
        <v>22312</v>
      </c>
      <c r="D6780" s="368" t="s">
        <v>22313</v>
      </c>
      <c r="E6780" s="367" t="s">
        <v>8523</v>
      </c>
      <c r="F6780" s="367" t="s">
        <v>22314</v>
      </c>
      <c r="G6780" s="367" t="s">
        <v>22315</v>
      </c>
    </row>
    <row r="6781" spans="1:7" ht="22.5">
      <c r="A6781" s="366" t="str">
        <f t="shared" si="105"/>
        <v>SINAPI 98051</v>
      </c>
      <c r="B6781" s="367" t="s">
        <v>8324</v>
      </c>
      <c r="C6781" s="367" t="s">
        <v>22316</v>
      </c>
      <c r="D6781" s="368" t="s">
        <v>22317</v>
      </c>
      <c r="E6781" s="367" t="s">
        <v>8523</v>
      </c>
      <c r="F6781" s="367" t="s">
        <v>22318</v>
      </c>
      <c r="G6781" s="367" t="s">
        <v>22319</v>
      </c>
    </row>
    <row r="6782" spans="1:7" ht="22.5">
      <c r="A6782" s="366" t="str">
        <f t="shared" si="105"/>
        <v>SINAPI 98405</v>
      </c>
      <c r="B6782" s="367" t="s">
        <v>8324</v>
      </c>
      <c r="C6782" s="367" t="s">
        <v>22320</v>
      </c>
      <c r="D6782" s="368" t="s">
        <v>22321</v>
      </c>
      <c r="E6782" s="367" t="s">
        <v>8327</v>
      </c>
      <c r="F6782" s="367" t="s">
        <v>22322</v>
      </c>
      <c r="G6782" s="367" t="s">
        <v>22323</v>
      </c>
    </row>
    <row r="6783" spans="1:7" ht="22.5">
      <c r="A6783" s="366" t="str">
        <f t="shared" si="105"/>
        <v>SINAPI 98406</v>
      </c>
      <c r="B6783" s="367" t="s">
        <v>8324</v>
      </c>
      <c r="C6783" s="367" t="s">
        <v>22324</v>
      </c>
      <c r="D6783" s="368" t="s">
        <v>22325</v>
      </c>
      <c r="E6783" s="367" t="s">
        <v>8327</v>
      </c>
      <c r="F6783" s="367" t="s">
        <v>22326</v>
      </c>
      <c r="G6783" s="367" t="s">
        <v>22327</v>
      </c>
    </row>
    <row r="6784" spans="1:7" ht="22.5">
      <c r="A6784" s="366" t="str">
        <f t="shared" si="105"/>
        <v>SINAPI 98407</v>
      </c>
      <c r="B6784" s="367" t="s">
        <v>8324</v>
      </c>
      <c r="C6784" s="367" t="s">
        <v>22328</v>
      </c>
      <c r="D6784" s="368" t="s">
        <v>22329</v>
      </c>
      <c r="E6784" s="367" t="s">
        <v>8327</v>
      </c>
      <c r="F6784" s="367" t="s">
        <v>22330</v>
      </c>
      <c r="G6784" s="367" t="s">
        <v>22331</v>
      </c>
    </row>
    <row r="6785" spans="1:7" ht="22.5">
      <c r="A6785" s="366" t="str">
        <f t="shared" si="105"/>
        <v>SINAPI 98408</v>
      </c>
      <c r="B6785" s="367" t="s">
        <v>8324</v>
      </c>
      <c r="C6785" s="367" t="s">
        <v>22332</v>
      </c>
      <c r="D6785" s="368" t="s">
        <v>22333</v>
      </c>
      <c r="E6785" s="367" t="s">
        <v>8327</v>
      </c>
      <c r="F6785" s="367" t="s">
        <v>22334</v>
      </c>
      <c r="G6785" s="367" t="s">
        <v>22335</v>
      </c>
    </row>
    <row r="6786" spans="1:7" ht="22.5">
      <c r="A6786" s="366" t="str">
        <f t="shared" si="105"/>
        <v>SINAPI 98409</v>
      </c>
      <c r="B6786" s="367" t="s">
        <v>8324</v>
      </c>
      <c r="C6786" s="367" t="s">
        <v>22336</v>
      </c>
      <c r="D6786" s="368" t="s">
        <v>22337</v>
      </c>
      <c r="E6786" s="367" t="s">
        <v>8523</v>
      </c>
      <c r="F6786" s="367" t="s">
        <v>22338</v>
      </c>
      <c r="G6786" s="367" t="s">
        <v>22339</v>
      </c>
    </row>
    <row r="6787" spans="1:7" ht="22.5">
      <c r="A6787" s="366" t="str">
        <f t="shared" si="105"/>
        <v>SINAPI 98414</v>
      </c>
      <c r="B6787" s="367" t="s">
        <v>8324</v>
      </c>
      <c r="C6787" s="367" t="s">
        <v>22340</v>
      </c>
      <c r="D6787" s="368" t="s">
        <v>22341</v>
      </c>
      <c r="E6787" s="367" t="s">
        <v>8327</v>
      </c>
      <c r="F6787" s="367" t="s">
        <v>22342</v>
      </c>
      <c r="G6787" s="367" t="s">
        <v>22343</v>
      </c>
    </row>
    <row r="6788" spans="1:7" ht="22.5">
      <c r="A6788" s="366" t="str">
        <f t="shared" si="105"/>
        <v>SINAPI 98415</v>
      </c>
      <c r="B6788" s="367" t="s">
        <v>8324</v>
      </c>
      <c r="C6788" s="367" t="s">
        <v>22344</v>
      </c>
      <c r="D6788" s="368" t="s">
        <v>22345</v>
      </c>
      <c r="E6788" s="367" t="s">
        <v>8327</v>
      </c>
      <c r="F6788" s="367" t="s">
        <v>22342</v>
      </c>
      <c r="G6788" s="367" t="s">
        <v>22343</v>
      </c>
    </row>
    <row r="6789" spans="1:7" ht="22.5">
      <c r="A6789" s="366" t="str">
        <f t="shared" si="105"/>
        <v>SINAPI 98416</v>
      </c>
      <c r="B6789" s="367" t="s">
        <v>8324</v>
      </c>
      <c r="C6789" s="367" t="s">
        <v>22346</v>
      </c>
      <c r="D6789" s="368" t="s">
        <v>22347</v>
      </c>
      <c r="E6789" s="367" t="s">
        <v>8327</v>
      </c>
      <c r="F6789" s="367" t="s">
        <v>22348</v>
      </c>
      <c r="G6789" s="367" t="s">
        <v>22349</v>
      </c>
    </row>
    <row r="6790" spans="1:7" ht="22.5">
      <c r="A6790" s="366" t="str">
        <f t="shared" si="105"/>
        <v>SINAPI 98417</v>
      </c>
      <c r="B6790" s="367" t="s">
        <v>8324</v>
      </c>
      <c r="C6790" s="367" t="s">
        <v>22350</v>
      </c>
      <c r="D6790" s="368" t="s">
        <v>22351</v>
      </c>
      <c r="E6790" s="367" t="s">
        <v>8327</v>
      </c>
      <c r="F6790" s="367" t="s">
        <v>22352</v>
      </c>
      <c r="G6790" s="367" t="s">
        <v>22353</v>
      </c>
    </row>
    <row r="6791" spans="1:7" ht="22.5">
      <c r="A6791" s="366" t="str">
        <f t="shared" ref="A6791:A6854" si="106">CONCATENAR</f>
        <v>SINAPI 98418</v>
      </c>
      <c r="B6791" s="367" t="s">
        <v>8324</v>
      </c>
      <c r="C6791" s="367" t="s">
        <v>22354</v>
      </c>
      <c r="D6791" s="368" t="s">
        <v>22355</v>
      </c>
      <c r="E6791" s="367" t="s">
        <v>8327</v>
      </c>
      <c r="F6791" s="367" t="s">
        <v>22356</v>
      </c>
      <c r="G6791" s="367" t="s">
        <v>22357</v>
      </c>
    </row>
    <row r="6792" spans="1:7" ht="22.5">
      <c r="A6792" s="366" t="str">
        <f t="shared" si="106"/>
        <v>SINAPI 98419</v>
      </c>
      <c r="B6792" s="367" t="s">
        <v>8324</v>
      </c>
      <c r="C6792" s="367" t="s">
        <v>22358</v>
      </c>
      <c r="D6792" s="368" t="s">
        <v>22359</v>
      </c>
      <c r="E6792" s="367" t="s">
        <v>8327</v>
      </c>
      <c r="F6792" s="367" t="s">
        <v>22360</v>
      </c>
      <c r="G6792" s="367" t="s">
        <v>22361</v>
      </c>
    </row>
    <row r="6793" spans="1:7" ht="33.75">
      <c r="A6793" s="366" t="str">
        <f t="shared" si="106"/>
        <v>SINAPI 98420</v>
      </c>
      <c r="B6793" s="367" t="s">
        <v>8324</v>
      </c>
      <c r="C6793" s="367" t="s">
        <v>22362</v>
      </c>
      <c r="D6793" s="368" t="s">
        <v>22363</v>
      </c>
      <c r="E6793" s="367" t="s">
        <v>8327</v>
      </c>
      <c r="F6793" s="367" t="s">
        <v>22364</v>
      </c>
      <c r="G6793" s="367" t="s">
        <v>22365</v>
      </c>
    </row>
    <row r="6794" spans="1:7" ht="33.75">
      <c r="A6794" s="366" t="str">
        <f t="shared" si="106"/>
        <v>SINAPI 98421</v>
      </c>
      <c r="B6794" s="367" t="s">
        <v>8324</v>
      </c>
      <c r="C6794" s="367" t="s">
        <v>22366</v>
      </c>
      <c r="D6794" s="368" t="s">
        <v>22367</v>
      </c>
      <c r="E6794" s="367" t="s">
        <v>8327</v>
      </c>
      <c r="F6794" s="367" t="s">
        <v>22368</v>
      </c>
      <c r="G6794" s="367" t="s">
        <v>22369</v>
      </c>
    </row>
    <row r="6795" spans="1:7" ht="33.75">
      <c r="A6795" s="366" t="str">
        <f t="shared" si="106"/>
        <v>SINAPI 98422</v>
      </c>
      <c r="B6795" s="367" t="s">
        <v>8324</v>
      </c>
      <c r="C6795" s="367" t="s">
        <v>22370</v>
      </c>
      <c r="D6795" s="368" t="s">
        <v>22371</v>
      </c>
      <c r="E6795" s="367" t="s">
        <v>8327</v>
      </c>
      <c r="F6795" s="367" t="s">
        <v>22372</v>
      </c>
      <c r="G6795" s="367" t="s">
        <v>22373</v>
      </c>
    </row>
    <row r="6796" spans="1:7" ht="33.75">
      <c r="A6796" s="366" t="str">
        <f t="shared" si="106"/>
        <v>SINAPI 98423</v>
      </c>
      <c r="B6796" s="367" t="s">
        <v>8324</v>
      </c>
      <c r="C6796" s="367" t="s">
        <v>22374</v>
      </c>
      <c r="D6796" s="368" t="s">
        <v>22375</v>
      </c>
      <c r="E6796" s="367" t="s">
        <v>8327</v>
      </c>
      <c r="F6796" s="367" t="s">
        <v>22376</v>
      </c>
      <c r="G6796" s="367" t="s">
        <v>22377</v>
      </c>
    </row>
    <row r="6797" spans="1:7" ht="33.75">
      <c r="A6797" s="366" t="str">
        <f t="shared" si="106"/>
        <v>SINAPI 98424</v>
      </c>
      <c r="B6797" s="367" t="s">
        <v>8324</v>
      </c>
      <c r="C6797" s="367" t="s">
        <v>22378</v>
      </c>
      <c r="D6797" s="368" t="s">
        <v>22379</v>
      </c>
      <c r="E6797" s="367" t="s">
        <v>8327</v>
      </c>
      <c r="F6797" s="367" t="s">
        <v>22380</v>
      </c>
      <c r="G6797" s="367" t="s">
        <v>22381</v>
      </c>
    </row>
    <row r="6798" spans="1:7" ht="22.5">
      <c r="A6798" s="366" t="str">
        <f t="shared" si="106"/>
        <v>SINAPI 98425</v>
      </c>
      <c r="B6798" s="367" t="s">
        <v>8324</v>
      </c>
      <c r="C6798" s="367" t="s">
        <v>22382</v>
      </c>
      <c r="D6798" s="368" t="s">
        <v>22383</v>
      </c>
      <c r="E6798" s="367" t="s">
        <v>8327</v>
      </c>
      <c r="F6798" s="367" t="s">
        <v>22100</v>
      </c>
      <c r="G6798" s="367" t="s">
        <v>22101</v>
      </c>
    </row>
    <row r="6799" spans="1:7" ht="22.5">
      <c r="A6799" s="366" t="str">
        <f t="shared" si="106"/>
        <v>SINAPI 98426</v>
      </c>
      <c r="B6799" s="367" t="s">
        <v>8324</v>
      </c>
      <c r="C6799" s="367" t="s">
        <v>22384</v>
      </c>
      <c r="D6799" s="368" t="s">
        <v>22385</v>
      </c>
      <c r="E6799" s="367" t="s">
        <v>8327</v>
      </c>
      <c r="F6799" s="367" t="s">
        <v>22386</v>
      </c>
      <c r="G6799" s="367" t="s">
        <v>22387</v>
      </c>
    </row>
    <row r="6800" spans="1:7" ht="22.5">
      <c r="A6800" s="366" t="str">
        <f t="shared" si="106"/>
        <v>SINAPI 98427</v>
      </c>
      <c r="B6800" s="367" t="s">
        <v>8324</v>
      </c>
      <c r="C6800" s="367" t="s">
        <v>22388</v>
      </c>
      <c r="D6800" s="368" t="s">
        <v>22389</v>
      </c>
      <c r="E6800" s="367" t="s">
        <v>8327</v>
      </c>
      <c r="F6800" s="367" t="s">
        <v>22390</v>
      </c>
      <c r="G6800" s="367" t="s">
        <v>22391</v>
      </c>
    </row>
    <row r="6801" spans="1:7" ht="22.5">
      <c r="A6801" s="366" t="str">
        <f t="shared" si="106"/>
        <v>SINAPI 98428</v>
      </c>
      <c r="B6801" s="367" t="s">
        <v>8324</v>
      </c>
      <c r="C6801" s="367" t="s">
        <v>22392</v>
      </c>
      <c r="D6801" s="368" t="s">
        <v>22393</v>
      </c>
      <c r="E6801" s="367" t="s">
        <v>8327</v>
      </c>
      <c r="F6801" s="367" t="s">
        <v>22394</v>
      </c>
      <c r="G6801" s="367" t="s">
        <v>22395</v>
      </c>
    </row>
    <row r="6802" spans="1:7" ht="22.5">
      <c r="A6802" s="366" t="str">
        <f t="shared" si="106"/>
        <v>SINAPI 98429</v>
      </c>
      <c r="B6802" s="367" t="s">
        <v>8324</v>
      </c>
      <c r="C6802" s="367" t="s">
        <v>22396</v>
      </c>
      <c r="D6802" s="368" t="s">
        <v>22397</v>
      </c>
      <c r="E6802" s="367" t="s">
        <v>8327</v>
      </c>
      <c r="F6802" s="367" t="s">
        <v>22398</v>
      </c>
      <c r="G6802" s="367" t="s">
        <v>22399</v>
      </c>
    </row>
    <row r="6803" spans="1:7" ht="33.75">
      <c r="A6803" s="366" t="str">
        <f t="shared" si="106"/>
        <v>SINAPI 98430</v>
      </c>
      <c r="B6803" s="367" t="s">
        <v>8324</v>
      </c>
      <c r="C6803" s="367" t="s">
        <v>22400</v>
      </c>
      <c r="D6803" s="368" t="s">
        <v>22401</v>
      </c>
      <c r="E6803" s="367" t="s">
        <v>8327</v>
      </c>
      <c r="F6803" s="367" t="s">
        <v>22402</v>
      </c>
      <c r="G6803" s="367" t="s">
        <v>22403</v>
      </c>
    </row>
    <row r="6804" spans="1:7" ht="33.75">
      <c r="A6804" s="366" t="str">
        <f t="shared" si="106"/>
        <v>SINAPI 98431</v>
      </c>
      <c r="B6804" s="367" t="s">
        <v>8324</v>
      </c>
      <c r="C6804" s="367" t="s">
        <v>22404</v>
      </c>
      <c r="D6804" s="368" t="s">
        <v>22405</v>
      </c>
      <c r="E6804" s="367" t="s">
        <v>8327</v>
      </c>
      <c r="F6804" s="367" t="s">
        <v>22406</v>
      </c>
      <c r="G6804" s="367" t="s">
        <v>22407</v>
      </c>
    </row>
    <row r="6805" spans="1:7" ht="33.75">
      <c r="A6805" s="366" t="str">
        <f t="shared" si="106"/>
        <v>SINAPI 98432</v>
      </c>
      <c r="B6805" s="367" t="s">
        <v>8324</v>
      </c>
      <c r="C6805" s="367" t="s">
        <v>22408</v>
      </c>
      <c r="D6805" s="368" t="s">
        <v>22409</v>
      </c>
      <c r="E6805" s="367" t="s">
        <v>8327</v>
      </c>
      <c r="F6805" s="367" t="s">
        <v>22410</v>
      </c>
      <c r="G6805" s="367" t="s">
        <v>22411</v>
      </c>
    </row>
    <row r="6806" spans="1:7" ht="33.75">
      <c r="A6806" s="366" t="str">
        <f t="shared" si="106"/>
        <v>SINAPI 98433</v>
      </c>
      <c r="B6806" s="367" t="s">
        <v>8324</v>
      </c>
      <c r="C6806" s="367" t="s">
        <v>22412</v>
      </c>
      <c r="D6806" s="368" t="s">
        <v>22413</v>
      </c>
      <c r="E6806" s="367" t="s">
        <v>8327</v>
      </c>
      <c r="F6806" s="367" t="s">
        <v>22414</v>
      </c>
      <c r="G6806" s="367" t="s">
        <v>22415</v>
      </c>
    </row>
    <row r="6807" spans="1:7" ht="33.75">
      <c r="A6807" s="366" t="str">
        <f t="shared" si="106"/>
        <v>SINAPI 98434</v>
      </c>
      <c r="B6807" s="367" t="s">
        <v>8324</v>
      </c>
      <c r="C6807" s="367" t="s">
        <v>22416</v>
      </c>
      <c r="D6807" s="368" t="s">
        <v>22417</v>
      </c>
      <c r="E6807" s="367" t="s">
        <v>8327</v>
      </c>
      <c r="F6807" s="367" t="s">
        <v>22418</v>
      </c>
      <c r="G6807" s="367" t="s">
        <v>22419</v>
      </c>
    </row>
    <row r="6808" spans="1:7" ht="22.5">
      <c r="A6808" s="366" t="str">
        <f t="shared" si="106"/>
        <v>SINAPI 99240</v>
      </c>
      <c r="B6808" s="367" t="s">
        <v>8324</v>
      </c>
      <c r="C6808" s="367" t="s">
        <v>22420</v>
      </c>
      <c r="D6808" s="368" t="s">
        <v>22421</v>
      </c>
      <c r="E6808" s="367" t="s">
        <v>8523</v>
      </c>
      <c r="F6808" s="367" t="s">
        <v>22422</v>
      </c>
      <c r="G6808" s="367" t="s">
        <v>22423</v>
      </c>
    </row>
    <row r="6809" spans="1:7" ht="22.5">
      <c r="A6809" s="366" t="str">
        <f t="shared" si="106"/>
        <v>SINAPI 99241</v>
      </c>
      <c r="B6809" s="367" t="s">
        <v>8324</v>
      </c>
      <c r="C6809" s="367" t="s">
        <v>22424</v>
      </c>
      <c r="D6809" s="368" t="s">
        <v>22425</v>
      </c>
      <c r="E6809" s="367" t="s">
        <v>8523</v>
      </c>
      <c r="F6809" s="367" t="s">
        <v>22426</v>
      </c>
      <c r="G6809" s="367" t="s">
        <v>22427</v>
      </c>
    </row>
    <row r="6810" spans="1:7" ht="22.5">
      <c r="A6810" s="366" t="str">
        <f t="shared" si="106"/>
        <v>SINAPI 99242</v>
      </c>
      <c r="B6810" s="367" t="s">
        <v>8324</v>
      </c>
      <c r="C6810" s="367" t="s">
        <v>22428</v>
      </c>
      <c r="D6810" s="368" t="s">
        <v>22429</v>
      </c>
      <c r="E6810" s="367" t="s">
        <v>8327</v>
      </c>
      <c r="F6810" s="367" t="s">
        <v>22430</v>
      </c>
      <c r="G6810" s="367" t="s">
        <v>22431</v>
      </c>
    </row>
    <row r="6811" spans="1:7" ht="22.5">
      <c r="A6811" s="366" t="str">
        <f t="shared" si="106"/>
        <v>SINAPI 99243</v>
      </c>
      <c r="B6811" s="367" t="s">
        <v>8324</v>
      </c>
      <c r="C6811" s="367" t="s">
        <v>22432</v>
      </c>
      <c r="D6811" s="368" t="s">
        <v>22433</v>
      </c>
      <c r="E6811" s="367" t="s">
        <v>8523</v>
      </c>
      <c r="F6811" s="367" t="s">
        <v>22434</v>
      </c>
      <c r="G6811" s="367" t="s">
        <v>22435</v>
      </c>
    </row>
    <row r="6812" spans="1:7" ht="22.5">
      <c r="A6812" s="366" t="str">
        <f t="shared" si="106"/>
        <v>SINAPI 99244</v>
      </c>
      <c r="B6812" s="367" t="s">
        <v>8324</v>
      </c>
      <c r="C6812" s="367" t="s">
        <v>22436</v>
      </c>
      <c r="D6812" s="368" t="s">
        <v>22437</v>
      </c>
      <c r="E6812" s="367" t="s">
        <v>8327</v>
      </c>
      <c r="F6812" s="367" t="s">
        <v>22438</v>
      </c>
      <c r="G6812" s="367" t="s">
        <v>22439</v>
      </c>
    </row>
    <row r="6813" spans="1:7" ht="22.5">
      <c r="A6813" s="366" t="str">
        <f t="shared" si="106"/>
        <v>SINAPI 99246</v>
      </c>
      <c r="B6813" s="367" t="s">
        <v>8324</v>
      </c>
      <c r="C6813" s="367" t="s">
        <v>22440</v>
      </c>
      <c r="D6813" s="368" t="s">
        <v>22441</v>
      </c>
      <c r="E6813" s="367" t="s">
        <v>8523</v>
      </c>
      <c r="F6813" s="367" t="s">
        <v>22442</v>
      </c>
      <c r="G6813" s="367" t="s">
        <v>22443</v>
      </c>
    </row>
    <row r="6814" spans="1:7" ht="22.5">
      <c r="A6814" s="366" t="str">
        <f t="shared" si="106"/>
        <v>SINAPI 99247</v>
      </c>
      <c r="B6814" s="367" t="s">
        <v>8324</v>
      </c>
      <c r="C6814" s="367" t="s">
        <v>22444</v>
      </c>
      <c r="D6814" s="368" t="s">
        <v>22445</v>
      </c>
      <c r="E6814" s="367" t="s">
        <v>8523</v>
      </c>
      <c r="F6814" s="367" t="s">
        <v>22446</v>
      </c>
      <c r="G6814" s="367" t="s">
        <v>22447</v>
      </c>
    </row>
    <row r="6815" spans="1:7" ht="22.5">
      <c r="A6815" s="366" t="str">
        <f t="shared" si="106"/>
        <v>SINAPI 99248</v>
      </c>
      <c r="B6815" s="367" t="s">
        <v>8324</v>
      </c>
      <c r="C6815" s="367" t="s">
        <v>22448</v>
      </c>
      <c r="D6815" s="368" t="s">
        <v>22449</v>
      </c>
      <c r="E6815" s="367" t="s">
        <v>8327</v>
      </c>
      <c r="F6815" s="367" t="s">
        <v>22450</v>
      </c>
      <c r="G6815" s="367" t="s">
        <v>22451</v>
      </c>
    </row>
    <row r="6816" spans="1:7" ht="22.5">
      <c r="A6816" s="366" t="str">
        <f t="shared" si="106"/>
        <v>SINAPI 99249</v>
      </c>
      <c r="B6816" s="367" t="s">
        <v>8324</v>
      </c>
      <c r="C6816" s="367" t="s">
        <v>22452</v>
      </c>
      <c r="D6816" s="368" t="s">
        <v>22453</v>
      </c>
      <c r="E6816" s="367" t="s">
        <v>8523</v>
      </c>
      <c r="F6816" s="367" t="s">
        <v>22454</v>
      </c>
      <c r="G6816" s="367" t="s">
        <v>22455</v>
      </c>
    </row>
    <row r="6817" spans="1:7" ht="22.5">
      <c r="A6817" s="366" t="str">
        <f t="shared" si="106"/>
        <v>SINAPI 99252</v>
      </c>
      <c r="B6817" s="367" t="s">
        <v>8324</v>
      </c>
      <c r="C6817" s="367" t="s">
        <v>22456</v>
      </c>
      <c r="D6817" s="368" t="s">
        <v>22457</v>
      </c>
      <c r="E6817" s="367" t="s">
        <v>8327</v>
      </c>
      <c r="F6817" s="367" t="s">
        <v>22458</v>
      </c>
      <c r="G6817" s="367" t="s">
        <v>22459</v>
      </c>
    </row>
    <row r="6818" spans="1:7" ht="22.5">
      <c r="A6818" s="366" t="str">
        <f t="shared" si="106"/>
        <v>SINAPI 99254</v>
      </c>
      <c r="B6818" s="367" t="s">
        <v>8324</v>
      </c>
      <c r="C6818" s="367" t="s">
        <v>22460</v>
      </c>
      <c r="D6818" s="368" t="s">
        <v>22461</v>
      </c>
      <c r="E6818" s="367" t="s">
        <v>8523</v>
      </c>
      <c r="F6818" s="367" t="s">
        <v>22462</v>
      </c>
      <c r="G6818" s="367" t="s">
        <v>22463</v>
      </c>
    </row>
    <row r="6819" spans="1:7" ht="22.5">
      <c r="A6819" s="366" t="str">
        <f t="shared" si="106"/>
        <v>SINAPI 99256</v>
      </c>
      <c r="B6819" s="367" t="s">
        <v>8324</v>
      </c>
      <c r="C6819" s="367" t="s">
        <v>22464</v>
      </c>
      <c r="D6819" s="368" t="s">
        <v>22465</v>
      </c>
      <c r="E6819" s="367" t="s">
        <v>8327</v>
      </c>
      <c r="F6819" s="367" t="s">
        <v>22466</v>
      </c>
      <c r="G6819" s="367" t="s">
        <v>22467</v>
      </c>
    </row>
    <row r="6820" spans="1:7" ht="22.5">
      <c r="A6820" s="366" t="str">
        <f t="shared" si="106"/>
        <v>SINAPI 99259</v>
      </c>
      <c r="B6820" s="367" t="s">
        <v>8324</v>
      </c>
      <c r="C6820" s="367" t="s">
        <v>22468</v>
      </c>
      <c r="D6820" s="368" t="s">
        <v>22469</v>
      </c>
      <c r="E6820" s="367" t="s">
        <v>8327</v>
      </c>
      <c r="F6820" s="367" t="s">
        <v>22470</v>
      </c>
      <c r="G6820" s="367" t="s">
        <v>22471</v>
      </c>
    </row>
    <row r="6821" spans="1:7" ht="22.5">
      <c r="A6821" s="366" t="str">
        <f t="shared" si="106"/>
        <v>SINAPI 99261</v>
      </c>
      <c r="B6821" s="367" t="s">
        <v>8324</v>
      </c>
      <c r="C6821" s="367" t="s">
        <v>22472</v>
      </c>
      <c r="D6821" s="368" t="s">
        <v>22473</v>
      </c>
      <c r="E6821" s="367" t="s">
        <v>8523</v>
      </c>
      <c r="F6821" s="367" t="s">
        <v>22474</v>
      </c>
      <c r="G6821" s="367" t="s">
        <v>22475</v>
      </c>
    </row>
    <row r="6822" spans="1:7" ht="22.5">
      <c r="A6822" s="366" t="str">
        <f t="shared" si="106"/>
        <v>SINAPI 99263</v>
      </c>
      <c r="B6822" s="367" t="s">
        <v>8324</v>
      </c>
      <c r="C6822" s="367" t="s">
        <v>22476</v>
      </c>
      <c r="D6822" s="368" t="s">
        <v>22477</v>
      </c>
      <c r="E6822" s="367" t="s">
        <v>8523</v>
      </c>
      <c r="F6822" s="367" t="s">
        <v>22478</v>
      </c>
      <c r="G6822" s="367" t="s">
        <v>22479</v>
      </c>
    </row>
    <row r="6823" spans="1:7" ht="22.5">
      <c r="A6823" s="366" t="str">
        <f t="shared" si="106"/>
        <v>SINAPI 99265</v>
      </c>
      <c r="B6823" s="367" t="s">
        <v>8324</v>
      </c>
      <c r="C6823" s="367" t="s">
        <v>22480</v>
      </c>
      <c r="D6823" s="368" t="s">
        <v>22481</v>
      </c>
      <c r="E6823" s="367" t="s">
        <v>8327</v>
      </c>
      <c r="F6823" s="367" t="s">
        <v>22482</v>
      </c>
      <c r="G6823" s="367" t="s">
        <v>22483</v>
      </c>
    </row>
    <row r="6824" spans="1:7" ht="22.5">
      <c r="A6824" s="366" t="str">
        <f t="shared" si="106"/>
        <v>SINAPI 99266</v>
      </c>
      <c r="B6824" s="367" t="s">
        <v>8324</v>
      </c>
      <c r="C6824" s="367" t="s">
        <v>22484</v>
      </c>
      <c r="D6824" s="368" t="s">
        <v>22485</v>
      </c>
      <c r="E6824" s="367" t="s">
        <v>8523</v>
      </c>
      <c r="F6824" s="367" t="s">
        <v>22426</v>
      </c>
      <c r="G6824" s="367" t="s">
        <v>22427</v>
      </c>
    </row>
    <row r="6825" spans="1:7" ht="22.5">
      <c r="A6825" s="366" t="str">
        <f t="shared" si="106"/>
        <v>SINAPI 99267</v>
      </c>
      <c r="B6825" s="367" t="s">
        <v>8324</v>
      </c>
      <c r="C6825" s="367" t="s">
        <v>22486</v>
      </c>
      <c r="D6825" s="368" t="s">
        <v>22487</v>
      </c>
      <c r="E6825" s="367" t="s">
        <v>8327</v>
      </c>
      <c r="F6825" s="367" t="s">
        <v>22488</v>
      </c>
      <c r="G6825" s="367" t="s">
        <v>22489</v>
      </c>
    </row>
    <row r="6826" spans="1:7" ht="22.5">
      <c r="A6826" s="366" t="str">
        <f t="shared" si="106"/>
        <v>SINAPI 99269</v>
      </c>
      <c r="B6826" s="367" t="s">
        <v>8324</v>
      </c>
      <c r="C6826" s="367" t="s">
        <v>22490</v>
      </c>
      <c r="D6826" s="368" t="s">
        <v>22491</v>
      </c>
      <c r="E6826" s="367" t="s">
        <v>8523</v>
      </c>
      <c r="F6826" s="367" t="s">
        <v>22446</v>
      </c>
      <c r="G6826" s="367" t="s">
        <v>22447</v>
      </c>
    </row>
    <row r="6827" spans="1:7" ht="22.5">
      <c r="A6827" s="366" t="str">
        <f t="shared" si="106"/>
        <v>SINAPI 99271</v>
      </c>
      <c r="B6827" s="367" t="s">
        <v>8324</v>
      </c>
      <c r="C6827" s="367" t="s">
        <v>22492</v>
      </c>
      <c r="D6827" s="368" t="s">
        <v>22493</v>
      </c>
      <c r="E6827" s="367" t="s">
        <v>8327</v>
      </c>
      <c r="F6827" s="367" t="s">
        <v>22494</v>
      </c>
      <c r="G6827" s="367" t="s">
        <v>22495</v>
      </c>
    </row>
    <row r="6828" spans="1:7" ht="22.5">
      <c r="A6828" s="366" t="str">
        <f t="shared" si="106"/>
        <v>SINAPI 99272</v>
      </c>
      <c r="B6828" s="367" t="s">
        <v>8324</v>
      </c>
      <c r="C6828" s="367" t="s">
        <v>22496</v>
      </c>
      <c r="D6828" s="368" t="s">
        <v>22497</v>
      </c>
      <c r="E6828" s="367" t="s">
        <v>8327</v>
      </c>
      <c r="F6828" s="367" t="s">
        <v>22498</v>
      </c>
      <c r="G6828" s="367" t="s">
        <v>22499</v>
      </c>
    </row>
    <row r="6829" spans="1:7" ht="22.5">
      <c r="A6829" s="366" t="str">
        <f t="shared" si="106"/>
        <v>SINAPI 99273</v>
      </c>
      <c r="B6829" s="367" t="s">
        <v>8324</v>
      </c>
      <c r="C6829" s="367" t="s">
        <v>22500</v>
      </c>
      <c r="D6829" s="368" t="s">
        <v>22501</v>
      </c>
      <c r="E6829" s="367" t="s">
        <v>8327</v>
      </c>
      <c r="F6829" s="367" t="s">
        <v>22502</v>
      </c>
      <c r="G6829" s="367" t="s">
        <v>22503</v>
      </c>
    </row>
    <row r="6830" spans="1:7" ht="22.5">
      <c r="A6830" s="366" t="str">
        <f t="shared" si="106"/>
        <v>SINAPI 99274</v>
      </c>
      <c r="B6830" s="367" t="s">
        <v>8324</v>
      </c>
      <c r="C6830" s="367" t="s">
        <v>22504</v>
      </c>
      <c r="D6830" s="368" t="s">
        <v>22505</v>
      </c>
      <c r="E6830" s="367" t="s">
        <v>8327</v>
      </c>
      <c r="F6830" s="367" t="s">
        <v>22506</v>
      </c>
      <c r="G6830" s="367" t="s">
        <v>22507</v>
      </c>
    </row>
    <row r="6831" spans="1:7" ht="22.5">
      <c r="A6831" s="366" t="str">
        <f t="shared" si="106"/>
        <v>SINAPI 99276</v>
      </c>
      <c r="B6831" s="367" t="s">
        <v>8324</v>
      </c>
      <c r="C6831" s="367" t="s">
        <v>22508</v>
      </c>
      <c r="D6831" s="368" t="s">
        <v>22509</v>
      </c>
      <c r="E6831" s="367" t="s">
        <v>8523</v>
      </c>
      <c r="F6831" s="367" t="s">
        <v>22510</v>
      </c>
      <c r="G6831" s="367" t="s">
        <v>22511</v>
      </c>
    </row>
    <row r="6832" spans="1:7" ht="22.5">
      <c r="A6832" s="366" t="str">
        <f t="shared" si="106"/>
        <v>SINAPI 99277</v>
      </c>
      <c r="B6832" s="367" t="s">
        <v>8324</v>
      </c>
      <c r="C6832" s="367" t="s">
        <v>22512</v>
      </c>
      <c r="D6832" s="368" t="s">
        <v>22513</v>
      </c>
      <c r="E6832" s="367" t="s">
        <v>8523</v>
      </c>
      <c r="F6832" s="367" t="s">
        <v>22478</v>
      </c>
      <c r="G6832" s="367" t="s">
        <v>22479</v>
      </c>
    </row>
    <row r="6833" spans="1:7" ht="22.5">
      <c r="A6833" s="366" t="str">
        <f t="shared" si="106"/>
        <v>SINAPI 99278</v>
      </c>
      <c r="B6833" s="367" t="s">
        <v>8324</v>
      </c>
      <c r="C6833" s="367" t="s">
        <v>22514</v>
      </c>
      <c r="D6833" s="368" t="s">
        <v>22515</v>
      </c>
      <c r="E6833" s="367" t="s">
        <v>8523</v>
      </c>
      <c r="F6833" s="367" t="s">
        <v>22516</v>
      </c>
      <c r="G6833" s="367" t="s">
        <v>22517</v>
      </c>
    </row>
    <row r="6834" spans="1:7" ht="22.5">
      <c r="A6834" s="366" t="str">
        <f t="shared" si="106"/>
        <v>SINAPI 99279</v>
      </c>
      <c r="B6834" s="367" t="s">
        <v>8324</v>
      </c>
      <c r="C6834" s="367" t="s">
        <v>22518</v>
      </c>
      <c r="D6834" s="368" t="s">
        <v>22519</v>
      </c>
      <c r="E6834" s="367" t="s">
        <v>8327</v>
      </c>
      <c r="F6834" s="367" t="s">
        <v>22520</v>
      </c>
      <c r="G6834" s="367" t="s">
        <v>22521</v>
      </c>
    </row>
    <row r="6835" spans="1:7" ht="22.5">
      <c r="A6835" s="366" t="str">
        <f t="shared" si="106"/>
        <v>SINAPI 99280</v>
      </c>
      <c r="B6835" s="367" t="s">
        <v>8324</v>
      </c>
      <c r="C6835" s="367" t="s">
        <v>22522</v>
      </c>
      <c r="D6835" s="368" t="s">
        <v>22523</v>
      </c>
      <c r="E6835" s="367" t="s">
        <v>8327</v>
      </c>
      <c r="F6835" s="367" t="s">
        <v>22524</v>
      </c>
      <c r="G6835" s="367" t="s">
        <v>22525</v>
      </c>
    </row>
    <row r="6836" spans="1:7" ht="22.5">
      <c r="A6836" s="366" t="str">
        <f t="shared" si="106"/>
        <v>SINAPI 99281</v>
      </c>
      <c r="B6836" s="367" t="s">
        <v>8324</v>
      </c>
      <c r="C6836" s="367" t="s">
        <v>22526</v>
      </c>
      <c r="D6836" s="368" t="s">
        <v>22527</v>
      </c>
      <c r="E6836" s="367" t="s">
        <v>8523</v>
      </c>
      <c r="F6836" s="367" t="s">
        <v>22510</v>
      </c>
      <c r="G6836" s="367" t="s">
        <v>22511</v>
      </c>
    </row>
    <row r="6837" spans="1:7" ht="22.5">
      <c r="A6837" s="366" t="str">
        <f t="shared" si="106"/>
        <v>SINAPI 99282</v>
      </c>
      <c r="B6837" s="367" t="s">
        <v>8324</v>
      </c>
      <c r="C6837" s="367" t="s">
        <v>22528</v>
      </c>
      <c r="D6837" s="368" t="s">
        <v>22529</v>
      </c>
      <c r="E6837" s="367" t="s">
        <v>8523</v>
      </c>
      <c r="F6837" s="367" t="s">
        <v>22530</v>
      </c>
      <c r="G6837" s="367" t="s">
        <v>22531</v>
      </c>
    </row>
    <row r="6838" spans="1:7" ht="22.5">
      <c r="A6838" s="366" t="str">
        <f t="shared" si="106"/>
        <v>SINAPI 99283</v>
      </c>
      <c r="B6838" s="367" t="s">
        <v>8324</v>
      </c>
      <c r="C6838" s="367" t="s">
        <v>22532</v>
      </c>
      <c r="D6838" s="368" t="s">
        <v>22533</v>
      </c>
      <c r="E6838" s="367" t="s">
        <v>8523</v>
      </c>
      <c r="F6838" s="367" t="s">
        <v>22534</v>
      </c>
      <c r="G6838" s="367" t="s">
        <v>22535</v>
      </c>
    </row>
    <row r="6839" spans="1:7" ht="22.5">
      <c r="A6839" s="366" t="str">
        <f t="shared" si="106"/>
        <v>SINAPI 99284</v>
      </c>
      <c r="B6839" s="367" t="s">
        <v>8324</v>
      </c>
      <c r="C6839" s="367" t="s">
        <v>22536</v>
      </c>
      <c r="D6839" s="368" t="s">
        <v>22537</v>
      </c>
      <c r="E6839" s="367" t="s">
        <v>8327</v>
      </c>
      <c r="F6839" s="367" t="s">
        <v>22538</v>
      </c>
      <c r="G6839" s="367" t="s">
        <v>22539</v>
      </c>
    </row>
    <row r="6840" spans="1:7" ht="22.5">
      <c r="A6840" s="366" t="str">
        <f t="shared" si="106"/>
        <v>SINAPI 99286</v>
      </c>
      <c r="B6840" s="367" t="s">
        <v>8324</v>
      </c>
      <c r="C6840" s="367" t="s">
        <v>22540</v>
      </c>
      <c r="D6840" s="368" t="s">
        <v>22541</v>
      </c>
      <c r="E6840" s="367" t="s">
        <v>8327</v>
      </c>
      <c r="F6840" s="367" t="s">
        <v>22542</v>
      </c>
      <c r="G6840" s="367" t="s">
        <v>22543</v>
      </c>
    </row>
    <row r="6841" spans="1:7" ht="22.5">
      <c r="A6841" s="366" t="str">
        <f t="shared" si="106"/>
        <v>SINAPI 99287</v>
      </c>
      <c r="B6841" s="367" t="s">
        <v>8324</v>
      </c>
      <c r="C6841" s="367" t="s">
        <v>22544</v>
      </c>
      <c r="D6841" s="368" t="s">
        <v>22545</v>
      </c>
      <c r="E6841" s="367" t="s">
        <v>8327</v>
      </c>
      <c r="F6841" s="367" t="s">
        <v>22546</v>
      </c>
      <c r="G6841" s="367" t="s">
        <v>22547</v>
      </c>
    </row>
    <row r="6842" spans="1:7" ht="22.5">
      <c r="A6842" s="366" t="str">
        <f t="shared" si="106"/>
        <v>SINAPI 99288</v>
      </c>
      <c r="B6842" s="367" t="s">
        <v>8324</v>
      </c>
      <c r="C6842" s="367" t="s">
        <v>22548</v>
      </c>
      <c r="D6842" s="368" t="s">
        <v>22549</v>
      </c>
      <c r="E6842" s="367" t="s">
        <v>8523</v>
      </c>
      <c r="F6842" s="367" t="s">
        <v>22550</v>
      </c>
      <c r="G6842" s="367" t="s">
        <v>22551</v>
      </c>
    </row>
    <row r="6843" spans="1:7" ht="22.5">
      <c r="A6843" s="366" t="str">
        <f t="shared" si="106"/>
        <v>SINAPI 99289</v>
      </c>
      <c r="B6843" s="367" t="s">
        <v>8324</v>
      </c>
      <c r="C6843" s="367" t="s">
        <v>22552</v>
      </c>
      <c r="D6843" s="368" t="s">
        <v>22553</v>
      </c>
      <c r="E6843" s="367" t="s">
        <v>8523</v>
      </c>
      <c r="F6843" s="367" t="s">
        <v>22554</v>
      </c>
      <c r="G6843" s="367" t="s">
        <v>22555</v>
      </c>
    </row>
    <row r="6844" spans="1:7" ht="22.5">
      <c r="A6844" s="366" t="str">
        <f t="shared" si="106"/>
        <v>SINAPI 99290</v>
      </c>
      <c r="B6844" s="367" t="s">
        <v>8324</v>
      </c>
      <c r="C6844" s="367" t="s">
        <v>22556</v>
      </c>
      <c r="D6844" s="368" t="s">
        <v>22557</v>
      </c>
      <c r="E6844" s="367" t="s">
        <v>8327</v>
      </c>
      <c r="F6844" s="367" t="s">
        <v>22558</v>
      </c>
      <c r="G6844" s="367" t="s">
        <v>22559</v>
      </c>
    </row>
    <row r="6845" spans="1:7" ht="22.5">
      <c r="A6845" s="366" t="str">
        <f t="shared" si="106"/>
        <v>SINAPI 99291</v>
      </c>
      <c r="B6845" s="367" t="s">
        <v>8324</v>
      </c>
      <c r="C6845" s="367" t="s">
        <v>22560</v>
      </c>
      <c r="D6845" s="368" t="s">
        <v>22561</v>
      </c>
      <c r="E6845" s="367" t="s">
        <v>8523</v>
      </c>
      <c r="F6845" s="367" t="s">
        <v>22554</v>
      </c>
      <c r="G6845" s="367" t="s">
        <v>22555</v>
      </c>
    </row>
    <row r="6846" spans="1:7" ht="22.5">
      <c r="A6846" s="366" t="str">
        <f t="shared" si="106"/>
        <v>SINAPI 99292</v>
      </c>
      <c r="B6846" s="367" t="s">
        <v>8324</v>
      </c>
      <c r="C6846" s="367" t="s">
        <v>22562</v>
      </c>
      <c r="D6846" s="368" t="s">
        <v>22563</v>
      </c>
      <c r="E6846" s="367" t="s">
        <v>8327</v>
      </c>
      <c r="F6846" s="367" t="s">
        <v>22564</v>
      </c>
      <c r="G6846" s="367" t="s">
        <v>22565</v>
      </c>
    </row>
    <row r="6847" spans="1:7" ht="22.5">
      <c r="A6847" s="366" t="str">
        <f t="shared" si="106"/>
        <v>SINAPI 99293</v>
      </c>
      <c r="B6847" s="367" t="s">
        <v>8324</v>
      </c>
      <c r="C6847" s="367" t="s">
        <v>22566</v>
      </c>
      <c r="D6847" s="368" t="s">
        <v>22567</v>
      </c>
      <c r="E6847" s="367" t="s">
        <v>8523</v>
      </c>
      <c r="F6847" s="367" t="s">
        <v>22568</v>
      </c>
      <c r="G6847" s="367" t="s">
        <v>22569</v>
      </c>
    </row>
    <row r="6848" spans="1:7" ht="22.5">
      <c r="A6848" s="366" t="str">
        <f t="shared" si="106"/>
        <v>SINAPI 99294</v>
      </c>
      <c r="B6848" s="367" t="s">
        <v>8324</v>
      </c>
      <c r="C6848" s="367" t="s">
        <v>22570</v>
      </c>
      <c r="D6848" s="368" t="s">
        <v>22571</v>
      </c>
      <c r="E6848" s="367" t="s">
        <v>8327</v>
      </c>
      <c r="F6848" s="367" t="s">
        <v>22572</v>
      </c>
      <c r="G6848" s="367" t="s">
        <v>22573</v>
      </c>
    </row>
    <row r="6849" spans="1:7" ht="22.5">
      <c r="A6849" s="366" t="str">
        <f t="shared" si="106"/>
        <v>SINAPI 99296</v>
      </c>
      <c r="B6849" s="367" t="s">
        <v>8324</v>
      </c>
      <c r="C6849" s="367" t="s">
        <v>22574</v>
      </c>
      <c r="D6849" s="368" t="s">
        <v>22575</v>
      </c>
      <c r="E6849" s="367" t="s">
        <v>8523</v>
      </c>
      <c r="F6849" s="367" t="s">
        <v>22576</v>
      </c>
      <c r="G6849" s="367" t="s">
        <v>22577</v>
      </c>
    </row>
    <row r="6850" spans="1:7" ht="22.5">
      <c r="A6850" s="366" t="str">
        <f t="shared" si="106"/>
        <v>SINAPI 99297</v>
      </c>
      <c r="B6850" s="367" t="s">
        <v>8324</v>
      </c>
      <c r="C6850" s="367" t="s">
        <v>22578</v>
      </c>
      <c r="D6850" s="368" t="s">
        <v>22579</v>
      </c>
      <c r="E6850" s="367" t="s">
        <v>8523</v>
      </c>
      <c r="F6850" s="367" t="s">
        <v>22580</v>
      </c>
      <c r="G6850" s="367" t="s">
        <v>22581</v>
      </c>
    </row>
    <row r="6851" spans="1:7" ht="22.5">
      <c r="A6851" s="366" t="str">
        <f t="shared" si="106"/>
        <v>SINAPI 99298</v>
      </c>
      <c r="B6851" s="367" t="s">
        <v>8324</v>
      </c>
      <c r="C6851" s="367" t="s">
        <v>22582</v>
      </c>
      <c r="D6851" s="368" t="s">
        <v>22583</v>
      </c>
      <c r="E6851" s="367" t="s">
        <v>8327</v>
      </c>
      <c r="F6851" s="367" t="s">
        <v>22584</v>
      </c>
      <c r="G6851" s="367" t="s">
        <v>22585</v>
      </c>
    </row>
    <row r="6852" spans="1:7" ht="22.5">
      <c r="A6852" s="366" t="str">
        <f t="shared" si="106"/>
        <v>SINAPI 99299</v>
      </c>
      <c r="B6852" s="367" t="s">
        <v>8324</v>
      </c>
      <c r="C6852" s="367" t="s">
        <v>22586</v>
      </c>
      <c r="D6852" s="368" t="s">
        <v>22587</v>
      </c>
      <c r="E6852" s="367" t="s">
        <v>8523</v>
      </c>
      <c r="F6852" s="367" t="s">
        <v>22588</v>
      </c>
      <c r="G6852" s="367" t="s">
        <v>22589</v>
      </c>
    </row>
    <row r="6853" spans="1:7" ht="22.5">
      <c r="A6853" s="366" t="str">
        <f t="shared" si="106"/>
        <v>SINAPI 99300</v>
      </c>
      <c r="B6853" s="367" t="s">
        <v>8324</v>
      </c>
      <c r="C6853" s="367" t="s">
        <v>22590</v>
      </c>
      <c r="D6853" s="368" t="s">
        <v>22591</v>
      </c>
      <c r="E6853" s="367" t="s">
        <v>8327</v>
      </c>
      <c r="F6853" s="367" t="s">
        <v>22592</v>
      </c>
      <c r="G6853" s="367" t="s">
        <v>22593</v>
      </c>
    </row>
    <row r="6854" spans="1:7" ht="22.5">
      <c r="A6854" s="366" t="str">
        <f t="shared" si="106"/>
        <v>SINAPI 99301</v>
      </c>
      <c r="B6854" s="367" t="s">
        <v>8324</v>
      </c>
      <c r="C6854" s="367" t="s">
        <v>22594</v>
      </c>
      <c r="D6854" s="368" t="s">
        <v>22595</v>
      </c>
      <c r="E6854" s="367" t="s">
        <v>8327</v>
      </c>
      <c r="F6854" s="367" t="s">
        <v>22596</v>
      </c>
      <c r="G6854" s="367" t="s">
        <v>22597</v>
      </c>
    </row>
    <row r="6855" spans="1:7" ht="22.5">
      <c r="A6855" s="366" t="str">
        <f t="shared" ref="A6855:A6918" si="107">CONCATENAR</f>
        <v>SINAPI 99302</v>
      </c>
      <c r="B6855" s="367" t="s">
        <v>8324</v>
      </c>
      <c r="C6855" s="367" t="s">
        <v>22598</v>
      </c>
      <c r="D6855" s="368" t="s">
        <v>22599</v>
      </c>
      <c r="E6855" s="367" t="s">
        <v>8523</v>
      </c>
      <c r="F6855" s="367" t="s">
        <v>22600</v>
      </c>
      <c r="G6855" s="367" t="s">
        <v>22601</v>
      </c>
    </row>
    <row r="6856" spans="1:7" ht="22.5">
      <c r="A6856" s="366" t="str">
        <f t="shared" si="107"/>
        <v>SINAPI 99303</v>
      </c>
      <c r="B6856" s="367" t="s">
        <v>8324</v>
      </c>
      <c r="C6856" s="367" t="s">
        <v>22602</v>
      </c>
      <c r="D6856" s="368" t="s">
        <v>22603</v>
      </c>
      <c r="E6856" s="367" t="s">
        <v>8327</v>
      </c>
      <c r="F6856" s="367" t="s">
        <v>22604</v>
      </c>
      <c r="G6856" s="367" t="s">
        <v>22605</v>
      </c>
    </row>
    <row r="6857" spans="1:7" ht="22.5">
      <c r="A6857" s="366" t="str">
        <f t="shared" si="107"/>
        <v>SINAPI 99304</v>
      </c>
      <c r="B6857" s="367" t="s">
        <v>8324</v>
      </c>
      <c r="C6857" s="367" t="s">
        <v>22606</v>
      </c>
      <c r="D6857" s="368" t="s">
        <v>22607</v>
      </c>
      <c r="E6857" s="367" t="s">
        <v>8523</v>
      </c>
      <c r="F6857" s="367" t="s">
        <v>22608</v>
      </c>
      <c r="G6857" s="367" t="s">
        <v>22609</v>
      </c>
    </row>
    <row r="6858" spans="1:7" ht="22.5">
      <c r="A6858" s="366" t="str">
        <f t="shared" si="107"/>
        <v>SINAPI 99305</v>
      </c>
      <c r="B6858" s="367" t="s">
        <v>8324</v>
      </c>
      <c r="C6858" s="367" t="s">
        <v>22610</v>
      </c>
      <c r="D6858" s="368" t="s">
        <v>22611</v>
      </c>
      <c r="E6858" s="367" t="s">
        <v>8327</v>
      </c>
      <c r="F6858" s="367" t="s">
        <v>22612</v>
      </c>
      <c r="G6858" s="367" t="s">
        <v>22613</v>
      </c>
    </row>
    <row r="6859" spans="1:7" ht="22.5">
      <c r="A6859" s="366" t="str">
        <f t="shared" si="107"/>
        <v>SINAPI 99306</v>
      </c>
      <c r="B6859" s="367" t="s">
        <v>8324</v>
      </c>
      <c r="C6859" s="367" t="s">
        <v>22614</v>
      </c>
      <c r="D6859" s="368" t="s">
        <v>22615</v>
      </c>
      <c r="E6859" s="367" t="s">
        <v>8523</v>
      </c>
      <c r="F6859" s="367" t="s">
        <v>22600</v>
      </c>
      <c r="G6859" s="367" t="s">
        <v>22601</v>
      </c>
    </row>
    <row r="6860" spans="1:7" ht="22.5">
      <c r="A6860" s="366" t="str">
        <f t="shared" si="107"/>
        <v>SINAPI 99307</v>
      </c>
      <c r="B6860" s="367" t="s">
        <v>8324</v>
      </c>
      <c r="C6860" s="367" t="s">
        <v>22616</v>
      </c>
      <c r="D6860" s="368" t="s">
        <v>22617</v>
      </c>
      <c r="E6860" s="367" t="s">
        <v>8523</v>
      </c>
      <c r="F6860" s="367" t="s">
        <v>22618</v>
      </c>
      <c r="G6860" s="367" t="s">
        <v>22619</v>
      </c>
    </row>
    <row r="6861" spans="1:7" ht="22.5">
      <c r="A6861" s="366" t="str">
        <f t="shared" si="107"/>
        <v>SINAPI 99308</v>
      </c>
      <c r="B6861" s="367" t="s">
        <v>8324</v>
      </c>
      <c r="C6861" s="367" t="s">
        <v>22620</v>
      </c>
      <c r="D6861" s="368" t="s">
        <v>22621</v>
      </c>
      <c r="E6861" s="367" t="s">
        <v>8327</v>
      </c>
      <c r="F6861" s="367" t="s">
        <v>22622</v>
      </c>
      <c r="G6861" s="367" t="s">
        <v>22623</v>
      </c>
    </row>
    <row r="6862" spans="1:7" ht="22.5">
      <c r="A6862" s="366" t="str">
        <f t="shared" si="107"/>
        <v>SINAPI 99309</v>
      </c>
      <c r="B6862" s="367" t="s">
        <v>8324</v>
      </c>
      <c r="C6862" s="367" t="s">
        <v>22624</v>
      </c>
      <c r="D6862" s="368" t="s">
        <v>22625</v>
      </c>
      <c r="E6862" s="367" t="s">
        <v>8523</v>
      </c>
      <c r="F6862" s="367" t="s">
        <v>22626</v>
      </c>
      <c r="G6862" s="367" t="s">
        <v>22627</v>
      </c>
    </row>
    <row r="6863" spans="1:7" ht="22.5">
      <c r="A6863" s="366" t="str">
        <f t="shared" si="107"/>
        <v>SINAPI 99310</v>
      </c>
      <c r="B6863" s="367" t="s">
        <v>8324</v>
      </c>
      <c r="C6863" s="367" t="s">
        <v>22628</v>
      </c>
      <c r="D6863" s="368" t="s">
        <v>22629</v>
      </c>
      <c r="E6863" s="367" t="s">
        <v>8327</v>
      </c>
      <c r="F6863" s="367" t="s">
        <v>22630</v>
      </c>
      <c r="G6863" s="367" t="s">
        <v>22631</v>
      </c>
    </row>
    <row r="6864" spans="1:7" ht="22.5">
      <c r="A6864" s="366" t="str">
        <f t="shared" si="107"/>
        <v>SINAPI 99311</v>
      </c>
      <c r="B6864" s="367" t="s">
        <v>8324</v>
      </c>
      <c r="C6864" s="367" t="s">
        <v>22632</v>
      </c>
      <c r="D6864" s="368" t="s">
        <v>22633</v>
      </c>
      <c r="E6864" s="367" t="s">
        <v>8523</v>
      </c>
      <c r="F6864" s="367" t="s">
        <v>22626</v>
      </c>
      <c r="G6864" s="367" t="s">
        <v>22627</v>
      </c>
    </row>
    <row r="6865" spans="1:7" ht="22.5">
      <c r="A6865" s="366" t="str">
        <f t="shared" si="107"/>
        <v>SINAPI 99312</v>
      </c>
      <c r="B6865" s="367" t="s">
        <v>8324</v>
      </c>
      <c r="C6865" s="367" t="s">
        <v>22634</v>
      </c>
      <c r="D6865" s="368" t="s">
        <v>22635</v>
      </c>
      <c r="E6865" s="367" t="s">
        <v>8327</v>
      </c>
      <c r="F6865" s="367" t="s">
        <v>22636</v>
      </c>
      <c r="G6865" s="367" t="s">
        <v>22637</v>
      </c>
    </row>
    <row r="6866" spans="1:7" ht="22.5">
      <c r="A6866" s="366" t="str">
        <f t="shared" si="107"/>
        <v>SINAPI 99313</v>
      </c>
      <c r="B6866" s="367" t="s">
        <v>8324</v>
      </c>
      <c r="C6866" s="367" t="s">
        <v>22638</v>
      </c>
      <c r="D6866" s="368" t="s">
        <v>22639</v>
      </c>
      <c r="E6866" s="367" t="s">
        <v>8327</v>
      </c>
      <c r="F6866" s="367" t="s">
        <v>22640</v>
      </c>
      <c r="G6866" s="367" t="s">
        <v>22641</v>
      </c>
    </row>
    <row r="6867" spans="1:7" ht="22.5">
      <c r="A6867" s="366" t="str">
        <f t="shared" si="107"/>
        <v>SINAPI 99314</v>
      </c>
      <c r="B6867" s="367" t="s">
        <v>8324</v>
      </c>
      <c r="C6867" s="367" t="s">
        <v>22642</v>
      </c>
      <c r="D6867" s="368" t="s">
        <v>22643</v>
      </c>
      <c r="E6867" s="367" t="s">
        <v>8523</v>
      </c>
      <c r="F6867" s="367" t="s">
        <v>22644</v>
      </c>
      <c r="G6867" s="367" t="s">
        <v>22645</v>
      </c>
    </row>
    <row r="6868" spans="1:7" ht="22.5">
      <c r="A6868" s="366" t="str">
        <f t="shared" si="107"/>
        <v>SINAPI 99315</v>
      </c>
      <c r="B6868" s="367" t="s">
        <v>8324</v>
      </c>
      <c r="C6868" s="367" t="s">
        <v>22646</v>
      </c>
      <c r="D6868" s="368" t="s">
        <v>22647</v>
      </c>
      <c r="E6868" s="367" t="s">
        <v>8327</v>
      </c>
      <c r="F6868" s="367" t="s">
        <v>22648</v>
      </c>
      <c r="G6868" s="367" t="s">
        <v>22649</v>
      </c>
    </row>
    <row r="6869" spans="1:7" ht="22.5">
      <c r="A6869" s="366" t="str">
        <f t="shared" si="107"/>
        <v>SINAPI 99317</v>
      </c>
      <c r="B6869" s="367" t="s">
        <v>8324</v>
      </c>
      <c r="C6869" s="367" t="s">
        <v>22650</v>
      </c>
      <c r="D6869" s="368" t="s">
        <v>22651</v>
      </c>
      <c r="E6869" s="367" t="s">
        <v>8523</v>
      </c>
      <c r="F6869" s="367" t="s">
        <v>22652</v>
      </c>
      <c r="G6869" s="367" t="s">
        <v>22653</v>
      </c>
    </row>
    <row r="6870" spans="1:7" ht="22.5">
      <c r="A6870" s="366" t="str">
        <f t="shared" si="107"/>
        <v>SINAPI 99318</v>
      </c>
      <c r="B6870" s="367" t="s">
        <v>8324</v>
      </c>
      <c r="C6870" s="367" t="s">
        <v>22654</v>
      </c>
      <c r="D6870" s="368" t="s">
        <v>22655</v>
      </c>
      <c r="E6870" s="367" t="s">
        <v>8523</v>
      </c>
      <c r="F6870" s="367" t="s">
        <v>21897</v>
      </c>
      <c r="G6870" s="367" t="s">
        <v>22656</v>
      </c>
    </row>
    <row r="6871" spans="1:7" ht="22.5">
      <c r="A6871" s="366" t="str">
        <f t="shared" si="107"/>
        <v>SINAPI 99319</v>
      </c>
      <c r="B6871" s="367" t="s">
        <v>8324</v>
      </c>
      <c r="C6871" s="367" t="s">
        <v>22657</v>
      </c>
      <c r="D6871" s="368" t="s">
        <v>22658</v>
      </c>
      <c r="E6871" s="367" t="s">
        <v>8523</v>
      </c>
      <c r="F6871" s="367" t="s">
        <v>22659</v>
      </c>
      <c r="G6871" s="367" t="s">
        <v>22660</v>
      </c>
    </row>
    <row r="6872" spans="1:7" ht="22.5">
      <c r="A6872" s="366" t="str">
        <f t="shared" si="107"/>
        <v>SINAPI 99320</v>
      </c>
      <c r="B6872" s="367" t="s">
        <v>8324</v>
      </c>
      <c r="C6872" s="367" t="s">
        <v>22661</v>
      </c>
      <c r="D6872" s="368" t="s">
        <v>22662</v>
      </c>
      <c r="E6872" s="367" t="s">
        <v>8327</v>
      </c>
      <c r="F6872" s="367" t="s">
        <v>22663</v>
      </c>
      <c r="G6872" s="367" t="s">
        <v>22664</v>
      </c>
    </row>
    <row r="6873" spans="1:7" ht="22.5">
      <c r="A6873" s="366" t="str">
        <f t="shared" si="107"/>
        <v>SINAPI 99321</v>
      </c>
      <c r="B6873" s="367" t="s">
        <v>8324</v>
      </c>
      <c r="C6873" s="367" t="s">
        <v>22665</v>
      </c>
      <c r="D6873" s="368" t="s">
        <v>22666</v>
      </c>
      <c r="E6873" s="367" t="s">
        <v>8523</v>
      </c>
      <c r="F6873" s="367" t="s">
        <v>22667</v>
      </c>
      <c r="G6873" s="367" t="s">
        <v>22668</v>
      </c>
    </row>
    <row r="6874" spans="1:7" ht="22.5">
      <c r="A6874" s="366" t="str">
        <f t="shared" si="107"/>
        <v>SINAPI 99322</v>
      </c>
      <c r="B6874" s="367" t="s">
        <v>8324</v>
      </c>
      <c r="C6874" s="367" t="s">
        <v>22669</v>
      </c>
      <c r="D6874" s="368" t="s">
        <v>22670</v>
      </c>
      <c r="E6874" s="367" t="s">
        <v>8327</v>
      </c>
      <c r="F6874" s="367" t="s">
        <v>22671</v>
      </c>
      <c r="G6874" s="367" t="s">
        <v>22672</v>
      </c>
    </row>
    <row r="6875" spans="1:7" ht="22.5">
      <c r="A6875" s="366" t="str">
        <f t="shared" si="107"/>
        <v>SINAPI 99323</v>
      </c>
      <c r="B6875" s="367" t="s">
        <v>8324</v>
      </c>
      <c r="C6875" s="367" t="s">
        <v>22673</v>
      </c>
      <c r="D6875" s="368" t="s">
        <v>22674</v>
      </c>
      <c r="E6875" s="367" t="s">
        <v>8523</v>
      </c>
      <c r="F6875" s="367" t="s">
        <v>22580</v>
      </c>
      <c r="G6875" s="367" t="s">
        <v>22581</v>
      </c>
    </row>
    <row r="6876" spans="1:7" ht="22.5">
      <c r="A6876" s="366" t="str">
        <f t="shared" si="107"/>
        <v>SINAPI 99324</v>
      </c>
      <c r="B6876" s="367" t="s">
        <v>8324</v>
      </c>
      <c r="C6876" s="367" t="s">
        <v>22675</v>
      </c>
      <c r="D6876" s="368" t="s">
        <v>22676</v>
      </c>
      <c r="E6876" s="367" t="s">
        <v>8327</v>
      </c>
      <c r="F6876" s="367" t="s">
        <v>22677</v>
      </c>
      <c r="G6876" s="367" t="s">
        <v>22678</v>
      </c>
    </row>
    <row r="6877" spans="1:7" ht="22.5">
      <c r="A6877" s="366" t="str">
        <f t="shared" si="107"/>
        <v>SINAPI 99325</v>
      </c>
      <c r="B6877" s="367" t="s">
        <v>8324</v>
      </c>
      <c r="C6877" s="367" t="s">
        <v>22679</v>
      </c>
      <c r="D6877" s="368" t="s">
        <v>22680</v>
      </c>
      <c r="E6877" s="367" t="s">
        <v>8523</v>
      </c>
      <c r="F6877" s="367" t="s">
        <v>22588</v>
      </c>
      <c r="G6877" s="367" t="s">
        <v>22589</v>
      </c>
    </row>
    <row r="6878" spans="1:7" ht="22.5">
      <c r="A6878" s="366" t="str">
        <f t="shared" si="107"/>
        <v>SINAPI 99326</v>
      </c>
      <c r="B6878" s="367" t="s">
        <v>8324</v>
      </c>
      <c r="C6878" s="367" t="s">
        <v>22681</v>
      </c>
      <c r="D6878" s="368" t="s">
        <v>22682</v>
      </c>
      <c r="E6878" s="367" t="s">
        <v>8327</v>
      </c>
      <c r="F6878" s="367" t="s">
        <v>22683</v>
      </c>
      <c r="G6878" s="367" t="s">
        <v>22684</v>
      </c>
    </row>
    <row r="6879" spans="1:7" ht="22.5">
      <c r="A6879" s="366" t="str">
        <f t="shared" si="107"/>
        <v>SINAPI 99327</v>
      </c>
      <c r="B6879" s="367" t="s">
        <v>8324</v>
      </c>
      <c r="C6879" s="367" t="s">
        <v>22685</v>
      </c>
      <c r="D6879" s="368" t="s">
        <v>22686</v>
      </c>
      <c r="E6879" s="367" t="s">
        <v>8523</v>
      </c>
      <c r="F6879" s="367" t="s">
        <v>22687</v>
      </c>
      <c r="G6879" s="367" t="s">
        <v>22688</v>
      </c>
    </row>
    <row r="6880" spans="1:7" ht="22.5">
      <c r="A6880" s="366" t="str">
        <f t="shared" si="107"/>
        <v>SINAPI 94263</v>
      </c>
      <c r="B6880" s="367" t="s">
        <v>8324</v>
      </c>
      <c r="C6880" s="367" t="s">
        <v>22689</v>
      </c>
      <c r="D6880" s="368" t="s">
        <v>22690</v>
      </c>
      <c r="E6880" s="367" t="s">
        <v>8523</v>
      </c>
      <c r="F6880" s="367" t="s">
        <v>22691</v>
      </c>
      <c r="G6880" s="367" t="s">
        <v>14704</v>
      </c>
    </row>
    <row r="6881" spans="1:7" ht="22.5">
      <c r="A6881" s="366" t="str">
        <f t="shared" si="107"/>
        <v>SINAPI 94264</v>
      </c>
      <c r="B6881" s="367" t="s">
        <v>8324</v>
      </c>
      <c r="C6881" s="367" t="s">
        <v>22692</v>
      </c>
      <c r="D6881" s="368" t="s">
        <v>22693</v>
      </c>
      <c r="E6881" s="367" t="s">
        <v>8523</v>
      </c>
      <c r="F6881" s="367" t="s">
        <v>22694</v>
      </c>
      <c r="G6881" s="367" t="s">
        <v>16183</v>
      </c>
    </row>
    <row r="6882" spans="1:7" ht="22.5">
      <c r="A6882" s="366" t="str">
        <f t="shared" si="107"/>
        <v>SINAPI 94265</v>
      </c>
      <c r="B6882" s="367" t="s">
        <v>8324</v>
      </c>
      <c r="C6882" s="367" t="s">
        <v>22695</v>
      </c>
      <c r="D6882" s="368" t="s">
        <v>22696</v>
      </c>
      <c r="E6882" s="367" t="s">
        <v>8523</v>
      </c>
      <c r="F6882" s="367" t="s">
        <v>12756</v>
      </c>
      <c r="G6882" s="367" t="s">
        <v>22697</v>
      </c>
    </row>
    <row r="6883" spans="1:7" ht="22.5">
      <c r="A6883" s="366" t="str">
        <f t="shared" si="107"/>
        <v>SINAPI 94266</v>
      </c>
      <c r="B6883" s="367" t="s">
        <v>8324</v>
      </c>
      <c r="C6883" s="367" t="s">
        <v>22698</v>
      </c>
      <c r="D6883" s="368" t="s">
        <v>22699</v>
      </c>
      <c r="E6883" s="367" t="s">
        <v>8523</v>
      </c>
      <c r="F6883" s="367" t="s">
        <v>22700</v>
      </c>
      <c r="G6883" s="367" t="s">
        <v>22701</v>
      </c>
    </row>
    <row r="6884" spans="1:7" ht="22.5">
      <c r="A6884" s="366" t="str">
        <f t="shared" si="107"/>
        <v>SINAPI 94267</v>
      </c>
      <c r="B6884" s="367" t="s">
        <v>8324</v>
      </c>
      <c r="C6884" s="367" t="s">
        <v>22702</v>
      </c>
      <c r="D6884" s="368" t="s">
        <v>22703</v>
      </c>
      <c r="E6884" s="367" t="s">
        <v>8523</v>
      </c>
      <c r="F6884" s="367" t="s">
        <v>9981</v>
      </c>
      <c r="G6884" s="367" t="s">
        <v>22704</v>
      </c>
    </row>
    <row r="6885" spans="1:7" ht="22.5">
      <c r="A6885" s="366" t="str">
        <f t="shared" si="107"/>
        <v>SINAPI 94268</v>
      </c>
      <c r="B6885" s="367" t="s">
        <v>8324</v>
      </c>
      <c r="C6885" s="367" t="s">
        <v>22705</v>
      </c>
      <c r="D6885" s="368" t="s">
        <v>22706</v>
      </c>
      <c r="E6885" s="367" t="s">
        <v>8523</v>
      </c>
      <c r="F6885" s="367" t="s">
        <v>9271</v>
      </c>
      <c r="G6885" s="367" t="s">
        <v>22707</v>
      </c>
    </row>
    <row r="6886" spans="1:7" ht="22.5">
      <c r="A6886" s="366" t="str">
        <f t="shared" si="107"/>
        <v>SINAPI 94269</v>
      </c>
      <c r="B6886" s="367" t="s">
        <v>8324</v>
      </c>
      <c r="C6886" s="367" t="s">
        <v>22708</v>
      </c>
      <c r="D6886" s="368" t="s">
        <v>22709</v>
      </c>
      <c r="E6886" s="367" t="s">
        <v>8523</v>
      </c>
      <c r="F6886" s="367" t="s">
        <v>12625</v>
      </c>
      <c r="G6886" s="367" t="s">
        <v>22710</v>
      </c>
    </row>
    <row r="6887" spans="1:7" ht="22.5">
      <c r="A6887" s="366" t="str">
        <f t="shared" si="107"/>
        <v>SINAPI 94270</v>
      </c>
      <c r="B6887" s="367" t="s">
        <v>8324</v>
      </c>
      <c r="C6887" s="367" t="s">
        <v>22711</v>
      </c>
      <c r="D6887" s="368" t="s">
        <v>22712</v>
      </c>
      <c r="E6887" s="367" t="s">
        <v>8523</v>
      </c>
      <c r="F6887" s="367" t="s">
        <v>22713</v>
      </c>
      <c r="G6887" s="367" t="s">
        <v>22714</v>
      </c>
    </row>
    <row r="6888" spans="1:7" ht="22.5">
      <c r="A6888" s="366" t="str">
        <f t="shared" si="107"/>
        <v>SINAPI 94271</v>
      </c>
      <c r="B6888" s="367" t="s">
        <v>8324</v>
      </c>
      <c r="C6888" s="367" t="s">
        <v>22715</v>
      </c>
      <c r="D6888" s="368" t="s">
        <v>22716</v>
      </c>
      <c r="E6888" s="367" t="s">
        <v>8523</v>
      </c>
      <c r="F6888" s="367" t="s">
        <v>22717</v>
      </c>
      <c r="G6888" s="367" t="s">
        <v>22718</v>
      </c>
    </row>
    <row r="6889" spans="1:7" ht="22.5">
      <c r="A6889" s="366" t="str">
        <f t="shared" si="107"/>
        <v>SINAPI 94272</v>
      </c>
      <c r="B6889" s="367" t="s">
        <v>8324</v>
      </c>
      <c r="C6889" s="367" t="s">
        <v>22719</v>
      </c>
      <c r="D6889" s="368" t="s">
        <v>22720</v>
      </c>
      <c r="E6889" s="367" t="s">
        <v>8523</v>
      </c>
      <c r="F6889" s="367" t="s">
        <v>15862</v>
      </c>
      <c r="G6889" s="367" t="s">
        <v>22721</v>
      </c>
    </row>
    <row r="6890" spans="1:7" ht="33.75">
      <c r="A6890" s="366" t="str">
        <f t="shared" si="107"/>
        <v>SINAPI 94273</v>
      </c>
      <c r="B6890" s="367" t="s">
        <v>8324</v>
      </c>
      <c r="C6890" s="367" t="s">
        <v>22722</v>
      </c>
      <c r="D6890" s="368" t="s">
        <v>22723</v>
      </c>
      <c r="E6890" s="367" t="s">
        <v>8523</v>
      </c>
      <c r="F6890" s="367" t="s">
        <v>22724</v>
      </c>
      <c r="G6890" s="367" t="s">
        <v>22725</v>
      </c>
    </row>
    <row r="6891" spans="1:7" ht="33.75">
      <c r="A6891" s="366" t="str">
        <f t="shared" si="107"/>
        <v>SINAPI 94274</v>
      </c>
      <c r="B6891" s="367" t="s">
        <v>8324</v>
      </c>
      <c r="C6891" s="367" t="s">
        <v>22726</v>
      </c>
      <c r="D6891" s="368" t="s">
        <v>22727</v>
      </c>
      <c r="E6891" s="367" t="s">
        <v>8523</v>
      </c>
      <c r="F6891" s="367" t="s">
        <v>22728</v>
      </c>
      <c r="G6891" s="367" t="s">
        <v>22729</v>
      </c>
    </row>
    <row r="6892" spans="1:7" ht="33.75">
      <c r="A6892" s="366" t="str">
        <f t="shared" si="107"/>
        <v>SINAPI 94275</v>
      </c>
      <c r="B6892" s="367" t="s">
        <v>8324</v>
      </c>
      <c r="C6892" s="367" t="s">
        <v>22730</v>
      </c>
      <c r="D6892" s="368" t="s">
        <v>22731</v>
      </c>
      <c r="E6892" s="367" t="s">
        <v>8523</v>
      </c>
      <c r="F6892" s="367" t="s">
        <v>22732</v>
      </c>
      <c r="G6892" s="367" t="s">
        <v>17881</v>
      </c>
    </row>
    <row r="6893" spans="1:7" ht="33.75">
      <c r="A6893" s="366" t="str">
        <f t="shared" si="107"/>
        <v>SINAPI 94276</v>
      </c>
      <c r="B6893" s="367" t="s">
        <v>8324</v>
      </c>
      <c r="C6893" s="367" t="s">
        <v>22733</v>
      </c>
      <c r="D6893" s="368" t="s">
        <v>22734</v>
      </c>
      <c r="E6893" s="367" t="s">
        <v>8523</v>
      </c>
      <c r="F6893" s="367" t="s">
        <v>17991</v>
      </c>
      <c r="G6893" s="367" t="s">
        <v>22735</v>
      </c>
    </row>
    <row r="6894" spans="1:7" ht="22.5">
      <c r="A6894" s="366" t="str">
        <f t="shared" si="107"/>
        <v>SINAPI 94281</v>
      </c>
      <c r="B6894" s="367" t="s">
        <v>8324</v>
      </c>
      <c r="C6894" s="367" t="s">
        <v>22736</v>
      </c>
      <c r="D6894" s="368" t="s">
        <v>22737</v>
      </c>
      <c r="E6894" s="367" t="s">
        <v>8523</v>
      </c>
      <c r="F6894" s="367" t="s">
        <v>22738</v>
      </c>
      <c r="G6894" s="367" t="s">
        <v>22739</v>
      </c>
    </row>
    <row r="6895" spans="1:7" ht="22.5">
      <c r="A6895" s="366" t="str">
        <f t="shared" si="107"/>
        <v>SINAPI 94282</v>
      </c>
      <c r="B6895" s="367" t="s">
        <v>8324</v>
      </c>
      <c r="C6895" s="367" t="s">
        <v>22740</v>
      </c>
      <c r="D6895" s="368" t="s">
        <v>22741</v>
      </c>
      <c r="E6895" s="367" t="s">
        <v>8523</v>
      </c>
      <c r="F6895" s="367" t="s">
        <v>22742</v>
      </c>
      <c r="G6895" s="367" t="s">
        <v>22743</v>
      </c>
    </row>
    <row r="6896" spans="1:7" ht="22.5">
      <c r="A6896" s="366" t="str">
        <f t="shared" si="107"/>
        <v>SINAPI 94283</v>
      </c>
      <c r="B6896" s="367" t="s">
        <v>8324</v>
      </c>
      <c r="C6896" s="367" t="s">
        <v>22744</v>
      </c>
      <c r="D6896" s="368" t="s">
        <v>22745</v>
      </c>
      <c r="E6896" s="367" t="s">
        <v>8523</v>
      </c>
      <c r="F6896" s="367" t="s">
        <v>12015</v>
      </c>
      <c r="G6896" s="367" t="s">
        <v>22746</v>
      </c>
    </row>
    <row r="6897" spans="1:7" ht="22.5">
      <c r="A6897" s="366" t="str">
        <f t="shared" si="107"/>
        <v>SINAPI 94284</v>
      </c>
      <c r="B6897" s="367" t="s">
        <v>8324</v>
      </c>
      <c r="C6897" s="367" t="s">
        <v>22747</v>
      </c>
      <c r="D6897" s="368" t="s">
        <v>22748</v>
      </c>
      <c r="E6897" s="367" t="s">
        <v>8523</v>
      </c>
      <c r="F6897" s="367" t="s">
        <v>22749</v>
      </c>
      <c r="G6897" s="367" t="s">
        <v>14050</v>
      </c>
    </row>
    <row r="6898" spans="1:7" ht="22.5">
      <c r="A6898" s="366" t="str">
        <f t="shared" si="107"/>
        <v>SINAPI 94285</v>
      </c>
      <c r="B6898" s="367" t="s">
        <v>8324</v>
      </c>
      <c r="C6898" s="367" t="s">
        <v>22750</v>
      </c>
      <c r="D6898" s="368" t="s">
        <v>22751</v>
      </c>
      <c r="E6898" s="367" t="s">
        <v>8523</v>
      </c>
      <c r="F6898" s="367" t="s">
        <v>22752</v>
      </c>
      <c r="G6898" s="367" t="s">
        <v>22753</v>
      </c>
    </row>
    <row r="6899" spans="1:7" ht="22.5">
      <c r="A6899" s="366" t="str">
        <f t="shared" si="107"/>
        <v>SINAPI 94286</v>
      </c>
      <c r="B6899" s="367" t="s">
        <v>8324</v>
      </c>
      <c r="C6899" s="367" t="s">
        <v>22754</v>
      </c>
      <c r="D6899" s="368" t="s">
        <v>22755</v>
      </c>
      <c r="E6899" s="367" t="s">
        <v>8523</v>
      </c>
      <c r="F6899" s="367" t="s">
        <v>22756</v>
      </c>
      <c r="G6899" s="367" t="s">
        <v>10863</v>
      </c>
    </row>
    <row r="6900" spans="1:7" ht="22.5">
      <c r="A6900" s="366" t="str">
        <f t="shared" si="107"/>
        <v>SINAPI 94287</v>
      </c>
      <c r="B6900" s="367" t="s">
        <v>8324</v>
      </c>
      <c r="C6900" s="367" t="s">
        <v>22757</v>
      </c>
      <c r="D6900" s="368" t="s">
        <v>22758</v>
      </c>
      <c r="E6900" s="367" t="s">
        <v>8523</v>
      </c>
      <c r="F6900" s="367" t="s">
        <v>22759</v>
      </c>
      <c r="G6900" s="367" t="s">
        <v>22760</v>
      </c>
    </row>
    <row r="6901" spans="1:7" ht="22.5">
      <c r="A6901" s="366" t="str">
        <f t="shared" si="107"/>
        <v>SINAPI 94288</v>
      </c>
      <c r="B6901" s="367" t="s">
        <v>8324</v>
      </c>
      <c r="C6901" s="367" t="s">
        <v>22761</v>
      </c>
      <c r="D6901" s="368" t="s">
        <v>22762</v>
      </c>
      <c r="E6901" s="367" t="s">
        <v>8523</v>
      </c>
      <c r="F6901" s="367" t="s">
        <v>22763</v>
      </c>
      <c r="G6901" s="367" t="s">
        <v>22764</v>
      </c>
    </row>
    <row r="6902" spans="1:7" ht="22.5">
      <c r="A6902" s="366" t="str">
        <f t="shared" si="107"/>
        <v>SINAPI 94289</v>
      </c>
      <c r="B6902" s="367" t="s">
        <v>8324</v>
      </c>
      <c r="C6902" s="367" t="s">
        <v>22765</v>
      </c>
      <c r="D6902" s="368" t="s">
        <v>22766</v>
      </c>
      <c r="E6902" s="367" t="s">
        <v>8523</v>
      </c>
      <c r="F6902" s="367" t="s">
        <v>17986</v>
      </c>
      <c r="G6902" s="367" t="s">
        <v>18417</v>
      </c>
    </row>
    <row r="6903" spans="1:7" ht="22.5">
      <c r="A6903" s="366" t="str">
        <f t="shared" si="107"/>
        <v>SINAPI 94290</v>
      </c>
      <c r="B6903" s="367" t="s">
        <v>8324</v>
      </c>
      <c r="C6903" s="367" t="s">
        <v>22767</v>
      </c>
      <c r="D6903" s="368" t="s">
        <v>22768</v>
      </c>
      <c r="E6903" s="367" t="s">
        <v>8523</v>
      </c>
      <c r="F6903" s="367" t="s">
        <v>22769</v>
      </c>
      <c r="G6903" s="367" t="s">
        <v>22770</v>
      </c>
    </row>
    <row r="6904" spans="1:7" ht="22.5">
      <c r="A6904" s="366" t="str">
        <f t="shared" si="107"/>
        <v>SINAPI 94291</v>
      </c>
      <c r="B6904" s="367" t="s">
        <v>8324</v>
      </c>
      <c r="C6904" s="367" t="s">
        <v>22771</v>
      </c>
      <c r="D6904" s="368" t="s">
        <v>22772</v>
      </c>
      <c r="E6904" s="367" t="s">
        <v>8523</v>
      </c>
      <c r="F6904" s="367" t="s">
        <v>22773</v>
      </c>
      <c r="G6904" s="367" t="s">
        <v>19266</v>
      </c>
    </row>
    <row r="6905" spans="1:7" ht="22.5">
      <c r="A6905" s="366" t="str">
        <f t="shared" si="107"/>
        <v>SINAPI 94292</v>
      </c>
      <c r="B6905" s="367" t="s">
        <v>8324</v>
      </c>
      <c r="C6905" s="367" t="s">
        <v>22774</v>
      </c>
      <c r="D6905" s="368" t="s">
        <v>22775</v>
      </c>
      <c r="E6905" s="367" t="s">
        <v>8523</v>
      </c>
      <c r="F6905" s="367" t="s">
        <v>22776</v>
      </c>
      <c r="G6905" s="367" t="s">
        <v>22777</v>
      </c>
    </row>
    <row r="6906" spans="1:7" ht="22.5">
      <c r="A6906" s="366" t="str">
        <f t="shared" si="107"/>
        <v>SINAPI 94293</v>
      </c>
      <c r="B6906" s="367" t="s">
        <v>8324</v>
      </c>
      <c r="C6906" s="367" t="s">
        <v>22778</v>
      </c>
      <c r="D6906" s="368" t="s">
        <v>22779</v>
      </c>
      <c r="E6906" s="367" t="s">
        <v>8523</v>
      </c>
      <c r="F6906" s="367" t="s">
        <v>22780</v>
      </c>
      <c r="G6906" s="367" t="s">
        <v>22781</v>
      </c>
    </row>
    <row r="6907" spans="1:7">
      <c r="A6907" s="366" t="str">
        <f t="shared" si="107"/>
        <v>SINAPI 94294</v>
      </c>
      <c r="B6907" s="367" t="s">
        <v>8324</v>
      </c>
      <c r="C6907" s="367" t="s">
        <v>22782</v>
      </c>
      <c r="D6907" s="368" t="s">
        <v>22783</v>
      </c>
      <c r="E6907" s="367" t="s">
        <v>8523</v>
      </c>
      <c r="F6907" s="367" t="s">
        <v>22784</v>
      </c>
      <c r="G6907" s="367" t="s">
        <v>8743</v>
      </c>
    </row>
    <row r="6908" spans="1:7" ht="22.5">
      <c r="A6908" s="366" t="str">
        <f t="shared" si="107"/>
        <v>SINAPI 94037</v>
      </c>
      <c r="B6908" s="367" t="s">
        <v>8324</v>
      </c>
      <c r="C6908" s="367" t="s">
        <v>22785</v>
      </c>
      <c r="D6908" s="368" t="s">
        <v>22786</v>
      </c>
      <c r="E6908" s="367" t="s">
        <v>8464</v>
      </c>
      <c r="F6908" s="367" t="s">
        <v>15954</v>
      </c>
      <c r="G6908" s="367" t="s">
        <v>8921</v>
      </c>
    </row>
    <row r="6909" spans="1:7" ht="22.5">
      <c r="A6909" s="366" t="str">
        <f t="shared" si="107"/>
        <v>SINAPI 94038</v>
      </c>
      <c r="B6909" s="367" t="s">
        <v>8324</v>
      </c>
      <c r="C6909" s="367" t="s">
        <v>22787</v>
      </c>
      <c r="D6909" s="368" t="s">
        <v>22788</v>
      </c>
      <c r="E6909" s="367" t="s">
        <v>8464</v>
      </c>
      <c r="F6909" s="367" t="s">
        <v>20693</v>
      </c>
      <c r="G6909" s="367" t="s">
        <v>22789</v>
      </c>
    </row>
    <row r="6910" spans="1:7" ht="22.5">
      <c r="A6910" s="366" t="str">
        <f t="shared" si="107"/>
        <v>SINAPI 94039</v>
      </c>
      <c r="B6910" s="367" t="s">
        <v>8324</v>
      </c>
      <c r="C6910" s="367" t="s">
        <v>22790</v>
      </c>
      <c r="D6910" s="368" t="s">
        <v>22791</v>
      </c>
      <c r="E6910" s="367" t="s">
        <v>8464</v>
      </c>
      <c r="F6910" s="367" t="s">
        <v>13043</v>
      </c>
      <c r="G6910" s="367" t="s">
        <v>9867</v>
      </c>
    </row>
    <row r="6911" spans="1:7" ht="22.5">
      <c r="A6911" s="366" t="str">
        <f t="shared" si="107"/>
        <v>SINAPI 94040</v>
      </c>
      <c r="B6911" s="367" t="s">
        <v>8324</v>
      </c>
      <c r="C6911" s="367" t="s">
        <v>22792</v>
      </c>
      <c r="D6911" s="368" t="s">
        <v>22793</v>
      </c>
      <c r="E6911" s="367" t="s">
        <v>8464</v>
      </c>
      <c r="F6911" s="367" t="s">
        <v>22794</v>
      </c>
      <c r="G6911" s="367" t="s">
        <v>22795</v>
      </c>
    </row>
    <row r="6912" spans="1:7" ht="22.5">
      <c r="A6912" s="366" t="str">
        <f t="shared" si="107"/>
        <v>SINAPI 94041</v>
      </c>
      <c r="B6912" s="367" t="s">
        <v>8324</v>
      </c>
      <c r="C6912" s="367" t="s">
        <v>22796</v>
      </c>
      <c r="D6912" s="368" t="s">
        <v>22797</v>
      </c>
      <c r="E6912" s="367" t="s">
        <v>8464</v>
      </c>
      <c r="F6912" s="367" t="s">
        <v>22798</v>
      </c>
      <c r="G6912" s="367" t="s">
        <v>22799</v>
      </c>
    </row>
    <row r="6913" spans="1:7" ht="22.5">
      <c r="A6913" s="366" t="str">
        <f t="shared" si="107"/>
        <v>SINAPI 94042</v>
      </c>
      <c r="B6913" s="367" t="s">
        <v>8324</v>
      </c>
      <c r="C6913" s="367" t="s">
        <v>22800</v>
      </c>
      <c r="D6913" s="368" t="s">
        <v>22801</v>
      </c>
      <c r="E6913" s="367" t="s">
        <v>8464</v>
      </c>
      <c r="F6913" s="367" t="s">
        <v>12319</v>
      </c>
      <c r="G6913" s="367" t="s">
        <v>10923</v>
      </c>
    </row>
    <row r="6914" spans="1:7" ht="22.5">
      <c r="A6914" s="366" t="str">
        <f t="shared" si="107"/>
        <v>SINAPI 94043</v>
      </c>
      <c r="B6914" s="367" t="s">
        <v>8324</v>
      </c>
      <c r="C6914" s="367" t="s">
        <v>22802</v>
      </c>
      <c r="D6914" s="368" t="s">
        <v>22803</v>
      </c>
      <c r="E6914" s="367" t="s">
        <v>8464</v>
      </c>
      <c r="F6914" s="367" t="s">
        <v>10111</v>
      </c>
      <c r="G6914" s="367" t="s">
        <v>22804</v>
      </c>
    </row>
    <row r="6915" spans="1:7" ht="22.5">
      <c r="A6915" s="366" t="str">
        <f t="shared" si="107"/>
        <v>SINAPI 94044</v>
      </c>
      <c r="B6915" s="367" t="s">
        <v>8324</v>
      </c>
      <c r="C6915" s="367" t="s">
        <v>22805</v>
      </c>
      <c r="D6915" s="368" t="s">
        <v>22806</v>
      </c>
      <c r="E6915" s="367" t="s">
        <v>8464</v>
      </c>
      <c r="F6915" s="367" t="s">
        <v>14668</v>
      </c>
      <c r="G6915" s="367" t="s">
        <v>22807</v>
      </c>
    </row>
    <row r="6916" spans="1:7" ht="22.5">
      <c r="A6916" s="366" t="str">
        <f t="shared" si="107"/>
        <v>SINAPI 94045</v>
      </c>
      <c r="B6916" s="367" t="s">
        <v>8324</v>
      </c>
      <c r="C6916" s="367" t="s">
        <v>22808</v>
      </c>
      <c r="D6916" s="368" t="s">
        <v>22809</v>
      </c>
      <c r="E6916" s="367" t="s">
        <v>8464</v>
      </c>
      <c r="F6916" s="367" t="s">
        <v>10384</v>
      </c>
      <c r="G6916" s="367" t="s">
        <v>11274</v>
      </c>
    </row>
    <row r="6917" spans="1:7" ht="22.5">
      <c r="A6917" s="366" t="str">
        <f t="shared" si="107"/>
        <v>SINAPI 94046</v>
      </c>
      <c r="B6917" s="367" t="s">
        <v>8324</v>
      </c>
      <c r="C6917" s="367" t="s">
        <v>22810</v>
      </c>
      <c r="D6917" s="368" t="s">
        <v>22811</v>
      </c>
      <c r="E6917" s="367" t="s">
        <v>8464</v>
      </c>
      <c r="F6917" s="367" t="s">
        <v>10822</v>
      </c>
      <c r="G6917" s="367" t="s">
        <v>22812</v>
      </c>
    </row>
    <row r="6918" spans="1:7" ht="22.5">
      <c r="A6918" s="366" t="str">
        <f t="shared" si="107"/>
        <v>SINAPI 94047</v>
      </c>
      <c r="B6918" s="367" t="s">
        <v>8324</v>
      </c>
      <c r="C6918" s="367" t="s">
        <v>22813</v>
      </c>
      <c r="D6918" s="368" t="s">
        <v>22814</v>
      </c>
      <c r="E6918" s="367" t="s">
        <v>8464</v>
      </c>
      <c r="F6918" s="367" t="s">
        <v>22815</v>
      </c>
      <c r="G6918" s="367" t="s">
        <v>20472</v>
      </c>
    </row>
    <row r="6919" spans="1:7" ht="22.5">
      <c r="A6919" s="366" t="str">
        <f t="shared" ref="A6919:A6982" si="108">CONCATENAR</f>
        <v>SINAPI 94048</v>
      </c>
      <c r="B6919" s="367" t="s">
        <v>8324</v>
      </c>
      <c r="C6919" s="367" t="s">
        <v>22816</v>
      </c>
      <c r="D6919" s="368" t="s">
        <v>22817</v>
      </c>
      <c r="E6919" s="367" t="s">
        <v>8464</v>
      </c>
      <c r="F6919" s="367" t="s">
        <v>22818</v>
      </c>
      <c r="G6919" s="367" t="s">
        <v>11311</v>
      </c>
    </row>
    <row r="6920" spans="1:7" ht="22.5">
      <c r="A6920" s="366" t="str">
        <f t="shared" si="108"/>
        <v>SINAPI 94049</v>
      </c>
      <c r="B6920" s="367" t="s">
        <v>8324</v>
      </c>
      <c r="C6920" s="367" t="s">
        <v>22819</v>
      </c>
      <c r="D6920" s="368" t="s">
        <v>22820</v>
      </c>
      <c r="E6920" s="367" t="s">
        <v>8464</v>
      </c>
      <c r="F6920" s="367" t="s">
        <v>21420</v>
      </c>
      <c r="G6920" s="367" t="s">
        <v>22821</v>
      </c>
    </row>
    <row r="6921" spans="1:7" ht="22.5">
      <c r="A6921" s="366" t="str">
        <f t="shared" si="108"/>
        <v>SINAPI 94050</v>
      </c>
      <c r="B6921" s="367" t="s">
        <v>8324</v>
      </c>
      <c r="C6921" s="367" t="s">
        <v>22822</v>
      </c>
      <c r="D6921" s="368" t="s">
        <v>22823</v>
      </c>
      <c r="E6921" s="367" t="s">
        <v>8464</v>
      </c>
      <c r="F6921" s="367" t="s">
        <v>22824</v>
      </c>
      <c r="G6921" s="367" t="s">
        <v>22825</v>
      </c>
    </row>
    <row r="6922" spans="1:7" ht="22.5">
      <c r="A6922" s="366" t="str">
        <f t="shared" si="108"/>
        <v>SINAPI 94051</v>
      </c>
      <c r="B6922" s="367" t="s">
        <v>8324</v>
      </c>
      <c r="C6922" s="367" t="s">
        <v>22826</v>
      </c>
      <c r="D6922" s="368" t="s">
        <v>22827</v>
      </c>
      <c r="E6922" s="367" t="s">
        <v>8464</v>
      </c>
      <c r="F6922" s="367" t="s">
        <v>16441</v>
      </c>
      <c r="G6922" s="367" t="s">
        <v>22828</v>
      </c>
    </row>
    <row r="6923" spans="1:7" ht="22.5">
      <c r="A6923" s="366" t="str">
        <f t="shared" si="108"/>
        <v>SINAPI 94052</v>
      </c>
      <c r="B6923" s="367" t="s">
        <v>8324</v>
      </c>
      <c r="C6923" s="367" t="s">
        <v>22829</v>
      </c>
      <c r="D6923" s="368" t="s">
        <v>22830</v>
      </c>
      <c r="E6923" s="367" t="s">
        <v>8464</v>
      </c>
      <c r="F6923" s="367" t="s">
        <v>22831</v>
      </c>
      <c r="G6923" s="367" t="s">
        <v>11824</v>
      </c>
    </row>
    <row r="6924" spans="1:7" ht="22.5">
      <c r="A6924" s="366" t="str">
        <f t="shared" si="108"/>
        <v>SINAPI 94053</v>
      </c>
      <c r="B6924" s="367" t="s">
        <v>8324</v>
      </c>
      <c r="C6924" s="367" t="s">
        <v>22832</v>
      </c>
      <c r="D6924" s="368" t="s">
        <v>22833</v>
      </c>
      <c r="E6924" s="367" t="s">
        <v>8464</v>
      </c>
      <c r="F6924" s="367" t="s">
        <v>22834</v>
      </c>
      <c r="G6924" s="367" t="s">
        <v>16189</v>
      </c>
    </row>
    <row r="6925" spans="1:7" ht="22.5">
      <c r="A6925" s="366" t="str">
        <f t="shared" si="108"/>
        <v>SINAPI 94054</v>
      </c>
      <c r="B6925" s="367" t="s">
        <v>8324</v>
      </c>
      <c r="C6925" s="367" t="s">
        <v>22835</v>
      </c>
      <c r="D6925" s="368" t="s">
        <v>22836</v>
      </c>
      <c r="E6925" s="367" t="s">
        <v>8464</v>
      </c>
      <c r="F6925" s="367" t="s">
        <v>22837</v>
      </c>
      <c r="G6925" s="367" t="s">
        <v>22838</v>
      </c>
    </row>
    <row r="6926" spans="1:7" ht="22.5">
      <c r="A6926" s="366" t="str">
        <f t="shared" si="108"/>
        <v>SINAPI 94055</v>
      </c>
      <c r="B6926" s="367" t="s">
        <v>8324</v>
      </c>
      <c r="C6926" s="367" t="s">
        <v>22839</v>
      </c>
      <c r="D6926" s="368" t="s">
        <v>22840</v>
      </c>
      <c r="E6926" s="367" t="s">
        <v>8464</v>
      </c>
      <c r="F6926" s="367" t="s">
        <v>22841</v>
      </c>
      <c r="G6926" s="367" t="s">
        <v>20626</v>
      </c>
    </row>
    <row r="6927" spans="1:7" ht="22.5">
      <c r="A6927" s="366" t="str">
        <f t="shared" si="108"/>
        <v>SINAPI 94056</v>
      </c>
      <c r="B6927" s="367" t="s">
        <v>8324</v>
      </c>
      <c r="C6927" s="367" t="s">
        <v>22842</v>
      </c>
      <c r="D6927" s="368" t="s">
        <v>22843</v>
      </c>
      <c r="E6927" s="367" t="s">
        <v>8464</v>
      </c>
      <c r="F6927" s="367" t="s">
        <v>19334</v>
      </c>
      <c r="G6927" s="367" t="s">
        <v>22844</v>
      </c>
    </row>
    <row r="6928" spans="1:7" ht="22.5">
      <c r="A6928" s="366" t="str">
        <f t="shared" si="108"/>
        <v>SINAPI 94057</v>
      </c>
      <c r="B6928" s="367" t="s">
        <v>8324</v>
      </c>
      <c r="C6928" s="367" t="s">
        <v>22845</v>
      </c>
      <c r="D6928" s="368" t="s">
        <v>22846</v>
      </c>
      <c r="E6928" s="367" t="s">
        <v>8464</v>
      </c>
      <c r="F6928" s="367" t="s">
        <v>22847</v>
      </c>
      <c r="G6928" s="367" t="s">
        <v>22848</v>
      </c>
    </row>
    <row r="6929" spans="1:7" ht="22.5">
      <c r="A6929" s="366" t="str">
        <f t="shared" si="108"/>
        <v>SINAPI 94058</v>
      </c>
      <c r="B6929" s="367" t="s">
        <v>8324</v>
      </c>
      <c r="C6929" s="367" t="s">
        <v>22849</v>
      </c>
      <c r="D6929" s="368" t="s">
        <v>22850</v>
      </c>
      <c r="E6929" s="367" t="s">
        <v>8464</v>
      </c>
      <c r="F6929" s="367" t="s">
        <v>17788</v>
      </c>
      <c r="G6929" s="367" t="s">
        <v>11482</v>
      </c>
    </row>
    <row r="6930" spans="1:7" ht="22.5">
      <c r="A6930" s="366" t="str">
        <f t="shared" si="108"/>
        <v>SINAPI 94059</v>
      </c>
      <c r="B6930" s="367" t="s">
        <v>8324</v>
      </c>
      <c r="C6930" s="367" t="s">
        <v>22851</v>
      </c>
      <c r="D6930" s="368" t="s">
        <v>22852</v>
      </c>
      <c r="E6930" s="367" t="s">
        <v>8464</v>
      </c>
      <c r="F6930" s="367" t="s">
        <v>22853</v>
      </c>
      <c r="G6930" s="367" t="s">
        <v>22854</v>
      </c>
    </row>
    <row r="6931" spans="1:7" ht="22.5">
      <c r="A6931" s="366" t="str">
        <f t="shared" si="108"/>
        <v>SINAPI 94060</v>
      </c>
      <c r="B6931" s="367" t="s">
        <v>8324</v>
      </c>
      <c r="C6931" s="367" t="s">
        <v>22855</v>
      </c>
      <c r="D6931" s="368" t="s">
        <v>22856</v>
      </c>
      <c r="E6931" s="367" t="s">
        <v>8464</v>
      </c>
      <c r="F6931" s="367" t="s">
        <v>11118</v>
      </c>
      <c r="G6931" s="367" t="s">
        <v>22857</v>
      </c>
    </row>
    <row r="6932" spans="1:7" ht="22.5">
      <c r="A6932" s="366" t="str">
        <f t="shared" si="108"/>
        <v>SINAPI 73301</v>
      </c>
      <c r="B6932" s="367" t="s">
        <v>8324</v>
      </c>
      <c r="C6932" s="367" t="s">
        <v>22858</v>
      </c>
      <c r="D6932" s="368" t="s">
        <v>22859</v>
      </c>
      <c r="E6932" s="367" t="s">
        <v>8879</v>
      </c>
      <c r="F6932" s="367" t="s">
        <v>19953</v>
      </c>
      <c r="G6932" s="367" t="s">
        <v>10994</v>
      </c>
    </row>
    <row r="6933" spans="1:7" ht="22.5">
      <c r="A6933" s="366" t="str">
        <f t="shared" si="108"/>
        <v>SINAPI 83515</v>
      </c>
      <c r="B6933" s="367" t="s">
        <v>8324</v>
      </c>
      <c r="C6933" s="367" t="s">
        <v>22860</v>
      </c>
      <c r="D6933" s="368" t="s">
        <v>22861</v>
      </c>
      <c r="E6933" s="367" t="s">
        <v>8879</v>
      </c>
      <c r="F6933" s="367" t="s">
        <v>14135</v>
      </c>
      <c r="G6933" s="367" t="s">
        <v>22862</v>
      </c>
    </row>
    <row r="6934" spans="1:7" ht="22.5">
      <c r="A6934" s="366" t="str">
        <f t="shared" si="108"/>
        <v>SINAPI 83516</v>
      </c>
      <c r="B6934" s="367" t="s">
        <v>8324</v>
      </c>
      <c r="C6934" s="367" t="s">
        <v>22863</v>
      </c>
      <c r="D6934" s="368" t="s">
        <v>22864</v>
      </c>
      <c r="E6934" s="367" t="s">
        <v>8879</v>
      </c>
      <c r="F6934" s="367" t="s">
        <v>8952</v>
      </c>
      <c r="G6934" s="367" t="s">
        <v>22865</v>
      </c>
    </row>
    <row r="6935" spans="1:7" ht="33.75">
      <c r="A6935" s="366" t="str">
        <f t="shared" si="108"/>
        <v>SINAPI 90788</v>
      </c>
      <c r="B6935" s="367" t="s">
        <v>8324</v>
      </c>
      <c r="C6935" s="367" t="s">
        <v>22866</v>
      </c>
      <c r="D6935" s="368" t="s">
        <v>22867</v>
      </c>
      <c r="E6935" s="367" t="s">
        <v>8327</v>
      </c>
      <c r="F6935" s="367" t="s">
        <v>22868</v>
      </c>
      <c r="G6935" s="367" t="s">
        <v>22869</v>
      </c>
    </row>
    <row r="6936" spans="1:7" ht="33.75">
      <c r="A6936" s="366" t="str">
        <f t="shared" si="108"/>
        <v>SINAPI 90789</v>
      </c>
      <c r="B6936" s="367" t="s">
        <v>8324</v>
      </c>
      <c r="C6936" s="367" t="s">
        <v>22870</v>
      </c>
      <c r="D6936" s="368" t="s">
        <v>22871</v>
      </c>
      <c r="E6936" s="367" t="s">
        <v>8327</v>
      </c>
      <c r="F6936" s="367" t="s">
        <v>22872</v>
      </c>
      <c r="G6936" s="367" t="s">
        <v>22873</v>
      </c>
    </row>
    <row r="6937" spans="1:7" ht="33.75">
      <c r="A6937" s="366" t="str">
        <f t="shared" si="108"/>
        <v>SINAPI 90790</v>
      </c>
      <c r="B6937" s="367" t="s">
        <v>8324</v>
      </c>
      <c r="C6937" s="367" t="s">
        <v>22874</v>
      </c>
      <c r="D6937" s="368" t="s">
        <v>22875</v>
      </c>
      <c r="E6937" s="367" t="s">
        <v>8327</v>
      </c>
      <c r="F6937" s="367" t="s">
        <v>22876</v>
      </c>
      <c r="G6937" s="367" t="s">
        <v>22877</v>
      </c>
    </row>
    <row r="6938" spans="1:7" ht="33.75">
      <c r="A6938" s="366" t="str">
        <f t="shared" si="108"/>
        <v>SINAPI 90791</v>
      </c>
      <c r="B6938" s="367" t="s">
        <v>8324</v>
      </c>
      <c r="C6938" s="367" t="s">
        <v>22878</v>
      </c>
      <c r="D6938" s="368" t="s">
        <v>22879</v>
      </c>
      <c r="E6938" s="367" t="s">
        <v>8327</v>
      </c>
      <c r="F6938" s="367" t="s">
        <v>22880</v>
      </c>
      <c r="G6938" s="367" t="s">
        <v>22881</v>
      </c>
    </row>
    <row r="6939" spans="1:7" ht="33.75">
      <c r="A6939" s="366" t="str">
        <f t="shared" si="108"/>
        <v>SINAPI 90793</v>
      </c>
      <c r="B6939" s="367" t="s">
        <v>8324</v>
      </c>
      <c r="C6939" s="367" t="s">
        <v>22882</v>
      </c>
      <c r="D6939" s="368" t="s">
        <v>22883</v>
      </c>
      <c r="E6939" s="367" t="s">
        <v>8327</v>
      </c>
      <c r="F6939" s="367" t="s">
        <v>22884</v>
      </c>
      <c r="G6939" s="367" t="s">
        <v>22885</v>
      </c>
    </row>
    <row r="6940" spans="1:7" ht="33.75">
      <c r="A6940" s="366" t="str">
        <f t="shared" si="108"/>
        <v>SINAPI 90794</v>
      </c>
      <c r="B6940" s="367" t="s">
        <v>8324</v>
      </c>
      <c r="C6940" s="367" t="s">
        <v>22886</v>
      </c>
      <c r="D6940" s="368" t="s">
        <v>22887</v>
      </c>
      <c r="E6940" s="367" t="s">
        <v>8327</v>
      </c>
      <c r="F6940" s="367" t="s">
        <v>22888</v>
      </c>
      <c r="G6940" s="367" t="s">
        <v>22889</v>
      </c>
    </row>
    <row r="6941" spans="1:7" ht="33.75">
      <c r="A6941" s="366" t="str">
        <f t="shared" si="108"/>
        <v>SINAPI 90795</v>
      </c>
      <c r="B6941" s="367" t="s">
        <v>8324</v>
      </c>
      <c r="C6941" s="367" t="s">
        <v>22890</v>
      </c>
      <c r="D6941" s="368" t="s">
        <v>22891</v>
      </c>
      <c r="E6941" s="367" t="s">
        <v>8327</v>
      </c>
      <c r="F6941" s="367" t="s">
        <v>22892</v>
      </c>
      <c r="G6941" s="367" t="s">
        <v>22893</v>
      </c>
    </row>
    <row r="6942" spans="1:7" ht="33.75">
      <c r="A6942" s="366" t="str">
        <f t="shared" si="108"/>
        <v>SINAPI 90796</v>
      </c>
      <c r="B6942" s="367" t="s">
        <v>8324</v>
      </c>
      <c r="C6942" s="367" t="s">
        <v>22894</v>
      </c>
      <c r="D6942" s="368" t="s">
        <v>22895</v>
      </c>
      <c r="E6942" s="367" t="s">
        <v>8327</v>
      </c>
      <c r="F6942" s="367" t="s">
        <v>22896</v>
      </c>
      <c r="G6942" s="367" t="s">
        <v>22897</v>
      </c>
    </row>
    <row r="6943" spans="1:7" ht="33.75">
      <c r="A6943" s="366" t="str">
        <f t="shared" si="108"/>
        <v>SINAPI 90797</v>
      </c>
      <c r="B6943" s="367" t="s">
        <v>8324</v>
      </c>
      <c r="C6943" s="367" t="s">
        <v>22898</v>
      </c>
      <c r="D6943" s="368" t="s">
        <v>22899</v>
      </c>
      <c r="E6943" s="367" t="s">
        <v>8327</v>
      </c>
      <c r="F6943" s="367" t="s">
        <v>22900</v>
      </c>
      <c r="G6943" s="367" t="s">
        <v>22901</v>
      </c>
    </row>
    <row r="6944" spans="1:7" ht="33.75">
      <c r="A6944" s="366" t="str">
        <f t="shared" si="108"/>
        <v>SINAPI 90798</v>
      </c>
      <c r="B6944" s="367" t="s">
        <v>8324</v>
      </c>
      <c r="C6944" s="367" t="s">
        <v>22902</v>
      </c>
      <c r="D6944" s="368" t="s">
        <v>22903</v>
      </c>
      <c r="E6944" s="367" t="s">
        <v>8327</v>
      </c>
      <c r="F6944" s="367" t="s">
        <v>22904</v>
      </c>
      <c r="G6944" s="367" t="s">
        <v>22905</v>
      </c>
    </row>
    <row r="6945" spans="1:7" ht="33.75">
      <c r="A6945" s="366" t="str">
        <f t="shared" si="108"/>
        <v>SINAPI 90799</v>
      </c>
      <c r="B6945" s="367" t="s">
        <v>8324</v>
      </c>
      <c r="C6945" s="367" t="s">
        <v>22906</v>
      </c>
      <c r="D6945" s="368" t="s">
        <v>22907</v>
      </c>
      <c r="E6945" s="367" t="s">
        <v>8327</v>
      </c>
      <c r="F6945" s="367" t="s">
        <v>22908</v>
      </c>
      <c r="G6945" s="367" t="s">
        <v>22909</v>
      </c>
    </row>
    <row r="6946" spans="1:7">
      <c r="A6946" s="366" t="str">
        <f t="shared" si="108"/>
        <v>SINAPI 90801</v>
      </c>
      <c r="B6946" s="367" t="s">
        <v>8324</v>
      </c>
      <c r="C6946" s="367" t="s">
        <v>22910</v>
      </c>
      <c r="D6946" s="368" t="s">
        <v>22911</v>
      </c>
      <c r="E6946" s="367" t="s">
        <v>8327</v>
      </c>
      <c r="F6946" s="367" t="s">
        <v>22912</v>
      </c>
      <c r="G6946" s="367" t="s">
        <v>22913</v>
      </c>
    </row>
    <row r="6947" spans="1:7" ht="22.5">
      <c r="A6947" s="366" t="str">
        <f t="shared" si="108"/>
        <v>SINAPI 90806</v>
      </c>
      <c r="B6947" s="367" t="s">
        <v>8324</v>
      </c>
      <c r="C6947" s="367" t="s">
        <v>22914</v>
      </c>
      <c r="D6947" s="368" t="s">
        <v>22915</v>
      </c>
      <c r="E6947" s="367" t="s">
        <v>8327</v>
      </c>
      <c r="F6947" s="367" t="s">
        <v>22916</v>
      </c>
      <c r="G6947" s="367" t="s">
        <v>22917</v>
      </c>
    </row>
    <row r="6948" spans="1:7" ht="22.5">
      <c r="A6948" s="366" t="str">
        <f t="shared" si="108"/>
        <v>SINAPI 90820</v>
      </c>
      <c r="B6948" s="367" t="s">
        <v>8324</v>
      </c>
      <c r="C6948" s="367" t="s">
        <v>22918</v>
      </c>
      <c r="D6948" s="368" t="s">
        <v>22919</v>
      </c>
      <c r="E6948" s="367" t="s">
        <v>8327</v>
      </c>
      <c r="F6948" s="367" t="s">
        <v>22920</v>
      </c>
      <c r="G6948" s="367" t="s">
        <v>22921</v>
      </c>
    </row>
    <row r="6949" spans="1:7" ht="22.5">
      <c r="A6949" s="366" t="str">
        <f t="shared" si="108"/>
        <v>SINAPI 90821</v>
      </c>
      <c r="B6949" s="367" t="s">
        <v>8324</v>
      </c>
      <c r="C6949" s="367" t="s">
        <v>22922</v>
      </c>
      <c r="D6949" s="368" t="s">
        <v>22923</v>
      </c>
      <c r="E6949" s="367" t="s">
        <v>8327</v>
      </c>
      <c r="F6949" s="367" t="s">
        <v>22924</v>
      </c>
      <c r="G6949" s="367" t="s">
        <v>22925</v>
      </c>
    </row>
    <row r="6950" spans="1:7" ht="22.5">
      <c r="A6950" s="366" t="str">
        <f t="shared" si="108"/>
        <v>SINAPI 90822</v>
      </c>
      <c r="B6950" s="367" t="s">
        <v>8324</v>
      </c>
      <c r="C6950" s="367" t="s">
        <v>22926</v>
      </c>
      <c r="D6950" s="368" t="s">
        <v>22927</v>
      </c>
      <c r="E6950" s="367" t="s">
        <v>8327</v>
      </c>
      <c r="F6950" s="367" t="s">
        <v>22928</v>
      </c>
      <c r="G6950" s="367" t="s">
        <v>22929</v>
      </c>
    </row>
    <row r="6951" spans="1:7" ht="22.5">
      <c r="A6951" s="366" t="str">
        <f t="shared" si="108"/>
        <v>SINAPI 90823</v>
      </c>
      <c r="B6951" s="367" t="s">
        <v>8324</v>
      </c>
      <c r="C6951" s="367" t="s">
        <v>22930</v>
      </c>
      <c r="D6951" s="368" t="s">
        <v>22931</v>
      </c>
      <c r="E6951" s="367" t="s">
        <v>8327</v>
      </c>
      <c r="F6951" s="367" t="s">
        <v>22932</v>
      </c>
      <c r="G6951" s="367" t="s">
        <v>22933</v>
      </c>
    </row>
    <row r="6952" spans="1:7" ht="22.5">
      <c r="A6952" s="366" t="str">
        <f t="shared" si="108"/>
        <v>SINAPI 90824</v>
      </c>
      <c r="B6952" s="367" t="s">
        <v>8324</v>
      </c>
      <c r="C6952" s="367" t="s">
        <v>22934</v>
      </c>
      <c r="D6952" s="368" t="s">
        <v>22935</v>
      </c>
      <c r="E6952" s="367" t="s">
        <v>8327</v>
      </c>
      <c r="F6952" s="367" t="s">
        <v>22936</v>
      </c>
      <c r="G6952" s="367" t="s">
        <v>22937</v>
      </c>
    </row>
    <row r="6953" spans="1:7" ht="22.5">
      <c r="A6953" s="366" t="str">
        <f t="shared" si="108"/>
        <v>SINAPI 90825</v>
      </c>
      <c r="B6953" s="367" t="s">
        <v>8324</v>
      </c>
      <c r="C6953" s="367" t="s">
        <v>22938</v>
      </c>
      <c r="D6953" s="368" t="s">
        <v>22939</v>
      </c>
      <c r="E6953" s="367" t="s">
        <v>8327</v>
      </c>
      <c r="F6953" s="367" t="s">
        <v>22940</v>
      </c>
      <c r="G6953" s="367" t="s">
        <v>22941</v>
      </c>
    </row>
    <row r="6954" spans="1:7" ht="22.5">
      <c r="A6954" s="366" t="str">
        <f t="shared" si="108"/>
        <v>SINAPI 90830</v>
      </c>
      <c r="B6954" s="367" t="s">
        <v>8324</v>
      </c>
      <c r="C6954" s="367" t="s">
        <v>22942</v>
      </c>
      <c r="D6954" s="368" t="s">
        <v>22943</v>
      </c>
      <c r="E6954" s="367" t="s">
        <v>8327</v>
      </c>
      <c r="F6954" s="367" t="s">
        <v>22944</v>
      </c>
      <c r="G6954" s="367" t="s">
        <v>10638</v>
      </c>
    </row>
    <row r="6955" spans="1:7" ht="22.5">
      <c r="A6955" s="366" t="str">
        <f t="shared" si="108"/>
        <v>SINAPI 90831</v>
      </c>
      <c r="B6955" s="367" t="s">
        <v>8324</v>
      </c>
      <c r="C6955" s="367" t="s">
        <v>22945</v>
      </c>
      <c r="D6955" s="368" t="s">
        <v>22946</v>
      </c>
      <c r="E6955" s="367" t="s">
        <v>8327</v>
      </c>
      <c r="F6955" s="367" t="s">
        <v>22947</v>
      </c>
      <c r="G6955" s="367" t="s">
        <v>22948</v>
      </c>
    </row>
    <row r="6956" spans="1:7" ht="33.75">
      <c r="A6956" s="366" t="str">
        <f t="shared" si="108"/>
        <v>SINAPI 90841</v>
      </c>
      <c r="B6956" s="367" t="s">
        <v>8324</v>
      </c>
      <c r="C6956" s="367" t="s">
        <v>22949</v>
      </c>
      <c r="D6956" s="368" t="s">
        <v>22950</v>
      </c>
      <c r="E6956" s="367" t="s">
        <v>8327</v>
      </c>
      <c r="F6956" s="367" t="s">
        <v>22951</v>
      </c>
      <c r="G6956" s="367" t="s">
        <v>22952</v>
      </c>
    </row>
    <row r="6957" spans="1:7" ht="33.75">
      <c r="A6957" s="366" t="str">
        <f t="shared" si="108"/>
        <v>SINAPI 90842</v>
      </c>
      <c r="B6957" s="367" t="s">
        <v>8324</v>
      </c>
      <c r="C6957" s="367" t="s">
        <v>22953</v>
      </c>
      <c r="D6957" s="368" t="s">
        <v>22954</v>
      </c>
      <c r="E6957" s="367" t="s">
        <v>8327</v>
      </c>
      <c r="F6957" s="367" t="s">
        <v>22955</v>
      </c>
      <c r="G6957" s="367" t="s">
        <v>22956</v>
      </c>
    </row>
    <row r="6958" spans="1:7" ht="33.75">
      <c r="A6958" s="366" t="str">
        <f t="shared" si="108"/>
        <v>SINAPI 90843</v>
      </c>
      <c r="B6958" s="367" t="s">
        <v>8324</v>
      </c>
      <c r="C6958" s="367" t="s">
        <v>22957</v>
      </c>
      <c r="D6958" s="368" t="s">
        <v>22958</v>
      </c>
      <c r="E6958" s="367" t="s">
        <v>8327</v>
      </c>
      <c r="F6958" s="367" t="s">
        <v>22959</v>
      </c>
      <c r="G6958" s="367" t="s">
        <v>22960</v>
      </c>
    </row>
    <row r="6959" spans="1:7" ht="33.75">
      <c r="A6959" s="366" t="str">
        <f t="shared" si="108"/>
        <v>SINAPI 90844</v>
      </c>
      <c r="B6959" s="367" t="s">
        <v>8324</v>
      </c>
      <c r="C6959" s="367" t="s">
        <v>22961</v>
      </c>
      <c r="D6959" s="368" t="s">
        <v>22962</v>
      </c>
      <c r="E6959" s="367" t="s">
        <v>8327</v>
      </c>
      <c r="F6959" s="367" t="s">
        <v>22963</v>
      </c>
      <c r="G6959" s="367" t="s">
        <v>22964</v>
      </c>
    </row>
    <row r="6960" spans="1:7" ht="33.75">
      <c r="A6960" s="366" t="str">
        <f t="shared" si="108"/>
        <v>SINAPI 90847</v>
      </c>
      <c r="B6960" s="367" t="s">
        <v>8324</v>
      </c>
      <c r="C6960" s="367" t="s">
        <v>22965</v>
      </c>
      <c r="D6960" s="368" t="s">
        <v>22966</v>
      </c>
      <c r="E6960" s="367" t="s">
        <v>8327</v>
      </c>
      <c r="F6960" s="367" t="s">
        <v>22967</v>
      </c>
      <c r="G6960" s="367" t="s">
        <v>22968</v>
      </c>
    </row>
    <row r="6961" spans="1:7" ht="33.75">
      <c r="A6961" s="366" t="str">
        <f t="shared" si="108"/>
        <v>SINAPI 90848</v>
      </c>
      <c r="B6961" s="367" t="s">
        <v>8324</v>
      </c>
      <c r="C6961" s="367" t="s">
        <v>22969</v>
      </c>
      <c r="D6961" s="368" t="s">
        <v>22970</v>
      </c>
      <c r="E6961" s="367" t="s">
        <v>8327</v>
      </c>
      <c r="F6961" s="367" t="s">
        <v>22971</v>
      </c>
      <c r="G6961" s="367" t="s">
        <v>22972</v>
      </c>
    </row>
    <row r="6962" spans="1:7" ht="33.75">
      <c r="A6962" s="366" t="str">
        <f t="shared" si="108"/>
        <v>SINAPI 90849</v>
      </c>
      <c r="B6962" s="367" t="s">
        <v>8324</v>
      </c>
      <c r="C6962" s="367" t="s">
        <v>22973</v>
      </c>
      <c r="D6962" s="368" t="s">
        <v>22974</v>
      </c>
      <c r="E6962" s="367" t="s">
        <v>8327</v>
      </c>
      <c r="F6962" s="367" t="s">
        <v>22975</v>
      </c>
      <c r="G6962" s="367" t="s">
        <v>22976</v>
      </c>
    </row>
    <row r="6963" spans="1:7" ht="33.75">
      <c r="A6963" s="366" t="str">
        <f t="shared" si="108"/>
        <v>SINAPI 90850</v>
      </c>
      <c r="B6963" s="367" t="s">
        <v>8324</v>
      </c>
      <c r="C6963" s="367" t="s">
        <v>22977</v>
      </c>
      <c r="D6963" s="368" t="s">
        <v>22978</v>
      </c>
      <c r="E6963" s="367" t="s">
        <v>8327</v>
      </c>
      <c r="F6963" s="367" t="s">
        <v>22979</v>
      </c>
      <c r="G6963" s="367" t="s">
        <v>22980</v>
      </c>
    </row>
    <row r="6964" spans="1:7" ht="22.5">
      <c r="A6964" s="366" t="str">
        <f t="shared" si="108"/>
        <v>SINAPI 91009</v>
      </c>
      <c r="B6964" s="367" t="s">
        <v>8324</v>
      </c>
      <c r="C6964" s="367" t="s">
        <v>22981</v>
      </c>
      <c r="D6964" s="368" t="s">
        <v>22982</v>
      </c>
      <c r="E6964" s="367" t="s">
        <v>8327</v>
      </c>
      <c r="F6964" s="367" t="s">
        <v>22983</v>
      </c>
      <c r="G6964" s="367" t="s">
        <v>22984</v>
      </c>
    </row>
    <row r="6965" spans="1:7" ht="22.5">
      <c r="A6965" s="366" t="str">
        <f t="shared" si="108"/>
        <v>SINAPI 91010</v>
      </c>
      <c r="B6965" s="367" t="s">
        <v>8324</v>
      </c>
      <c r="C6965" s="367" t="s">
        <v>22985</v>
      </c>
      <c r="D6965" s="368" t="s">
        <v>22986</v>
      </c>
      <c r="E6965" s="367" t="s">
        <v>8327</v>
      </c>
      <c r="F6965" s="367" t="s">
        <v>22987</v>
      </c>
      <c r="G6965" s="367" t="s">
        <v>22988</v>
      </c>
    </row>
    <row r="6966" spans="1:7" ht="22.5">
      <c r="A6966" s="366" t="str">
        <f t="shared" si="108"/>
        <v>SINAPI 91011</v>
      </c>
      <c r="B6966" s="367" t="s">
        <v>8324</v>
      </c>
      <c r="C6966" s="367" t="s">
        <v>22989</v>
      </c>
      <c r="D6966" s="368" t="s">
        <v>22990</v>
      </c>
      <c r="E6966" s="367" t="s">
        <v>8327</v>
      </c>
      <c r="F6966" s="367" t="s">
        <v>22991</v>
      </c>
      <c r="G6966" s="367" t="s">
        <v>22992</v>
      </c>
    </row>
    <row r="6967" spans="1:7" ht="22.5">
      <c r="A6967" s="366" t="str">
        <f t="shared" si="108"/>
        <v>SINAPI 91012</v>
      </c>
      <c r="B6967" s="367" t="s">
        <v>8324</v>
      </c>
      <c r="C6967" s="367" t="s">
        <v>22993</v>
      </c>
      <c r="D6967" s="368" t="s">
        <v>22994</v>
      </c>
      <c r="E6967" s="367" t="s">
        <v>8327</v>
      </c>
      <c r="F6967" s="367" t="s">
        <v>22995</v>
      </c>
      <c r="G6967" s="367" t="s">
        <v>13127</v>
      </c>
    </row>
    <row r="6968" spans="1:7" ht="33.75">
      <c r="A6968" s="366" t="str">
        <f t="shared" si="108"/>
        <v>SINAPI 91013</v>
      </c>
      <c r="B6968" s="367" t="s">
        <v>8324</v>
      </c>
      <c r="C6968" s="367" t="s">
        <v>22996</v>
      </c>
      <c r="D6968" s="368" t="s">
        <v>22997</v>
      </c>
      <c r="E6968" s="367" t="s">
        <v>8327</v>
      </c>
      <c r="F6968" s="367" t="s">
        <v>22998</v>
      </c>
      <c r="G6968" s="367" t="s">
        <v>22999</v>
      </c>
    </row>
    <row r="6969" spans="1:7" ht="33.75">
      <c r="A6969" s="366" t="str">
        <f t="shared" si="108"/>
        <v>SINAPI 91014</v>
      </c>
      <c r="B6969" s="367" t="s">
        <v>8324</v>
      </c>
      <c r="C6969" s="367" t="s">
        <v>23000</v>
      </c>
      <c r="D6969" s="368" t="s">
        <v>23001</v>
      </c>
      <c r="E6969" s="367" t="s">
        <v>8327</v>
      </c>
      <c r="F6969" s="367" t="s">
        <v>23002</v>
      </c>
      <c r="G6969" s="367" t="s">
        <v>23003</v>
      </c>
    </row>
    <row r="6970" spans="1:7" ht="33.75">
      <c r="A6970" s="366" t="str">
        <f t="shared" si="108"/>
        <v>SINAPI 91015</v>
      </c>
      <c r="B6970" s="367" t="s">
        <v>8324</v>
      </c>
      <c r="C6970" s="367" t="s">
        <v>23004</v>
      </c>
      <c r="D6970" s="368" t="s">
        <v>23005</v>
      </c>
      <c r="E6970" s="367" t="s">
        <v>8327</v>
      </c>
      <c r="F6970" s="367" t="s">
        <v>23006</v>
      </c>
      <c r="G6970" s="367" t="s">
        <v>23007</v>
      </c>
    </row>
    <row r="6971" spans="1:7" ht="33.75">
      <c r="A6971" s="366" t="str">
        <f t="shared" si="108"/>
        <v>SINAPI 91016</v>
      </c>
      <c r="B6971" s="367" t="s">
        <v>8324</v>
      </c>
      <c r="C6971" s="367" t="s">
        <v>23008</v>
      </c>
      <c r="D6971" s="368" t="s">
        <v>23009</v>
      </c>
      <c r="E6971" s="367" t="s">
        <v>8327</v>
      </c>
      <c r="F6971" s="367" t="s">
        <v>23010</v>
      </c>
      <c r="G6971" s="367" t="s">
        <v>23011</v>
      </c>
    </row>
    <row r="6972" spans="1:7">
      <c r="A6972" s="366" t="str">
        <f t="shared" si="108"/>
        <v>SINAPI 91287</v>
      </c>
      <c r="B6972" s="367" t="s">
        <v>8324</v>
      </c>
      <c r="C6972" s="367" t="s">
        <v>23012</v>
      </c>
      <c r="D6972" s="368" t="s">
        <v>23013</v>
      </c>
      <c r="E6972" s="367" t="s">
        <v>8327</v>
      </c>
      <c r="F6972" s="367" t="s">
        <v>23014</v>
      </c>
      <c r="G6972" s="367" t="s">
        <v>23015</v>
      </c>
    </row>
    <row r="6973" spans="1:7" ht="22.5">
      <c r="A6973" s="366" t="str">
        <f t="shared" si="108"/>
        <v>SINAPI 91292</v>
      </c>
      <c r="B6973" s="367" t="s">
        <v>8324</v>
      </c>
      <c r="C6973" s="367" t="s">
        <v>23016</v>
      </c>
      <c r="D6973" s="368" t="s">
        <v>23017</v>
      </c>
      <c r="E6973" s="367" t="s">
        <v>8327</v>
      </c>
      <c r="F6973" s="367" t="s">
        <v>23018</v>
      </c>
      <c r="G6973" s="367" t="s">
        <v>23019</v>
      </c>
    </row>
    <row r="6974" spans="1:7" ht="22.5">
      <c r="A6974" s="366" t="str">
        <f t="shared" si="108"/>
        <v>SINAPI 91295</v>
      </c>
      <c r="B6974" s="367" t="s">
        <v>8324</v>
      </c>
      <c r="C6974" s="367" t="s">
        <v>23020</v>
      </c>
      <c r="D6974" s="368" t="s">
        <v>23021</v>
      </c>
      <c r="E6974" s="367" t="s">
        <v>8327</v>
      </c>
      <c r="F6974" s="367" t="s">
        <v>23022</v>
      </c>
      <c r="G6974" s="367" t="s">
        <v>23023</v>
      </c>
    </row>
    <row r="6975" spans="1:7" ht="22.5">
      <c r="A6975" s="366" t="str">
        <f t="shared" si="108"/>
        <v>SINAPI 91296</v>
      </c>
      <c r="B6975" s="367" t="s">
        <v>8324</v>
      </c>
      <c r="C6975" s="367" t="s">
        <v>23024</v>
      </c>
      <c r="D6975" s="368" t="s">
        <v>23025</v>
      </c>
      <c r="E6975" s="367" t="s">
        <v>8327</v>
      </c>
      <c r="F6975" s="367" t="s">
        <v>23026</v>
      </c>
      <c r="G6975" s="367" t="s">
        <v>23027</v>
      </c>
    </row>
    <row r="6976" spans="1:7" ht="22.5">
      <c r="A6976" s="366" t="str">
        <f t="shared" si="108"/>
        <v>SINAPI 91297</v>
      </c>
      <c r="B6976" s="367" t="s">
        <v>8324</v>
      </c>
      <c r="C6976" s="367" t="s">
        <v>23028</v>
      </c>
      <c r="D6976" s="368" t="s">
        <v>23029</v>
      </c>
      <c r="E6976" s="367" t="s">
        <v>8327</v>
      </c>
      <c r="F6976" s="367" t="s">
        <v>23030</v>
      </c>
      <c r="G6976" s="367" t="s">
        <v>23031</v>
      </c>
    </row>
    <row r="6977" spans="1:7" ht="22.5">
      <c r="A6977" s="366" t="str">
        <f t="shared" si="108"/>
        <v>SINAPI 91298</v>
      </c>
      <c r="B6977" s="367" t="s">
        <v>8324</v>
      </c>
      <c r="C6977" s="367" t="s">
        <v>23032</v>
      </c>
      <c r="D6977" s="368" t="s">
        <v>23033</v>
      </c>
      <c r="E6977" s="367" t="s">
        <v>8327</v>
      </c>
      <c r="F6977" s="367" t="s">
        <v>23034</v>
      </c>
      <c r="G6977" s="367" t="s">
        <v>23035</v>
      </c>
    </row>
    <row r="6978" spans="1:7" ht="22.5">
      <c r="A6978" s="366" t="str">
        <f t="shared" si="108"/>
        <v>SINAPI 91299</v>
      </c>
      <c r="B6978" s="367" t="s">
        <v>8324</v>
      </c>
      <c r="C6978" s="367" t="s">
        <v>23036</v>
      </c>
      <c r="D6978" s="368" t="s">
        <v>23037</v>
      </c>
      <c r="E6978" s="367" t="s">
        <v>8327</v>
      </c>
      <c r="F6978" s="367" t="s">
        <v>23038</v>
      </c>
      <c r="G6978" s="367" t="s">
        <v>23039</v>
      </c>
    </row>
    <row r="6979" spans="1:7" ht="22.5">
      <c r="A6979" s="366" t="str">
        <f t="shared" si="108"/>
        <v>SINAPI 91304</v>
      </c>
      <c r="B6979" s="367" t="s">
        <v>8324</v>
      </c>
      <c r="C6979" s="367" t="s">
        <v>23040</v>
      </c>
      <c r="D6979" s="368" t="s">
        <v>23041</v>
      </c>
      <c r="E6979" s="367" t="s">
        <v>8327</v>
      </c>
      <c r="F6979" s="367" t="s">
        <v>23042</v>
      </c>
      <c r="G6979" s="367" t="s">
        <v>23043</v>
      </c>
    </row>
    <row r="6980" spans="1:7" ht="22.5">
      <c r="A6980" s="366" t="str">
        <f t="shared" si="108"/>
        <v>SINAPI 91305</v>
      </c>
      <c r="B6980" s="367" t="s">
        <v>8324</v>
      </c>
      <c r="C6980" s="367" t="s">
        <v>23044</v>
      </c>
      <c r="D6980" s="368" t="s">
        <v>23045</v>
      </c>
      <c r="E6980" s="367" t="s">
        <v>8327</v>
      </c>
      <c r="F6980" s="367" t="s">
        <v>23046</v>
      </c>
      <c r="G6980" s="367" t="s">
        <v>23047</v>
      </c>
    </row>
    <row r="6981" spans="1:7" ht="22.5">
      <c r="A6981" s="366" t="str">
        <f t="shared" si="108"/>
        <v>SINAPI 91306</v>
      </c>
      <c r="B6981" s="367" t="s">
        <v>8324</v>
      </c>
      <c r="C6981" s="367" t="s">
        <v>23048</v>
      </c>
      <c r="D6981" s="368" t="s">
        <v>23049</v>
      </c>
      <c r="E6981" s="367" t="s">
        <v>8327</v>
      </c>
      <c r="F6981" s="367" t="s">
        <v>23050</v>
      </c>
      <c r="G6981" s="367" t="s">
        <v>23051</v>
      </c>
    </row>
    <row r="6982" spans="1:7" ht="22.5">
      <c r="A6982" s="366" t="str">
        <f t="shared" si="108"/>
        <v>SINAPI 91307</v>
      </c>
      <c r="B6982" s="367" t="s">
        <v>8324</v>
      </c>
      <c r="C6982" s="367" t="s">
        <v>23052</v>
      </c>
      <c r="D6982" s="368" t="s">
        <v>23053</v>
      </c>
      <c r="E6982" s="367" t="s">
        <v>8327</v>
      </c>
      <c r="F6982" s="367" t="s">
        <v>18767</v>
      </c>
      <c r="G6982" s="367" t="s">
        <v>23054</v>
      </c>
    </row>
    <row r="6983" spans="1:7" ht="33.75">
      <c r="A6983" s="366" t="str">
        <f t="shared" ref="A6983:A7046" si="109">CONCATENAR</f>
        <v>SINAPI 91312</v>
      </c>
      <c r="B6983" s="367" t="s">
        <v>8324</v>
      </c>
      <c r="C6983" s="367" t="s">
        <v>23055</v>
      </c>
      <c r="D6983" s="368" t="s">
        <v>23056</v>
      </c>
      <c r="E6983" s="367" t="s">
        <v>8327</v>
      </c>
      <c r="F6983" s="367" t="s">
        <v>23057</v>
      </c>
      <c r="G6983" s="367" t="s">
        <v>23058</v>
      </c>
    </row>
    <row r="6984" spans="1:7" ht="33.75">
      <c r="A6984" s="366" t="str">
        <f t="shared" si="109"/>
        <v>SINAPI 91313</v>
      </c>
      <c r="B6984" s="367" t="s">
        <v>8324</v>
      </c>
      <c r="C6984" s="367" t="s">
        <v>23059</v>
      </c>
      <c r="D6984" s="368" t="s">
        <v>23060</v>
      </c>
      <c r="E6984" s="367" t="s">
        <v>8327</v>
      </c>
      <c r="F6984" s="367" t="s">
        <v>23061</v>
      </c>
      <c r="G6984" s="367" t="s">
        <v>23062</v>
      </c>
    </row>
    <row r="6985" spans="1:7" ht="33.75">
      <c r="A6985" s="366" t="str">
        <f t="shared" si="109"/>
        <v>SINAPI 91314</v>
      </c>
      <c r="B6985" s="367" t="s">
        <v>8324</v>
      </c>
      <c r="C6985" s="367" t="s">
        <v>23063</v>
      </c>
      <c r="D6985" s="368" t="s">
        <v>23064</v>
      </c>
      <c r="E6985" s="367" t="s">
        <v>8327</v>
      </c>
      <c r="F6985" s="367" t="s">
        <v>23065</v>
      </c>
      <c r="G6985" s="367" t="s">
        <v>23066</v>
      </c>
    </row>
    <row r="6986" spans="1:7" ht="33.75">
      <c r="A6986" s="366" t="str">
        <f t="shared" si="109"/>
        <v>SINAPI 91315</v>
      </c>
      <c r="B6986" s="367" t="s">
        <v>8324</v>
      </c>
      <c r="C6986" s="367" t="s">
        <v>23067</v>
      </c>
      <c r="D6986" s="368" t="s">
        <v>23068</v>
      </c>
      <c r="E6986" s="367" t="s">
        <v>8327</v>
      </c>
      <c r="F6986" s="367" t="s">
        <v>23069</v>
      </c>
      <c r="G6986" s="367" t="s">
        <v>23070</v>
      </c>
    </row>
    <row r="6987" spans="1:7" ht="33.75">
      <c r="A6987" s="366" t="str">
        <f t="shared" si="109"/>
        <v>SINAPI 91318</v>
      </c>
      <c r="B6987" s="367" t="s">
        <v>8324</v>
      </c>
      <c r="C6987" s="367" t="s">
        <v>23071</v>
      </c>
      <c r="D6987" s="368" t="s">
        <v>23072</v>
      </c>
      <c r="E6987" s="367" t="s">
        <v>8327</v>
      </c>
      <c r="F6987" s="367" t="s">
        <v>23073</v>
      </c>
      <c r="G6987" s="367" t="s">
        <v>23074</v>
      </c>
    </row>
    <row r="6988" spans="1:7" ht="33.75">
      <c r="A6988" s="366" t="str">
        <f t="shared" si="109"/>
        <v>SINAPI 91319</v>
      </c>
      <c r="B6988" s="367" t="s">
        <v>8324</v>
      </c>
      <c r="C6988" s="367" t="s">
        <v>23075</v>
      </c>
      <c r="D6988" s="368" t="s">
        <v>23076</v>
      </c>
      <c r="E6988" s="367" t="s">
        <v>8327</v>
      </c>
      <c r="F6988" s="367" t="s">
        <v>23077</v>
      </c>
      <c r="G6988" s="367" t="s">
        <v>23078</v>
      </c>
    </row>
    <row r="6989" spans="1:7" ht="33.75">
      <c r="A6989" s="366" t="str">
        <f t="shared" si="109"/>
        <v>SINAPI 91320</v>
      </c>
      <c r="B6989" s="367" t="s">
        <v>8324</v>
      </c>
      <c r="C6989" s="367" t="s">
        <v>23079</v>
      </c>
      <c r="D6989" s="368" t="s">
        <v>23080</v>
      </c>
      <c r="E6989" s="367" t="s">
        <v>8327</v>
      </c>
      <c r="F6989" s="367" t="s">
        <v>23081</v>
      </c>
      <c r="G6989" s="367" t="s">
        <v>23082</v>
      </c>
    </row>
    <row r="6990" spans="1:7" ht="33.75">
      <c r="A6990" s="366" t="str">
        <f t="shared" si="109"/>
        <v>SINAPI 91321</v>
      </c>
      <c r="B6990" s="367" t="s">
        <v>8324</v>
      </c>
      <c r="C6990" s="367" t="s">
        <v>23083</v>
      </c>
      <c r="D6990" s="368" t="s">
        <v>23084</v>
      </c>
      <c r="E6990" s="367" t="s">
        <v>8327</v>
      </c>
      <c r="F6990" s="367" t="s">
        <v>23085</v>
      </c>
      <c r="G6990" s="367" t="s">
        <v>23086</v>
      </c>
    </row>
    <row r="6991" spans="1:7" ht="33.75">
      <c r="A6991" s="366" t="str">
        <f t="shared" si="109"/>
        <v>SINAPI 91324</v>
      </c>
      <c r="B6991" s="367" t="s">
        <v>8324</v>
      </c>
      <c r="C6991" s="367" t="s">
        <v>23087</v>
      </c>
      <c r="D6991" s="368" t="s">
        <v>23088</v>
      </c>
      <c r="E6991" s="367" t="s">
        <v>8327</v>
      </c>
      <c r="F6991" s="367" t="s">
        <v>23089</v>
      </c>
      <c r="G6991" s="367" t="s">
        <v>23090</v>
      </c>
    </row>
    <row r="6992" spans="1:7" ht="33.75">
      <c r="A6992" s="366" t="str">
        <f t="shared" si="109"/>
        <v>SINAPI 91325</v>
      </c>
      <c r="B6992" s="367" t="s">
        <v>8324</v>
      </c>
      <c r="C6992" s="367" t="s">
        <v>23091</v>
      </c>
      <c r="D6992" s="368" t="s">
        <v>23092</v>
      </c>
      <c r="E6992" s="367" t="s">
        <v>8327</v>
      </c>
      <c r="F6992" s="367" t="s">
        <v>23093</v>
      </c>
      <c r="G6992" s="367" t="s">
        <v>23094</v>
      </c>
    </row>
    <row r="6993" spans="1:7" ht="33.75">
      <c r="A6993" s="366" t="str">
        <f t="shared" si="109"/>
        <v>SINAPI 91326</v>
      </c>
      <c r="B6993" s="367" t="s">
        <v>8324</v>
      </c>
      <c r="C6993" s="367" t="s">
        <v>23095</v>
      </c>
      <c r="D6993" s="368" t="s">
        <v>23096</v>
      </c>
      <c r="E6993" s="367" t="s">
        <v>8327</v>
      </c>
      <c r="F6993" s="367" t="s">
        <v>23097</v>
      </c>
      <c r="G6993" s="367" t="s">
        <v>23098</v>
      </c>
    </row>
    <row r="6994" spans="1:7" ht="33.75">
      <c r="A6994" s="366" t="str">
        <f t="shared" si="109"/>
        <v>SINAPI 91327</v>
      </c>
      <c r="B6994" s="367" t="s">
        <v>8324</v>
      </c>
      <c r="C6994" s="367" t="s">
        <v>23099</v>
      </c>
      <c r="D6994" s="368" t="s">
        <v>23100</v>
      </c>
      <c r="E6994" s="367" t="s">
        <v>8327</v>
      </c>
      <c r="F6994" s="367" t="s">
        <v>23101</v>
      </c>
      <c r="G6994" s="367" t="s">
        <v>23102</v>
      </c>
    </row>
    <row r="6995" spans="1:7" ht="33.75">
      <c r="A6995" s="366" t="str">
        <f t="shared" si="109"/>
        <v>SINAPI 91328</v>
      </c>
      <c r="B6995" s="367" t="s">
        <v>8324</v>
      </c>
      <c r="C6995" s="367" t="s">
        <v>23103</v>
      </c>
      <c r="D6995" s="368" t="s">
        <v>23104</v>
      </c>
      <c r="E6995" s="367" t="s">
        <v>8327</v>
      </c>
      <c r="F6995" s="367" t="s">
        <v>23105</v>
      </c>
      <c r="G6995" s="367" t="s">
        <v>23106</v>
      </c>
    </row>
    <row r="6996" spans="1:7" ht="33.75">
      <c r="A6996" s="366" t="str">
        <f t="shared" si="109"/>
        <v>SINAPI 91329</v>
      </c>
      <c r="B6996" s="367" t="s">
        <v>8324</v>
      </c>
      <c r="C6996" s="367" t="s">
        <v>23107</v>
      </c>
      <c r="D6996" s="368" t="s">
        <v>23108</v>
      </c>
      <c r="E6996" s="367" t="s">
        <v>8327</v>
      </c>
      <c r="F6996" s="367" t="s">
        <v>23109</v>
      </c>
      <c r="G6996" s="367" t="s">
        <v>23110</v>
      </c>
    </row>
    <row r="6997" spans="1:7" ht="33.75">
      <c r="A6997" s="366" t="str">
        <f t="shared" si="109"/>
        <v>SINAPI 91330</v>
      </c>
      <c r="B6997" s="367" t="s">
        <v>8324</v>
      </c>
      <c r="C6997" s="367" t="s">
        <v>23111</v>
      </c>
      <c r="D6997" s="368" t="s">
        <v>23112</v>
      </c>
      <c r="E6997" s="367" t="s">
        <v>8327</v>
      </c>
      <c r="F6997" s="367" t="s">
        <v>23113</v>
      </c>
      <c r="G6997" s="367" t="s">
        <v>23114</v>
      </c>
    </row>
    <row r="6998" spans="1:7" ht="33.75">
      <c r="A6998" s="366" t="str">
        <f t="shared" si="109"/>
        <v>SINAPI 91331</v>
      </c>
      <c r="B6998" s="367" t="s">
        <v>8324</v>
      </c>
      <c r="C6998" s="367" t="s">
        <v>23115</v>
      </c>
      <c r="D6998" s="368" t="s">
        <v>23116</v>
      </c>
      <c r="E6998" s="367" t="s">
        <v>8327</v>
      </c>
      <c r="F6998" s="367" t="s">
        <v>23117</v>
      </c>
      <c r="G6998" s="367" t="s">
        <v>23118</v>
      </c>
    </row>
    <row r="6999" spans="1:7" ht="33.75">
      <c r="A6999" s="366" t="str">
        <f t="shared" si="109"/>
        <v>SINAPI 91332</v>
      </c>
      <c r="B6999" s="367" t="s">
        <v>8324</v>
      </c>
      <c r="C6999" s="367" t="s">
        <v>23119</v>
      </c>
      <c r="D6999" s="368" t="s">
        <v>23120</v>
      </c>
      <c r="E6999" s="367" t="s">
        <v>8327</v>
      </c>
      <c r="F6999" s="367" t="s">
        <v>23121</v>
      </c>
      <c r="G6999" s="367" t="s">
        <v>23122</v>
      </c>
    </row>
    <row r="7000" spans="1:7" ht="33.75">
      <c r="A7000" s="366" t="str">
        <f t="shared" si="109"/>
        <v>SINAPI 91333</v>
      </c>
      <c r="B7000" s="367" t="s">
        <v>8324</v>
      </c>
      <c r="C7000" s="367" t="s">
        <v>23123</v>
      </c>
      <c r="D7000" s="368" t="s">
        <v>23124</v>
      </c>
      <c r="E7000" s="367" t="s">
        <v>8327</v>
      </c>
      <c r="F7000" s="367" t="s">
        <v>23125</v>
      </c>
      <c r="G7000" s="367" t="s">
        <v>23126</v>
      </c>
    </row>
    <row r="7001" spans="1:7" ht="22.5">
      <c r="A7001" s="366" t="str">
        <f t="shared" si="109"/>
        <v>SINAPI 91334</v>
      </c>
      <c r="B7001" s="367" t="s">
        <v>8324</v>
      </c>
      <c r="C7001" s="367" t="s">
        <v>23127</v>
      </c>
      <c r="D7001" s="368" t="s">
        <v>23128</v>
      </c>
      <c r="E7001" s="367" t="s">
        <v>8327</v>
      </c>
      <c r="F7001" s="367" t="s">
        <v>23129</v>
      </c>
      <c r="G7001" s="367" t="s">
        <v>23130</v>
      </c>
    </row>
    <row r="7002" spans="1:7" ht="22.5">
      <c r="A7002" s="366" t="str">
        <f t="shared" si="109"/>
        <v>SINAPI 91335</v>
      </c>
      <c r="B7002" s="367" t="s">
        <v>8324</v>
      </c>
      <c r="C7002" s="367" t="s">
        <v>23131</v>
      </c>
      <c r="D7002" s="368" t="s">
        <v>23132</v>
      </c>
      <c r="E7002" s="367" t="s">
        <v>8327</v>
      </c>
      <c r="F7002" s="367" t="s">
        <v>23133</v>
      </c>
      <c r="G7002" s="367" t="s">
        <v>23134</v>
      </c>
    </row>
    <row r="7003" spans="1:7" ht="33.75">
      <c r="A7003" s="366" t="str">
        <f t="shared" si="109"/>
        <v>SINAPI 91336</v>
      </c>
      <c r="B7003" s="367" t="s">
        <v>8324</v>
      </c>
      <c r="C7003" s="367" t="s">
        <v>23135</v>
      </c>
      <c r="D7003" s="368" t="s">
        <v>23136</v>
      </c>
      <c r="E7003" s="367" t="s">
        <v>8327</v>
      </c>
      <c r="F7003" s="367" t="s">
        <v>23137</v>
      </c>
      <c r="G7003" s="367" t="s">
        <v>23138</v>
      </c>
    </row>
    <row r="7004" spans="1:7" ht="33.75">
      <c r="A7004" s="366" t="str">
        <f t="shared" si="109"/>
        <v>SINAPI 91337</v>
      </c>
      <c r="B7004" s="367" t="s">
        <v>8324</v>
      </c>
      <c r="C7004" s="367" t="s">
        <v>23139</v>
      </c>
      <c r="D7004" s="368" t="s">
        <v>23140</v>
      </c>
      <c r="E7004" s="367" t="s">
        <v>8327</v>
      </c>
      <c r="F7004" s="367" t="s">
        <v>23141</v>
      </c>
      <c r="G7004" s="367" t="s">
        <v>23142</v>
      </c>
    </row>
    <row r="7005" spans="1:7">
      <c r="A7005" s="366" t="str">
        <f t="shared" si="109"/>
        <v>SINAPI 100659</v>
      </c>
      <c r="B7005" s="367" t="s">
        <v>8324</v>
      </c>
      <c r="C7005" s="367" t="s">
        <v>23143</v>
      </c>
      <c r="D7005" s="368" t="s">
        <v>23144</v>
      </c>
      <c r="E7005" s="367" t="s">
        <v>8523</v>
      </c>
      <c r="F7005" s="367" t="s">
        <v>9759</v>
      </c>
      <c r="G7005" s="367" t="s">
        <v>13835</v>
      </c>
    </row>
    <row r="7006" spans="1:7" ht="22.5">
      <c r="A7006" s="366" t="str">
        <f t="shared" si="109"/>
        <v>SINAPI 100660</v>
      </c>
      <c r="B7006" s="367" t="s">
        <v>8324</v>
      </c>
      <c r="C7006" s="367" t="s">
        <v>23145</v>
      </c>
      <c r="D7006" s="368" t="s">
        <v>23146</v>
      </c>
      <c r="E7006" s="367" t="s">
        <v>8523</v>
      </c>
      <c r="F7006" s="367" t="s">
        <v>8669</v>
      </c>
      <c r="G7006" s="367" t="s">
        <v>9964</v>
      </c>
    </row>
    <row r="7007" spans="1:7" ht="33.75">
      <c r="A7007" s="366" t="str">
        <f t="shared" si="109"/>
        <v>SINAPI 100675</v>
      </c>
      <c r="B7007" s="367" t="s">
        <v>8324</v>
      </c>
      <c r="C7007" s="367" t="s">
        <v>23147</v>
      </c>
      <c r="D7007" s="368" t="s">
        <v>23148</v>
      </c>
      <c r="E7007" s="367" t="s">
        <v>8327</v>
      </c>
      <c r="F7007" s="367" t="s">
        <v>23149</v>
      </c>
      <c r="G7007" s="367" t="s">
        <v>23150</v>
      </c>
    </row>
    <row r="7008" spans="1:7">
      <c r="A7008" s="366" t="str">
        <f t="shared" si="109"/>
        <v>SINAPI 100676</v>
      </c>
      <c r="B7008" s="367" t="s">
        <v>8324</v>
      </c>
      <c r="C7008" s="367" t="s">
        <v>23151</v>
      </c>
      <c r="D7008" s="368" t="s">
        <v>23152</v>
      </c>
      <c r="E7008" s="367" t="s">
        <v>8327</v>
      </c>
      <c r="F7008" s="367" t="s">
        <v>23153</v>
      </c>
      <c r="G7008" s="367" t="s">
        <v>23154</v>
      </c>
    </row>
    <row r="7009" spans="1:7" ht="33.75">
      <c r="A7009" s="366" t="str">
        <f t="shared" si="109"/>
        <v>SINAPI 100678</v>
      </c>
      <c r="B7009" s="367" t="s">
        <v>8324</v>
      </c>
      <c r="C7009" s="367" t="s">
        <v>23155</v>
      </c>
      <c r="D7009" s="368" t="s">
        <v>23156</v>
      </c>
      <c r="E7009" s="367" t="s">
        <v>8327</v>
      </c>
      <c r="F7009" s="367" t="s">
        <v>23157</v>
      </c>
      <c r="G7009" s="367" t="s">
        <v>23158</v>
      </c>
    </row>
    <row r="7010" spans="1:7" ht="33.75">
      <c r="A7010" s="366" t="str">
        <f t="shared" si="109"/>
        <v>SINAPI 100679</v>
      </c>
      <c r="B7010" s="367" t="s">
        <v>8324</v>
      </c>
      <c r="C7010" s="367" t="s">
        <v>23159</v>
      </c>
      <c r="D7010" s="368" t="s">
        <v>23160</v>
      </c>
      <c r="E7010" s="367" t="s">
        <v>8327</v>
      </c>
      <c r="F7010" s="367" t="s">
        <v>23161</v>
      </c>
      <c r="G7010" s="367" t="s">
        <v>23162</v>
      </c>
    </row>
    <row r="7011" spans="1:7" ht="33.75">
      <c r="A7011" s="366" t="str">
        <f t="shared" si="109"/>
        <v>SINAPI 100680</v>
      </c>
      <c r="B7011" s="367" t="s">
        <v>8324</v>
      </c>
      <c r="C7011" s="367" t="s">
        <v>23163</v>
      </c>
      <c r="D7011" s="368" t="s">
        <v>23164</v>
      </c>
      <c r="E7011" s="367" t="s">
        <v>8327</v>
      </c>
      <c r="F7011" s="367" t="s">
        <v>23165</v>
      </c>
      <c r="G7011" s="367" t="s">
        <v>23166</v>
      </c>
    </row>
    <row r="7012" spans="1:7" ht="33.75">
      <c r="A7012" s="366" t="str">
        <f t="shared" si="109"/>
        <v>SINAPI 100681</v>
      </c>
      <c r="B7012" s="367" t="s">
        <v>8324</v>
      </c>
      <c r="C7012" s="367" t="s">
        <v>23167</v>
      </c>
      <c r="D7012" s="368" t="s">
        <v>23168</v>
      </c>
      <c r="E7012" s="367" t="s">
        <v>8327</v>
      </c>
      <c r="F7012" s="367" t="s">
        <v>23169</v>
      </c>
      <c r="G7012" s="367" t="s">
        <v>23170</v>
      </c>
    </row>
    <row r="7013" spans="1:7" ht="33.75">
      <c r="A7013" s="366" t="str">
        <f t="shared" si="109"/>
        <v>SINAPI 100682</v>
      </c>
      <c r="B7013" s="367" t="s">
        <v>8324</v>
      </c>
      <c r="C7013" s="367" t="s">
        <v>23171</v>
      </c>
      <c r="D7013" s="368" t="s">
        <v>23172</v>
      </c>
      <c r="E7013" s="367" t="s">
        <v>8327</v>
      </c>
      <c r="F7013" s="367" t="s">
        <v>23173</v>
      </c>
      <c r="G7013" s="367" t="s">
        <v>23174</v>
      </c>
    </row>
    <row r="7014" spans="1:7" ht="33.75">
      <c r="A7014" s="366" t="str">
        <f t="shared" si="109"/>
        <v>SINAPI 100683</v>
      </c>
      <c r="B7014" s="367" t="s">
        <v>8324</v>
      </c>
      <c r="C7014" s="367" t="s">
        <v>23175</v>
      </c>
      <c r="D7014" s="368" t="s">
        <v>23176</v>
      </c>
      <c r="E7014" s="367" t="s">
        <v>8327</v>
      </c>
      <c r="F7014" s="367" t="s">
        <v>23177</v>
      </c>
      <c r="G7014" s="367" t="s">
        <v>23178</v>
      </c>
    </row>
    <row r="7015" spans="1:7" ht="33.75">
      <c r="A7015" s="366" t="str">
        <f t="shared" si="109"/>
        <v>SINAPI 100684</v>
      </c>
      <c r="B7015" s="367" t="s">
        <v>8324</v>
      </c>
      <c r="C7015" s="367" t="s">
        <v>23179</v>
      </c>
      <c r="D7015" s="368" t="s">
        <v>23180</v>
      </c>
      <c r="E7015" s="367" t="s">
        <v>8327</v>
      </c>
      <c r="F7015" s="367" t="s">
        <v>23181</v>
      </c>
      <c r="G7015" s="367" t="s">
        <v>23182</v>
      </c>
    </row>
    <row r="7016" spans="1:7" ht="33.75">
      <c r="A7016" s="366" t="str">
        <f t="shared" si="109"/>
        <v>SINAPI 100685</v>
      </c>
      <c r="B7016" s="367" t="s">
        <v>8324</v>
      </c>
      <c r="C7016" s="367" t="s">
        <v>23183</v>
      </c>
      <c r="D7016" s="368" t="s">
        <v>23184</v>
      </c>
      <c r="E7016" s="367" t="s">
        <v>8327</v>
      </c>
      <c r="F7016" s="367" t="s">
        <v>23185</v>
      </c>
      <c r="G7016" s="367" t="s">
        <v>23186</v>
      </c>
    </row>
    <row r="7017" spans="1:7" ht="33.75">
      <c r="A7017" s="366" t="str">
        <f t="shared" si="109"/>
        <v>SINAPI 100686</v>
      </c>
      <c r="B7017" s="367" t="s">
        <v>8324</v>
      </c>
      <c r="C7017" s="367" t="s">
        <v>23187</v>
      </c>
      <c r="D7017" s="368" t="s">
        <v>23188</v>
      </c>
      <c r="E7017" s="367" t="s">
        <v>8327</v>
      </c>
      <c r="F7017" s="367" t="s">
        <v>23189</v>
      </c>
      <c r="G7017" s="367" t="s">
        <v>23190</v>
      </c>
    </row>
    <row r="7018" spans="1:7" ht="33.75">
      <c r="A7018" s="366" t="str">
        <f t="shared" si="109"/>
        <v>SINAPI 100687</v>
      </c>
      <c r="B7018" s="367" t="s">
        <v>8324</v>
      </c>
      <c r="C7018" s="367" t="s">
        <v>23191</v>
      </c>
      <c r="D7018" s="368" t="s">
        <v>23192</v>
      </c>
      <c r="E7018" s="367" t="s">
        <v>8327</v>
      </c>
      <c r="F7018" s="367" t="s">
        <v>23193</v>
      </c>
      <c r="G7018" s="367" t="s">
        <v>23194</v>
      </c>
    </row>
    <row r="7019" spans="1:7" ht="33.75">
      <c r="A7019" s="366" t="str">
        <f t="shared" si="109"/>
        <v>SINAPI 100688</v>
      </c>
      <c r="B7019" s="367" t="s">
        <v>8324</v>
      </c>
      <c r="C7019" s="367" t="s">
        <v>23195</v>
      </c>
      <c r="D7019" s="368" t="s">
        <v>23196</v>
      </c>
      <c r="E7019" s="367" t="s">
        <v>8327</v>
      </c>
      <c r="F7019" s="367" t="s">
        <v>23197</v>
      </c>
      <c r="G7019" s="367" t="s">
        <v>23198</v>
      </c>
    </row>
    <row r="7020" spans="1:7" ht="33.75">
      <c r="A7020" s="366" t="str">
        <f t="shared" si="109"/>
        <v>SINAPI 100689</v>
      </c>
      <c r="B7020" s="367" t="s">
        <v>8324</v>
      </c>
      <c r="C7020" s="367" t="s">
        <v>23199</v>
      </c>
      <c r="D7020" s="368" t="s">
        <v>23200</v>
      </c>
      <c r="E7020" s="367" t="s">
        <v>8327</v>
      </c>
      <c r="F7020" s="367" t="s">
        <v>23201</v>
      </c>
      <c r="G7020" s="367" t="s">
        <v>23202</v>
      </c>
    </row>
    <row r="7021" spans="1:7" ht="33.75">
      <c r="A7021" s="366" t="str">
        <f t="shared" si="109"/>
        <v>SINAPI 100690</v>
      </c>
      <c r="B7021" s="367" t="s">
        <v>8324</v>
      </c>
      <c r="C7021" s="367" t="s">
        <v>23203</v>
      </c>
      <c r="D7021" s="368" t="s">
        <v>23204</v>
      </c>
      <c r="E7021" s="367" t="s">
        <v>8327</v>
      </c>
      <c r="F7021" s="367" t="s">
        <v>23205</v>
      </c>
      <c r="G7021" s="367" t="s">
        <v>23206</v>
      </c>
    </row>
    <row r="7022" spans="1:7" ht="33.75">
      <c r="A7022" s="366" t="str">
        <f t="shared" si="109"/>
        <v>SINAPI 100691</v>
      </c>
      <c r="B7022" s="367" t="s">
        <v>8324</v>
      </c>
      <c r="C7022" s="367" t="s">
        <v>23207</v>
      </c>
      <c r="D7022" s="368" t="s">
        <v>23208</v>
      </c>
      <c r="E7022" s="367" t="s">
        <v>8327</v>
      </c>
      <c r="F7022" s="367" t="s">
        <v>23209</v>
      </c>
      <c r="G7022" s="367" t="s">
        <v>23210</v>
      </c>
    </row>
    <row r="7023" spans="1:7" ht="33.75">
      <c r="A7023" s="366" t="str">
        <f t="shared" si="109"/>
        <v>SINAPI 100692</v>
      </c>
      <c r="B7023" s="367" t="s">
        <v>8324</v>
      </c>
      <c r="C7023" s="367" t="s">
        <v>23211</v>
      </c>
      <c r="D7023" s="368" t="s">
        <v>23212</v>
      </c>
      <c r="E7023" s="367" t="s">
        <v>8327</v>
      </c>
      <c r="F7023" s="367" t="s">
        <v>23213</v>
      </c>
      <c r="G7023" s="367" t="s">
        <v>23214</v>
      </c>
    </row>
    <row r="7024" spans="1:7" ht="33.75">
      <c r="A7024" s="366" t="str">
        <f t="shared" si="109"/>
        <v>SINAPI 100693</v>
      </c>
      <c r="B7024" s="367" t="s">
        <v>8324</v>
      </c>
      <c r="C7024" s="367" t="s">
        <v>23215</v>
      </c>
      <c r="D7024" s="368" t="s">
        <v>23216</v>
      </c>
      <c r="E7024" s="367" t="s">
        <v>8327</v>
      </c>
      <c r="F7024" s="367" t="s">
        <v>23217</v>
      </c>
      <c r="G7024" s="367" t="s">
        <v>23218</v>
      </c>
    </row>
    <row r="7025" spans="1:7" ht="33.75">
      <c r="A7025" s="366" t="str">
        <f t="shared" si="109"/>
        <v>SINAPI 100694</v>
      </c>
      <c r="B7025" s="367" t="s">
        <v>8324</v>
      </c>
      <c r="C7025" s="367" t="s">
        <v>23219</v>
      </c>
      <c r="D7025" s="368" t="s">
        <v>23220</v>
      </c>
      <c r="E7025" s="367" t="s">
        <v>8327</v>
      </c>
      <c r="F7025" s="367" t="s">
        <v>23221</v>
      </c>
      <c r="G7025" s="367" t="s">
        <v>23222</v>
      </c>
    </row>
    <row r="7026" spans="1:7" ht="22.5">
      <c r="A7026" s="366" t="str">
        <f t="shared" si="109"/>
        <v>SINAPI 100695</v>
      </c>
      <c r="B7026" s="367" t="s">
        <v>8324</v>
      </c>
      <c r="C7026" s="367" t="s">
        <v>23223</v>
      </c>
      <c r="D7026" s="368" t="s">
        <v>23224</v>
      </c>
      <c r="E7026" s="367" t="s">
        <v>8327</v>
      </c>
      <c r="F7026" s="367" t="s">
        <v>23225</v>
      </c>
      <c r="G7026" s="367" t="s">
        <v>23226</v>
      </c>
    </row>
    <row r="7027" spans="1:7" ht="22.5">
      <c r="A7027" s="366" t="str">
        <f t="shared" si="109"/>
        <v>SINAPI 100696</v>
      </c>
      <c r="B7027" s="367" t="s">
        <v>8324</v>
      </c>
      <c r="C7027" s="367" t="s">
        <v>23227</v>
      </c>
      <c r="D7027" s="368" t="s">
        <v>23228</v>
      </c>
      <c r="E7027" s="367" t="s">
        <v>8327</v>
      </c>
      <c r="F7027" s="367" t="s">
        <v>23229</v>
      </c>
      <c r="G7027" s="367" t="s">
        <v>23230</v>
      </c>
    </row>
    <row r="7028" spans="1:7" ht="22.5">
      <c r="A7028" s="366" t="str">
        <f t="shared" si="109"/>
        <v>SINAPI 100697</v>
      </c>
      <c r="B7028" s="367" t="s">
        <v>8324</v>
      </c>
      <c r="C7028" s="367" t="s">
        <v>23231</v>
      </c>
      <c r="D7028" s="368" t="s">
        <v>23232</v>
      </c>
      <c r="E7028" s="367" t="s">
        <v>8327</v>
      </c>
      <c r="F7028" s="367" t="s">
        <v>21677</v>
      </c>
      <c r="G7028" s="367" t="s">
        <v>23233</v>
      </c>
    </row>
    <row r="7029" spans="1:7" ht="22.5">
      <c r="A7029" s="366" t="str">
        <f t="shared" si="109"/>
        <v>SINAPI 100698</v>
      </c>
      <c r="B7029" s="367" t="s">
        <v>8324</v>
      </c>
      <c r="C7029" s="367" t="s">
        <v>23234</v>
      </c>
      <c r="D7029" s="368" t="s">
        <v>23235</v>
      </c>
      <c r="E7029" s="367" t="s">
        <v>8327</v>
      </c>
      <c r="F7029" s="367" t="s">
        <v>23236</v>
      </c>
      <c r="G7029" s="367" t="s">
        <v>23237</v>
      </c>
    </row>
    <row r="7030" spans="1:7" ht="22.5">
      <c r="A7030" s="366" t="str">
        <f t="shared" si="109"/>
        <v>SINAPI 100699</v>
      </c>
      <c r="B7030" s="367" t="s">
        <v>8324</v>
      </c>
      <c r="C7030" s="367" t="s">
        <v>23238</v>
      </c>
      <c r="D7030" s="368" t="s">
        <v>23239</v>
      </c>
      <c r="E7030" s="367" t="s">
        <v>8327</v>
      </c>
      <c r="F7030" s="367" t="s">
        <v>23240</v>
      </c>
      <c r="G7030" s="367" t="s">
        <v>23241</v>
      </c>
    </row>
    <row r="7031" spans="1:7" ht="22.5">
      <c r="A7031" s="366" t="str">
        <f t="shared" si="109"/>
        <v>SINAPI 100700</v>
      </c>
      <c r="B7031" s="367" t="s">
        <v>8324</v>
      </c>
      <c r="C7031" s="367" t="s">
        <v>23242</v>
      </c>
      <c r="D7031" s="368" t="s">
        <v>23243</v>
      </c>
      <c r="E7031" s="367" t="s">
        <v>8327</v>
      </c>
      <c r="F7031" s="367" t="s">
        <v>23244</v>
      </c>
      <c r="G7031" s="367" t="s">
        <v>23245</v>
      </c>
    </row>
    <row r="7032" spans="1:7" ht="33.75">
      <c r="A7032" s="366" t="str">
        <f t="shared" si="109"/>
        <v>SINAPI 100712</v>
      </c>
      <c r="B7032" s="367" t="s">
        <v>8324</v>
      </c>
      <c r="C7032" s="367" t="s">
        <v>23246</v>
      </c>
      <c r="D7032" s="368" t="s">
        <v>23247</v>
      </c>
      <c r="E7032" s="367" t="s">
        <v>8327</v>
      </c>
      <c r="F7032" s="367" t="s">
        <v>23248</v>
      </c>
      <c r="G7032" s="367" t="s">
        <v>23249</v>
      </c>
    </row>
    <row r="7033" spans="1:7" ht="33.75">
      <c r="A7033" s="366" t="str">
        <f t="shared" si="109"/>
        <v>SINAPI 100665</v>
      </c>
      <c r="B7033" s="367" t="s">
        <v>8324</v>
      </c>
      <c r="C7033" s="367" t="s">
        <v>23250</v>
      </c>
      <c r="D7033" s="368" t="s">
        <v>23251</v>
      </c>
      <c r="E7033" s="367" t="s">
        <v>8464</v>
      </c>
      <c r="F7033" s="367" t="s">
        <v>23252</v>
      </c>
      <c r="G7033" s="367" t="s">
        <v>23253</v>
      </c>
    </row>
    <row r="7034" spans="1:7" ht="33.75">
      <c r="A7034" s="366" t="str">
        <f t="shared" si="109"/>
        <v>SINAPI 100666</v>
      </c>
      <c r="B7034" s="367" t="s">
        <v>8324</v>
      </c>
      <c r="C7034" s="367" t="s">
        <v>23254</v>
      </c>
      <c r="D7034" s="368" t="s">
        <v>23255</v>
      </c>
      <c r="E7034" s="367" t="s">
        <v>8464</v>
      </c>
      <c r="F7034" s="367" t="s">
        <v>23256</v>
      </c>
      <c r="G7034" s="367" t="s">
        <v>23257</v>
      </c>
    </row>
    <row r="7035" spans="1:7" ht="33.75">
      <c r="A7035" s="366" t="str">
        <f t="shared" si="109"/>
        <v>SINAPI 100667</v>
      </c>
      <c r="B7035" s="367" t="s">
        <v>8324</v>
      </c>
      <c r="C7035" s="367" t="s">
        <v>23258</v>
      </c>
      <c r="D7035" s="368" t="s">
        <v>23259</v>
      </c>
      <c r="E7035" s="367" t="s">
        <v>8464</v>
      </c>
      <c r="F7035" s="367" t="s">
        <v>23260</v>
      </c>
      <c r="G7035" s="367" t="s">
        <v>23261</v>
      </c>
    </row>
    <row r="7036" spans="1:7" ht="22.5">
      <c r="A7036" s="366" t="str">
        <f t="shared" si="109"/>
        <v>SINAPI 100668</v>
      </c>
      <c r="B7036" s="367" t="s">
        <v>8324</v>
      </c>
      <c r="C7036" s="367" t="s">
        <v>23262</v>
      </c>
      <c r="D7036" s="368" t="s">
        <v>23263</v>
      </c>
      <c r="E7036" s="367" t="s">
        <v>8464</v>
      </c>
      <c r="F7036" s="367" t="s">
        <v>23264</v>
      </c>
      <c r="G7036" s="367" t="s">
        <v>23265</v>
      </c>
    </row>
    <row r="7037" spans="1:7" ht="33.75">
      <c r="A7037" s="366" t="str">
        <f t="shared" si="109"/>
        <v>SINAPI 100669</v>
      </c>
      <c r="B7037" s="367" t="s">
        <v>8324</v>
      </c>
      <c r="C7037" s="367" t="s">
        <v>23266</v>
      </c>
      <c r="D7037" s="368" t="s">
        <v>23267</v>
      </c>
      <c r="E7037" s="367" t="s">
        <v>8464</v>
      </c>
      <c r="F7037" s="367" t="s">
        <v>23268</v>
      </c>
      <c r="G7037" s="367" t="s">
        <v>23269</v>
      </c>
    </row>
    <row r="7038" spans="1:7" ht="33.75">
      <c r="A7038" s="366" t="str">
        <f t="shared" si="109"/>
        <v>SINAPI 100670</v>
      </c>
      <c r="B7038" s="367" t="s">
        <v>8324</v>
      </c>
      <c r="C7038" s="367" t="s">
        <v>23270</v>
      </c>
      <c r="D7038" s="368" t="s">
        <v>23271</v>
      </c>
      <c r="E7038" s="367" t="s">
        <v>8464</v>
      </c>
      <c r="F7038" s="367" t="s">
        <v>23272</v>
      </c>
      <c r="G7038" s="367" t="s">
        <v>23273</v>
      </c>
    </row>
    <row r="7039" spans="1:7" ht="33.75">
      <c r="A7039" s="366" t="str">
        <f t="shared" si="109"/>
        <v>SINAPI 100671</v>
      </c>
      <c r="B7039" s="367" t="s">
        <v>8324</v>
      </c>
      <c r="C7039" s="367" t="s">
        <v>23274</v>
      </c>
      <c r="D7039" s="368" t="s">
        <v>23275</v>
      </c>
      <c r="E7039" s="367" t="s">
        <v>8464</v>
      </c>
      <c r="F7039" s="367" t="s">
        <v>23276</v>
      </c>
      <c r="G7039" s="367" t="s">
        <v>23277</v>
      </c>
    </row>
    <row r="7040" spans="1:7" ht="33.75">
      <c r="A7040" s="366" t="str">
        <f t="shared" si="109"/>
        <v>SINAPI 100672</v>
      </c>
      <c r="B7040" s="367" t="s">
        <v>8324</v>
      </c>
      <c r="C7040" s="367" t="s">
        <v>23278</v>
      </c>
      <c r="D7040" s="368" t="s">
        <v>23279</v>
      </c>
      <c r="E7040" s="367" t="s">
        <v>8464</v>
      </c>
      <c r="F7040" s="367" t="s">
        <v>23280</v>
      </c>
      <c r="G7040" s="367" t="s">
        <v>23281</v>
      </c>
    </row>
    <row r="7041" spans="1:7" ht="33.75">
      <c r="A7041" s="366" t="str">
        <f t="shared" si="109"/>
        <v>SINAPI 100673</v>
      </c>
      <c r="B7041" s="367" t="s">
        <v>8324</v>
      </c>
      <c r="C7041" s="367" t="s">
        <v>23282</v>
      </c>
      <c r="D7041" s="368" t="s">
        <v>23283</v>
      </c>
      <c r="E7041" s="367" t="s">
        <v>8464</v>
      </c>
      <c r="F7041" s="367" t="s">
        <v>23284</v>
      </c>
      <c r="G7041" s="367" t="s">
        <v>23285</v>
      </c>
    </row>
    <row r="7042" spans="1:7">
      <c r="A7042" s="366" t="str">
        <f t="shared" si="109"/>
        <v>SINAPI 100701</v>
      </c>
      <c r="B7042" s="367" t="s">
        <v>8324</v>
      </c>
      <c r="C7042" s="367" t="s">
        <v>23286</v>
      </c>
      <c r="D7042" s="368" t="s">
        <v>23287</v>
      </c>
      <c r="E7042" s="367" t="s">
        <v>8464</v>
      </c>
      <c r="F7042" s="367" t="s">
        <v>23288</v>
      </c>
      <c r="G7042" s="367" t="s">
        <v>23289</v>
      </c>
    </row>
    <row r="7043" spans="1:7" ht="22.5">
      <c r="A7043" s="366" t="str">
        <f t="shared" si="109"/>
        <v>SINAPI 94559</v>
      </c>
      <c r="B7043" s="367" t="s">
        <v>8324</v>
      </c>
      <c r="C7043" s="367" t="s">
        <v>23290</v>
      </c>
      <c r="D7043" s="368" t="s">
        <v>23291</v>
      </c>
      <c r="E7043" s="367" t="s">
        <v>8464</v>
      </c>
      <c r="F7043" s="367" t="s">
        <v>23292</v>
      </c>
      <c r="G7043" s="367" t="s">
        <v>23293</v>
      </c>
    </row>
    <row r="7044" spans="1:7" ht="33.75">
      <c r="A7044" s="366" t="str">
        <f t="shared" si="109"/>
        <v>SINAPI 94560</v>
      </c>
      <c r="B7044" s="367" t="s">
        <v>8324</v>
      </c>
      <c r="C7044" s="367" t="s">
        <v>23294</v>
      </c>
      <c r="D7044" s="368" t="s">
        <v>23295</v>
      </c>
      <c r="E7044" s="367" t="s">
        <v>8464</v>
      </c>
      <c r="F7044" s="367" t="s">
        <v>23296</v>
      </c>
      <c r="G7044" s="367" t="s">
        <v>23297</v>
      </c>
    </row>
    <row r="7045" spans="1:7" ht="22.5">
      <c r="A7045" s="366" t="str">
        <f t="shared" si="109"/>
        <v>SINAPI 94562</v>
      </c>
      <c r="B7045" s="367" t="s">
        <v>8324</v>
      </c>
      <c r="C7045" s="367" t="s">
        <v>23298</v>
      </c>
      <c r="D7045" s="368" t="s">
        <v>23299</v>
      </c>
      <c r="E7045" s="367" t="s">
        <v>8464</v>
      </c>
      <c r="F7045" s="367" t="s">
        <v>23300</v>
      </c>
      <c r="G7045" s="367" t="s">
        <v>23301</v>
      </c>
    </row>
    <row r="7046" spans="1:7" ht="33.75">
      <c r="A7046" s="366" t="str">
        <f t="shared" si="109"/>
        <v>SINAPI 94563</v>
      </c>
      <c r="B7046" s="367" t="s">
        <v>8324</v>
      </c>
      <c r="C7046" s="367" t="s">
        <v>23302</v>
      </c>
      <c r="D7046" s="368" t="s">
        <v>23303</v>
      </c>
      <c r="E7046" s="367" t="s">
        <v>8464</v>
      </c>
      <c r="F7046" s="367" t="s">
        <v>23304</v>
      </c>
      <c r="G7046" s="367" t="s">
        <v>23305</v>
      </c>
    </row>
    <row r="7047" spans="1:7">
      <c r="A7047" s="366" t="str">
        <f t="shared" ref="A7047:A7110" si="110">CONCATENAR</f>
        <v>SINAPI 94587</v>
      </c>
      <c r="B7047" s="367" t="s">
        <v>8324</v>
      </c>
      <c r="C7047" s="367" t="s">
        <v>23306</v>
      </c>
      <c r="D7047" s="368" t="s">
        <v>23307</v>
      </c>
      <c r="E7047" s="367" t="s">
        <v>8523</v>
      </c>
      <c r="F7047" s="367" t="s">
        <v>23308</v>
      </c>
      <c r="G7047" s="367" t="s">
        <v>23309</v>
      </c>
    </row>
    <row r="7048" spans="1:7">
      <c r="A7048" s="366" t="str">
        <f t="shared" si="110"/>
        <v>SINAPI 94588</v>
      </c>
      <c r="B7048" s="367" t="s">
        <v>8324</v>
      </c>
      <c r="C7048" s="367" t="s">
        <v>23310</v>
      </c>
      <c r="D7048" s="368" t="s">
        <v>23311</v>
      </c>
      <c r="E7048" s="367" t="s">
        <v>8523</v>
      </c>
      <c r="F7048" s="367" t="s">
        <v>23312</v>
      </c>
      <c r="G7048" s="367" t="s">
        <v>13221</v>
      </c>
    </row>
    <row r="7049" spans="1:7" ht="33.75">
      <c r="A7049" s="366" t="str">
        <f t="shared" si="110"/>
        <v>SINAPI 99837</v>
      </c>
      <c r="B7049" s="367" t="s">
        <v>8324</v>
      </c>
      <c r="C7049" s="367" t="s">
        <v>23313</v>
      </c>
      <c r="D7049" s="368" t="s">
        <v>23314</v>
      </c>
      <c r="E7049" s="367" t="s">
        <v>8523</v>
      </c>
      <c r="F7049" s="367" t="s">
        <v>23315</v>
      </c>
      <c r="G7049" s="367" t="s">
        <v>23316</v>
      </c>
    </row>
    <row r="7050" spans="1:7" ht="33.75">
      <c r="A7050" s="366" t="str">
        <f t="shared" si="110"/>
        <v>SINAPI 99839</v>
      </c>
      <c r="B7050" s="367" t="s">
        <v>8324</v>
      </c>
      <c r="C7050" s="367" t="s">
        <v>23317</v>
      </c>
      <c r="D7050" s="368" t="s">
        <v>23318</v>
      </c>
      <c r="E7050" s="367" t="s">
        <v>8523</v>
      </c>
      <c r="F7050" s="367" t="s">
        <v>23319</v>
      </c>
      <c r="G7050" s="367" t="s">
        <v>23320</v>
      </c>
    </row>
    <row r="7051" spans="1:7" ht="22.5">
      <c r="A7051" s="366" t="str">
        <f t="shared" si="110"/>
        <v>SINAPI 99841</v>
      </c>
      <c r="B7051" s="367" t="s">
        <v>8324</v>
      </c>
      <c r="C7051" s="367" t="s">
        <v>23321</v>
      </c>
      <c r="D7051" s="368" t="s">
        <v>23322</v>
      </c>
      <c r="E7051" s="367" t="s">
        <v>8523</v>
      </c>
      <c r="F7051" s="367" t="s">
        <v>23323</v>
      </c>
      <c r="G7051" s="367" t="s">
        <v>23324</v>
      </c>
    </row>
    <row r="7052" spans="1:7">
      <c r="A7052" s="366" t="str">
        <f t="shared" si="110"/>
        <v>SINAPI 99855</v>
      </c>
      <c r="B7052" s="367" t="s">
        <v>8324</v>
      </c>
      <c r="C7052" s="367" t="s">
        <v>23325</v>
      </c>
      <c r="D7052" s="368" t="s">
        <v>23326</v>
      </c>
      <c r="E7052" s="367" t="s">
        <v>8523</v>
      </c>
      <c r="F7052" s="367" t="s">
        <v>23327</v>
      </c>
      <c r="G7052" s="367" t="s">
        <v>23328</v>
      </c>
    </row>
    <row r="7053" spans="1:7">
      <c r="A7053" s="366" t="str">
        <f t="shared" si="110"/>
        <v>SINAPI 99857</v>
      </c>
      <c r="B7053" s="367" t="s">
        <v>8324</v>
      </c>
      <c r="C7053" s="367" t="s">
        <v>23329</v>
      </c>
      <c r="D7053" s="368" t="s">
        <v>23330</v>
      </c>
      <c r="E7053" s="367" t="s">
        <v>8523</v>
      </c>
      <c r="F7053" s="367" t="s">
        <v>23331</v>
      </c>
      <c r="G7053" s="367" t="s">
        <v>23332</v>
      </c>
    </row>
    <row r="7054" spans="1:7">
      <c r="A7054" s="366" t="str">
        <f t="shared" si="110"/>
        <v>SINAPI 99861</v>
      </c>
      <c r="B7054" s="367" t="s">
        <v>8324</v>
      </c>
      <c r="C7054" s="367" t="s">
        <v>23333</v>
      </c>
      <c r="D7054" s="368" t="s">
        <v>23334</v>
      </c>
      <c r="E7054" s="367" t="s">
        <v>8464</v>
      </c>
      <c r="F7054" s="367" t="s">
        <v>23335</v>
      </c>
      <c r="G7054" s="367" t="s">
        <v>23336</v>
      </c>
    </row>
    <row r="7055" spans="1:7">
      <c r="A7055" s="366" t="str">
        <f t="shared" si="110"/>
        <v>SINAPI 99862</v>
      </c>
      <c r="B7055" s="367" t="s">
        <v>8324</v>
      </c>
      <c r="C7055" s="367" t="s">
        <v>23337</v>
      </c>
      <c r="D7055" s="368" t="s">
        <v>23338</v>
      </c>
      <c r="E7055" s="367" t="s">
        <v>8464</v>
      </c>
      <c r="F7055" s="367" t="s">
        <v>23339</v>
      </c>
      <c r="G7055" s="367" t="s">
        <v>23340</v>
      </c>
    </row>
    <row r="7056" spans="1:7">
      <c r="A7056" s="366" t="str">
        <f t="shared" si="110"/>
        <v>SINAPI 73665</v>
      </c>
      <c r="B7056" s="367" t="s">
        <v>8324</v>
      </c>
      <c r="C7056" s="367" t="s">
        <v>23341</v>
      </c>
      <c r="D7056" s="368" t="s">
        <v>23342</v>
      </c>
      <c r="E7056" s="367" t="s">
        <v>8523</v>
      </c>
      <c r="F7056" s="367" t="s">
        <v>23343</v>
      </c>
      <c r="G7056" s="367" t="s">
        <v>23344</v>
      </c>
    </row>
    <row r="7057" spans="1:7">
      <c r="A7057" s="366" t="str">
        <f t="shared" si="110"/>
        <v>SINAPI 74194/1</v>
      </c>
      <c r="B7057" s="367" t="s">
        <v>8324</v>
      </c>
      <c r="C7057" s="367" t="s">
        <v>23345</v>
      </c>
      <c r="D7057" s="368" t="s">
        <v>23346</v>
      </c>
      <c r="E7057" s="367" t="s">
        <v>8523</v>
      </c>
      <c r="F7057" s="367" t="s">
        <v>23347</v>
      </c>
      <c r="G7057" s="367" t="s">
        <v>23348</v>
      </c>
    </row>
    <row r="7058" spans="1:7">
      <c r="A7058" s="366" t="str">
        <f t="shared" si="110"/>
        <v>SINAPI 90838</v>
      </c>
      <c r="B7058" s="367" t="s">
        <v>8324</v>
      </c>
      <c r="C7058" s="367" t="s">
        <v>23349</v>
      </c>
      <c r="D7058" s="368" t="s">
        <v>23350</v>
      </c>
      <c r="E7058" s="367" t="s">
        <v>8327</v>
      </c>
      <c r="F7058" s="367" t="s">
        <v>23351</v>
      </c>
      <c r="G7058" s="367" t="s">
        <v>23352</v>
      </c>
    </row>
    <row r="7059" spans="1:7" ht="22.5">
      <c r="A7059" s="366" t="str">
        <f t="shared" si="110"/>
        <v>SINAPI 91338</v>
      </c>
      <c r="B7059" s="367" t="s">
        <v>8324</v>
      </c>
      <c r="C7059" s="367" t="s">
        <v>23353</v>
      </c>
      <c r="D7059" s="368" t="s">
        <v>23354</v>
      </c>
      <c r="E7059" s="367" t="s">
        <v>8464</v>
      </c>
      <c r="F7059" s="367" t="s">
        <v>23355</v>
      </c>
      <c r="G7059" s="367" t="s">
        <v>23356</v>
      </c>
    </row>
    <row r="7060" spans="1:7" ht="22.5">
      <c r="A7060" s="366" t="str">
        <f t="shared" si="110"/>
        <v>SINAPI 91341</v>
      </c>
      <c r="B7060" s="367" t="s">
        <v>8324</v>
      </c>
      <c r="C7060" s="367" t="s">
        <v>23357</v>
      </c>
      <c r="D7060" s="368" t="s">
        <v>23358</v>
      </c>
      <c r="E7060" s="367" t="s">
        <v>8464</v>
      </c>
      <c r="F7060" s="367" t="s">
        <v>13691</v>
      </c>
      <c r="G7060" s="367" t="s">
        <v>23359</v>
      </c>
    </row>
    <row r="7061" spans="1:7" ht="22.5">
      <c r="A7061" s="366" t="str">
        <f t="shared" si="110"/>
        <v>SINAPI 94805</v>
      </c>
      <c r="B7061" s="367" t="s">
        <v>8324</v>
      </c>
      <c r="C7061" s="367" t="s">
        <v>23360</v>
      </c>
      <c r="D7061" s="368" t="s">
        <v>23361</v>
      </c>
      <c r="E7061" s="367" t="s">
        <v>8327</v>
      </c>
      <c r="F7061" s="367" t="s">
        <v>23362</v>
      </c>
      <c r="G7061" s="367" t="s">
        <v>23363</v>
      </c>
    </row>
    <row r="7062" spans="1:7" ht="22.5">
      <c r="A7062" s="366" t="str">
        <f t="shared" si="110"/>
        <v>SINAPI 94806</v>
      </c>
      <c r="B7062" s="367" t="s">
        <v>8324</v>
      </c>
      <c r="C7062" s="367" t="s">
        <v>23364</v>
      </c>
      <c r="D7062" s="368" t="s">
        <v>23365</v>
      </c>
      <c r="E7062" s="367" t="s">
        <v>8327</v>
      </c>
      <c r="F7062" s="367" t="s">
        <v>23366</v>
      </c>
      <c r="G7062" s="367" t="s">
        <v>23367</v>
      </c>
    </row>
    <row r="7063" spans="1:7" ht="22.5">
      <c r="A7063" s="366" t="str">
        <f t="shared" si="110"/>
        <v>SINAPI 94807</v>
      </c>
      <c r="B7063" s="367" t="s">
        <v>8324</v>
      </c>
      <c r="C7063" s="367" t="s">
        <v>23368</v>
      </c>
      <c r="D7063" s="368" t="s">
        <v>23369</v>
      </c>
      <c r="E7063" s="367" t="s">
        <v>8327</v>
      </c>
      <c r="F7063" s="367" t="s">
        <v>23370</v>
      </c>
      <c r="G7063" s="367" t="s">
        <v>23371</v>
      </c>
    </row>
    <row r="7064" spans="1:7" ht="22.5">
      <c r="A7064" s="366" t="str">
        <f t="shared" si="110"/>
        <v>SINAPI 100702</v>
      </c>
      <c r="B7064" s="367" t="s">
        <v>8324</v>
      </c>
      <c r="C7064" s="367" t="s">
        <v>23372</v>
      </c>
      <c r="D7064" s="368" t="s">
        <v>23373</v>
      </c>
      <c r="E7064" s="367" t="s">
        <v>8464</v>
      </c>
      <c r="F7064" s="367" t="s">
        <v>23374</v>
      </c>
      <c r="G7064" s="367" t="s">
        <v>23375</v>
      </c>
    </row>
    <row r="7065" spans="1:7" ht="22.5">
      <c r="A7065" s="366" t="str">
        <f t="shared" si="110"/>
        <v>SINAPI 84885</v>
      </c>
      <c r="B7065" s="367" t="s">
        <v>8324</v>
      </c>
      <c r="C7065" s="367" t="s">
        <v>23376</v>
      </c>
      <c r="D7065" s="368" t="s">
        <v>23377</v>
      </c>
      <c r="E7065" s="367" t="s">
        <v>8327</v>
      </c>
      <c r="F7065" s="367" t="s">
        <v>23378</v>
      </c>
      <c r="G7065" s="367" t="s">
        <v>23379</v>
      </c>
    </row>
    <row r="7066" spans="1:7">
      <c r="A7066" s="366" t="str">
        <f t="shared" si="110"/>
        <v>SINAPI 84886</v>
      </c>
      <c r="B7066" s="367" t="s">
        <v>8324</v>
      </c>
      <c r="C7066" s="367" t="s">
        <v>23380</v>
      </c>
      <c r="D7066" s="368" t="s">
        <v>23381</v>
      </c>
      <c r="E7066" s="367" t="s">
        <v>8327</v>
      </c>
      <c r="F7066" s="367" t="s">
        <v>23382</v>
      </c>
      <c r="G7066" s="367" t="s">
        <v>23383</v>
      </c>
    </row>
    <row r="7067" spans="1:7">
      <c r="A7067" s="366" t="str">
        <f t="shared" si="110"/>
        <v>SINAPI 100703</v>
      </c>
      <c r="B7067" s="367" t="s">
        <v>8324</v>
      </c>
      <c r="C7067" s="367" t="s">
        <v>23384</v>
      </c>
      <c r="D7067" s="368" t="s">
        <v>23385</v>
      </c>
      <c r="E7067" s="367" t="s">
        <v>8327</v>
      </c>
      <c r="F7067" s="367" t="s">
        <v>23386</v>
      </c>
      <c r="G7067" s="367" t="s">
        <v>10015</v>
      </c>
    </row>
    <row r="7068" spans="1:7">
      <c r="A7068" s="366" t="str">
        <f t="shared" si="110"/>
        <v>SINAPI 100704</v>
      </c>
      <c r="B7068" s="367" t="s">
        <v>8324</v>
      </c>
      <c r="C7068" s="367" t="s">
        <v>23387</v>
      </c>
      <c r="D7068" s="368" t="s">
        <v>23388</v>
      </c>
      <c r="E7068" s="367" t="s">
        <v>8327</v>
      </c>
      <c r="F7068" s="367" t="s">
        <v>23389</v>
      </c>
      <c r="G7068" s="367" t="s">
        <v>23390</v>
      </c>
    </row>
    <row r="7069" spans="1:7">
      <c r="A7069" s="366" t="str">
        <f t="shared" si="110"/>
        <v>SINAPI 100705</v>
      </c>
      <c r="B7069" s="367" t="s">
        <v>8324</v>
      </c>
      <c r="C7069" s="367" t="s">
        <v>23391</v>
      </c>
      <c r="D7069" s="368" t="s">
        <v>23392</v>
      </c>
      <c r="E7069" s="367" t="s">
        <v>8327</v>
      </c>
      <c r="F7069" s="367" t="s">
        <v>23393</v>
      </c>
      <c r="G7069" s="367" t="s">
        <v>23394</v>
      </c>
    </row>
    <row r="7070" spans="1:7">
      <c r="A7070" s="366" t="str">
        <f t="shared" si="110"/>
        <v>SINAPI 100706</v>
      </c>
      <c r="B7070" s="367" t="s">
        <v>8324</v>
      </c>
      <c r="C7070" s="367" t="s">
        <v>23395</v>
      </c>
      <c r="D7070" s="368" t="s">
        <v>23396</v>
      </c>
      <c r="E7070" s="367" t="s">
        <v>8327</v>
      </c>
      <c r="F7070" s="367" t="s">
        <v>23397</v>
      </c>
      <c r="G7070" s="367" t="s">
        <v>23398</v>
      </c>
    </row>
    <row r="7071" spans="1:7">
      <c r="A7071" s="366" t="str">
        <f t="shared" si="110"/>
        <v>SINAPI 100707</v>
      </c>
      <c r="B7071" s="367" t="s">
        <v>8324</v>
      </c>
      <c r="C7071" s="367" t="s">
        <v>23399</v>
      </c>
      <c r="D7071" s="368" t="s">
        <v>23400</v>
      </c>
      <c r="E7071" s="367" t="s">
        <v>8327</v>
      </c>
      <c r="F7071" s="367" t="s">
        <v>23401</v>
      </c>
      <c r="G7071" s="367" t="s">
        <v>23402</v>
      </c>
    </row>
    <row r="7072" spans="1:7">
      <c r="A7072" s="366" t="str">
        <f t="shared" si="110"/>
        <v>SINAPI 100708</v>
      </c>
      <c r="B7072" s="367" t="s">
        <v>8324</v>
      </c>
      <c r="C7072" s="367" t="s">
        <v>23403</v>
      </c>
      <c r="D7072" s="368" t="s">
        <v>23404</v>
      </c>
      <c r="E7072" s="367" t="s">
        <v>8327</v>
      </c>
      <c r="F7072" s="367" t="s">
        <v>23405</v>
      </c>
      <c r="G7072" s="367" t="s">
        <v>23344</v>
      </c>
    </row>
    <row r="7073" spans="1:7" ht="22.5">
      <c r="A7073" s="366" t="str">
        <f t="shared" si="110"/>
        <v>SINAPI 100709</v>
      </c>
      <c r="B7073" s="367" t="s">
        <v>8324</v>
      </c>
      <c r="C7073" s="367" t="s">
        <v>23406</v>
      </c>
      <c r="D7073" s="368" t="s">
        <v>23407</v>
      </c>
      <c r="E7073" s="367" t="s">
        <v>8327</v>
      </c>
      <c r="F7073" s="367" t="s">
        <v>23408</v>
      </c>
      <c r="G7073" s="367" t="s">
        <v>12015</v>
      </c>
    </row>
    <row r="7074" spans="1:7">
      <c r="A7074" s="366" t="str">
        <f t="shared" si="110"/>
        <v>SINAPI 100710</v>
      </c>
      <c r="B7074" s="367" t="s">
        <v>8324</v>
      </c>
      <c r="C7074" s="367" t="s">
        <v>23409</v>
      </c>
      <c r="D7074" s="368" t="s">
        <v>23410</v>
      </c>
      <c r="E7074" s="367" t="s">
        <v>8327</v>
      </c>
      <c r="F7074" s="367" t="s">
        <v>23411</v>
      </c>
      <c r="G7074" s="367" t="s">
        <v>23412</v>
      </c>
    </row>
    <row r="7075" spans="1:7">
      <c r="A7075" s="366" t="str">
        <f t="shared" si="110"/>
        <v>SINAPI 72116</v>
      </c>
      <c r="B7075" s="367" t="s">
        <v>8324</v>
      </c>
      <c r="C7075" s="367" t="s">
        <v>23413</v>
      </c>
      <c r="D7075" s="368" t="s">
        <v>23414</v>
      </c>
      <c r="E7075" s="367" t="s">
        <v>8464</v>
      </c>
      <c r="F7075" s="367" t="s">
        <v>23412</v>
      </c>
      <c r="G7075" s="367" t="s">
        <v>15030</v>
      </c>
    </row>
    <row r="7076" spans="1:7">
      <c r="A7076" s="366" t="str">
        <f t="shared" si="110"/>
        <v>SINAPI 72117</v>
      </c>
      <c r="B7076" s="367" t="s">
        <v>8324</v>
      </c>
      <c r="C7076" s="367" t="s">
        <v>23415</v>
      </c>
      <c r="D7076" s="368" t="s">
        <v>23416</v>
      </c>
      <c r="E7076" s="367" t="s">
        <v>8464</v>
      </c>
      <c r="F7076" s="367" t="s">
        <v>23417</v>
      </c>
      <c r="G7076" s="367" t="s">
        <v>13943</v>
      </c>
    </row>
    <row r="7077" spans="1:7">
      <c r="A7077" s="366" t="str">
        <f t="shared" si="110"/>
        <v>SINAPI 72118</v>
      </c>
      <c r="B7077" s="367" t="s">
        <v>8324</v>
      </c>
      <c r="C7077" s="367" t="s">
        <v>23418</v>
      </c>
      <c r="D7077" s="368" t="s">
        <v>23419</v>
      </c>
      <c r="E7077" s="367" t="s">
        <v>8464</v>
      </c>
      <c r="F7077" s="367" t="s">
        <v>23420</v>
      </c>
      <c r="G7077" s="367" t="s">
        <v>23421</v>
      </c>
    </row>
    <row r="7078" spans="1:7">
      <c r="A7078" s="366" t="str">
        <f t="shared" si="110"/>
        <v>SINAPI 72119</v>
      </c>
      <c r="B7078" s="367" t="s">
        <v>8324</v>
      </c>
      <c r="C7078" s="367" t="s">
        <v>23422</v>
      </c>
      <c r="D7078" s="368" t="s">
        <v>23423</v>
      </c>
      <c r="E7078" s="367" t="s">
        <v>8464</v>
      </c>
      <c r="F7078" s="367" t="s">
        <v>23424</v>
      </c>
      <c r="G7078" s="367" t="s">
        <v>23425</v>
      </c>
    </row>
    <row r="7079" spans="1:7">
      <c r="A7079" s="366" t="str">
        <f t="shared" si="110"/>
        <v>SINAPI 72120</v>
      </c>
      <c r="B7079" s="367" t="s">
        <v>8324</v>
      </c>
      <c r="C7079" s="367" t="s">
        <v>23426</v>
      </c>
      <c r="D7079" s="368" t="s">
        <v>23427</v>
      </c>
      <c r="E7079" s="367" t="s">
        <v>8464</v>
      </c>
      <c r="F7079" s="367" t="s">
        <v>23428</v>
      </c>
      <c r="G7079" s="367" t="s">
        <v>23429</v>
      </c>
    </row>
    <row r="7080" spans="1:7">
      <c r="A7080" s="366" t="str">
        <f t="shared" si="110"/>
        <v>SINAPI 72122</v>
      </c>
      <c r="B7080" s="367" t="s">
        <v>8324</v>
      </c>
      <c r="C7080" s="367" t="s">
        <v>23430</v>
      </c>
      <c r="D7080" s="368" t="s">
        <v>23431</v>
      </c>
      <c r="E7080" s="367" t="s">
        <v>8464</v>
      </c>
      <c r="F7080" s="367" t="s">
        <v>15285</v>
      </c>
      <c r="G7080" s="367" t="s">
        <v>23432</v>
      </c>
    </row>
    <row r="7081" spans="1:7">
      <c r="A7081" s="366" t="str">
        <f t="shared" si="110"/>
        <v>SINAPI 72123</v>
      </c>
      <c r="B7081" s="367" t="s">
        <v>8324</v>
      </c>
      <c r="C7081" s="367" t="s">
        <v>23433</v>
      </c>
      <c r="D7081" s="368" t="s">
        <v>23434</v>
      </c>
      <c r="E7081" s="367" t="s">
        <v>8464</v>
      </c>
      <c r="F7081" s="367" t="s">
        <v>23435</v>
      </c>
      <c r="G7081" s="367" t="s">
        <v>23436</v>
      </c>
    </row>
    <row r="7082" spans="1:7">
      <c r="A7082" s="366" t="str">
        <f t="shared" si="110"/>
        <v>SINAPI 73838/1</v>
      </c>
      <c r="B7082" s="367" t="s">
        <v>8324</v>
      </c>
      <c r="C7082" s="367" t="s">
        <v>23437</v>
      </c>
      <c r="D7082" s="368" t="s">
        <v>23438</v>
      </c>
      <c r="E7082" s="367" t="s">
        <v>8327</v>
      </c>
      <c r="F7082" s="367" t="s">
        <v>23439</v>
      </c>
      <c r="G7082" s="367" t="s">
        <v>23440</v>
      </c>
    </row>
    <row r="7083" spans="1:7">
      <c r="A7083" s="366" t="str">
        <f t="shared" si="110"/>
        <v>SINAPI 74125/1</v>
      </c>
      <c r="B7083" s="367" t="s">
        <v>8324</v>
      </c>
      <c r="C7083" s="367" t="s">
        <v>23441</v>
      </c>
      <c r="D7083" s="368" t="s">
        <v>23442</v>
      </c>
      <c r="E7083" s="367" t="s">
        <v>8464</v>
      </c>
      <c r="F7083" s="367" t="s">
        <v>23443</v>
      </c>
      <c r="G7083" s="367" t="s">
        <v>23444</v>
      </c>
    </row>
    <row r="7084" spans="1:7">
      <c r="A7084" s="366" t="str">
        <f t="shared" si="110"/>
        <v>SINAPI 74125/2</v>
      </c>
      <c r="B7084" s="367" t="s">
        <v>8324</v>
      </c>
      <c r="C7084" s="367" t="s">
        <v>23445</v>
      </c>
      <c r="D7084" s="368" t="s">
        <v>23446</v>
      </c>
      <c r="E7084" s="367" t="s">
        <v>8464</v>
      </c>
      <c r="F7084" s="367" t="s">
        <v>23447</v>
      </c>
      <c r="G7084" s="367" t="s">
        <v>23448</v>
      </c>
    </row>
    <row r="7085" spans="1:7">
      <c r="A7085" s="366" t="str">
        <f t="shared" si="110"/>
        <v>SINAPI 84957</v>
      </c>
      <c r="B7085" s="367" t="s">
        <v>8324</v>
      </c>
      <c r="C7085" s="367" t="s">
        <v>23449</v>
      </c>
      <c r="D7085" s="368" t="s">
        <v>23450</v>
      </c>
      <c r="E7085" s="367" t="s">
        <v>8464</v>
      </c>
      <c r="F7085" s="367" t="s">
        <v>23451</v>
      </c>
      <c r="G7085" s="367" t="s">
        <v>23452</v>
      </c>
    </row>
    <row r="7086" spans="1:7">
      <c r="A7086" s="366" t="str">
        <f t="shared" si="110"/>
        <v>SINAPI 84959</v>
      </c>
      <c r="B7086" s="367" t="s">
        <v>8324</v>
      </c>
      <c r="C7086" s="367" t="s">
        <v>23453</v>
      </c>
      <c r="D7086" s="368" t="s">
        <v>23454</v>
      </c>
      <c r="E7086" s="367" t="s">
        <v>8464</v>
      </c>
      <c r="F7086" s="367" t="s">
        <v>23455</v>
      </c>
      <c r="G7086" s="367" t="s">
        <v>23456</v>
      </c>
    </row>
    <row r="7087" spans="1:7">
      <c r="A7087" s="366" t="str">
        <f t="shared" si="110"/>
        <v>SINAPI 85001</v>
      </c>
      <c r="B7087" s="367" t="s">
        <v>8324</v>
      </c>
      <c r="C7087" s="367" t="s">
        <v>23457</v>
      </c>
      <c r="D7087" s="368" t="s">
        <v>23458</v>
      </c>
      <c r="E7087" s="367" t="s">
        <v>8464</v>
      </c>
      <c r="F7087" s="367" t="s">
        <v>23459</v>
      </c>
      <c r="G7087" s="367" t="s">
        <v>23460</v>
      </c>
    </row>
    <row r="7088" spans="1:7">
      <c r="A7088" s="366" t="str">
        <f t="shared" si="110"/>
        <v>SINAPI 85002</v>
      </c>
      <c r="B7088" s="367" t="s">
        <v>8324</v>
      </c>
      <c r="C7088" s="367" t="s">
        <v>23461</v>
      </c>
      <c r="D7088" s="368" t="s">
        <v>23462</v>
      </c>
      <c r="E7088" s="367" t="s">
        <v>8464</v>
      </c>
      <c r="F7088" s="367" t="s">
        <v>23463</v>
      </c>
      <c r="G7088" s="367" t="s">
        <v>23464</v>
      </c>
    </row>
    <row r="7089" spans="1:7">
      <c r="A7089" s="366" t="str">
        <f t="shared" si="110"/>
        <v>SINAPI 85004</v>
      </c>
      <c r="B7089" s="367" t="s">
        <v>8324</v>
      </c>
      <c r="C7089" s="367" t="s">
        <v>23465</v>
      </c>
      <c r="D7089" s="368" t="s">
        <v>23466</v>
      </c>
      <c r="E7089" s="367" t="s">
        <v>8464</v>
      </c>
      <c r="F7089" s="367" t="s">
        <v>23467</v>
      </c>
      <c r="G7089" s="367" t="s">
        <v>23468</v>
      </c>
    </row>
    <row r="7090" spans="1:7">
      <c r="A7090" s="366" t="str">
        <f t="shared" si="110"/>
        <v>SINAPI 85005</v>
      </c>
      <c r="B7090" s="367" t="s">
        <v>8324</v>
      </c>
      <c r="C7090" s="367" t="s">
        <v>23469</v>
      </c>
      <c r="D7090" s="368" t="s">
        <v>23470</v>
      </c>
      <c r="E7090" s="367" t="s">
        <v>8464</v>
      </c>
      <c r="F7090" s="367" t="s">
        <v>23471</v>
      </c>
      <c r="G7090" s="367" t="s">
        <v>23472</v>
      </c>
    </row>
    <row r="7091" spans="1:7" ht="22.5">
      <c r="A7091" s="366" t="str">
        <f t="shared" si="110"/>
        <v>SINAPI 94569</v>
      </c>
      <c r="B7091" s="367" t="s">
        <v>8324</v>
      </c>
      <c r="C7091" s="367" t="s">
        <v>23473</v>
      </c>
      <c r="D7091" s="368" t="s">
        <v>23474</v>
      </c>
      <c r="E7091" s="367" t="s">
        <v>8464</v>
      </c>
      <c r="F7091" s="367" t="s">
        <v>23475</v>
      </c>
      <c r="G7091" s="367" t="s">
        <v>23476</v>
      </c>
    </row>
    <row r="7092" spans="1:7" ht="22.5">
      <c r="A7092" s="366" t="str">
        <f t="shared" si="110"/>
        <v>SINAPI 94570</v>
      </c>
      <c r="B7092" s="367" t="s">
        <v>8324</v>
      </c>
      <c r="C7092" s="367" t="s">
        <v>23477</v>
      </c>
      <c r="D7092" s="368" t="s">
        <v>23478</v>
      </c>
      <c r="E7092" s="367" t="s">
        <v>8464</v>
      </c>
      <c r="F7092" s="367" t="s">
        <v>23479</v>
      </c>
      <c r="G7092" s="367" t="s">
        <v>23480</v>
      </c>
    </row>
    <row r="7093" spans="1:7" ht="22.5">
      <c r="A7093" s="366" t="str">
        <f t="shared" si="110"/>
        <v>SINAPI 94572</v>
      </c>
      <c r="B7093" s="367" t="s">
        <v>8324</v>
      </c>
      <c r="C7093" s="367" t="s">
        <v>23481</v>
      </c>
      <c r="D7093" s="368" t="s">
        <v>23482</v>
      </c>
      <c r="E7093" s="367" t="s">
        <v>8464</v>
      </c>
      <c r="F7093" s="367" t="s">
        <v>23483</v>
      </c>
      <c r="G7093" s="367" t="s">
        <v>23484</v>
      </c>
    </row>
    <row r="7094" spans="1:7" ht="22.5">
      <c r="A7094" s="366" t="str">
        <f t="shared" si="110"/>
        <v>SINAPI 94573</v>
      </c>
      <c r="B7094" s="367" t="s">
        <v>8324</v>
      </c>
      <c r="C7094" s="367" t="s">
        <v>23485</v>
      </c>
      <c r="D7094" s="368" t="s">
        <v>23486</v>
      </c>
      <c r="E7094" s="367" t="s">
        <v>8464</v>
      </c>
      <c r="F7094" s="367" t="s">
        <v>23487</v>
      </c>
      <c r="G7094" s="367" t="s">
        <v>23488</v>
      </c>
    </row>
    <row r="7095" spans="1:7" ht="33.75">
      <c r="A7095" s="366" t="str">
        <f t="shared" si="110"/>
        <v>SINAPI 94580</v>
      </c>
      <c r="B7095" s="367" t="s">
        <v>8324</v>
      </c>
      <c r="C7095" s="367" t="s">
        <v>23489</v>
      </c>
      <c r="D7095" s="368" t="s">
        <v>23490</v>
      </c>
      <c r="E7095" s="367" t="s">
        <v>8464</v>
      </c>
      <c r="F7095" s="367" t="s">
        <v>23491</v>
      </c>
      <c r="G7095" s="367" t="s">
        <v>23492</v>
      </c>
    </row>
    <row r="7096" spans="1:7" ht="22.5">
      <c r="A7096" s="366" t="str">
        <f t="shared" si="110"/>
        <v>SINAPI 100674</v>
      </c>
      <c r="B7096" s="367" t="s">
        <v>8324</v>
      </c>
      <c r="C7096" s="367" t="s">
        <v>23493</v>
      </c>
      <c r="D7096" s="368" t="s">
        <v>23494</v>
      </c>
      <c r="E7096" s="367" t="s">
        <v>8464</v>
      </c>
      <c r="F7096" s="367" t="s">
        <v>23495</v>
      </c>
      <c r="G7096" s="367" t="s">
        <v>23496</v>
      </c>
    </row>
    <row r="7097" spans="1:7" ht="22.5">
      <c r="A7097" s="366" t="str">
        <f t="shared" si="110"/>
        <v>SINAPI 97751</v>
      </c>
      <c r="B7097" s="367" t="s">
        <v>8324</v>
      </c>
      <c r="C7097" s="367" t="s">
        <v>23497</v>
      </c>
      <c r="D7097" s="368" t="s">
        <v>23498</v>
      </c>
      <c r="E7097" s="367" t="s">
        <v>8879</v>
      </c>
      <c r="F7097" s="367" t="s">
        <v>23499</v>
      </c>
      <c r="G7097" s="367" t="s">
        <v>23500</v>
      </c>
    </row>
    <row r="7098" spans="1:7" ht="22.5">
      <c r="A7098" s="366" t="str">
        <f t="shared" si="110"/>
        <v>SINAPI 97752</v>
      </c>
      <c r="B7098" s="367" t="s">
        <v>8324</v>
      </c>
      <c r="C7098" s="367" t="s">
        <v>23501</v>
      </c>
      <c r="D7098" s="368" t="s">
        <v>23502</v>
      </c>
      <c r="E7098" s="367" t="s">
        <v>8879</v>
      </c>
      <c r="F7098" s="367" t="s">
        <v>23503</v>
      </c>
      <c r="G7098" s="367" t="s">
        <v>23504</v>
      </c>
    </row>
    <row r="7099" spans="1:7" ht="22.5">
      <c r="A7099" s="366" t="str">
        <f t="shared" si="110"/>
        <v>SINAPI 97753</v>
      </c>
      <c r="B7099" s="367" t="s">
        <v>8324</v>
      </c>
      <c r="C7099" s="367" t="s">
        <v>23505</v>
      </c>
      <c r="D7099" s="368" t="s">
        <v>23506</v>
      </c>
      <c r="E7099" s="367" t="s">
        <v>8879</v>
      </c>
      <c r="F7099" s="367" t="s">
        <v>23507</v>
      </c>
      <c r="G7099" s="367" t="s">
        <v>23508</v>
      </c>
    </row>
    <row r="7100" spans="1:7" ht="22.5">
      <c r="A7100" s="366" t="str">
        <f t="shared" si="110"/>
        <v>SINAPI 97754</v>
      </c>
      <c r="B7100" s="367" t="s">
        <v>8324</v>
      </c>
      <c r="C7100" s="367" t="s">
        <v>23509</v>
      </c>
      <c r="D7100" s="368" t="s">
        <v>23510</v>
      </c>
      <c r="E7100" s="367" t="s">
        <v>8879</v>
      </c>
      <c r="F7100" s="367" t="s">
        <v>23511</v>
      </c>
      <c r="G7100" s="367" t="s">
        <v>23512</v>
      </c>
    </row>
    <row r="7101" spans="1:7" ht="22.5">
      <c r="A7101" s="366" t="str">
        <f t="shared" si="110"/>
        <v>SINAPI 97755</v>
      </c>
      <c r="B7101" s="367" t="s">
        <v>8324</v>
      </c>
      <c r="C7101" s="367" t="s">
        <v>23513</v>
      </c>
      <c r="D7101" s="368" t="s">
        <v>23514</v>
      </c>
      <c r="E7101" s="367" t="s">
        <v>8879</v>
      </c>
      <c r="F7101" s="367" t="s">
        <v>23515</v>
      </c>
      <c r="G7101" s="367" t="s">
        <v>23516</v>
      </c>
    </row>
    <row r="7102" spans="1:7" ht="22.5">
      <c r="A7102" s="366" t="str">
        <f t="shared" si="110"/>
        <v>SINAPI 97756</v>
      </c>
      <c r="B7102" s="367" t="s">
        <v>8324</v>
      </c>
      <c r="C7102" s="367" t="s">
        <v>23517</v>
      </c>
      <c r="D7102" s="368" t="s">
        <v>23518</v>
      </c>
      <c r="E7102" s="367" t="s">
        <v>8879</v>
      </c>
      <c r="F7102" s="367" t="s">
        <v>23519</v>
      </c>
      <c r="G7102" s="367" t="s">
        <v>23520</v>
      </c>
    </row>
    <row r="7103" spans="1:7" ht="33.75">
      <c r="A7103" s="366" t="str">
        <f t="shared" si="110"/>
        <v>SINAPI 97757</v>
      </c>
      <c r="B7103" s="367" t="s">
        <v>8324</v>
      </c>
      <c r="C7103" s="367" t="s">
        <v>23521</v>
      </c>
      <c r="D7103" s="368" t="s">
        <v>23522</v>
      </c>
      <c r="E7103" s="367" t="s">
        <v>8879</v>
      </c>
      <c r="F7103" s="367" t="s">
        <v>23523</v>
      </c>
      <c r="G7103" s="367" t="s">
        <v>23524</v>
      </c>
    </row>
    <row r="7104" spans="1:7" ht="33.75">
      <c r="A7104" s="366" t="str">
        <f t="shared" si="110"/>
        <v>SINAPI 97758</v>
      </c>
      <c r="B7104" s="367" t="s">
        <v>8324</v>
      </c>
      <c r="C7104" s="367" t="s">
        <v>23525</v>
      </c>
      <c r="D7104" s="368" t="s">
        <v>23526</v>
      </c>
      <c r="E7104" s="367" t="s">
        <v>8879</v>
      </c>
      <c r="F7104" s="367" t="s">
        <v>23527</v>
      </c>
      <c r="G7104" s="367" t="s">
        <v>23528</v>
      </c>
    </row>
    <row r="7105" spans="1:7" ht="22.5">
      <c r="A7105" s="366" t="str">
        <f t="shared" si="110"/>
        <v>SINAPI 97759</v>
      </c>
      <c r="B7105" s="367" t="s">
        <v>8324</v>
      </c>
      <c r="C7105" s="367" t="s">
        <v>23529</v>
      </c>
      <c r="D7105" s="368" t="s">
        <v>23530</v>
      </c>
      <c r="E7105" s="367" t="s">
        <v>8879</v>
      </c>
      <c r="F7105" s="367" t="s">
        <v>23531</v>
      </c>
      <c r="G7105" s="367" t="s">
        <v>23532</v>
      </c>
    </row>
    <row r="7106" spans="1:7" ht="22.5">
      <c r="A7106" s="366" t="str">
        <f t="shared" si="110"/>
        <v>SINAPI 97760</v>
      </c>
      <c r="B7106" s="367" t="s">
        <v>8324</v>
      </c>
      <c r="C7106" s="367" t="s">
        <v>23533</v>
      </c>
      <c r="D7106" s="368" t="s">
        <v>23534</v>
      </c>
      <c r="E7106" s="367" t="s">
        <v>8879</v>
      </c>
      <c r="F7106" s="367" t="s">
        <v>23535</v>
      </c>
      <c r="G7106" s="367" t="s">
        <v>23536</v>
      </c>
    </row>
    <row r="7107" spans="1:7" ht="22.5">
      <c r="A7107" s="366" t="str">
        <f t="shared" si="110"/>
        <v>SINAPI 97761</v>
      </c>
      <c r="B7107" s="367" t="s">
        <v>8324</v>
      </c>
      <c r="C7107" s="367" t="s">
        <v>23537</v>
      </c>
      <c r="D7107" s="368" t="s">
        <v>23538</v>
      </c>
      <c r="E7107" s="367" t="s">
        <v>8879</v>
      </c>
      <c r="F7107" s="367" t="s">
        <v>23539</v>
      </c>
      <c r="G7107" s="367" t="s">
        <v>23540</v>
      </c>
    </row>
    <row r="7108" spans="1:7" ht="22.5">
      <c r="A7108" s="366" t="str">
        <f t="shared" si="110"/>
        <v>SINAPI 97762</v>
      </c>
      <c r="B7108" s="367" t="s">
        <v>8324</v>
      </c>
      <c r="C7108" s="367" t="s">
        <v>23541</v>
      </c>
      <c r="D7108" s="368" t="s">
        <v>23542</v>
      </c>
      <c r="E7108" s="367" t="s">
        <v>8879</v>
      </c>
      <c r="F7108" s="367" t="s">
        <v>23543</v>
      </c>
      <c r="G7108" s="367" t="s">
        <v>23544</v>
      </c>
    </row>
    <row r="7109" spans="1:7" ht="22.5">
      <c r="A7109" s="366" t="str">
        <f t="shared" si="110"/>
        <v>SINAPI 97763</v>
      </c>
      <c r="B7109" s="367" t="s">
        <v>8324</v>
      </c>
      <c r="C7109" s="367" t="s">
        <v>23545</v>
      </c>
      <c r="D7109" s="368" t="s">
        <v>23546</v>
      </c>
      <c r="E7109" s="367" t="s">
        <v>8879</v>
      </c>
      <c r="F7109" s="367" t="s">
        <v>23547</v>
      </c>
      <c r="G7109" s="367" t="s">
        <v>23548</v>
      </c>
    </row>
    <row r="7110" spans="1:7" ht="22.5">
      <c r="A7110" s="366" t="str">
        <f t="shared" si="110"/>
        <v>SINAPI 97764</v>
      </c>
      <c r="B7110" s="367" t="s">
        <v>8324</v>
      </c>
      <c r="C7110" s="367" t="s">
        <v>23549</v>
      </c>
      <c r="D7110" s="368" t="s">
        <v>23550</v>
      </c>
      <c r="E7110" s="367" t="s">
        <v>8879</v>
      </c>
      <c r="F7110" s="367" t="s">
        <v>23551</v>
      </c>
      <c r="G7110" s="367" t="s">
        <v>23552</v>
      </c>
    </row>
    <row r="7111" spans="1:7" ht="22.5">
      <c r="A7111" s="366" t="str">
        <f t="shared" ref="A7111:A7174" si="111">CONCATENAR</f>
        <v>SINAPI 97765</v>
      </c>
      <c r="B7111" s="367" t="s">
        <v>8324</v>
      </c>
      <c r="C7111" s="367" t="s">
        <v>23553</v>
      </c>
      <c r="D7111" s="368" t="s">
        <v>23554</v>
      </c>
      <c r="E7111" s="367" t="s">
        <v>8879</v>
      </c>
      <c r="F7111" s="367" t="s">
        <v>23555</v>
      </c>
      <c r="G7111" s="367" t="s">
        <v>23556</v>
      </c>
    </row>
    <row r="7112" spans="1:7" ht="22.5">
      <c r="A7112" s="366" t="str">
        <f t="shared" si="111"/>
        <v>SINAPI 97766</v>
      </c>
      <c r="B7112" s="367" t="s">
        <v>8324</v>
      </c>
      <c r="C7112" s="367" t="s">
        <v>23557</v>
      </c>
      <c r="D7112" s="368" t="s">
        <v>23558</v>
      </c>
      <c r="E7112" s="367" t="s">
        <v>8879</v>
      </c>
      <c r="F7112" s="367" t="s">
        <v>23559</v>
      </c>
      <c r="G7112" s="367" t="s">
        <v>23560</v>
      </c>
    </row>
    <row r="7113" spans="1:7" ht="33.75">
      <c r="A7113" s="366" t="str">
        <f t="shared" si="111"/>
        <v>SINAPI 97767</v>
      </c>
      <c r="B7113" s="367" t="s">
        <v>8324</v>
      </c>
      <c r="C7113" s="367" t="s">
        <v>23561</v>
      </c>
      <c r="D7113" s="368" t="s">
        <v>23562</v>
      </c>
      <c r="E7113" s="367" t="s">
        <v>8879</v>
      </c>
      <c r="F7113" s="367" t="s">
        <v>23563</v>
      </c>
      <c r="G7113" s="367" t="s">
        <v>23564</v>
      </c>
    </row>
    <row r="7114" spans="1:7" ht="33.75">
      <c r="A7114" s="366" t="str">
        <f t="shared" si="111"/>
        <v>SINAPI 97768</v>
      </c>
      <c r="B7114" s="367" t="s">
        <v>8324</v>
      </c>
      <c r="C7114" s="367" t="s">
        <v>23565</v>
      </c>
      <c r="D7114" s="368" t="s">
        <v>23566</v>
      </c>
      <c r="E7114" s="367" t="s">
        <v>8879</v>
      </c>
      <c r="F7114" s="367" t="s">
        <v>23567</v>
      </c>
      <c r="G7114" s="367" t="s">
        <v>23568</v>
      </c>
    </row>
    <row r="7115" spans="1:7" ht="33.75">
      <c r="A7115" s="366" t="str">
        <f t="shared" si="111"/>
        <v>SINAPI 97769</v>
      </c>
      <c r="B7115" s="367" t="s">
        <v>8324</v>
      </c>
      <c r="C7115" s="367" t="s">
        <v>23569</v>
      </c>
      <c r="D7115" s="368" t="s">
        <v>23570</v>
      </c>
      <c r="E7115" s="367" t="s">
        <v>8879</v>
      </c>
      <c r="F7115" s="367" t="s">
        <v>23571</v>
      </c>
      <c r="G7115" s="367" t="s">
        <v>23572</v>
      </c>
    </row>
    <row r="7116" spans="1:7" ht="33.75">
      <c r="A7116" s="366" t="str">
        <f t="shared" si="111"/>
        <v>SINAPI 97770</v>
      </c>
      <c r="B7116" s="367" t="s">
        <v>8324</v>
      </c>
      <c r="C7116" s="367" t="s">
        <v>23573</v>
      </c>
      <c r="D7116" s="368" t="s">
        <v>23574</v>
      </c>
      <c r="E7116" s="367" t="s">
        <v>8879</v>
      </c>
      <c r="F7116" s="367" t="s">
        <v>23575</v>
      </c>
      <c r="G7116" s="367" t="s">
        <v>23576</v>
      </c>
    </row>
    <row r="7117" spans="1:7" ht="22.5">
      <c r="A7117" s="366" t="str">
        <f t="shared" si="111"/>
        <v>SINAPI 97771</v>
      </c>
      <c r="B7117" s="367" t="s">
        <v>8324</v>
      </c>
      <c r="C7117" s="367" t="s">
        <v>23577</v>
      </c>
      <c r="D7117" s="368" t="s">
        <v>23578</v>
      </c>
      <c r="E7117" s="367" t="s">
        <v>8879</v>
      </c>
      <c r="F7117" s="367" t="s">
        <v>23579</v>
      </c>
      <c r="G7117" s="367" t="s">
        <v>23580</v>
      </c>
    </row>
    <row r="7118" spans="1:7" ht="22.5">
      <c r="A7118" s="366" t="str">
        <f t="shared" si="111"/>
        <v>SINAPI 97772</v>
      </c>
      <c r="B7118" s="367" t="s">
        <v>8324</v>
      </c>
      <c r="C7118" s="367" t="s">
        <v>23581</v>
      </c>
      <c r="D7118" s="368" t="s">
        <v>23582</v>
      </c>
      <c r="E7118" s="367" t="s">
        <v>8879</v>
      </c>
      <c r="F7118" s="367" t="s">
        <v>23583</v>
      </c>
      <c r="G7118" s="367" t="s">
        <v>23584</v>
      </c>
    </row>
    <row r="7119" spans="1:7" ht="22.5">
      <c r="A7119" s="366" t="str">
        <f t="shared" si="111"/>
        <v>SINAPI 97773</v>
      </c>
      <c r="B7119" s="367" t="s">
        <v>8324</v>
      </c>
      <c r="C7119" s="367" t="s">
        <v>23585</v>
      </c>
      <c r="D7119" s="368" t="s">
        <v>23586</v>
      </c>
      <c r="E7119" s="367" t="s">
        <v>8879</v>
      </c>
      <c r="F7119" s="367" t="s">
        <v>23587</v>
      </c>
      <c r="G7119" s="367" t="s">
        <v>23588</v>
      </c>
    </row>
    <row r="7120" spans="1:7" ht="22.5">
      <c r="A7120" s="366" t="str">
        <f t="shared" si="111"/>
        <v>SINAPI 97774</v>
      </c>
      <c r="B7120" s="367" t="s">
        <v>8324</v>
      </c>
      <c r="C7120" s="367" t="s">
        <v>23589</v>
      </c>
      <c r="D7120" s="368" t="s">
        <v>23590</v>
      </c>
      <c r="E7120" s="367" t="s">
        <v>8879</v>
      </c>
      <c r="F7120" s="367" t="s">
        <v>23591</v>
      </c>
      <c r="G7120" s="367" t="s">
        <v>23592</v>
      </c>
    </row>
    <row r="7121" spans="1:7" ht="33.75">
      <c r="A7121" s="366" t="str">
        <f t="shared" si="111"/>
        <v>SINAPI 97775</v>
      </c>
      <c r="B7121" s="367" t="s">
        <v>8324</v>
      </c>
      <c r="C7121" s="367" t="s">
        <v>23593</v>
      </c>
      <c r="D7121" s="368" t="s">
        <v>23594</v>
      </c>
      <c r="E7121" s="367" t="s">
        <v>8879</v>
      </c>
      <c r="F7121" s="367" t="s">
        <v>23595</v>
      </c>
      <c r="G7121" s="367" t="s">
        <v>23596</v>
      </c>
    </row>
    <row r="7122" spans="1:7" ht="33.75">
      <c r="A7122" s="366" t="str">
        <f t="shared" si="111"/>
        <v>SINAPI 97776</v>
      </c>
      <c r="B7122" s="367" t="s">
        <v>8324</v>
      </c>
      <c r="C7122" s="367" t="s">
        <v>23597</v>
      </c>
      <c r="D7122" s="368" t="s">
        <v>23598</v>
      </c>
      <c r="E7122" s="367" t="s">
        <v>8879</v>
      </c>
      <c r="F7122" s="367" t="s">
        <v>23599</v>
      </c>
      <c r="G7122" s="367" t="s">
        <v>23600</v>
      </c>
    </row>
    <row r="7123" spans="1:7" ht="33.75">
      <c r="A7123" s="366" t="str">
        <f t="shared" si="111"/>
        <v>SINAPI 97777</v>
      </c>
      <c r="B7123" s="367" t="s">
        <v>8324</v>
      </c>
      <c r="C7123" s="367" t="s">
        <v>23601</v>
      </c>
      <c r="D7123" s="368" t="s">
        <v>23602</v>
      </c>
      <c r="E7123" s="367" t="s">
        <v>8879</v>
      </c>
      <c r="F7123" s="367" t="s">
        <v>23603</v>
      </c>
      <c r="G7123" s="367" t="s">
        <v>23604</v>
      </c>
    </row>
    <row r="7124" spans="1:7" ht="33.75">
      <c r="A7124" s="366" t="str">
        <f t="shared" si="111"/>
        <v>SINAPI 97778</v>
      </c>
      <c r="B7124" s="367" t="s">
        <v>8324</v>
      </c>
      <c r="C7124" s="367" t="s">
        <v>23605</v>
      </c>
      <c r="D7124" s="368" t="s">
        <v>23606</v>
      </c>
      <c r="E7124" s="367" t="s">
        <v>8879</v>
      </c>
      <c r="F7124" s="367" t="s">
        <v>23607</v>
      </c>
      <c r="G7124" s="367" t="s">
        <v>23608</v>
      </c>
    </row>
    <row r="7125" spans="1:7" ht="33.75">
      <c r="A7125" s="366" t="str">
        <f t="shared" si="111"/>
        <v>SINAPI 97779</v>
      </c>
      <c r="B7125" s="367" t="s">
        <v>8324</v>
      </c>
      <c r="C7125" s="367" t="s">
        <v>23609</v>
      </c>
      <c r="D7125" s="368" t="s">
        <v>23610</v>
      </c>
      <c r="E7125" s="367" t="s">
        <v>8879</v>
      </c>
      <c r="F7125" s="367" t="s">
        <v>23611</v>
      </c>
      <c r="G7125" s="367" t="s">
        <v>23612</v>
      </c>
    </row>
    <row r="7126" spans="1:7" ht="33.75">
      <c r="A7126" s="366" t="str">
        <f t="shared" si="111"/>
        <v>SINAPI 97780</v>
      </c>
      <c r="B7126" s="367" t="s">
        <v>8324</v>
      </c>
      <c r="C7126" s="367" t="s">
        <v>23613</v>
      </c>
      <c r="D7126" s="368" t="s">
        <v>23614</v>
      </c>
      <c r="E7126" s="367" t="s">
        <v>8879</v>
      </c>
      <c r="F7126" s="367" t="s">
        <v>23615</v>
      </c>
      <c r="G7126" s="367" t="s">
        <v>23616</v>
      </c>
    </row>
    <row r="7127" spans="1:7" ht="33.75">
      <c r="A7127" s="366" t="str">
        <f t="shared" si="111"/>
        <v>SINAPI 97781</v>
      </c>
      <c r="B7127" s="367" t="s">
        <v>8324</v>
      </c>
      <c r="C7127" s="367" t="s">
        <v>23617</v>
      </c>
      <c r="D7127" s="368" t="s">
        <v>23618</v>
      </c>
      <c r="E7127" s="367" t="s">
        <v>8879</v>
      </c>
      <c r="F7127" s="367" t="s">
        <v>23619</v>
      </c>
      <c r="G7127" s="367" t="s">
        <v>23620</v>
      </c>
    </row>
    <row r="7128" spans="1:7" ht="33.75">
      <c r="A7128" s="366" t="str">
        <f t="shared" si="111"/>
        <v>SINAPI 97782</v>
      </c>
      <c r="B7128" s="367" t="s">
        <v>8324</v>
      </c>
      <c r="C7128" s="367" t="s">
        <v>23621</v>
      </c>
      <c r="D7128" s="368" t="s">
        <v>23622</v>
      </c>
      <c r="E7128" s="367" t="s">
        <v>8879</v>
      </c>
      <c r="F7128" s="367" t="s">
        <v>23623</v>
      </c>
      <c r="G7128" s="367" t="s">
        <v>23624</v>
      </c>
    </row>
    <row r="7129" spans="1:7" ht="33.75">
      <c r="A7129" s="366" t="str">
        <f t="shared" si="111"/>
        <v>SINAPI 97783</v>
      </c>
      <c r="B7129" s="367" t="s">
        <v>8324</v>
      </c>
      <c r="C7129" s="367" t="s">
        <v>23625</v>
      </c>
      <c r="D7129" s="368" t="s">
        <v>23626</v>
      </c>
      <c r="E7129" s="367" t="s">
        <v>8879</v>
      </c>
      <c r="F7129" s="367" t="s">
        <v>23627</v>
      </c>
      <c r="G7129" s="367" t="s">
        <v>23628</v>
      </c>
    </row>
    <row r="7130" spans="1:7" ht="33.75">
      <c r="A7130" s="366" t="str">
        <f t="shared" si="111"/>
        <v>SINAPI 97784</v>
      </c>
      <c r="B7130" s="367" t="s">
        <v>8324</v>
      </c>
      <c r="C7130" s="367" t="s">
        <v>23629</v>
      </c>
      <c r="D7130" s="368" t="s">
        <v>23630</v>
      </c>
      <c r="E7130" s="367" t="s">
        <v>8879</v>
      </c>
      <c r="F7130" s="367" t="s">
        <v>23631</v>
      </c>
      <c r="G7130" s="367" t="s">
        <v>23632</v>
      </c>
    </row>
    <row r="7131" spans="1:7" ht="33.75">
      <c r="A7131" s="366" t="str">
        <f t="shared" si="111"/>
        <v>SINAPI 97785</v>
      </c>
      <c r="B7131" s="367" t="s">
        <v>8324</v>
      </c>
      <c r="C7131" s="367" t="s">
        <v>23633</v>
      </c>
      <c r="D7131" s="368" t="s">
        <v>23634</v>
      </c>
      <c r="E7131" s="367" t="s">
        <v>8879</v>
      </c>
      <c r="F7131" s="367" t="s">
        <v>23635</v>
      </c>
      <c r="G7131" s="367" t="s">
        <v>23636</v>
      </c>
    </row>
    <row r="7132" spans="1:7" ht="33.75">
      <c r="A7132" s="366" t="str">
        <f t="shared" si="111"/>
        <v>SINAPI 97786</v>
      </c>
      <c r="B7132" s="367" t="s">
        <v>8324</v>
      </c>
      <c r="C7132" s="367" t="s">
        <v>23637</v>
      </c>
      <c r="D7132" s="368" t="s">
        <v>23638</v>
      </c>
      <c r="E7132" s="367" t="s">
        <v>8879</v>
      </c>
      <c r="F7132" s="367" t="s">
        <v>23639</v>
      </c>
      <c r="G7132" s="367" t="s">
        <v>23640</v>
      </c>
    </row>
    <row r="7133" spans="1:7" ht="33.75">
      <c r="A7133" s="366" t="str">
        <f t="shared" si="111"/>
        <v>SINAPI 97787</v>
      </c>
      <c r="B7133" s="367" t="s">
        <v>8324</v>
      </c>
      <c r="C7133" s="367" t="s">
        <v>23641</v>
      </c>
      <c r="D7133" s="368" t="s">
        <v>23642</v>
      </c>
      <c r="E7133" s="367" t="s">
        <v>8879</v>
      </c>
      <c r="F7133" s="367" t="s">
        <v>23643</v>
      </c>
      <c r="G7133" s="367" t="s">
        <v>23644</v>
      </c>
    </row>
    <row r="7134" spans="1:7" ht="33.75">
      <c r="A7134" s="366" t="str">
        <f t="shared" si="111"/>
        <v>SINAPI 97788</v>
      </c>
      <c r="B7134" s="367" t="s">
        <v>8324</v>
      </c>
      <c r="C7134" s="367" t="s">
        <v>23645</v>
      </c>
      <c r="D7134" s="368" t="s">
        <v>23646</v>
      </c>
      <c r="E7134" s="367" t="s">
        <v>8879</v>
      </c>
      <c r="F7134" s="367" t="s">
        <v>23647</v>
      </c>
      <c r="G7134" s="367" t="s">
        <v>23648</v>
      </c>
    </row>
    <row r="7135" spans="1:7" ht="33.75">
      <c r="A7135" s="366" t="str">
        <f t="shared" si="111"/>
        <v>SINAPI 97789</v>
      </c>
      <c r="B7135" s="367" t="s">
        <v>8324</v>
      </c>
      <c r="C7135" s="367" t="s">
        <v>23649</v>
      </c>
      <c r="D7135" s="368" t="s">
        <v>23650</v>
      </c>
      <c r="E7135" s="367" t="s">
        <v>8879</v>
      </c>
      <c r="F7135" s="367" t="s">
        <v>23651</v>
      </c>
      <c r="G7135" s="367" t="s">
        <v>23652</v>
      </c>
    </row>
    <row r="7136" spans="1:7" ht="33.75">
      <c r="A7136" s="366" t="str">
        <f t="shared" si="111"/>
        <v>SINAPI 97790</v>
      </c>
      <c r="B7136" s="367" t="s">
        <v>8324</v>
      </c>
      <c r="C7136" s="367" t="s">
        <v>23653</v>
      </c>
      <c r="D7136" s="368" t="s">
        <v>23654</v>
      </c>
      <c r="E7136" s="367" t="s">
        <v>8879</v>
      </c>
      <c r="F7136" s="367" t="s">
        <v>23655</v>
      </c>
      <c r="G7136" s="367" t="s">
        <v>23656</v>
      </c>
    </row>
    <row r="7137" spans="1:7" ht="33.75">
      <c r="A7137" s="366" t="str">
        <f t="shared" si="111"/>
        <v>SINAPI 97791</v>
      </c>
      <c r="B7137" s="367" t="s">
        <v>8324</v>
      </c>
      <c r="C7137" s="367" t="s">
        <v>23657</v>
      </c>
      <c r="D7137" s="368" t="s">
        <v>23658</v>
      </c>
      <c r="E7137" s="367" t="s">
        <v>8879</v>
      </c>
      <c r="F7137" s="367" t="s">
        <v>23659</v>
      </c>
      <c r="G7137" s="367" t="s">
        <v>23660</v>
      </c>
    </row>
    <row r="7138" spans="1:7" ht="33.75">
      <c r="A7138" s="366" t="str">
        <f t="shared" si="111"/>
        <v>SINAPI 97792</v>
      </c>
      <c r="B7138" s="367" t="s">
        <v>8324</v>
      </c>
      <c r="C7138" s="367" t="s">
        <v>23661</v>
      </c>
      <c r="D7138" s="368" t="s">
        <v>23662</v>
      </c>
      <c r="E7138" s="367" t="s">
        <v>8879</v>
      </c>
      <c r="F7138" s="367" t="s">
        <v>23663</v>
      </c>
      <c r="G7138" s="367" t="s">
        <v>23664</v>
      </c>
    </row>
    <row r="7139" spans="1:7" ht="33.75">
      <c r="A7139" s="366" t="str">
        <f t="shared" si="111"/>
        <v>SINAPI 97793</v>
      </c>
      <c r="B7139" s="367" t="s">
        <v>8324</v>
      </c>
      <c r="C7139" s="367" t="s">
        <v>23665</v>
      </c>
      <c r="D7139" s="368" t="s">
        <v>23666</v>
      </c>
      <c r="E7139" s="367" t="s">
        <v>8879</v>
      </c>
      <c r="F7139" s="367" t="s">
        <v>23667</v>
      </c>
      <c r="G7139" s="367" t="s">
        <v>23668</v>
      </c>
    </row>
    <row r="7140" spans="1:7" ht="33.75">
      <c r="A7140" s="366" t="str">
        <f t="shared" si="111"/>
        <v>SINAPI 97794</v>
      </c>
      <c r="B7140" s="367" t="s">
        <v>8324</v>
      </c>
      <c r="C7140" s="367" t="s">
        <v>23669</v>
      </c>
      <c r="D7140" s="368" t="s">
        <v>23670</v>
      </c>
      <c r="E7140" s="367" t="s">
        <v>8879</v>
      </c>
      <c r="F7140" s="367" t="s">
        <v>23671</v>
      </c>
      <c r="G7140" s="367" t="s">
        <v>23672</v>
      </c>
    </row>
    <row r="7141" spans="1:7" ht="33.75">
      <c r="A7141" s="366" t="str">
        <f t="shared" si="111"/>
        <v>SINAPI 97795</v>
      </c>
      <c r="B7141" s="367" t="s">
        <v>8324</v>
      </c>
      <c r="C7141" s="367" t="s">
        <v>23673</v>
      </c>
      <c r="D7141" s="368" t="s">
        <v>23674</v>
      </c>
      <c r="E7141" s="367" t="s">
        <v>8879</v>
      </c>
      <c r="F7141" s="367" t="s">
        <v>23675</v>
      </c>
      <c r="G7141" s="367" t="s">
        <v>23676</v>
      </c>
    </row>
    <row r="7142" spans="1:7" ht="33.75">
      <c r="A7142" s="366" t="str">
        <f t="shared" si="111"/>
        <v>SINAPI 97796</v>
      </c>
      <c r="B7142" s="367" t="s">
        <v>8324</v>
      </c>
      <c r="C7142" s="367" t="s">
        <v>23677</v>
      </c>
      <c r="D7142" s="368" t="s">
        <v>23678</v>
      </c>
      <c r="E7142" s="367" t="s">
        <v>8879</v>
      </c>
      <c r="F7142" s="367" t="s">
        <v>23679</v>
      </c>
      <c r="G7142" s="367" t="s">
        <v>23680</v>
      </c>
    </row>
    <row r="7143" spans="1:7" ht="33.75">
      <c r="A7143" s="366" t="str">
        <f t="shared" si="111"/>
        <v>SINAPI 97797</v>
      </c>
      <c r="B7143" s="367" t="s">
        <v>8324</v>
      </c>
      <c r="C7143" s="367" t="s">
        <v>23681</v>
      </c>
      <c r="D7143" s="368" t="s">
        <v>23682</v>
      </c>
      <c r="E7143" s="367" t="s">
        <v>8879</v>
      </c>
      <c r="F7143" s="367" t="s">
        <v>23683</v>
      </c>
      <c r="G7143" s="367" t="s">
        <v>23684</v>
      </c>
    </row>
    <row r="7144" spans="1:7" ht="33.75">
      <c r="A7144" s="366" t="str">
        <f t="shared" si="111"/>
        <v>SINAPI 97798</v>
      </c>
      <c r="B7144" s="367" t="s">
        <v>8324</v>
      </c>
      <c r="C7144" s="367" t="s">
        <v>23685</v>
      </c>
      <c r="D7144" s="368" t="s">
        <v>23686</v>
      </c>
      <c r="E7144" s="367" t="s">
        <v>8879</v>
      </c>
      <c r="F7144" s="367" t="s">
        <v>23687</v>
      </c>
      <c r="G7144" s="367" t="s">
        <v>23688</v>
      </c>
    </row>
    <row r="7145" spans="1:7" ht="22.5">
      <c r="A7145" s="366" t="str">
        <f t="shared" si="111"/>
        <v>SINAPI 97799</v>
      </c>
      <c r="B7145" s="367" t="s">
        <v>8324</v>
      </c>
      <c r="C7145" s="367" t="s">
        <v>23689</v>
      </c>
      <c r="D7145" s="368" t="s">
        <v>23690</v>
      </c>
      <c r="E7145" s="367" t="s">
        <v>8879</v>
      </c>
      <c r="F7145" s="367" t="s">
        <v>23691</v>
      </c>
      <c r="G7145" s="367" t="s">
        <v>23692</v>
      </c>
    </row>
    <row r="7146" spans="1:7" ht="22.5">
      <c r="A7146" s="366" t="str">
        <f t="shared" si="111"/>
        <v>SINAPI 97800</v>
      </c>
      <c r="B7146" s="367" t="s">
        <v>8324</v>
      </c>
      <c r="C7146" s="367" t="s">
        <v>23693</v>
      </c>
      <c r="D7146" s="368" t="s">
        <v>23694</v>
      </c>
      <c r="E7146" s="367" t="s">
        <v>8879</v>
      </c>
      <c r="F7146" s="367" t="s">
        <v>23695</v>
      </c>
      <c r="G7146" s="367" t="s">
        <v>23696</v>
      </c>
    </row>
    <row r="7147" spans="1:7">
      <c r="A7147" s="366" t="str">
        <f t="shared" si="111"/>
        <v>SINAPI 95601</v>
      </c>
      <c r="B7147" s="367" t="s">
        <v>8324</v>
      </c>
      <c r="C7147" s="367" t="s">
        <v>23697</v>
      </c>
      <c r="D7147" s="368" t="s">
        <v>23698</v>
      </c>
      <c r="E7147" s="367" t="s">
        <v>8327</v>
      </c>
      <c r="F7147" s="367" t="s">
        <v>10443</v>
      </c>
      <c r="G7147" s="367" t="s">
        <v>23699</v>
      </c>
    </row>
    <row r="7148" spans="1:7">
      <c r="A7148" s="366" t="str">
        <f t="shared" si="111"/>
        <v>SINAPI 95602</v>
      </c>
      <c r="B7148" s="367" t="s">
        <v>8324</v>
      </c>
      <c r="C7148" s="367" t="s">
        <v>23700</v>
      </c>
      <c r="D7148" s="368" t="s">
        <v>23701</v>
      </c>
      <c r="E7148" s="367" t="s">
        <v>8327</v>
      </c>
      <c r="F7148" s="367" t="s">
        <v>23702</v>
      </c>
      <c r="G7148" s="367" t="s">
        <v>16644</v>
      </c>
    </row>
    <row r="7149" spans="1:7">
      <c r="A7149" s="366" t="str">
        <f t="shared" si="111"/>
        <v>SINAPI 95603</v>
      </c>
      <c r="B7149" s="367" t="s">
        <v>8324</v>
      </c>
      <c r="C7149" s="367" t="s">
        <v>23703</v>
      </c>
      <c r="D7149" s="368" t="s">
        <v>23704</v>
      </c>
      <c r="E7149" s="367" t="s">
        <v>8327</v>
      </c>
      <c r="F7149" s="367" t="s">
        <v>11482</v>
      </c>
      <c r="G7149" s="367" t="s">
        <v>17645</v>
      </c>
    </row>
    <row r="7150" spans="1:7">
      <c r="A7150" s="366" t="str">
        <f t="shared" si="111"/>
        <v>SINAPI 95604</v>
      </c>
      <c r="B7150" s="367" t="s">
        <v>8324</v>
      </c>
      <c r="C7150" s="367" t="s">
        <v>23705</v>
      </c>
      <c r="D7150" s="368" t="s">
        <v>23706</v>
      </c>
      <c r="E7150" s="367" t="s">
        <v>8327</v>
      </c>
      <c r="F7150" s="367" t="s">
        <v>23707</v>
      </c>
      <c r="G7150" s="367" t="s">
        <v>23708</v>
      </c>
    </row>
    <row r="7151" spans="1:7">
      <c r="A7151" s="366" t="str">
        <f t="shared" si="111"/>
        <v>SINAPI 95605</v>
      </c>
      <c r="B7151" s="367" t="s">
        <v>8324</v>
      </c>
      <c r="C7151" s="367" t="s">
        <v>23709</v>
      </c>
      <c r="D7151" s="368" t="s">
        <v>23710</v>
      </c>
      <c r="E7151" s="367" t="s">
        <v>8327</v>
      </c>
      <c r="F7151" s="367" t="s">
        <v>23711</v>
      </c>
      <c r="G7151" s="367" t="s">
        <v>23712</v>
      </c>
    </row>
    <row r="7152" spans="1:7">
      <c r="A7152" s="366" t="str">
        <f t="shared" si="111"/>
        <v>SINAPI 95607</v>
      </c>
      <c r="B7152" s="367" t="s">
        <v>8324</v>
      </c>
      <c r="C7152" s="367" t="s">
        <v>23713</v>
      </c>
      <c r="D7152" s="368" t="s">
        <v>23714</v>
      </c>
      <c r="E7152" s="367" t="s">
        <v>8327</v>
      </c>
      <c r="F7152" s="367" t="s">
        <v>10617</v>
      </c>
      <c r="G7152" s="367" t="s">
        <v>10740</v>
      </c>
    </row>
    <row r="7153" spans="1:7">
      <c r="A7153" s="366" t="str">
        <f t="shared" si="111"/>
        <v>SINAPI 95608</v>
      </c>
      <c r="B7153" s="367" t="s">
        <v>8324</v>
      </c>
      <c r="C7153" s="367" t="s">
        <v>23715</v>
      </c>
      <c r="D7153" s="368" t="s">
        <v>23716</v>
      </c>
      <c r="E7153" s="367" t="s">
        <v>8327</v>
      </c>
      <c r="F7153" s="367" t="s">
        <v>9858</v>
      </c>
      <c r="G7153" s="367" t="s">
        <v>14806</v>
      </c>
    </row>
    <row r="7154" spans="1:7">
      <c r="A7154" s="366" t="str">
        <f t="shared" si="111"/>
        <v>SINAPI 95609</v>
      </c>
      <c r="B7154" s="367" t="s">
        <v>8324</v>
      </c>
      <c r="C7154" s="367" t="s">
        <v>23717</v>
      </c>
      <c r="D7154" s="368" t="s">
        <v>23718</v>
      </c>
      <c r="E7154" s="367" t="s">
        <v>8327</v>
      </c>
      <c r="F7154" s="367" t="s">
        <v>11213</v>
      </c>
      <c r="G7154" s="367" t="s">
        <v>23719</v>
      </c>
    </row>
    <row r="7155" spans="1:7">
      <c r="A7155" s="366" t="str">
        <f t="shared" si="111"/>
        <v>SINAPI 96160</v>
      </c>
      <c r="B7155" s="367" t="s">
        <v>8324</v>
      </c>
      <c r="C7155" s="367" t="s">
        <v>23720</v>
      </c>
      <c r="D7155" s="368" t="s">
        <v>23721</v>
      </c>
      <c r="E7155" s="367" t="s">
        <v>8523</v>
      </c>
      <c r="F7155" s="367" t="s">
        <v>12944</v>
      </c>
      <c r="G7155" s="367" t="s">
        <v>23722</v>
      </c>
    </row>
    <row r="7156" spans="1:7">
      <c r="A7156" s="366" t="str">
        <f t="shared" si="111"/>
        <v>SINAPI 96161</v>
      </c>
      <c r="B7156" s="367" t="s">
        <v>8324</v>
      </c>
      <c r="C7156" s="367" t="s">
        <v>23723</v>
      </c>
      <c r="D7156" s="368" t="s">
        <v>23724</v>
      </c>
      <c r="E7156" s="367" t="s">
        <v>8523</v>
      </c>
      <c r="F7156" s="367" t="s">
        <v>23725</v>
      </c>
      <c r="G7156" s="367" t="s">
        <v>23726</v>
      </c>
    </row>
    <row r="7157" spans="1:7">
      <c r="A7157" s="366" t="str">
        <f t="shared" si="111"/>
        <v>SINAPI 96162</v>
      </c>
      <c r="B7157" s="367" t="s">
        <v>8324</v>
      </c>
      <c r="C7157" s="367" t="s">
        <v>23727</v>
      </c>
      <c r="D7157" s="368" t="s">
        <v>23728</v>
      </c>
      <c r="E7157" s="367" t="s">
        <v>8523</v>
      </c>
      <c r="F7157" s="367" t="s">
        <v>23729</v>
      </c>
      <c r="G7157" s="367" t="s">
        <v>23730</v>
      </c>
    </row>
    <row r="7158" spans="1:7">
      <c r="A7158" s="366" t="str">
        <f t="shared" si="111"/>
        <v>SINAPI 96163</v>
      </c>
      <c r="B7158" s="367" t="s">
        <v>8324</v>
      </c>
      <c r="C7158" s="367" t="s">
        <v>23731</v>
      </c>
      <c r="D7158" s="368" t="s">
        <v>23732</v>
      </c>
      <c r="E7158" s="367" t="s">
        <v>8523</v>
      </c>
      <c r="F7158" s="367" t="s">
        <v>23733</v>
      </c>
      <c r="G7158" s="367" t="s">
        <v>23734</v>
      </c>
    </row>
    <row r="7159" spans="1:7">
      <c r="A7159" s="366" t="str">
        <f t="shared" si="111"/>
        <v>SINAPI 96164</v>
      </c>
      <c r="B7159" s="367" t="s">
        <v>8324</v>
      </c>
      <c r="C7159" s="367" t="s">
        <v>23735</v>
      </c>
      <c r="D7159" s="368" t="s">
        <v>23736</v>
      </c>
      <c r="E7159" s="367" t="s">
        <v>8523</v>
      </c>
      <c r="F7159" s="367" t="s">
        <v>23737</v>
      </c>
      <c r="G7159" s="367" t="s">
        <v>21916</v>
      </c>
    </row>
    <row r="7160" spans="1:7">
      <c r="A7160" s="366" t="str">
        <f t="shared" si="111"/>
        <v>SINAPI 96165</v>
      </c>
      <c r="B7160" s="367" t="s">
        <v>8324</v>
      </c>
      <c r="C7160" s="367" t="s">
        <v>23738</v>
      </c>
      <c r="D7160" s="368" t="s">
        <v>23739</v>
      </c>
      <c r="E7160" s="367" t="s">
        <v>8523</v>
      </c>
      <c r="F7160" s="367" t="s">
        <v>23740</v>
      </c>
      <c r="G7160" s="367" t="s">
        <v>23741</v>
      </c>
    </row>
    <row r="7161" spans="1:7">
      <c r="A7161" s="366" t="str">
        <f t="shared" si="111"/>
        <v>SINAPI 96166</v>
      </c>
      <c r="B7161" s="367" t="s">
        <v>8324</v>
      </c>
      <c r="C7161" s="367" t="s">
        <v>23742</v>
      </c>
      <c r="D7161" s="368" t="s">
        <v>23743</v>
      </c>
      <c r="E7161" s="367" t="s">
        <v>8523</v>
      </c>
      <c r="F7161" s="367" t="s">
        <v>23744</v>
      </c>
      <c r="G7161" s="367" t="s">
        <v>21400</v>
      </c>
    </row>
    <row r="7162" spans="1:7">
      <c r="A7162" s="366" t="str">
        <f t="shared" si="111"/>
        <v>SINAPI 96167</v>
      </c>
      <c r="B7162" s="367" t="s">
        <v>8324</v>
      </c>
      <c r="C7162" s="367" t="s">
        <v>23745</v>
      </c>
      <c r="D7162" s="368" t="s">
        <v>23746</v>
      </c>
      <c r="E7162" s="367" t="s">
        <v>8523</v>
      </c>
      <c r="F7162" s="367" t="s">
        <v>23747</v>
      </c>
      <c r="G7162" s="367" t="s">
        <v>23748</v>
      </c>
    </row>
    <row r="7163" spans="1:7">
      <c r="A7163" s="366" t="str">
        <f t="shared" si="111"/>
        <v>SINAPI 96168</v>
      </c>
      <c r="B7163" s="367" t="s">
        <v>8324</v>
      </c>
      <c r="C7163" s="367" t="s">
        <v>23749</v>
      </c>
      <c r="D7163" s="368" t="s">
        <v>23750</v>
      </c>
      <c r="E7163" s="367" t="s">
        <v>8523</v>
      </c>
      <c r="F7163" s="367" t="s">
        <v>23751</v>
      </c>
      <c r="G7163" s="367" t="s">
        <v>23752</v>
      </c>
    </row>
    <row r="7164" spans="1:7">
      <c r="A7164" s="366" t="str">
        <f t="shared" si="111"/>
        <v>SINAPI 96169</v>
      </c>
      <c r="B7164" s="367" t="s">
        <v>8324</v>
      </c>
      <c r="C7164" s="367" t="s">
        <v>23753</v>
      </c>
      <c r="D7164" s="368" t="s">
        <v>23754</v>
      </c>
      <c r="E7164" s="367" t="s">
        <v>8523</v>
      </c>
      <c r="F7164" s="367" t="s">
        <v>23755</v>
      </c>
      <c r="G7164" s="367" t="s">
        <v>23756</v>
      </c>
    </row>
    <row r="7165" spans="1:7">
      <c r="A7165" s="366" t="str">
        <f t="shared" si="111"/>
        <v>SINAPI 96170</v>
      </c>
      <c r="B7165" s="367" t="s">
        <v>8324</v>
      </c>
      <c r="C7165" s="367" t="s">
        <v>23757</v>
      </c>
      <c r="D7165" s="368" t="s">
        <v>23758</v>
      </c>
      <c r="E7165" s="367" t="s">
        <v>8523</v>
      </c>
      <c r="F7165" s="367" t="s">
        <v>23759</v>
      </c>
      <c r="G7165" s="367" t="s">
        <v>23760</v>
      </c>
    </row>
    <row r="7166" spans="1:7">
      <c r="A7166" s="366" t="str">
        <f t="shared" si="111"/>
        <v>SINAPI 96171</v>
      </c>
      <c r="B7166" s="367" t="s">
        <v>8324</v>
      </c>
      <c r="C7166" s="367" t="s">
        <v>23761</v>
      </c>
      <c r="D7166" s="368" t="s">
        <v>23762</v>
      </c>
      <c r="E7166" s="367" t="s">
        <v>8523</v>
      </c>
      <c r="F7166" s="367" t="s">
        <v>23763</v>
      </c>
      <c r="G7166" s="367" t="s">
        <v>23764</v>
      </c>
    </row>
    <row r="7167" spans="1:7">
      <c r="A7167" s="366" t="str">
        <f t="shared" si="111"/>
        <v>SINAPI 96172</v>
      </c>
      <c r="B7167" s="367" t="s">
        <v>8324</v>
      </c>
      <c r="C7167" s="367" t="s">
        <v>23765</v>
      </c>
      <c r="D7167" s="368" t="s">
        <v>23766</v>
      </c>
      <c r="E7167" s="367" t="s">
        <v>8523</v>
      </c>
      <c r="F7167" s="367" t="s">
        <v>23767</v>
      </c>
      <c r="G7167" s="367" t="s">
        <v>23768</v>
      </c>
    </row>
    <row r="7168" spans="1:7">
      <c r="A7168" s="366" t="str">
        <f t="shared" si="111"/>
        <v>SINAPI 96173</v>
      </c>
      <c r="B7168" s="367" t="s">
        <v>8324</v>
      </c>
      <c r="C7168" s="367" t="s">
        <v>23769</v>
      </c>
      <c r="D7168" s="368" t="s">
        <v>23770</v>
      </c>
      <c r="E7168" s="367" t="s">
        <v>8523</v>
      </c>
      <c r="F7168" s="367" t="s">
        <v>23771</v>
      </c>
      <c r="G7168" s="367" t="s">
        <v>23772</v>
      </c>
    </row>
    <row r="7169" spans="1:7">
      <c r="A7169" s="366" t="str">
        <f t="shared" si="111"/>
        <v>SINAPI 96174</v>
      </c>
      <c r="B7169" s="367" t="s">
        <v>8324</v>
      </c>
      <c r="C7169" s="367" t="s">
        <v>23773</v>
      </c>
      <c r="D7169" s="368" t="s">
        <v>23774</v>
      </c>
      <c r="E7169" s="367" t="s">
        <v>8523</v>
      </c>
      <c r="F7169" s="367" t="s">
        <v>23775</v>
      </c>
      <c r="G7169" s="367" t="s">
        <v>23776</v>
      </c>
    </row>
    <row r="7170" spans="1:7">
      <c r="A7170" s="366" t="str">
        <f t="shared" si="111"/>
        <v>SINAPI 96175</v>
      </c>
      <c r="B7170" s="367" t="s">
        <v>8324</v>
      </c>
      <c r="C7170" s="367" t="s">
        <v>23777</v>
      </c>
      <c r="D7170" s="368" t="s">
        <v>23778</v>
      </c>
      <c r="E7170" s="367" t="s">
        <v>8523</v>
      </c>
      <c r="F7170" s="367" t="s">
        <v>23779</v>
      </c>
      <c r="G7170" s="367" t="s">
        <v>23780</v>
      </c>
    </row>
    <row r="7171" spans="1:7">
      <c r="A7171" s="366" t="str">
        <f t="shared" si="111"/>
        <v>SINAPI 96176</v>
      </c>
      <c r="B7171" s="367" t="s">
        <v>8324</v>
      </c>
      <c r="C7171" s="367" t="s">
        <v>23781</v>
      </c>
      <c r="D7171" s="368" t="s">
        <v>23782</v>
      </c>
      <c r="E7171" s="367" t="s">
        <v>8523</v>
      </c>
      <c r="F7171" s="367" t="s">
        <v>23783</v>
      </c>
      <c r="G7171" s="367" t="s">
        <v>23451</v>
      </c>
    </row>
    <row r="7172" spans="1:7">
      <c r="A7172" s="366" t="str">
        <f t="shared" si="111"/>
        <v>SINAPI 96177</v>
      </c>
      <c r="B7172" s="367" t="s">
        <v>8324</v>
      </c>
      <c r="C7172" s="367" t="s">
        <v>23784</v>
      </c>
      <c r="D7172" s="368" t="s">
        <v>23785</v>
      </c>
      <c r="E7172" s="367" t="s">
        <v>8523</v>
      </c>
      <c r="F7172" s="367" t="s">
        <v>23786</v>
      </c>
      <c r="G7172" s="367" t="s">
        <v>23787</v>
      </c>
    </row>
    <row r="7173" spans="1:7">
      <c r="A7173" s="366" t="str">
        <f t="shared" si="111"/>
        <v>SINAPI 96178</v>
      </c>
      <c r="B7173" s="367" t="s">
        <v>8324</v>
      </c>
      <c r="C7173" s="367" t="s">
        <v>23788</v>
      </c>
      <c r="D7173" s="368" t="s">
        <v>23789</v>
      </c>
      <c r="E7173" s="367" t="s">
        <v>8523</v>
      </c>
      <c r="F7173" s="367" t="s">
        <v>23790</v>
      </c>
      <c r="G7173" s="367" t="s">
        <v>23791</v>
      </c>
    </row>
    <row r="7174" spans="1:7">
      <c r="A7174" s="366" t="str">
        <f t="shared" si="111"/>
        <v>SINAPI 96179</v>
      </c>
      <c r="B7174" s="367" t="s">
        <v>8324</v>
      </c>
      <c r="C7174" s="367" t="s">
        <v>23792</v>
      </c>
      <c r="D7174" s="368" t="s">
        <v>23793</v>
      </c>
      <c r="E7174" s="367" t="s">
        <v>8523</v>
      </c>
      <c r="F7174" s="367" t="s">
        <v>23794</v>
      </c>
      <c r="G7174" s="367" t="s">
        <v>23795</v>
      </c>
    </row>
    <row r="7175" spans="1:7">
      <c r="A7175" s="366" t="str">
        <f t="shared" ref="A7175:A7238" si="112">CONCATENAR</f>
        <v>SINAPI 96180</v>
      </c>
      <c r="B7175" s="367" t="s">
        <v>8324</v>
      </c>
      <c r="C7175" s="367" t="s">
        <v>23796</v>
      </c>
      <c r="D7175" s="368" t="s">
        <v>23797</v>
      </c>
      <c r="E7175" s="367" t="s">
        <v>8523</v>
      </c>
      <c r="F7175" s="367" t="s">
        <v>23798</v>
      </c>
      <c r="G7175" s="367" t="s">
        <v>23799</v>
      </c>
    </row>
    <row r="7176" spans="1:7">
      <c r="A7176" s="366" t="str">
        <f t="shared" si="112"/>
        <v>SINAPI 96181</v>
      </c>
      <c r="B7176" s="367" t="s">
        <v>8324</v>
      </c>
      <c r="C7176" s="367" t="s">
        <v>23800</v>
      </c>
      <c r="D7176" s="368" t="s">
        <v>23801</v>
      </c>
      <c r="E7176" s="367" t="s">
        <v>8523</v>
      </c>
      <c r="F7176" s="367" t="s">
        <v>23802</v>
      </c>
      <c r="G7176" s="367" t="s">
        <v>23803</v>
      </c>
    </row>
    <row r="7177" spans="1:7">
      <c r="A7177" s="366" t="str">
        <f t="shared" si="112"/>
        <v>SINAPI 96182</v>
      </c>
      <c r="B7177" s="367" t="s">
        <v>8324</v>
      </c>
      <c r="C7177" s="367" t="s">
        <v>23804</v>
      </c>
      <c r="D7177" s="368" t="s">
        <v>23805</v>
      </c>
      <c r="E7177" s="367" t="s">
        <v>8523</v>
      </c>
      <c r="F7177" s="367" t="s">
        <v>23806</v>
      </c>
      <c r="G7177" s="367" t="s">
        <v>23807</v>
      </c>
    </row>
    <row r="7178" spans="1:7">
      <c r="A7178" s="366" t="str">
        <f t="shared" si="112"/>
        <v>SINAPI 96183</v>
      </c>
      <c r="B7178" s="367" t="s">
        <v>8324</v>
      </c>
      <c r="C7178" s="367" t="s">
        <v>23808</v>
      </c>
      <c r="D7178" s="368" t="s">
        <v>23809</v>
      </c>
      <c r="E7178" s="367" t="s">
        <v>8523</v>
      </c>
      <c r="F7178" s="367" t="s">
        <v>23810</v>
      </c>
      <c r="G7178" s="367" t="s">
        <v>23811</v>
      </c>
    </row>
    <row r="7179" spans="1:7" ht="22.5">
      <c r="A7179" s="366" t="str">
        <f t="shared" si="112"/>
        <v>SINAPI 98228</v>
      </c>
      <c r="B7179" s="367" t="s">
        <v>8324</v>
      </c>
      <c r="C7179" s="367" t="s">
        <v>23812</v>
      </c>
      <c r="D7179" s="368" t="s">
        <v>23813</v>
      </c>
      <c r="E7179" s="367" t="s">
        <v>8523</v>
      </c>
      <c r="F7179" s="367" t="s">
        <v>19401</v>
      </c>
      <c r="G7179" s="367" t="s">
        <v>23814</v>
      </c>
    </row>
    <row r="7180" spans="1:7" ht="22.5">
      <c r="A7180" s="366" t="str">
        <f t="shared" si="112"/>
        <v>SINAPI 98229</v>
      </c>
      <c r="B7180" s="367" t="s">
        <v>8324</v>
      </c>
      <c r="C7180" s="367" t="s">
        <v>23815</v>
      </c>
      <c r="D7180" s="368" t="s">
        <v>23816</v>
      </c>
      <c r="E7180" s="367" t="s">
        <v>8523</v>
      </c>
      <c r="F7180" s="367" t="s">
        <v>23817</v>
      </c>
      <c r="G7180" s="367" t="s">
        <v>21122</v>
      </c>
    </row>
    <row r="7181" spans="1:7" ht="22.5">
      <c r="A7181" s="366" t="str">
        <f t="shared" si="112"/>
        <v>SINAPI 98230</v>
      </c>
      <c r="B7181" s="367" t="s">
        <v>8324</v>
      </c>
      <c r="C7181" s="367" t="s">
        <v>23818</v>
      </c>
      <c r="D7181" s="368" t="s">
        <v>23819</v>
      </c>
      <c r="E7181" s="367" t="s">
        <v>8523</v>
      </c>
      <c r="F7181" s="367" t="s">
        <v>23820</v>
      </c>
      <c r="G7181" s="367" t="s">
        <v>23821</v>
      </c>
    </row>
    <row r="7182" spans="1:7" ht="22.5">
      <c r="A7182" s="366" t="str">
        <f t="shared" si="112"/>
        <v>SINAPI 100651</v>
      </c>
      <c r="B7182" s="367" t="s">
        <v>8324</v>
      </c>
      <c r="C7182" s="367" t="s">
        <v>23822</v>
      </c>
      <c r="D7182" s="368" t="s">
        <v>23823</v>
      </c>
      <c r="E7182" s="367" t="s">
        <v>8523</v>
      </c>
      <c r="F7182" s="367" t="s">
        <v>23824</v>
      </c>
      <c r="G7182" s="367" t="s">
        <v>23825</v>
      </c>
    </row>
    <row r="7183" spans="1:7" ht="22.5">
      <c r="A7183" s="366" t="str">
        <f t="shared" si="112"/>
        <v>SINAPI 100652</v>
      </c>
      <c r="B7183" s="367" t="s">
        <v>8324</v>
      </c>
      <c r="C7183" s="367" t="s">
        <v>23826</v>
      </c>
      <c r="D7183" s="368" t="s">
        <v>23827</v>
      </c>
      <c r="E7183" s="367" t="s">
        <v>8523</v>
      </c>
      <c r="F7183" s="367" t="s">
        <v>23828</v>
      </c>
      <c r="G7183" s="367" t="s">
        <v>23829</v>
      </c>
    </row>
    <row r="7184" spans="1:7" ht="22.5">
      <c r="A7184" s="366" t="str">
        <f t="shared" si="112"/>
        <v>SINAPI 100653</v>
      </c>
      <c r="B7184" s="367" t="s">
        <v>8324</v>
      </c>
      <c r="C7184" s="367" t="s">
        <v>23830</v>
      </c>
      <c r="D7184" s="368" t="s">
        <v>23831</v>
      </c>
      <c r="E7184" s="367" t="s">
        <v>8523</v>
      </c>
      <c r="F7184" s="367" t="s">
        <v>23832</v>
      </c>
      <c r="G7184" s="367" t="s">
        <v>23833</v>
      </c>
    </row>
    <row r="7185" spans="1:7" ht="22.5">
      <c r="A7185" s="366" t="str">
        <f t="shared" si="112"/>
        <v>SINAPI 100654</v>
      </c>
      <c r="B7185" s="367" t="s">
        <v>8324</v>
      </c>
      <c r="C7185" s="367" t="s">
        <v>23834</v>
      </c>
      <c r="D7185" s="368" t="s">
        <v>23835</v>
      </c>
      <c r="E7185" s="367" t="s">
        <v>8523</v>
      </c>
      <c r="F7185" s="367" t="s">
        <v>23836</v>
      </c>
      <c r="G7185" s="367" t="s">
        <v>23837</v>
      </c>
    </row>
    <row r="7186" spans="1:7" ht="22.5">
      <c r="A7186" s="366" t="str">
        <f t="shared" si="112"/>
        <v>SINAPI 100655</v>
      </c>
      <c r="B7186" s="367" t="s">
        <v>8324</v>
      </c>
      <c r="C7186" s="367" t="s">
        <v>23838</v>
      </c>
      <c r="D7186" s="368" t="s">
        <v>23839</v>
      </c>
      <c r="E7186" s="367" t="s">
        <v>8523</v>
      </c>
      <c r="F7186" s="367" t="s">
        <v>18829</v>
      </c>
      <c r="G7186" s="367" t="s">
        <v>23840</v>
      </c>
    </row>
    <row r="7187" spans="1:7" ht="22.5">
      <c r="A7187" s="366" t="str">
        <f t="shared" si="112"/>
        <v>SINAPI 100656</v>
      </c>
      <c r="B7187" s="367" t="s">
        <v>8324</v>
      </c>
      <c r="C7187" s="367" t="s">
        <v>23841</v>
      </c>
      <c r="D7187" s="368" t="s">
        <v>23842</v>
      </c>
      <c r="E7187" s="367" t="s">
        <v>8523</v>
      </c>
      <c r="F7187" s="367" t="s">
        <v>23843</v>
      </c>
      <c r="G7187" s="367" t="s">
        <v>23844</v>
      </c>
    </row>
    <row r="7188" spans="1:7" ht="22.5">
      <c r="A7188" s="366" t="str">
        <f t="shared" si="112"/>
        <v>SINAPI 100657</v>
      </c>
      <c r="B7188" s="367" t="s">
        <v>8324</v>
      </c>
      <c r="C7188" s="367" t="s">
        <v>23845</v>
      </c>
      <c r="D7188" s="368" t="s">
        <v>23846</v>
      </c>
      <c r="E7188" s="367" t="s">
        <v>8523</v>
      </c>
      <c r="F7188" s="367" t="s">
        <v>23847</v>
      </c>
      <c r="G7188" s="367" t="s">
        <v>17552</v>
      </c>
    </row>
    <row r="7189" spans="1:7" ht="22.5">
      <c r="A7189" s="366" t="str">
        <f t="shared" si="112"/>
        <v>SINAPI 100658</v>
      </c>
      <c r="B7189" s="367" t="s">
        <v>8324</v>
      </c>
      <c r="C7189" s="367" t="s">
        <v>23848</v>
      </c>
      <c r="D7189" s="368" t="s">
        <v>23849</v>
      </c>
      <c r="E7189" s="367" t="s">
        <v>8523</v>
      </c>
      <c r="F7189" s="367" t="s">
        <v>23850</v>
      </c>
      <c r="G7189" s="367" t="s">
        <v>23851</v>
      </c>
    </row>
    <row r="7190" spans="1:7" ht="22.5">
      <c r="A7190" s="366" t="str">
        <f t="shared" si="112"/>
        <v>SINAPI 100889</v>
      </c>
      <c r="B7190" s="367" t="s">
        <v>8324</v>
      </c>
      <c r="C7190" s="367" t="s">
        <v>23852</v>
      </c>
      <c r="D7190" s="368" t="s">
        <v>23853</v>
      </c>
      <c r="E7190" s="367" t="s">
        <v>8574</v>
      </c>
      <c r="F7190" s="367" t="s">
        <v>10764</v>
      </c>
      <c r="G7190" s="367" t="s">
        <v>23854</v>
      </c>
    </row>
    <row r="7191" spans="1:7" ht="22.5">
      <c r="A7191" s="366" t="str">
        <f t="shared" si="112"/>
        <v>SINAPI 100890</v>
      </c>
      <c r="B7191" s="367" t="s">
        <v>8324</v>
      </c>
      <c r="C7191" s="367" t="s">
        <v>23855</v>
      </c>
      <c r="D7191" s="368" t="s">
        <v>23856</v>
      </c>
      <c r="E7191" s="367" t="s">
        <v>8574</v>
      </c>
      <c r="F7191" s="367" t="s">
        <v>8992</v>
      </c>
      <c r="G7191" s="367" t="s">
        <v>23857</v>
      </c>
    </row>
    <row r="7192" spans="1:7" ht="22.5">
      <c r="A7192" s="366" t="str">
        <f t="shared" si="112"/>
        <v>SINAPI 100892</v>
      </c>
      <c r="B7192" s="367" t="s">
        <v>8324</v>
      </c>
      <c r="C7192" s="367" t="s">
        <v>23858</v>
      </c>
      <c r="D7192" s="368" t="s">
        <v>23859</v>
      </c>
      <c r="E7192" s="367" t="s">
        <v>8574</v>
      </c>
      <c r="F7192" s="367" t="s">
        <v>23860</v>
      </c>
      <c r="G7192" s="367" t="s">
        <v>8405</v>
      </c>
    </row>
    <row r="7193" spans="1:7" ht="22.5">
      <c r="A7193" s="366" t="str">
        <f t="shared" si="112"/>
        <v>SINAPI 100893</v>
      </c>
      <c r="B7193" s="367" t="s">
        <v>8324</v>
      </c>
      <c r="C7193" s="367" t="s">
        <v>23861</v>
      </c>
      <c r="D7193" s="368" t="s">
        <v>23862</v>
      </c>
      <c r="E7193" s="367" t="s">
        <v>8574</v>
      </c>
      <c r="F7193" s="367" t="s">
        <v>8930</v>
      </c>
      <c r="G7193" s="367" t="s">
        <v>23863</v>
      </c>
    </row>
    <row r="7194" spans="1:7" ht="22.5">
      <c r="A7194" s="366" t="str">
        <f t="shared" si="112"/>
        <v>SINAPI 100894</v>
      </c>
      <c r="B7194" s="367" t="s">
        <v>8324</v>
      </c>
      <c r="C7194" s="367" t="s">
        <v>23864</v>
      </c>
      <c r="D7194" s="368" t="s">
        <v>23865</v>
      </c>
      <c r="E7194" s="367" t="s">
        <v>8574</v>
      </c>
      <c r="F7194" s="367" t="s">
        <v>12946</v>
      </c>
      <c r="G7194" s="367" t="s">
        <v>12830</v>
      </c>
    </row>
    <row r="7195" spans="1:7" ht="22.5">
      <c r="A7195" s="366" t="str">
        <f t="shared" si="112"/>
        <v>SINAPI 100896</v>
      </c>
      <c r="B7195" s="367" t="s">
        <v>8324</v>
      </c>
      <c r="C7195" s="367" t="s">
        <v>23866</v>
      </c>
      <c r="D7195" s="368" t="s">
        <v>23867</v>
      </c>
      <c r="E7195" s="367" t="s">
        <v>8523</v>
      </c>
      <c r="F7195" s="367" t="s">
        <v>23868</v>
      </c>
      <c r="G7195" s="367" t="s">
        <v>23869</v>
      </c>
    </row>
    <row r="7196" spans="1:7" ht="22.5">
      <c r="A7196" s="366" t="str">
        <f t="shared" si="112"/>
        <v>SINAPI 100897</v>
      </c>
      <c r="B7196" s="367" t="s">
        <v>8324</v>
      </c>
      <c r="C7196" s="367" t="s">
        <v>23870</v>
      </c>
      <c r="D7196" s="368" t="s">
        <v>23871</v>
      </c>
      <c r="E7196" s="367" t="s">
        <v>8523</v>
      </c>
      <c r="F7196" s="367" t="s">
        <v>23872</v>
      </c>
      <c r="G7196" s="367" t="s">
        <v>23873</v>
      </c>
    </row>
    <row r="7197" spans="1:7" ht="22.5">
      <c r="A7197" s="366" t="str">
        <f t="shared" si="112"/>
        <v>SINAPI 100898</v>
      </c>
      <c r="B7197" s="367" t="s">
        <v>8324</v>
      </c>
      <c r="C7197" s="367" t="s">
        <v>23874</v>
      </c>
      <c r="D7197" s="368" t="s">
        <v>23875</v>
      </c>
      <c r="E7197" s="367" t="s">
        <v>8523</v>
      </c>
      <c r="F7197" s="367" t="s">
        <v>23876</v>
      </c>
      <c r="G7197" s="367" t="s">
        <v>23877</v>
      </c>
    </row>
    <row r="7198" spans="1:7" ht="22.5">
      <c r="A7198" s="366" t="str">
        <f t="shared" si="112"/>
        <v>SINAPI 100899</v>
      </c>
      <c r="B7198" s="367" t="s">
        <v>8324</v>
      </c>
      <c r="C7198" s="367" t="s">
        <v>23878</v>
      </c>
      <c r="D7198" s="368" t="s">
        <v>23879</v>
      </c>
      <c r="E7198" s="367" t="s">
        <v>8523</v>
      </c>
      <c r="F7198" s="367" t="s">
        <v>23880</v>
      </c>
      <c r="G7198" s="367" t="s">
        <v>23881</v>
      </c>
    </row>
    <row r="7199" spans="1:7" ht="22.5">
      <c r="A7199" s="366" t="str">
        <f t="shared" si="112"/>
        <v>SINAPI 100900</v>
      </c>
      <c r="B7199" s="367" t="s">
        <v>8324</v>
      </c>
      <c r="C7199" s="367" t="s">
        <v>23882</v>
      </c>
      <c r="D7199" s="368" t="s">
        <v>23883</v>
      </c>
      <c r="E7199" s="367" t="s">
        <v>8523</v>
      </c>
      <c r="F7199" s="367" t="s">
        <v>23884</v>
      </c>
      <c r="G7199" s="367" t="s">
        <v>23885</v>
      </c>
    </row>
    <row r="7200" spans="1:7">
      <c r="A7200" s="366" t="str">
        <f t="shared" si="112"/>
        <v>SINAPI 95240</v>
      </c>
      <c r="B7200" s="367" t="s">
        <v>8324</v>
      </c>
      <c r="C7200" s="367" t="s">
        <v>23886</v>
      </c>
      <c r="D7200" s="368" t="s">
        <v>23887</v>
      </c>
      <c r="E7200" s="367" t="s">
        <v>8464</v>
      </c>
      <c r="F7200" s="367" t="s">
        <v>18186</v>
      </c>
      <c r="G7200" s="367" t="s">
        <v>9621</v>
      </c>
    </row>
    <row r="7201" spans="1:7">
      <c r="A7201" s="366" t="str">
        <f t="shared" si="112"/>
        <v>SINAPI 95241</v>
      </c>
      <c r="B7201" s="367" t="s">
        <v>8324</v>
      </c>
      <c r="C7201" s="367" t="s">
        <v>23888</v>
      </c>
      <c r="D7201" s="368" t="s">
        <v>23889</v>
      </c>
      <c r="E7201" s="367" t="s">
        <v>8464</v>
      </c>
      <c r="F7201" s="367" t="s">
        <v>22854</v>
      </c>
      <c r="G7201" s="367" t="s">
        <v>17813</v>
      </c>
    </row>
    <row r="7202" spans="1:7">
      <c r="A7202" s="366" t="str">
        <f t="shared" si="112"/>
        <v>SINAPI 96616</v>
      </c>
      <c r="B7202" s="367" t="s">
        <v>8324</v>
      </c>
      <c r="C7202" s="367" t="s">
        <v>23890</v>
      </c>
      <c r="D7202" s="368" t="s">
        <v>23891</v>
      </c>
      <c r="E7202" s="367" t="s">
        <v>8879</v>
      </c>
      <c r="F7202" s="367" t="s">
        <v>23892</v>
      </c>
      <c r="G7202" s="367" t="s">
        <v>23893</v>
      </c>
    </row>
    <row r="7203" spans="1:7" ht="22.5">
      <c r="A7203" s="366" t="str">
        <f t="shared" si="112"/>
        <v>SINAPI 96617</v>
      </c>
      <c r="B7203" s="367" t="s">
        <v>8324</v>
      </c>
      <c r="C7203" s="367" t="s">
        <v>23894</v>
      </c>
      <c r="D7203" s="368" t="s">
        <v>23895</v>
      </c>
      <c r="E7203" s="367" t="s">
        <v>8464</v>
      </c>
      <c r="F7203" s="367" t="s">
        <v>12188</v>
      </c>
      <c r="G7203" s="367" t="s">
        <v>23896</v>
      </c>
    </row>
    <row r="7204" spans="1:7" ht="22.5">
      <c r="A7204" s="366" t="str">
        <f t="shared" si="112"/>
        <v>SINAPI 96619</v>
      </c>
      <c r="B7204" s="367" t="s">
        <v>8324</v>
      </c>
      <c r="C7204" s="367" t="s">
        <v>23897</v>
      </c>
      <c r="D7204" s="368" t="s">
        <v>23898</v>
      </c>
      <c r="E7204" s="367" t="s">
        <v>8464</v>
      </c>
      <c r="F7204" s="367" t="s">
        <v>13286</v>
      </c>
      <c r="G7204" s="367" t="s">
        <v>23899</v>
      </c>
    </row>
    <row r="7205" spans="1:7">
      <c r="A7205" s="366" t="str">
        <f t="shared" si="112"/>
        <v>SINAPI 96620</v>
      </c>
      <c r="B7205" s="367" t="s">
        <v>8324</v>
      </c>
      <c r="C7205" s="367" t="s">
        <v>23900</v>
      </c>
      <c r="D7205" s="368" t="s">
        <v>23901</v>
      </c>
      <c r="E7205" s="367" t="s">
        <v>8879</v>
      </c>
      <c r="F7205" s="367" t="s">
        <v>23902</v>
      </c>
      <c r="G7205" s="367" t="s">
        <v>23903</v>
      </c>
    </row>
    <row r="7206" spans="1:7">
      <c r="A7206" s="366" t="str">
        <f t="shared" si="112"/>
        <v>SINAPI 96621</v>
      </c>
      <c r="B7206" s="367" t="s">
        <v>8324</v>
      </c>
      <c r="C7206" s="367" t="s">
        <v>23904</v>
      </c>
      <c r="D7206" s="368" t="s">
        <v>23905</v>
      </c>
      <c r="E7206" s="367" t="s">
        <v>8879</v>
      </c>
      <c r="F7206" s="367" t="s">
        <v>23906</v>
      </c>
      <c r="G7206" s="367" t="s">
        <v>23907</v>
      </c>
    </row>
    <row r="7207" spans="1:7">
      <c r="A7207" s="366" t="str">
        <f t="shared" si="112"/>
        <v>SINAPI 96622</v>
      </c>
      <c r="B7207" s="367" t="s">
        <v>8324</v>
      </c>
      <c r="C7207" s="367" t="s">
        <v>23908</v>
      </c>
      <c r="D7207" s="368" t="s">
        <v>23909</v>
      </c>
      <c r="E7207" s="367" t="s">
        <v>8879</v>
      </c>
      <c r="F7207" s="367" t="s">
        <v>23910</v>
      </c>
      <c r="G7207" s="367" t="s">
        <v>23911</v>
      </c>
    </row>
    <row r="7208" spans="1:7">
      <c r="A7208" s="366" t="str">
        <f t="shared" si="112"/>
        <v>SINAPI 96623</v>
      </c>
      <c r="B7208" s="367" t="s">
        <v>8324</v>
      </c>
      <c r="C7208" s="367" t="s">
        <v>23912</v>
      </c>
      <c r="D7208" s="368" t="s">
        <v>23913</v>
      </c>
      <c r="E7208" s="367" t="s">
        <v>8879</v>
      </c>
      <c r="F7208" s="367" t="s">
        <v>23914</v>
      </c>
      <c r="G7208" s="367" t="s">
        <v>23915</v>
      </c>
    </row>
    <row r="7209" spans="1:7" ht="22.5">
      <c r="A7209" s="366" t="str">
        <f t="shared" si="112"/>
        <v>SINAPI 96624</v>
      </c>
      <c r="B7209" s="367" t="s">
        <v>8324</v>
      </c>
      <c r="C7209" s="367" t="s">
        <v>23916</v>
      </c>
      <c r="D7209" s="368" t="s">
        <v>23917</v>
      </c>
      <c r="E7209" s="367" t="s">
        <v>8879</v>
      </c>
      <c r="F7209" s="367" t="s">
        <v>23918</v>
      </c>
      <c r="G7209" s="367" t="s">
        <v>23919</v>
      </c>
    </row>
    <row r="7210" spans="1:7">
      <c r="A7210" s="366" t="str">
        <f t="shared" si="112"/>
        <v>SINAPI 97082</v>
      </c>
      <c r="B7210" s="367" t="s">
        <v>8324</v>
      </c>
      <c r="C7210" s="367" t="s">
        <v>23920</v>
      </c>
      <c r="D7210" s="368" t="s">
        <v>23921</v>
      </c>
      <c r="E7210" s="367" t="s">
        <v>8879</v>
      </c>
      <c r="F7210" s="367" t="s">
        <v>23922</v>
      </c>
      <c r="G7210" s="367" t="s">
        <v>19345</v>
      </c>
    </row>
    <row r="7211" spans="1:7" ht="22.5">
      <c r="A7211" s="366" t="str">
        <f t="shared" si="112"/>
        <v>SINAPI 97083</v>
      </c>
      <c r="B7211" s="367" t="s">
        <v>8324</v>
      </c>
      <c r="C7211" s="367" t="s">
        <v>23923</v>
      </c>
      <c r="D7211" s="368" t="s">
        <v>23924</v>
      </c>
      <c r="E7211" s="367" t="s">
        <v>8464</v>
      </c>
      <c r="F7211" s="367" t="s">
        <v>19241</v>
      </c>
      <c r="G7211" s="367" t="s">
        <v>23925</v>
      </c>
    </row>
    <row r="7212" spans="1:7" ht="22.5">
      <c r="A7212" s="366" t="str">
        <f t="shared" si="112"/>
        <v>SINAPI 97084</v>
      </c>
      <c r="B7212" s="367" t="s">
        <v>8324</v>
      </c>
      <c r="C7212" s="367" t="s">
        <v>23926</v>
      </c>
      <c r="D7212" s="368" t="s">
        <v>23927</v>
      </c>
      <c r="E7212" s="367" t="s">
        <v>8464</v>
      </c>
      <c r="F7212" s="367" t="s">
        <v>8633</v>
      </c>
      <c r="G7212" s="367" t="s">
        <v>8631</v>
      </c>
    </row>
    <row r="7213" spans="1:7" ht="22.5">
      <c r="A7213" s="366" t="str">
        <f t="shared" si="112"/>
        <v>SINAPI 97086</v>
      </c>
      <c r="B7213" s="367" t="s">
        <v>8324</v>
      </c>
      <c r="C7213" s="367" t="s">
        <v>23928</v>
      </c>
      <c r="D7213" s="368" t="s">
        <v>23929</v>
      </c>
      <c r="E7213" s="367" t="s">
        <v>8464</v>
      </c>
      <c r="F7213" s="367" t="s">
        <v>23930</v>
      </c>
      <c r="G7213" s="367" t="s">
        <v>23931</v>
      </c>
    </row>
    <row r="7214" spans="1:7" ht="22.5">
      <c r="A7214" s="366" t="str">
        <f t="shared" si="112"/>
        <v>SINAPI 97094</v>
      </c>
      <c r="B7214" s="367" t="s">
        <v>8324</v>
      </c>
      <c r="C7214" s="367" t="s">
        <v>23932</v>
      </c>
      <c r="D7214" s="368" t="s">
        <v>23933</v>
      </c>
      <c r="E7214" s="367" t="s">
        <v>8879</v>
      </c>
      <c r="F7214" s="367" t="s">
        <v>23934</v>
      </c>
      <c r="G7214" s="367" t="s">
        <v>23935</v>
      </c>
    </row>
    <row r="7215" spans="1:7" ht="22.5">
      <c r="A7215" s="366" t="str">
        <f t="shared" si="112"/>
        <v>SINAPI 97095</v>
      </c>
      <c r="B7215" s="367" t="s">
        <v>8324</v>
      </c>
      <c r="C7215" s="367" t="s">
        <v>23936</v>
      </c>
      <c r="D7215" s="368" t="s">
        <v>23937</v>
      </c>
      <c r="E7215" s="367" t="s">
        <v>8879</v>
      </c>
      <c r="F7215" s="367" t="s">
        <v>23938</v>
      </c>
      <c r="G7215" s="367" t="s">
        <v>23939</v>
      </c>
    </row>
    <row r="7216" spans="1:7" ht="22.5">
      <c r="A7216" s="366" t="str">
        <f t="shared" si="112"/>
        <v>SINAPI 97096</v>
      </c>
      <c r="B7216" s="367" t="s">
        <v>8324</v>
      </c>
      <c r="C7216" s="367" t="s">
        <v>23940</v>
      </c>
      <c r="D7216" s="368" t="s">
        <v>23941</v>
      </c>
      <c r="E7216" s="367" t="s">
        <v>8879</v>
      </c>
      <c r="F7216" s="367" t="s">
        <v>23942</v>
      </c>
      <c r="G7216" s="367" t="s">
        <v>23943</v>
      </c>
    </row>
    <row r="7217" spans="1:7">
      <c r="A7217" s="366" t="str">
        <f t="shared" si="112"/>
        <v>SINAPI 97097</v>
      </c>
      <c r="B7217" s="367" t="s">
        <v>8324</v>
      </c>
      <c r="C7217" s="367" t="s">
        <v>23944</v>
      </c>
      <c r="D7217" s="368" t="s">
        <v>23945</v>
      </c>
      <c r="E7217" s="367" t="s">
        <v>8464</v>
      </c>
      <c r="F7217" s="367" t="s">
        <v>23946</v>
      </c>
      <c r="G7217" s="367" t="s">
        <v>11602</v>
      </c>
    </row>
    <row r="7218" spans="1:7" ht="22.5">
      <c r="A7218" s="366" t="str">
        <f t="shared" si="112"/>
        <v>SINAPI 100322</v>
      </c>
      <c r="B7218" s="367" t="s">
        <v>8324</v>
      </c>
      <c r="C7218" s="367" t="s">
        <v>23947</v>
      </c>
      <c r="D7218" s="368" t="s">
        <v>23948</v>
      </c>
      <c r="E7218" s="367" t="s">
        <v>8879</v>
      </c>
      <c r="F7218" s="367" t="s">
        <v>23918</v>
      </c>
      <c r="G7218" s="367" t="s">
        <v>23919</v>
      </c>
    </row>
    <row r="7219" spans="1:7" ht="22.5">
      <c r="A7219" s="366" t="str">
        <f t="shared" si="112"/>
        <v>SINAPI 100323</v>
      </c>
      <c r="B7219" s="367" t="s">
        <v>8324</v>
      </c>
      <c r="C7219" s="367" t="s">
        <v>23949</v>
      </c>
      <c r="D7219" s="368" t="s">
        <v>23950</v>
      </c>
      <c r="E7219" s="367" t="s">
        <v>8879</v>
      </c>
      <c r="F7219" s="367" t="s">
        <v>23951</v>
      </c>
      <c r="G7219" s="367" t="s">
        <v>23952</v>
      </c>
    </row>
    <row r="7220" spans="1:7" ht="22.5">
      <c r="A7220" s="366" t="str">
        <f t="shared" si="112"/>
        <v>SINAPI 100324</v>
      </c>
      <c r="B7220" s="367" t="s">
        <v>8324</v>
      </c>
      <c r="C7220" s="367" t="s">
        <v>23953</v>
      </c>
      <c r="D7220" s="368" t="s">
        <v>23954</v>
      </c>
      <c r="E7220" s="367" t="s">
        <v>8879</v>
      </c>
      <c r="F7220" s="367" t="s">
        <v>23955</v>
      </c>
      <c r="G7220" s="367" t="s">
        <v>23956</v>
      </c>
    </row>
    <row r="7221" spans="1:7" ht="22.5">
      <c r="A7221" s="366" t="str">
        <f t="shared" si="112"/>
        <v>SINAPI 90996</v>
      </c>
      <c r="B7221" s="367" t="s">
        <v>8324</v>
      </c>
      <c r="C7221" s="367" t="s">
        <v>23957</v>
      </c>
      <c r="D7221" s="368" t="s">
        <v>23958</v>
      </c>
      <c r="E7221" s="367" t="s">
        <v>8464</v>
      </c>
      <c r="F7221" s="367" t="s">
        <v>9621</v>
      </c>
      <c r="G7221" s="367" t="s">
        <v>23959</v>
      </c>
    </row>
    <row r="7222" spans="1:7" ht="22.5">
      <c r="A7222" s="366" t="str">
        <f t="shared" si="112"/>
        <v>SINAPI 90997</v>
      </c>
      <c r="B7222" s="367" t="s">
        <v>8324</v>
      </c>
      <c r="C7222" s="367" t="s">
        <v>23960</v>
      </c>
      <c r="D7222" s="368" t="s">
        <v>23961</v>
      </c>
      <c r="E7222" s="367" t="s">
        <v>8464</v>
      </c>
      <c r="F7222" s="367" t="s">
        <v>15954</v>
      </c>
      <c r="G7222" s="367" t="s">
        <v>10923</v>
      </c>
    </row>
    <row r="7223" spans="1:7" ht="22.5">
      <c r="A7223" s="366" t="str">
        <f t="shared" si="112"/>
        <v>SINAPI 90998</v>
      </c>
      <c r="B7223" s="367" t="s">
        <v>8324</v>
      </c>
      <c r="C7223" s="367" t="s">
        <v>23962</v>
      </c>
      <c r="D7223" s="368" t="s">
        <v>23963</v>
      </c>
      <c r="E7223" s="367" t="s">
        <v>8464</v>
      </c>
      <c r="F7223" s="367" t="s">
        <v>15973</v>
      </c>
      <c r="G7223" s="367" t="s">
        <v>21368</v>
      </c>
    </row>
    <row r="7224" spans="1:7" ht="22.5">
      <c r="A7224" s="366" t="str">
        <f t="shared" si="112"/>
        <v>SINAPI 91000</v>
      </c>
      <c r="B7224" s="367" t="s">
        <v>8324</v>
      </c>
      <c r="C7224" s="367" t="s">
        <v>23964</v>
      </c>
      <c r="D7224" s="368" t="s">
        <v>23965</v>
      </c>
      <c r="E7224" s="367" t="s">
        <v>8464</v>
      </c>
      <c r="F7224" s="367" t="s">
        <v>23966</v>
      </c>
      <c r="G7224" s="367" t="s">
        <v>12319</v>
      </c>
    </row>
    <row r="7225" spans="1:7" ht="22.5">
      <c r="A7225" s="366" t="str">
        <f t="shared" si="112"/>
        <v>SINAPI 91002</v>
      </c>
      <c r="B7225" s="367" t="s">
        <v>8324</v>
      </c>
      <c r="C7225" s="367" t="s">
        <v>23967</v>
      </c>
      <c r="D7225" s="368" t="s">
        <v>23968</v>
      </c>
      <c r="E7225" s="367" t="s">
        <v>8464</v>
      </c>
      <c r="F7225" s="367" t="s">
        <v>9871</v>
      </c>
      <c r="G7225" s="367" t="s">
        <v>23969</v>
      </c>
    </row>
    <row r="7226" spans="1:7" ht="22.5">
      <c r="A7226" s="366" t="str">
        <f t="shared" si="112"/>
        <v>SINAPI 91003</v>
      </c>
      <c r="B7226" s="367" t="s">
        <v>8324</v>
      </c>
      <c r="C7226" s="367" t="s">
        <v>23970</v>
      </c>
      <c r="D7226" s="368" t="s">
        <v>23971</v>
      </c>
      <c r="E7226" s="367" t="s">
        <v>8464</v>
      </c>
      <c r="F7226" s="367" t="s">
        <v>23972</v>
      </c>
      <c r="G7226" s="367" t="s">
        <v>23973</v>
      </c>
    </row>
    <row r="7227" spans="1:7" ht="22.5">
      <c r="A7227" s="366" t="str">
        <f t="shared" si="112"/>
        <v>SINAPI 91004</v>
      </c>
      <c r="B7227" s="367" t="s">
        <v>8324</v>
      </c>
      <c r="C7227" s="367" t="s">
        <v>23974</v>
      </c>
      <c r="D7227" s="368" t="s">
        <v>23975</v>
      </c>
      <c r="E7227" s="367" t="s">
        <v>8464</v>
      </c>
      <c r="F7227" s="367" t="s">
        <v>23976</v>
      </c>
      <c r="G7227" s="367" t="s">
        <v>8759</v>
      </c>
    </row>
    <row r="7228" spans="1:7" ht="22.5">
      <c r="A7228" s="366" t="str">
        <f t="shared" si="112"/>
        <v>SINAPI 91005</v>
      </c>
      <c r="B7228" s="367" t="s">
        <v>8324</v>
      </c>
      <c r="C7228" s="367" t="s">
        <v>23977</v>
      </c>
      <c r="D7228" s="368" t="s">
        <v>23978</v>
      </c>
      <c r="E7228" s="367" t="s">
        <v>8464</v>
      </c>
      <c r="F7228" s="367" t="s">
        <v>11278</v>
      </c>
      <c r="G7228" s="367" t="s">
        <v>23979</v>
      </c>
    </row>
    <row r="7229" spans="1:7" ht="22.5">
      <c r="A7229" s="366" t="str">
        <f t="shared" si="112"/>
        <v>SINAPI 91006</v>
      </c>
      <c r="B7229" s="367" t="s">
        <v>8324</v>
      </c>
      <c r="C7229" s="367" t="s">
        <v>23980</v>
      </c>
      <c r="D7229" s="368" t="s">
        <v>23981</v>
      </c>
      <c r="E7229" s="367" t="s">
        <v>8464</v>
      </c>
      <c r="F7229" s="367" t="s">
        <v>16913</v>
      </c>
      <c r="G7229" s="367" t="s">
        <v>23982</v>
      </c>
    </row>
    <row r="7230" spans="1:7" ht="22.5">
      <c r="A7230" s="366" t="str">
        <f t="shared" si="112"/>
        <v>SINAPI 91007</v>
      </c>
      <c r="B7230" s="367" t="s">
        <v>8324</v>
      </c>
      <c r="C7230" s="367" t="s">
        <v>23983</v>
      </c>
      <c r="D7230" s="368" t="s">
        <v>23984</v>
      </c>
      <c r="E7230" s="367" t="s">
        <v>8464</v>
      </c>
      <c r="F7230" s="367" t="s">
        <v>11188</v>
      </c>
      <c r="G7230" s="367" t="s">
        <v>13872</v>
      </c>
    </row>
    <row r="7231" spans="1:7" ht="22.5">
      <c r="A7231" s="366" t="str">
        <f t="shared" si="112"/>
        <v>SINAPI 91008</v>
      </c>
      <c r="B7231" s="367" t="s">
        <v>8324</v>
      </c>
      <c r="C7231" s="367" t="s">
        <v>23985</v>
      </c>
      <c r="D7231" s="368" t="s">
        <v>23986</v>
      </c>
      <c r="E7231" s="367" t="s">
        <v>8464</v>
      </c>
      <c r="F7231" s="367" t="s">
        <v>23987</v>
      </c>
      <c r="G7231" s="367" t="s">
        <v>10249</v>
      </c>
    </row>
    <row r="7232" spans="1:7" ht="22.5">
      <c r="A7232" s="366" t="str">
        <f t="shared" si="112"/>
        <v>SINAPI 92263</v>
      </c>
      <c r="B7232" s="367" t="s">
        <v>8324</v>
      </c>
      <c r="C7232" s="367" t="s">
        <v>23988</v>
      </c>
      <c r="D7232" s="368" t="s">
        <v>23989</v>
      </c>
      <c r="E7232" s="367" t="s">
        <v>8464</v>
      </c>
      <c r="F7232" s="367" t="s">
        <v>23990</v>
      </c>
      <c r="G7232" s="367" t="s">
        <v>23991</v>
      </c>
    </row>
    <row r="7233" spans="1:7" ht="22.5">
      <c r="A7233" s="366" t="str">
        <f t="shared" si="112"/>
        <v>SINAPI 92264</v>
      </c>
      <c r="B7233" s="367" t="s">
        <v>8324</v>
      </c>
      <c r="C7233" s="367" t="s">
        <v>23992</v>
      </c>
      <c r="D7233" s="368" t="s">
        <v>23993</v>
      </c>
      <c r="E7233" s="367" t="s">
        <v>8464</v>
      </c>
      <c r="F7233" s="367" t="s">
        <v>23994</v>
      </c>
      <c r="G7233" s="367" t="s">
        <v>23995</v>
      </c>
    </row>
    <row r="7234" spans="1:7">
      <c r="A7234" s="366" t="str">
        <f t="shared" si="112"/>
        <v>SINAPI 92265</v>
      </c>
      <c r="B7234" s="367" t="s">
        <v>8324</v>
      </c>
      <c r="C7234" s="367" t="s">
        <v>23996</v>
      </c>
      <c r="D7234" s="368" t="s">
        <v>23997</v>
      </c>
      <c r="E7234" s="367" t="s">
        <v>8464</v>
      </c>
      <c r="F7234" s="367" t="s">
        <v>10145</v>
      </c>
      <c r="G7234" s="367" t="s">
        <v>23998</v>
      </c>
    </row>
    <row r="7235" spans="1:7">
      <c r="A7235" s="366" t="str">
        <f t="shared" si="112"/>
        <v>SINAPI 92266</v>
      </c>
      <c r="B7235" s="367" t="s">
        <v>8324</v>
      </c>
      <c r="C7235" s="367" t="s">
        <v>23999</v>
      </c>
      <c r="D7235" s="368" t="s">
        <v>24000</v>
      </c>
      <c r="E7235" s="367" t="s">
        <v>8464</v>
      </c>
      <c r="F7235" s="367" t="s">
        <v>24001</v>
      </c>
      <c r="G7235" s="367" t="s">
        <v>17967</v>
      </c>
    </row>
    <row r="7236" spans="1:7">
      <c r="A7236" s="366" t="str">
        <f t="shared" si="112"/>
        <v>SINAPI 92267</v>
      </c>
      <c r="B7236" s="367" t="s">
        <v>8324</v>
      </c>
      <c r="C7236" s="367" t="s">
        <v>24002</v>
      </c>
      <c r="D7236" s="368" t="s">
        <v>24003</v>
      </c>
      <c r="E7236" s="367" t="s">
        <v>8464</v>
      </c>
      <c r="F7236" s="367" t="s">
        <v>24004</v>
      </c>
      <c r="G7236" s="367" t="s">
        <v>16221</v>
      </c>
    </row>
    <row r="7237" spans="1:7">
      <c r="A7237" s="366" t="str">
        <f t="shared" si="112"/>
        <v>SINAPI 92268</v>
      </c>
      <c r="B7237" s="367" t="s">
        <v>8324</v>
      </c>
      <c r="C7237" s="367" t="s">
        <v>24005</v>
      </c>
      <c r="D7237" s="368" t="s">
        <v>24006</v>
      </c>
      <c r="E7237" s="367" t="s">
        <v>8464</v>
      </c>
      <c r="F7237" s="367" t="s">
        <v>24007</v>
      </c>
      <c r="G7237" s="367" t="s">
        <v>15615</v>
      </c>
    </row>
    <row r="7238" spans="1:7">
      <c r="A7238" s="366" t="str">
        <f t="shared" si="112"/>
        <v>SINAPI 92269</v>
      </c>
      <c r="B7238" s="367" t="s">
        <v>8324</v>
      </c>
      <c r="C7238" s="367" t="s">
        <v>24008</v>
      </c>
      <c r="D7238" s="368" t="s">
        <v>24009</v>
      </c>
      <c r="E7238" s="367" t="s">
        <v>8464</v>
      </c>
      <c r="F7238" s="367" t="s">
        <v>24010</v>
      </c>
      <c r="G7238" s="367" t="s">
        <v>24011</v>
      </c>
    </row>
    <row r="7239" spans="1:7">
      <c r="A7239" s="366" t="str">
        <f t="shared" ref="A7239:A7302" si="113">CONCATENAR</f>
        <v>SINAPI 92270</v>
      </c>
      <c r="B7239" s="367" t="s">
        <v>8324</v>
      </c>
      <c r="C7239" s="367" t="s">
        <v>24012</v>
      </c>
      <c r="D7239" s="368" t="s">
        <v>24013</v>
      </c>
      <c r="E7239" s="367" t="s">
        <v>8464</v>
      </c>
      <c r="F7239" s="367" t="s">
        <v>24014</v>
      </c>
      <c r="G7239" s="367" t="s">
        <v>24015</v>
      </c>
    </row>
    <row r="7240" spans="1:7">
      <c r="A7240" s="366" t="str">
        <f t="shared" si="113"/>
        <v>SINAPI 92271</v>
      </c>
      <c r="B7240" s="367" t="s">
        <v>8324</v>
      </c>
      <c r="C7240" s="367" t="s">
        <v>24016</v>
      </c>
      <c r="D7240" s="368" t="s">
        <v>24017</v>
      </c>
      <c r="E7240" s="367" t="s">
        <v>8464</v>
      </c>
      <c r="F7240" s="367" t="s">
        <v>15871</v>
      </c>
      <c r="G7240" s="367" t="s">
        <v>24018</v>
      </c>
    </row>
    <row r="7241" spans="1:7">
      <c r="A7241" s="366" t="str">
        <f t="shared" si="113"/>
        <v>SINAPI 92272</v>
      </c>
      <c r="B7241" s="367" t="s">
        <v>8324</v>
      </c>
      <c r="C7241" s="367" t="s">
        <v>24019</v>
      </c>
      <c r="D7241" s="368" t="s">
        <v>24020</v>
      </c>
      <c r="E7241" s="367" t="s">
        <v>8523</v>
      </c>
      <c r="F7241" s="367" t="s">
        <v>24021</v>
      </c>
      <c r="G7241" s="367" t="s">
        <v>24022</v>
      </c>
    </row>
    <row r="7242" spans="1:7">
      <c r="A7242" s="366" t="str">
        <f t="shared" si="113"/>
        <v>SINAPI 92273</v>
      </c>
      <c r="B7242" s="367" t="s">
        <v>8324</v>
      </c>
      <c r="C7242" s="367" t="s">
        <v>24023</v>
      </c>
      <c r="D7242" s="368" t="s">
        <v>24024</v>
      </c>
      <c r="E7242" s="367" t="s">
        <v>8523</v>
      </c>
      <c r="F7242" s="367" t="s">
        <v>24025</v>
      </c>
      <c r="G7242" s="367" t="s">
        <v>24026</v>
      </c>
    </row>
    <row r="7243" spans="1:7" ht="22.5">
      <c r="A7243" s="366" t="str">
        <f t="shared" si="113"/>
        <v>SINAPI 92408</v>
      </c>
      <c r="B7243" s="367" t="s">
        <v>8324</v>
      </c>
      <c r="C7243" s="367" t="s">
        <v>24027</v>
      </c>
      <c r="D7243" s="368" t="s">
        <v>24028</v>
      </c>
      <c r="E7243" s="367" t="s">
        <v>8464</v>
      </c>
      <c r="F7243" s="367" t="s">
        <v>24029</v>
      </c>
      <c r="G7243" s="367" t="s">
        <v>24030</v>
      </c>
    </row>
    <row r="7244" spans="1:7" ht="22.5">
      <c r="A7244" s="366" t="str">
        <f t="shared" si="113"/>
        <v>SINAPI 92409</v>
      </c>
      <c r="B7244" s="367" t="s">
        <v>8324</v>
      </c>
      <c r="C7244" s="367" t="s">
        <v>24031</v>
      </c>
      <c r="D7244" s="368" t="s">
        <v>24032</v>
      </c>
      <c r="E7244" s="367" t="s">
        <v>8464</v>
      </c>
      <c r="F7244" s="367" t="s">
        <v>24033</v>
      </c>
      <c r="G7244" s="367" t="s">
        <v>24034</v>
      </c>
    </row>
    <row r="7245" spans="1:7" ht="22.5">
      <c r="A7245" s="366" t="str">
        <f t="shared" si="113"/>
        <v>SINAPI 92410</v>
      </c>
      <c r="B7245" s="367" t="s">
        <v>8324</v>
      </c>
      <c r="C7245" s="367" t="s">
        <v>24035</v>
      </c>
      <c r="D7245" s="368" t="s">
        <v>24036</v>
      </c>
      <c r="E7245" s="367" t="s">
        <v>8464</v>
      </c>
      <c r="F7245" s="367" t="s">
        <v>24037</v>
      </c>
      <c r="G7245" s="367" t="s">
        <v>24038</v>
      </c>
    </row>
    <row r="7246" spans="1:7" ht="22.5">
      <c r="A7246" s="366" t="str">
        <f t="shared" si="113"/>
        <v>SINAPI 92411</v>
      </c>
      <c r="B7246" s="367" t="s">
        <v>8324</v>
      </c>
      <c r="C7246" s="367" t="s">
        <v>24039</v>
      </c>
      <c r="D7246" s="368" t="s">
        <v>24040</v>
      </c>
      <c r="E7246" s="367" t="s">
        <v>8464</v>
      </c>
      <c r="F7246" s="367" t="s">
        <v>24041</v>
      </c>
      <c r="G7246" s="367" t="s">
        <v>24042</v>
      </c>
    </row>
    <row r="7247" spans="1:7" ht="22.5">
      <c r="A7247" s="366" t="str">
        <f t="shared" si="113"/>
        <v>SINAPI 92412</v>
      </c>
      <c r="B7247" s="367" t="s">
        <v>8324</v>
      </c>
      <c r="C7247" s="367" t="s">
        <v>24043</v>
      </c>
      <c r="D7247" s="368" t="s">
        <v>24044</v>
      </c>
      <c r="E7247" s="367" t="s">
        <v>8464</v>
      </c>
      <c r="F7247" s="367" t="s">
        <v>24045</v>
      </c>
      <c r="G7247" s="367" t="s">
        <v>17367</v>
      </c>
    </row>
    <row r="7248" spans="1:7" ht="22.5">
      <c r="A7248" s="366" t="str">
        <f t="shared" si="113"/>
        <v>SINAPI 92413</v>
      </c>
      <c r="B7248" s="367" t="s">
        <v>8324</v>
      </c>
      <c r="C7248" s="367" t="s">
        <v>24046</v>
      </c>
      <c r="D7248" s="368" t="s">
        <v>24047</v>
      </c>
      <c r="E7248" s="367" t="s">
        <v>8464</v>
      </c>
      <c r="F7248" s="367" t="s">
        <v>24048</v>
      </c>
      <c r="G7248" s="367" t="s">
        <v>24049</v>
      </c>
    </row>
    <row r="7249" spans="1:7" ht="33.75">
      <c r="A7249" s="366" t="str">
        <f t="shared" si="113"/>
        <v>SINAPI 92414</v>
      </c>
      <c r="B7249" s="367" t="s">
        <v>8324</v>
      </c>
      <c r="C7249" s="367" t="s">
        <v>24050</v>
      </c>
      <c r="D7249" s="368" t="s">
        <v>24051</v>
      </c>
      <c r="E7249" s="367" t="s">
        <v>8464</v>
      </c>
      <c r="F7249" s="367" t="s">
        <v>24052</v>
      </c>
      <c r="G7249" s="367" t="s">
        <v>24053</v>
      </c>
    </row>
    <row r="7250" spans="1:7" ht="33.75">
      <c r="A7250" s="366" t="str">
        <f t="shared" si="113"/>
        <v>SINAPI 92415</v>
      </c>
      <c r="B7250" s="367" t="s">
        <v>8324</v>
      </c>
      <c r="C7250" s="367" t="s">
        <v>24054</v>
      </c>
      <c r="D7250" s="368" t="s">
        <v>24055</v>
      </c>
      <c r="E7250" s="367" t="s">
        <v>8464</v>
      </c>
      <c r="F7250" s="367" t="s">
        <v>18572</v>
      </c>
      <c r="G7250" s="367" t="s">
        <v>24056</v>
      </c>
    </row>
    <row r="7251" spans="1:7" ht="33.75">
      <c r="A7251" s="366" t="str">
        <f t="shared" si="113"/>
        <v>SINAPI 92416</v>
      </c>
      <c r="B7251" s="367" t="s">
        <v>8324</v>
      </c>
      <c r="C7251" s="367" t="s">
        <v>24057</v>
      </c>
      <c r="D7251" s="368" t="s">
        <v>24058</v>
      </c>
      <c r="E7251" s="367" t="s">
        <v>8464</v>
      </c>
      <c r="F7251" s="367" t="s">
        <v>24059</v>
      </c>
      <c r="G7251" s="367" t="s">
        <v>24060</v>
      </c>
    </row>
    <row r="7252" spans="1:7" ht="33.75">
      <c r="A7252" s="366" t="str">
        <f t="shared" si="113"/>
        <v>SINAPI 92417</v>
      </c>
      <c r="B7252" s="367" t="s">
        <v>8324</v>
      </c>
      <c r="C7252" s="367" t="s">
        <v>24061</v>
      </c>
      <c r="D7252" s="368" t="s">
        <v>24062</v>
      </c>
      <c r="E7252" s="367" t="s">
        <v>8464</v>
      </c>
      <c r="F7252" s="367" t="s">
        <v>24063</v>
      </c>
      <c r="G7252" s="367" t="s">
        <v>24064</v>
      </c>
    </row>
    <row r="7253" spans="1:7" ht="33.75">
      <c r="A7253" s="366" t="str">
        <f t="shared" si="113"/>
        <v>SINAPI 92418</v>
      </c>
      <c r="B7253" s="367" t="s">
        <v>8324</v>
      </c>
      <c r="C7253" s="367" t="s">
        <v>24065</v>
      </c>
      <c r="D7253" s="368" t="s">
        <v>24066</v>
      </c>
      <c r="E7253" s="367" t="s">
        <v>8464</v>
      </c>
      <c r="F7253" s="367" t="s">
        <v>24067</v>
      </c>
      <c r="G7253" s="367" t="s">
        <v>24068</v>
      </c>
    </row>
    <row r="7254" spans="1:7" ht="33.75">
      <c r="A7254" s="366" t="str">
        <f t="shared" si="113"/>
        <v>SINAPI 92419</v>
      </c>
      <c r="B7254" s="367" t="s">
        <v>8324</v>
      </c>
      <c r="C7254" s="367" t="s">
        <v>24069</v>
      </c>
      <c r="D7254" s="368" t="s">
        <v>24070</v>
      </c>
      <c r="E7254" s="367" t="s">
        <v>8464</v>
      </c>
      <c r="F7254" s="367" t="s">
        <v>24071</v>
      </c>
      <c r="G7254" s="367" t="s">
        <v>24072</v>
      </c>
    </row>
    <row r="7255" spans="1:7" ht="33.75">
      <c r="A7255" s="366" t="str">
        <f t="shared" si="113"/>
        <v>SINAPI 92420</v>
      </c>
      <c r="B7255" s="367" t="s">
        <v>8324</v>
      </c>
      <c r="C7255" s="367" t="s">
        <v>24073</v>
      </c>
      <c r="D7255" s="368" t="s">
        <v>24074</v>
      </c>
      <c r="E7255" s="367" t="s">
        <v>8464</v>
      </c>
      <c r="F7255" s="367" t="s">
        <v>11721</v>
      </c>
      <c r="G7255" s="367" t="s">
        <v>24075</v>
      </c>
    </row>
    <row r="7256" spans="1:7" ht="33.75">
      <c r="A7256" s="366" t="str">
        <f t="shared" si="113"/>
        <v>SINAPI 92421</v>
      </c>
      <c r="B7256" s="367" t="s">
        <v>8324</v>
      </c>
      <c r="C7256" s="367" t="s">
        <v>24076</v>
      </c>
      <c r="D7256" s="368" t="s">
        <v>24077</v>
      </c>
      <c r="E7256" s="367" t="s">
        <v>8464</v>
      </c>
      <c r="F7256" s="367" t="s">
        <v>24078</v>
      </c>
      <c r="G7256" s="367" t="s">
        <v>24079</v>
      </c>
    </row>
    <row r="7257" spans="1:7" ht="33.75">
      <c r="A7257" s="366" t="str">
        <f t="shared" si="113"/>
        <v>SINAPI 92422</v>
      </c>
      <c r="B7257" s="367" t="s">
        <v>8324</v>
      </c>
      <c r="C7257" s="367" t="s">
        <v>24080</v>
      </c>
      <c r="D7257" s="368" t="s">
        <v>24081</v>
      </c>
      <c r="E7257" s="367" t="s">
        <v>8464</v>
      </c>
      <c r="F7257" s="367" t="s">
        <v>24082</v>
      </c>
      <c r="G7257" s="367" t="s">
        <v>19461</v>
      </c>
    </row>
    <row r="7258" spans="1:7" ht="33.75">
      <c r="A7258" s="366" t="str">
        <f t="shared" si="113"/>
        <v>SINAPI 92423</v>
      </c>
      <c r="B7258" s="367" t="s">
        <v>8324</v>
      </c>
      <c r="C7258" s="367" t="s">
        <v>24083</v>
      </c>
      <c r="D7258" s="368" t="s">
        <v>24084</v>
      </c>
      <c r="E7258" s="367" t="s">
        <v>8464</v>
      </c>
      <c r="F7258" s="367" t="s">
        <v>16283</v>
      </c>
      <c r="G7258" s="367" t="s">
        <v>19569</v>
      </c>
    </row>
    <row r="7259" spans="1:7" ht="33.75">
      <c r="A7259" s="366" t="str">
        <f t="shared" si="113"/>
        <v>SINAPI 92424</v>
      </c>
      <c r="B7259" s="367" t="s">
        <v>8324</v>
      </c>
      <c r="C7259" s="367" t="s">
        <v>24085</v>
      </c>
      <c r="D7259" s="368" t="s">
        <v>24086</v>
      </c>
      <c r="E7259" s="367" t="s">
        <v>8464</v>
      </c>
      <c r="F7259" s="367" t="s">
        <v>21638</v>
      </c>
      <c r="G7259" s="367" t="s">
        <v>24087</v>
      </c>
    </row>
    <row r="7260" spans="1:7" ht="33.75">
      <c r="A7260" s="366" t="str">
        <f t="shared" si="113"/>
        <v>SINAPI 92425</v>
      </c>
      <c r="B7260" s="367" t="s">
        <v>8324</v>
      </c>
      <c r="C7260" s="367" t="s">
        <v>24088</v>
      </c>
      <c r="D7260" s="368" t="s">
        <v>24089</v>
      </c>
      <c r="E7260" s="367" t="s">
        <v>8464</v>
      </c>
      <c r="F7260" s="367" t="s">
        <v>24090</v>
      </c>
      <c r="G7260" s="367" t="s">
        <v>24091</v>
      </c>
    </row>
    <row r="7261" spans="1:7" ht="33.75">
      <c r="A7261" s="366" t="str">
        <f t="shared" si="113"/>
        <v>SINAPI 92426</v>
      </c>
      <c r="B7261" s="367" t="s">
        <v>8324</v>
      </c>
      <c r="C7261" s="367" t="s">
        <v>24092</v>
      </c>
      <c r="D7261" s="368" t="s">
        <v>24093</v>
      </c>
      <c r="E7261" s="367" t="s">
        <v>8464</v>
      </c>
      <c r="F7261" s="367" t="s">
        <v>24094</v>
      </c>
      <c r="G7261" s="367" t="s">
        <v>14551</v>
      </c>
    </row>
    <row r="7262" spans="1:7" ht="33.75">
      <c r="A7262" s="366" t="str">
        <f t="shared" si="113"/>
        <v>SINAPI 92427</v>
      </c>
      <c r="B7262" s="367" t="s">
        <v>8324</v>
      </c>
      <c r="C7262" s="367" t="s">
        <v>24095</v>
      </c>
      <c r="D7262" s="368" t="s">
        <v>24096</v>
      </c>
      <c r="E7262" s="367" t="s">
        <v>8464</v>
      </c>
      <c r="F7262" s="367" t="s">
        <v>24097</v>
      </c>
      <c r="G7262" s="367" t="s">
        <v>24098</v>
      </c>
    </row>
    <row r="7263" spans="1:7" ht="33.75">
      <c r="A7263" s="366" t="str">
        <f t="shared" si="113"/>
        <v>SINAPI 92428</v>
      </c>
      <c r="B7263" s="367" t="s">
        <v>8324</v>
      </c>
      <c r="C7263" s="367" t="s">
        <v>24099</v>
      </c>
      <c r="D7263" s="368" t="s">
        <v>24100</v>
      </c>
      <c r="E7263" s="367" t="s">
        <v>8464</v>
      </c>
      <c r="F7263" s="367" t="s">
        <v>10098</v>
      </c>
      <c r="G7263" s="367" t="s">
        <v>24101</v>
      </c>
    </row>
    <row r="7264" spans="1:7" ht="33.75">
      <c r="A7264" s="366" t="str">
        <f t="shared" si="113"/>
        <v>SINAPI 92429</v>
      </c>
      <c r="B7264" s="367" t="s">
        <v>8324</v>
      </c>
      <c r="C7264" s="367" t="s">
        <v>24102</v>
      </c>
      <c r="D7264" s="368" t="s">
        <v>24103</v>
      </c>
      <c r="E7264" s="367" t="s">
        <v>8464</v>
      </c>
      <c r="F7264" s="367" t="s">
        <v>24104</v>
      </c>
      <c r="G7264" s="367" t="s">
        <v>24105</v>
      </c>
    </row>
    <row r="7265" spans="1:7" ht="33.75">
      <c r="A7265" s="366" t="str">
        <f t="shared" si="113"/>
        <v>SINAPI 92430</v>
      </c>
      <c r="B7265" s="367" t="s">
        <v>8324</v>
      </c>
      <c r="C7265" s="367" t="s">
        <v>24106</v>
      </c>
      <c r="D7265" s="368" t="s">
        <v>24107</v>
      </c>
      <c r="E7265" s="367" t="s">
        <v>8464</v>
      </c>
      <c r="F7265" s="367" t="s">
        <v>24108</v>
      </c>
      <c r="G7265" s="367" t="s">
        <v>24109</v>
      </c>
    </row>
    <row r="7266" spans="1:7" ht="33.75">
      <c r="A7266" s="366" t="str">
        <f t="shared" si="113"/>
        <v>SINAPI 92431</v>
      </c>
      <c r="B7266" s="367" t="s">
        <v>8324</v>
      </c>
      <c r="C7266" s="367" t="s">
        <v>24110</v>
      </c>
      <c r="D7266" s="368" t="s">
        <v>24111</v>
      </c>
      <c r="E7266" s="367" t="s">
        <v>8464</v>
      </c>
      <c r="F7266" s="367" t="s">
        <v>24112</v>
      </c>
      <c r="G7266" s="367" t="s">
        <v>24113</v>
      </c>
    </row>
    <row r="7267" spans="1:7" ht="33.75">
      <c r="A7267" s="366" t="str">
        <f t="shared" si="113"/>
        <v>SINAPI 92432</v>
      </c>
      <c r="B7267" s="367" t="s">
        <v>8324</v>
      </c>
      <c r="C7267" s="367" t="s">
        <v>24114</v>
      </c>
      <c r="D7267" s="368" t="s">
        <v>24115</v>
      </c>
      <c r="E7267" s="367" t="s">
        <v>8464</v>
      </c>
      <c r="F7267" s="367" t="s">
        <v>14748</v>
      </c>
      <c r="G7267" s="367" t="s">
        <v>24116</v>
      </c>
    </row>
    <row r="7268" spans="1:7" ht="33.75">
      <c r="A7268" s="366" t="str">
        <f t="shared" si="113"/>
        <v>SINAPI 92433</v>
      </c>
      <c r="B7268" s="367" t="s">
        <v>8324</v>
      </c>
      <c r="C7268" s="367" t="s">
        <v>24117</v>
      </c>
      <c r="D7268" s="368" t="s">
        <v>24118</v>
      </c>
      <c r="E7268" s="367" t="s">
        <v>8464</v>
      </c>
      <c r="F7268" s="367" t="s">
        <v>24119</v>
      </c>
      <c r="G7268" s="367" t="s">
        <v>24120</v>
      </c>
    </row>
    <row r="7269" spans="1:7" ht="33.75">
      <c r="A7269" s="366" t="str">
        <f t="shared" si="113"/>
        <v>SINAPI 92434</v>
      </c>
      <c r="B7269" s="367" t="s">
        <v>8324</v>
      </c>
      <c r="C7269" s="367" t="s">
        <v>24121</v>
      </c>
      <c r="D7269" s="368" t="s">
        <v>24122</v>
      </c>
      <c r="E7269" s="367" t="s">
        <v>8464</v>
      </c>
      <c r="F7269" s="367" t="s">
        <v>24123</v>
      </c>
      <c r="G7269" s="367" t="s">
        <v>22725</v>
      </c>
    </row>
    <row r="7270" spans="1:7" ht="33.75">
      <c r="A7270" s="366" t="str">
        <f t="shared" si="113"/>
        <v>SINAPI 92435</v>
      </c>
      <c r="B7270" s="367" t="s">
        <v>8324</v>
      </c>
      <c r="C7270" s="367" t="s">
        <v>24124</v>
      </c>
      <c r="D7270" s="368" t="s">
        <v>24125</v>
      </c>
      <c r="E7270" s="367" t="s">
        <v>8464</v>
      </c>
      <c r="F7270" s="367" t="s">
        <v>24126</v>
      </c>
      <c r="G7270" s="367" t="s">
        <v>9679</v>
      </c>
    </row>
    <row r="7271" spans="1:7" ht="33.75">
      <c r="A7271" s="366" t="str">
        <f t="shared" si="113"/>
        <v>SINAPI 92436</v>
      </c>
      <c r="B7271" s="367" t="s">
        <v>8324</v>
      </c>
      <c r="C7271" s="367" t="s">
        <v>24127</v>
      </c>
      <c r="D7271" s="368" t="s">
        <v>24128</v>
      </c>
      <c r="E7271" s="367" t="s">
        <v>8464</v>
      </c>
      <c r="F7271" s="367" t="s">
        <v>19910</v>
      </c>
      <c r="G7271" s="367" t="s">
        <v>24129</v>
      </c>
    </row>
    <row r="7272" spans="1:7" ht="33.75">
      <c r="A7272" s="366" t="str">
        <f t="shared" si="113"/>
        <v>SINAPI 92437</v>
      </c>
      <c r="B7272" s="367" t="s">
        <v>8324</v>
      </c>
      <c r="C7272" s="367" t="s">
        <v>24130</v>
      </c>
      <c r="D7272" s="368" t="s">
        <v>24131</v>
      </c>
      <c r="E7272" s="367" t="s">
        <v>8464</v>
      </c>
      <c r="F7272" s="367" t="s">
        <v>24132</v>
      </c>
      <c r="G7272" s="367" t="s">
        <v>24133</v>
      </c>
    </row>
    <row r="7273" spans="1:7" ht="33.75">
      <c r="A7273" s="366" t="str">
        <f t="shared" si="113"/>
        <v>SINAPI 92438</v>
      </c>
      <c r="B7273" s="367" t="s">
        <v>8324</v>
      </c>
      <c r="C7273" s="367" t="s">
        <v>24134</v>
      </c>
      <c r="D7273" s="368" t="s">
        <v>24135</v>
      </c>
      <c r="E7273" s="367" t="s">
        <v>8464</v>
      </c>
      <c r="F7273" s="367" t="s">
        <v>24136</v>
      </c>
      <c r="G7273" s="367" t="s">
        <v>14572</v>
      </c>
    </row>
    <row r="7274" spans="1:7" ht="33.75">
      <c r="A7274" s="366" t="str">
        <f t="shared" si="113"/>
        <v>SINAPI 92439</v>
      </c>
      <c r="B7274" s="367" t="s">
        <v>8324</v>
      </c>
      <c r="C7274" s="367" t="s">
        <v>24137</v>
      </c>
      <c r="D7274" s="368" t="s">
        <v>24138</v>
      </c>
      <c r="E7274" s="367" t="s">
        <v>8464</v>
      </c>
      <c r="F7274" s="367" t="s">
        <v>24139</v>
      </c>
      <c r="G7274" s="367" t="s">
        <v>16238</v>
      </c>
    </row>
    <row r="7275" spans="1:7" ht="33.75">
      <c r="A7275" s="366" t="str">
        <f t="shared" si="113"/>
        <v>SINAPI 92440</v>
      </c>
      <c r="B7275" s="367" t="s">
        <v>8324</v>
      </c>
      <c r="C7275" s="367" t="s">
        <v>24140</v>
      </c>
      <c r="D7275" s="368" t="s">
        <v>24141</v>
      </c>
      <c r="E7275" s="367" t="s">
        <v>8464</v>
      </c>
      <c r="F7275" s="367" t="s">
        <v>24142</v>
      </c>
      <c r="G7275" s="367" t="s">
        <v>24143</v>
      </c>
    </row>
    <row r="7276" spans="1:7" ht="33.75">
      <c r="A7276" s="366" t="str">
        <f t="shared" si="113"/>
        <v>SINAPI 92441</v>
      </c>
      <c r="B7276" s="367" t="s">
        <v>8324</v>
      </c>
      <c r="C7276" s="367" t="s">
        <v>24144</v>
      </c>
      <c r="D7276" s="368" t="s">
        <v>24145</v>
      </c>
      <c r="E7276" s="367" t="s">
        <v>8464</v>
      </c>
      <c r="F7276" s="367" t="s">
        <v>24146</v>
      </c>
      <c r="G7276" s="367" t="s">
        <v>21646</v>
      </c>
    </row>
    <row r="7277" spans="1:7" ht="33.75">
      <c r="A7277" s="366" t="str">
        <f t="shared" si="113"/>
        <v>SINAPI 92442</v>
      </c>
      <c r="B7277" s="367" t="s">
        <v>8324</v>
      </c>
      <c r="C7277" s="367" t="s">
        <v>24147</v>
      </c>
      <c r="D7277" s="368" t="s">
        <v>24148</v>
      </c>
      <c r="E7277" s="367" t="s">
        <v>8464</v>
      </c>
      <c r="F7277" s="367" t="s">
        <v>18307</v>
      </c>
      <c r="G7277" s="367" t="s">
        <v>19501</v>
      </c>
    </row>
    <row r="7278" spans="1:7" ht="33.75">
      <c r="A7278" s="366" t="str">
        <f t="shared" si="113"/>
        <v>SINAPI 92443</v>
      </c>
      <c r="B7278" s="367" t="s">
        <v>8324</v>
      </c>
      <c r="C7278" s="367" t="s">
        <v>24149</v>
      </c>
      <c r="D7278" s="368" t="s">
        <v>24150</v>
      </c>
      <c r="E7278" s="367" t="s">
        <v>8464</v>
      </c>
      <c r="F7278" s="367" t="s">
        <v>24151</v>
      </c>
      <c r="G7278" s="367" t="s">
        <v>19417</v>
      </c>
    </row>
    <row r="7279" spans="1:7" ht="33.75">
      <c r="A7279" s="366" t="str">
        <f t="shared" si="113"/>
        <v>SINAPI 92444</v>
      </c>
      <c r="B7279" s="367" t="s">
        <v>8324</v>
      </c>
      <c r="C7279" s="367" t="s">
        <v>24152</v>
      </c>
      <c r="D7279" s="368" t="s">
        <v>24153</v>
      </c>
      <c r="E7279" s="367" t="s">
        <v>8464</v>
      </c>
      <c r="F7279" s="367" t="s">
        <v>19133</v>
      </c>
      <c r="G7279" s="367" t="s">
        <v>24154</v>
      </c>
    </row>
    <row r="7280" spans="1:7" ht="33.75">
      <c r="A7280" s="366" t="str">
        <f t="shared" si="113"/>
        <v>SINAPI 92445</v>
      </c>
      <c r="B7280" s="367" t="s">
        <v>8324</v>
      </c>
      <c r="C7280" s="367" t="s">
        <v>24155</v>
      </c>
      <c r="D7280" s="368" t="s">
        <v>24156</v>
      </c>
      <c r="E7280" s="367" t="s">
        <v>8464</v>
      </c>
      <c r="F7280" s="367" t="s">
        <v>24157</v>
      </c>
      <c r="G7280" s="367" t="s">
        <v>24158</v>
      </c>
    </row>
    <row r="7281" spans="1:7" ht="22.5">
      <c r="A7281" s="366" t="str">
        <f t="shared" si="113"/>
        <v>SINAPI 92446</v>
      </c>
      <c r="B7281" s="367" t="s">
        <v>8324</v>
      </c>
      <c r="C7281" s="367" t="s">
        <v>24159</v>
      </c>
      <c r="D7281" s="368" t="s">
        <v>24160</v>
      </c>
      <c r="E7281" s="367" t="s">
        <v>8464</v>
      </c>
      <c r="F7281" s="367" t="s">
        <v>24161</v>
      </c>
      <c r="G7281" s="367" t="s">
        <v>24162</v>
      </c>
    </row>
    <row r="7282" spans="1:7" ht="22.5">
      <c r="A7282" s="366" t="str">
        <f t="shared" si="113"/>
        <v>SINAPI 92447</v>
      </c>
      <c r="B7282" s="367" t="s">
        <v>8324</v>
      </c>
      <c r="C7282" s="367" t="s">
        <v>24163</v>
      </c>
      <c r="D7282" s="368" t="s">
        <v>24164</v>
      </c>
      <c r="E7282" s="367" t="s">
        <v>8464</v>
      </c>
      <c r="F7282" s="367" t="s">
        <v>24165</v>
      </c>
      <c r="G7282" s="367" t="s">
        <v>24166</v>
      </c>
    </row>
    <row r="7283" spans="1:7" ht="22.5">
      <c r="A7283" s="366" t="str">
        <f t="shared" si="113"/>
        <v>SINAPI 92448</v>
      </c>
      <c r="B7283" s="367" t="s">
        <v>8324</v>
      </c>
      <c r="C7283" s="367" t="s">
        <v>24167</v>
      </c>
      <c r="D7283" s="368" t="s">
        <v>24168</v>
      </c>
      <c r="E7283" s="367" t="s">
        <v>8464</v>
      </c>
      <c r="F7283" s="367" t="s">
        <v>12383</v>
      </c>
      <c r="G7283" s="367" t="s">
        <v>9785</v>
      </c>
    </row>
    <row r="7284" spans="1:7" ht="22.5">
      <c r="A7284" s="366" t="str">
        <f t="shared" si="113"/>
        <v>SINAPI 92449</v>
      </c>
      <c r="B7284" s="367" t="s">
        <v>8324</v>
      </c>
      <c r="C7284" s="367" t="s">
        <v>24169</v>
      </c>
      <c r="D7284" s="368" t="s">
        <v>24170</v>
      </c>
      <c r="E7284" s="367" t="s">
        <v>8464</v>
      </c>
      <c r="F7284" s="367" t="s">
        <v>24171</v>
      </c>
      <c r="G7284" s="367" t="s">
        <v>24172</v>
      </c>
    </row>
    <row r="7285" spans="1:7" ht="22.5">
      <c r="A7285" s="366" t="str">
        <f t="shared" si="113"/>
        <v>SINAPI 92450</v>
      </c>
      <c r="B7285" s="367" t="s">
        <v>8324</v>
      </c>
      <c r="C7285" s="367" t="s">
        <v>24173</v>
      </c>
      <c r="D7285" s="368" t="s">
        <v>24174</v>
      </c>
      <c r="E7285" s="367" t="s">
        <v>8464</v>
      </c>
      <c r="F7285" s="367" t="s">
        <v>24175</v>
      </c>
      <c r="G7285" s="367" t="s">
        <v>24176</v>
      </c>
    </row>
    <row r="7286" spans="1:7" ht="22.5">
      <c r="A7286" s="366" t="str">
        <f t="shared" si="113"/>
        <v>SINAPI 92451</v>
      </c>
      <c r="B7286" s="367" t="s">
        <v>8324</v>
      </c>
      <c r="C7286" s="367" t="s">
        <v>24177</v>
      </c>
      <c r="D7286" s="368" t="s">
        <v>24178</v>
      </c>
      <c r="E7286" s="367" t="s">
        <v>8464</v>
      </c>
      <c r="F7286" s="367" t="s">
        <v>24179</v>
      </c>
      <c r="G7286" s="367" t="s">
        <v>24180</v>
      </c>
    </row>
    <row r="7287" spans="1:7" ht="22.5">
      <c r="A7287" s="366" t="str">
        <f t="shared" si="113"/>
        <v>SINAPI 92452</v>
      </c>
      <c r="B7287" s="367" t="s">
        <v>8324</v>
      </c>
      <c r="C7287" s="367" t="s">
        <v>24181</v>
      </c>
      <c r="D7287" s="368" t="s">
        <v>24182</v>
      </c>
      <c r="E7287" s="367" t="s">
        <v>8464</v>
      </c>
      <c r="F7287" s="367" t="s">
        <v>24183</v>
      </c>
      <c r="G7287" s="367" t="s">
        <v>24184</v>
      </c>
    </row>
    <row r="7288" spans="1:7" ht="22.5">
      <c r="A7288" s="366" t="str">
        <f t="shared" si="113"/>
        <v>SINAPI 92453</v>
      </c>
      <c r="B7288" s="367" t="s">
        <v>8324</v>
      </c>
      <c r="C7288" s="367" t="s">
        <v>24185</v>
      </c>
      <c r="D7288" s="368" t="s">
        <v>24186</v>
      </c>
      <c r="E7288" s="367" t="s">
        <v>8464</v>
      </c>
      <c r="F7288" s="367" t="s">
        <v>24187</v>
      </c>
      <c r="G7288" s="367" t="s">
        <v>24188</v>
      </c>
    </row>
    <row r="7289" spans="1:7" ht="22.5">
      <c r="A7289" s="366" t="str">
        <f t="shared" si="113"/>
        <v>SINAPI 92454</v>
      </c>
      <c r="B7289" s="367" t="s">
        <v>8324</v>
      </c>
      <c r="C7289" s="367" t="s">
        <v>24189</v>
      </c>
      <c r="D7289" s="368" t="s">
        <v>24190</v>
      </c>
      <c r="E7289" s="367" t="s">
        <v>8464</v>
      </c>
      <c r="F7289" s="367" t="s">
        <v>24191</v>
      </c>
      <c r="G7289" s="367" t="s">
        <v>24192</v>
      </c>
    </row>
    <row r="7290" spans="1:7" ht="22.5">
      <c r="A7290" s="366" t="str">
        <f t="shared" si="113"/>
        <v>SINAPI 92455</v>
      </c>
      <c r="B7290" s="367" t="s">
        <v>8324</v>
      </c>
      <c r="C7290" s="367" t="s">
        <v>24193</v>
      </c>
      <c r="D7290" s="368" t="s">
        <v>24194</v>
      </c>
      <c r="E7290" s="367" t="s">
        <v>8464</v>
      </c>
      <c r="F7290" s="367" t="s">
        <v>24195</v>
      </c>
      <c r="G7290" s="367" t="s">
        <v>24196</v>
      </c>
    </row>
    <row r="7291" spans="1:7" ht="22.5">
      <c r="A7291" s="366" t="str">
        <f t="shared" si="113"/>
        <v>SINAPI 92456</v>
      </c>
      <c r="B7291" s="367" t="s">
        <v>8324</v>
      </c>
      <c r="C7291" s="367" t="s">
        <v>24197</v>
      </c>
      <c r="D7291" s="368" t="s">
        <v>24198</v>
      </c>
      <c r="E7291" s="367" t="s">
        <v>8464</v>
      </c>
      <c r="F7291" s="367" t="s">
        <v>24199</v>
      </c>
      <c r="G7291" s="367" t="s">
        <v>24200</v>
      </c>
    </row>
    <row r="7292" spans="1:7" ht="22.5">
      <c r="A7292" s="366" t="str">
        <f t="shared" si="113"/>
        <v>SINAPI 92457</v>
      </c>
      <c r="B7292" s="367" t="s">
        <v>8324</v>
      </c>
      <c r="C7292" s="367" t="s">
        <v>24201</v>
      </c>
      <c r="D7292" s="368" t="s">
        <v>24202</v>
      </c>
      <c r="E7292" s="367" t="s">
        <v>8464</v>
      </c>
      <c r="F7292" s="367" t="s">
        <v>24203</v>
      </c>
      <c r="G7292" s="367" t="s">
        <v>24204</v>
      </c>
    </row>
    <row r="7293" spans="1:7" ht="22.5">
      <c r="A7293" s="366" t="str">
        <f t="shared" si="113"/>
        <v>SINAPI 92458</v>
      </c>
      <c r="B7293" s="367" t="s">
        <v>8324</v>
      </c>
      <c r="C7293" s="367" t="s">
        <v>24205</v>
      </c>
      <c r="D7293" s="368" t="s">
        <v>24206</v>
      </c>
      <c r="E7293" s="367" t="s">
        <v>8464</v>
      </c>
      <c r="F7293" s="367" t="s">
        <v>24207</v>
      </c>
      <c r="G7293" s="367" t="s">
        <v>24208</v>
      </c>
    </row>
    <row r="7294" spans="1:7" ht="22.5">
      <c r="A7294" s="366" t="str">
        <f t="shared" si="113"/>
        <v>SINAPI 92459</v>
      </c>
      <c r="B7294" s="367" t="s">
        <v>8324</v>
      </c>
      <c r="C7294" s="367" t="s">
        <v>24209</v>
      </c>
      <c r="D7294" s="368" t="s">
        <v>24210</v>
      </c>
      <c r="E7294" s="367" t="s">
        <v>8464</v>
      </c>
      <c r="F7294" s="367" t="s">
        <v>24211</v>
      </c>
      <c r="G7294" s="367" t="s">
        <v>24212</v>
      </c>
    </row>
    <row r="7295" spans="1:7" ht="22.5">
      <c r="A7295" s="366" t="str">
        <f t="shared" si="113"/>
        <v>SINAPI 92460</v>
      </c>
      <c r="B7295" s="367" t="s">
        <v>8324</v>
      </c>
      <c r="C7295" s="367" t="s">
        <v>24213</v>
      </c>
      <c r="D7295" s="368" t="s">
        <v>24214</v>
      </c>
      <c r="E7295" s="367" t="s">
        <v>8464</v>
      </c>
      <c r="F7295" s="367" t="s">
        <v>24215</v>
      </c>
      <c r="G7295" s="367" t="s">
        <v>24216</v>
      </c>
    </row>
    <row r="7296" spans="1:7" ht="22.5">
      <c r="A7296" s="366" t="str">
        <f t="shared" si="113"/>
        <v>SINAPI 92461</v>
      </c>
      <c r="B7296" s="367" t="s">
        <v>8324</v>
      </c>
      <c r="C7296" s="367" t="s">
        <v>24217</v>
      </c>
      <c r="D7296" s="368" t="s">
        <v>24218</v>
      </c>
      <c r="E7296" s="367" t="s">
        <v>8464</v>
      </c>
      <c r="F7296" s="367" t="s">
        <v>24219</v>
      </c>
      <c r="G7296" s="367" t="s">
        <v>24220</v>
      </c>
    </row>
    <row r="7297" spans="1:7" ht="22.5">
      <c r="A7297" s="366" t="str">
        <f t="shared" si="113"/>
        <v>SINAPI 92462</v>
      </c>
      <c r="B7297" s="367" t="s">
        <v>8324</v>
      </c>
      <c r="C7297" s="367" t="s">
        <v>24221</v>
      </c>
      <c r="D7297" s="368" t="s">
        <v>24222</v>
      </c>
      <c r="E7297" s="367" t="s">
        <v>8464</v>
      </c>
      <c r="F7297" s="367" t="s">
        <v>24223</v>
      </c>
      <c r="G7297" s="367" t="s">
        <v>24224</v>
      </c>
    </row>
    <row r="7298" spans="1:7" ht="22.5">
      <c r="A7298" s="366" t="str">
        <f t="shared" si="113"/>
        <v>SINAPI 92463</v>
      </c>
      <c r="B7298" s="367" t="s">
        <v>8324</v>
      </c>
      <c r="C7298" s="367" t="s">
        <v>24225</v>
      </c>
      <c r="D7298" s="368" t="s">
        <v>24226</v>
      </c>
      <c r="E7298" s="367" t="s">
        <v>8464</v>
      </c>
      <c r="F7298" s="367" t="s">
        <v>24227</v>
      </c>
      <c r="G7298" s="367" t="s">
        <v>24228</v>
      </c>
    </row>
    <row r="7299" spans="1:7" ht="22.5">
      <c r="A7299" s="366" t="str">
        <f t="shared" si="113"/>
        <v>SINAPI 92464</v>
      </c>
      <c r="B7299" s="367" t="s">
        <v>8324</v>
      </c>
      <c r="C7299" s="367" t="s">
        <v>24229</v>
      </c>
      <c r="D7299" s="368" t="s">
        <v>24230</v>
      </c>
      <c r="E7299" s="367" t="s">
        <v>8464</v>
      </c>
      <c r="F7299" s="367" t="s">
        <v>24231</v>
      </c>
      <c r="G7299" s="367" t="s">
        <v>24232</v>
      </c>
    </row>
    <row r="7300" spans="1:7" ht="22.5">
      <c r="A7300" s="366" t="str">
        <f t="shared" si="113"/>
        <v>SINAPI 92465</v>
      </c>
      <c r="B7300" s="367" t="s">
        <v>8324</v>
      </c>
      <c r="C7300" s="367" t="s">
        <v>24233</v>
      </c>
      <c r="D7300" s="368" t="s">
        <v>24234</v>
      </c>
      <c r="E7300" s="367" t="s">
        <v>8464</v>
      </c>
      <c r="F7300" s="367" t="s">
        <v>24235</v>
      </c>
      <c r="G7300" s="367" t="s">
        <v>24236</v>
      </c>
    </row>
    <row r="7301" spans="1:7" ht="22.5">
      <c r="A7301" s="366" t="str">
        <f t="shared" si="113"/>
        <v>SINAPI 92466</v>
      </c>
      <c r="B7301" s="367" t="s">
        <v>8324</v>
      </c>
      <c r="C7301" s="367" t="s">
        <v>24237</v>
      </c>
      <c r="D7301" s="368" t="s">
        <v>24238</v>
      </c>
      <c r="E7301" s="367" t="s">
        <v>8464</v>
      </c>
      <c r="F7301" s="367" t="s">
        <v>24239</v>
      </c>
      <c r="G7301" s="367" t="s">
        <v>24240</v>
      </c>
    </row>
    <row r="7302" spans="1:7" ht="22.5">
      <c r="A7302" s="366" t="str">
        <f t="shared" si="113"/>
        <v>SINAPI 92467</v>
      </c>
      <c r="B7302" s="367" t="s">
        <v>8324</v>
      </c>
      <c r="C7302" s="367" t="s">
        <v>24241</v>
      </c>
      <c r="D7302" s="368" t="s">
        <v>24242</v>
      </c>
      <c r="E7302" s="367" t="s">
        <v>8464</v>
      </c>
      <c r="F7302" s="367" t="s">
        <v>24243</v>
      </c>
      <c r="G7302" s="367" t="s">
        <v>24244</v>
      </c>
    </row>
    <row r="7303" spans="1:7" ht="22.5">
      <c r="A7303" s="366" t="str">
        <f t="shared" ref="A7303:A7366" si="114">CONCATENAR</f>
        <v>SINAPI 92468</v>
      </c>
      <c r="B7303" s="367" t="s">
        <v>8324</v>
      </c>
      <c r="C7303" s="367" t="s">
        <v>24245</v>
      </c>
      <c r="D7303" s="368" t="s">
        <v>24246</v>
      </c>
      <c r="E7303" s="367" t="s">
        <v>8464</v>
      </c>
      <c r="F7303" s="367" t="s">
        <v>24247</v>
      </c>
      <c r="G7303" s="367" t="s">
        <v>14515</v>
      </c>
    </row>
    <row r="7304" spans="1:7" ht="22.5">
      <c r="A7304" s="366" t="str">
        <f t="shared" si="114"/>
        <v>SINAPI 92469</v>
      </c>
      <c r="B7304" s="367" t="s">
        <v>8324</v>
      </c>
      <c r="C7304" s="367" t="s">
        <v>24248</v>
      </c>
      <c r="D7304" s="368" t="s">
        <v>24249</v>
      </c>
      <c r="E7304" s="367" t="s">
        <v>8464</v>
      </c>
      <c r="F7304" s="367" t="s">
        <v>24250</v>
      </c>
      <c r="G7304" s="367" t="s">
        <v>24251</v>
      </c>
    </row>
    <row r="7305" spans="1:7" ht="22.5">
      <c r="A7305" s="366" t="str">
        <f t="shared" si="114"/>
        <v>SINAPI 92470</v>
      </c>
      <c r="B7305" s="367" t="s">
        <v>8324</v>
      </c>
      <c r="C7305" s="367" t="s">
        <v>24252</v>
      </c>
      <c r="D7305" s="368" t="s">
        <v>24253</v>
      </c>
      <c r="E7305" s="367" t="s">
        <v>8464</v>
      </c>
      <c r="F7305" s="367" t="s">
        <v>24254</v>
      </c>
      <c r="G7305" s="367" t="s">
        <v>24255</v>
      </c>
    </row>
    <row r="7306" spans="1:7" ht="22.5">
      <c r="A7306" s="366" t="str">
        <f t="shared" si="114"/>
        <v>SINAPI 92471</v>
      </c>
      <c r="B7306" s="367" t="s">
        <v>8324</v>
      </c>
      <c r="C7306" s="367" t="s">
        <v>24256</v>
      </c>
      <c r="D7306" s="368" t="s">
        <v>24257</v>
      </c>
      <c r="E7306" s="367" t="s">
        <v>8464</v>
      </c>
      <c r="F7306" s="367" t="s">
        <v>24258</v>
      </c>
      <c r="G7306" s="367" t="s">
        <v>23922</v>
      </c>
    </row>
    <row r="7307" spans="1:7" ht="22.5">
      <c r="A7307" s="366" t="str">
        <f t="shared" si="114"/>
        <v>SINAPI 92472</v>
      </c>
      <c r="B7307" s="367" t="s">
        <v>8324</v>
      </c>
      <c r="C7307" s="367" t="s">
        <v>24259</v>
      </c>
      <c r="D7307" s="368" t="s">
        <v>24260</v>
      </c>
      <c r="E7307" s="367" t="s">
        <v>8464</v>
      </c>
      <c r="F7307" s="367" t="s">
        <v>24261</v>
      </c>
      <c r="G7307" s="367" t="s">
        <v>24262</v>
      </c>
    </row>
    <row r="7308" spans="1:7" ht="22.5">
      <c r="A7308" s="366" t="str">
        <f t="shared" si="114"/>
        <v>SINAPI 92473</v>
      </c>
      <c r="B7308" s="367" t="s">
        <v>8324</v>
      </c>
      <c r="C7308" s="367" t="s">
        <v>24263</v>
      </c>
      <c r="D7308" s="368" t="s">
        <v>24264</v>
      </c>
      <c r="E7308" s="367" t="s">
        <v>8464</v>
      </c>
      <c r="F7308" s="367" t="s">
        <v>24265</v>
      </c>
      <c r="G7308" s="367" t="s">
        <v>24266</v>
      </c>
    </row>
    <row r="7309" spans="1:7" ht="22.5">
      <c r="A7309" s="366" t="str">
        <f t="shared" si="114"/>
        <v>SINAPI 92474</v>
      </c>
      <c r="B7309" s="367" t="s">
        <v>8324</v>
      </c>
      <c r="C7309" s="367" t="s">
        <v>24267</v>
      </c>
      <c r="D7309" s="368" t="s">
        <v>24268</v>
      </c>
      <c r="E7309" s="367" t="s">
        <v>8464</v>
      </c>
      <c r="F7309" s="367" t="s">
        <v>24269</v>
      </c>
      <c r="G7309" s="367" t="s">
        <v>24270</v>
      </c>
    </row>
    <row r="7310" spans="1:7" ht="22.5">
      <c r="A7310" s="366" t="str">
        <f t="shared" si="114"/>
        <v>SINAPI 92475</v>
      </c>
      <c r="B7310" s="367" t="s">
        <v>8324</v>
      </c>
      <c r="C7310" s="367" t="s">
        <v>24271</v>
      </c>
      <c r="D7310" s="368" t="s">
        <v>24272</v>
      </c>
      <c r="E7310" s="367" t="s">
        <v>8464</v>
      </c>
      <c r="F7310" s="367" t="s">
        <v>24273</v>
      </c>
      <c r="G7310" s="367" t="s">
        <v>24274</v>
      </c>
    </row>
    <row r="7311" spans="1:7" ht="22.5">
      <c r="A7311" s="366" t="str">
        <f t="shared" si="114"/>
        <v>SINAPI 92476</v>
      </c>
      <c r="B7311" s="367" t="s">
        <v>8324</v>
      </c>
      <c r="C7311" s="367" t="s">
        <v>24275</v>
      </c>
      <c r="D7311" s="368" t="s">
        <v>24276</v>
      </c>
      <c r="E7311" s="367" t="s">
        <v>8464</v>
      </c>
      <c r="F7311" s="367" t="s">
        <v>24277</v>
      </c>
      <c r="G7311" s="367" t="s">
        <v>24278</v>
      </c>
    </row>
    <row r="7312" spans="1:7" ht="22.5">
      <c r="A7312" s="366" t="str">
        <f t="shared" si="114"/>
        <v>SINAPI 92477</v>
      </c>
      <c r="B7312" s="367" t="s">
        <v>8324</v>
      </c>
      <c r="C7312" s="367" t="s">
        <v>24279</v>
      </c>
      <c r="D7312" s="368" t="s">
        <v>24280</v>
      </c>
      <c r="E7312" s="367" t="s">
        <v>8464</v>
      </c>
      <c r="F7312" s="367" t="s">
        <v>24281</v>
      </c>
      <c r="G7312" s="367" t="s">
        <v>24282</v>
      </c>
    </row>
    <row r="7313" spans="1:7" ht="22.5">
      <c r="A7313" s="366" t="str">
        <f t="shared" si="114"/>
        <v>SINAPI 92478</v>
      </c>
      <c r="B7313" s="367" t="s">
        <v>8324</v>
      </c>
      <c r="C7313" s="367" t="s">
        <v>24283</v>
      </c>
      <c r="D7313" s="368" t="s">
        <v>24284</v>
      </c>
      <c r="E7313" s="367" t="s">
        <v>8464</v>
      </c>
      <c r="F7313" s="367" t="s">
        <v>24285</v>
      </c>
      <c r="G7313" s="367" t="s">
        <v>24286</v>
      </c>
    </row>
    <row r="7314" spans="1:7" ht="22.5">
      <c r="A7314" s="366" t="str">
        <f t="shared" si="114"/>
        <v>SINAPI 92479</v>
      </c>
      <c r="B7314" s="367" t="s">
        <v>8324</v>
      </c>
      <c r="C7314" s="367" t="s">
        <v>24287</v>
      </c>
      <c r="D7314" s="368" t="s">
        <v>24288</v>
      </c>
      <c r="E7314" s="367" t="s">
        <v>8464</v>
      </c>
      <c r="F7314" s="367" t="s">
        <v>24289</v>
      </c>
      <c r="G7314" s="367" t="s">
        <v>24290</v>
      </c>
    </row>
    <row r="7315" spans="1:7" ht="22.5">
      <c r="A7315" s="366" t="str">
        <f t="shared" si="114"/>
        <v>SINAPI 92480</v>
      </c>
      <c r="B7315" s="367" t="s">
        <v>8324</v>
      </c>
      <c r="C7315" s="367" t="s">
        <v>24291</v>
      </c>
      <c r="D7315" s="368" t="s">
        <v>24292</v>
      </c>
      <c r="E7315" s="367" t="s">
        <v>8464</v>
      </c>
      <c r="F7315" s="367" t="s">
        <v>11934</v>
      </c>
      <c r="G7315" s="367" t="s">
        <v>24293</v>
      </c>
    </row>
    <row r="7316" spans="1:7" ht="22.5">
      <c r="A7316" s="366" t="str">
        <f t="shared" si="114"/>
        <v>SINAPI 92481</v>
      </c>
      <c r="B7316" s="367" t="s">
        <v>8324</v>
      </c>
      <c r="C7316" s="367" t="s">
        <v>24294</v>
      </c>
      <c r="D7316" s="368" t="s">
        <v>24295</v>
      </c>
      <c r="E7316" s="367" t="s">
        <v>8464</v>
      </c>
      <c r="F7316" s="367" t="s">
        <v>24296</v>
      </c>
      <c r="G7316" s="367" t="s">
        <v>24297</v>
      </c>
    </row>
    <row r="7317" spans="1:7" ht="22.5">
      <c r="A7317" s="366" t="str">
        <f t="shared" si="114"/>
        <v>SINAPI 92482</v>
      </c>
      <c r="B7317" s="367" t="s">
        <v>8324</v>
      </c>
      <c r="C7317" s="367" t="s">
        <v>24298</v>
      </c>
      <c r="D7317" s="368" t="s">
        <v>24299</v>
      </c>
      <c r="E7317" s="367" t="s">
        <v>8464</v>
      </c>
      <c r="F7317" s="367" t="s">
        <v>24300</v>
      </c>
      <c r="G7317" s="367" t="s">
        <v>24301</v>
      </c>
    </row>
    <row r="7318" spans="1:7" ht="22.5">
      <c r="A7318" s="366" t="str">
        <f t="shared" si="114"/>
        <v>SINAPI 92483</v>
      </c>
      <c r="B7318" s="367" t="s">
        <v>8324</v>
      </c>
      <c r="C7318" s="367" t="s">
        <v>24302</v>
      </c>
      <c r="D7318" s="368" t="s">
        <v>24303</v>
      </c>
      <c r="E7318" s="367" t="s">
        <v>8464</v>
      </c>
      <c r="F7318" s="367" t="s">
        <v>24304</v>
      </c>
      <c r="G7318" s="367" t="s">
        <v>24305</v>
      </c>
    </row>
    <row r="7319" spans="1:7" ht="22.5">
      <c r="A7319" s="366" t="str">
        <f t="shared" si="114"/>
        <v>SINAPI 92484</v>
      </c>
      <c r="B7319" s="367" t="s">
        <v>8324</v>
      </c>
      <c r="C7319" s="367" t="s">
        <v>24306</v>
      </c>
      <c r="D7319" s="368" t="s">
        <v>24307</v>
      </c>
      <c r="E7319" s="367" t="s">
        <v>8464</v>
      </c>
      <c r="F7319" s="367" t="s">
        <v>24308</v>
      </c>
      <c r="G7319" s="367" t="s">
        <v>24309</v>
      </c>
    </row>
    <row r="7320" spans="1:7" ht="22.5">
      <c r="A7320" s="366" t="str">
        <f t="shared" si="114"/>
        <v>SINAPI 92485</v>
      </c>
      <c r="B7320" s="367" t="s">
        <v>8324</v>
      </c>
      <c r="C7320" s="367" t="s">
        <v>24310</v>
      </c>
      <c r="D7320" s="368" t="s">
        <v>24311</v>
      </c>
      <c r="E7320" s="367" t="s">
        <v>8464</v>
      </c>
      <c r="F7320" s="367" t="s">
        <v>24312</v>
      </c>
      <c r="G7320" s="367" t="s">
        <v>24313</v>
      </c>
    </row>
    <row r="7321" spans="1:7" ht="22.5">
      <c r="A7321" s="366" t="str">
        <f t="shared" si="114"/>
        <v>SINAPI 92486</v>
      </c>
      <c r="B7321" s="367" t="s">
        <v>8324</v>
      </c>
      <c r="C7321" s="367" t="s">
        <v>24314</v>
      </c>
      <c r="D7321" s="368" t="s">
        <v>24315</v>
      </c>
      <c r="E7321" s="367" t="s">
        <v>8464</v>
      </c>
      <c r="F7321" s="367" t="s">
        <v>24316</v>
      </c>
      <c r="G7321" s="367" t="s">
        <v>24317</v>
      </c>
    </row>
    <row r="7322" spans="1:7" ht="22.5">
      <c r="A7322" s="366" t="str">
        <f t="shared" si="114"/>
        <v>SINAPI 92487</v>
      </c>
      <c r="B7322" s="367" t="s">
        <v>8324</v>
      </c>
      <c r="C7322" s="367" t="s">
        <v>24318</v>
      </c>
      <c r="D7322" s="368" t="s">
        <v>24319</v>
      </c>
      <c r="E7322" s="367" t="s">
        <v>8464</v>
      </c>
      <c r="F7322" s="367" t="s">
        <v>24320</v>
      </c>
      <c r="G7322" s="367" t="s">
        <v>24321</v>
      </c>
    </row>
    <row r="7323" spans="1:7" ht="22.5">
      <c r="A7323" s="366" t="str">
        <f t="shared" si="114"/>
        <v>SINAPI 92488</v>
      </c>
      <c r="B7323" s="367" t="s">
        <v>8324</v>
      </c>
      <c r="C7323" s="367" t="s">
        <v>24322</v>
      </c>
      <c r="D7323" s="368" t="s">
        <v>24323</v>
      </c>
      <c r="E7323" s="367" t="s">
        <v>8464</v>
      </c>
      <c r="F7323" s="367" t="s">
        <v>24324</v>
      </c>
      <c r="G7323" s="367" t="s">
        <v>24325</v>
      </c>
    </row>
    <row r="7324" spans="1:7" ht="33.75">
      <c r="A7324" s="366" t="str">
        <f t="shared" si="114"/>
        <v>SINAPI 92489</v>
      </c>
      <c r="B7324" s="367" t="s">
        <v>8324</v>
      </c>
      <c r="C7324" s="367" t="s">
        <v>24326</v>
      </c>
      <c r="D7324" s="368" t="s">
        <v>24327</v>
      </c>
      <c r="E7324" s="367" t="s">
        <v>8464</v>
      </c>
      <c r="F7324" s="367" t="s">
        <v>24328</v>
      </c>
      <c r="G7324" s="367" t="s">
        <v>24329</v>
      </c>
    </row>
    <row r="7325" spans="1:7" ht="22.5">
      <c r="A7325" s="366" t="str">
        <f t="shared" si="114"/>
        <v>SINAPI 92490</v>
      </c>
      <c r="B7325" s="367" t="s">
        <v>8324</v>
      </c>
      <c r="C7325" s="367" t="s">
        <v>24330</v>
      </c>
      <c r="D7325" s="368" t="s">
        <v>24331</v>
      </c>
      <c r="E7325" s="367" t="s">
        <v>8464</v>
      </c>
      <c r="F7325" s="367" t="s">
        <v>24332</v>
      </c>
      <c r="G7325" s="367" t="s">
        <v>24333</v>
      </c>
    </row>
    <row r="7326" spans="1:7" ht="33.75">
      <c r="A7326" s="366" t="str">
        <f t="shared" si="114"/>
        <v>SINAPI 92491</v>
      </c>
      <c r="B7326" s="367" t="s">
        <v>8324</v>
      </c>
      <c r="C7326" s="367" t="s">
        <v>24334</v>
      </c>
      <c r="D7326" s="368" t="s">
        <v>24335</v>
      </c>
      <c r="E7326" s="367" t="s">
        <v>8464</v>
      </c>
      <c r="F7326" s="367" t="s">
        <v>24336</v>
      </c>
      <c r="G7326" s="367" t="s">
        <v>24337</v>
      </c>
    </row>
    <row r="7327" spans="1:7" ht="22.5">
      <c r="A7327" s="366" t="str">
        <f t="shared" si="114"/>
        <v>SINAPI 92492</v>
      </c>
      <c r="B7327" s="367" t="s">
        <v>8324</v>
      </c>
      <c r="C7327" s="367" t="s">
        <v>24338</v>
      </c>
      <c r="D7327" s="368" t="s">
        <v>24339</v>
      </c>
      <c r="E7327" s="367" t="s">
        <v>8464</v>
      </c>
      <c r="F7327" s="367" t="s">
        <v>24340</v>
      </c>
      <c r="G7327" s="367" t="s">
        <v>11848</v>
      </c>
    </row>
    <row r="7328" spans="1:7" ht="33.75">
      <c r="A7328" s="366" t="str">
        <f t="shared" si="114"/>
        <v>SINAPI 92493</v>
      </c>
      <c r="B7328" s="367" t="s">
        <v>8324</v>
      </c>
      <c r="C7328" s="367" t="s">
        <v>24341</v>
      </c>
      <c r="D7328" s="368" t="s">
        <v>24342</v>
      </c>
      <c r="E7328" s="367" t="s">
        <v>8464</v>
      </c>
      <c r="F7328" s="367" t="s">
        <v>21341</v>
      </c>
      <c r="G7328" s="367" t="s">
        <v>19514</v>
      </c>
    </row>
    <row r="7329" spans="1:7" ht="22.5">
      <c r="A7329" s="366" t="str">
        <f t="shared" si="114"/>
        <v>SINAPI 92494</v>
      </c>
      <c r="B7329" s="367" t="s">
        <v>8324</v>
      </c>
      <c r="C7329" s="367" t="s">
        <v>24343</v>
      </c>
      <c r="D7329" s="368" t="s">
        <v>24344</v>
      </c>
      <c r="E7329" s="367" t="s">
        <v>8464</v>
      </c>
      <c r="F7329" s="367" t="s">
        <v>21426</v>
      </c>
      <c r="G7329" s="367" t="s">
        <v>19672</v>
      </c>
    </row>
    <row r="7330" spans="1:7" ht="33.75">
      <c r="A7330" s="366" t="str">
        <f t="shared" si="114"/>
        <v>SINAPI 92495</v>
      </c>
      <c r="B7330" s="367" t="s">
        <v>8324</v>
      </c>
      <c r="C7330" s="367" t="s">
        <v>24345</v>
      </c>
      <c r="D7330" s="368" t="s">
        <v>24346</v>
      </c>
      <c r="E7330" s="367" t="s">
        <v>8464</v>
      </c>
      <c r="F7330" s="367" t="s">
        <v>17425</v>
      </c>
      <c r="G7330" s="367" t="s">
        <v>24347</v>
      </c>
    </row>
    <row r="7331" spans="1:7" ht="22.5">
      <c r="A7331" s="366" t="str">
        <f t="shared" si="114"/>
        <v>SINAPI 92496</v>
      </c>
      <c r="B7331" s="367" t="s">
        <v>8324</v>
      </c>
      <c r="C7331" s="367" t="s">
        <v>24348</v>
      </c>
      <c r="D7331" s="368" t="s">
        <v>24349</v>
      </c>
      <c r="E7331" s="367" t="s">
        <v>8464</v>
      </c>
      <c r="F7331" s="367" t="s">
        <v>24350</v>
      </c>
      <c r="G7331" s="367" t="s">
        <v>24351</v>
      </c>
    </row>
    <row r="7332" spans="1:7" ht="33.75">
      <c r="A7332" s="366" t="str">
        <f t="shared" si="114"/>
        <v>SINAPI 92497</v>
      </c>
      <c r="B7332" s="367" t="s">
        <v>8324</v>
      </c>
      <c r="C7332" s="367" t="s">
        <v>24352</v>
      </c>
      <c r="D7332" s="368" t="s">
        <v>24353</v>
      </c>
      <c r="E7332" s="367" t="s">
        <v>8464</v>
      </c>
      <c r="F7332" s="367" t="s">
        <v>24354</v>
      </c>
      <c r="G7332" s="367" t="s">
        <v>24355</v>
      </c>
    </row>
    <row r="7333" spans="1:7" ht="22.5">
      <c r="A7333" s="366" t="str">
        <f t="shared" si="114"/>
        <v>SINAPI 92498</v>
      </c>
      <c r="B7333" s="367" t="s">
        <v>8324</v>
      </c>
      <c r="C7333" s="367" t="s">
        <v>24356</v>
      </c>
      <c r="D7333" s="368" t="s">
        <v>24357</v>
      </c>
      <c r="E7333" s="367" t="s">
        <v>8464</v>
      </c>
      <c r="F7333" s="367" t="s">
        <v>24358</v>
      </c>
      <c r="G7333" s="367" t="s">
        <v>24359</v>
      </c>
    </row>
    <row r="7334" spans="1:7" ht="33.75">
      <c r="A7334" s="366" t="str">
        <f t="shared" si="114"/>
        <v>SINAPI 92499</v>
      </c>
      <c r="B7334" s="367" t="s">
        <v>8324</v>
      </c>
      <c r="C7334" s="367" t="s">
        <v>24360</v>
      </c>
      <c r="D7334" s="368" t="s">
        <v>24361</v>
      </c>
      <c r="E7334" s="367" t="s">
        <v>8464</v>
      </c>
      <c r="F7334" s="367" t="s">
        <v>24362</v>
      </c>
      <c r="G7334" s="367" t="s">
        <v>24363</v>
      </c>
    </row>
    <row r="7335" spans="1:7" ht="22.5">
      <c r="A7335" s="366" t="str">
        <f t="shared" si="114"/>
        <v>SINAPI 92500</v>
      </c>
      <c r="B7335" s="367" t="s">
        <v>8324</v>
      </c>
      <c r="C7335" s="367" t="s">
        <v>24364</v>
      </c>
      <c r="D7335" s="368" t="s">
        <v>24365</v>
      </c>
      <c r="E7335" s="367" t="s">
        <v>8464</v>
      </c>
      <c r="F7335" s="367" t="s">
        <v>24366</v>
      </c>
      <c r="G7335" s="367" t="s">
        <v>18591</v>
      </c>
    </row>
    <row r="7336" spans="1:7" ht="33.75">
      <c r="A7336" s="366" t="str">
        <f t="shared" si="114"/>
        <v>SINAPI 92501</v>
      </c>
      <c r="B7336" s="367" t="s">
        <v>8324</v>
      </c>
      <c r="C7336" s="367" t="s">
        <v>24367</v>
      </c>
      <c r="D7336" s="368" t="s">
        <v>24368</v>
      </c>
      <c r="E7336" s="367" t="s">
        <v>8464</v>
      </c>
      <c r="F7336" s="367" t="s">
        <v>24369</v>
      </c>
      <c r="G7336" s="367" t="s">
        <v>24370</v>
      </c>
    </row>
    <row r="7337" spans="1:7" ht="22.5">
      <c r="A7337" s="366" t="str">
        <f t="shared" si="114"/>
        <v>SINAPI 92502</v>
      </c>
      <c r="B7337" s="367" t="s">
        <v>8324</v>
      </c>
      <c r="C7337" s="367" t="s">
        <v>24371</v>
      </c>
      <c r="D7337" s="368" t="s">
        <v>24372</v>
      </c>
      <c r="E7337" s="367" t="s">
        <v>8464</v>
      </c>
      <c r="F7337" s="367" t="s">
        <v>11423</v>
      </c>
      <c r="G7337" s="367" t="s">
        <v>24112</v>
      </c>
    </row>
    <row r="7338" spans="1:7" ht="33.75">
      <c r="A7338" s="366" t="str">
        <f t="shared" si="114"/>
        <v>SINAPI 92503</v>
      </c>
      <c r="B7338" s="367" t="s">
        <v>8324</v>
      </c>
      <c r="C7338" s="367" t="s">
        <v>24373</v>
      </c>
      <c r="D7338" s="368" t="s">
        <v>24374</v>
      </c>
      <c r="E7338" s="367" t="s">
        <v>8464</v>
      </c>
      <c r="F7338" s="367" t="s">
        <v>24375</v>
      </c>
      <c r="G7338" s="367" t="s">
        <v>24376</v>
      </c>
    </row>
    <row r="7339" spans="1:7" ht="22.5">
      <c r="A7339" s="366" t="str">
        <f t="shared" si="114"/>
        <v>SINAPI 92504</v>
      </c>
      <c r="B7339" s="367" t="s">
        <v>8324</v>
      </c>
      <c r="C7339" s="367" t="s">
        <v>24377</v>
      </c>
      <c r="D7339" s="368" t="s">
        <v>24378</v>
      </c>
      <c r="E7339" s="367" t="s">
        <v>8464</v>
      </c>
      <c r="F7339" s="367" t="s">
        <v>13018</v>
      </c>
      <c r="G7339" s="367" t="s">
        <v>24379</v>
      </c>
    </row>
    <row r="7340" spans="1:7" ht="33.75">
      <c r="A7340" s="366" t="str">
        <f t="shared" si="114"/>
        <v>SINAPI 92505</v>
      </c>
      <c r="B7340" s="367" t="s">
        <v>8324</v>
      </c>
      <c r="C7340" s="367" t="s">
        <v>24380</v>
      </c>
      <c r="D7340" s="368" t="s">
        <v>24381</v>
      </c>
      <c r="E7340" s="367" t="s">
        <v>8464</v>
      </c>
      <c r="F7340" s="367" t="s">
        <v>24382</v>
      </c>
      <c r="G7340" s="367" t="s">
        <v>24383</v>
      </c>
    </row>
    <row r="7341" spans="1:7" ht="22.5">
      <c r="A7341" s="366" t="str">
        <f t="shared" si="114"/>
        <v>SINAPI 92506</v>
      </c>
      <c r="B7341" s="367" t="s">
        <v>8324</v>
      </c>
      <c r="C7341" s="367" t="s">
        <v>24384</v>
      </c>
      <c r="D7341" s="368" t="s">
        <v>24385</v>
      </c>
      <c r="E7341" s="367" t="s">
        <v>8464</v>
      </c>
      <c r="F7341" s="367" t="s">
        <v>24386</v>
      </c>
      <c r="G7341" s="367" t="s">
        <v>24387</v>
      </c>
    </row>
    <row r="7342" spans="1:7" ht="22.5">
      <c r="A7342" s="366" t="str">
        <f t="shared" si="114"/>
        <v>SINAPI 92507</v>
      </c>
      <c r="B7342" s="367" t="s">
        <v>8324</v>
      </c>
      <c r="C7342" s="367" t="s">
        <v>24388</v>
      </c>
      <c r="D7342" s="368" t="s">
        <v>24389</v>
      </c>
      <c r="E7342" s="367" t="s">
        <v>8464</v>
      </c>
      <c r="F7342" s="367" t="s">
        <v>24390</v>
      </c>
      <c r="G7342" s="367" t="s">
        <v>17186</v>
      </c>
    </row>
    <row r="7343" spans="1:7" ht="22.5">
      <c r="A7343" s="366" t="str">
        <f t="shared" si="114"/>
        <v>SINAPI 92508</v>
      </c>
      <c r="B7343" s="367" t="s">
        <v>8324</v>
      </c>
      <c r="C7343" s="367" t="s">
        <v>24391</v>
      </c>
      <c r="D7343" s="368" t="s">
        <v>24392</v>
      </c>
      <c r="E7343" s="367" t="s">
        <v>8464</v>
      </c>
      <c r="F7343" s="367" t="s">
        <v>24393</v>
      </c>
      <c r="G7343" s="367" t="s">
        <v>24394</v>
      </c>
    </row>
    <row r="7344" spans="1:7" ht="22.5">
      <c r="A7344" s="366" t="str">
        <f t="shared" si="114"/>
        <v>SINAPI 92509</v>
      </c>
      <c r="B7344" s="367" t="s">
        <v>8324</v>
      </c>
      <c r="C7344" s="367" t="s">
        <v>24395</v>
      </c>
      <c r="D7344" s="368" t="s">
        <v>24396</v>
      </c>
      <c r="E7344" s="367" t="s">
        <v>8464</v>
      </c>
      <c r="F7344" s="367" t="s">
        <v>10241</v>
      </c>
      <c r="G7344" s="367" t="s">
        <v>24383</v>
      </c>
    </row>
    <row r="7345" spans="1:7" ht="22.5">
      <c r="A7345" s="366" t="str">
        <f t="shared" si="114"/>
        <v>SINAPI 92510</v>
      </c>
      <c r="B7345" s="367" t="s">
        <v>8324</v>
      </c>
      <c r="C7345" s="367" t="s">
        <v>24397</v>
      </c>
      <c r="D7345" s="368" t="s">
        <v>24398</v>
      </c>
      <c r="E7345" s="367" t="s">
        <v>8464</v>
      </c>
      <c r="F7345" s="367" t="s">
        <v>24399</v>
      </c>
      <c r="G7345" s="367" t="s">
        <v>21224</v>
      </c>
    </row>
    <row r="7346" spans="1:7" ht="22.5">
      <c r="A7346" s="366" t="str">
        <f t="shared" si="114"/>
        <v>SINAPI 92511</v>
      </c>
      <c r="B7346" s="367" t="s">
        <v>8324</v>
      </c>
      <c r="C7346" s="367" t="s">
        <v>24400</v>
      </c>
      <c r="D7346" s="368" t="s">
        <v>24401</v>
      </c>
      <c r="E7346" s="367" t="s">
        <v>8464</v>
      </c>
      <c r="F7346" s="367" t="s">
        <v>24402</v>
      </c>
      <c r="G7346" s="367" t="s">
        <v>24403</v>
      </c>
    </row>
    <row r="7347" spans="1:7" ht="22.5">
      <c r="A7347" s="366" t="str">
        <f t="shared" si="114"/>
        <v>SINAPI 92512</v>
      </c>
      <c r="B7347" s="367" t="s">
        <v>8324</v>
      </c>
      <c r="C7347" s="367" t="s">
        <v>24404</v>
      </c>
      <c r="D7347" s="368" t="s">
        <v>24405</v>
      </c>
      <c r="E7347" s="367" t="s">
        <v>8464</v>
      </c>
      <c r="F7347" s="367" t="s">
        <v>24406</v>
      </c>
      <c r="G7347" s="367" t="s">
        <v>24407</v>
      </c>
    </row>
    <row r="7348" spans="1:7" ht="22.5">
      <c r="A7348" s="366" t="str">
        <f t="shared" si="114"/>
        <v>SINAPI 92513</v>
      </c>
      <c r="B7348" s="367" t="s">
        <v>8324</v>
      </c>
      <c r="C7348" s="367" t="s">
        <v>24408</v>
      </c>
      <c r="D7348" s="368" t="s">
        <v>24409</v>
      </c>
      <c r="E7348" s="367" t="s">
        <v>8464</v>
      </c>
      <c r="F7348" s="367" t="s">
        <v>24410</v>
      </c>
      <c r="G7348" s="367" t="s">
        <v>24411</v>
      </c>
    </row>
    <row r="7349" spans="1:7" ht="22.5">
      <c r="A7349" s="366" t="str">
        <f t="shared" si="114"/>
        <v>SINAPI 92514</v>
      </c>
      <c r="B7349" s="367" t="s">
        <v>8324</v>
      </c>
      <c r="C7349" s="367" t="s">
        <v>24412</v>
      </c>
      <c r="D7349" s="368" t="s">
        <v>24413</v>
      </c>
      <c r="E7349" s="367" t="s">
        <v>8464</v>
      </c>
      <c r="F7349" s="367" t="s">
        <v>24414</v>
      </c>
      <c r="G7349" s="367" t="s">
        <v>24415</v>
      </c>
    </row>
    <row r="7350" spans="1:7" ht="22.5">
      <c r="A7350" s="366" t="str">
        <f t="shared" si="114"/>
        <v>SINAPI 92515</v>
      </c>
      <c r="B7350" s="367" t="s">
        <v>8324</v>
      </c>
      <c r="C7350" s="367" t="s">
        <v>24416</v>
      </c>
      <c r="D7350" s="368" t="s">
        <v>24417</v>
      </c>
      <c r="E7350" s="367" t="s">
        <v>8464</v>
      </c>
      <c r="F7350" s="367" t="s">
        <v>22749</v>
      </c>
      <c r="G7350" s="367" t="s">
        <v>24418</v>
      </c>
    </row>
    <row r="7351" spans="1:7" ht="22.5">
      <c r="A7351" s="366" t="str">
        <f t="shared" si="114"/>
        <v>SINAPI 92516</v>
      </c>
      <c r="B7351" s="367" t="s">
        <v>8324</v>
      </c>
      <c r="C7351" s="367" t="s">
        <v>24419</v>
      </c>
      <c r="D7351" s="368" t="s">
        <v>24420</v>
      </c>
      <c r="E7351" s="367" t="s">
        <v>8464</v>
      </c>
      <c r="F7351" s="367" t="s">
        <v>24421</v>
      </c>
      <c r="G7351" s="367" t="s">
        <v>24422</v>
      </c>
    </row>
    <row r="7352" spans="1:7" ht="22.5">
      <c r="A7352" s="366" t="str">
        <f t="shared" si="114"/>
        <v>SINAPI 92517</v>
      </c>
      <c r="B7352" s="367" t="s">
        <v>8324</v>
      </c>
      <c r="C7352" s="367" t="s">
        <v>24423</v>
      </c>
      <c r="D7352" s="368" t="s">
        <v>24424</v>
      </c>
      <c r="E7352" s="367" t="s">
        <v>8464</v>
      </c>
      <c r="F7352" s="367" t="s">
        <v>10239</v>
      </c>
      <c r="G7352" s="367" t="s">
        <v>24425</v>
      </c>
    </row>
    <row r="7353" spans="1:7" ht="22.5">
      <c r="A7353" s="366" t="str">
        <f t="shared" si="114"/>
        <v>SINAPI 92518</v>
      </c>
      <c r="B7353" s="367" t="s">
        <v>8324</v>
      </c>
      <c r="C7353" s="367" t="s">
        <v>24426</v>
      </c>
      <c r="D7353" s="368" t="s">
        <v>24427</v>
      </c>
      <c r="E7353" s="367" t="s">
        <v>8464</v>
      </c>
      <c r="F7353" s="367" t="s">
        <v>17813</v>
      </c>
      <c r="G7353" s="367" t="s">
        <v>17927</v>
      </c>
    </row>
    <row r="7354" spans="1:7" ht="22.5">
      <c r="A7354" s="366" t="str">
        <f t="shared" si="114"/>
        <v>SINAPI 92519</v>
      </c>
      <c r="B7354" s="367" t="s">
        <v>8324</v>
      </c>
      <c r="C7354" s="367" t="s">
        <v>24428</v>
      </c>
      <c r="D7354" s="368" t="s">
        <v>24429</v>
      </c>
      <c r="E7354" s="367" t="s">
        <v>8464</v>
      </c>
      <c r="F7354" s="367" t="s">
        <v>16412</v>
      </c>
      <c r="G7354" s="367" t="s">
        <v>24430</v>
      </c>
    </row>
    <row r="7355" spans="1:7" ht="22.5">
      <c r="A7355" s="366" t="str">
        <f t="shared" si="114"/>
        <v>SINAPI 92520</v>
      </c>
      <c r="B7355" s="367" t="s">
        <v>8324</v>
      </c>
      <c r="C7355" s="367" t="s">
        <v>24431</v>
      </c>
      <c r="D7355" s="368" t="s">
        <v>24432</v>
      </c>
      <c r="E7355" s="367" t="s">
        <v>8464</v>
      </c>
      <c r="F7355" s="367" t="s">
        <v>24433</v>
      </c>
      <c r="G7355" s="367" t="s">
        <v>24434</v>
      </c>
    </row>
    <row r="7356" spans="1:7" ht="22.5">
      <c r="A7356" s="366" t="str">
        <f t="shared" si="114"/>
        <v>SINAPI 92521</v>
      </c>
      <c r="B7356" s="367" t="s">
        <v>8324</v>
      </c>
      <c r="C7356" s="367" t="s">
        <v>24435</v>
      </c>
      <c r="D7356" s="368" t="s">
        <v>24436</v>
      </c>
      <c r="E7356" s="367" t="s">
        <v>8464</v>
      </c>
      <c r="F7356" s="367" t="s">
        <v>15622</v>
      </c>
      <c r="G7356" s="367" t="s">
        <v>20263</v>
      </c>
    </row>
    <row r="7357" spans="1:7" ht="22.5">
      <c r="A7357" s="366" t="str">
        <f t="shared" si="114"/>
        <v>SINAPI 92522</v>
      </c>
      <c r="B7357" s="367" t="s">
        <v>8324</v>
      </c>
      <c r="C7357" s="367" t="s">
        <v>24437</v>
      </c>
      <c r="D7357" s="368" t="s">
        <v>24438</v>
      </c>
      <c r="E7357" s="367" t="s">
        <v>8464</v>
      </c>
      <c r="F7357" s="367" t="s">
        <v>8921</v>
      </c>
      <c r="G7357" s="367" t="s">
        <v>12242</v>
      </c>
    </row>
    <row r="7358" spans="1:7" ht="22.5">
      <c r="A7358" s="366" t="str">
        <f t="shared" si="114"/>
        <v>SINAPI 92523</v>
      </c>
      <c r="B7358" s="367" t="s">
        <v>8324</v>
      </c>
      <c r="C7358" s="367" t="s">
        <v>24439</v>
      </c>
      <c r="D7358" s="368" t="s">
        <v>24440</v>
      </c>
      <c r="E7358" s="367" t="s">
        <v>8464</v>
      </c>
      <c r="F7358" s="367" t="s">
        <v>24441</v>
      </c>
      <c r="G7358" s="367" t="s">
        <v>24442</v>
      </c>
    </row>
    <row r="7359" spans="1:7" ht="22.5">
      <c r="A7359" s="366" t="str">
        <f t="shared" si="114"/>
        <v>SINAPI 92524</v>
      </c>
      <c r="B7359" s="367" t="s">
        <v>8324</v>
      </c>
      <c r="C7359" s="367" t="s">
        <v>24443</v>
      </c>
      <c r="D7359" s="368" t="s">
        <v>24444</v>
      </c>
      <c r="E7359" s="367" t="s">
        <v>8464</v>
      </c>
      <c r="F7359" s="367" t="s">
        <v>24445</v>
      </c>
      <c r="G7359" s="367" t="s">
        <v>24446</v>
      </c>
    </row>
    <row r="7360" spans="1:7" ht="22.5">
      <c r="A7360" s="366" t="str">
        <f t="shared" si="114"/>
        <v>SINAPI 92525</v>
      </c>
      <c r="B7360" s="367" t="s">
        <v>8324</v>
      </c>
      <c r="C7360" s="367" t="s">
        <v>24447</v>
      </c>
      <c r="D7360" s="368" t="s">
        <v>24448</v>
      </c>
      <c r="E7360" s="367" t="s">
        <v>8464</v>
      </c>
      <c r="F7360" s="367" t="s">
        <v>14709</v>
      </c>
      <c r="G7360" s="367" t="s">
        <v>10793</v>
      </c>
    </row>
    <row r="7361" spans="1:7" ht="22.5">
      <c r="A7361" s="366" t="str">
        <f t="shared" si="114"/>
        <v>SINAPI 92526</v>
      </c>
      <c r="B7361" s="367" t="s">
        <v>8324</v>
      </c>
      <c r="C7361" s="367" t="s">
        <v>24449</v>
      </c>
      <c r="D7361" s="368" t="s">
        <v>24450</v>
      </c>
      <c r="E7361" s="367" t="s">
        <v>8464</v>
      </c>
      <c r="F7361" s="367" t="s">
        <v>23973</v>
      </c>
      <c r="G7361" s="367" t="s">
        <v>24451</v>
      </c>
    </row>
    <row r="7362" spans="1:7" ht="22.5">
      <c r="A7362" s="366" t="str">
        <f t="shared" si="114"/>
        <v>SINAPI 92527</v>
      </c>
      <c r="B7362" s="367" t="s">
        <v>8324</v>
      </c>
      <c r="C7362" s="367" t="s">
        <v>24452</v>
      </c>
      <c r="D7362" s="368" t="s">
        <v>24453</v>
      </c>
      <c r="E7362" s="367" t="s">
        <v>8464</v>
      </c>
      <c r="F7362" s="367" t="s">
        <v>24454</v>
      </c>
      <c r="G7362" s="367" t="s">
        <v>24455</v>
      </c>
    </row>
    <row r="7363" spans="1:7" ht="22.5">
      <c r="A7363" s="366" t="str">
        <f t="shared" si="114"/>
        <v>SINAPI 92528</v>
      </c>
      <c r="B7363" s="367" t="s">
        <v>8324</v>
      </c>
      <c r="C7363" s="367" t="s">
        <v>24456</v>
      </c>
      <c r="D7363" s="368" t="s">
        <v>24457</v>
      </c>
      <c r="E7363" s="367" t="s">
        <v>8464</v>
      </c>
      <c r="F7363" s="367" t="s">
        <v>24458</v>
      </c>
      <c r="G7363" s="367" t="s">
        <v>24459</v>
      </c>
    </row>
    <row r="7364" spans="1:7" ht="22.5">
      <c r="A7364" s="366" t="str">
        <f t="shared" si="114"/>
        <v>SINAPI 92529</v>
      </c>
      <c r="B7364" s="367" t="s">
        <v>8324</v>
      </c>
      <c r="C7364" s="367" t="s">
        <v>24460</v>
      </c>
      <c r="D7364" s="368" t="s">
        <v>24461</v>
      </c>
      <c r="E7364" s="367" t="s">
        <v>8464</v>
      </c>
      <c r="F7364" s="367" t="s">
        <v>9761</v>
      </c>
      <c r="G7364" s="367" t="s">
        <v>12600</v>
      </c>
    </row>
    <row r="7365" spans="1:7" ht="22.5">
      <c r="A7365" s="366" t="str">
        <f t="shared" si="114"/>
        <v>SINAPI 92530</v>
      </c>
      <c r="B7365" s="367" t="s">
        <v>8324</v>
      </c>
      <c r="C7365" s="367" t="s">
        <v>24462</v>
      </c>
      <c r="D7365" s="368" t="s">
        <v>24463</v>
      </c>
      <c r="E7365" s="367" t="s">
        <v>8464</v>
      </c>
      <c r="F7365" s="367" t="s">
        <v>13381</v>
      </c>
      <c r="G7365" s="367" t="s">
        <v>22853</v>
      </c>
    </row>
    <row r="7366" spans="1:7" ht="22.5">
      <c r="A7366" s="366" t="str">
        <f t="shared" si="114"/>
        <v>SINAPI 92531</v>
      </c>
      <c r="B7366" s="367" t="s">
        <v>8324</v>
      </c>
      <c r="C7366" s="367" t="s">
        <v>24464</v>
      </c>
      <c r="D7366" s="368" t="s">
        <v>24465</v>
      </c>
      <c r="E7366" s="367" t="s">
        <v>8464</v>
      </c>
      <c r="F7366" s="367" t="s">
        <v>24466</v>
      </c>
      <c r="G7366" s="367" t="s">
        <v>24467</v>
      </c>
    </row>
    <row r="7367" spans="1:7" ht="22.5">
      <c r="A7367" s="366" t="str">
        <f t="shared" ref="A7367:A7430" si="115">CONCATENAR</f>
        <v>SINAPI 92532</v>
      </c>
      <c r="B7367" s="367" t="s">
        <v>8324</v>
      </c>
      <c r="C7367" s="367" t="s">
        <v>24468</v>
      </c>
      <c r="D7367" s="368" t="s">
        <v>24469</v>
      </c>
      <c r="E7367" s="367" t="s">
        <v>8464</v>
      </c>
      <c r="F7367" s="367" t="s">
        <v>24470</v>
      </c>
      <c r="G7367" s="367" t="s">
        <v>24471</v>
      </c>
    </row>
    <row r="7368" spans="1:7" ht="22.5">
      <c r="A7368" s="366" t="str">
        <f t="shared" si="115"/>
        <v>SINAPI 92533</v>
      </c>
      <c r="B7368" s="367" t="s">
        <v>8324</v>
      </c>
      <c r="C7368" s="367" t="s">
        <v>24472</v>
      </c>
      <c r="D7368" s="368" t="s">
        <v>24473</v>
      </c>
      <c r="E7368" s="367" t="s">
        <v>8464</v>
      </c>
      <c r="F7368" s="367" t="s">
        <v>24474</v>
      </c>
      <c r="G7368" s="367" t="s">
        <v>10822</v>
      </c>
    </row>
    <row r="7369" spans="1:7" ht="22.5">
      <c r="A7369" s="366" t="str">
        <f t="shared" si="115"/>
        <v>SINAPI 92534</v>
      </c>
      <c r="B7369" s="367" t="s">
        <v>8324</v>
      </c>
      <c r="C7369" s="367" t="s">
        <v>24475</v>
      </c>
      <c r="D7369" s="368" t="s">
        <v>24476</v>
      </c>
      <c r="E7369" s="367" t="s">
        <v>8464</v>
      </c>
      <c r="F7369" s="367" t="s">
        <v>13293</v>
      </c>
      <c r="G7369" s="367" t="s">
        <v>11323</v>
      </c>
    </row>
    <row r="7370" spans="1:7" ht="22.5">
      <c r="A7370" s="366" t="str">
        <f t="shared" si="115"/>
        <v>SINAPI 92535</v>
      </c>
      <c r="B7370" s="367" t="s">
        <v>8324</v>
      </c>
      <c r="C7370" s="367" t="s">
        <v>24477</v>
      </c>
      <c r="D7370" s="368" t="s">
        <v>24478</v>
      </c>
      <c r="E7370" s="367" t="s">
        <v>8464</v>
      </c>
      <c r="F7370" s="367" t="s">
        <v>24479</v>
      </c>
      <c r="G7370" s="367" t="s">
        <v>24480</v>
      </c>
    </row>
    <row r="7371" spans="1:7" ht="22.5">
      <c r="A7371" s="366" t="str">
        <f t="shared" si="115"/>
        <v>SINAPI 92536</v>
      </c>
      <c r="B7371" s="367" t="s">
        <v>8324</v>
      </c>
      <c r="C7371" s="367" t="s">
        <v>24481</v>
      </c>
      <c r="D7371" s="368" t="s">
        <v>24482</v>
      </c>
      <c r="E7371" s="367" t="s">
        <v>8464</v>
      </c>
      <c r="F7371" s="367" t="s">
        <v>24483</v>
      </c>
      <c r="G7371" s="367" t="s">
        <v>24484</v>
      </c>
    </row>
    <row r="7372" spans="1:7" ht="22.5">
      <c r="A7372" s="366" t="str">
        <f t="shared" si="115"/>
        <v>SINAPI 92537</v>
      </c>
      <c r="B7372" s="367" t="s">
        <v>8324</v>
      </c>
      <c r="C7372" s="367" t="s">
        <v>24485</v>
      </c>
      <c r="D7372" s="368" t="s">
        <v>24486</v>
      </c>
      <c r="E7372" s="367" t="s">
        <v>8464</v>
      </c>
      <c r="F7372" s="367" t="s">
        <v>24487</v>
      </c>
      <c r="G7372" s="367" t="s">
        <v>24488</v>
      </c>
    </row>
    <row r="7373" spans="1:7" ht="22.5">
      <c r="A7373" s="366" t="str">
        <f t="shared" si="115"/>
        <v>SINAPI 92538</v>
      </c>
      <c r="B7373" s="367" t="s">
        <v>8324</v>
      </c>
      <c r="C7373" s="367" t="s">
        <v>24489</v>
      </c>
      <c r="D7373" s="368" t="s">
        <v>24490</v>
      </c>
      <c r="E7373" s="367" t="s">
        <v>8464</v>
      </c>
      <c r="F7373" s="367" t="s">
        <v>14427</v>
      </c>
      <c r="G7373" s="367" t="s">
        <v>24491</v>
      </c>
    </row>
    <row r="7374" spans="1:7" ht="22.5">
      <c r="A7374" s="366" t="str">
        <f t="shared" si="115"/>
        <v>SINAPI 95934</v>
      </c>
      <c r="B7374" s="367" t="s">
        <v>8324</v>
      </c>
      <c r="C7374" s="367" t="s">
        <v>24492</v>
      </c>
      <c r="D7374" s="368" t="s">
        <v>24493</v>
      </c>
      <c r="E7374" s="367" t="s">
        <v>8464</v>
      </c>
      <c r="F7374" s="367" t="s">
        <v>24494</v>
      </c>
      <c r="G7374" s="367" t="s">
        <v>24495</v>
      </c>
    </row>
    <row r="7375" spans="1:7" ht="22.5">
      <c r="A7375" s="366" t="str">
        <f t="shared" si="115"/>
        <v>SINAPI 95935</v>
      </c>
      <c r="B7375" s="367" t="s">
        <v>8324</v>
      </c>
      <c r="C7375" s="367" t="s">
        <v>24496</v>
      </c>
      <c r="D7375" s="368" t="s">
        <v>24497</v>
      </c>
      <c r="E7375" s="367" t="s">
        <v>8464</v>
      </c>
      <c r="F7375" s="367" t="s">
        <v>24498</v>
      </c>
      <c r="G7375" s="367" t="s">
        <v>24499</v>
      </c>
    </row>
    <row r="7376" spans="1:7">
      <c r="A7376" s="366" t="str">
        <f t="shared" si="115"/>
        <v>SINAPI 95936</v>
      </c>
      <c r="B7376" s="367" t="s">
        <v>8324</v>
      </c>
      <c r="C7376" s="367" t="s">
        <v>24500</v>
      </c>
      <c r="D7376" s="368" t="s">
        <v>24501</v>
      </c>
      <c r="E7376" s="367" t="s">
        <v>8464</v>
      </c>
      <c r="F7376" s="367" t="s">
        <v>24502</v>
      </c>
      <c r="G7376" s="367" t="s">
        <v>24503</v>
      </c>
    </row>
    <row r="7377" spans="1:7" ht="22.5">
      <c r="A7377" s="366" t="str">
        <f t="shared" si="115"/>
        <v>SINAPI 95937</v>
      </c>
      <c r="B7377" s="367" t="s">
        <v>8324</v>
      </c>
      <c r="C7377" s="367" t="s">
        <v>24504</v>
      </c>
      <c r="D7377" s="368" t="s">
        <v>24505</v>
      </c>
      <c r="E7377" s="367" t="s">
        <v>8464</v>
      </c>
      <c r="F7377" s="367" t="s">
        <v>24506</v>
      </c>
      <c r="G7377" s="367" t="s">
        <v>24507</v>
      </c>
    </row>
    <row r="7378" spans="1:7" ht="22.5">
      <c r="A7378" s="366" t="str">
        <f t="shared" si="115"/>
        <v>SINAPI 95938</v>
      </c>
      <c r="B7378" s="367" t="s">
        <v>8324</v>
      </c>
      <c r="C7378" s="367" t="s">
        <v>24508</v>
      </c>
      <c r="D7378" s="368" t="s">
        <v>24509</v>
      </c>
      <c r="E7378" s="367" t="s">
        <v>8464</v>
      </c>
      <c r="F7378" s="367" t="s">
        <v>24510</v>
      </c>
      <c r="G7378" s="367" t="s">
        <v>24511</v>
      </c>
    </row>
    <row r="7379" spans="1:7" ht="22.5">
      <c r="A7379" s="366" t="str">
        <f t="shared" si="115"/>
        <v>SINAPI 95939</v>
      </c>
      <c r="B7379" s="367" t="s">
        <v>8324</v>
      </c>
      <c r="C7379" s="367" t="s">
        <v>24512</v>
      </c>
      <c r="D7379" s="368" t="s">
        <v>24513</v>
      </c>
      <c r="E7379" s="367" t="s">
        <v>8464</v>
      </c>
      <c r="F7379" s="367" t="s">
        <v>24514</v>
      </c>
      <c r="G7379" s="367" t="s">
        <v>24515</v>
      </c>
    </row>
    <row r="7380" spans="1:7" ht="22.5">
      <c r="A7380" s="366" t="str">
        <f t="shared" si="115"/>
        <v>SINAPI 95940</v>
      </c>
      <c r="B7380" s="367" t="s">
        <v>8324</v>
      </c>
      <c r="C7380" s="367" t="s">
        <v>24516</v>
      </c>
      <c r="D7380" s="368" t="s">
        <v>24517</v>
      </c>
      <c r="E7380" s="367" t="s">
        <v>8464</v>
      </c>
      <c r="F7380" s="367" t="s">
        <v>24518</v>
      </c>
      <c r="G7380" s="367" t="s">
        <v>24519</v>
      </c>
    </row>
    <row r="7381" spans="1:7" ht="22.5">
      <c r="A7381" s="366" t="str">
        <f t="shared" si="115"/>
        <v>SINAPI 95941</v>
      </c>
      <c r="B7381" s="367" t="s">
        <v>8324</v>
      </c>
      <c r="C7381" s="367" t="s">
        <v>24520</v>
      </c>
      <c r="D7381" s="368" t="s">
        <v>24521</v>
      </c>
      <c r="E7381" s="367" t="s">
        <v>8464</v>
      </c>
      <c r="F7381" s="367" t="s">
        <v>21851</v>
      </c>
      <c r="G7381" s="367" t="s">
        <v>24522</v>
      </c>
    </row>
    <row r="7382" spans="1:7" ht="22.5">
      <c r="A7382" s="366" t="str">
        <f t="shared" si="115"/>
        <v>SINAPI 95942</v>
      </c>
      <c r="B7382" s="367" t="s">
        <v>8324</v>
      </c>
      <c r="C7382" s="367" t="s">
        <v>24523</v>
      </c>
      <c r="D7382" s="368" t="s">
        <v>24524</v>
      </c>
      <c r="E7382" s="367" t="s">
        <v>8464</v>
      </c>
      <c r="F7382" s="367" t="s">
        <v>12053</v>
      </c>
      <c r="G7382" s="367" t="s">
        <v>19866</v>
      </c>
    </row>
    <row r="7383" spans="1:7">
      <c r="A7383" s="366" t="str">
        <f t="shared" si="115"/>
        <v>SINAPI 96252</v>
      </c>
      <c r="B7383" s="367" t="s">
        <v>8324</v>
      </c>
      <c r="C7383" s="367" t="s">
        <v>24525</v>
      </c>
      <c r="D7383" s="368" t="s">
        <v>24526</v>
      </c>
      <c r="E7383" s="367" t="s">
        <v>8464</v>
      </c>
      <c r="F7383" s="367" t="s">
        <v>24527</v>
      </c>
      <c r="G7383" s="367" t="s">
        <v>24528</v>
      </c>
    </row>
    <row r="7384" spans="1:7" ht="22.5">
      <c r="A7384" s="366" t="str">
        <f t="shared" si="115"/>
        <v>SINAPI 96257</v>
      </c>
      <c r="B7384" s="367" t="s">
        <v>8324</v>
      </c>
      <c r="C7384" s="367" t="s">
        <v>24529</v>
      </c>
      <c r="D7384" s="368" t="s">
        <v>24530</v>
      </c>
      <c r="E7384" s="367" t="s">
        <v>8464</v>
      </c>
      <c r="F7384" s="367" t="s">
        <v>24531</v>
      </c>
      <c r="G7384" s="367" t="s">
        <v>24532</v>
      </c>
    </row>
    <row r="7385" spans="1:7" ht="22.5">
      <c r="A7385" s="366" t="str">
        <f t="shared" si="115"/>
        <v>SINAPI 96258</v>
      </c>
      <c r="B7385" s="367" t="s">
        <v>8324</v>
      </c>
      <c r="C7385" s="367" t="s">
        <v>24533</v>
      </c>
      <c r="D7385" s="368" t="s">
        <v>24534</v>
      </c>
      <c r="E7385" s="367" t="s">
        <v>8464</v>
      </c>
      <c r="F7385" s="367" t="s">
        <v>24535</v>
      </c>
      <c r="G7385" s="367" t="s">
        <v>24536</v>
      </c>
    </row>
    <row r="7386" spans="1:7" ht="22.5">
      <c r="A7386" s="366" t="str">
        <f t="shared" si="115"/>
        <v>SINAPI 96259</v>
      </c>
      <c r="B7386" s="367" t="s">
        <v>8324</v>
      </c>
      <c r="C7386" s="367" t="s">
        <v>24537</v>
      </c>
      <c r="D7386" s="368" t="s">
        <v>24538</v>
      </c>
      <c r="E7386" s="367" t="s">
        <v>8464</v>
      </c>
      <c r="F7386" s="367" t="s">
        <v>24539</v>
      </c>
      <c r="G7386" s="367" t="s">
        <v>24540</v>
      </c>
    </row>
    <row r="7387" spans="1:7" ht="22.5">
      <c r="A7387" s="366" t="str">
        <f t="shared" si="115"/>
        <v>SINAPI 96529</v>
      </c>
      <c r="B7387" s="367" t="s">
        <v>8324</v>
      </c>
      <c r="C7387" s="367" t="s">
        <v>24541</v>
      </c>
      <c r="D7387" s="368" t="s">
        <v>24542</v>
      </c>
      <c r="E7387" s="367" t="s">
        <v>8464</v>
      </c>
      <c r="F7387" s="367" t="s">
        <v>24543</v>
      </c>
      <c r="G7387" s="367" t="s">
        <v>24544</v>
      </c>
    </row>
    <row r="7388" spans="1:7" ht="22.5">
      <c r="A7388" s="366" t="str">
        <f t="shared" si="115"/>
        <v>SINAPI 96530</v>
      </c>
      <c r="B7388" s="367" t="s">
        <v>8324</v>
      </c>
      <c r="C7388" s="367" t="s">
        <v>24545</v>
      </c>
      <c r="D7388" s="368" t="s">
        <v>24546</v>
      </c>
      <c r="E7388" s="367" t="s">
        <v>8464</v>
      </c>
      <c r="F7388" s="367" t="s">
        <v>24547</v>
      </c>
      <c r="G7388" s="367" t="s">
        <v>24548</v>
      </c>
    </row>
    <row r="7389" spans="1:7" ht="22.5">
      <c r="A7389" s="366" t="str">
        <f t="shared" si="115"/>
        <v>SINAPI 96531</v>
      </c>
      <c r="B7389" s="367" t="s">
        <v>8324</v>
      </c>
      <c r="C7389" s="367" t="s">
        <v>24549</v>
      </c>
      <c r="D7389" s="368" t="s">
        <v>24550</v>
      </c>
      <c r="E7389" s="367" t="s">
        <v>8464</v>
      </c>
      <c r="F7389" s="367" t="s">
        <v>24551</v>
      </c>
      <c r="G7389" s="367" t="s">
        <v>24552</v>
      </c>
    </row>
    <row r="7390" spans="1:7" ht="22.5">
      <c r="A7390" s="366" t="str">
        <f t="shared" si="115"/>
        <v>SINAPI 96532</v>
      </c>
      <c r="B7390" s="367" t="s">
        <v>8324</v>
      </c>
      <c r="C7390" s="367" t="s">
        <v>24553</v>
      </c>
      <c r="D7390" s="368" t="s">
        <v>24554</v>
      </c>
      <c r="E7390" s="367" t="s">
        <v>8464</v>
      </c>
      <c r="F7390" s="367" t="s">
        <v>18101</v>
      </c>
      <c r="G7390" s="367" t="s">
        <v>24555</v>
      </c>
    </row>
    <row r="7391" spans="1:7" ht="22.5">
      <c r="A7391" s="366" t="str">
        <f t="shared" si="115"/>
        <v>SINAPI 96533</v>
      </c>
      <c r="B7391" s="367" t="s">
        <v>8324</v>
      </c>
      <c r="C7391" s="367" t="s">
        <v>24556</v>
      </c>
      <c r="D7391" s="368" t="s">
        <v>24557</v>
      </c>
      <c r="E7391" s="367" t="s">
        <v>8464</v>
      </c>
      <c r="F7391" s="367" t="s">
        <v>9661</v>
      </c>
      <c r="G7391" s="367" t="s">
        <v>11499</v>
      </c>
    </row>
    <row r="7392" spans="1:7" ht="22.5">
      <c r="A7392" s="366" t="str">
        <f t="shared" si="115"/>
        <v>SINAPI 96534</v>
      </c>
      <c r="B7392" s="367" t="s">
        <v>8324</v>
      </c>
      <c r="C7392" s="367" t="s">
        <v>24558</v>
      </c>
      <c r="D7392" s="368" t="s">
        <v>24559</v>
      </c>
      <c r="E7392" s="367" t="s">
        <v>8464</v>
      </c>
      <c r="F7392" s="367" t="s">
        <v>24560</v>
      </c>
      <c r="G7392" s="367" t="s">
        <v>24561</v>
      </c>
    </row>
    <row r="7393" spans="1:7" ht="22.5">
      <c r="A7393" s="366" t="str">
        <f t="shared" si="115"/>
        <v>SINAPI 96535</v>
      </c>
      <c r="B7393" s="367" t="s">
        <v>8324</v>
      </c>
      <c r="C7393" s="367" t="s">
        <v>24562</v>
      </c>
      <c r="D7393" s="368" t="s">
        <v>24563</v>
      </c>
      <c r="E7393" s="367" t="s">
        <v>8464</v>
      </c>
      <c r="F7393" s="367" t="s">
        <v>11575</v>
      </c>
      <c r="G7393" s="367" t="s">
        <v>24564</v>
      </c>
    </row>
    <row r="7394" spans="1:7" ht="22.5">
      <c r="A7394" s="366" t="str">
        <f t="shared" si="115"/>
        <v>SINAPI 96536</v>
      </c>
      <c r="B7394" s="367" t="s">
        <v>8324</v>
      </c>
      <c r="C7394" s="367" t="s">
        <v>24565</v>
      </c>
      <c r="D7394" s="368" t="s">
        <v>24566</v>
      </c>
      <c r="E7394" s="367" t="s">
        <v>8464</v>
      </c>
      <c r="F7394" s="367" t="s">
        <v>12574</v>
      </c>
      <c r="G7394" s="367" t="s">
        <v>24567</v>
      </c>
    </row>
    <row r="7395" spans="1:7" ht="22.5">
      <c r="A7395" s="366" t="str">
        <f t="shared" si="115"/>
        <v>SINAPI 96537</v>
      </c>
      <c r="B7395" s="367" t="s">
        <v>8324</v>
      </c>
      <c r="C7395" s="367" t="s">
        <v>24568</v>
      </c>
      <c r="D7395" s="368" t="s">
        <v>24569</v>
      </c>
      <c r="E7395" s="367" t="s">
        <v>8464</v>
      </c>
      <c r="F7395" s="367" t="s">
        <v>21807</v>
      </c>
      <c r="G7395" s="367" t="s">
        <v>24570</v>
      </c>
    </row>
    <row r="7396" spans="1:7" ht="22.5">
      <c r="A7396" s="366" t="str">
        <f t="shared" si="115"/>
        <v>SINAPI 96538</v>
      </c>
      <c r="B7396" s="367" t="s">
        <v>8324</v>
      </c>
      <c r="C7396" s="367" t="s">
        <v>24571</v>
      </c>
      <c r="D7396" s="368" t="s">
        <v>24572</v>
      </c>
      <c r="E7396" s="367" t="s">
        <v>8464</v>
      </c>
      <c r="F7396" s="367" t="s">
        <v>15475</v>
      </c>
      <c r="G7396" s="367" t="s">
        <v>24573</v>
      </c>
    </row>
    <row r="7397" spans="1:7" ht="22.5">
      <c r="A7397" s="366" t="str">
        <f t="shared" si="115"/>
        <v>SINAPI 96539</v>
      </c>
      <c r="B7397" s="367" t="s">
        <v>8324</v>
      </c>
      <c r="C7397" s="367" t="s">
        <v>24574</v>
      </c>
      <c r="D7397" s="368" t="s">
        <v>24575</v>
      </c>
      <c r="E7397" s="367" t="s">
        <v>8464</v>
      </c>
      <c r="F7397" s="367" t="s">
        <v>24576</v>
      </c>
      <c r="G7397" s="367" t="s">
        <v>24577</v>
      </c>
    </row>
    <row r="7398" spans="1:7" ht="22.5">
      <c r="A7398" s="366" t="str">
        <f t="shared" si="115"/>
        <v>SINAPI 96540</v>
      </c>
      <c r="B7398" s="367" t="s">
        <v>8324</v>
      </c>
      <c r="C7398" s="367" t="s">
        <v>24578</v>
      </c>
      <c r="D7398" s="368" t="s">
        <v>24579</v>
      </c>
      <c r="E7398" s="367" t="s">
        <v>8464</v>
      </c>
      <c r="F7398" s="367" t="s">
        <v>24580</v>
      </c>
      <c r="G7398" s="367" t="s">
        <v>24581</v>
      </c>
    </row>
    <row r="7399" spans="1:7" ht="22.5">
      <c r="A7399" s="366" t="str">
        <f t="shared" si="115"/>
        <v>SINAPI 96541</v>
      </c>
      <c r="B7399" s="367" t="s">
        <v>8324</v>
      </c>
      <c r="C7399" s="367" t="s">
        <v>24582</v>
      </c>
      <c r="D7399" s="368" t="s">
        <v>24583</v>
      </c>
      <c r="E7399" s="367" t="s">
        <v>8464</v>
      </c>
      <c r="F7399" s="367" t="s">
        <v>24584</v>
      </c>
      <c r="G7399" s="367" t="s">
        <v>24585</v>
      </c>
    </row>
    <row r="7400" spans="1:7" ht="22.5">
      <c r="A7400" s="366" t="str">
        <f t="shared" si="115"/>
        <v>SINAPI 96542</v>
      </c>
      <c r="B7400" s="367" t="s">
        <v>8324</v>
      </c>
      <c r="C7400" s="367" t="s">
        <v>24586</v>
      </c>
      <c r="D7400" s="368" t="s">
        <v>24587</v>
      </c>
      <c r="E7400" s="367" t="s">
        <v>8464</v>
      </c>
      <c r="F7400" s="367" t="s">
        <v>24588</v>
      </c>
      <c r="G7400" s="367" t="s">
        <v>24589</v>
      </c>
    </row>
    <row r="7401" spans="1:7">
      <c r="A7401" s="366" t="str">
        <f t="shared" si="115"/>
        <v>SINAPI 96543</v>
      </c>
      <c r="B7401" s="367" t="s">
        <v>8324</v>
      </c>
      <c r="C7401" s="367" t="s">
        <v>24590</v>
      </c>
      <c r="D7401" s="368" t="s">
        <v>24591</v>
      </c>
      <c r="E7401" s="367" t="s">
        <v>8574</v>
      </c>
      <c r="F7401" s="367" t="s">
        <v>18165</v>
      </c>
      <c r="G7401" s="367" t="s">
        <v>15666</v>
      </c>
    </row>
    <row r="7402" spans="1:7" ht="22.5">
      <c r="A7402" s="366" t="str">
        <f t="shared" si="115"/>
        <v>SINAPI 97747</v>
      </c>
      <c r="B7402" s="367" t="s">
        <v>8324</v>
      </c>
      <c r="C7402" s="367" t="s">
        <v>24592</v>
      </c>
      <c r="D7402" s="368" t="s">
        <v>24593</v>
      </c>
      <c r="E7402" s="367" t="s">
        <v>8464</v>
      </c>
      <c r="F7402" s="367" t="s">
        <v>24594</v>
      </c>
      <c r="G7402" s="367" t="s">
        <v>24595</v>
      </c>
    </row>
    <row r="7403" spans="1:7">
      <c r="A7403" s="366" t="str">
        <f t="shared" si="115"/>
        <v>SINAPI 89996</v>
      </c>
      <c r="B7403" s="367" t="s">
        <v>8324</v>
      </c>
      <c r="C7403" s="367" t="s">
        <v>24596</v>
      </c>
      <c r="D7403" s="368" t="s">
        <v>24597</v>
      </c>
      <c r="E7403" s="367" t="s">
        <v>8574</v>
      </c>
      <c r="F7403" s="367" t="s">
        <v>24025</v>
      </c>
      <c r="G7403" s="367" t="s">
        <v>11190</v>
      </c>
    </row>
    <row r="7404" spans="1:7">
      <c r="A7404" s="366" t="str">
        <f t="shared" si="115"/>
        <v>SINAPI 89997</v>
      </c>
      <c r="B7404" s="367" t="s">
        <v>8324</v>
      </c>
      <c r="C7404" s="367" t="s">
        <v>24598</v>
      </c>
      <c r="D7404" s="368" t="s">
        <v>24599</v>
      </c>
      <c r="E7404" s="367" t="s">
        <v>8574</v>
      </c>
      <c r="F7404" s="367" t="s">
        <v>8860</v>
      </c>
      <c r="G7404" s="367" t="s">
        <v>9485</v>
      </c>
    </row>
    <row r="7405" spans="1:7">
      <c r="A7405" s="366" t="str">
        <f t="shared" si="115"/>
        <v>SINAPI 89998</v>
      </c>
      <c r="B7405" s="367" t="s">
        <v>8324</v>
      </c>
      <c r="C7405" s="367" t="s">
        <v>24600</v>
      </c>
      <c r="D7405" s="368" t="s">
        <v>24601</v>
      </c>
      <c r="E7405" s="367" t="s">
        <v>8574</v>
      </c>
      <c r="F7405" s="367" t="s">
        <v>24602</v>
      </c>
      <c r="G7405" s="367" t="s">
        <v>14956</v>
      </c>
    </row>
    <row r="7406" spans="1:7">
      <c r="A7406" s="366" t="str">
        <f t="shared" si="115"/>
        <v>SINAPI 89999</v>
      </c>
      <c r="B7406" s="367" t="s">
        <v>8324</v>
      </c>
      <c r="C7406" s="367" t="s">
        <v>24603</v>
      </c>
      <c r="D7406" s="368" t="s">
        <v>24604</v>
      </c>
      <c r="E7406" s="367" t="s">
        <v>8574</v>
      </c>
      <c r="F7406" s="367" t="s">
        <v>13577</v>
      </c>
      <c r="G7406" s="367" t="s">
        <v>18220</v>
      </c>
    </row>
    <row r="7407" spans="1:7">
      <c r="A7407" s="366" t="str">
        <f t="shared" si="115"/>
        <v>SINAPI 90000</v>
      </c>
      <c r="B7407" s="367" t="s">
        <v>8324</v>
      </c>
      <c r="C7407" s="367" t="s">
        <v>24605</v>
      </c>
      <c r="D7407" s="368" t="s">
        <v>24606</v>
      </c>
      <c r="E7407" s="367" t="s">
        <v>8574</v>
      </c>
      <c r="F7407" s="367" t="s">
        <v>24607</v>
      </c>
      <c r="G7407" s="367" t="s">
        <v>24608</v>
      </c>
    </row>
    <row r="7408" spans="1:7" ht="22.5">
      <c r="A7408" s="366" t="str">
        <f t="shared" si="115"/>
        <v>SINAPI 91593</v>
      </c>
      <c r="B7408" s="367" t="s">
        <v>8324</v>
      </c>
      <c r="C7408" s="367" t="s">
        <v>24609</v>
      </c>
      <c r="D7408" s="368" t="s">
        <v>24610</v>
      </c>
      <c r="E7408" s="367" t="s">
        <v>8574</v>
      </c>
      <c r="F7408" s="367" t="s">
        <v>8524</v>
      </c>
      <c r="G7408" s="367" t="s">
        <v>16248</v>
      </c>
    </row>
    <row r="7409" spans="1:7" ht="22.5">
      <c r="A7409" s="366" t="str">
        <f t="shared" si="115"/>
        <v>SINAPI 91594</v>
      </c>
      <c r="B7409" s="367" t="s">
        <v>8324</v>
      </c>
      <c r="C7409" s="367" t="s">
        <v>24611</v>
      </c>
      <c r="D7409" s="368" t="s">
        <v>24612</v>
      </c>
      <c r="E7409" s="367" t="s">
        <v>8574</v>
      </c>
      <c r="F7409" s="367" t="s">
        <v>11639</v>
      </c>
      <c r="G7409" s="367" t="s">
        <v>24613</v>
      </c>
    </row>
    <row r="7410" spans="1:7" ht="22.5">
      <c r="A7410" s="366" t="str">
        <f t="shared" si="115"/>
        <v>SINAPI 91595</v>
      </c>
      <c r="B7410" s="367" t="s">
        <v>8324</v>
      </c>
      <c r="C7410" s="367" t="s">
        <v>24614</v>
      </c>
      <c r="D7410" s="368" t="s">
        <v>24615</v>
      </c>
      <c r="E7410" s="367" t="s">
        <v>8574</v>
      </c>
      <c r="F7410" s="367" t="s">
        <v>24616</v>
      </c>
      <c r="G7410" s="367" t="s">
        <v>24617</v>
      </c>
    </row>
    <row r="7411" spans="1:7" ht="22.5">
      <c r="A7411" s="366" t="str">
        <f t="shared" si="115"/>
        <v>SINAPI 91596</v>
      </c>
      <c r="B7411" s="367" t="s">
        <v>8324</v>
      </c>
      <c r="C7411" s="367" t="s">
        <v>24618</v>
      </c>
      <c r="D7411" s="368" t="s">
        <v>24619</v>
      </c>
      <c r="E7411" s="367" t="s">
        <v>8574</v>
      </c>
      <c r="F7411" s="367" t="s">
        <v>11190</v>
      </c>
      <c r="G7411" s="367" t="s">
        <v>9008</v>
      </c>
    </row>
    <row r="7412" spans="1:7" ht="22.5">
      <c r="A7412" s="366" t="str">
        <f t="shared" si="115"/>
        <v>SINAPI 91597</v>
      </c>
      <c r="B7412" s="367" t="s">
        <v>8324</v>
      </c>
      <c r="C7412" s="367" t="s">
        <v>24620</v>
      </c>
      <c r="D7412" s="368" t="s">
        <v>24621</v>
      </c>
      <c r="E7412" s="367" t="s">
        <v>8574</v>
      </c>
      <c r="F7412" s="367" t="s">
        <v>14967</v>
      </c>
      <c r="G7412" s="367" t="s">
        <v>15162</v>
      </c>
    </row>
    <row r="7413" spans="1:7" ht="22.5">
      <c r="A7413" s="366" t="str">
        <f t="shared" si="115"/>
        <v>SINAPI 91598</v>
      </c>
      <c r="B7413" s="367" t="s">
        <v>8324</v>
      </c>
      <c r="C7413" s="367" t="s">
        <v>24622</v>
      </c>
      <c r="D7413" s="368" t="s">
        <v>24623</v>
      </c>
      <c r="E7413" s="367" t="s">
        <v>8574</v>
      </c>
      <c r="F7413" s="367" t="s">
        <v>8712</v>
      </c>
      <c r="G7413" s="367" t="s">
        <v>17902</v>
      </c>
    </row>
    <row r="7414" spans="1:7" ht="22.5">
      <c r="A7414" s="366" t="str">
        <f t="shared" si="115"/>
        <v>SINAPI 91599</v>
      </c>
      <c r="B7414" s="367" t="s">
        <v>8324</v>
      </c>
      <c r="C7414" s="367" t="s">
        <v>24624</v>
      </c>
      <c r="D7414" s="368" t="s">
        <v>24625</v>
      </c>
      <c r="E7414" s="367" t="s">
        <v>8574</v>
      </c>
      <c r="F7414" s="367" t="s">
        <v>8860</v>
      </c>
      <c r="G7414" s="367" t="s">
        <v>12853</v>
      </c>
    </row>
    <row r="7415" spans="1:7">
      <c r="A7415" s="366" t="str">
        <f t="shared" si="115"/>
        <v>SINAPI 91600</v>
      </c>
      <c r="B7415" s="367" t="s">
        <v>8324</v>
      </c>
      <c r="C7415" s="367" t="s">
        <v>24626</v>
      </c>
      <c r="D7415" s="368" t="s">
        <v>24627</v>
      </c>
      <c r="E7415" s="367" t="s">
        <v>8574</v>
      </c>
      <c r="F7415" s="367" t="s">
        <v>15470</v>
      </c>
      <c r="G7415" s="367" t="s">
        <v>20465</v>
      </c>
    </row>
    <row r="7416" spans="1:7" ht="22.5">
      <c r="A7416" s="366" t="str">
        <f t="shared" si="115"/>
        <v>SINAPI 91601</v>
      </c>
      <c r="B7416" s="367" t="s">
        <v>8324</v>
      </c>
      <c r="C7416" s="367" t="s">
        <v>24628</v>
      </c>
      <c r="D7416" s="368" t="s">
        <v>24629</v>
      </c>
      <c r="E7416" s="367" t="s">
        <v>8574</v>
      </c>
      <c r="F7416" s="367" t="s">
        <v>9324</v>
      </c>
      <c r="G7416" s="367" t="s">
        <v>11089</v>
      </c>
    </row>
    <row r="7417" spans="1:7" ht="22.5">
      <c r="A7417" s="366" t="str">
        <f t="shared" si="115"/>
        <v>SINAPI 91602</v>
      </c>
      <c r="B7417" s="367" t="s">
        <v>8324</v>
      </c>
      <c r="C7417" s="367" t="s">
        <v>24630</v>
      </c>
      <c r="D7417" s="368" t="s">
        <v>24631</v>
      </c>
      <c r="E7417" s="367" t="s">
        <v>8574</v>
      </c>
      <c r="F7417" s="367" t="s">
        <v>14544</v>
      </c>
      <c r="G7417" s="367" t="s">
        <v>24632</v>
      </c>
    </row>
    <row r="7418" spans="1:7" ht="22.5">
      <c r="A7418" s="366" t="str">
        <f t="shared" si="115"/>
        <v>SINAPI 91603</v>
      </c>
      <c r="B7418" s="367" t="s">
        <v>8324</v>
      </c>
      <c r="C7418" s="367" t="s">
        <v>24633</v>
      </c>
      <c r="D7418" s="368" t="s">
        <v>24634</v>
      </c>
      <c r="E7418" s="367" t="s">
        <v>8574</v>
      </c>
      <c r="F7418" s="367" t="s">
        <v>24635</v>
      </c>
      <c r="G7418" s="367" t="s">
        <v>12277</v>
      </c>
    </row>
    <row r="7419" spans="1:7" ht="22.5">
      <c r="A7419" s="366" t="str">
        <f t="shared" si="115"/>
        <v>SINAPI 92759</v>
      </c>
      <c r="B7419" s="367" t="s">
        <v>8324</v>
      </c>
      <c r="C7419" s="367" t="s">
        <v>24636</v>
      </c>
      <c r="D7419" s="368" t="s">
        <v>24637</v>
      </c>
      <c r="E7419" s="367" t="s">
        <v>8574</v>
      </c>
      <c r="F7419" s="367" t="s">
        <v>12539</v>
      </c>
      <c r="G7419" s="367" t="s">
        <v>10179</v>
      </c>
    </row>
    <row r="7420" spans="1:7" ht="22.5">
      <c r="A7420" s="366" t="str">
        <f t="shared" si="115"/>
        <v>SINAPI 92760</v>
      </c>
      <c r="B7420" s="367" t="s">
        <v>8324</v>
      </c>
      <c r="C7420" s="367" t="s">
        <v>24638</v>
      </c>
      <c r="D7420" s="368" t="s">
        <v>24639</v>
      </c>
      <c r="E7420" s="367" t="s">
        <v>8574</v>
      </c>
      <c r="F7420" s="367" t="s">
        <v>11989</v>
      </c>
      <c r="G7420" s="367" t="s">
        <v>9794</v>
      </c>
    </row>
    <row r="7421" spans="1:7" ht="22.5">
      <c r="A7421" s="366" t="str">
        <f t="shared" si="115"/>
        <v>SINAPI 92761</v>
      </c>
      <c r="B7421" s="367" t="s">
        <v>8324</v>
      </c>
      <c r="C7421" s="367" t="s">
        <v>24640</v>
      </c>
      <c r="D7421" s="368" t="s">
        <v>24641</v>
      </c>
      <c r="E7421" s="367" t="s">
        <v>8574</v>
      </c>
      <c r="F7421" s="367" t="s">
        <v>9958</v>
      </c>
      <c r="G7421" s="367" t="s">
        <v>12217</v>
      </c>
    </row>
    <row r="7422" spans="1:7" ht="22.5">
      <c r="A7422" s="366" t="str">
        <f t="shared" si="115"/>
        <v>SINAPI 92762</v>
      </c>
      <c r="B7422" s="367" t="s">
        <v>8324</v>
      </c>
      <c r="C7422" s="367" t="s">
        <v>24642</v>
      </c>
      <c r="D7422" s="368" t="s">
        <v>24643</v>
      </c>
      <c r="E7422" s="367" t="s">
        <v>8574</v>
      </c>
      <c r="F7422" s="367" t="s">
        <v>24644</v>
      </c>
      <c r="G7422" s="367" t="s">
        <v>24645</v>
      </c>
    </row>
    <row r="7423" spans="1:7" ht="22.5">
      <c r="A7423" s="366" t="str">
        <f t="shared" si="115"/>
        <v>SINAPI 92763</v>
      </c>
      <c r="B7423" s="367" t="s">
        <v>8324</v>
      </c>
      <c r="C7423" s="367" t="s">
        <v>24646</v>
      </c>
      <c r="D7423" s="368" t="s">
        <v>24647</v>
      </c>
      <c r="E7423" s="367" t="s">
        <v>8574</v>
      </c>
      <c r="F7423" s="367" t="s">
        <v>24648</v>
      </c>
      <c r="G7423" s="367" t="s">
        <v>11313</v>
      </c>
    </row>
    <row r="7424" spans="1:7" ht="22.5">
      <c r="A7424" s="366" t="str">
        <f t="shared" si="115"/>
        <v>SINAPI 92764</v>
      </c>
      <c r="B7424" s="367" t="s">
        <v>8324</v>
      </c>
      <c r="C7424" s="367" t="s">
        <v>24649</v>
      </c>
      <c r="D7424" s="368" t="s">
        <v>24650</v>
      </c>
      <c r="E7424" s="367" t="s">
        <v>8574</v>
      </c>
      <c r="F7424" s="367" t="s">
        <v>8860</v>
      </c>
      <c r="G7424" s="367" t="s">
        <v>8739</v>
      </c>
    </row>
    <row r="7425" spans="1:7" ht="22.5">
      <c r="A7425" s="366" t="str">
        <f t="shared" si="115"/>
        <v>SINAPI 92765</v>
      </c>
      <c r="B7425" s="367" t="s">
        <v>8324</v>
      </c>
      <c r="C7425" s="367" t="s">
        <v>24651</v>
      </c>
      <c r="D7425" s="368" t="s">
        <v>24652</v>
      </c>
      <c r="E7425" s="367" t="s">
        <v>8574</v>
      </c>
      <c r="F7425" s="367" t="s">
        <v>12828</v>
      </c>
      <c r="G7425" s="367" t="s">
        <v>14302</v>
      </c>
    </row>
    <row r="7426" spans="1:7" ht="22.5">
      <c r="A7426" s="366" t="str">
        <f t="shared" si="115"/>
        <v>SINAPI 92766</v>
      </c>
      <c r="B7426" s="367" t="s">
        <v>8324</v>
      </c>
      <c r="C7426" s="367" t="s">
        <v>24653</v>
      </c>
      <c r="D7426" s="368" t="s">
        <v>24654</v>
      </c>
      <c r="E7426" s="367" t="s">
        <v>8574</v>
      </c>
      <c r="F7426" s="367" t="s">
        <v>17332</v>
      </c>
      <c r="G7426" s="367" t="s">
        <v>9956</v>
      </c>
    </row>
    <row r="7427" spans="1:7" ht="22.5">
      <c r="A7427" s="366" t="str">
        <f t="shared" si="115"/>
        <v>SINAPI 92767</v>
      </c>
      <c r="B7427" s="367" t="s">
        <v>8324</v>
      </c>
      <c r="C7427" s="367" t="s">
        <v>24655</v>
      </c>
      <c r="D7427" s="368" t="s">
        <v>24656</v>
      </c>
      <c r="E7427" s="367" t="s">
        <v>8574</v>
      </c>
      <c r="F7427" s="367" t="s">
        <v>24657</v>
      </c>
      <c r="G7427" s="367" t="s">
        <v>10636</v>
      </c>
    </row>
    <row r="7428" spans="1:7" ht="22.5">
      <c r="A7428" s="366" t="str">
        <f t="shared" si="115"/>
        <v>SINAPI 92768</v>
      </c>
      <c r="B7428" s="367" t="s">
        <v>8324</v>
      </c>
      <c r="C7428" s="367" t="s">
        <v>24658</v>
      </c>
      <c r="D7428" s="368" t="s">
        <v>24659</v>
      </c>
      <c r="E7428" s="367" t="s">
        <v>8574</v>
      </c>
      <c r="F7428" s="367" t="s">
        <v>16341</v>
      </c>
      <c r="G7428" s="367" t="s">
        <v>8994</v>
      </c>
    </row>
    <row r="7429" spans="1:7" ht="22.5">
      <c r="A7429" s="366" t="str">
        <f t="shared" si="115"/>
        <v>SINAPI 92769</v>
      </c>
      <c r="B7429" s="367" t="s">
        <v>8324</v>
      </c>
      <c r="C7429" s="367" t="s">
        <v>24660</v>
      </c>
      <c r="D7429" s="368" t="s">
        <v>24661</v>
      </c>
      <c r="E7429" s="367" t="s">
        <v>8574</v>
      </c>
      <c r="F7429" s="367" t="s">
        <v>24662</v>
      </c>
      <c r="G7429" s="367" t="s">
        <v>24663</v>
      </c>
    </row>
    <row r="7430" spans="1:7" ht="22.5">
      <c r="A7430" s="366" t="str">
        <f t="shared" si="115"/>
        <v>SINAPI 92770</v>
      </c>
      <c r="B7430" s="367" t="s">
        <v>8324</v>
      </c>
      <c r="C7430" s="367" t="s">
        <v>24664</v>
      </c>
      <c r="D7430" s="368" t="s">
        <v>24665</v>
      </c>
      <c r="E7430" s="367" t="s">
        <v>8574</v>
      </c>
      <c r="F7430" s="367" t="s">
        <v>24613</v>
      </c>
      <c r="G7430" s="367" t="s">
        <v>24666</v>
      </c>
    </row>
    <row r="7431" spans="1:7" ht="22.5">
      <c r="A7431" s="366" t="str">
        <f t="shared" ref="A7431:A7494" si="116">CONCATENAR</f>
        <v>SINAPI 92771</v>
      </c>
      <c r="B7431" s="367" t="s">
        <v>8324</v>
      </c>
      <c r="C7431" s="367" t="s">
        <v>24667</v>
      </c>
      <c r="D7431" s="368" t="s">
        <v>24668</v>
      </c>
      <c r="E7431" s="367" t="s">
        <v>8574</v>
      </c>
      <c r="F7431" s="367" t="s">
        <v>10243</v>
      </c>
      <c r="G7431" s="367" t="s">
        <v>24669</v>
      </c>
    </row>
    <row r="7432" spans="1:7" ht="22.5">
      <c r="A7432" s="366" t="str">
        <f t="shared" si="116"/>
        <v>SINAPI 92772</v>
      </c>
      <c r="B7432" s="367" t="s">
        <v>8324</v>
      </c>
      <c r="C7432" s="367" t="s">
        <v>24670</v>
      </c>
      <c r="D7432" s="368" t="s">
        <v>24671</v>
      </c>
      <c r="E7432" s="367" t="s">
        <v>8574</v>
      </c>
      <c r="F7432" s="367" t="s">
        <v>12279</v>
      </c>
      <c r="G7432" s="367" t="s">
        <v>8739</v>
      </c>
    </row>
    <row r="7433" spans="1:7" ht="22.5">
      <c r="A7433" s="366" t="str">
        <f t="shared" si="116"/>
        <v>SINAPI 92773</v>
      </c>
      <c r="B7433" s="367" t="s">
        <v>8324</v>
      </c>
      <c r="C7433" s="367" t="s">
        <v>24672</v>
      </c>
      <c r="D7433" s="368" t="s">
        <v>24673</v>
      </c>
      <c r="E7433" s="367" t="s">
        <v>8574</v>
      </c>
      <c r="F7433" s="367" t="s">
        <v>12212</v>
      </c>
      <c r="G7433" s="367" t="s">
        <v>11401</v>
      </c>
    </row>
    <row r="7434" spans="1:7" ht="22.5">
      <c r="A7434" s="366" t="str">
        <f t="shared" si="116"/>
        <v>SINAPI 92774</v>
      </c>
      <c r="B7434" s="367" t="s">
        <v>8324</v>
      </c>
      <c r="C7434" s="367" t="s">
        <v>24674</v>
      </c>
      <c r="D7434" s="368" t="s">
        <v>24675</v>
      </c>
      <c r="E7434" s="367" t="s">
        <v>8574</v>
      </c>
      <c r="F7434" s="367" t="s">
        <v>11476</v>
      </c>
      <c r="G7434" s="367" t="s">
        <v>9415</v>
      </c>
    </row>
    <row r="7435" spans="1:7" ht="22.5">
      <c r="A7435" s="366" t="str">
        <f t="shared" si="116"/>
        <v>SINAPI 92775</v>
      </c>
      <c r="B7435" s="367" t="s">
        <v>8324</v>
      </c>
      <c r="C7435" s="367" t="s">
        <v>24676</v>
      </c>
      <c r="D7435" s="368" t="s">
        <v>24677</v>
      </c>
      <c r="E7435" s="367" t="s">
        <v>8574</v>
      </c>
      <c r="F7435" s="367" t="s">
        <v>11731</v>
      </c>
      <c r="G7435" s="367" t="s">
        <v>8896</v>
      </c>
    </row>
    <row r="7436" spans="1:7" ht="22.5">
      <c r="A7436" s="366" t="str">
        <f t="shared" si="116"/>
        <v>SINAPI 92776</v>
      </c>
      <c r="B7436" s="367" t="s">
        <v>8324</v>
      </c>
      <c r="C7436" s="367" t="s">
        <v>24678</v>
      </c>
      <c r="D7436" s="368" t="s">
        <v>24679</v>
      </c>
      <c r="E7436" s="367" t="s">
        <v>8574</v>
      </c>
      <c r="F7436" s="367" t="s">
        <v>8486</v>
      </c>
      <c r="G7436" s="367" t="s">
        <v>11188</v>
      </c>
    </row>
    <row r="7437" spans="1:7" ht="22.5">
      <c r="A7437" s="366" t="str">
        <f t="shared" si="116"/>
        <v>SINAPI 92777</v>
      </c>
      <c r="B7437" s="367" t="s">
        <v>8324</v>
      </c>
      <c r="C7437" s="367" t="s">
        <v>24680</v>
      </c>
      <c r="D7437" s="368" t="s">
        <v>24681</v>
      </c>
      <c r="E7437" s="367" t="s">
        <v>8574</v>
      </c>
      <c r="F7437" s="367" t="s">
        <v>24682</v>
      </c>
      <c r="G7437" s="367" t="s">
        <v>24683</v>
      </c>
    </row>
    <row r="7438" spans="1:7" ht="22.5">
      <c r="A7438" s="366" t="str">
        <f t="shared" si="116"/>
        <v>SINAPI 92778</v>
      </c>
      <c r="B7438" s="367" t="s">
        <v>8324</v>
      </c>
      <c r="C7438" s="367" t="s">
        <v>24684</v>
      </c>
      <c r="D7438" s="368" t="s">
        <v>24685</v>
      </c>
      <c r="E7438" s="367" t="s">
        <v>8574</v>
      </c>
      <c r="F7438" s="367" t="s">
        <v>17208</v>
      </c>
      <c r="G7438" s="367" t="s">
        <v>17905</v>
      </c>
    </row>
    <row r="7439" spans="1:7" ht="22.5">
      <c r="A7439" s="366" t="str">
        <f t="shared" si="116"/>
        <v>SINAPI 92779</v>
      </c>
      <c r="B7439" s="367" t="s">
        <v>8324</v>
      </c>
      <c r="C7439" s="367" t="s">
        <v>24686</v>
      </c>
      <c r="D7439" s="368" t="s">
        <v>24687</v>
      </c>
      <c r="E7439" s="367" t="s">
        <v>8574</v>
      </c>
      <c r="F7439" s="367" t="s">
        <v>11145</v>
      </c>
      <c r="G7439" s="367" t="s">
        <v>9020</v>
      </c>
    </row>
    <row r="7440" spans="1:7" ht="22.5">
      <c r="A7440" s="366" t="str">
        <f t="shared" si="116"/>
        <v>SINAPI 92780</v>
      </c>
      <c r="B7440" s="367" t="s">
        <v>8324</v>
      </c>
      <c r="C7440" s="367" t="s">
        <v>24688</v>
      </c>
      <c r="D7440" s="368" t="s">
        <v>24689</v>
      </c>
      <c r="E7440" s="367" t="s">
        <v>8574</v>
      </c>
      <c r="F7440" s="367" t="s">
        <v>12828</v>
      </c>
      <c r="G7440" s="367" t="s">
        <v>24690</v>
      </c>
    </row>
    <row r="7441" spans="1:7" ht="22.5">
      <c r="A7441" s="366" t="str">
        <f t="shared" si="116"/>
        <v>SINAPI 92781</v>
      </c>
      <c r="B7441" s="367" t="s">
        <v>8324</v>
      </c>
      <c r="C7441" s="367" t="s">
        <v>24691</v>
      </c>
      <c r="D7441" s="368" t="s">
        <v>24692</v>
      </c>
      <c r="E7441" s="367" t="s">
        <v>8574</v>
      </c>
      <c r="F7441" s="367" t="s">
        <v>10742</v>
      </c>
      <c r="G7441" s="367" t="s">
        <v>8653</v>
      </c>
    </row>
    <row r="7442" spans="1:7" ht="22.5">
      <c r="A7442" s="366" t="str">
        <f t="shared" si="116"/>
        <v>SINAPI 92782</v>
      </c>
      <c r="B7442" s="367" t="s">
        <v>8324</v>
      </c>
      <c r="C7442" s="367" t="s">
        <v>24693</v>
      </c>
      <c r="D7442" s="368" t="s">
        <v>24694</v>
      </c>
      <c r="E7442" s="367" t="s">
        <v>8574</v>
      </c>
      <c r="F7442" s="367" t="s">
        <v>8842</v>
      </c>
      <c r="G7442" s="367" t="s">
        <v>14302</v>
      </c>
    </row>
    <row r="7443" spans="1:7" ht="22.5">
      <c r="A7443" s="366" t="str">
        <f t="shared" si="116"/>
        <v>SINAPI 92783</v>
      </c>
      <c r="B7443" s="367" t="s">
        <v>8324</v>
      </c>
      <c r="C7443" s="367" t="s">
        <v>24695</v>
      </c>
      <c r="D7443" s="368" t="s">
        <v>24696</v>
      </c>
      <c r="E7443" s="367" t="s">
        <v>8574</v>
      </c>
      <c r="F7443" s="367" t="s">
        <v>8566</v>
      </c>
      <c r="G7443" s="367" t="s">
        <v>24697</v>
      </c>
    </row>
    <row r="7444" spans="1:7" ht="22.5">
      <c r="A7444" s="366" t="str">
        <f t="shared" si="116"/>
        <v>SINAPI 92784</v>
      </c>
      <c r="B7444" s="367" t="s">
        <v>8324</v>
      </c>
      <c r="C7444" s="367" t="s">
        <v>24698</v>
      </c>
      <c r="D7444" s="368" t="s">
        <v>24699</v>
      </c>
      <c r="E7444" s="367" t="s">
        <v>8574</v>
      </c>
      <c r="F7444" s="367" t="s">
        <v>24700</v>
      </c>
      <c r="G7444" s="367" t="s">
        <v>9864</v>
      </c>
    </row>
    <row r="7445" spans="1:7" ht="22.5">
      <c r="A7445" s="366" t="str">
        <f t="shared" si="116"/>
        <v>SINAPI 92785</v>
      </c>
      <c r="B7445" s="367" t="s">
        <v>8324</v>
      </c>
      <c r="C7445" s="367" t="s">
        <v>24701</v>
      </c>
      <c r="D7445" s="368" t="s">
        <v>24702</v>
      </c>
      <c r="E7445" s="367" t="s">
        <v>8574</v>
      </c>
      <c r="F7445" s="367" t="s">
        <v>11809</v>
      </c>
      <c r="G7445" s="367" t="s">
        <v>11290</v>
      </c>
    </row>
    <row r="7446" spans="1:7" ht="22.5">
      <c r="A7446" s="366" t="str">
        <f t="shared" si="116"/>
        <v>SINAPI 92786</v>
      </c>
      <c r="B7446" s="367" t="s">
        <v>8324</v>
      </c>
      <c r="C7446" s="367" t="s">
        <v>24703</v>
      </c>
      <c r="D7446" s="368" t="s">
        <v>24704</v>
      </c>
      <c r="E7446" s="367" t="s">
        <v>8574</v>
      </c>
      <c r="F7446" s="367" t="s">
        <v>8714</v>
      </c>
      <c r="G7446" s="367" t="s">
        <v>24705</v>
      </c>
    </row>
    <row r="7447" spans="1:7" ht="22.5">
      <c r="A7447" s="366" t="str">
        <f t="shared" si="116"/>
        <v>SINAPI 92787</v>
      </c>
      <c r="B7447" s="367" t="s">
        <v>8324</v>
      </c>
      <c r="C7447" s="367" t="s">
        <v>24706</v>
      </c>
      <c r="D7447" s="368" t="s">
        <v>24707</v>
      </c>
      <c r="E7447" s="367" t="s">
        <v>8574</v>
      </c>
      <c r="F7447" s="367" t="s">
        <v>9943</v>
      </c>
      <c r="G7447" s="367" t="s">
        <v>17273</v>
      </c>
    </row>
    <row r="7448" spans="1:7" ht="22.5">
      <c r="A7448" s="366" t="str">
        <f t="shared" si="116"/>
        <v>SINAPI 92788</v>
      </c>
      <c r="B7448" s="367" t="s">
        <v>8324</v>
      </c>
      <c r="C7448" s="367" t="s">
        <v>24708</v>
      </c>
      <c r="D7448" s="368" t="s">
        <v>24709</v>
      </c>
      <c r="E7448" s="367" t="s">
        <v>8574</v>
      </c>
      <c r="F7448" s="367" t="s">
        <v>9924</v>
      </c>
      <c r="G7448" s="367" t="s">
        <v>11316</v>
      </c>
    </row>
    <row r="7449" spans="1:7" ht="22.5">
      <c r="A7449" s="366" t="str">
        <f t="shared" si="116"/>
        <v>SINAPI 92789</v>
      </c>
      <c r="B7449" s="367" t="s">
        <v>8324</v>
      </c>
      <c r="C7449" s="367" t="s">
        <v>24710</v>
      </c>
      <c r="D7449" s="368" t="s">
        <v>24711</v>
      </c>
      <c r="E7449" s="367" t="s">
        <v>8574</v>
      </c>
      <c r="F7449" s="367" t="s">
        <v>8860</v>
      </c>
      <c r="G7449" s="367" t="s">
        <v>17422</v>
      </c>
    </row>
    <row r="7450" spans="1:7" ht="22.5">
      <c r="A7450" s="366" t="str">
        <f t="shared" si="116"/>
        <v>SINAPI 92790</v>
      </c>
      <c r="B7450" s="367" t="s">
        <v>8324</v>
      </c>
      <c r="C7450" s="367" t="s">
        <v>24712</v>
      </c>
      <c r="D7450" s="368" t="s">
        <v>24713</v>
      </c>
      <c r="E7450" s="367" t="s">
        <v>8574</v>
      </c>
      <c r="F7450" s="367" t="s">
        <v>9800</v>
      </c>
      <c r="G7450" s="367" t="s">
        <v>11313</v>
      </c>
    </row>
    <row r="7451" spans="1:7" ht="22.5">
      <c r="A7451" s="366" t="str">
        <f t="shared" si="116"/>
        <v>SINAPI 92791</v>
      </c>
      <c r="B7451" s="367" t="s">
        <v>8324</v>
      </c>
      <c r="C7451" s="367" t="s">
        <v>24714</v>
      </c>
      <c r="D7451" s="368" t="s">
        <v>24715</v>
      </c>
      <c r="E7451" s="367" t="s">
        <v>8574</v>
      </c>
      <c r="F7451" s="367" t="s">
        <v>11237</v>
      </c>
      <c r="G7451" s="367" t="s">
        <v>9962</v>
      </c>
    </row>
    <row r="7452" spans="1:7" ht="22.5">
      <c r="A7452" s="366" t="str">
        <f t="shared" si="116"/>
        <v>SINAPI 92792</v>
      </c>
      <c r="B7452" s="367" t="s">
        <v>8324</v>
      </c>
      <c r="C7452" s="367" t="s">
        <v>24716</v>
      </c>
      <c r="D7452" s="368" t="s">
        <v>24717</v>
      </c>
      <c r="E7452" s="367" t="s">
        <v>8574</v>
      </c>
      <c r="F7452" s="367" t="s">
        <v>13209</v>
      </c>
      <c r="G7452" s="367" t="s">
        <v>8743</v>
      </c>
    </row>
    <row r="7453" spans="1:7" ht="22.5">
      <c r="A7453" s="366" t="str">
        <f t="shared" si="116"/>
        <v>SINAPI 92793</v>
      </c>
      <c r="B7453" s="367" t="s">
        <v>8324</v>
      </c>
      <c r="C7453" s="367" t="s">
        <v>24718</v>
      </c>
      <c r="D7453" s="368" t="s">
        <v>24719</v>
      </c>
      <c r="E7453" s="367" t="s">
        <v>8574</v>
      </c>
      <c r="F7453" s="367" t="s">
        <v>24720</v>
      </c>
      <c r="G7453" s="367" t="s">
        <v>8673</v>
      </c>
    </row>
    <row r="7454" spans="1:7" ht="22.5">
      <c r="A7454" s="366" t="str">
        <f t="shared" si="116"/>
        <v>SINAPI 92794</v>
      </c>
      <c r="B7454" s="367" t="s">
        <v>8324</v>
      </c>
      <c r="C7454" s="367" t="s">
        <v>24721</v>
      </c>
      <c r="D7454" s="368" t="s">
        <v>24722</v>
      </c>
      <c r="E7454" s="367" t="s">
        <v>8574</v>
      </c>
      <c r="F7454" s="367" t="s">
        <v>24723</v>
      </c>
      <c r="G7454" s="367" t="s">
        <v>24724</v>
      </c>
    </row>
    <row r="7455" spans="1:7" ht="22.5">
      <c r="A7455" s="366" t="str">
        <f t="shared" si="116"/>
        <v>SINAPI 92795</v>
      </c>
      <c r="B7455" s="367" t="s">
        <v>8324</v>
      </c>
      <c r="C7455" s="367" t="s">
        <v>24725</v>
      </c>
      <c r="D7455" s="368" t="s">
        <v>24726</v>
      </c>
      <c r="E7455" s="367" t="s">
        <v>8574</v>
      </c>
      <c r="F7455" s="367" t="s">
        <v>8686</v>
      </c>
      <c r="G7455" s="367" t="s">
        <v>8682</v>
      </c>
    </row>
    <row r="7456" spans="1:7" ht="22.5">
      <c r="A7456" s="366" t="str">
        <f t="shared" si="116"/>
        <v>SINAPI 92796</v>
      </c>
      <c r="B7456" s="367" t="s">
        <v>8324</v>
      </c>
      <c r="C7456" s="367" t="s">
        <v>24727</v>
      </c>
      <c r="D7456" s="368" t="s">
        <v>24728</v>
      </c>
      <c r="E7456" s="367" t="s">
        <v>8574</v>
      </c>
      <c r="F7456" s="367" t="s">
        <v>17137</v>
      </c>
      <c r="G7456" s="367" t="s">
        <v>24729</v>
      </c>
    </row>
    <row r="7457" spans="1:7" ht="22.5">
      <c r="A7457" s="366" t="str">
        <f t="shared" si="116"/>
        <v>SINAPI 92797</v>
      </c>
      <c r="B7457" s="367" t="s">
        <v>8324</v>
      </c>
      <c r="C7457" s="367" t="s">
        <v>24730</v>
      </c>
      <c r="D7457" s="368" t="s">
        <v>24731</v>
      </c>
      <c r="E7457" s="367" t="s">
        <v>8574</v>
      </c>
      <c r="F7457" s="367" t="s">
        <v>14101</v>
      </c>
      <c r="G7457" s="367" t="s">
        <v>14101</v>
      </c>
    </row>
    <row r="7458" spans="1:7" ht="22.5">
      <c r="A7458" s="366" t="str">
        <f t="shared" si="116"/>
        <v>SINAPI 92798</v>
      </c>
      <c r="B7458" s="367" t="s">
        <v>8324</v>
      </c>
      <c r="C7458" s="367" t="s">
        <v>24732</v>
      </c>
      <c r="D7458" s="368" t="s">
        <v>24733</v>
      </c>
      <c r="E7458" s="367" t="s">
        <v>8574</v>
      </c>
      <c r="F7458" s="367" t="s">
        <v>15162</v>
      </c>
      <c r="G7458" s="367" t="s">
        <v>15162</v>
      </c>
    </row>
    <row r="7459" spans="1:7">
      <c r="A7459" s="366" t="str">
        <f t="shared" si="116"/>
        <v>SINAPI 92799</v>
      </c>
      <c r="B7459" s="367" t="s">
        <v>8324</v>
      </c>
      <c r="C7459" s="367" t="s">
        <v>24734</v>
      </c>
      <c r="D7459" s="368" t="s">
        <v>24735</v>
      </c>
      <c r="E7459" s="367" t="s">
        <v>8574</v>
      </c>
      <c r="F7459" s="367" t="s">
        <v>24632</v>
      </c>
      <c r="G7459" s="367" t="s">
        <v>24645</v>
      </c>
    </row>
    <row r="7460" spans="1:7">
      <c r="A7460" s="366" t="str">
        <f t="shared" si="116"/>
        <v>SINAPI 92800</v>
      </c>
      <c r="B7460" s="367" t="s">
        <v>8324</v>
      </c>
      <c r="C7460" s="367" t="s">
        <v>24736</v>
      </c>
      <c r="D7460" s="368" t="s">
        <v>24737</v>
      </c>
      <c r="E7460" s="367" t="s">
        <v>8574</v>
      </c>
      <c r="F7460" s="367" t="s">
        <v>24738</v>
      </c>
      <c r="G7460" s="367" t="s">
        <v>24739</v>
      </c>
    </row>
    <row r="7461" spans="1:7">
      <c r="A7461" s="366" t="str">
        <f t="shared" si="116"/>
        <v>SINAPI 92801</v>
      </c>
      <c r="B7461" s="367" t="s">
        <v>8324</v>
      </c>
      <c r="C7461" s="367" t="s">
        <v>24740</v>
      </c>
      <c r="D7461" s="368" t="s">
        <v>24741</v>
      </c>
      <c r="E7461" s="367" t="s">
        <v>8574</v>
      </c>
      <c r="F7461" s="367" t="s">
        <v>12828</v>
      </c>
      <c r="G7461" s="367" t="s">
        <v>24742</v>
      </c>
    </row>
    <row r="7462" spans="1:7">
      <c r="A7462" s="366" t="str">
        <f t="shared" si="116"/>
        <v>SINAPI 92802</v>
      </c>
      <c r="B7462" s="367" t="s">
        <v>8324</v>
      </c>
      <c r="C7462" s="367" t="s">
        <v>24743</v>
      </c>
      <c r="D7462" s="368" t="s">
        <v>24744</v>
      </c>
      <c r="E7462" s="367" t="s">
        <v>8574</v>
      </c>
      <c r="F7462" s="367" t="s">
        <v>14803</v>
      </c>
      <c r="G7462" s="367" t="s">
        <v>24745</v>
      </c>
    </row>
    <row r="7463" spans="1:7">
      <c r="A7463" s="366" t="str">
        <f t="shared" si="116"/>
        <v>SINAPI 92803</v>
      </c>
      <c r="B7463" s="367" t="s">
        <v>8324</v>
      </c>
      <c r="C7463" s="367" t="s">
        <v>24746</v>
      </c>
      <c r="D7463" s="368" t="s">
        <v>24747</v>
      </c>
      <c r="E7463" s="367" t="s">
        <v>8574</v>
      </c>
      <c r="F7463" s="367" t="s">
        <v>9018</v>
      </c>
      <c r="G7463" s="367" t="s">
        <v>20100</v>
      </c>
    </row>
    <row r="7464" spans="1:7">
      <c r="A7464" s="366" t="str">
        <f t="shared" si="116"/>
        <v>SINAPI 92804</v>
      </c>
      <c r="B7464" s="367" t="s">
        <v>8324</v>
      </c>
      <c r="C7464" s="367" t="s">
        <v>24748</v>
      </c>
      <c r="D7464" s="368" t="s">
        <v>24749</v>
      </c>
      <c r="E7464" s="367" t="s">
        <v>8574</v>
      </c>
      <c r="F7464" s="367" t="s">
        <v>24750</v>
      </c>
      <c r="G7464" s="367" t="s">
        <v>9417</v>
      </c>
    </row>
    <row r="7465" spans="1:7">
      <c r="A7465" s="366" t="str">
        <f t="shared" si="116"/>
        <v>SINAPI 92805</v>
      </c>
      <c r="B7465" s="367" t="s">
        <v>8324</v>
      </c>
      <c r="C7465" s="367" t="s">
        <v>24751</v>
      </c>
      <c r="D7465" s="368" t="s">
        <v>24752</v>
      </c>
      <c r="E7465" s="367" t="s">
        <v>8574</v>
      </c>
      <c r="F7465" s="367" t="s">
        <v>8932</v>
      </c>
      <c r="G7465" s="367" t="s">
        <v>8990</v>
      </c>
    </row>
    <row r="7466" spans="1:7">
      <c r="A7466" s="366" t="str">
        <f t="shared" si="116"/>
        <v>SINAPI 92806</v>
      </c>
      <c r="B7466" s="367" t="s">
        <v>8324</v>
      </c>
      <c r="C7466" s="367" t="s">
        <v>24753</v>
      </c>
      <c r="D7466" s="368" t="s">
        <v>24754</v>
      </c>
      <c r="E7466" s="367" t="s">
        <v>8574</v>
      </c>
      <c r="F7466" s="367" t="s">
        <v>15162</v>
      </c>
      <c r="G7466" s="367" t="s">
        <v>11944</v>
      </c>
    </row>
    <row r="7467" spans="1:7">
      <c r="A7467" s="366" t="str">
        <f t="shared" si="116"/>
        <v>SINAPI 92875</v>
      </c>
      <c r="B7467" s="367" t="s">
        <v>8324</v>
      </c>
      <c r="C7467" s="367" t="s">
        <v>24755</v>
      </c>
      <c r="D7467" s="368" t="s">
        <v>24756</v>
      </c>
      <c r="E7467" s="367" t="s">
        <v>8574</v>
      </c>
      <c r="F7467" s="367" t="s">
        <v>9415</v>
      </c>
      <c r="G7467" s="367" t="s">
        <v>9006</v>
      </c>
    </row>
    <row r="7468" spans="1:7">
      <c r="A7468" s="366" t="str">
        <f t="shared" si="116"/>
        <v>SINAPI 92876</v>
      </c>
      <c r="B7468" s="367" t="s">
        <v>8324</v>
      </c>
      <c r="C7468" s="367" t="s">
        <v>24757</v>
      </c>
      <c r="D7468" s="368" t="s">
        <v>24758</v>
      </c>
      <c r="E7468" s="367" t="s">
        <v>8574</v>
      </c>
      <c r="F7468" s="367" t="s">
        <v>24724</v>
      </c>
      <c r="G7468" s="367" t="s">
        <v>24759</v>
      </c>
    </row>
    <row r="7469" spans="1:7">
      <c r="A7469" s="366" t="str">
        <f t="shared" si="116"/>
        <v>SINAPI 92877</v>
      </c>
      <c r="B7469" s="367" t="s">
        <v>8324</v>
      </c>
      <c r="C7469" s="367" t="s">
        <v>24760</v>
      </c>
      <c r="D7469" s="368" t="s">
        <v>24761</v>
      </c>
      <c r="E7469" s="367" t="s">
        <v>8574</v>
      </c>
      <c r="F7469" s="367" t="s">
        <v>9759</v>
      </c>
      <c r="G7469" s="367" t="s">
        <v>10744</v>
      </c>
    </row>
    <row r="7470" spans="1:7">
      <c r="A7470" s="366" t="str">
        <f t="shared" si="116"/>
        <v>SINAPI 92878</v>
      </c>
      <c r="B7470" s="367" t="s">
        <v>8324</v>
      </c>
      <c r="C7470" s="367" t="s">
        <v>24762</v>
      </c>
      <c r="D7470" s="368" t="s">
        <v>24763</v>
      </c>
      <c r="E7470" s="367" t="s">
        <v>8574</v>
      </c>
      <c r="F7470" s="367" t="s">
        <v>9002</v>
      </c>
      <c r="G7470" s="367" t="s">
        <v>10770</v>
      </c>
    </row>
    <row r="7471" spans="1:7">
      <c r="A7471" s="366" t="str">
        <f t="shared" si="116"/>
        <v>SINAPI 92879</v>
      </c>
      <c r="B7471" s="367" t="s">
        <v>8324</v>
      </c>
      <c r="C7471" s="367" t="s">
        <v>24764</v>
      </c>
      <c r="D7471" s="368" t="s">
        <v>24765</v>
      </c>
      <c r="E7471" s="367" t="s">
        <v>8574</v>
      </c>
      <c r="F7471" s="367" t="s">
        <v>12853</v>
      </c>
      <c r="G7471" s="367" t="s">
        <v>11623</v>
      </c>
    </row>
    <row r="7472" spans="1:7">
      <c r="A7472" s="366" t="str">
        <f t="shared" si="116"/>
        <v>SINAPI 92880</v>
      </c>
      <c r="B7472" s="367" t="s">
        <v>8324</v>
      </c>
      <c r="C7472" s="367" t="s">
        <v>24766</v>
      </c>
      <c r="D7472" s="368" t="s">
        <v>24767</v>
      </c>
      <c r="E7472" s="367" t="s">
        <v>8574</v>
      </c>
      <c r="F7472" s="367" t="s">
        <v>24768</v>
      </c>
      <c r="G7472" s="367" t="s">
        <v>24768</v>
      </c>
    </row>
    <row r="7473" spans="1:7">
      <c r="A7473" s="366" t="str">
        <f t="shared" si="116"/>
        <v>SINAPI 92881</v>
      </c>
      <c r="B7473" s="367" t="s">
        <v>8324</v>
      </c>
      <c r="C7473" s="367" t="s">
        <v>24769</v>
      </c>
      <c r="D7473" s="368" t="s">
        <v>24770</v>
      </c>
      <c r="E7473" s="367" t="s">
        <v>8574</v>
      </c>
      <c r="F7473" s="367" t="s">
        <v>9002</v>
      </c>
      <c r="G7473" s="367" t="s">
        <v>9002</v>
      </c>
    </row>
    <row r="7474" spans="1:7">
      <c r="A7474" s="366" t="str">
        <f t="shared" si="116"/>
        <v>SINAPI 92882</v>
      </c>
      <c r="B7474" s="367" t="s">
        <v>8324</v>
      </c>
      <c r="C7474" s="367" t="s">
        <v>24771</v>
      </c>
      <c r="D7474" s="368" t="s">
        <v>24772</v>
      </c>
      <c r="E7474" s="367" t="s">
        <v>8574</v>
      </c>
      <c r="F7474" s="367" t="s">
        <v>11180</v>
      </c>
      <c r="G7474" s="367" t="s">
        <v>8877</v>
      </c>
    </row>
    <row r="7475" spans="1:7">
      <c r="A7475" s="366" t="str">
        <f t="shared" si="116"/>
        <v>SINAPI 92883</v>
      </c>
      <c r="B7475" s="367" t="s">
        <v>8324</v>
      </c>
      <c r="C7475" s="367" t="s">
        <v>24773</v>
      </c>
      <c r="D7475" s="368" t="s">
        <v>24774</v>
      </c>
      <c r="E7475" s="367" t="s">
        <v>8574</v>
      </c>
      <c r="F7475" s="367" t="s">
        <v>23860</v>
      </c>
      <c r="G7475" s="367" t="s">
        <v>11299</v>
      </c>
    </row>
    <row r="7476" spans="1:7">
      <c r="A7476" s="366" t="str">
        <f t="shared" si="116"/>
        <v>SINAPI 92884</v>
      </c>
      <c r="B7476" s="367" t="s">
        <v>8324</v>
      </c>
      <c r="C7476" s="367" t="s">
        <v>24775</v>
      </c>
      <c r="D7476" s="368" t="s">
        <v>24776</v>
      </c>
      <c r="E7476" s="367" t="s">
        <v>8574</v>
      </c>
      <c r="F7476" s="367" t="s">
        <v>8930</v>
      </c>
      <c r="G7476" s="367" t="s">
        <v>14224</v>
      </c>
    </row>
    <row r="7477" spans="1:7">
      <c r="A7477" s="366" t="str">
        <f t="shared" si="116"/>
        <v>SINAPI 92885</v>
      </c>
      <c r="B7477" s="367" t="s">
        <v>8324</v>
      </c>
      <c r="C7477" s="367" t="s">
        <v>24777</v>
      </c>
      <c r="D7477" s="368" t="s">
        <v>24778</v>
      </c>
      <c r="E7477" s="367" t="s">
        <v>8574</v>
      </c>
      <c r="F7477" s="367" t="s">
        <v>24779</v>
      </c>
      <c r="G7477" s="367" t="s">
        <v>9858</v>
      </c>
    </row>
    <row r="7478" spans="1:7">
      <c r="A7478" s="366" t="str">
        <f t="shared" si="116"/>
        <v>SINAPI 92886</v>
      </c>
      <c r="B7478" s="367" t="s">
        <v>8324</v>
      </c>
      <c r="C7478" s="367" t="s">
        <v>24780</v>
      </c>
      <c r="D7478" s="368" t="s">
        <v>24781</v>
      </c>
      <c r="E7478" s="367" t="s">
        <v>8574</v>
      </c>
      <c r="F7478" s="367" t="s">
        <v>14792</v>
      </c>
      <c r="G7478" s="367" t="s">
        <v>14956</v>
      </c>
    </row>
    <row r="7479" spans="1:7">
      <c r="A7479" s="366" t="str">
        <f t="shared" si="116"/>
        <v>SINAPI 92887</v>
      </c>
      <c r="B7479" s="367" t="s">
        <v>8324</v>
      </c>
      <c r="C7479" s="367" t="s">
        <v>24782</v>
      </c>
      <c r="D7479" s="368" t="s">
        <v>24783</v>
      </c>
      <c r="E7479" s="367" t="s">
        <v>8574</v>
      </c>
      <c r="F7479" s="367" t="s">
        <v>24602</v>
      </c>
      <c r="G7479" s="367" t="s">
        <v>24784</v>
      </c>
    </row>
    <row r="7480" spans="1:7">
      <c r="A7480" s="366" t="str">
        <f t="shared" si="116"/>
        <v>SINAPI 92888</v>
      </c>
      <c r="B7480" s="367" t="s">
        <v>8324</v>
      </c>
      <c r="C7480" s="367" t="s">
        <v>24785</v>
      </c>
      <c r="D7480" s="368" t="s">
        <v>24786</v>
      </c>
      <c r="E7480" s="367" t="s">
        <v>8574</v>
      </c>
      <c r="F7480" s="367" t="s">
        <v>16691</v>
      </c>
      <c r="G7480" s="367" t="s">
        <v>10747</v>
      </c>
    </row>
    <row r="7481" spans="1:7" ht="22.5">
      <c r="A7481" s="366" t="str">
        <f t="shared" si="116"/>
        <v>SINAPI 92915</v>
      </c>
      <c r="B7481" s="367" t="s">
        <v>8324</v>
      </c>
      <c r="C7481" s="367" t="s">
        <v>24787</v>
      </c>
      <c r="D7481" s="368" t="s">
        <v>24788</v>
      </c>
      <c r="E7481" s="367" t="s">
        <v>8574</v>
      </c>
      <c r="F7481" s="367" t="s">
        <v>11294</v>
      </c>
      <c r="G7481" s="367" t="s">
        <v>24789</v>
      </c>
    </row>
    <row r="7482" spans="1:7" ht="22.5">
      <c r="A7482" s="366" t="str">
        <f t="shared" si="116"/>
        <v>SINAPI 92916</v>
      </c>
      <c r="B7482" s="367" t="s">
        <v>8324</v>
      </c>
      <c r="C7482" s="367" t="s">
        <v>24790</v>
      </c>
      <c r="D7482" s="368" t="s">
        <v>24791</v>
      </c>
      <c r="E7482" s="367" t="s">
        <v>8574</v>
      </c>
      <c r="F7482" s="367" t="s">
        <v>24792</v>
      </c>
      <c r="G7482" s="367" t="s">
        <v>24793</v>
      </c>
    </row>
    <row r="7483" spans="1:7" ht="22.5">
      <c r="A7483" s="366" t="str">
        <f t="shared" si="116"/>
        <v>SINAPI 92917</v>
      </c>
      <c r="B7483" s="367" t="s">
        <v>8324</v>
      </c>
      <c r="C7483" s="367" t="s">
        <v>24794</v>
      </c>
      <c r="D7483" s="368" t="s">
        <v>24795</v>
      </c>
      <c r="E7483" s="367" t="s">
        <v>8574</v>
      </c>
      <c r="F7483" s="367" t="s">
        <v>11173</v>
      </c>
      <c r="G7483" s="367" t="s">
        <v>10560</v>
      </c>
    </row>
    <row r="7484" spans="1:7" ht="22.5">
      <c r="A7484" s="366" t="str">
        <f t="shared" si="116"/>
        <v>SINAPI 92919</v>
      </c>
      <c r="B7484" s="367" t="s">
        <v>8324</v>
      </c>
      <c r="C7484" s="367" t="s">
        <v>24796</v>
      </c>
      <c r="D7484" s="368" t="s">
        <v>24797</v>
      </c>
      <c r="E7484" s="367" t="s">
        <v>8574</v>
      </c>
      <c r="F7484" s="367" t="s">
        <v>12281</v>
      </c>
      <c r="G7484" s="367" t="s">
        <v>11213</v>
      </c>
    </row>
    <row r="7485" spans="1:7" ht="22.5">
      <c r="A7485" s="366" t="str">
        <f t="shared" si="116"/>
        <v>SINAPI 92921</v>
      </c>
      <c r="B7485" s="367" t="s">
        <v>8324</v>
      </c>
      <c r="C7485" s="367" t="s">
        <v>24798</v>
      </c>
      <c r="D7485" s="368" t="s">
        <v>24799</v>
      </c>
      <c r="E7485" s="367" t="s">
        <v>8574</v>
      </c>
      <c r="F7485" s="367" t="s">
        <v>16051</v>
      </c>
      <c r="G7485" s="367" t="s">
        <v>24800</v>
      </c>
    </row>
    <row r="7486" spans="1:7" ht="22.5">
      <c r="A7486" s="366" t="str">
        <f t="shared" si="116"/>
        <v>SINAPI 92922</v>
      </c>
      <c r="B7486" s="367" t="s">
        <v>8324</v>
      </c>
      <c r="C7486" s="367" t="s">
        <v>24801</v>
      </c>
      <c r="D7486" s="368" t="s">
        <v>24802</v>
      </c>
      <c r="E7486" s="367" t="s">
        <v>8574</v>
      </c>
      <c r="F7486" s="367" t="s">
        <v>8667</v>
      </c>
      <c r="G7486" s="367" t="s">
        <v>13161</v>
      </c>
    </row>
    <row r="7487" spans="1:7" ht="22.5">
      <c r="A7487" s="366" t="str">
        <f t="shared" si="116"/>
        <v>SINAPI 92923</v>
      </c>
      <c r="B7487" s="367" t="s">
        <v>8324</v>
      </c>
      <c r="C7487" s="367" t="s">
        <v>24803</v>
      </c>
      <c r="D7487" s="368" t="s">
        <v>24804</v>
      </c>
      <c r="E7487" s="367" t="s">
        <v>8574</v>
      </c>
      <c r="F7487" s="367" t="s">
        <v>11497</v>
      </c>
      <c r="G7487" s="367" t="s">
        <v>24805</v>
      </c>
    </row>
    <row r="7488" spans="1:7" ht="22.5">
      <c r="A7488" s="366" t="str">
        <f t="shared" si="116"/>
        <v>SINAPI 92924</v>
      </c>
      <c r="B7488" s="367" t="s">
        <v>8324</v>
      </c>
      <c r="C7488" s="367" t="s">
        <v>24806</v>
      </c>
      <c r="D7488" s="368" t="s">
        <v>24807</v>
      </c>
      <c r="E7488" s="367" t="s">
        <v>8574</v>
      </c>
      <c r="F7488" s="367" t="s">
        <v>10744</v>
      </c>
      <c r="G7488" s="367" t="s">
        <v>14043</v>
      </c>
    </row>
    <row r="7489" spans="1:7">
      <c r="A7489" s="366" t="str">
        <f t="shared" si="116"/>
        <v>SINAPI 95445</v>
      </c>
      <c r="B7489" s="367" t="s">
        <v>8324</v>
      </c>
      <c r="C7489" s="367" t="s">
        <v>24808</v>
      </c>
      <c r="D7489" s="368" t="s">
        <v>24809</v>
      </c>
      <c r="E7489" s="367" t="s">
        <v>8574</v>
      </c>
      <c r="F7489" s="367" t="s">
        <v>10231</v>
      </c>
      <c r="G7489" s="367" t="s">
        <v>8688</v>
      </c>
    </row>
    <row r="7490" spans="1:7">
      <c r="A7490" s="366" t="str">
        <f t="shared" si="116"/>
        <v>SINAPI 95446</v>
      </c>
      <c r="B7490" s="367" t="s">
        <v>8324</v>
      </c>
      <c r="C7490" s="367" t="s">
        <v>24810</v>
      </c>
      <c r="D7490" s="368" t="s">
        <v>24811</v>
      </c>
      <c r="E7490" s="367" t="s">
        <v>8574</v>
      </c>
      <c r="F7490" s="367" t="s">
        <v>12826</v>
      </c>
      <c r="G7490" s="367" t="s">
        <v>15204</v>
      </c>
    </row>
    <row r="7491" spans="1:7">
      <c r="A7491" s="366" t="str">
        <f t="shared" si="116"/>
        <v>SINAPI 95448</v>
      </c>
      <c r="B7491" s="367" t="s">
        <v>8324</v>
      </c>
      <c r="C7491" s="367" t="s">
        <v>24812</v>
      </c>
      <c r="D7491" s="368" t="s">
        <v>24813</v>
      </c>
      <c r="E7491" s="367" t="s">
        <v>8574</v>
      </c>
      <c r="F7491" s="367" t="s">
        <v>9759</v>
      </c>
      <c r="G7491" s="367" t="s">
        <v>9759</v>
      </c>
    </row>
    <row r="7492" spans="1:7" ht="22.5">
      <c r="A7492" s="366" t="str">
        <f t="shared" si="116"/>
        <v>SINAPI 95576</v>
      </c>
      <c r="B7492" s="367" t="s">
        <v>8324</v>
      </c>
      <c r="C7492" s="367" t="s">
        <v>24814</v>
      </c>
      <c r="D7492" s="368" t="s">
        <v>24815</v>
      </c>
      <c r="E7492" s="367" t="s">
        <v>8574</v>
      </c>
      <c r="F7492" s="367" t="s">
        <v>18634</v>
      </c>
      <c r="G7492" s="367" t="s">
        <v>11167</v>
      </c>
    </row>
    <row r="7493" spans="1:7">
      <c r="A7493" s="366" t="str">
        <f t="shared" si="116"/>
        <v>SINAPI 95577</v>
      </c>
      <c r="B7493" s="367" t="s">
        <v>8324</v>
      </c>
      <c r="C7493" s="367" t="s">
        <v>24816</v>
      </c>
      <c r="D7493" s="368" t="s">
        <v>24817</v>
      </c>
      <c r="E7493" s="367" t="s">
        <v>8574</v>
      </c>
      <c r="F7493" s="367" t="s">
        <v>18631</v>
      </c>
      <c r="G7493" s="367" t="s">
        <v>23863</v>
      </c>
    </row>
    <row r="7494" spans="1:7" ht="22.5">
      <c r="A7494" s="366" t="str">
        <f t="shared" si="116"/>
        <v>SINAPI 95578</v>
      </c>
      <c r="B7494" s="367" t="s">
        <v>8324</v>
      </c>
      <c r="C7494" s="367" t="s">
        <v>24818</v>
      </c>
      <c r="D7494" s="368" t="s">
        <v>24819</v>
      </c>
      <c r="E7494" s="367" t="s">
        <v>8574</v>
      </c>
      <c r="F7494" s="367" t="s">
        <v>13193</v>
      </c>
      <c r="G7494" s="367" t="s">
        <v>14612</v>
      </c>
    </row>
    <row r="7495" spans="1:7">
      <c r="A7495" s="366" t="str">
        <f t="shared" ref="A7495:A7558" si="117">CONCATENAR</f>
        <v>SINAPI 95579</v>
      </c>
      <c r="B7495" s="367" t="s">
        <v>8324</v>
      </c>
      <c r="C7495" s="367" t="s">
        <v>24820</v>
      </c>
      <c r="D7495" s="368" t="s">
        <v>24821</v>
      </c>
      <c r="E7495" s="367" t="s">
        <v>8574</v>
      </c>
      <c r="F7495" s="367" t="s">
        <v>9415</v>
      </c>
      <c r="G7495" s="367" t="s">
        <v>17519</v>
      </c>
    </row>
    <row r="7496" spans="1:7">
      <c r="A7496" s="366" t="str">
        <f t="shared" si="117"/>
        <v>SINAPI 95580</v>
      </c>
      <c r="B7496" s="367" t="s">
        <v>8324</v>
      </c>
      <c r="C7496" s="367" t="s">
        <v>24822</v>
      </c>
      <c r="D7496" s="368" t="s">
        <v>24823</v>
      </c>
      <c r="E7496" s="367" t="s">
        <v>8574</v>
      </c>
      <c r="F7496" s="367" t="s">
        <v>16695</v>
      </c>
      <c r="G7496" s="367" t="s">
        <v>8675</v>
      </c>
    </row>
    <row r="7497" spans="1:7">
      <c r="A7497" s="366" t="str">
        <f t="shared" si="117"/>
        <v>SINAPI 95581</v>
      </c>
      <c r="B7497" s="367" t="s">
        <v>8324</v>
      </c>
      <c r="C7497" s="367" t="s">
        <v>24824</v>
      </c>
      <c r="D7497" s="368" t="s">
        <v>24825</v>
      </c>
      <c r="E7497" s="367" t="s">
        <v>8574</v>
      </c>
      <c r="F7497" s="367" t="s">
        <v>11497</v>
      </c>
      <c r="G7497" s="367" t="s">
        <v>10556</v>
      </c>
    </row>
    <row r="7498" spans="1:7">
      <c r="A7498" s="366" t="str">
        <f t="shared" si="117"/>
        <v>SINAPI 95582</v>
      </c>
      <c r="B7498" s="367" t="s">
        <v>8324</v>
      </c>
      <c r="C7498" s="367" t="s">
        <v>24826</v>
      </c>
      <c r="D7498" s="368" t="s">
        <v>24827</v>
      </c>
      <c r="E7498" s="367" t="s">
        <v>8574</v>
      </c>
      <c r="F7498" s="367" t="s">
        <v>11803</v>
      </c>
      <c r="G7498" s="367" t="s">
        <v>10778</v>
      </c>
    </row>
    <row r="7499" spans="1:7">
      <c r="A7499" s="366" t="str">
        <f t="shared" si="117"/>
        <v>SINAPI 95583</v>
      </c>
      <c r="B7499" s="367" t="s">
        <v>8324</v>
      </c>
      <c r="C7499" s="367" t="s">
        <v>24828</v>
      </c>
      <c r="D7499" s="368" t="s">
        <v>24829</v>
      </c>
      <c r="E7499" s="367" t="s">
        <v>8574</v>
      </c>
      <c r="F7499" s="367" t="s">
        <v>24830</v>
      </c>
      <c r="G7499" s="367" t="s">
        <v>18610</v>
      </c>
    </row>
    <row r="7500" spans="1:7">
      <c r="A7500" s="366" t="str">
        <f t="shared" si="117"/>
        <v>SINAPI 95584</v>
      </c>
      <c r="B7500" s="367" t="s">
        <v>8324</v>
      </c>
      <c r="C7500" s="367" t="s">
        <v>24831</v>
      </c>
      <c r="D7500" s="368" t="s">
        <v>24832</v>
      </c>
      <c r="E7500" s="367" t="s">
        <v>8574</v>
      </c>
      <c r="F7500" s="367" t="s">
        <v>11843</v>
      </c>
      <c r="G7500" s="367" t="s">
        <v>24657</v>
      </c>
    </row>
    <row r="7501" spans="1:7" ht="22.5">
      <c r="A7501" s="366" t="str">
        <f t="shared" si="117"/>
        <v>SINAPI 95585</v>
      </c>
      <c r="B7501" s="367" t="s">
        <v>8324</v>
      </c>
      <c r="C7501" s="367" t="s">
        <v>24833</v>
      </c>
      <c r="D7501" s="368" t="s">
        <v>24834</v>
      </c>
      <c r="E7501" s="367" t="s">
        <v>8574</v>
      </c>
      <c r="F7501" s="367" t="s">
        <v>8755</v>
      </c>
      <c r="G7501" s="367" t="s">
        <v>24835</v>
      </c>
    </row>
    <row r="7502" spans="1:7" ht="22.5">
      <c r="A7502" s="366" t="str">
        <f t="shared" si="117"/>
        <v>SINAPI 95586</v>
      </c>
      <c r="B7502" s="367" t="s">
        <v>8324</v>
      </c>
      <c r="C7502" s="367" t="s">
        <v>24836</v>
      </c>
      <c r="D7502" s="368" t="s">
        <v>24837</v>
      </c>
      <c r="E7502" s="367" t="s">
        <v>8574</v>
      </c>
      <c r="F7502" s="367" t="s">
        <v>21611</v>
      </c>
      <c r="G7502" s="367" t="s">
        <v>11089</v>
      </c>
    </row>
    <row r="7503" spans="1:7" ht="22.5">
      <c r="A7503" s="366" t="str">
        <f t="shared" si="117"/>
        <v>SINAPI 95587</v>
      </c>
      <c r="B7503" s="367" t="s">
        <v>8324</v>
      </c>
      <c r="C7503" s="367" t="s">
        <v>24838</v>
      </c>
      <c r="D7503" s="368" t="s">
        <v>24839</v>
      </c>
      <c r="E7503" s="367" t="s">
        <v>8574</v>
      </c>
      <c r="F7503" s="367" t="s">
        <v>24635</v>
      </c>
      <c r="G7503" s="367" t="s">
        <v>24840</v>
      </c>
    </row>
    <row r="7504" spans="1:7" ht="22.5">
      <c r="A7504" s="366" t="str">
        <f t="shared" si="117"/>
        <v>SINAPI 95588</v>
      </c>
      <c r="B7504" s="367" t="s">
        <v>8324</v>
      </c>
      <c r="C7504" s="367" t="s">
        <v>24841</v>
      </c>
      <c r="D7504" s="368" t="s">
        <v>24842</v>
      </c>
      <c r="E7504" s="367" t="s">
        <v>8574</v>
      </c>
      <c r="F7504" s="367" t="s">
        <v>24720</v>
      </c>
      <c r="G7504" s="367" t="s">
        <v>16691</v>
      </c>
    </row>
    <row r="7505" spans="1:7" ht="22.5">
      <c r="A7505" s="366" t="str">
        <f t="shared" si="117"/>
        <v>SINAPI 95589</v>
      </c>
      <c r="B7505" s="367" t="s">
        <v>8324</v>
      </c>
      <c r="C7505" s="367" t="s">
        <v>24843</v>
      </c>
      <c r="D7505" s="368" t="s">
        <v>24844</v>
      </c>
      <c r="E7505" s="367" t="s">
        <v>8574</v>
      </c>
      <c r="F7505" s="367" t="s">
        <v>11331</v>
      </c>
      <c r="G7505" s="367" t="s">
        <v>24845</v>
      </c>
    </row>
    <row r="7506" spans="1:7" ht="22.5">
      <c r="A7506" s="366" t="str">
        <f t="shared" si="117"/>
        <v>SINAPI 95590</v>
      </c>
      <c r="B7506" s="367" t="s">
        <v>8324</v>
      </c>
      <c r="C7506" s="367" t="s">
        <v>24846</v>
      </c>
      <c r="D7506" s="368" t="s">
        <v>24847</v>
      </c>
      <c r="E7506" s="367" t="s">
        <v>8574</v>
      </c>
      <c r="F7506" s="367" t="s">
        <v>12537</v>
      </c>
      <c r="G7506" s="367" t="s">
        <v>10776</v>
      </c>
    </row>
    <row r="7507" spans="1:7" ht="22.5">
      <c r="A7507" s="366" t="str">
        <f t="shared" si="117"/>
        <v>SINAPI 95591</v>
      </c>
      <c r="B7507" s="367" t="s">
        <v>8324</v>
      </c>
      <c r="C7507" s="367" t="s">
        <v>24848</v>
      </c>
      <c r="D7507" s="368" t="s">
        <v>24849</v>
      </c>
      <c r="E7507" s="367" t="s">
        <v>8574</v>
      </c>
      <c r="F7507" s="367" t="s">
        <v>11301</v>
      </c>
      <c r="G7507" s="367" t="s">
        <v>10740</v>
      </c>
    </row>
    <row r="7508" spans="1:7" ht="22.5">
      <c r="A7508" s="366" t="str">
        <f t="shared" si="117"/>
        <v>SINAPI 95592</v>
      </c>
      <c r="B7508" s="367" t="s">
        <v>8324</v>
      </c>
      <c r="C7508" s="367" t="s">
        <v>24850</v>
      </c>
      <c r="D7508" s="368" t="s">
        <v>24851</v>
      </c>
      <c r="E7508" s="367" t="s">
        <v>8574</v>
      </c>
      <c r="F7508" s="367" t="s">
        <v>15553</v>
      </c>
      <c r="G7508" s="367" t="s">
        <v>24852</v>
      </c>
    </row>
    <row r="7509" spans="1:7" ht="22.5">
      <c r="A7509" s="366" t="str">
        <f t="shared" si="117"/>
        <v>SINAPI 95593</v>
      </c>
      <c r="B7509" s="367" t="s">
        <v>8324</v>
      </c>
      <c r="C7509" s="367" t="s">
        <v>24853</v>
      </c>
      <c r="D7509" s="368" t="s">
        <v>24854</v>
      </c>
      <c r="E7509" s="367" t="s">
        <v>8574</v>
      </c>
      <c r="F7509" s="367" t="s">
        <v>24855</v>
      </c>
      <c r="G7509" s="367" t="s">
        <v>11058</v>
      </c>
    </row>
    <row r="7510" spans="1:7" ht="22.5">
      <c r="A7510" s="366" t="str">
        <f t="shared" si="117"/>
        <v>SINAPI 95943</v>
      </c>
      <c r="B7510" s="367" t="s">
        <v>8324</v>
      </c>
      <c r="C7510" s="367" t="s">
        <v>24856</v>
      </c>
      <c r="D7510" s="368" t="s">
        <v>24857</v>
      </c>
      <c r="E7510" s="367" t="s">
        <v>8574</v>
      </c>
      <c r="F7510" s="367" t="s">
        <v>24858</v>
      </c>
      <c r="G7510" s="367" t="s">
        <v>10907</v>
      </c>
    </row>
    <row r="7511" spans="1:7" ht="22.5">
      <c r="A7511" s="366" t="str">
        <f t="shared" si="117"/>
        <v>SINAPI 95944</v>
      </c>
      <c r="B7511" s="367" t="s">
        <v>8324</v>
      </c>
      <c r="C7511" s="367" t="s">
        <v>24859</v>
      </c>
      <c r="D7511" s="368" t="s">
        <v>24860</v>
      </c>
      <c r="E7511" s="367" t="s">
        <v>8574</v>
      </c>
      <c r="F7511" s="367" t="s">
        <v>16774</v>
      </c>
      <c r="G7511" s="367" t="s">
        <v>10186</v>
      </c>
    </row>
    <row r="7512" spans="1:7" ht="22.5">
      <c r="A7512" s="366" t="str">
        <f t="shared" si="117"/>
        <v>SINAPI 95945</v>
      </c>
      <c r="B7512" s="367" t="s">
        <v>8324</v>
      </c>
      <c r="C7512" s="367" t="s">
        <v>24861</v>
      </c>
      <c r="D7512" s="368" t="s">
        <v>24862</v>
      </c>
      <c r="E7512" s="367" t="s">
        <v>8574</v>
      </c>
      <c r="F7512" s="367" t="s">
        <v>13163</v>
      </c>
      <c r="G7512" s="367" t="s">
        <v>24863</v>
      </c>
    </row>
    <row r="7513" spans="1:7" ht="22.5">
      <c r="A7513" s="366" t="str">
        <f t="shared" si="117"/>
        <v>SINAPI 95946</v>
      </c>
      <c r="B7513" s="367" t="s">
        <v>8324</v>
      </c>
      <c r="C7513" s="367" t="s">
        <v>24864</v>
      </c>
      <c r="D7513" s="368" t="s">
        <v>24865</v>
      </c>
      <c r="E7513" s="367" t="s">
        <v>8574</v>
      </c>
      <c r="F7513" s="367" t="s">
        <v>11659</v>
      </c>
      <c r="G7513" s="367" t="s">
        <v>10728</v>
      </c>
    </row>
    <row r="7514" spans="1:7" ht="22.5">
      <c r="A7514" s="366" t="str">
        <f t="shared" si="117"/>
        <v>SINAPI 95947</v>
      </c>
      <c r="B7514" s="367" t="s">
        <v>8324</v>
      </c>
      <c r="C7514" s="367" t="s">
        <v>24866</v>
      </c>
      <c r="D7514" s="368" t="s">
        <v>24867</v>
      </c>
      <c r="E7514" s="367" t="s">
        <v>8574</v>
      </c>
      <c r="F7514" s="367" t="s">
        <v>9006</v>
      </c>
      <c r="G7514" s="367" t="s">
        <v>10565</v>
      </c>
    </row>
    <row r="7515" spans="1:7" ht="22.5">
      <c r="A7515" s="366" t="str">
        <f t="shared" si="117"/>
        <v>SINAPI 95948</v>
      </c>
      <c r="B7515" s="367" t="s">
        <v>8324</v>
      </c>
      <c r="C7515" s="367" t="s">
        <v>24868</v>
      </c>
      <c r="D7515" s="368" t="s">
        <v>24869</v>
      </c>
      <c r="E7515" s="367" t="s">
        <v>8574</v>
      </c>
      <c r="F7515" s="367" t="s">
        <v>24870</v>
      </c>
      <c r="G7515" s="367" t="s">
        <v>11710</v>
      </c>
    </row>
    <row r="7516" spans="1:7">
      <c r="A7516" s="366" t="str">
        <f t="shared" si="117"/>
        <v>SINAPI 96544</v>
      </c>
      <c r="B7516" s="367" t="s">
        <v>8324</v>
      </c>
      <c r="C7516" s="367" t="s">
        <v>24871</v>
      </c>
      <c r="D7516" s="368" t="s">
        <v>24872</v>
      </c>
      <c r="E7516" s="367" t="s">
        <v>8574</v>
      </c>
      <c r="F7516" s="367" t="s">
        <v>12691</v>
      </c>
      <c r="G7516" s="367" t="s">
        <v>14809</v>
      </c>
    </row>
    <row r="7517" spans="1:7">
      <c r="A7517" s="366" t="str">
        <f t="shared" si="117"/>
        <v>SINAPI 96545</v>
      </c>
      <c r="B7517" s="367" t="s">
        <v>8324</v>
      </c>
      <c r="C7517" s="367" t="s">
        <v>24873</v>
      </c>
      <c r="D7517" s="368" t="s">
        <v>24874</v>
      </c>
      <c r="E7517" s="367" t="s">
        <v>8574</v>
      </c>
      <c r="F7517" s="367" t="s">
        <v>20973</v>
      </c>
      <c r="G7517" s="367" t="s">
        <v>24875</v>
      </c>
    </row>
    <row r="7518" spans="1:7">
      <c r="A7518" s="366" t="str">
        <f t="shared" si="117"/>
        <v>SINAPI 96546</v>
      </c>
      <c r="B7518" s="367" t="s">
        <v>8324</v>
      </c>
      <c r="C7518" s="367" t="s">
        <v>24876</v>
      </c>
      <c r="D7518" s="368" t="s">
        <v>24877</v>
      </c>
      <c r="E7518" s="367" t="s">
        <v>8574</v>
      </c>
      <c r="F7518" s="367" t="s">
        <v>13587</v>
      </c>
      <c r="G7518" s="367" t="s">
        <v>8852</v>
      </c>
    </row>
    <row r="7519" spans="1:7">
      <c r="A7519" s="366" t="str">
        <f t="shared" si="117"/>
        <v>SINAPI 96547</v>
      </c>
      <c r="B7519" s="367" t="s">
        <v>8324</v>
      </c>
      <c r="C7519" s="367" t="s">
        <v>24878</v>
      </c>
      <c r="D7519" s="368" t="s">
        <v>24879</v>
      </c>
      <c r="E7519" s="367" t="s">
        <v>8574</v>
      </c>
      <c r="F7519" s="367" t="s">
        <v>9078</v>
      </c>
      <c r="G7519" s="367" t="s">
        <v>11888</v>
      </c>
    </row>
    <row r="7520" spans="1:7">
      <c r="A7520" s="366" t="str">
        <f t="shared" si="117"/>
        <v>SINAPI 96548</v>
      </c>
      <c r="B7520" s="367" t="s">
        <v>8324</v>
      </c>
      <c r="C7520" s="367" t="s">
        <v>24880</v>
      </c>
      <c r="D7520" s="368" t="s">
        <v>24881</v>
      </c>
      <c r="E7520" s="367" t="s">
        <v>8574</v>
      </c>
      <c r="F7520" s="367" t="s">
        <v>16691</v>
      </c>
      <c r="G7520" s="367" t="s">
        <v>13974</v>
      </c>
    </row>
    <row r="7521" spans="1:7">
      <c r="A7521" s="366" t="str">
        <f t="shared" si="117"/>
        <v>SINAPI 96549</v>
      </c>
      <c r="B7521" s="367" t="s">
        <v>8324</v>
      </c>
      <c r="C7521" s="367" t="s">
        <v>24882</v>
      </c>
      <c r="D7521" s="368" t="s">
        <v>24883</v>
      </c>
      <c r="E7521" s="367" t="s">
        <v>8574</v>
      </c>
      <c r="F7521" s="367" t="s">
        <v>9321</v>
      </c>
      <c r="G7521" s="367" t="s">
        <v>18172</v>
      </c>
    </row>
    <row r="7522" spans="1:7">
      <c r="A7522" s="366" t="str">
        <f t="shared" si="117"/>
        <v>SINAPI 96550</v>
      </c>
      <c r="B7522" s="367" t="s">
        <v>8324</v>
      </c>
      <c r="C7522" s="367" t="s">
        <v>24884</v>
      </c>
      <c r="D7522" s="368" t="s">
        <v>24885</v>
      </c>
      <c r="E7522" s="367" t="s">
        <v>8574</v>
      </c>
      <c r="F7522" s="367" t="s">
        <v>14088</v>
      </c>
      <c r="G7522" s="367" t="s">
        <v>10742</v>
      </c>
    </row>
    <row r="7523" spans="1:7" ht="22.5">
      <c r="A7523" s="366" t="str">
        <f t="shared" si="117"/>
        <v>SINAPI 100066</v>
      </c>
      <c r="B7523" s="367" t="s">
        <v>8324</v>
      </c>
      <c r="C7523" s="367" t="s">
        <v>24886</v>
      </c>
      <c r="D7523" s="368" t="s">
        <v>24887</v>
      </c>
      <c r="E7523" s="367" t="s">
        <v>8574</v>
      </c>
      <c r="F7523" s="367" t="s">
        <v>17540</v>
      </c>
      <c r="G7523" s="367" t="s">
        <v>8978</v>
      </c>
    </row>
    <row r="7524" spans="1:7" ht="22.5">
      <c r="A7524" s="366" t="str">
        <f t="shared" si="117"/>
        <v>SINAPI 100067</v>
      </c>
      <c r="B7524" s="367" t="s">
        <v>8324</v>
      </c>
      <c r="C7524" s="367" t="s">
        <v>24888</v>
      </c>
      <c r="D7524" s="368" t="s">
        <v>24889</v>
      </c>
      <c r="E7524" s="367" t="s">
        <v>8574</v>
      </c>
      <c r="F7524" s="367" t="s">
        <v>24890</v>
      </c>
      <c r="G7524" s="367" t="s">
        <v>24891</v>
      </c>
    </row>
    <row r="7525" spans="1:7" ht="22.5">
      <c r="A7525" s="366" t="str">
        <f t="shared" si="117"/>
        <v>SINAPI 100068</v>
      </c>
      <c r="B7525" s="367" t="s">
        <v>8324</v>
      </c>
      <c r="C7525" s="367" t="s">
        <v>24892</v>
      </c>
      <c r="D7525" s="368" t="s">
        <v>24893</v>
      </c>
      <c r="E7525" s="367" t="s">
        <v>8574</v>
      </c>
      <c r="F7525" s="367" t="s">
        <v>9778</v>
      </c>
      <c r="G7525" s="367" t="s">
        <v>9485</v>
      </c>
    </row>
    <row r="7526" spans="1:7">
      <c r="A7526" s="366" t="str">
        <f t="shared" si="117"/>
        <v>SINAPI 89993</v>
      </c>
      <c r="B7526" s="367" t="s">
        <v>8324</v>
      </c>
      <c r="C7526" s="367" t="s">
        <v>24894</v>
      </c>
      <c r="D7526" s="368" t="s">
        <v>24895</v>
      </c>
      <c r="E7526" s="367" t="s">
        <v>8879</v>
      </c>
      <c r="F7526" s="367" t="s">
        <v>24896</v>
      </c>
      <c r="G7526" s="367" t="s">
        <v>24897</v>
      </c>
    </row>
    <row r="7527" spans="1:7">
      <c r="A7527" s="366" t="str">
        <f t="shared" si="117"/>
        <v>SINAPI 89994</v>
      </c>
      <c r="B7527" s="367" t="s">
        <v>8324</v>
      </c>
      <c r="C7527" s="367" t="s">
        <v>24898</v>
      </c>
      <c r="D7527" s="368" t="s">
        <v>24899</v>
      </c>
      <c r="E7527" s="367" t="s">
        <v>8879</v>
      </c>
      <c r="F7527" s="367" t="s">
        <v>24900</v>
      </c>
      <c r="G7527" s="367" t="s">
        <v>24901</v>
      </c>
    </row>
    <row r="7528" spans="1:7">
      <c r="A7528" s="366" t="str">
        <f t="shared" si="117"/>
        <v>SINAPI 89995</v>
      </c>
      <c r="B7528" s="367" t="s">
        <v>8324</v>
      </c>
      <c r="C7528" s="367" t="s">
        <v>24902</v>
      </c>
      <c r="D7528" s="368" t="s">
        <v>24903</v>
      </c>
      <c r="E7528" s="367" t="s">
        <v>8879</v>
      </c>
      <c r="F7528" s="367" t="s">
        <v>24904</v>
      </c>
      <c r="G7528" s="367" t="s">
        <v>24905</v>
      </c>
    </row>
    <row r="7529" spans="1:7" ht="22.5">
      <c r="A7529" s="366" t="str">
        <f t="shared" si="117"/>
        <v>SINAPI 90278</v>
      </c>
      <c r="B7529" s="367" t="s">
        <v>8324</v>
      </c>
      <c r="C7529" s="367" t="s">
        <v>24906</v>
      </c>
      <c r="D7529" s="368" t="s">
        <v>24907</v>
      </c>
      <c r="E7529" s="367" t="s">
        <v>8879</v>
      </c>
      <c r="F7529" s="367" t="s">
        <v>24908</v>
      </c>
      <c r="G7529" s="367" t="s">
        <v>24909</v>
      </c>
    </row>
    <row r="7530" spans="1:7" ht="22.5">
      <c r="A7530" s="366" t="str">
        <f t="shared" si="117"/>
        <v>SINAPI 90279</v>
      </c>
      <c r="B7530" s="367" t="s">
        <v>8324</v>
      </c>
      <c r="C7530" s="367" t="s">
        <v>24910</v>
      </c>
      <c r="D7530" s="368" t="s">
        <v>24911</v>
      </c>
      <c r="E7530" s="367" t="s">
        <v>8879</v>
      </c>
      <c r="F7530" s="367" t="s">
        <v>24912</v>
      </c>
      <c r="G7530" s="367" t="s">
        <v>24913</v>
      </c>
    </row>
    <row r="7531" spans="1:7" ht="22.5">
      <c r="A7531" s="366" t="str">
        <f t="shared" si="117"/>
        <v>SINAPI 90280</v>
      </c>
      <c r="B7531" s="367" t="s">
        <v>8324</v>
      </c>
      <c r="C7531" s="367" t="s">
        <v>24914</v>
      </c>
      <c r="D7531" s="368" t="s">
        <v>24915</v>
      </c>
      <c r="E7531" s="367" t="s">
        <v>8879</v>
      </c>
      <c r="F7531" s="367" t="s">
        <v>24916</v>
      </c>
      <c r="G7531" s="367" t="s">
        <v>24917</v>
      </c>
    </row>
    <row r="7532" spans="1:7" ht="22.5">
      <c r="A7532" s="366" t="str">
        <f t="shared" si="117"/>
        <v>SINAPI 90281</v>
      </c>
      <c r="B7532" s="367" t="s">
        <v>8324</v>
      </c>
      <c r="C7532" s="367" t="s">
        <v>24918</v>
      </c>
      <c r="D7532" s="368" t="s">
        <v>24919</v>
      </c>
      <c r="E7532" s="367" t="s">
        <v>8879</v>
      </c>
      <c r="F7532" s="367" t="s">
        <v>24920</v>
      </c>
      <c r="G7532" s="367" t="s">
        <v>24921</v>
      </c>
    </row>
    <row r="7533" spans="1:7" ht="22.5">
      <c r="A7533" s="366" t="str">
        <f t="shared" si="117"/>
        <v>SINAPI 90282</v>
      </c>
      <c r="B7533" s="367" t="s">
        <v>8324</v>
      </c>
      <c r="C7533" s="367" t="s">
        <v>24922</v>
      </c>
      <c r="D7533" s="368" t="s">
        <v>24923</v>
      </c>
      <c r="E7533" s="367" t="s">
        <v>8879</v>
      </c>
      <c r="F7533" s="367" t="s">
        <v>24924</v>
      </c>
      <c r="G7533" s="367" t="s">
        <v>24925</v>
      </c>
    </row>
    <row r="7534" spans="1:7" ht="22.5">
      <c r="A7534" s="366" t="str">
        <f t="shared" si="117"/>
        <v>SINAPI 90283</v>
      </c>
      <c r="B7534" s="367" t="s">
        <v>8324</v>
      </c>
      <c r="C7534" s="367" t="s">
        <v>24926</v>
      </c>
      <c r="D7534" s="368" t="s">
        <v>24927</v>
      </c>
      <c r="E7534" s="367" t="s">
        <v>8879</v>
      </c>
      <c r="F7534" s="367" t="s">
        <v>24928</v>
      </c>
      <c r="G7534" s="367" t="s">
        <v>16088</v>
      </c>
    </row>
    <row r="7535" spans="1:7" ht="22.5">
      <c r="A7535" s="366" t="str">
        <f t="shared" si="117"/>
        <v>SINAPI 90284</v>
      </c>
      <c r="B7535" s="367" t="s">
        <v>8324</v>
      </c>
      <c r="C7535" s="367" t="s">
        <v>24929</v>
      </c>
      <c r="D7535" s="368" t="s">
        <v>24930</v>
      </c>
      <c r="E7535" s="367" t="s">
        <v>8879</v>
      </c>
      <c r="F7535" s="367" t="s">
        <v>24931</v>
      </c>
      <c r="G7535" s="367" t="s">
        <v>24932</v>
      </c>
    </row>
    <row r="7536" spans="1:7" ht="22.5">
      <c r="A7536" s="366" t="str">
        <f t="shared" si="117"/>
        <v>SINAPI 90285</v>
      </c>
      <c r="B7536" s="367" t="s">
        <v>8324</v>
      </c>
      <c r="C7536" s="367" t="s">
        <v>24933</v>
      </c>
      <c r="D7536" s="368" t="s">
        <v>24934</v>
      </c>
      <c r="E7536" s="367" t="s">
        <v>8879</v>
      </c>
      <c r="F7536" s="367" t="s">
        <v>24935</v>
      </c>
      <c r="G7536" s="367" t="s">
        <v>24936</v>
      </c>
    </row>
    <row r="7537" spans="1:7" ht="22.5">
      <c r="A7537" s="366" t="str">
        <f t="shared" si="117"/>
        <v>SINAPI 90853</v>
      </c>
      <c r="B7537" s="367" t="s">
        <v>8324</v>
      </c>
      <c r="C7537" s="367" t="s">
        <v>24937</v>
      </c>
      <c r="D7537" s="368" t="s">
        <v>24938</v>
      </c>
      <c r="E7537" s="367" t="s">
        <v>8879</v>
      </c>
      <c r="F7537" s="367" t="s">
        <v>24939</v>
      </c>
      <c r="G7537" s="367" t="s">
        <v>24940</v>
      </c>
    </row>
    <row r="7538" spans="1:7" ht="22.5">
      <c r="A7538" s="366" t="str">
        <f t="shared" si="117"/>
        <v>SINAPI 90854</v>
      </c>
      <c r="B7538" s="367" t="s">
        <v>8324</v>
      </c>
      <c r="C7538" s="367" t="s">
        <v>24941</v>
      </c>
      <c r="D7538" s="368" t="s">
        <v>24942</v>
      </c>
      <c r="E7538" s="367" t="s">
        <v>8879</v>
      </c>
      <c r="F7538" s="367" t="s">
        <v>24943</v>
      </c>
      <c r="G7538" s="367" t="s">
        <v>24944</v>
      </c>
    </row>
    <row r="7539" spans="1:7" ht="22.5">
      <c r="A7539" s="366" t="str">
        <f t="shared" si="117"/>
        <v>SINAPI 90855</v>
      </c>
      <c r="B7539" s="367" t="s">
        <v>8324</v>
      </c>
      <c r="C7539" s="367" t="s">
        <v>24945</v>
      </c>
      <c r="D7539" s="368" t="s">
        <v>24946</v>
      </c>
      <c r="E7539" s="367" t="s">
        <v>8879</v>
      </c>
      <c r="F7539" s="367" t="s">
        <v>24947</v>
      </c>
      <c r="G7539" s="367" t="s">
        <v>24948</v>
      </c>
    </row>
    <row r="7540" spans="1:7" ht="22.5">
      <c r="A7540" s="366" t="str">
        <f t="shared" si="117"/>
        <v>SINAPI 90856</v>
      </c>
      <c r="B7540" s="367" t="s">
        <v>8324</v>
      </c>
      <c r="C7540" s="367" t="s">
        <v>24949</v>
      </c>
      <c r="D7540" s="368" t="s">
        <v>24950</v>
      </c>
      <c r="E7540" s="367" t="s">
        <v>8879</v>
      </c>
      <c r="F7540" s="367" t="s">
        <v>24951</v>
      </c>
      <c r="G7540" s="367" t="s">
        <v>24952</v>
      </c>
    </row>
    <row r="7541" spans="1:7" ht="22.5">
      <c r="A7541" s="366" t="str">
        <f t="shared" si="117"/>
        <v>SINAPI 90857</v>
      </c>
      <c r="B7541" s="367" t="s">
        <v>8324</v>
      </c>
      <c r="C7541" s="367" t="s">
        <v>24953</v>
      </c>
      <c r="D7541" s="368" t="s">
        <v>24954</v>
      </c>
      <c r="E7541" s="367" t="s">
        <v>8879</v>
      </c>
      <c r="F7541" s="367" t="s">
        <v>24955</v>
      </c>
      <c r="G7541" s="367" t="s">
        <v>24956</v>
      </c>
    </row>
    <row r="7542" spans="1:7" ht="22.5">
      <c r="A7542" s="366" t="str">
        <f t="shared" si="117"/>
        <v>SINAPI 90858</v>
      </c>
      <c r="B7542" s="367" t="s">
        <v>8324</v>
      </c>
      <c r="C7542" s="367" t="s">
        <v>24957</v>
      </c>
      <c r="D7542" s="368" t="s">
        <v>24958</v>
      </c>
      <c r="E7542" s="367" t="s">
        <v>8879</v>
      </c>
      <c r="F7542" s="367" t="s">
        <v>24959</v>
      </c>
      <c r="G7542" s="367" t="s">
        <v>24960</v>
      </c>
    </row>
    <row r="7543" spans="1:7" ht="22.5">
      <c r="A7543" s="366" t="str">
        <f t="shared" si="117"/>
        <v>SINAPI 90859</v>
      </c>
      <c r="B7543" s="367" t="s">
        <v>8324</v>
      </c>
      <c r="C7543" s="367" t="s">
        <v>24961</v>
      </c>
      <c r="D7543" s="368" t="s">
        <v>24962</v>
      </c>
      <c r="E7543" s="367" t="s">
        <v>8879</v>
      </c>
      <c r="F7543" s="367" t="s">
        <v>24963</v>
      </c>
      <c r="G7543" s="367" t="s">
        <v>24964</v>
      </c>
    </row>
    <row r="7544" spans="1:7" ht="22.5">
      <c r="A7544" s="366" t="str">
        <f t="shared" si="117"/>
        <v>SINAPI 90860</v>
      </c>
      <c r="B7544" s="367" t="s">
        <v>8324</v>
      </c>
      <c r="C7544" s="367" t="s">
        <v>24965</v>
      </c>
      <c r="D7544" s="368" t="s">
        <v>24966</v>
      </c>
      <c r="E7544" s="367" t="s">
        <v>8879</v>
      </c>
      <c r="F7544" s="367" t="s">
        <v>24967</v>
      </c>
      <c r="G7544" s="367" t="s">
        <v>24968</v>
      </c>
    </row>
    <row r="7545" spans="1:7" ht="22.5">
      <c r="A7545" s="366" t="str">
        <f t="shared" si="117"/>
        <v>SINAPI 90861</v>
      </c>
      <c r="B7545" s="367" t="s">
        <v>8324</v>
      </c>
      <c r="C7545" s="367" t="s">
        <v>24969</v>
      </c>
      <c r="D7545" s="368" t="s">
        <v>24970</v>
      </c>
      <c r="E7545" s="367" t="s">
        <v>8879</v>
      </c>
      <c r="F7545" s="367" t="s">
        <v>24971</v>
      </c>
      <c r="G7545" s="367" t="s">
        <v>24972</v>
      </c>
    </row>
    <row r="7546" spans="1:7" ht="22.5">
      <c r="A7546" s="366" t="str">
        <f t="shared" si="117"/>
        <v>SINAPI 90862</v>
      </c>
      <c r="B7546" s="367" t="s">
        <v>8324</v>
      </c>
      <c r="C7546" s="367" t="s">
        <v>24973</v>
      </c>
      <c r="D7546" s="368" t="s">
        <v>24974</v>
      </c>
      <c r="E7546" s="367" t="s">
        <v>8879</v>
      </c>
      <c r="F7546" s="367" t="s">
        <v>24975</v>
      </c>
      <c r="G7546" s="367" t="s">
        <v>24976</v>
      </c>
    </row>
    <row r="7547" spans="1:7" ht="22.5">
      <c r="A7547" s="366" t="str">
        <f t="shared" si="117"/>
        <v>SINAPI 92718</v>
      </c>
      <c r="B7547" s="367" t="s">
        <v>8324</v>
      </c>
      <c r="C7547" s="367" t="s">
        <v>24977</v>
      </c>
      <c r="D7547" s="368" t="s">
        <v>24978</v>
      </c>
      <c r="E7547" s="367" t="s">
        <v>8879</v>
      </c>
      <c r="F7547" s="367" t="s">
        <v>24979</v>
      </c>
      <c r="G7547" s="367" t="s">
        <v>24980</v>
      </c>
    </row>
    <row r="7548" spans="1:7" ht="22.5">
      <c r="A7548" s="366" t="str">
        <f t="shared" si="117"/>
        <v>SINAPI 92719</v>
      </c>
      <c r="B7548" s="367" t="s">
        <v>8324</v>
      </c>
      <c r="C7548" s="367" t="s">
        <v>24981</v>
      </c>
      <c r="D7548" s="368" t="s">
        <v>24982</v>
      </c>
      <c r="E7548" s="367" t="s">
        <v>8879</v>
      </c>
      <c r="F7548" s="367" t="s">
        <v>24983</v>
      </c>
      <c r="G7548" s="367" t="s">
        <v>24984</v>
      </c>
    </row>
    <row r="7549" spans="1:7" ht="22.5">
      <c r="A7549" s="366" t="str">
        <f t="shared" si="117"/>
        <v>SINAPI 92720</v>
      </c>
      <c r="B7549" s="367" t="s">
        <v>8324</v>
      </c>
      <c r="C7549" s="367" t="s">
        <v>24985</v>
      </c>
      <c r="D7549" s="368" t="s">
        <v>24986</v>
      </c>
      <c r="E7549" s="367" t="s">
        <v>8879</v>
      </c>
      <c r="F7549" s="367" t="s">
        <v>24987</v>
      </c>
      <c r="G7549" s="367" t="s">
        <v>24988</v>
      </c>
    </row>
    <row r="7550" spans="1:7" ht="22.5">
      <c r="A7550" s="366" t="str">
        <f t="shared" si="117"/>
        <v>SINAPI 92721</v>
      </c>
      <c r="B7550" s="367" t="s">
        <v>8324</v>
      </c>
      <c r="C7550" s="367" t="s">
        <v>24989</v>
      </c>
      <c r="D7550" s="368" t="s">
        <v>24990</v>
      </c>
      <c r="E7550" s="367" t="s">
        <v>8879</v>
      </c>
      <c r="F7550" s="367" t="s">
        <v>24991</v>
      </c>
      <c r="G7550" s="367" t="s">
        <v>24992</v>
      </c>
    </row>
    <row r="7551" spans="1:7" ht="22.5">
      <c r="A7551" s="366" t="str">
        <f t="shared" si="117"/>
        <v>SINAPI 92722</v>
      </c>
      <c r="B7551" s="367" t="s">
        <v>8324</v>
      </c>
      <c r="C7551" s="367" t="s">
        <v>24993</v>
      </c>
      <c r="D7551" s="368" t="s">
        <v>24994</v>
      </c>
      <c r="E7551" s="367" t="s">
        <v>8879</v>
      </c>
      <c r="F7551" s="367" t="s">
        <v>24995</v>
      </c>
      <c r="G7551" s="367" t="s">
        <v>24996</v>
      </c>
    </row>
    <row r="7552" spans="1:7" ht="22.5">
      <c r="A7552" s="366" t="str">
        <f t="shared" si="117"/>
        <v>SINAPI 92723</v>
      </c>
      <c r="B7552" s="367" t="s">
        <v>8324</v>
      </c>
      <c r="C7552" s="367" t="s">
        <v>24997</v>
      </c>
      <c r="D7552" s="368" t="s">
        <v>24998</v>
      </c>
      <c r="E7552" s="367" t="s">
        <v>8879</v>
      </c>
      <c r="F7552" s="367" t="s">
        <v>24999</v>
      </c>
      <c r="G7552" s="367" t="s">
        <v>25000</v>
      </c>
    </row>
    <row r="7553" spans="1:7" ht="22.5">
      <c r="A7553" s="366" t="str">
        <f t="shared" si="117"/>
        <v>SINAPI 92724</v>
      </c>
      <c r="B7553" s="367" t="s">
        <v>8324</v>
      </c>
      <c r="C7553" s="367" t="s">
        <v>25001</v>
      </c>
      <c r="D7553" s="368" t="s">
        <v>25002</v>
      </c>
      <c r="E7553" s="367" t="s">
        <v>8879</v>
      </c>
      <c r="F7553" s="367" t="s">
        <v>25003</v>
      </c>
      <c r="G7553" s="367" t="s">
        <v>25004</v>
      </c>
    </row>
    <row r="7554" spans="1:7" ht="33.75">
      <c r="A7554" s="366" t="str">
        <f t="shared" si="117"/>
        <v>SINAPI 92725</v>
      </c>
      <c r="B7554" s="367" t="s">
        <v>8324</v>
      </c>
      <c r="C7554" s="367" t="s">
        <v>25005</v>
      </c>
      <c r="D7554" s="368" t="s">
        <v>25006</v>
      </c>
      <c r="E7554" s="367" t="s">
        <v>8879</v>
      </c>
      <c r="F7554" s="367" t="s">
        <v>25007</v>
      </c>
      <c r="G7554" s="367" t="s">
        <v>25008</v>
      </c>
    </row>
    <row r="7555" spans="1:7" ht="33.75">
      <c r="A7555" s="366" t="str">
        <f t="shared" si="117"/>
        <v>SINAPI 92726</v>
      </c>
      <c r="B7555" s="367" t="s">
        <v>8324</v>
      </c>
      <c r="C7555" s="367" t="s">
        <v>25009</v>
      </c>
      <c r="D7555" s="368" t="s">
        <v>25010</v>
      </c>
      <c r="E7555" s="367" t="s">
        <v>8879</v>
      </c>
      <c r="F7555" s="367" t="s">
        <v>25011</v>
      </c>
      <c r="G7555" s="367" t="s">
        <v>25012</v>
      </c>
    </row>
    <row r="7556" spans="1:7" ht="33.75">
      <c r="A7556" s="366" t="str">
        <f t="shared" si="117"/>
        <v>SINAPI 92727</v>
      </c>
      <c r="B7556" s="367" t="s">
        <v>8324</v>
      </c>
      <c r="C7556" s="367" t="s">
        <v>25013</v>
      </c>
      <c r="D7556" s="368" t="s">
        <v>25014</v>
      </c>
      <c r="E7556" s="367" t="s">
        <v>8879</v>
      </c>
      <c r="F7556" s="367" t="s">
        <v>25015</v>
      </c>
      <c r="G7556" s="367" t="s">
        <v>25016</v>
      </c>
    </row>
    <row r="7557" spans="1:7" ht="33.75">
      <c r="A7557" s="366" t="str">
        <f t="shared" si="117"/>
        <v>SINAPI 92728</v>
      </c>
      <c r="B7557" s="367" t="s">
        <v>8324</v>
      </c>
      <c r="C7557" s="367" t="s">
        <v>25017</v>
      </c>
      <c r="D7557" s="368" t="s">
        <v>25018</v>
      </c>
      <c r="E7557" s="367" t="s">
        <v>8879</v>
      </c>
      <c r="F7557" s="367" t="s">
        <v>25019</v>
      </c>
      <c r="G7557" s="367" t="s">
        <v>25020</v>
      </c>
    </row>
    <row r="7558" spans="1:7" ht="33.75">
      <c r="A7558" s="366" t="str">
        <f t="shared" si="117"/>
        <v>SINAPI 92729</v>
      </c>
      <c r="B7558" s="367" t="s">
        <v>8324</v>
      </c>
      <c r="C7558" s="367" t="s">
        <v>25021</v>
      </c>
      <c r="D7558" s="368" t="s">
        <v>25022</v>
      </c>
      <c r="E7558" s="367" t="s">
        <v>8879</v>
      </c>
      <c r="F7558" s="367" t="s">
        <v>25023</v>
      </c>
      <c r="G7558" s="367" t="s">
        <v>25024</v>
      </c>
    </row>
    <row r="7559" spans="1:7" ht="33.75">
      <c r="A7559" s="366" t="str">
        <f t="shared" ref="A7559:A7622" si="118">CONCATENAR</f>
        <v>SINAPI 92730</v>
      </c>
      <c r="B7559" s="367" t="s">
        <v>8324</v>
      </c>
      <c r="C7559" s="367" t="s">
        <v>25025</v>
      </c>
      <c r="D7559" s="368" t="s">
        <v>25026</v>
      </c>
      <c r="E7559" s="367" t="s">
        <v>8879</v>
      </c>
      <c r="F7559" s="367" t="s">
        <v>25027</v>
      </c>
      <c r="G7559" s="367" t="s">
        <v>25028</v>
      </c>
    </row>
    <row r="7560" spans="1:7" ht="33.75">
      <c r="A7560" s="366" t="str">
        <f t="shared" si="118"/>
        <v>SINAPI 92731</v>
      </c>
      <c r="B7560" s="367" t="s">
        <v>8324</v>
      </c>
      <c r="C7560" s="367" t="s">
        <v>25029</v>
      </c>
      <c r="D7560" s="368" t="s">
        <v>25030</v>
      </c>
      <c r="E7560" s="367" t="s">
        <v>8879</v>
      </c>
      <c r="F7560" s="367" t="s">
        <v>25031</v>
      </c>
      <c r="G7560" s="367" t="s">
        <v>25032</v>
      </c>
    </row>
    <row r="7561" spans="1:7" ht="33.75">
      <c r="A7561" s="366" t="str">
        <f t="shared" si="118"/>
        <v>SINAPI 92732</v>
      </c>
      <c r="B7561" s="367" t="s">
        <v>8324</v>
      </c>
      <c r="C7561" s="367" t="s">
        <v>25033</v>
      </c>
      <c r="D7561" s="368" t="s">
        <v>25034</v>
      </c>
      <c r="E7561" s="367" t="s">
        <v>8879</v>
      </c>
      <c r="F7561" s="367" t="s">
        <v>25035</v>
      </c>
      <c r="G7561" s="367" t="s">
        <v>25036</v>
      </c>
    </row>
    <row r="7562" spans="1:7" ht="33.75">
      <c r="A7562" s="366" t="str">
        <f t="shared" si="118"/>
        <v>SINAPI 92733</v>
      </c>
      <c r="B7562" s="367" t="s">
        <v>8324</v>
      </c>
      <c r="C7562" s="367" t="s">
        <v>25037</v>
      </c>
      <c r="D7562" s="368" t="s">
        <v>25038</v>
      </c>
      <c r="E7562" s="367" t="s">
        <v>8879</v>
      </c>
      <c r="F7562" s="367" t="s">
        <v>25039</v>
      </c>
      <c r="G7562" s="367" t="s">
        <v>25040</v>
      </c>
    </row>
    <row r="7563" spans="1:7" ht="33.75">
      <c r="A7563" s="366" t="str">
        <f t="shared" si="118"/>
        <v>SINAPI 92734</v>
      </c>
      <c r="B7563" s="367" t="s">
        <v>8324</v>
      </c>
      <c r="C7563" s="367" t="s">
        <v>25041</v>
      </c>
      <c r="D7563" s="368" t="s">
        <v>25042</v>
      </c>
      <c r="E7563" s="367" t="s">
        <v>8879</v>
      </c>
      <c r="F7563" s="367" t="s">
        <v>25043</v>
      </c>
      <c r="G7563" s="367" t="s">
        <v>25044</v>
      </c>
    </row>
    <row r="7564" spans="1:7" ht="33.75">
      <c r="A7564" s="366" t="str">
        <f t="shared" si="118"/>
        <v>SINAPI 92735</v>
      </c>
      <c r="B7564" s="367" t="s">
        <v>8324</v>
      </c>
      <c r="C7564" s="367" t="s">
        <v>25045</v>
      </c>
      <c r="D7564" s="368" t="s">
        <v>25046</v>
      </c>
      <c r="E7564" s="367" t="s">
        <v>8879</v>
      </c>
      <c r="F7564" s="367" t="s">
        <v>12481</v>
      </c>
      <c r="G7564" s="367" t="s">
        <v>25047</v>
      </c>
    </row>
    <row r="7565" spans="1:7" ht="33.75">
      <c r="A7565" s="366" t="str">
        <f t="shared" si="118"/>
        <v>SINAPI 92736</v>
      </c>
      <c r="B7565" s="367" t="s">
        <v>8324</v>
      </c>
      <c r="C7565" s="367" t="s">
        <v>25048</v>
      </c>
      <c r="D7565" s="368" t="s">
        <v>25049</v>
      </c>
      <c r="E7565" s="367" t="s">
        <v>8879</v>
      </c>
      <c r="F7565" s="367" t="s">
        <v>25050</v>
      </c>
      <c r="G7565" s="367" t="s">
        <v>25051</v>
      </c>
    </row>
    <row r="7566" spans="1:7" ht="33.75">
      <c r="A7566" s="366" t="str">
        <f t="shared" si="118"/>
        <v>SINAPI 92739</v>
      </c>
      <c r="B7566" s="367" t="s">
        <v>8324</v>
      </c>
      <c r="C7566" s="367" t="s">
        <v>25052</v>
      </c>
      <c r="D7566" s="368" t="s">
        <v>25053</v>
      </c>
      <c r="E7566" s="367" t="s">
        <v>8879</v>
      </c>
      <c r="F7566" s="367" t="s">
        <v>25054</v>
      </c>
      <c r="G7566" s="367" t="s">
        <v>25055</v>
      </c>
    </row>
    <row r="7567" spans="1:7" ht="33.75">
      <c r="A7567" s="366" t="str">
        <f t="shared" si="118"/>
        <v>SINAPI 92740</v>
      </c>
      <c r="B7567" s="367" t="s">
        <v>8324</v>
      </c>
      <c r="C7567" s="367" t="s">
        <v>25056</v>
      </c>
      <c r="D7567" s="368" t="s">
        <v>25057</v>
      </c>
      <c r="E7567" s="367" t="s">
        <v>8879</v>
      </c>
      <c r="F7567" s="367" t="s">
        <v>25058</v>
      </c>
      <c r="G7567" s="367" t="s">
        <v>25059</v>
      </c>
    </row>
    <row r="7568" spans="1:7" ht="22.5">
      <c r="A7568" s="366" t="str">
        <f t="shared" si="118"/>
        <v>SINAPI 92741</v>
      </c>
      <c r="B7568" s="367" t="s">
        <v>8324</v>
      </c>
      <c r="C7568" s="367" t="s">
        <v>25060</v>
      </c>
      <c r="D7568" s="368" t="s">
        <v>25061</v>
      </c>
      <c r="E7568" s="367" t="s">
        <v>8879</v>
      </c>
      <c r="F7568" s="367" t="s">
        <v>25062</v>
      </c>
      <c r="G7568" s="367" t="s">
        <v>25063</v>
      </c>
    </row>
    <row r="7569" spans="1:7" ht="33.75">
      <c r="A7569" s="366" t="str">
        <f t="shared" si="118"/>
        <v>SINAPI 92742</v>
      </c>
      <c r="B7569" s="367" t="s">
        <v>8324</v>
      </c>
      <c r="C7569" s="367" t="s">
        <v>25064</v>
      </c>
      <c r="D7569" s="368" t="s">
        <v>25065</v>
      </c>
      <c r="E7569" s="367" t="s">
        <v>8879</v>
      </c>
      <c r="F7569" s="367" t="s">
        <v>25066</v>
      </c>
      <c r="G7569" s="367" t="s">
        <v>25067</v>
      </c>
    </row>
    <row r="7570" spans="1:7">
      <c r="A7570" s="366" t="str">
        <f t="shared" si="118"/>
        <v>SINAPI 92873</v>
      </c>
      <c r="B7570" s="367" t="s">
        <v>8324</v>
      </c>
      <c r="C7570" s="367" t="s">
        <v>25068</v>
      </c>
      <c r="D7570" s="368" t="s">
        <v>25069</v>
      </c>
      <c r="E7570" s="367" t="s">
        <v>8879</v>
      </c>
      <c r="F7570" s="367" t="s">
        <v>25070</v>
      </c>
      <c r="G7570" s="367" t="s">
        <v>25071</v>
      </c>
    </row>
    <row r="7571" spans="1:7">
      <c r="A7571" s="366" t="str">
        <f t="shared" si="118"/>
        <v>SINAPI 92874</v>
      </c>
      <c r="B7571" s="367" t="s">
        <v>8324</v>
      </c>
      <c r="C7571" s="367" t="s">
        <v>25072</v>
      </c>
      <c r="D7571" s="368" t="s">
        <v>25073</v>
      </c>
      <c r="E7571" s="367" t="s">
        <v>8879</v>
      </c>
      <c r="F7571" s="367" t="s">
        <v>25074</v>
      </c>
      <c r="G7571" s="367" t="s">
        <v>10405</v>
      </c>
    </row>
    <row r="7572" spans="1:7" ht="22.5">
      <c r="A7572" s="366" t="str">
        <f t="shared" si="118"/>
        <v>SINAPI 94962</v>
      </c>
      <c r="B7572" s="367" t="s">
        <v>8324</v>
      </c>
      <c r="C7572" s="367" t="s">
        <v>25075</v>
      </c>
      <c r="D7572" s="368" t="s">
        <v>25076</v>
      </c>
      <c r="E7572" s="367" t="s">
        <v>8879</v>
      </c>
      <c r="F7572" s="367" t="s">
        <v>25077</v>
      </c>
      <c r="G7572" s="367" t="s">
        <v>25078</v>
      </c>
    </row>
    <row r="7573" spans="1:7" ht="22.5">
      <c r="A7573" s="366" t="str">
        <f t="shared" si="118"/>
        <v>SINAPI 94963</v>
      </c>
      <c r="B7573" s="367" t="s">
        <v>8324</v>
      </c>
      <c r="C7573" s="367" t="s">
        <v>25079</v>
      </c>
      <c r="D7573" s="368" t="s">
        <v>25080</v>
      </c>
      <c r="E7573" s="367" t="s">
        <v>8879</v>
      </c>
      <c r="F7573" s="367" t="s">
        <v>25081</v>
      </c>
      <c r="G7573" s="367" t="s">
        <v>25082</v>
      </c>
    </row>
    <row r="7574" spans="1:7" ht="22.5">
      <c r="A7574" s="366" t="str">
        <f t="shared" si="118"/>
        <v>SINAPI 94964</v>
      </c>
      <c r="B7574" s="367" t="s">
        <v>8324</v>
      </c>
      <c r="C7574" s="367" t="s">
        <v>25083</v>
      </c>
      <c r="D7574" s="368" t="s">
        <v>25084</v>
      </c>
      <c r="E7574" s="367" t="s">
        <v>8879</v>
      </c>
      <c r="F7574" s="367" t="s">
        <v>25085</v>
      </c>
      <c r="G7574" s="367" t="s">
        <v>25086</v>
      </c>
    </row>
    <row r="7575" spans="1:7" ht="22.5">
      <c r="A7575" s="366" t="str">
        <f t="shared" si="118"/>
        <v>SINAPI 94965</v>
      </c>
      <c r="B7575" s="367" t="s">
        <v>8324</v>
      </c>
      <c r="C7575" s="367" t="s">
        <v>25087</v>
      </c>
      <c r="D7575" s="368" t="s">
        <v>25088</v>
      </c>
      <c r="E7575" s="367" t="s">
        <v>8879</v>
      </c>
      <c r="F7575" s="367" t="s">
        <v>25089</v>
      </c>
      <c r="G7575" s="367" t="s">
        <v>25090</v>
      </c>
    </row>
    <row r="7576" spans="1:7" ht="22.5">
      <c r="A7576" s="366" t="str">
        <f t="shared" si="118"/>
        <v>SINAPI 94966</v>
      </c>
      <c r="B7576" s="367" t="s">
        <v>8324</v>
      </c>
      <c r="C7576" s="367" t="s">
        <v>25091</v>
      </c>
      <c r="D7576" s="368" t="s">
        <v>25092</v>
      </c>
      <c r="E7576" s="367" t="s">
        <v>8879</v>
      </c>
      <c r="F7576" s="367" t="s">
        <v>25093</v>
      </c>
      <c r="G7576" s="367" t="s">
        <v>25094</v>
      </c>
    </row>
    <row r="7577" spans="1:7" ht="22.5">
      <c r="A7577" s="366" t="str">
        <f t="shared" si="118"/>
        <v>SINAPI 94967</v>
      </c>
      <c r="B7577" s="367" t="s">
        <v>8324</v>
      </c>
      <c r="C7577" s="367" t="s">
        <v>25095</v>
      </c>
      <c r="D7577" s="368" t="s">
        <v>25096</v>
      </c>
      <c r="E7577" s="367" t="s">
        <v>8879</v>
      </c>
      <c r="F7577" s="367" t="s">
        <v>25097</v>
      </c>
      <c r="G7577" s="367" t="s">
        <v>25098</v>
      </c>
    </row>
    <row r="7578" spans="1:7" ht="22.5">
      <c r="A7578" s="366" t="str">
        <f t="shared" si="118"/>
        <v>SINAPI 94968</v>
      </c>
      <c r="B7578" s="367" t="s">
        <v>8324</v>
      </c>
      <c r="C7578" s="367" t="s">
        <v>25099</v>
      </c>
      <c r="D7578" s="368" t="s">
        <v>25100</v>
      </c>
      <c r="E7578" s="367" t="s">
        <v>8879</v>
      </c>
      <c r="F7578" s="367" t="s">
        <v>25101</v>
      </c>
      <c r="G7578" s="367" t="s">
        <v>25102</v>
      </c>
    </row>
    <row r="7579" spans="1:7" ht="22.5">
      <c r="A7579" s="366" t="str">
        <f t="shared" si="118"/>
        <v>SINAPI 94969</v>
      </c>
      <c r="B7579" s="367" t="s">
        <v>8324</v>
      </c>
      <c r="C7579" s="367" t="s">
        <v>25103</v>
      </c>
      <c r="D7579" s="368" t="s">
        <v>25104</v>
      </c>
      <c r="E7579" s="367" t="s">
        <v>8879</v>
      </c>
      <c r="F7579" s="367" t="s">
        <v>25105</v>
      </c>
      <c r="G7579" s="367" t="s">
        <v>25106</v>
      </c>
    </row>
    <row r="7580" spans="1:7" ht="22.5">
      <c r="A7580" s="366" t="str">
        <f t="shared" si="118"/>
        <v>SINAPI 94970</v>
      </c>
      <c r="B7580" s="367" t="s">
        <v>8324</v>
      </c>
      <c r="C7580" s="367" t="s">
        <v>25107</v>
      </c>
      <c r="D7580" s="368" t="s">
        <v>25108</v>
      </c>
      <c r="E7580" s="367" t="s">
        <v>8879</v>
      </c>
      <c r="F7580" s="367" t="s">
        <v>25109</v>
      </c>
      <c r="G7580" s="367" t="s">
        <v>25110</v>
      </c>
    </row>
    <row r="7581" spans="1:7" ht="22.5">
      <c r="A7581" s="366" t="str">
        <f t="shared" si="118"/>
        <v>SINAPI 94971</v>
      </c>
      <c r="B7581" s="367" t="s">
        <v>8324</v>
      </c>
      <c r="C7581" s="367" t="s">
        <v>25111</v>
      </c>
      <c r="D7581" s="368" t="s">
        <v>25112</v>
      </c>
      <c r="E7581" s="367" t="s">
        <v>8879</v>
      </c>
      <c r="F7581" s="367" t="s">
        <v>25113</v>
      </c>
      <c r="G7581" s="367" t="s">
        <v>25114</v>
      </c>
    </row>
    <row r="7582" spans="1:7" ht="22.5">
      <c r="A7582" s="366" t="str">
        <f t="shared" si="118"/>
        <v>SINAPI 94972</v>
      </c>
      <c r="B7582" s="367" t="s">
        <v>8324</v>
      </c>
      <c r="C7582" s="367" t="s">
        <v>25115</v>
      </c>
      <c r="D7582" s="368" t="s">
        <v>25116</v>
      </c>
      <c r="E7582" s="367" t="s">
        <v>8879</v>
      </c>
      <c r="F7582" s="367" t="s">
        <v>25117</v>
      </c>
      <c r="G7582" s="367" t="s">
        <v>25118</v>
      </c>
    </row>
    <row r="7583" spans="1:7" ht="22.5">
      <c r="A7583" s="366" t="str">
        <f t="shared" si="118"/>
        <v>SINAPI 94973</v>
      </c>
      <c r="B7583" s="367" t="s">
        <v>8324</v>
      </c>
      <c r="C7583" s="367" t="s">
        <v>25119</v>
      </c>
      <c r="D7583" s="368" t="s">
        <v>25120</v>
      </c>
      <c r="E7583" s="367" t="s">
        <v>8879</v>
      </c>
      <c r="F7583" s="367" t="s">
        <v>25121</v>
      </c>
      <c r="G7583" s="367" t="s">
        <v>25122</v>
      </c>
    </row>
    <row r="7584" spans="1:7" ht="22.5">
      <c r="A7584" s="366" t="str">
        <f t="shared" si="118"/>
        <v>SINAPI 94974</v>
      </c>
      <c r="B7584" s="367" t="s">
        <v>8324</v>
      </c>
      <c r="C7584" s="367" t="s">
        <v>25123</v>
      </c>
      <c r="D7584" s="368" t="s">
        <v>25124</v>
      </c>
      <c r="E7584" s="367" t="s">
        <v>8879</v>
      </c>
      <c r="F7584" s="367" t="s">
        <v>25125</v>
      </c>
      <c r="G7584" s="367" t="s">
        <v>25126</v>
      </c>
    </row>
    <row r="7585" spans="1:7">
      <c r="A7585" s="366" t="str">
        <f t="shared" si="118"/>
        <v>SINAPI 94975</v>
      </c>
      <c r="B7585" s="367" t="s">
        <v>8324</v>
      </c>
      <c r="C7585" s="367" t="s">
        <v>25127</v>
      </c>
      <c r="D7585" s="368" t="s">
        <v>25128</v>
      </c>
      <c r="E7585" s="367" t="s">
        <v>8879</v>
      </c>
      <c r="F7585" s="367" t="s">
        <v>25129</v>
      </c>
      <c r="G7585" s="367" t="s">
        <v>25130</v>
      </c>
    </row>
    <row r="7586" spans="1:7" ht="22.5">
      <c r="A7586" s="366" t="str">
        <f t="shared" si="118"/>
        <v>SINAPI 96555</v>
      </c>
      <c r="B7586" s="367" t="s">
        <v>8324</v>
      </c>
      <c r="C7586" s="367" t="s">
        <v>25131</v>
      </c>
      <c r="D7586" s="368" t="s">
        <v>25132</v>
      </c>
      <c r="E7586" s="367" t="s">
        <v>8879</v>
      </c>
      <c r="F7586" s="367" t="s">
        <v>25133</v>
      </c>
      <c r="G7586" s="367" t="s">
        <v>25134</v>
      </c>
    </row>
    <row r="7587" spans="1:7" ht="22.5">
      <c r="A7587" s="366" t="str">
        <f t="shared" si="118"/>
        <v>SINAPI 96556</v>
      </c>
      <c r="B7587" s="367" t="s">
        <v>8324</v>
      </c>
      <c r="C7587" s="367" t="s">
        <v>25135</v>
      </c>
      <c r="D7587" s="368" t="s">
        <v>25136</v>
      </c>
      <c r="E7587" s="367" t="s">
        <v>8879</v>
      </c>
      <c r="F7587" s="367" t="s">
        <v>21957</v>
      </c>
      <c r="G7587" s="367" t="s">
        <v>25137</v>
      </c>
    </row>
    <row r="7588" spans="1:7" ht="22.5">
      <c r="A7588" s="366" t="str">
        <f t="shared" si="118"/>
        <v>SINAPI 96557</v>
      </c>
      <c r="B7588" s="367" t="s">
        <v>8324</v>
      </c>
      <c r="C7588" s="367" t="s">
        <v>25138</v>
      </c>
      <c r="D7588" s="368" t="s">
        <v>25139</v>
      </c>
      <c r="E7588" s="367" t="s">
        <v>8879</v>
      </c>
      <c r="F7588" s="367" t="s">
        <v>9465</v>
      </c>
      <c r="G7588" s="367" t="s">
        <v>25140</v>
      </c>
    </row>
    <row r="7589" spans="1:7" ht="22.5">
      <c r="A7589" s="366" t="str">
        <f t="shared" si="118"/>
        <v>SINAPI 96558</v>
      </c>
      <c r="B7589" s="367" t="s">
        <v>8324</v>
      </c>
      <c r="C7589" s="367" t="s">
        <v>25141</v>
      </c>
      <c r="D7589" s="368" t="s">
        <v>25142</v>
      </c>
      <c r="E7589" s="367" t="s">
        <v>8879</v>
      </c>
      <c r="F7589" s="367" t="s">
        <v>25143</v>
      </c>
      <c r="G7589" s="367" t="s">
        <v>25144</v>
      </c>
    </row>
    <row r="7590" spans="1:7" ht="22.5">
      <c r="A7590" s="366" t="str">
        <f t="shared" si="118"/>
        <v>SINAPI 99235</v>
      </c>
      <c r="B7590" s="367" t="s">
        <v>8324</v>
      </c>
      <c r="C7590" s="367" t="s">
        <v>25145</v>
      </c>
      <c r="D7590" s="368" t="s">
        <v>25146</v>
      </c>
      <c r="E7590" s="367" t="s">
        <v>8879</v>
      </c>
      <c r="F7590" s="367" t="s">
        <v>25147</v>
      </c>
      <c r="G7590" s="367" t="s">
        <v>25148</v>
      </c>
    </row>
    <row r="7591" spans="1:7" ht="33.75">
      <c r="A7591" s="366" t="str">
        <f t="shared" si="118"/>
        <v>SINAPI 99431</v>
      </c>
      <c r="B7591" s="367" t="s">
        <v>8324</v>
      </c>
      <c r="C7591" s="367" t="s">
        <v>25149</v>
      </c>
      <c r="D7591" s="368" t="s">
        <v>25150</v>
      </c>
      <c r="E7591" s="367" t="s">
        <v>8879</v>
      </c>
      <c r="F7591" s="367" t="s">
        <v>25151</v>
      </c>
      <c r="G7591" s="367" t="s">
        <v>25152</v>
      </c>
    </row>
    <row r="7592" spans="1:7" ht="33.75">
      <c r="A7592" s="366" t="str">
        <f t="shared" si="118"/>
        <v>SINAPI 99432</v>
      </c>
      <c r="B7592" s="367" t="s">
        <v>8324</v>
      </c>
      <c r="C7592" s="367" t="s">
        <v>25153</v>
      </c>
      <c r="D7592" s="368" t="s">
        <v>25154</v>
      </c>
      <c r="E7592" s="367" t="s">
        <v>8879</v>
      </c>
      <c r="F7592" s="367" t="s">
        <v>25155</v>
      </c>
      <c r="G7592" s="367" t="s">
        <v>25156</v>
      </c>
    </row>
    <row r="7593" spans="1:7" ht="33.75">
      <c r="A7593" s="366" t="str">
        <f t="shared" si="118"/>
        <v>SINAPI 99433</v>
      </c>
      <c r="B7593" s="367" t="s">
        <v>8324</v>
      </c>
      <c r="C7593" s="367" t="s">
        <v>25157</v>
      </c>
      <c r="D7593" s="368" t="s">
        <v>25158</v>
      </c>
      <c r="E7593" s="367" t="s">
        <v>8879</v>
      </c>
      <c r="F7593" s="367" t="s">
        <v>25159</v>
      </c>
      <c r="G7593" s="367" t="s">
        <v>25160</v>
      </c>
    </row>
    <row r="7594" spans="1:7" ht="33.75">
      <c r="A7594" s="366" t="str">
        <f t="shared" si="118"/>
        <v>SINAPI 99434</v>
      </c>
      <c r="B7594" s="367" t="s">
        <v>8324</v>
      </c>
      <c r="C7594" s="367" t="s">
        <v>25161</v>
      </c>
      <c r="D7594" s="368" t="s">
        <v>25162</v>
      </c>
      <c r="E7594" s="367" t="s">
        <v>8879</v>
      </c>
      <c r="F7594" s="367" t="s">
        <v>25163</v>
      </c>
      <c r="G7594" s="367" t="s">
        <v>25164</v>
      </c>
    </row>
    <row r="7595" spans="1:7" ht="33.75">
      <c r="A7595" s="366" t="str">
        <f t="shared" si="118"/>
        <v>SINAPI 99435</v>
      </c>
      <c r="B7595" s="367" t="s">
        <v>8324</v>
      </c>
      <c r="C7595" s="367" t="s">
        <v>25165</v>
      </c>
      <c r="D7595" s="368" t="s">
        <v>25166</v>
      </c>
      <c r="E7595" s="367" t="s">
        <v>8879</v>
      </c>
      <c r="F7595" s="367" t="s">
        <v>25167</v>
      </c>
      <c r="G7595" s="367" t="s">
        <v>25168</v>
      </c>
    </row>
    <row r="7596" spans="1:7" ht="33.75">
      <c r="A7596" s="366" t="str">
        <f t="shared" si="118"/>
        <v>SINAPI 99436</v>
      </c>
      <c r="B7596" s="367" t="s">
        <v>8324</v>
      </c>
      <c r="C7596" s="367" t="s">
        <v>25169</v>
      </c>
      <c r="D7596" s="368" t="s">
        <v>25170</v>
      </c>
      <c r="E7596" s="367" t="s">
        <v>8879</v>
      </c>
      <c r="F7596" s="367" t="s">
        <v>25171</v>
      </c>
      <c r="G7596" s="367" t="s">
        <v>25172</v>
      </c>
    </row>
    <row r="7597" spans="1:7" ht="22.5">
      <c r="A7597" s="366" t="str">
        <f t="shared" si="118"/>
        <v>SINAPI 99437</v>
      </c>
      <c r="B7597" s="367" t="s">
        <v>8324</v>
      </c>
      <c r="C7597" s="367" t="s">
        <v>25173</v>
      </c>
      <c r="D7597" s="368" t="s">
        <v>25174</v>
      </c>
      <c r="E7597" s="367" t="s">
        <v>8879</v>
      </c>
      <c r="F7597" s="367" t="s">
        <v>25175</v>
      </c>
      <c r="G7597" s="367" t="s">
        <v>25176</v>
      </c>
    </row>
    <row r="7598" spans="1:7" ht="22.5">
      <c r="A7598" s="366" t="str">
        <f t="shared" si="118"/>
        <v>SINAPI 99438</v>
      </c>
      <c r="B7598" s="367" t="s">
        <v>8324</v>
      </c>
      <c r="C7598" s="367" t="s">
        <v>25177</v>
      </c>
      <c r="D7598" s="368" t="s">
        <v>25178</v>
      </c>
      <c r="E7598" s="367" t="s">
        <v>8879</v>
      </c>
      <c r="F7598" s="367" t="s">
        <v>25179</v>
      </c>
      <c r="G7598" s="367" t="s">
        <v>25180</v>
      </c>
    </row>
    <row r="7599" spans="1:7" ht="33.75">
      <c r="A7599" s="366" t="str">
        <f t="shared" si="118"/>
        <v>SINAPI 99439</v>
      </c>
      <c r="B7599" s="367" t="s">
        <v>8324</v>
      </c>
      <c r="C7599" s="367" t="s">
        <v>25181</v>
      </c>
      <c r="D7599" s="368" t="s">
        <v>25182</v>
      </c>
      <c r="E7599" s="367" t="s">
        <v>8879</v>
      </c>
      <c r="F7599" s="367" t="s">
        <v>25183</v>
      </c>
      <c r="G7599" s="367" t="s">
        <v>25184</v>
      </c>
    </row>
    <row r="7600" spans="1:7" ht="22.5">
      <c r="A7600" s="366" t="str">
        <f t="shared" si="118"/>
        <v>SINAPI 74141/1</v>
      </c>
      <c r="B7600" s="367" t="s">
        <v>8324</v>
      </c>
      <c r="C7600" s="367" t="s">
        <v>25185</v>
      </c>
      <c r="D7600" s="368" t="s">
        <v>25186</v>
      </c>
      <c r="E7600" s="367" t="s">
        <v>8464</v>
      </c>
      <c r="F7600" s="367" t="s">
        <v>25187</v>
      </c>
      <c r="G7600" s="367" t="s">
        <v>25188</v>
      </c>
    </row>
    <row r="7601" spans="1:7" ht="22.5">
      <c r="A7601" s="366" t="str">
        <f t="shared" si="118"/>
        <v>SINAPI 74141/2</v>
      </c>
      <c r="B7601" s="367" t="s">
        <v>8324</v>
      </c>
      <c r="C7601" s="367" t="s">
        <v>25189</v>
      </c>
      <c r="D7601" s="368" t="s">
        <v>25190</v>
      </c>
      <c r="E7601" s="367" t="s">
        <v>8464</v>
      </c>
      <c r="F7601" s="367" t="s">
        <v>25191</v>
      </c>
      <c r="G7601" s="367" t="s">
        <v>25192</v>
      </c>
    </row>
    <row r="7602" spans="1:7" ht="22.5">
      <c r="A7602" s="366" t="str">
        <f t="shared" si="118"/>
        <v>SINAPI 74141/3</v>
      </c>
      <c r="B7602" s="367" t="s">
        <v>8324</v>
      </c>
      <c r="C7602" s="367" t="s">
        <v>25193</v>
      </c>
      <c r="D7602" s="368" t="s">
        <v>25194</v>
      </c>
      <c r="E7602" s="367" t="s">
        <v>8464</v>
      </c>
      <c r="F7602" s="367" t="s">
        <v>25195</v>
      </c>
      <c r="G7602" s="367" t="s">
        <v>25196</v>
      </c>
    </row>
    <row r="7603" spans="1:7" ht="22.5">
      <c r="A7603" s="366" t="str">
        <f t="shared" si="118"/>
        <v>SINAPI 74141/4</v>
      </c>
      <c r="B7603" s="367" t="s">
        <v>8324</v>
      </c>
      <c r="C7603" s="367" t="s">
        <v>25197</v>
      </c>
      <c r="D7603" s="368" t="s">
        <v>25198</v>
      </c>
      <c r="E7603" s="367" t="s">
        <v>8464</v>
      </c>
      <c r="F7603" s="367" t="s">
        <v>25199</v>
      </c>
      <c r="G7603" s="367" t="s">
        <v>25200</v>
      </c>
    </row>
    <row r="7604" spans="1:7" ht="22.5">
      <c r="A7604" s="366" t="str">
        <f t="shared" si="118"/>
        <v>SINAPI 74202/1</v>
      </c>
      <c r="B7604" s="367" t="s">
        <v>8324</v>
      </c>
      <c r="C7604" s="367" t="s">
        <v>25201</v>
      </c>
      <c r="D7604" s="368" t="s">
        <v>25202</v>
      </c>
      <c r="E7604" s="367" t="s">
        <v>8464</v>
      </c>
      <c r="F7604" s="367" t="s">
        <v>25203</v>
      </c>
      <c r="G7604" s="367" t="s">
        <v>25204</v>
      </c>
    </row>
    <row r="7605" spans="1:7" ht="22.5">
      <c r="A7605" s="366" t="str">
        <f t="shared" si="118"/>
        <v>SINAPI 74202/2</v>
      </c>
      <c r="B7605" s="367" t="s">
        <v>8324</v>
      </c>
      <c r="C7605" s="367" t="s">
        <v>25205</v>
      </c>
      <c r="D7605" s="368" t="s">
        <v>25206</v>
      </c>
      <c r="E7605" s="367" t="s">
        <v>8464</v>
      </c>
      <c r="F7605" s="367" t="s">
        <v>18764</v>
      </c>
      <c r="G7605" s="367" t="s">
        <v>25207</v>
      </c>
    </row>
    <row r="7606" spans="1:7">
      <c r="A7606" s="366" t="str">
        <f t="shared" si="118"/>
        <v>SINAPI 83518</v>
      </c>
      <c r="B7606" s="367" t="s">
        <v>8324</v>
      </c>
      <c r="C7606" s="367" t="s">
        <v>25208</v>
      </c>
      <c r="D7606" s="368" t="s">
        <v>25209</v>
      </c>
      <c r="E7606" s="367" t="s">
        <v>8879</v>
      </c>
      <c r="F7606" s="367" t="s">
        <v>25210</v>
      </c>
      <c r="G7606" s="367" t="s">
        <v>25211</v>
      </c>
    </row>
    <row r="7607" spans="1:7">
      <c r="A7607" s="366" t="str">
        <f t="shared" si="118"/>
        <v>SINAPI 98576</v>
      </c>
      <c r="B7607" s="367" t="s">
        <v>8324</v>
      </c>
      <c r="C7607" s="367" t="s">
        <v>25212</v>
      </c>
      <c r="D7607" s="368" t="s">
        <v>25213</v>
      </c>
      <c r="E7607" s="367" t="s">
        <v>8523</v>
      </c>
      <c r="F7607" s="367" t="s">
        <v>16765</v>
      </c>
      <c r="G7607" s="367" t="s">
        <v>14559</v>
      </c>
    </row>
    <row r="7608" spans="1:7">
      <c r="A7608" s="366" t="str">
        <f t="shared" si="118"/>
        <v>SINAPI 93182</v>
      </c>
      <c r="B7608" s="367" t="s">
        <v>8324</v>
      </c>
      <c r="C7608" s="367" t="s">
        <v>25214</v>
      </c>
      <c r="D7608" s="368" t="s">
        <v>25215</v>
      </c>
      <c r="E7608" s="367" t="s">
        <v>8523</v>
      </c>
      <c r="F7608" s="367" t="s">
        <v>15042</v>
      </c>
      <c r="G7608" s="367" t="s">
        <v>25216</v>
      </c>
    </row>
    <row r="7609" spans="1:7">
      <c r="A7609" s="366" t="str">
        <f t="shared" si="118"/>
        <v>SINAPI 93183</v>
      </c>
      <c r="B7609" s="367" t="s">
        <v>8324</v>
      </c>
      <c r="C7609" s="367" t="s">
        <v>25217</v>
      </c>
      <c r="D7609" s="368" t="s">
        <v>25218</v>
      </c>
      <c r="E7609" s="367" t="s">
        <v>8523</v>
      </c>
      <c r="F7609" s="367" t="s">
        <v>17873</v>
      </c>
      <c r="G7609" s="367" t="s">
        <v>25219</v>
      </c>
    </row>
    <row r="7610" spans="1:7">
      <c r="A7610" s="366" t="str">
        <f t="shared" si="118"/>
        <v>SINAPI 93184</v>
      </c>
      <c r="B7610" s="367" t="s">
        <v>8324</v>
      </c>
      <c r="C7610" s="367" t="s">
        <v>25220</v>
      </c>
      <c r="D7610" s="368" t="s">
        <v>25221</v>
      </c>
      <c r="E7610" s="367" t="s">
        <v>8523</v>
      </c>
      <c r="F7610" s="367" t="s">
        <v>12252</v>
      </c>
      <c r="G7610" s="367" t="s">
        <v>25222</v>
      </c>
    </row>
    <row r="7611" spans="1:7">
      <c r="A7611" s="366" t="str">
        <f t="shared" si="118"/>
        <v>SINAPI 93185</v>
      </c>
      <c r="B7611" s="367" t="s">
        <v>8324</v>
      </c>
      <c r="C7611" s="367" t="s">
        <v>25223</v>
      </c>
      <c r="D7611" s="368" t="s">
        <v>25224</v>
      </c>
      <c r="E7611" s="367" t="s">
        <v>8523</v>
      </c>
      <c r="F7611" s="367" t="s">
        <v>25225</v>
      </c>
      <c r="G7611" s="367" t="s">
        <v>25226</v>
      </c>
    </row>
    <row r="7612" spans="1:7">
      <c r="A7612" s="366" t="str">
        <f t="shared" si="118"/>
        <v>SINAPI 93186</v>
      </c>
      <c r="B7612" s="367" t="s">
        <v>8324</v>
      </c>
      <c r="C7612" s="367" t="s">
        <v>25227</v>
      </c>
      <c r="D7612" s="368" t="s">
        <v>25228</v>
      </c>
      <c r="E7612" s="367" t="s">
        <v>8523</v>
      </c>
      <c r="F7612" s="367" t="s">
        <v>25229</v>
      </c>
      <c r="G7612" s="367" t="s">
        <v>19534</v>
      </c>
    </row>
    <row r="7613" spans="1:7">
      <c r="A7613" s="366" t="str">
        <f t="shared" si="118"/>
        <v>SINAPI 93187</v>
      </c>
      <c r="B7613" s="367" t="s">
        <v>8324</v>
      </c>
      <c r="C7613" s="367" t="s">
        <v>25230</v>
      </c>
      <c r="D7613" s="368" t="s">
        <v>25231</v>
      </c>
      <c r="E7613" s="367" t="s">
        <v>8523</v>
      </c>
      <c r="F7613" s="367" t="s">
        <v>20431</v>
      </c>
      <c r="G7613" s="367" t="s">
        <v>11934</v>
      </c>
    </row>
    <row r="7614" spans="1:7">
      <c r="A7614" s="366" t="str">
        <f t="shared" si="118"/>
        <v>SINAPI 93188</v>
      </c>
      <c r="B7614" s="367" t="s">
        <v>8324</v>
      </c>
      <c r="C7614" s="367" t="s">
        <v>25232</v>
      </c>
      <c r="D7614" s="368" t="s">
        <v>25233</v>
      </c>
      <c r="E7614" s="367" t="s">
        <v>8523</v>
      </c>
      <c r="F7614" s="367" t="s">
        <v>25234</v>
      </c>
      <c r="G7614" s="367" t="s">
        <v>19566</v>
      </c>
    </row>
    <row r="7615" spans="1:7">
      <c r="A7615" s="366" t="str">
        <f t="shared" si="118"/>
        <v>SINAPI 93189</v>
      </c>
      <c r="B7615" s="367" t="s">
        <v>8324</v>
      </c>
      <c r="C7615" s="367" t="s">
        <v>25235</v>
      </c>
      <c r="D7615" s="368" t="s">
        <v>25236</v>
      </c>
      <c r="E7615" s="367" t="s">
        <v>8523</v>
      </c>
      <c r="F7615" s="367" t="s">
        <v>25237</v>
      </c>
      <c r="G7615" s="367" t="s">
        <v>25238</v>
      </c>
    </row>
    <row r="7616" spans="1:7" ht="22.5">
      <c r="A7616" s="366" t="str">
        <f t="shared" si="118"/>
        <v>SINAPI 93190</v>
      </c>
      <c r="B7616" s="367" t="s">
        <v>8324</v>
      </c>
      <c r="C7616" s="367" t="s">
        <v>25239</v>
      </c>
      <c r="D7616" s="368" t="s">
        <v>25240</v>
      </c>
      <c r="E7616" s="367" t="s">
        <v>8523</v>
      </c>
      <c r="F7616" s="367" t="s">
        <v>10838</v>
      </c>
      <c r="G7616" s="367" t="s">
        <v>25241</v>
      </c>
    </row>
    <row r="7617" spans="1:7" ht="22.5">
      <c r="A7617" s="366" t="str">
        <f t="shared" si="118"/>
        <v>SINAPI 93191</v>
      </c>
      <c r="B7617" s="367" t="s">
        <v>8324</v>
      </c>
      <c r="C7617" s="367" t="s">
        <v>25242</v>
      </c>
      <c r="D7617" s="368" t="s">
        <v>25243</v>
      </c>
      <c r="E7617" s="367" t="s">
        <v>8523</v>
      </c>
      <c r="F7617" s="367" t="s">
        <v>10567</v>
      </c>
      <c r="G7617" s="367" t="s">
        <v>19827</v>
      </c>
    </row>
    <row r="7618" spans="1:7">
      <c r="A7618" s="366" t="str">
        <f t="shared" si="118"/>
        <v>SINAPI 93192</v>
      </c>
      <c r="B7618" s="367" t="s">
        <v>8324</v>
      </c>
      <c r="C7618" s="367" t="s">
        <v>25244</v>
      </c>
      <c r="D7618" s="368" t="s">
        <v>25245</v>
      </c>
      <c r="E7618" s="367" t="s">
        <v>8523</v>
      </c>
      <c r="F7618" s="367" t="s">
        <v>25246</v>
      </c>
      <c r="G7618" s="367" t="s">
        <v>25247</v>
      </c>
    </row>
    <row r="7619" spans="1:7" ht="22.5">
      <c r="A7619" s="366" t="str">
        <f t="shared" si="118"/>
        <v>SINAPI 93193</v>
      </c>
      <c r="B7619" s="367" t="s">
        <v>8324</v>
      </c>
      <c r="C7619" s="367" t="s">
        <v>25248</v>
      </c>
      <c r="D7619" s="368" t="s">
        <v>25249</v>
      </c>
      <c r="E7619" s="367" t="s">
        <v>8523</v>
      </c>
      <c r="F7619" s="367" t="s">
        <v>9393</v>
      </c>
      <c r="G7619" s="367" t="s">
        <v>25250</v>
      </c>
    </row>
    <row r="7620" spans="1:7">
      <c r="A7620" s="366" t="str">
        <f t="shared" si="118"/>
        <v>SINAPI 93194</v>
      </c>
      <c r="B7620" s="367" t="s">
        <v>8324</v>
      </c>
      <c r="C7620" s="367" t="s">
        <v>25251</v>
      </c>
      <c r="D7620" s="368" t="s">
        <v>25252</v>
      </c>
      <c r="E7620" s="367" t="s">
        <v>8523</v>
      </c>
      <c r="F7620" s="367" t="s">
        <v>16683</v>
      </c>
      <c r="G7620" s="367" t="s">
        <v>15045</v>
      </c>
    </row>
    <row r="7621" spans="1:7">
      <c r="A7621" s="366" t="str">
        <f t="shared" si="118"/>
        <v>SINAPI 93195</v>
      </c>
      <c r="B7621" s="367" t="s">
        <v>8324</v>
      </c>
      <c r="C7621" s="367" t="s">
        <v>25253</v>
      </c>
      <c r="D7621" s="368" t="s">
        <v>25254</v>
      </c>
      <c r="E7621" s="367" t="s">
        <v>8523</v>
      </c>
      <c r="F7621" s="367" t="s">
        <v>14236</v>
      </c>
      <c r="G7621" s="367" t="s">
        <v>25255</v>
      </c>
    </row>
    <row r="7622" spans="1:7">
      <c r="A7622" s="366" t="str">
        <f t="shared" si="118"/>
        <v>SINAPI 93196</v>
      </c>
      <c r="B7622" s="367" t="s">
        <v>8324</v>
      </c>
      <c r="C7622" s="367" t="s">
        <v>25256</v>
      </c>
      <c r="D7622" s="368" t="s">
        <v>25257</v>
      </c>
      <c r="E7622" s="367" t="s">
        <v>8523</v>
      </c>
      <c r="F7622" s="367" t="s">
        <v>10700</v>
      </c>
      <c r="G7622" s="367" t="s">
        <v>25258</v>
      </c>
    </row>
    <row r="7623" spans="1:7">
      <c r="A7623" s="366" t="str">
        <f t="shared" ref="A7623:A7686" si="119">CONCATENAR</f>
        <v>SINAPI 93197</v>
      </c>
      <c r="B7623" s="367" t="s">
        <v>8324</v>
      </c>
      <c r="C7623" s="367" t="s">
        <v>25259</v>
      </c>
      <c r="D7623" s="368" t="s">
        <v>25260</v>
      </c>
      <c r="E7623" s="367" t="s">
        <v>8523</v>
      </c>
      <c r="F7623" s="367" t="s">
        <v>25261</v>
      </c>
      <c r="G7623" s="367" t="s">
        <v>25262</v>
      </c>
    </row>
    <row r="7624" spans="1:7" ht="22.5">
      <c r="A7624" s="366" t="str">
        <f t="shared" si="119"/>
        <v>SINAPI 93198</v>
      </c>
      <c r="B7624" s="367" t="s">
        <v>8324</v>
      </c>
      <c r="C7624" s="367" t="s">
        <v>25263</v>
      </c>
      <c r="D7624" s="368" t="s">
        <v>25264</v>
      </c>
      <c r="E7624" s="367" t="s">
        <v>8523</v>
      </c>
      <c r="F7624" s="367" t="s">
        <v>25265</v>
      </c>
      <c r="G7624" s="367" t="s">
        <v>25266</v>
      </c>
    </row>
    <row r="7625" spans="1:7" ht="22.5">
      <c r="A7625" s="366" t="str">
        <f t="shared" si="119"/>
        <v>SINAPI 93199</v>
      </c>
      <c r="B7625" s="367" t="s">
        <v>8324</v>
      </c>
      <c r="C7625" s="367" t="s">
        <v>25267</v>
      </c>
      <c r="D7625" s="368" t="s">
        <v>25268</v>
      </c>
      <c r="E7625" s="367" t="s">
        <v>8523</v>
      </c>
      <c r="F7625" s="367" t="s">
        <v>24004</v>
      </c>
      <c r="G7625" s="367" t="s">
        <v>15965</v>
      </c>
    </row>
    <row r="7626" spans="1:7">
      <c r="A7626" s="366" t="str">
        <f t="shared" si="119"/>
        <v>SINAPI 93200</v>
      </c>
      <c r="B7626" s="367" t="s">
        <v>8324</v>
      </c>
      <c r="C7626" s="367" t="s">
        <v>25269</v>
      </c>
      <c r="D7626" s="368" t="s">
        <v>25270</v>
      </c>
      <c r="E7626" s="367" t="s">
        <v>8523</v>
      </c>
      <c r="F7626" s="367" t="s">
        <v>15188</v>
      </c>
      <c r="G7626" s="367" t="s">
        <v>9652</v>
      </c>
    </row>
    <row r="7627" spans="1:7">
      <c r="A7627" s="366" t="str">
        <f t="shared" si="119"/>
        <v>SINAPI 93201</v>
      </c>
      <c r="B7627" s="367" t="s">
        <v>8324</v>
      </c>
      <c r="C7627" s="367" t="s">
        <v>25271</v>
      </c>
      <c r="D7627" s="368" t="s">
        <v>25272</v>
      </c>
      <c r="E7627" s="367" t="s">
        <v>8523</v>
      </c>
      <c r="F7627" s="367" t="s">
        <v>11552</v>
      </c>
      <c r="G7627" s="367" t="s">
        <v>11623</v>
      </c>
    </row>
    <row r="7628" spans="1:7">
      <c r="A7628" s="366" t="str">
        <f t="shared" si="119"/>
        <v>SINAPI 93202</v>
      </c>
      <c r="B7628" s="367" t="s">
        <v>8324</v>
      </c>
      <c r="C7628" s="367" t="s">
        <v>25273</v>
      </c>
      <c r="D7628" s="368" t="s">
        <v>25274</v>
      </c>
      <c r="E7628" s="367" t="s">
        <v>8523</v>
      </c>
      <c r="F7628" s="367" t="s">
        <v>24474</v>
      </c>
      <c r="G7628" s="367" t="s">
        <v>25275</v>
      </c>
    </row>
    <row r="7629" spans="1:7">
      <c r="A7629" s="366" t="str">
        <f t="shared" si="119"/>
        <v>SINAPI 93203</v>
      </c>
      <c r="B7629" s="367" t="s">
        <v>8324</v>
      </c>
      <c r="C7629" s="367" t="s">
        <v>25276</v>
      </c>
      <c r="D7629" s="368" t="s">
        <v>25277</v>
      </c>
      <c r="E7629" s="367" t="s">
        <v>8523</v>
      </c>
      <c r="F7629" s="367" t="s">
        <v>13879</v>
      </c>
      <c r="G7629" s="367" t="s">
        <v>16774</v>
      </c>
    </row>
    <row r="7630" spans="1:7">
      <c r="A7630" s="366" t="str">
        <f t="shared" si="119"/>
        <v>SINAPI 93204</v>
      </c>
      <c r="B7630" s="367" t="s">
        <v>8324</v>
      </c>
      <c r="C7630" s="367" t="s">
        <v>25278</v>
      </c>
      <c r="D7630" s="368" t="s">
        <v>25279</v>
      </c>
      <c r="E7630" s="367" t="s">
        <v>8523</v>
      </c>
      <c r="F7630" s="367" t="s">
        <v>25280</v>
      </c>
      <c r="G7630" s="367" t="s">
        <v>10357</v>
      </c>
    </row>
    <row r="7631" spans="1:7">
      <c r="A7631" s="366" t="str">
        <f t="shared" si="119"/>
        <v>SINAPI 93205</v>
      </c>
      <c r="B7631" s="367" t="s">
        <v>8324</v>
      </c>
      <c r="C7631" s="367" t="s">
        <v>25281</v>
      </c>
      <c r="D7631" s="368" t="s">
        <v>25282</v>
      </c>
      <c r="E7631" s="367" t="s">
        <v>8523</v>
      </c>
      <c r="F7631" s="367" t="s">
        <v>25283</v>
      </c>
      <c r="G7631" s="367" t="s">
        <v>21440</v>
      </c>
    </row>
    <row r="7632" spans="1:7">
      <c r="A7632" s="366" t="str">
        <f t="shared" si="119"/>
        <v>SINAPI 85233</v>
      </c>
      <c r="B7632" s="367" t="s">
        <v>8324</v>
      </c>
      <c r="C7632" s="367" t="s">
        <v>25284</v>
      </c>
      <c r="D7632" s="368" t="s">
        <v>25285</v>
      </c>
      <c r="E7632" s="367" t="s">
        <v>8879</v>
      </c>
      <c r="F7632" s="367" t="s">
        <v>25286</v>
      </c>
      <c r="G7632" s="367" t="s">
        <v>25287</v>
      </c>
    </row>
    <row r="7633" spans="1:7" ht="22.5">
      <c r="A7633" s="366" t="str">
        <f t="shared" si="119"/>
        <v>SINAPI 95952</v>
      </c>
      <c r="B7633" s="367" t="s">
        <v>8324</v>
      </c>
      <c r="C7633" s="367" t="s">
        <v>25288</v>
      </c>
      <c r="D7633" s="368" t="s">
        <v>25289</v>
      </c>
      <c r="E7633" s="367" t="s">
        <v>8879</v>
      </c>
      <c r="F7633" s="367" t="s">
        <v>25290</v>
      </c>
      <c r="G7633" s="367" t="s">
        <v>25291</v>
      </c>
    </row>
    <row r="7634" spans="1:7" ht="22.5">
      <c r="A7634" s="366" t="str">
        <f t="shared" si="119"/>
        <v>SINAPI 95953</v>
      </c>
      <c r="B7634" s="367" t="s">
        <v>8324</v>
      </c>
      <c r="C7634" s="367" t="s">
        <v>25292</v>
      </c>
      <c r="D7634" s="368" t="s">
        <v>25293</v>
      </c>
      <c r="E7634" s="367" t="s">
        <v>8879</v>
      </c>
      <c r="F7634" s="367" t="s">
        <v>25294</v>
      </c>
      <c r="G7634" s="367" t="s">
        <v>25295</v>
      </c>
    </row>
    <row r="7635" spans="1:7" ht="22.5">
      <c r="A7635" s="366" t="str">
        <f t="shared" si="119"/>
        <v>SINAPI 95954</v>
      </c>
      <c r="B7635" s="367" t="s">
        <v>8324</v>
      </c>
      <c r="C7635" s="367" t="s">
        <v>25296</v>
      </c>
      <c r="D7635" s="368" t="s">
        <v>25297</v>
      </c>
      <c r="E7635" s="367" t="s">
        <v>8879</v>
      </c>
      <c r="F7635" s="367" t="s">
        <v>25298</v>
      </c>
      <c r="G7635" s="367" t="s">
        <v>25299</v>
      </c>
    </row>
    <row r="7636" spans="1:7" ht="22.5">
      <c r="A7636" s="366" t="str">
        <f t="shared" si="119"/>
        <v>SINAPI 95955</v>
      </c>
      <c r="B7636" s="367" t="s">
        <v>8324</v>
      </c>
      <c r="C7636" s="367" t="s">
        <v>25300</v>
      </c>
      <c r="D7636" s="368" t="s">
        <v>25301</v>
      </c>
      <c r="E7636" s="367" t="s">
        <v>8879</v>
      </c>
      <c r="F7636" s="367" t="s">
        <v>25302</v>
      </c>
      <c r="G7636" s="367" t="s">
        <v>25303</v>
      </c>
    </row>
    <row r="7637" spans="1:7" ht="22.5">
      <c r="A7637" s="366" t="str">
        <f t="shared" si="119"/>
        <v>SINAPI 95956</v>
      </c>
      <c r="B7637" s="367" t="s">
        <v>8324</v>
      </c>
      <c r="C7637" s="367" t="s">
        <v>25304</v>
      </c>
      <c r="D7637" s="368" t="s">
        <v>25305</v>
      </c>
      <c r="E7637" s="367" t="s">
        <v>8879</v>
      </c>
      <c r="F7637" s="367" t="s">
        <v>25306</v>
      </c>
      <c r="G7637" s="367" t="s">
        <v>25307</v>
      </c>
    </row>
    <row r="7638" spans="1:7" ht="22.5">
      <c r="A7638" s="366" t="str">
        <f t="shared" si="119"/>
        <v>SINAPI 95957</v>
      </c>
      <c r="B7638" s="367" t="s">
        <v>8324</v>
      </c>
      <c r="C7638" s="367" t="s">
        <v>25308</v>
      </c>
      <c r="D7638" s="368" t="s">
        <v>25309</v>
      </c>
      <c r="E7638" s="367" t="s">
        <v>8879</v>
      </c>
      <c r="F7638" s="367" t="s">
        <v>25310</v>
      </c>
      <c r="G7638" s="367" t="s">
        <v>25311</v>
      </c>
    </row>
    <row r="7639" spans="1:7" ht="22.5">
      <c r="A7639" s="366" t="str">
        <f t="shared" si="119"/>
        <v>SINAPI 95969</v>
      </c>
      <c r="B7639" s="367" t="s">
        <v>8324</v>
      </c>
      <c r="C7639" s="367" t="s">
        <v>25312</v>
      </c>
      <c r="D7639" s="368" t="s">
        <v>25313</v>
      </c>
      <c r="E7639" s="367" t="s">
        <v>8879</v>
      </c>
      <c r="F7639" s="367" t="s">
        <v>25314</v>
      </c>
      <c r="G7639" s="367" t="s">
        <v>25315</v>
      </c>
    </row>
    <row r="7640" spans="1:7" ht="22.5">
      <c r="A7640" s="366" t="str">
        <f t="shared" si="119"/>
        <v>SINAPI 97733</v>
      </c>
      <c r="B7640" s="367" t="s">
        <v>8324</v>
      </c>
      <c r="C7640" s="367" t="s">
        <v>25316</v>
      </c>
      <c r="D7640" s="368" t="s">
        <v>25317</v>
      </c>
      <c r="E7640" s="367" t="s">
        <v>8879</v>
      </c>
      <c r="F7640" s="367" t="s">
        <v>25318</v>
      </c>
      <c r="G7640" s="367" t="s">
        <v>25319</v>
      </c>
    </row>
    <row r="7641" spans="1:7" ht="22.5">
      <c r="A7641" s="366" t="str">
        <f t="shared" si="119"/>
        <v>SINAPI 97734</v>
      </c>
      <c r="B7641" s="367" t="s">
        <v>8324</v>
      </c>
      <c r="C7641" s="367" t="s">
        <v>25320</v>
      </c>
      <c r="D7641" s="368" t="s">
        <v>25321</v>
      </c>
      <c r="E7641" s="367" t="s">
        <v>8879</v>
      </c>
      <c r="F7641" s="367" t="s">
        <v>25322</v>
      </c>
      <c r="G7641" s="367" t="s">
        <v>25323</v>
      </c>
    </row>
    <row r="7642" spans="1:7" ht="22.5">
      <c r="A7642" s="366" t="str">
        <f t="shared" si="119"/>
        <v>SINAPI 97735</v>
      </c>
      <c r="B7642" s="367" t="s">
        <v>8324</v>
      </c>
      <c r="C7642" s="367" t="s">
        <v>25324</v>
      </c>
      <c r="D7642" s="368" t="s">
        <v>25325</v>
      </c>
      <c r="E7642" s="367" t="s">
        <v>8879</v>
      </c>
      <c r="F7642" s="367" t="s">
        <v>25326</v>
      </c>
      <c r="G7642" s="367" t="s">
        <v>25327</v>
      </c>
    </row>
    <row r="7643" spans="1:7" ht="22.5">
      <c r="A7643" s="366" t="str">
        <f t="shared" si="119"/>
        <v>SINAPI 97736</v>
      </c>
      <c r="B7643" s="367" t="s">
        <v>8324</v>
      </c>
      <c r="C7643" s="367" t="s">
        <v>25328</v>
      </c>
      <c r="D7643" s="368" t="s">
        <v>25329</v>
      </c>
      <c r="E7643" s="367" t="s">
        <v>8879</v>
      </c>
      <c r="F7643" s="367" t="s">
        <v>25330</v>
      </c>
      <c r="G7643" s="367" t="s">
        <v>25331</v>
      </c>
    </row>
    <row r="7644" spans="1:7" ht="22.5">
      <c r="A7644" s="366" t="str">
        <f t="shared" si="119"/>
        <v>SINAPI 97737</v>
      </c>
      <c r="B7644" s="367" t="s">
        <v>8324</v>
      </c>
      <c r="C7644" s="367" t="s">
        <v>25332</v>
      </c>
      <c r="D7644" s="368" t="s">
        <v>25333</v>
      </c>
      <c r="E7644" s="367" t="s">
        <v>8879</v>
      </c>
      <c r="F7644" s="367" t="s">
        <v>25334</v>
      </c>
      <c r="G7644" s="367" t="s">
        <v>25335</v>
      </c>
    </row>
    <row r="7645" spans="1:7" ht="22.5">
      <c r="A7645" s="366" t="str">
        <f t="shared" si="119"/>
        <v>SINAPI 97738</v>
      </c>
      <c r="B7645" s="367" t="s">
        <v>8324</v>
      </c>
      <c r="C7645" s="367" t="s">
        <v>25336</v>
      </c>
      <c r="D7645" s="368" t="s">
        <v>25337</v>
      </c>
      <c r="E7645" s="367" t="s">
        <v>8879</v>
      </c>
      <c r="F7645" s="367" t="s">
        <v>25338</v>
      </c>
      <c r="G7645" s="367" t="s">
        <v>25339</v>
      </c>
    </row>
    <row r="7646" spans="1:7" ht="22.5">
      <c r="A7646" s="366" t="str">
        <f t="shared" si="119"/>
        <v>SINAPI 97739</v>
      </c>
      <c r="B7646" s="367" t="s">
        <v>8324</v>
      </c>
      <c r="C7646" s="367" t="s">
        <v>25340</v>
      </c>
      <c r="D7646" s="368" t="s">
        <v>25341</v>
      </c>
      <c r="E7646" s="367" t="s">
        <v>8879</v>
      </c>
      <c r="F7646" s="367" t="s">
        <v>25342</v>
      </c>
      <c r="G7646" s="367" t="s">
        <v>25343</v>
      </c>
    </row>
    <row r="7647" spans="1:7" ht="22.5">
      <c r="A7647" s="366" t="str">
        <f t="shared" si="119"/>
        <v>SINAPI 97740</v>
      </c>
      <c r="B7647" s="367" t="s">
        <v>8324</v>
      </c>
      <c r="C7647" s="367" t="s">
        <v>25344</v>
      </c>
      <c r="D7647" s="368" t="s">
        <v>25345</v>
      </c>
      <c r="E7647" s="367" t="s">
        <v>8879</v>
      </c>
      <c r="F7647" s="367" t="s">
        <v>25346</v>
      </c>
      <c r="G7647" s="367" t="s">
        <v>25347</v>
      </c>
    </row>
    <row r="7648" spans="1:7" ht="22.5">
      <c r="A7648" s="366" t="str">
        <f t="shared" si="119"/>
        <v>SINAPI 98615</v>
      </c>
      <c r="B7648" s="367" t="s">
        <v>8324</v>
      </c>
      <c r="C7648" s="367" t="s">
        <v>25348</v>
      </c>
      <c r="D7648" s="368" t="s">
        <v>25349</v>
      </c>
      <c r="E7648" s="367" t="s">
        <v>8464</v>
      </c>
      <c r="F7648" s="367" t="s">
        <v>25350</v>
      </c>
      <c r="G7648" s="367" t="s">
        <v>25351</v>
      </c>
    </row>
    <row r="7649" spans="1:7" ht="22.5">
      <c r="A7649" s="366" t="str">
        <f t="shared" si="119"/>
        <v>SINAPI 98616</v>
      </c>
      <c r="B7649" s="367" t="s">
        <v>8324</v>
      </c>
      <c r="C7649" s="367" t="s">
        <v>25352</v>
      </c>
      <c r="D7649" s="368" t="s">
        <v>25353</v>
      </c>
      <c r="E7649" s="367" t="s">
        <v>8464</v>
      </c>
      <c r="F7649" s="367" t="s">
        <v>11171</v>
      </c>
      <c r="G7649" s="367" t="s">
        <v>25354</v>
      </c>
    </row>
    <row r="7650" spans="1:7" ht="22.5">
      <c r="A7650" s="366" t="str">
        <f t="shared" si="119"/>
        <v>SINAPI 98617</v>
      </c>
      <c r="B7650" s="367" t="s">
        <v>8324</v>
      </c>
      <c r="C7650" s="367" t="s">
        <v>25355</v>
      </c>
      <c r="D7650" s="368" t="s">
        <v>25356</v>
      </c>
      <c r="E7650" s="367" t="s">
        <v>8464</v>
      </c>
      <c r="F7650" s="367" t="s">
        <v>25357</v>
      </c>
      <c r="G7650" s="367" t="s">
        <v>9829</v>
      </c>
    </row>
    <row r="7651" spans="1:7" ht="22.5">
      <c r="A7651" s="366" t="str">
        <f t="shared" si="119"/>
        <v>SINAPI 98618</v>
      </c>
      <c r="B7651" s="367" t="s">
        <v>8324</v>
      </c>
      <c r="C7651" s="367" t="s">
        <v>25358</v>
      </c>
      <c r="D7651" s="368" t="s">
        <v>25359</v>
      </c>
      <c r="E7651" s="367" t="s">
        <v>8464</v>
      </c>
      <c r="F7651" s="367" t="s">
        <v>25360</v>
      </c>
      <c r="G7651" s="367" t="s">
        <v>25361</v>
      </c>
    </row>
    <row r="7652" spans="1:7" ht="22.5">
      <c r="A7652" s="366" t="str">
        <f t="shared" si="119"/>
        <v>SINAPI 98619</v>
      </c>
      <c r="B7652" s="367" t="s">
        <v>8324</v>
      </c>
      <c r="C7652" s="367" t="s">
        <v>25362</v>
      </c>
      <c r="D7652" s="368" t="s">
        <v>25363</v>
      </c>
      <c r="E7652" s="367" t="s">
        <v>8464</v>
      </c>
      <c r="F7652" s="367" t="s">
        <v>25364</v>
      </c>
      <c r="G7652" s="367" t="s">
        <v>16697</v>
      </c>
    </row>
    <row r="7653" spans="1:7" ht="22.5">
      <c r="A7653" s="366" t="str">
        <f t="shared" si="119"/>
        <v>SINAPI 98620</v>
      </c>
      <c r="B7653" s="367" t="s">
        <v>8324</v>
      </c>
      <c r="C7653" s="367" t="s">
        <v>25365</v>
      </c>
      <c r="D7653" s="368" t="s">
        <v>25366</v>
      </c>
      <c r="E7653" s="367" t="s">
        <v>8464</v>
      </c>
      <c r="F7653" s="367" t="s">
        <v>25367</v>
      </c>
      <c r="G7653" s="367" t="s">
        <v>25368</v>
      </c>
    </row>
    <row r="7654" spans="1:7" ht="22.5">
      <c r="A7654" s="366" t="str">
        <f t="shared" si="119"/>
        <v>SINAPI 98621</v>
      </c>
      <c r="B7654" s="367" t="s">
        <v>8324</v>
      </c>
      <c r="C7654" s="367" t="s">
        <v>25369</v>
      </c>
      <c r="D7654" s="368" t="s">
        <v>25370</v>
      </c>
      <c r="E7654" s="367" t="s">
        <v>8464</v>
      </c>
      <c r="F7654" s="367" t="s">
        <v>25371</v>
      </c>
      <c r="G7654" s="367" t="s">
        <v>25372</v>
      </c>
    </row>
    <row r="7655" spans="1:7" ht="22.5">
      <c r="A7655" s="366" t="str">
        <f t="shared" si="119"/>
        <v>SINAPI 98622</v>
      </c>
      <c r="B7655" s="367" t="s">
        <v>8324</v>
      </c>
      <c r="C7655" s="367" t="s">
        <v>25373</v>
      </c>
      <c r="D7655" s="368" t="s">
        <v>25374</v>
      </c>
      <c r="E7655" s="367" t="s">
        <v>8464</v>
      </c>
      <c r="F7655" s="367" t="s">
        <v>25375</v>
      </c>
      <c r="G7655" s="367" t="s">
        <v>25376</v>
      </c>
    </row>
    <row r="7656" spans="1:7" ht="22.5">
      <c r="A7656" s="366" t="str">
        <f t="shared" si="119"/>
        <v>SINAPI 98623</v>
      </c>
      <c r="B7656" s="367" t="s">
        <v>8324</v>
      </c>
      <c r="C7656" s="367" t="s">
        <v>25377</v>
      </c>
      <c r="D7656" s="368" t="s">
        <v>25378</v>
      </c>
      <c r="E7656" s="367" t="s">
        <v>8464</v>
      </c>
      <c r="F7656" s="367" t="s">
        <v>25379</v>
      </c>
      <c r="G7656" s="367" t="s">
        <v>25380</v>
      </c>
    </row>
    <row r="7657" spans="1:7" ht="22.5">
      <c r="A7657" s="366" t="str">
        <f t="shared" si="119"/>
        <v>SINAPI 98624</v>
      </c>
      <c r="B7657" s="367" t="s">
        <v>8324</v>
      </c>
      <c r="C7657" s="367" t="s">
        <v>25381</v>
      </c>
      <c r="D7657" s="368" t="s">
        <v>25382</v>
      </c>
      <c r="E7657" s="367" t="s">
        <v>8464</v>
      </c>
      <c r="F7657" s="367" t="s">
        <v>25383</v>
      </c>
      <c r="G7657" s="367" t="s">
        <v>25384</v>
      </c>
    </row>
    <row r="7658" spans="1:7" ht="22.5">
      <c r="A7658" s="366" t="str">
        <f t="shared" si="119"/>
        <v>SINAPI 98625</v>
      </c>
      <c r="B7658" s="367" t="s">
        <v>8324</v>
      </c>
      <c r="C7658" s="367" t="s">
        <v>25385</v>
      </c>
      <c r="D7658" s="368" t="s">
        <v>25386</v>
      </c>
      <c r="E7658" s="367" t="s">
        <v>8464</v>
      </c>
      <c r="F7658" s="367" t="s">
        <v>25387</v>
      </c>
      <c r="G7658" s="367" t="s">
        <v>19002</v>
      </c>
    </row>
    <row r="7659" spans="1:7" ht="22.5">
      <c r="A7659" s="366" t="str">
        <f t="shared" si="119"/>
        <v>SINAPI 98626</v>
      </c>
      <c r="B7659" s="367" t="s">
        <v>8324</v>
      </c>
      <c r="C7659" s="367" t="s">
        <v>25388</v>
      </c>
      <c r="D7659" s="368" t="s">
        <v>25389</v>
      </c>
      <c r="E7659" s="367" t="s">
        <v>8464</v>
      </c>
      <c r="F7659" s="367" t="s">
        <v>25390</v>
      </c>
      <c r="G7659" s="367" t="s">
        <v>25391</v>
      </c>
    </row>
    <row r="7660" spans="1:7">
      <c r="A7660" s="366" t="str">
        <f t="shared" si="119"/>
        <v>SINAPI 98655</v>
      </c>
      <c r="B7660" s="367" t="s">
        <v>8324</v>
      </c>
      <c r="C7660" s="367" t="s">
        <v>25392</v>
      </c>
      <c r="D7660" s="368" t="s">
        <v>25393</v>
      </c>
      <c r="E7660" s="367" t="s">
        <v>8523</v>
      </c>
      <c r="F7660" s="367" t="s">
        <v>25394</v>
      </c>
      <c r="G7660" s="367" t="s">
        <v>25395</v>
      </c>
    </row>
    <row r="7661" spans="1:7">
      <c r="A7661" s="366" t="str">
        <f t="shared" si="119"/>
        <v>SINAPI 98656</v>
      </c>
      <c r="B7661" s="367" t="s">
        <v>8324</v>
      </c>
      <c r="C7661" s="367" t="s">
        <v>25396</v>
      </c>
      <c r="D7661" s="368" t="s">
        <v>25397</v>
      </c>
      <c r="E7661" s="367" t="s">
        <v>8523</v>
      </c>
      <c r="F7661" s="367" t="s">
        <v>25398</v>
      </c>
      <c r="G7661" s="367" t="s">
        <v>25399</v>
      </c>
    </row>
    <row r="7662" spans="1:7">
      <c r="A7662" s="366" t="str">
        <f t="shared" si="119"/>
        <v>SINAPI 98657</v>
      </c>
      <c r="B7662" s="367" t="s">
        <v>8324</v>
      </c>
      <c r="C7662" s="367" t="s">
        <v>25400</v>
      </c>
      <c r="D7662" s="368" t="s">
        <v>25401</v>
      </c>
      <c r="E7662" s="367" t="s">
        <v>8523</v>
      </c>
      <c r="F7662" s="367" t="s">
        <v>25402</v>
      </c>
      <c r="G7662" s="367" t="s">
        <v>25403</v>
      </c>
    </row>
    <row r="7663" spans="1:7">
      <c r="A7663" s="366" t="str">
        <f t="shared" si="119"/>
        <v>SINAPI 98658</v>
      </c>
      <c r="B7663" s="367" t="s">
        <v>8324</v>
      </c>
      <c r="C7663" s="367" t="s">
        <v>25404</v>
      </c>
      <c r="D7663" s="368" t="s">
        <v>25405</v>
      </c>
      <c r="E7663" s="367" t="s">
        <v>8523</v>
      </c>
      <c r="F7663" s="367" t="s">
        <v>25406</v>
      </c>
      <c r="G7663" s="367" t="s">
        <v>25407</v>
      </c>
    </row>
    <row r="7664" spans="1:7">
      <c r="A7664" s="366" t="str">
        <f t="shared" si="119"/>
        <v>SINAPI 98659</v>
      </c>
      <c r="B7664" s="367" t="s">
        <v>8324</v>
      </c>
      <c r="C7664" s="367" t="s">
        <v>25408</v>
      </c>
      <c r="D7664" s="368" t="s">
        <v>25409</v>
      </c>
      <c r="E7664" s="367" t="s">
        <v>8523</v>
      </c>
      <c r="F7664" s="367" t="s">
        <v>25410</v>
      </c>
      <c r="G7664" s="367" t="s">
        <v>25411</v>
      </c>
    </row>
    <row r="7665" spans="1:7">
      <c r="A7665" s="366" t="str">
        <f t="shared" si="119"/>
        <v>SINAPI 98746</v>
      </c>
      <c r="B7665" s="367" t="s">
        <v>8324</v>
      </c>
      <c r="C7665" s="367" t="s">
        <v>25412</v>
      </c>
      <c r="D7665" s="368" t="s">
        <v>25413</v>
      </c>
      <c r="E7665" s="367" t="s">
        <v>8523</v>
      </c>
      <c r="F7665" s="367" t="s">
        <v>25357</v>
      </c>
      <c r="G7665" s="367" t="s">
        <v>25414</v>
      </c>
    </row>
    <row r="7666" spans="1:7">
      <c r="A7666" s="366" t="str">
        <f t="shared" si="119"/>
        <v>SINAPI 98749</v>
      </c>
      <c r="B7666" s="367" t="s">
        <v>8324</v>
      </c>
      <c r="C7666" s="367" t="s">
        <v>25415</v>
      </c>
      <c r="D7666" s="368" t="s">
        <v>25416</v>
      </c>
      <c r="E7666" s="367" t="s">
        <v>8523</v>
      </c>
      <c r="F7666" s="367" t="s">
        <v>25417</v>
      </c>
      <c r="G7666" s="367" t="s">
        <v>25418</v>
      </c>
    </row>
    <row r="7667" spans="1:7">
      <c r="A7667" s="366" t="str">
        <f t="shared" si="119"/>
        <v>SINAPI 98750</v>
      </c>
      <c r="B7667" s="367" t="s">
        <v>8324</v>
      </c>
      <c r="C7667" s="367" t="s">
        <v>25419</v>
      </c>
      <c r="D7667" s="368" t="s">
        <v>25420</v>
      </c>
      <c r="E7667" s="367" t="s">
        <v>8523</v>
      </c>
      <c r="F7667" s="367" t="s">
        <v>25421</v>
      </c>
      <c r="G7667" s="367" t="s">
        <v>25422</v>
      </c>
    </row>
    <row r="7668" spans="1:7">
      <c r="A7668" s="366" t="str">
        <f t="shared" si="119"/>
        <v>SINAPI 98751</v>
      </c>
      <c r="B7668" s="367" t="s">
        <v>8324</v>
      </c>
      <c r="C7668" s="367" t="s">
        <v>25423</v>
      </c>
      <c r="D7668" s="368" t="s">
        <v>25424</v>
      </c>
      <c r="E7668" s="367" t="s">
        <v>8523</v>
      </c>
      <c r="F7668" s="367" t="s">
        <v>13202</v>
      </c>
      <c r="G7668" s="367" t="s">
        <v>25425</v>
      </c>
    </row>
    <row r="7669" spans="1:7">
      <c r="A7669" s="366" t="str">
        <f t="shared" si="119"/>
        <v>SINAPI 98752</v>
      </c>
      <c r="B7669" s="367" t="s">
        <v>8324</v>
      </c>
      <c r="C7669" s="367" t="s">
        <v>25426</v>
      </c>
      <c r="D7669" s="368" t="s">
        <v>25427</v>
      </c>
      <c r="E7669" s="367" t="s">
        <v>8523</v>
      </c>
      <c r="F7669" s="367" t="s">
        <v>25428</v>
      </c>
      <c r="G7669" s="367" t="s">
        <v>9471</v>
      </c>
    </row>
    <row r="7670" spans="1:7">
      <c r="A7670" s="366" t="str">
        <f t="shared" si="119"/>
        <v>SINAPI 98753</v>
      </c>
      <c r="B7670" s="367" t="s">
        <v>8324</v>
      </c>
      <c r="C7670" s="367" t="s">
        <v>25429</v>
      </c>
      <c r="D7670" s="368" t="s">
        <v>25430</v>
      </c>
      <c r="E7670" s="367" t="s">
        <v>8523</v>
      </c>
      <c r="F7670" s="367" t="s">
        <v>25431</v>
      </c>
      <c r="G7670" s="367" t="s">
        <v>25432</v>
      </c>
    </row>
    <row r="7671" spans="1:7" ht="22.5">
      <c r="A7671" s="366" t="str">
        <f t="shared" si="119"/>
        <v>SINAPI 100763</v>
      </c>
      <c r="B7671" s="367" t="s">
        <v>8324</v>
      </c>
      <c r="C7671" s="367" t="s">
        <v>25433</v>
      </c>
      <c r="D7671" s="368" t="s">
        <v>25434</v>
      </c>
      <c r="E7671" s="367" t="s">
        <v>8574</v>
      </c>
      <c r="F7671" s="367" t="s">
        <v>18604</v>
      </c>
      <c r="G7671" s="367" t="s">
        <v>14371</v>
      </c>
    </row>
    <row r="7672" spans="1:7" ht="22.5">
      <c r="A7672" s="366" t="str">
        <f t="shared" si="119"/>
        <v>SINAPI 100764</v>
      </c>
      <c r="B7672" s="367" t="s">
        <v>8324</v>
      </c>
      <c r="C7672" s="367" t="s">
        <v>25435</v>
      </c>
      <c r="D7672" s="368" t="s">
        <v>25436</v>
      </c>
      <c r="E7672" s="367" t="s">
        <v>8574</v>
      </c>
      <c r="F7672" s="367" t="s">
        <v>25437</v>
      </c>
      <c r="G7672" s="367" t="s">
        <v>25438</v>
      </c>
    </row>
    <row r="7673" spans="1:7" ht="22.5">
      <c r="A7673" s="366" t="str">
        <f t="shared" si="119"/>
        <v>SINAPI 100765</v>
      </c>
      <c r="B7673" s="367" t="s">
        <v>8324</v>
      </c>
      <c r="C7673" s="367" t="s">
        <v>25439</v>
      </c>
      <c r="D7673" s="368" t="s">
        <v>25440</v>
      </c>
      <c r="E7673" s="367" t="s">
        <v>8574</v>
      </c>
      <c r="F7673" s="367" t="s">
        <v>12310</v>
      </c>
      <c r="G7673" s="367" t="s">
        <v>12498</v>
      </c>
    </row>
    <row r="7674" spans="1:7" ht="22.5">
      <c r="A7674" s="366" t="str">
        <f t="shared" si="119"/>
        <v>SINAPI 100766</v>
      </c>
      <c r="B7674" s="367" t="s">
        <v>8324</v>
      </c>
      <c r="C7674" s="367" t="s">
        <v>25441</v>
      </c>
      <c r="D7674" s="368" t="s">
        <v>25442</v>
      </c>
      <c r="E7674" s="367" t="s">
        <v>8574</v>
      </c>
      <c r="F7674" s="367" t="s">
        <v>25443</v>
      </c>
      <c r="G7674" s="367" t="s">
        <v>15805</v>
      </c>
    </row>
    <row r="7675" spans="1:7" ht="33.75">
      <c r="A7675" s="366" t="str">
        <f t="shared" si="119"/>
        <v>SINAPI 100767</v>
      </c>
      <c r="B7675" s="367" t="s">
        <v>8324</v>
      </c>
      <c r="C7675" s="367" t="s">
        <v>25444</v>
      </c>
      <c r="D7675" s="368" t="s">
        <v>25445</v>
      </c>
      <c r="E7675" s="367" t="s">
        <v>8574</v>
      </c>
      <c r="F7675" s="367" t="s">
        <v>9202</v>
      </c>
      <c r="G7675" s="367" t="s">
        <v>8515</v>
      </c>
    </row>
    <row r="7676" spans="1:7" ht="33.75">
      <c r="A7676" s="366" t="str">
        <f t="shared" si="119"/>
        <v>SINAPI 100768</v>
      </c>
      <c r="B7676" s="367" t="s">
        <v>8324</v>
      </c>
      <c r="C7676" s="367" t="s">
        <v>25446</v>
      </c>
      <c r="D7676" s="368" t="s">
        <v>25447</v>
      </c>
      <c r="E7676" s="367" t="s">
        <v>8574</v>
      </c>
      <c r="F7676" s="367" t="s">
        <v>25448</v>
      </c>
      <c r="G7676" s="367" t="s">
        <v>25449</v>
      </c>
    </row>
    <row r="7677" spans="1:7" ht="33.75">
      <c r="A7677" s="366" t="str">
        <f t="shared" si="119"/>
        <v>SINAPI 100769</v>
      </c>
      <c r="B7677" s="367" t="s">
        <v>8324</v>
      </c>
      <c r="C7677" s="367" t="s">
        <v>25450</v>
      </c>
      <c r="D7677" s="368" t="s">
        <v>25451</v>
      </c>
      <c r="E7677" s="367" t="s">
        <v>8574</v>
      </c>
      <c r="F7677" s="367" t="s">
        <v>11175</v>
      </c>
      <c r="G7677" s="367" t="s">
        <v>12836</v>
      </c>
    </row>
    <row r="7678" spans="1:7" ht="33.75">
      <c r="A7678" s="366" t="str">
        <f t="shared" si="119"/>
        <v>SINAPI 100770</v>
      </c>
      <c r="B7678" s="367" t="s">
        <v>8324</v>
      </c>
      <c r="C7678" s="367" t="s">
        <v>25452</v>
      </c>
      <c r="D7678" s="368" t="s">
        <v>25453</v>
      </c>
      <c r="E7678" s="367" t="s">
        <v>8574</v>
      </c>
      <c r="F7678" s="367" t="s">
        <v>9263</v>
      </c>
      <c r="G7678" s="367" t="s">
        <v>25454</v>
      </c>
    </row>
    <row r="7679" spans="1:7" ht="33.75">
      <c r="A7679" s="366" t="str">
        <f t="shared" si="119"/>
        <v>SINAPI 100771</v>
      </c>
      <c r="B7679" s="367" t="s">
        <v>8324</v>
      </c>
      <c r="C7679" s="367" t="s">
        <v>25455</v>
      </c>
      <c r="D7679" s="368" t="s">
        <v>25456</v>
      </c>
      <c r="E7679" s="367" t="s">
        <v>8574</v>
      </c>
      <c r="F7679" s="367" t="s">
        <v>11282</v>
      </c>
      <c r="G7679" s="367" t="s">
        <v>11186</v>
      </c>
    </row>
    <row r="7680" spans="1:7" ht="33.75">
      <c r="A7680" s="366" t="str">
        <f t="shared" si="119"/>
        <v>SINAPI 100772</v>
      </c>
      <c r="B7680" s="367" t="s">
        <v>8324</v>
      </c>
      <c r="C7680" s="367" t="s">
        <v>25457</v>
      </c>
      <c r="D7680" s="368" t="s">
        <v>25458</v>
      </c>
      <c r="E7680" s="367" t="s">
        <v>8574</v>
      </c>
      <c r="F7680" s="367" t="s">
        <v>20714</v>
      </c>
      <c r="G7680" s="367" t="s">
        <v>25459</v>
      </c>
    </row>
    <row r="7681" spans="1:7" ht="22.5">
      <c r="A7681" s="366" t="str">
        <f t="shared" si="119"/>
        <v>SINAPI 100773</v>
      </c>
      <c r="B7681" s="367" t="s">
        <v>8324</v>
      </c>
      <c r="C7681" s="367" t="s">
        <v>25460</v>
      </c>
      <c r="D7681" s="368" t="s">
        <v>25461</v>
      </c>
      <c r="E7681" s="367" t="s">
        <v>8574</v>
      </c>
      <c r="F7681" s="367" t="s">
        <v>11793</v>
      </c>
      <c r="G7681" s="367" t="s">
        <v>17916</v>
      </c>
    </row>
    <row r="7682" spans="1:7" ht="22.5">
      <c r="A7682" s="366" t="str">
        <f t="shared" si="119"/>
        <v>SINAPI 100774</v>
      </c>
      <c r="B7682" s="367" t="s">
        <v>8324</v>
      </c>
      <c r="C7682" s="367" t="s">
        <v>25462</v>
      </c>
      <c r="D7682" s="368" t="s">
        <v>25463</v>
      </c>
      <c r="E7682" s="367" t="s">
        <v>8574</v>
      </c>
      <c r="F7682" s="367" t="s">
        <v>20788</v>
      </c>
      <c r="G7682" s="367" t="s">
        <v>10759</v>
      </c>
    </row>
    <row r="7683" spans="1:7" ht="22.5">
      <c r="A7683" s="366" t="str">
        <f t="shared" si="119"/>
        <v>SINAPI 100775</v>
      </c>
      <c r="B7683" s="367" t="s">
        <v>8324</v>
      </c>
      <c r="C7683" s="367" t="s">
        <v>25464</v>
      </c>
      <c r="D7683" s="368" t="s">
        <v>25465</v>
      </c>
      <c r="E7683" s="367" t="s">
        <v>8574</v>
      </c>
      <c r="F7683" s="367" t="s">
        <v>9860</v>
      </c>
      <c r="G7683" s="367" t="s">
        <v>24705</v>
      </c>
    </row>
    <row r="7684" spans="1:7" ht="22.5">
      <c r="A7684" s="366" t="str">
        <f t="shared" si="119"/>
        <v>SINAPI 100776</v>
      </c>
      <c r="B7684" s="367" t="s">
        <v>8324</v>
      </c>
      <c r="C7684" s="367" t="s">
        <v>25466</v>
      </c>
      <c r="D7684" s="368" t="s">
        <v>25467</v>
      </c>
      <c r="E7684" s="367" t="s">
        <v>8574</v>
      </c>
      <c r="F7684" s="367" t="s">
        <v>11091</v>
      </c>
      <c r="G7684" s="367" t="s">
        <v>25468</v>
      </c>
    </row>
    <row r="7685" spans="1:7" ht="22.5">
      <c r="A7685" s="366" t="str">
        <f t="shared" si="119"/>
        <v>SINAPI 100777</v>
      </c>
      <c r="B7685" s="367" t="s">
        <v>8324</v>
      </c>
      <c r="C7685" s="367" t="s">
        <v>25469</v>
      </c>
      <c r="D7685" s="368" t="s">
        <v>25470</v>
      </c>
      <c r="E7685" s="367" t="s">
        <v>8574</v>
      </c>
      <c r="F7685" s="367" t="s">
        <v>10266</v>
      </c>
      <c r="G7685" s="367" t="s">
        <v>25471</v>
      </c>
    </row>
    <row r="7686" spans="1:7" ht="22.5">
      <c r="A7686" s="366" t="str">
        <f t="shared" si="119"/>
        <v>SINAPI 100778</v>
      </c>
      <c r="B7686" s="367" t="s">
        <v>8324</v>
      </c>
      <c r="C7686" s="367" t="s">
        <v>25472</v>
      </c>
      <c r="D7686" s="368" t="s">
        <v>25473</v>
      </c>
      <c r="E7686" s="367" t="s">
        <v>8574</v>
      </c>
      <c r="F7686" s="367" t="s">
        <v>17422</v>
      </c>
      <c r="G7686" s="367" t="s">
        <v>25474</v>
      </c>
    </row>
    <row r="7687" spans="1:7" ht="22.5">
      <c r="A7687" s="366" t="str">
        <f t="shared" ref="A7687:A7750" si="120">CONCATENAR</f>
        <v>SINAPI 98560</v>
      </c>
      <c r="B7687" s="367" t="s">
        <v>8324</v>
      </c>
      <c r="C7687" s="367" t="s">
        <v>25475</v>
      </c>
      <c r="D7687" s="368" t="s">
        <v>25476</v>
      </c>
      <c r="E7687" s="367" t="s">
        <v>8464</v>
      </c>
      <c r="F7687" s="367" t="s">
        <v>8467</v>
      </c>
      <c r="G7687" s="367" t="s">
        <v>10036</v>
      </c>
    </row>
    <row r="7688" spans="1:7" ht="22.5">
      <c r="A7688" s="366" t="str">
        <f t="shared" si="120"/>
        <v>SINAPI 98561</v>
      </c>
      <c r="B7688" s="367" t="s">
        <v>8324</v>
      </c>
      <c r="C7688" s="367" t="s">
        <v>25477</v>
      </c>
      <c r="D7688" s="368" t="s">
        <v>25478</v>
      </c>
      <c r="E7688" s="367" t="s">
        <v>8464</v>
      </c>
      <c r="F7688" s="367" t="s">
        <v>13745</v>
      </c>
      <c r="G7688" s="367" t="s">
        <v>25479</v>
      </c>
    </row>
    <row r="7689" spans="1:7" ht="22.5">
      <c r="A7689" s="366" t="str">
        <f t="shared" si="120"/>
        <v>SINAPI 98562</v>
      </c>
      <c r="B7689" s="367" t="s">
        <v>8324</v>
      </c>
      <c r="C7689" s="367" t="s">
        <v>25480</v>
      </c>
      <c r="D7689" s="368" t="s">
        <v>25481</v>
      </c>
      <c r="E7689" s="367" t="s">
        <v>8464</v>
      </c>
      <c r="F7689" s="367" t="s">
        <v>25482</v>
      </c>
      <c r="G7689" s="367" t="s">
        <v>25483</v>
      </c>
    </row>
    <row r="7690" spans="1:7">
      <c r="A7690" s="366" t="str">
        <f t="shared" si="120"/>
        <v>SINAPI 98555</v>
      </c>
      <c r="B7690" s="367" t="s">
        <v>8324</v>
      </c>
      <c r="C7690" s="367" t="s">
        <v>25484</v>
      </c>
      <c r="D7690" s="368" t="s">
        <v>25485</v>
      </c>
      <c r="E7690" s="367" t="s">
        <v>8464</v>
      </c>
      <c r="F7690" s="367" t="s">
        <v>15648</v>
      </c>
      <c r="G7690" s="367" t="s">
        <v>11421</v>
      </c>
    </row>
    <row r="7691" spans="1:7" ht="22.5">
      <c r="A7691" s="366" t="str">
        <f t="shared" si="120"/>
        <v>SINAPI 98556</v>
      </c>
      <c r="B7691" s="367" t="s">
        <v>8324</v>
      </c>
      <c r="C7691" s="367" t="s">
        <v>25486</v>
      </c>
      <c r="D7691" s="368" t="s">
        <v>25487</v>
      </c>
      <c r="E7691" s="367" t="s">
        <v>8464</v>
      </c>
      <c r="F7691" s="367" t="s">
        <v>25488</v>
      </c>
      <c r="G7691" s="367" t="s">
        <v>15129</v>
      </c>
    </row>
    <row r="7692" spans="1:7" ht="22.5">
      <c r="A7692" s="366" t="str">
        <f t="shared" si="120"/>
        <v>SINAPI 98558</v>
      </c>
      <c r="B7692" s="367" t="s">
        <v>8324</v>
      </c>
      <c r="C7692" s="367" t="s">
        <v>25489</v>
      </c>
      <c r="D7692" s="368" t="s">
        <v>25490</v>
      </c>
      <c r="E7692" s="367" t="s">
        <v>8327</v>
      </c>
      <c r="F7692" s="367" t="s">
        <v>11900</v>
      </c>
      <c r="G7692" s="367" t="s">
        <v>25491</v>
      </c>
    </row>
    <row r="7693" spans="1:7">
      <c r="A7693" s="366" t="str">
        <f t="shared" si="120"/>
        <v>SINAPI 98559</v>
      </c>
      <c r="B7693" s="367" t="s">
        <v>8324</v>
      </c>
      <c r="C7693" s="367" t="s">
        <v>25492</v>
      </c>
      <c r="D7693" s="368" t="s">
        <v>25493</v>
      </c>
      <c r="E7693" s="367" t="s">
        <v>8523</v>
      </c>
      <c r="F7693" s="367" t="s">
        <v>20824</v>
      </c>
      <c r="G7693" s="367" t="s">
        <v>14086</v>
      </c>
    </row>
    <row r="7694" spans="1:7" ht="22.5">
      <c r="A7694" s="366" t="str">
        <f t="shared" si="120"/>
        <v>SINAPI 98546</v>
      </c>
      <c r="B7694" s="367" t="s">
        <v>8324</v>
      </c>
      <c r="C7694" s="367" t="s">
        <v>25494</v>
      </c>
      <c r="D7694" s="368" t="s">
        <v>25495</v>
      </c>
      <c r="E7694" s="367" t="s">
        <v>8464</v>
      </c>
      <c r="F7694" s="367" t="s">
        <v>23825</v>
      </c>
      <c r="G7694" s="367" t="s">
        <v>25496</v>
      </c>
    </row>
    <row r="7695" spans="1:7" ht="22.5">
      <c r="A7695" s="366" t="str">
        <f t="shared" si="120"/>
        <v>SINAPI 98547</v>
      </c>
      <c r="B7695" s="367" t="s">
        <v>8324</v>
      </c>
      <c r="C7695" s="367" t="s">
        <v>25497</v>
      </c>
      <c r="D7695" s="368" t="s">
        <v>25498</v>
      </c>
      <c r="E7695" s="367" t="s">
        <v>8464</v>
      </c>
      <c r="F7695" s="367" t="s">
        <v>25499</v>
      </c>
      <c r="G7695" s="367" t="s">
        <v>25500</v>
      </c>
    </row>
    <row r="7696" spans="1:7">
      <c r="A7696" s="366" t="str">
        <f t="shared" si="120"/>
        <v>SINAPI 98553</v>
      </c>
      <c r="B7696" s="367" t="s">
        <v>8324</v>
      </c>
      <c r="C7696" s="367" t="s">
        <v>25501</v>
      </c>
      <c r="D7696" s="368" t="s">
        <v>25502</v>
      </c>
      <c r="E7696" s="367" t="s">
        <v>8464</v>
      </c>
      <c r="F7696" s="367" t="s">
        <v>25503</v>
      </c>
      <c r="G7696" s="367" t="s">
        <v>25504</v>
      </c>
    </row>
    <row r="7697" spans="1:7">
      <c r="A7697" s="366" t="str">
        <f t="shared" si="120"/>
        <v>SINAPI 98554</v>
      </c>
      <c r="B7697" s="367" t="s">
        <v>8324</v>
      </c>
      <c r="C7697" s="367" t="s">
        <v>25505</v>
      </c>
      <c r="D7697" s="368" t="s">
        <v>25506</v>
      </c>
      <c r="E7697" s="367" t="s">
        <v>8464</v>
      </c>
      <c r="F7697" s="367" t="s">
        <v>25507</v>
      </c>
      <c r="G7697" s="367" t="s">
        <v>25508</v>
      </c>
    </row>
    <row r="7698" spans="1:7">
      <c r="A7698" s="366" t="str">
        <f t="shared" si="120"/>
        <v>SINAPI 98557</v>
      </c>
      <c r="B7698" s="367" t="s">
        <v>8324</v>
      </c>
      <c r="C7698" s="367" t="s">
        <v>25509</v>
      </c>
      <c r="D7698" s="368" t="s">
        <v>25510</v>
      </c>
      <c r="E7698" s="367" t="s">
        <v>8464</v>
      </c>
      <c r="F7698" s="367" t="s">
        <v>25511</v>
      </c>
      <c r="G7698" s="367" t="s">
        <v>15480</v>
      </c>
    </row>
    <row r="7699" spans="1:7" ht="22.5">
      <c r="A7699" s="366" t="str">
        <f t="shared" si="120"/>
        <v>SINAPI 98563</v>
      </c>
      <c r="B7699" s="367" t="s">
        <v>8324</v>
      </c>
      <c r="C7699" s="367" t="s">
        <v>25512</v>
      </c>
      <c r="D7699" s="368" t="s">
        <v>25513</v>
      </c>
      <c r="E7699" s="367" t="s">
        <v>8464</v>
      </c>
      <c r="F7699" s="367" t="s">
        <v>25514</v>
      </c>
      <c r="G7699" s="367" t="s">
        <v>25515</v>
      </c>
    </row>
    <row r="7700" spans="1:7" ht="22.5">
      <c r="A7700" s="366" t="str">
        <f t="shared" si="120"/>
        <v>SINAPI 98564</v>
      </c>
      <c r="B7700" s="367" t="s">
        <v>8324</v>
      </c>
      <c r="C7700" s="367" t="s">
        <v>25516</v>
      </c>
      <c r="D7700" s="368" t="s">
        <v>25517</v>
      </c>
      <c r="E7700" s="367" t="s">
        <v>8464</v>
      </c>
      <c r="F7700" s="367" t="s">
        <v>15024</v>
      </c>
      <c r="G7700" s="367" t="s">
        <v>25518</v>
      </c>
    </row>
    <row r="7701" spans="1:7" ht="22.5">
      <c r="A7701" s="366" t="str">
        <f t="shared" si="120"/>
        <v>SINAPI 98565</v>
      </c>
      <c r="B7701" s="367" t="s">
        <v>8324</v>
      </c>
      <c r="C7701" s="367" t="s">
        <v>25519</v>
      </c>
      <c r="D7701" s="368" t="s">
        <v>25520</v>
      </c>
      <c r="E7701" s="367" t="s">
        <v>8464</v>
      </c>
      <c r="F7701" s="367" t="s">
        <v>25521</v>
      </c>
      <c r="G7701" s="367" t="s">
        <v>25522</v>
      </c>
    </row>
    <row r="7702" spans="1:7" ht="22.5">
      <c r="A7702" s="366" t="str">
        <f t="shared" si="120"/>
        <v>SINAPI 98566</v>
      </c>
      <c r="B7702" s="367" t="s">
        <v>8324</v>
      </c>
      <c r="C7702" s="367" t="s">
        <v>25523</v>
      </c>
      <c r="D7702" s="368" t="s">
        <v>25524</v>
      </c>
      <c r="E7702" s="367" t="s">
        <v>8464</v>
      </c>
      <c r="F7702" s="367" t="s">
        <v>17626</v>
      </c>
      <c r="G7702" s="367" t="s">
        <v>25525</v>
      </c>
    </row>
    <row r="7703" spans="1:7" ht="22.5">
      <c r="A7703" s="366" t="str">
        <f t="shared" si="120"/>
        <v>SINAPI 98567</v>
      </c>
      <c r="B7703" s="367" t="s">
        <v>8324</v>
      </c>
      <c r="C7703" s="367" t="s">
        <v>25526</v>
      </c>
      <c r="D7703" s="368" t="s">
        <v>25527</v>
      </c>
      <c r="E7703" s="367" t="s">
        <v>8464</v>
      </c>
      <c r="F7703" s="367" t="s">
        <v>25528</v>
      </c>
      <c r="G7703" s="367" t="s">
        <v>24133</v>
      </c>
    </row>
    <row r="7704" spans="1:7" ht="22.5">
      <c r="A7704" s="366" t="str">
        <f t="shared" si="120"/>
        <v>SINAPI 98568</v>
      </c>
      <c r="B7704" s="367" t="s">
        <v>8324</v>
      </c>
      <c r="C7704" s="367" t="s">
        <v>25529</v>
      </c>
      <c r="D7704" s="368" t="s">
        <v>25530</v>
      </c>
      <c r="E7704" s="367" t="s">
        <v>8464</v>
      </c>
      <c r="F7704" s="367" t="s">
        <v>25531</v>
      </c>
      <c r="G7704" s="367" t="s">
        <v>25532</v>
      </c>
    </row>
    <row r="7705" spans="1:7" ht="22.5">
      <c r="A7705" s="366" t="str">
        <f t="shared" si="120"/>
        <v>SINAPI 98569</v>
      </c>
      <c r="B7705" s="367" t="s">
        <v>8324</v>
      </c>
      <c r="C7705" s="367" t="s">
        <v>25533</v>
      </c>
      <c r="D7705" s="368" t="s">
        <v>25534</v>
      </c>
      <c r="E7705" s="367" t="s">
        <v>8464</v>
      </c>
      <c r="F7705" s="367" t="s">
        <v>25535</v>
      </c>
      <c r="G7705" s="367" t="s">
        <v>25536</v>
      </c>
    </row>
    <row r="7706" spans="1:7" ht="22.5">
      <c r="A7706" s="366" t="str">
        <f t="shared" si="120"/>
        <v>SINAPI 98570</v>
      </c>
      <c r="B7706" s="367" t="s">
        <v>8324</v>
      </c>
      <c r="C7706" s="367" t="s">
        <v>25537</v>
      </c>
      <c r="D7706" s="368" t="s">
        <v>25538</v>
      </c>
      <c r="E7706" s="367" t="s">
        <v>8464</v>
      </c>
      <c r="F7706" s="367" t="s">
        <v>25539</v>
      </c>
      <c r="G7706" s="367" t="s">
        <v>25540</v>
      </c>
    </row>
    <row r="7707" spans="1:7">
      <c r="A7707" s="366" t="str">
        <f t="shared" si="120"/>
        <v>SINAPI 98571</v>
      </c>
      <c r="B7707" s="367" t="s">
        <v>8324</v>
      </c>
      <c r="C7707" s="367" t="s">
        <v>25541</v>
      </c>
      <c r="D7707" s="368" t="s">
        <v>25542</v>
      </c>
      <c r="E7707" s="367" t="s">
        <v>8464</v>
      </c>
      <c r="F7707" s="367" t="s">
        <v>25543</v>
      </c>
      <c r="G7707" s="367" t="s">
        <v>9340</v>
      </c>
    </row>
    <row r="7708" spans="1:7">
      <c r="A7708" s="366" t="str">
        <f t="shared" si="120"/>
        <v>SINAPI 98572</v>
      </c>
      <c r="B7708" s="367" t="s">
        <v>8324</v>
      </c>
      <c r="C7708" s="367" t="s">
        <v>25544</v>
      </c>
      <c r="D7708" s="368" t="s">
        <v>25545</v>
      </c>
      <c r="E7708" s="367" t="s">
        <v>8464</v>
      </c>
      <c r="F7708" s="367" t="s">
        <v>16779</v>
      </c>
      <c r="G7708" s="367" t="s">
        <v>16435</v>
      </c>
    </row>
    <row r="7709" spans="1:7">
      <c r="A7709" s="366" t="str">
        <f t="shared" si="120"/>
        <v>SINAPI 98573</v>
      </c>
      <c r="B7709" s="367" t="s">
        <v>8324</v>
      </c>
      <c r="C7709" s="367" t="s">
        <v>25546</v>
      </c>
      <c r="D7709" s="368" t="s">
        <v>25547</v>
      </c>
      <c r="E7709" s="367" t="s">
        <v>8464</v>
      </c>
      <c r="F7709" s="367" t="s">
        <v>25548</v>
      </c>
      <c r="G7709" s="367" t="s">
        <v>25549</v>
      </c>
    </row>
    <row r="7710" spans="1:7" ht="22.5">
      <c r="A7710" s="366" t="str">
        <f t="shared" si="120"/>
        <v>SINAPI 91831</v>
      </c>
      <c r="B7710" s="367" t="s">
        <v>8324</v>
      </c>
      <c r="C7710" s="367" t="s">
        <v>25550</v>
      </c>
      <c r="D7710" s="368" t="s">
        <v>25551</v>
      </c>
      <c r="E7710" s="367" t="s">
        <v>8523</v>
      </c>
      <c r="F7710" s="367" t="s">
        <v>13161</v>
      </c>
      <c r="G7710" s="367" t="s">
        <v>10742</v>
      </c>
    </row>
    <row r="7711" spans="1:7" ht="22.5">
      <c r="A7711" s="366" t="str">
        <f t="shared" si="120"/>
        <v>SINAPI 91833</v>
      </c>
      <c r="B7711" s="367" t="s">
        <v>8324</v>
      </c>
      <c r="C7711" s="367" t="s">
        <v>25552</v>
      </c>
      <c r="D7711" s="368" t="s">
        <v>25553</v>
      </c>
      <c r="E7711" s="367" t="s">
        <v>8523</v>
      </c>
      <c r="F7711" s="367" t="s">
        <v>8671</v>
      </c>
      <c r="G7711" s="367" t="s">
        <v>14956</v>
      </c>
    </row>
    <row r="7712" spans="1:7" ht="22.5">
      <c r="A7712" s="366" t="str">
        <f t="shared" si="120"/>
        <v>SINAPI 91834</v>
      </c>
      <c r="B7712" s="367" t="s">
        <v>8324</v>
      </c>
      <c r="C7712" s="367" t="s">
        <v>25554</v>
      </c>
      <c r="D7712" s="368" t="s">
        <v>25555</v>
      </c>
      <c r="E7712" s="367" t="s">
        <v>8523</v>
      </c>
      <c r="F7712" s="367" t="s">
        <v>11237</v>
      </c>
      <c r="G7712" s="367" t="s">
        <v>16907</v>
      </c>
    </row>
    <row r="7713" spans="1:7" ht="22.5">
      <c r="A7713" s="366" t="str">
        <f t="shared" si="120"/>
        <v>SINAPI 91835</v>
      </c>
      <c r="B7713" s="367" t="s">
        <v>8324</v>
      </c>
      <c r="C7713" s="367" t="s">
        <v>25556</v>
      </c>
      <c r="D7713" s="368" t="s">
        <v>25557</v>
      </c>
      <c r="E7713" s="367" t="s">
        <v>8523</v>
      </c>
      <c r="F7713" s="367" t="s">
        <v>9008</v>
      </c>
      <c r="G7713" s="367" t="s">
        <v>10764</v>
      </c>
    </row>
    <row r="7714" spans="1:7" ht="22.5">
      <c r="A7714" s="366" t="str">
        <f t="shared" si="120"/>
        <v>SINAPI 91836</v>
      </c>
      <c r="B7714" s="367" t="s">
        <v>8324</v>
      </c>
      <c r="C7714" s="367" t="s">
        <v>25558</v>
      </c>
      <c r="D7714" s="368" t="s">
        <v>25559</v>
      </c>
      <c r="E7714" s="367" t="s">
        <v>8523</v>
      </c>
      <c r="F7714" s="367" t="s">
        <v>11147</v>
      </c>
      <c r="G7714" s="367" t="s">
        <v>13965</v>
      </c>
    </row>
    <row r="7715" spans="1:7" ht="22.5">
      <c r="A7715" s="366" t="str">
        <f t="shared" si="120"/>
        <v>SINAPI 91837</v>
      </c>
      <c r="B7715" s="367" t="s">
        <v>8324</v>
      </c>
      <c r="C7715" s="367" t="s">
        <v>25560</v>
      </c>
      <c r="D7715" s="368" t="s">
        <v>25561</v>
      </c>
      <c r="E7715" s="367" t="s">
        <v>8523</v>
      </c>
      <c r="F7715" s="367" t="s">
        <v>14797</v>
      </c>
      <c r="G7715" s="367" t="s">
        <v>25562</v>
      </c>
    </row>
    <row r="7716" spans="1:7" ht="22.5">
      <c r="A7716" s="366" t="str">
        <f t="shared" si="120"/>
        <v>SINAPI 91839</v>
      </c>
      <c r="B7716" s="367" t="s">
        <v>8324</v>
      </c>
      <c r="C7716" s="367" t="s">
        <v>25563</v>
      </c>
      <c r="D7716" s="368" t="s">
        <v>25564</v>
      </c>
      <c r="E7716" s="367" t="s">
        <v>8523</v>
      </c>
      <c r="F7716" s="367" t="s">
        <v>14020</v>
      </c>
      <c r="G7716" s="367" t="s">
        <v>10560</v>
      </c>
    </row>
    <row r="7717" spans="1:7" ht="22.5">
      <c r="A7717" s="366" t="str">
        <f t="shared" si="120"/>
        <v>SINAPI 91840</v>
      </c>
      <c r="B7717" s="367" t="s">
        <v>8324</v>
      </c>
      <c r="C7717" s="367" t="s">
        <v>25565</v>
      </c>
      <c r="D7717" s="368" t="s">
        <v>25566</v>
      </c>
      <c r="E7717" s="367" t="s">
        <v>8523</v>
      </c>
      <c r="F7717" s="367" t="s">
        <v>11183</v>
      </c>
      <c r="G7717" s="367" t="s">
        <v>15438</v>
      </c>
    </row>
    <row r="7718" spans="1:7" ht="22.5">
      <c r="A7718" s="366" t="str">
        <f t="shared" si="120"/>
        <v>SINAPI 91841</v>
      </c>
      <c r="B7718" s="367" t="s">
        <v>8324</v>
      </c>
      <c r="C7718" s="367" t="s">
        <v>25567</v>
      </c>
      <c r="D7718" s="368" t="s">
        <v>25568</v>
      </c>
      <c r="E7718" s="367" t="s">
        <v>8523</v>
      </c>
      <c r="F7718" s="367" t="s">
        <v>25569</v>
      </c>
      <c r="G7718" s="367" t="s">
        <v>25570</v>
      </c>
    </row>
    <row r="7719" spans="1:7" ht="22.5">
      <c r="A7719" s="366" t="str">
        <f t="shared" si="120"/>
        <v>SINAPI 91842</v>
      </c>
      <c r="B7719" s="367" t="s">
        <v>8324</v>
      </c>
      <c r="C7719" s="367" t="s">
        <v>25571</v>
      </c>
      <c r="D7719" s="368" t="s">
        <v>25572</v>
      </c>
      <c r="E7719" s="367" t="s">
        <v>8523</v>
      </c>
      <c r="F7719" s="367" t="s">
        <v>15465</v>
      </c>
      <c r="G7719" s="367" t="s">
        <v>11798</v>
      </c>
    </row>
    <row r="7720" spans="1:7" ht="22.5">
      <c r="A7720" s="366" t="str">
        <f t="shared" si="120"/>
        <v>SINAPI 91843</v>
      </c>
      <c r="B7720" s="367" t="s">
        <v>8324</v>
      </c>
      <c r="C7720" s="367" t="s">
        <v>25573</v>
      </c>
      <c r="D7720" s="368" t="s">
        <v>25574</v>
      </c>
      <c r="E7720" s="367" t="s">
        <v>8523</v>
      </c>
      <c r="F7720" s="367" t="s">
        <v>25575</v>
      </c>
      <c r="G7720" s="367" t="s">
        <v>8694</v>
      </c>
    </row>
    <row r="7721" spans="1:7" ht="22.5">
      <c r="A7721" s="366" t="str">
        <f t="shared" si="120"/>
        <v>SINAPI 91844</v>
      </c>
      <c r="B7721" s="367" t="s">
        <v>8324</v>
      </c>
      <c r="C7721" s="367" t="s">
        <v>25576</v>
      </c>
      <c r="D7721" s="368" t="s">
        <v>25577</v>
      </c>
      <c r="E7721" s="367" t="s">
        <v>8523</v>
      </c>
      <c r="F7721" s="367" t="s">
        <v>10096</v>
      </c>
      <c r="G7721" s="367" t="s">
        <v>10058</v>
      </c>
    </row>
    <row r="7722" spans="1:7" ht="22.5">
      <c r="A7722" s="366" t="str">
        <f t="shared" si="120"/>
        <v>SINAPI 91845</v>
      </c>
      <c r="B7722" s="367" t="s">
        <v>8324</v>
      </c>
      <c r="C7722" s="367" t="s">
        <v>25578</v>
      </c>
      <c r="D7722" s="368" t="s">
        <v>25579</v>
      </c>
      <c r="E7722" s="367" t="s">
        <v>8523</v>
      </c>
      <c r="F7722" s="367" t="s">
        <v>8667</v>
      </c>
      <c r="G7722" s="367" t="s">
        <v>16691</v>
      </c>
    </row>
    <row r="7723" spans="1:7" ht="22.5">
      <c r="A7723" s="366" t="str">
        <f t="shared" si="120"/>
        <v>SINAPI 91846</v>
      </c>
      <c r="B7723" s="367" t="s">
        <v>8324</v>
      </c>
      <c r="C7723" s="367" t="s">
        <v>25580</v>
      </c>
      <c r="D7723" s="368" t="s">
        <v>25581</v>
      </c>
      <c r="E7723" s="367" t="s">
        <v>8523</v>
      </c>
      <c r="F7723" s="367" t="s">
        <v>25582</v>
      </c>
      <c r="G7723" s="367" t="s">
        <v>25583</v>
      </c>
    </row>
    <row r="7724" spans="1:7" ht="22.5">
      <c r="A7724" s="366" t="str">
        <f t="shared" si="120"/>
        <v>SINAPI 91847</v>
      </c>
      <c r="B7724" s="367" t="s">
        <v>8324</v>
      </c>
      <c r="C7724" s="367" t="s">
        <v>25584</v>
      </c>
      <c r="D7724" s="368" t="s">
        <v>25585</v>
      </c>
      <c r="E7724" s="367" t="s">
        <v>8523</v>
      </c>
      <c r="F7724" s="367" t="s">
        <v>10064</v>
      </c>
      <c r="G7724" s="367" t="s">
        <v>12832</v>
      </c>
    </row>
    <row r="7725" spans="1:7" ht="22.5">
      <c r="A7725" s="366" t="str">
        <f t="shared" si="120"/>
        <v>SINAPI 91849</v>
      </c>
      <c r="B7725" s="367" t="s">
        <v>8324</v>
      </c>
      <c r="C7725" s="367" t="s">
        <v>25586</v>
      </c>
      <c r="D7725" s="368" t="s">
        <v>25587</v>
      </c>
      <c r="E7725" s="367" t="s">
        <v>8523</v>
      </c>
      <c r="F7725" s="367" t="s">
        <v>24632</v>
      </c>
      <c r="G7725" s="367" t="s">
        <v>25588</v>
      </c>
    </row>
    <row r="7726" spans="1:7" ht="22.5">
      <c r="A7726" s="366" t="str">
        <f t="shared" si="120"/>
        <v>SINAPI 91850</v>
      </c>
      <c r="B7726" s="367" t="s">
        <v>8324</v>
      </c>
      <c r="C7726" s="367" t="s">
        <v>25589</v>
      </c>
      <c r="D7726" s="368" t="s">
        <v>25590</v>
      </c>
      <c r="E7726" s="367" t="s">
        <v>8523</v>
      </c>
      <c r="F7726" s="367" t="s">
        <v>14111</v>
      </c>
      <c r="G7726" s="367" t="s">
        <v>17847</v>
      </c>
    </row>
    <row r="7727" spans="1:7" ht="22.5">
      <c r="A7727" s="366" t="str">
        <f t="shared" si="120"/>
        <v>SINAPI 91851</v>
      </c>
      <c r="B7727" s="367" t="s">
        <v>8324</v>
      </c>
      <c r="C7727" s="367" t="s">
        <v>25591</v>
      </c>
      <c r="D7727" s="368" t="s">
        <v>25592</v>
      </c>
      <c r="E7727" s="367" t="s">
        <v>8523</v>
      </c>
      <c r="F7727" s="367" t="s">
        <v>13995</v>
      </c>
      <c r="G7727" s="367" t="s">
        <v>25593</v>
      </c>
    </row>
    <row r="7728" spans="1:7" ht="22.5">
      <c r="A7728" s="366" t="str">
        <f t="shared" si="120"/>
        <v>SINAPI 91852</v>
      </c>
      <c r="B7728" s="367" t="s">
        <v>8324</v>
      </c>
      <c r="C7728" s="367" t="s">
        <v>25594</v>
      </c>
      <c r="D7728" s="368" t="s">
        <v>25595</v>
      </c>
      <c r="E7728" s="367" t="s">
        <v>8523</v>
      </c>
      <c r="F7728" s="367" t="s">
        <v>24669</v>
      </c>
      <c r="G7728" s="367" t="s">
        <v>24645</v>
      </c>
    </row>
    <row r="7729" spans="1:7" ht="22.5">
      <c r="A7729" s="366" t="str">
        <f t="shared" si="120"/>
        <v>SINAPI 91853</v>
      </c>
      <c r="B7729" s="367" t="s">
        <v>8324</v>
      </c>
      <c r="C7729" s="367" t="s">
        <v>25596</v>
      </c>
      <c r="D7729" s="368" t="s">
        <v>25597</v>
      </c>
      <c r="E7729" s="367" t="s">
        <v>8523</v>
      </c>
      <c r="F7729" s="367" t="s">
        <v>9020</v>
      </c>
      <c r="G7729" s="367" t="s">
        <v>25588</v>
      </c>
    </row>
    <row r="7730" spans="1:7" ht="22.5">
      <c r="A7730" s="366" t="str">
        <f t="shared" si="120"/>
        <v>SINAPI 91854</v>
      </c>
      <c r="B7730" s="367" t="s">
        <v>8324</v>
      </c>
      <c r="C7730" s="367" t="s">
        <v>25598</v>
      </c>
      <c r="D7730" s="368" t="s">
        <v>25599</v>
      </c>
      <c r="E7730" s="367" t="s">
        <v>8523</v>
      </c>
      <c r="F7730" s="367" t="s">
        <v>25600</v>
      </c>
      <c r="G7730" s="367" t="s">
        <v>14997</v>
      </c>
    </row>
    <row r="7731" spans="1:7" ht="22.5">
      <c r="A7731" s="366" t="str">
        <f t="shared" si="120"/>
        <v>SINAPI 91855</v>
      </c>
      <c r="B7731" s="367" t="s">
        <v>8324</v>
      </c>
      <c r="C7731" s="367" t="s">
        <v>25601</v>
      </c>
      <c r="D7731" s="368" t="s">
        <v>25602</v>
      </c>
      <c r="E7731" s="367" t="s">
        <v>8523</v>
      </c>
      <c r="F7731" s="367" t="s">
        <v>24891</v>
      </c>
      <c r="G7731" s="367" t="s">
        <v>25603</v>
      </c>
    </row>
    <row r="7732" spans="1:7" ht="22.5">
      <c r="A7732" s="366" t="str">
        <f t="shared" si="120"/>
        <v>SINAPI 91856</v>
      </c>
      <c r="B7732" s="367" t="s">
        <v>8324</v>
      </c>
      <c r="C7732" s="367" t="s">
        <v>25604</v>
      </c>
      <c r="D7732" s="368" t="s">
        <v>25605</v>
      </c>
      <c r="E7732" s="367" t="s">
        <v>8523</v>
      </c>
      <c r="F7732" s="367" t="s">
        <v>15805</v>
      </c>
      <c r="G7732" s="367" t="s">
        <v>25606</v>
      </c>
    </row>
    <row r="7733" spans="1:7" ht="22.5">
      <c r="A7733" s="366" t="str">
        <f t="shared" si="120"/>
        <v>SINAPI 91857</v>
      </c>
      <c r="B7733" s="367" t="s">
        <v>8324</v>
      </c>
      <c r="C7733" s="367" t="s">
        <v>25607</v>
      </c>
      <c r="D7733" s="368" t="s">
        <v>25608</v>
      </c>
      <c r="E7733" s="367" t="s">
        <v>8523</v>
      </c>
      <c r="F7733" s="367" t="s">
        <v>25609</v>
      </c>
      <c r="G7733" s="367" t="s">
        <v>17147</v>
      </c>
    </row>
    <row r="7734" spans="1:7" ht="22.5">
      <c r="A7734" s="366" t="str">
        <f t="shared" si="120"/>
        <v>SINAPI 91859</v>
      </c>
      <c r="B7734" s="367" t="s">
        <v>8324</v>
      </c>
      <c r="C7734" s="367" t="s">
        <v>25610</v>
      </c>
      <c r="D7734" s="368" t="s">
        <v>25611</v>
      </c>
      <c r="E7734" s="367" t="s">
        <v>8523</v>
      </c>
      <c r="F7734" s="367" t="s">
        <v>13980</v>
      </c>
      <c r="G7734" s="367" t="s">
        <v>13332</v>
      </c>
    </row>
    <row r="7735" spans="1:7" ht="22.5">
      <c r="A7735" s="366" t="str">
        <f t="shared" si="120"/>
        <v>SINAPI 91860</v>
      </c>
      <c r="B7735" s="367" t="s">
        <v>8324</v>
      </c>
      <c r="C7735" s="367" t="s">
        <v>25612</v>
      </c>
      <c r="D7735" s="368" t="s">
        <v>25613</v>
      </c>
      <c r="E7735" s="367" t="s">
        <v>8523</v>
      </c>
      <c r="F7735" s="367" t="s">
        <v>25614</v>
      </c>
      <c r="G7735" s="367" t="s">
        <v>8980</v>
      </c>
    </row>
    <row r="7736" spans="1:7" ht="22.5">
      <c r="A7736" s="366" t="str">
        <f t="shared" si="120"/>
        <v>SINAPI 91861</v>
      </c>
      <c r="B7736" s="367" t="s">
        <v>8324</v>
      </c>
      <c r="C7736" s="367" t="s">
        <v>25615</v>
      </c>
      <c r="D7736" s="368" t="s">
        <v>25616</v>
      </c>
      <c r="E7736" s="367" t="s">
        <v>8523</v>
      </c>
      <c r="F7736" s="367" t="s">
        <v>10636</v>
      </c>
      <c r="G7736" s="367" t="s">
        <v>25617</v>
      </c>
    </row>
    <row r="7737" spans="1:7" ht="22.5">
      <c r="A7737" s="366" t="str">
        <f t="shared" si="120"/>
        <v>SINAPI 91862</v>
      </c>
      <c r="B7737" s="367" t="s">
        <v>8324</v>
      </c>
      <c r="C7737" s="367" t="s">
        <v>25618</v>
      </c>
      <c r="D7737" s="368" t="s">
        <v>25619</v>
      </c>
      <c r="E7737" s="367" t="s">
        <v>8523</v>
      </c>
      <c r="F7737" s="367" t="s">
        <v>16352</v>
      </c>
      <c r="G7737" s="367" t="s">
        <v>25620</v>
      </c>
    </row>
    <row r="7738" spans="1:7" ht="22.5">
      <c r="A7738" s="366" t="str">
        <f t="shared" si="120"/>
        <v>SINAPI 91863</v>
      </c>
      <c r="B7738" s="367" t="s">
        <v>8324</v>
      </c>
      <c r="C7738" s="367" t="s">
        <v>25621</v>
      </c>
      <c r="D7738" s="368" t="s">
        <v>25622</v>
      </c>
      <c r="E7738" s="367" t="s">
        <v>8523</v>
      </c>
      <c r="F7738" s="367" t="s">
        <v>18894</v>
      </c>
      <c r="G7738" s="367" t="s">
        <v>25603</v>
      </c>
    </row>
    <row r="7739" spans="1:7" ht="22.5">
      <c r="A7739" s="366" t="str">
        <f t="shared" si="120"/>
        <v>SINAPI 91864</v>
      </c>
      <c r="B7739" s="367" t="s">
        <v>8324</v>
      </c>
      <c r="C7739" s="367" t="s">
        <v>25623</v>
      </c>
      <c r="D7739" s="368" t="s">
        <v>25624</v>
      </c>
      <c r="E7739" s="367" t="s">
        <v>8523</v>
      </c>
      <c r="F7739" s="367" t="s">
        <v>20505</v>
      </c>
      <c r="G7739" s="367" t="s">
        <v>25625</v>
      </c>
    </row>
    <row r="7740" spans="1:7" ht="22.5">
      <c r="A7740" s="366" t="str">
        <f t="shared" si="120"/>
        <v>SINAPI 91865</v>
      </c>
      <c r="B7740" s="367" t="s">
        <v>8324</v>
      </c>
      <c r="C7740" s="367" t="s">
        <v>25626</v>
      </c>
      <c r="D7740" s="368" t="s">
        <v>25627</v>
      </c>
      <c r="E7740" s="367" t="s">
        <v>8523</v>
      </c>
      <c r="F7740" s="367" t="s">
        <v>25628</v>
      </c>
      <c r="G7740" s="367" t="s">
        <v>8749</v>
      </c>
    </row>
    <row r="7741" spans="1:7" ht="22.5">
      <c r="A7741" s="366" t="str">
        <f t="shared" si="120"/>
        <v>SINAPI 91866</v>
      </c>
      <c r="B7741" s="367" t="s">
        <v>8324</v>
      </c>
      <c r="C7741" s="367" t="s">
        <v>25629</v>
      </c>
      <c r="D7741" s="368" t="s">
        <v>25630</v>
      </c>
      <c r="E7741" s="367" t="s">
        <v>8523</v>
      </c>
      <c r="F7741" s="367" t="s">
        <v>10058</v>
      </c>
      <c r="G7741" s="367" t="s">
        <v>14043</v>
      </c>
    </row>
    <row r="7742" spans="1:7" ht="22.5">
      <c r="A7742" s="366" t="str">
        <f t="shared" si="120"/>
        <v>SINAPI 91867</v>
      </c>
      <c r="B7742" s="367" t="s">
        <v>8324</v>
      </c>
      <c r="C7742" s="367" t="s">
        <v>25631</v>
      </c>
      <c r="D7742" s="368" t="s">
        <v>25632</v>
      </c>
      <c r="E7742" s="367" t="s">
        <v>8523</v>
      </c>
      <c r="F7742" s="367" t="s">
        <v>11145</v>
      </c>
      <c r="G7742" s="367" t="s">
        <v>10183</v>
      </c>
    </row>
    <row r="7743" spans="1:7" ht="22.5">
      <c r="A7743" s="366" t="str">
        <f t="shared" si="120"/>
        <v>SINAPI 91868</v>
      </c>
      <c r="B7743" s="367" t="s">
        <v>8324</v>
      </c>
      <c r="C7743" s="367" t="s">
        <v>25633</v>
      </c>
      <c r="D7743" s="368" t="s">
        <v>25634</v>
      </c>
      <c r="E7743" s="367" t="s">
        <v>8523</v>
      </c>
      <c r="F7743" s="367" t="s">
        <v>25635</v>
      </c>
      <c r="G7743" s="367" t="s">
        <v>25437</v>
      </c>
    </row>
    <row r="7744" spans="1:7" ht="22.5">
      <c r="A7744" s="366" t="str">
        <f t="shared" si="120"/>
        <v>SINAPI 91869</v>
      </c>
      <c r="B7744" s="367" t="s">
        <v>8324</v>
      </c>
      <c r="C7744" s="367" t="s">
        <v>25636</v>
      </c>
      <c r="D7744" s="368" t="s">
        <v>25637</v>
      </c>
      <c r="E7744" s="367" t="s">
        <v>8523</v>
      </c>
      <c r="F7744" s="367" t="s">
        <v>10268</v>
      </c>
      <c r="G7744" s="367" t="s">
        <v>25638</v>
      </c>
    </row>
    <row r="7745" spans="1:7" ht="22.5">
      <c r="A7745" s="366" t="str">
        <f t="shared" si="120"/>
        <v>SINAPI 91870</v>
      </c>
      <c r="B7745" s="367" t="s">
        <v>8324</v>
      </c>
      <c r="C7745" s="367" t="s">
        <v>25639</v>
      </c>
      <c r="D7745" s="368" t="s">
        <v>25640</v>
      </c>
      <c r="E7745" s="367" t="s">
        <v>8523</v>
      </c>
      <c r="F7745" s="367" t="s">
        <v>10147</v>
      </c>
      <c r="G7745" s="367" t="s">
        <v>24835</v>
      </c>
    </row>
    <row r="7746" spans="1:7" ht="22.5">
      <c r="A7746" s="366" t="str">
        <f t="shared" si="120"/>
        <v>SINAPI 91871</v>
      </c>
      <c r="B7746" s="367" t="s">
        <v>8324</v>
      </c>
      <c r="C7746" s="367" t="s">
        <v>25641</v>
      </c>
      <c r="D7746" s="368" t="s">
        <v>25642</v>
      </c>
      <c r="E7746" s="367" t="s">
        <v>8523</v>
      </c>
      <c r="F7746" s="367" t="s">
        <v>24682</v>
      </c>
      <c r="G7746" s="367" t="s">
        <v>25643</v>
      </c>
    </row>
    <row r="7747" spans="1:7" ht="22.5">
      <c r="A7747" s="366" t="str">
        <f t="shared" si="120"/>
        <v>SINAPI 91872</v>
      </c>
      <c r="B7747" s="367" t="s">
        <v>8324</v>
      </c>
      <c r="C7747" s="367" t="s">
        <v>25644</v>
      </c>
      <c r="D7747" s="368" t="s">
        <v>25645</v>
      </c>
      <c r="E7747" s="367" t="s">
        <v>8523</v>
      </c>
      <c r="F7747" s="367" t="s">
        <v>14078</v>
      </c>
      <c r="G7747" s="367" t="s">
        <v>25646</v>
      </c>
    </row>
    <row r="7748" spans="1:7" ht="22.5">
      <c r="A7748" s="366" t="str">
        <f t="shared" si="120"/>
        <v>SINAPI 91873</v>
      </c>
      <c r="B7748" s="367" t="s">
        <v>8324</v>
      </c>
      <c r="C7748" s="367" t="s">
        <v>25647</v>
      </c>
      <c r="D7748" s="368" t="s">
        <v>25648</v>
      </c>
      <c r="E7748" s="367" t="s">
        <v>8523</v>
      </c>
      <c r="F7748" s="367" t="s">
        <v>8865</v>
      </c>
      <c r="G7748" s="367" t="s">
        <v>11217</v>
      </c>
    </row>
    <row r="7749" spans="1:7">
      <c r="A7749" s="366" t="str">
        <f t="shared" si="120"/>
        <v>SINAPI 93008</v>
      </c>
      <c r="B7749" s="367" t="s">
        <v>8324</v>
      </c>
      <c r="C7749" s="367" t="s">
        <v>25649</v>
      </c>
      <c r="D7749" s="368" t="s">
        <v>25650</v>
      </c>
      <c r="E7749" s="367" t="s">
        <v>8523</v>
      </c>
      <c r="F7749" s="367" t="s">
        <v>13346</v>
      </c>
      <c r="G7749" s="367" t="s">
        <v>25651</v>
      </c>
    </row>
    <row r="7750" spans="1:7">
      <c r="A7750" s="366" t="str">
        <f t="shared" si="120"/>
        <v>SINAPI 93009</v>
      </c>
      <c r="B7750" s="367" t="s">
        <v>8324</v>
      </c>
      <c r="C7750" s="367" t="s">
        <v>25652</v>
      </c>
      <c r="D7750" s="368" t="s">
        <v>25653</v>
      </c>
      <c r="E7750" s="367" t="s">
        <v>8523</v>
      </c>
      <c r="F7750" s="367" t="s">
        <v>25654</v>
      </c>
      <c r="G7750" s="367" t="s">
        <v>25655</v>
      </c>
    </row>
    <row r="7751" spans="1:7">
      <c r="A7751" s="366" t="str">
        <f t="shared" ref="A7751:A7814" si="121">CONCATENAR</f>
        <v>SINAPI 93010</v>
      </c>
      <c r="B7751" s="367" t="s">
        <v>8324</v>
      </c>
      <c r="C7751" s="367" t="s">
        <v>25656</v>
      </c>
      <c r="D7751" s="368" t="s">
        <v>25657</v>
      </c>
      <c r="E7751" s="367" t="s">
        <v>8523</v>
      </c>
      <c r="F7751" s="367" t="s">
        <v>25658</v>
      </c>
      <c r="G7751" s="367" t="s">
        <v>25659</v>
      </c>
    </row>
    <row r="7752" spans="1:7">
      <c r="A7752" s="366" t="str">
        <f t="shared" si="121"/>
        <v>SINAPI 93011</v>
      </c>
      <c r="B7752" s="367" t="s">
        <v>8324</v>
      </c>
      <c r="C7752" s="367" t="s">
        <v>25660</v>
      </c>
      <c r="D7752" s="368" t="s">
        <v>25661</v>
      </c>
      <c r="E7752" s="367" t="s">
        <v>8523</v>
      </c>
      <c r="F7752" s="367" t="s">
        <v>11421</v>
      </c>
      <c r="G7752" s="367" t="s">
        <v>10114</v>
      </c>
    </row>
    <row r="7753" spans="1:7">
      <c r="A7753" s="366" t="str">
        <f t="shared" si="121"/>
        <v>SINAPI 93012</v>
      </c>
      <c r="B7753" s="367" t="s">
        <v>8324</v>
      </c>
      <c r="C7753" s="367" t="s">
        <v>25662</v>
      </c>
      <c r="D7753" s="368" t="s">
        <v>25663</v>
      </c>
      <c r="E7753" s="367" t="s">
        <v>8523</v>
      </c>
      <c r="F7753" s="367" t="s">
        <v>25664</v>
      </c>
      <c r="G7753" s="367" t="s">
        <v>25665</v>
      </c>
    </row>
    <row r="7754" spans="1:7" ht="22.5">
      <c r="A7754" s="366" t="str">
        <f t="shared" si="121"/>
        <v>SINAPI 95726</v>
      </c>
      <c r="B7754" s="367" t="s">
        <v>8324</v>
      </c>
      <c r="C7754" s="367" t="s">
        <v>25666</v>
      </c>
      <c r="D7754" s="368" t="s">
        <v>25667</v>
      </c>
      <c r="E7754" s="367" t="s">
        <v>8523</v>
      </c>
      <c r="F7754" s="367" t="s">
        <v>11729</v>
      </c>
      <c r="G7754" s="367" t="s">
        <v>10606</v>
      </c>
    </row>
    <row r="7755" spans="1:7" ht="22.5">
      <c r="A7755" s="366" t="str">
        <f t="shared" si="121"/>
        <v>SINAPI 95727</v>
      </c>
      <c r="B7755" s="367" t="s">
        <v>8324</v>
      </c>
      <c r="C7755" s="367" t="s">
        <v>25668</v>
      </c>
      <c r="D7755" s="368" t="s">
        <v>25669</v>
      </c>
      <c r="E7755" s="367" t="s">
        <v>8523</v>
      </c>
      <c r="F7755" s="367" t="s">
        <v>10143</v>
      </c>
      <c r="G7755" s="367" t="s">
        <v>17332</v>
      </c>
    </row>
    <row r="7756" spans="1:7" ht="22.5">
      <c r="A7756" s="366" t="str">
        <f t="shared" si="121"/>
        <v>SINAPI 95728</v>
      </c>
      <c r="B7756" s="367" t="s">
        <v>8324</v>
      </c>
      <c r="C7756" s="367" t="s">
        <v>25670</v>
      </c>
      <c r="D7756" s="368" t="s">
        <v>25671</v>
      </c>
      <c r="E7756" s="367" t="s">
        <v>8523</v>
      </c>
      <c r="F7756" s="367" t="s">
        <v>9321</v>
      </c>
      <c r="G7756" s="367" t="s">
        <v>9757</v>
      </c>
    </row>
    <row r="7757" spans="1:7" ht="22.5">
      <c r="A7757" s="366" t="str">
        <f t="shared" si="121"/>
        <v>SINAPI 95729</v>
      </c>
      <c r="B7757" s="367" t="s">
        <v>8324</v>
      </c>
      <c r="C7757" s="367" t="s">
        <v>25672</v>
      </c>
      <c r="D7757" s="368" t="s">
        <v>25673</v>
      </c>
      <c r="E7757" s="367" t="s">
        <v>8523</v>
      </c>
      <c r="F7757" s="367" t="s">
        <v>9491</v>
      </c>
      <c r="G7757" s="367" t="s">
        <v>25674</v>
      </c>
    </row>
    <row r="7758" spans="1:7" ht="22.5">
      <c r="A7758" s="366" t="str">
        <f t="shared" si="121"/>
        <v>SINAPI 95730</v>
      </c>
      <c r="B7758" s="367" t="s">
        <v>8324</v>
      </c>
      <c r="C7758" s="367" t="s">
        <v>25675</v>
      </c>
      <c r="D7758" s="368" t="s">
        <v>25676</v>
      </c>
      <c r="E7758" s="367" t="s">
        <v>8523</v>
      </c>
      <c r="F7758" s="367" t="s">
        <v>16907</v>
      </c>
      <c r="G7758" s="367" t="s">
        <v>25677</v>
      </c>
    </row>
    <row r="7759" spans="1:7" ht="22.5">
      <c r="A7759" s="366" t="str">
        <f t="shared" si="121"/>
        <v>SINAPI 95731</v>
      </c>
      <c r="B7759" s="367" t="s">
        <v>8324</v>
      </c>
      <c r="C7759" s="367" t="s">
        <v>25678</v>
      </c>
      <c r="D7759" s="368" t="s">
        <v>25679</v>
      </c>
      <c r="E7759" s="367" t="s">
        <v>8523</v>
      </c>
      <c r="F7759" s="367" t="s">
        <v>11143</v>
      </c>
      <c r="G7759" s="367" t="s">
        <v>15805</v>
      </c>
    </row>
    <row r="7760" spans="1:7" ht="22.5">
      <c r="A7760" s="366" t="str">
        <f t="shared" si="121"/>
        <v>SINAPI 95732</v>
      </c>
      <c r="B7760" s="367" t="s">
        <v>8324</v>
      </c>
      <c r="C7760" s="367" t="s">
        <v>25680</v>
      </c>
      <c r="D7760" s="368" t="s">
        <v>25681</v>
      </c>
      <c r="E7760" s="367" t="s">
        <v>8327</v>
      </c>
      <c r="F7760" s="367" t="s">
        <v>19491</v>
      </c>
      <c r="G7760" s="367" t="s">
        <v>25682</v>
      </c>
    </row>
    <row r="7761" spans="1:7" ht="22.5">
      <c r="A7761" s="366" t="str">
        <f t="shared" si="121"/>
        <v>SINAPI 95745</v>
      </c>
      <c r="B7761" s="367" t="s">
        <v>8324</v>
      </c>
      <c r="C7761" s="367" t="s">
        <v>25683</v>
      </c>
      <c r="D7761" s="368" t="s">
        <v>25684</v>
      </c>
      <c r="E7761" s="367" t="s">
        <v>8523</v>
      </c>
      <c r="F7761" s="367" t="s">
        <v>19792</v>
      </c>
      <c r="G7761" s="367" t="s">
        <v>25685</v>
      </c>
    </row>
    <row r="7762" spans="1:7" ht="22.5">
      <c r="A7762" s="366" t="str">
        <f t="shared" si="121"/>
        <v>SINAPI 95746</v>
      </c>
      <c r="B7762" s="367" t="s">
        <v>8324</v>
      </c>
      <c r="C7762" s="367" t="s">
        <v>25686</v>
      </c>
      <c r="D7762" s="368" t="s">
        <v>25687</v>
      </c>
      <c r="E7762" s="367" t="s">
        <v>8523</v>
      </c>
      <c r="F7762" s="367" t="s">
        <v>25688</v>
      </c>
      <c r="G7762" s="367" t="s">
        <v>22795</v>
      </c>
    </row>
    <row r="7763" spans="1:7" ht="22.5">
      <c r="A7763" s="366" t="str">
        <f t="shared" si="121"/>
        <v>SINAPI 95747</v>
      </c>
      <c r="B7763" s="367" t="s">
        <v>8324</v>
      </c>
      <c r="C7763" s="367" t="s">
        <v>25689</v>
      </c>
      <c r="D7763" s="368" t="s">
        <v>25690</v>
      </c>
      <c r="E7763" s="367" t="s">
        <v>8523</v>
      </c>
      <c r="F7763" s="367" t="s">
        <v>9026</v>
      </c>
      <c r="G7763" s="367" t="s">
        <v>19671</v>
      </c>
    </row>
    <row r="7764" spans="1:7" ht="22.5">
      <c r="A7764" s="366" t="str">
        <f t="shared" si="121"/>
        <v>SINAPI 95748</v>
      </c>
      <c r="B7764" s="367" t="s">
        <v>8324</v>
      </c>
      <c r="C7764" s="367" t="s">
        <v>25691</v>
      </c>
      <c r="D7764" s="368" t="s">
        <v>25692</v>
      </c>
      <c r="E7764" s="367" t="s">
        <v>8523</v>
      </c>
      <c r="F7764" s="367" t="s">
        <v>25693</v>
      </c>
      <c r="G7764" s="367" t="s">
        <v>17667</v>
      </c>
    </row>
    <row r="7765" spans="1:7" ht="22.5">
      <c r="A7765" s="366" t="str">
        <f t="shared" si="121"/>
        <v>SINAPI 95749</v>
      </c>
      <c r="B7765" s="367" t="s">
        <v>8324</v>
      </c>
      <c r="C7765" s="367" t="s">
        <v>25694</v>
      </c>
      <c r="D7765" s="368" t="s">
        <v>25695</v>
      </c>
      <c r="E7765" s="367" t="s">
        <v>8523</v>
      </c>
      <c r="F7765" s="367" t="s">
        <v>15053</v>
      </c>
      <c r="G7765" s="367" t="s">
        <v>25696</v>
      </c>
    </row>
    <row r="7766" spans="1:7" ht="22.5">
      <c r="A7766" s="366" t="str">
        <f t="shared" si="121"/>
        <v>SINAPI 95750</v>
      </c>
      <c r="B7766" s="367" t="s">
        <v>8324</v>
      </c>
      <c r="C7766" s="367" t="s">
        <v>25697</v>
      </c>
      <c r="D7766" s="368" t="s">
        <v>25698</v>
      </c>
      <c r="E7766" s="367" t="s">
        <v>8523</v>
      </c>
      <c r="F7766" s="367" t="s">
        <v>25699</v>
      </c>
      <c r="G7766" s="367" t="s">
        <v>25700</v>
      </c>
    </row>
    <row r="7767" spans="1:7" ht="22.5">
      <c r="A7767" s="366" t="str">
        <f t="shared" si="121"/>
        <v>SINAPI 95751</v>
      </c>
      <c r="B7767" s="367" t="s">
        <v>8324</v>
      </c>
      <c r="C7767" s="367" t="s">
        <v>25701</v>
      </c>
      <c r="D7767" s="368" t="s">
        <v>25702</v>
      </c>
      <c r="E7767" s="367" t="s">
        <v>8523</v>
      </c>
      <c r="F7767" s="367" t="s">
        <v>16689</v>
      </c>
      <c r="G7767" s="367" t="s">
        <v>25703</v>
      </c>
    </row>
    <row r="7768" spans="1:7" ht="22.5">
      <c r="A7768" s="366" t="str">
        <f t="shared" si="121"/>
        <v>SINAPI 95752</v>
      </c>
      <c r="B7768" s="367" t="s">
        <v>8324</v>
      </c>
      <c r="C7768" s="367" t="s">
        <v>25704</v>
      </c>
      <c r="D7768" s="368" t="s">
        <v>25705</v>
      </c>
      <c r="E7768" s="367" t="s">
        <v>8523</v>
      </c>
      <c r="F7768" s="367" t="s">
        <v>25706</v>
      </c>
      <c r="G7768" s="367" t="s">
        <v>25707</v>
      </c>
    </row>
    <row r="7769" spans="1:7">
      <c r="A7769" s="366" t="str">
        <f t="shared" si="121"/>
        <v>SINAPI 97667</v>
      </c>
      <c r="B7769" s="367" t="s">
        <v>8324</v>
      </c>
      <c r="C7769" s="367" t="s">
        <v>25708</v>
      </c>
      <c r="D7769" s="368" t="s">
        <v>25709</v>
      </c>
      <c r="E7769" s="367" t="s">
        <v>8523</v>
      </c>
      <c r="F7769" s="367" t="s">
        <v>25582</v>
      </c>
      <c r="G7769" s="367" t="s">
        <v>11190</v>
      </c>
    </row>
    <row r="7770" spans="1:7">
      <c r="A7770" s="366" t="str">
        <f t="shared" si="121"/>
        <v>SINAPI 97668</v>
      </c>
      <c r="B7770" s="367" t="s">
        <v>8324</v>
      </c>
      <c r="C7770" s="367" t="s">
        <v>25710</v>
      </c>
      <c r="D7770" s="368" t="s">
        <v>25711</v>
      </c>
      <c r="E7770" s="367" t="s">
        <v>8523</v>
      </c>
      <c r="F7770" s="367" t="s">
        <v>16396</v>
      </c>
      <c r="G7770" s="367" t="s">
        <v>25651</v>
      </c>
    </row>
    <row r="7771" spans="1:7">
      <c r="A7771" s="366" t="str">
        <f t="shared" si="121"/>
        <v>SINAPI 97669</v>
      </c>
      <c r="B7771" s="367" t="s">
        <v>8324</v>
      </c>
      <c r="C7771" s="367" t="s">
        <v>25712</v>
      </c>
      <c r="D7771" s="368" t="s">
        <v>25713</v>
      </c>
      <c r="E7771" s="367" t="s">
        <v>8523</v>
      </c>
      <c r="F7771" s="367" t="s">
        <v>16424</v>
      </c>
      <c r="G7771" s="367" t="s">
        <v>15635</v>
      </c>
    </row>
    <row r="7772" spans="1:7">
      <c r="A7772" s="366" t="str">
        <f t="shared" si="121"/>
        <v>SINAPI 97670</v>
      </c>
      <c r="B7772" s="367" t="s">
        <v>8324</v>
      </c>
      <c r="C7772" s="367" t="s">
        <v>25714</v>
      </c>
      <c r="D7772" s="368" t="s">
        <v>25715</v>
      </c>
      <c r="E7772" s="367" t="s">
        <v>8523</v>
      </c>
      <c r="F7772" s="367" t="s">
        <v>17227</v>
      </c>
      <c r="G7772" s="367" t="s">
        <v>14092</v>
      </c>
    </row>
    <row r="7773" spans="1:7" ht="22.5">
      <c r="A7773" s="366" t="str">
        <f t="shared" si="121"/>
        <v>SINAPI 91874</v>
      </c>
      <c r="B7773" s="367" t="s">
        <v>8324</v>
      </c>
      <c r="C7773" s="367" t="s">
        <v>25716</v>
      </c>
      <c r="D7773" s="368" t="s">
        <v>25717</v>
      </c>
      <c r="E7773" s="367" t="s">
        <v>8327</v>
      </c>
      <c r="F7773" s="367" t="s">
        <v>25718</v>
      </c>
      <c r="G7773" s="367" t="s">
        <v>16246</v>
      </c>
    </row>
    <row r="7774" spans="1:7" ht="22.5">
      <c r="A7774" s="366" t="str">
        <f t="shared" si="121"/>
        <v>SINAPI 91875</v>
      </c>
      <c r="B7774" s="367" t="s">
        <v>8324</v>
      </c>
      <c r="C7774" s="367" t="s">
        <v>25719</v>
      </c>
      <c r="D7774" s="368" t="s">
        <v>25720</v>
      </c>
      <c r="E7774" s="367" t="s">
        <v>8327</v>
      </c>
      <c r="F7774" s="367" t="s">
        <v>8854</v>
      </c>
      <c r="G7774" s="367" t="s">
        <v>10565</v>
      </c>
    </row>
    <row r="7775" spans="1:7" ht="22.5">
      <c r="A7775" s="366" t="str">
        <f t="shared" si="121"/>
        <v>SINAPI 91876</v>
      </c>
      <c r="B7775" s="367" t="s">
        <v>8324</v>
      </c>
      <c r="C7775" s="367" t="s">
        <v>25721</v>
      </c>
      <c r="D7775" s="368" t="s">
        <v>25722</v>
      </c>
      <c r="E7775" s="367" t="s">
        <v>8327</v>
      </c>
      <c r="F7775" s="367" t="s">
        <v>12866</v>
      </c>
      <c r="G7775" s="367" t="s">
        <v>11725</v>
      </c>
    </row>
    <row r="7776" spans="1:7" ht="22.5">
      <c r="A7776" s="366" t="str">
        <f t="shared" si="121"/>
        <v>SINAPI 91877</v>
      </c>
      <c r="B7776" s="367" t="s">
        <v>8324</v>
      </c>
      <c r="C7776" s="367" t="s">
        <v>25723</v>
      </c>
      <c r="D7776" s="368" t="s">
        <v>25724</v>
      </c>
      <c r="E7776" s="367" t="s">
        <v>8327</v>
      </c>
      <c r="F7776" s="367" t="s">
        <v>16761</v>
      </c>
      <c r="G7776" s="367" t="s">
        <v>25725</v>
      </c>
    </row>
    <row r="7777" spans="1:7" ht="22.5">
      <c r="A7777" s="366" t="str">
        <f t="shared" si="121"/>
        <v>SINAPI 91878</v>
      </c>
      <c r="B7777" s="367" t="s">
        <v>8324</v>
      </c>
      <c r="C7777" s="367" t="s">
        <v>25726</v>
      </c>
      <c r="D7777" s="368" t="s">
        <v>25727</v>
      </c>
      <c r="E7777" s="367" t="s">
        <v>8327</v>
      </c>
      <c r="F7777" s="367" t="s">
        <v>24723</v>
      </c>
      <c r="G7777" s="367" t="s">
        <v>14300</v>
      </c>
    </row>
    <row r="7778" spans="1:7" ht="22.5">
      <c r="A7778" s="366" t="str">
        <f t="shared" si="121"/>
        <v>SINAPI 91879</v>
      </c>
      <c r="B7778" s="367" t="s">
        <v>8324</v>
      </c>
      <c r="C7778" s="367" t="s">
        <v>25728</v>
      </c>
      <c r="D7778" s="368" t="s">
        <v>25729</v>
      </c>
      <c r="E7778" s="367" t="s">
        <v>8327</v>
      </c>
      <c r="F7778" s="367" t="s">
        <v>18172</v>
      </c>
      <c r="G7778" s="367" t="s">
        <v>12946</v>
      </c>
    </row>
    <row r="7779" spans="1:7" ht="22.5">
      <c r="A7779" s="366" t="str">
        <f t="shared" si="121"/>
        <v>SINAPI 91880</v>
      </c>
      <c r="B7779" s="367" t="s">
        <v>8324</v>
      </c>
      <c r="C7779" s="367" t="s">
        <v>25730</v>
      </c>
      <c r="D7779" s="368" t="s">
        <v>25731</v>
      </c>
      <c r="E7779" s="367" t="s">
        <v>8327</v>
      </c>
      <c r="F7779" s="367" t="s">
        <v>18210</v>
      </c>
      <c r="G7779" s="367" t="s">
        <v>25732</v>
      </c>
    </row>
    <row r="7780" spans="1:7" ht="22.5">
      <c r="A7780" s="366" t="str">
        <f t="shared" si="121"/>
        <v>SINAPI 91881</v>
      </c>
      <c r="B7780" s="367" t="s">
        <v>8324</v>
      </c>
      <c r="C7780" s="367" t="s">
        <v>25733</v>
      </c>
      <c r="D7780" s="368" t="s">
        <v>25734</v>
      </c>
      <c r="E7780" s="367" t="s">
        <v>8327</v>
      </c>
      <c r="F7780" s="367" t="s">
        <v>11183</v>
      </c>
      <c r="G7780" s="367" t="s">
        <v>25735</v>
      </c>
    </row>
    <row r="7781" spans="1:7" ht="22.5">
      <c r="A7781" s="366" t="str">
        <f t="shared" si="121"/>
        <v>SINAPI 91882</v>
      </c>
      <c r="B7781" s="367" t="s">
        <v>8324</v>
      </c>
      <c r="C7781" s="367" t="s">
        <v>25736</v>
      </c>
      <c r="D7781" s="368" t="s">
        <v>25737</v>
      </c>
      <c r="E7781" s="367" t="s">
        <v>8327</v>
      </c>
      <c r="F7781" s="367" t="s">
        <v>25738</v>
      </c>
      <c r="G7781" s="367" t="s">
        <v>10754</v>
      </c>
    </row>
    <row r="7782" spans="1:7" ht="22.5">
      <c r="A7782" s="366" t="str">
        <f t="shared" si="121"/>
        <v>SINAPI 91884</v>
      </c>
      <c r="B7782" s="367" t="s">
        <v>8324</v>
      </c>
      <c r="C7782" s="367" t="s">
        <v>25739</v>
      </c>
      <c r="D7782" s="368" t="s">
        <v>25740</v>
      </c>
      <c r="E7782" s="367" t="s">
        <v>8327</v>
      </c>
      <c r="F7782" s="367" t="s">
        <v>12453</v>
      </c>
      <c r="G7782" s="367" t="s">
        <v>14020</v>
      </c>
    </row>
    <row r="7783" spans="1:7" ht="22.5">
      <c r="A7783" s="366" t="str">
        <f t="shared" si="121"/>
        <v>SINAPI 91885</v>
      </c>
      <c r="B7783" s="367" t="s">
        <v>8324</v>
      </c>
      <c r="C7783" s="367" t="s">
        <v>25741</v>
      </c>
      <c r="D7783" s="368" t="s">
        <v>25742</v>
      </c>
      <c r="E7783" s="367" t="s">
        <v>8327</v>
      </c>
      <c r="F7783" s="367" t="s">
        <v>25743</v>
      </c>
      <c r="G7783" s="367" t="s">
        <v>24792</v>
      </c>
    </row>
    <row r="7784" spans="1:7" ht="22.5">
      <c r="A7784" s="366" t="str">
        <f t="shared" si="121"/>
        <v>SINAPI 91886</v>
      </c>
      <c r="B7784" s="367" t="s">
        <v>8324</v>
      </c>
      <c r="C7784" s="367" t="s">
        <v>25744</v>
      </c>
      <c r="D7784" s="368" t="s">
        <v>25745</v>
      </c>
      <c r="E7784" s="367" t="s">
        <v>8327</v>
      </c>
      <c r="F7784" s="367" t="s">
        <v>12691</v>
      </c>
      <c r="G7784" s="367" t="s">
        <v>25746</v>
      </c>
    </row>
    <row r="7785" spans="1:7" ht="22.5">
      <c r="A7785" s="366" t="str">
        <f t="shared" si="121"/>
        <v>SINAPI 91887</v>
      </c>
      <c r="B7785" s="367" t="s">
        <v>8324</v>
      </c>
      <c r="C7785" s="367" t="s">
        <v>25747</v>
      </c>
      <c r="D7785" s="368" t="s">
        <v>25748</v>
      </c>
      <c r="E7785" s="367" t="s">
        <v>8327</v>
      </c>
      <c r="F7785" s="367" t="s">
        <v>10005</v>
      </c>
      <c r="G7785" s="367" t="s">
        <v>17326</v>
      </c>
    </row>
    <row r="7786" spans="1:7" ht="22.5">
      <c r="A7786" s="366" t="str">
        <f t="shared" si="121"/>
        <v>SINAPI 91889</v>
      </c>
      <c r="B7786" s="367" t="s">
        <v>8324</v>
      </c>
      <c r="C7786" s="367" t="s">
        <v>25749</v>
      </c>
      <c r="D7786" s="368" t="s">
        <v>25750</v>
      </c>
      <c r="E7786" s="367" t="s">
        <v>8327</v>
      </c>
      <c r="F7786" s="367" t="s">
        <v>9943</v>
      </c>
      <c r="G7786" s="367" t="s">
        <v>10764</v>
      </c>
    </row>
    <row r="7787" spans="1:7" ht="22.5">
      <c r="A7787" s="366" t="str">
        <f t="shared" si="121"/>
        <v>SINAPI 91890</v>
      </c>
      <c r="B7787" s="367" t="s">
        <v>8324</v>
      </c>
      <c r="C7787" s="367" t="s">
        <v>25751</v>
      </c>
      <c r="D7787" s="368" t="s">
        <v>25752</v>
      </c>
      <c r="E7787" s="367" t="s">
        <v>8327</v>
      </c>
      <c r="F7787" s="367" t="s">
        <v>8877</v>
      </c>
      <c r="G7787" s="367" t="s">
        <v>11110</v>
      </c>
    </row>
    <row r="7788" spans="1:7" ht="22.5">
      <c r="A7788" s="366" t="str">
        <f t="shared" si="121"/>
        <v>SINAPI 91892</v>
      </c>
      <c r="B7788" s="367" t="s">
        <v>8324</v>
      </c>
      <c r="C7788" s="367" t="s">
        <v>25753</v>
      </c>
      <c r="D7788" s="368" t="s">
        <v>25754</v>
      </c>
      <c r="E7788" s="367" t="s">
        <v>8327</v>
      </c>
      <c r="F7788" s="367" t="s">
        <v>8447</v>
      </c>
      <c r="G7788" s="367" t="s">
        <v>25755</v>
      </c>
    </row>
    <row r="7789" spans="1:7" ht="22.5">
      <c r="A7789" s="366" t="str">
        <f t="shared" si="121"/>
        <v>SINAPI 91893</v>
      </c>
      <c r="B7789" s="367" t="s">
        <v>8324</v>
      </c>
      <c r="C7789" s="367" t="s">
        <v>25756</v>
      </c>
      <c r="D7789" s="368" t="s">
        <v>25757</v>
      </c>
      <c r="E7789" s="367" t="s">
        <v>8327</v>
      </c>
      <c r="F7789" s="367" t="s">
        <v>24789</v>
      </c>
      <c r="G7789" s="367" t="s">
        <v>25758</v>
      </c>
    </row>
    <row r="7790" spans="1:7" ht="22.5">
      <c r="A7790" s="366" t="str">
        <f t="shared" si="121"/>
        <v>SINAPI 91895</v>
      </c>
      <c r="B7790" s="367" t="s">
        <v>8324</v>
      </c>
      <c r="C7790" s="367" t="s">
        <v>25759</v>
      </c>
      <c r="D7790" s="368" t="s">
        <v>25760</v>
      </c>
      <c r="E7790" s="367" t="s">
        <v>8327</v>
      </c>
      <c r="F7790" s="367" t="s">
        <v>14799</v>
      </c>
      <c r="G7790" s="367" t="s">
        <v>12685</v>
      </c>
    </row>
    <row r="7791" spans="1:7" ht="22.5">
      <c r="A7791" s="366" t="str">
        <f t="shared" si="121"/>
        <v>SINAPI 91896</v>
      </c>
      <c r="B7791" s="367" t="s">
        <v>8324</v>
      </c>
      <c r="C7791" s="367" t="s">
        <v>25761</v>
      </c>
      <c r="D7791" s="368" t="s">
        <v>25762</v>
      </c>
      <c r="E7791" s="367" t="s">
        <v>8327</v>
      </c>
      <c r="F7791" s="367" t="s">
        <v>15445</v>
      </c>
      <c r="G7791" s="367" t="s">
        <v>25763</v>
      </c>
    </row>
    <row r="7792" spans="1:7" ht="22.5">
      <c r="A7792" s="366" t="str">
        <f t="shared" si="121"/>
        <v>SINAPI 91898</v>
      </c>
      <c r="B7792" s="367" t="s">
        <v>8324</v>
      </c>
      <c r="C7792" s="367" t="s">
        <v>25764</v>
      </c>
      <c r="D7792" s="368" t="s">
        <v>25765</v>
      </c>
      <c r="E7792" s="367" t="s">
        <v>8327</v>
      </c>
      <c r="F7792" s="367" t="s">
        <v>10940</v>
      </c>
      <c r="G7792" s="367" t="s">
        <v>25766</v>
      </c>
    </row>
    <row r="7793" spans="1:7" ht="22.5">
      <c r="A7793" s="366" t="str">
        <f t="shared" si="121"/>
        <v>SINAPI 91899</v>
      </c>
      <c r="B7793" s="367" t="s">
        <v>8324</v>
      </c>
      <c r="C7793" s="367" t="s">
        <v>25767</v>
      </c>
      <c r="D7793" s="368" t="s">
        <v>25768</v>
      </c>
      <c r="E7793" s="367" t="s">
        <v>8327</v>
      </c>
      <c r="F7793" s="367" t="s">
        <v>10619</v>
      </c>
      <c r="G7793" s="367" t="s">
        <v>13332</v>
      </c>
    </row>
    <row r="7794" spans="1:7" ht="22.5">
      <c r="A7794" s="366" t="str">
        <f t="shared" si="121"/>
        <v>SINAPI 91901</v>
      </c>
      <c r="B7794" s="367" t="s">
        <v>8324</v>
      </c>
      <c r="C7794" s="367" t="s">
        <v>25769</v>
      </c>
      <c r="D7794" s="368" t="s">
        <v>25770</v>
      </c>
      <c r="E7794" s="367" t="s">
        <v>8327</v>
      </c>
      <c r="F7794" s="367" t="s">
        <v>25771</v>
      </c>
      <c r="G7794" s="367" t="s">
        <v>25772</v>
      </c>
    </row>
    <row r="7795" spans="1:7" ht="22.5">
      <c r="A7795" s="366" t="str">
        <f t="shared" si="121"/>
        <v>SINAPI 91902</v>
      </c>
      <c r="B7795" s="367" t="s">
        <v>8324</v>
      </c>
      <c r="C7795" s="367" t="s">
        <v>25773</v>
      </c>
      <c r="D7795" s="368" t="s">
        <v>25774</v>
      </c>
      <c r="E7795" s="367" t="s">
        <v>8327</v>
      </c>
      <c r="F7795" s="367" t="s">
        <v>11183</v>
      </c>
      <c r="G7795" s="367" t="s">
        <v>19130</v>
      </c>
    </row>
    <row r="7796" spans="1:7" ht="22.5">
      <c r="A7796" s="366" t="str">
        <f t="shared" si="121"/>
        <v>SINAPI 91904</v>
      </c>
      <c r="B7796" s="367" t="s">
        <v>8324</v>
      </c>
      <c r="C7796" s="367" t="s">
        <v>25775</v>
      </c>
      <c r="D7796" s="368" t="s">
        <v>25776</v>
      </c>
      <c r="E7796" s="367" t="s">
        <v>8327</v>
      </c>
      <c r="F7796" s="367" t="s">
        <v>9787</v>
      </c>
      <c r="G7796" s="367" t="s">
        <v>11793</v>
      </c>
    </row>
    <row r="7797" spans="1:7" ht="22.5">
      <c r="A7797" s="366" t="str">
        <f t="shared" si="121"/>
        <v>SINAPI 91905</v>
      </c>
      <c r="B7797" s="367" t="s">
        <v>8324</v>
      </c>
      <c r="C7797" s="367" t="s">
        <v>25777</v>
      </c>
      <c r="D7797" s="368" t="s">
        <v>25778</v>
      </c>
      <c r="E7797" s="367" t="s">
        <v>8327</v>
      </c>
      <c r="F7797" s="367" t="s">
        <v>15699</v>
      </c>
      <c r="G7797" s="367" t="s">
        <v>10320</v>
      </c>
    </row>
    <row r="7798" spans="1:7" ht="22.5">
      <c r="A7798" s="366" t="str">
        <f t="shared" si="121"/>
        <v>SINAPI 91907</v>
      </c>
      <c r="B7798" s="367" t="s">
        <v>8324</v>
      </c>
      <c r="C7798" s="367" t="s">
        <v>25779</v>
      </c>
      <c r="D7798" s="368" t="s">
        <v>25780</v>
      </c>
      <c r="E7798" s="367" t="s">
        <v>8327</v>
      </c>
      <c r="F7798" s="367" t="s">
        <v>13035</v>
      </c>
      <c r="G7798" s="367" t="s">
        <v>25781</v>
      </c>
    </row>
    <row r="7799" spans="1:7" ht="22.5">
      <c r="A7799" s="366" t="str">
        <f t="shared" si="121"/>
        <v>SINAPI 91908</v>
      </c>
      <c r="B7799" s="367" t="s">
        <v>8324</v>
      </c>
      <c r="C7799" s="367" t="s">
        <v>25782</v>
      </c>
      <c r="D7799" s="368" t="s">
        <v>25783</v>
      </c>
      <c r="E7799" s="367" t="s">
        <v>8327</v>
      </c>
      <c r="F7799" s="367" t="s">
        <v>25784</v>
      </c>
      <c r="G7799" s="367" t="s">
        <v>8996</v>
      </c>
    </row>
    <row r="7800" spans="1:7" ht="22.5">
      <c r="A7800" s="366" t="str">
        <f t="shared" si="121"/>
        <v>SINAPI 91910</v>
      </c>
      <c r="B7800" s="367" t="s">
        <v>8324</v>
      </c>
      <c r="C7800" s="367" t="s">
        <v>25785</v>
      </c>
      <c r="D7800" s="368" t="s">
        <v>25786</v>
      </c>
      <c r="E7800" s="367" t="s">
        <v>8327</v>
      </c>
      <c r="F7800" s="367" t="s">
        <v>17447</v>
      </c>
      <c r="G7800" s="367" t="s">
        <v>25787</v>
      </c>
    </row>
    <row r="7801" spans="1:7" ht="22.5">
      <c r="A7801" s="366" t="str">
        <f t="shared" si="121"/>
        <v>SINAPI 91911</v>
      </c>
      <c r="B7801" s="367" t="s">
        <v>8324</v>
      </c>
      <c r="C7801" s="367" t="s">
        <v>25788</v>
      </c>
      <c r="D7801" s="368" t="s">
        <v>25789</v>
      </c>
      <c r="E7801" s="367" t="s">
        <v>8327</v>
      </c>
      <c r="F7801" s="367" t="s">
        <v>10247</v>
      </c>
      <c r="G7801" s="367" t="s">
        <v>20384</v>
      </c>
    </row>
    <row r="7802" spans="1:7" ht="22.5">
      <c r="A7802" s="366" t="str">
        <f t="shared" si="121"/>
        <v>SINAPI 91913</v>
      </c>
      <c r="B7802" s="367" t="s">
        <v>8324</v>
      </c>
      <c r="C7802" s="367" t="s">
        <v>25790</v>
      </c>
      <c r="D7802" s="368" t="s">
        <v>25791</v>
      </c>
      <c r="E7802" s="367" t="s">
        <v>8327</v>
      </c>
      <c r="F7802" s="367" t="s">
        <v>25792</v>
      </c>
      <c r="G7802" s="367" t="s">
        <v>24789</v>
      </c>
    </row>
    <row r="7803" spans="1:7" ht="22.5">
      <c r="A7803" s="366" t="str">
        <f t="shared" si="121"/>
        <v>SINAPI 91914</v>
      </c>
      <c r="B7803" s="367" t="s">
        <v>8324</v>
      </c>
      <c r="C7803" s="367" t="s">
        <v>25793</v>
      </c>
      <c r="D7803" s="368" t="s">
        <v>25794</v>
      </c>
      <c r="E7803" s="367" t="s">
        <v>8327</v>
      </c>
      <c r="F7803" s="367" t="s">
        <v>14022</v>
      </c>
      <c r="G7803" s="367" t="s">
        <v>17919</v>
      </c>
    </row>
    <row r="7804" spans="1:7" ht="22.5">
      <c r="A7804" s="366" t="str">
        <f t="shared" si="121"/>
        <v>SINAPI 91916</v>
      </c>
      <c r="B7804" s="367" t="s">
        <v>8324</v>
      </c>
      <c r="C7804" s="367" t="s">
        <v>25795</v>
      </c>
      <c r="D7804" s="368" t="s">
        <v>25796</v>
      </c>
      <c r="E7804" s="367" t="s">
        <v>8327</v>
      </c>
      <c r="F7804" s="367" t="s">
        <v>25797</v>
      </c>
      <c r="G7804" s="367" t="s">
        <v>13811</v>
      </c>
    </row>
    <row r="7805" spans="1:7" ht="22.5">
      <c r="A7805" s="366" t="str">
        <f t="shared" si="121"/>
        <v>SINAPI 91917</v>
      </c>
      <c r="B7805" s="367" t="s">
        <v>8324</v>
      </c>
      <c r="C7805" s="367" t="s">
        <v>25798</v>
      </c>
      <c r="D7805" s="368" t="s">
        <v>25799</v>
      </c>
      <c r="E7805" s="367" t="s">
        <v>8327</v>
      </c>
      <c r="F7805" s="367" t="s">
        <v>9353</v>
      </c>
      <c r="G7805" s="367" t="s">
        <v>14820</v>
      </c>
    </row>
    <row r="7806" spans="1:7" ht="22.5">
      <c r="A7806" s="366" t="str">
        <f t="shared" si="121"/>
        <v>SINAPI 91919</v>
      </c>
      <c r="B7806" s="367" t="s">
        <v>8324</v>
      </c>
      <c r="C7806" s="367" t="s">
        <v>25800</v>
      </c>
      <c r="D7806" s="368" t="s">
        <v>25801</v>
      </c>
      <c r="E7806" s="367" t="s">
        <v>8327</v>
      </c>
      <c r="F7806" s="367" t="s">
        <v>25802</v>
      </c>
      <c r="G7806" s="367" t="s">
        <v>15635</v>
      </c>
    </row>
    <row r="7807" spans="1:7" ht="22.5">
      <c r="A7807" s="366" t="str">
        <f t="shared" si="121"/>
        <v>SINAPI 91920</v>
      </c>
      <c r="B7807" s="367" t="s">
        <v>8324</v>
      </c>
      <c r="C7807" s="367" t="s">
        <v>25803</v>
      </c>
      <c r="D7807" s="368" t="s">
        <v>25804</v>
      </c>
      <c r="E7807" s="367" t="s">
        <v>8327</v>
      </c>
      <c r="F7807" s="367" t="s">
        <v>25805</v>
      </c>
      <c r="G7807" s="367" t="s">
        <v>23979</v>
      </c>
    </row>
    <row r="7808" spans="1:7" ht="22.5">
      <c r="A7808" s="366" t="str">
        <f t="shared" si="121"/>
        <v>SINAPI 91922</v>
      </c>
      <c r="B7808" s="367" t="s">
        <v>8324</v>
      </c>
      <c r="C7808" s="367" t="s">
        <v>25806</v>
      </c>
      <c r="D7808" s="368" t="s">
        <v>25807</v>
      </c>
      <c r="E7808" s="367" t="s">
        <v>8327</v>
      </c>
      <c r="F7808" s="367" t="s">
        <v>10322</v>
      </c>
      <c r="G7808" s="367" t="s">
        <v>25808</v>
      </c>
    </row>
    <row r="7809" spans="1:7">
      <c r="A7809" s="366" t="str">
        <f t="shared" si="121"/>
        <v>SINAPI 93013</v>
      </c>
      <c r="B7809" s="367" t="s">
        <v>8324</v>
      </c>
      <c r="C7809" s="367" t="s">
        <v>25809</v>
      </c>
      <c r="D7809" s="368" t="s">
        <v>25810</v>
      </c>
      <c r="E7809" s="367" t="s">
        <v>8327</v>
      </c>
      <c r="F7809" s="367" t="s">
        <v>8540</v>
      </c>
      <c r="G7809" s="367" t="s">
        <v>8850</v>
      </c>
    </row>
    <row r="7810" spans="1:7">
      <c r="A7810" s="366" t="str">
        <f t="shared" si="121"/>
        <v>SINAPI 93014</v>
      </c>
      <c r="B7810" s="367" t="s">
        <v>8324</v>
      </c>
      <c r="C7810" s="367" t="s">
        <v>25811</v>
      </c>
      <c r="D7810" s="368" t="s">
        <v>25812</v>
      </c>
      <c r="E7810" s="367" t="s">
        <v>8327</v>
      </c>
      <c r="F7810" s="367" t="s">
        <v>9936</v>
      </c>
      <c r="G7810" s="367" t="s">
        <v>11643</v>
      </c>
    </row>
    <row r="7811" spans="1:7">
      <c r="A7811" s="366" t="str">
        <f t="shared" si="121"/>
        <v>SINAPI 93015</v>
      </c>
      <c r="B7811" s="367" t="s">
        <v>8324</v>
      </c>
      <c r="C7811" s="367" t="s">
        <v>25813</v>
      </c>
      <c r="D7811" s="368" t="s">
        <v>25814</v>
      </c>
      <c r="E7811" s="367" t="s">
        <v>8327</v>
      </c>
      <c r="F7811" s="367" t="s">
        <v>8479</v>
      </c>
      <c r="G7811" s="367" t="s">
        <v>11257</v>
      </c>
    </row>
    <row r="7812" spans="1:7">
      <c r="A7812" s="366" t="str">
        <f t="shared" si="121"/>
        <v>SINAPI 93016</v>
      </c>
      <c r="B7812" s="367" t="s">
        <v>8324</v>
      </c>
      <c r="C7812" s="367" t="s">
        <v>25815</v>
      </c>
      <c r="D7812" s="368" t="s">
        <v>25816</v>
      </c>
      <c r="E7812" s="367" t="s">
        <v>8327</v>
      </c>
      <c r="F7812" s="367" t="s">
        <v>8556</v>
      </c>
      <c r="G7812" s="367" t="s">
        <v>25817</v>
      </c>
    </row>
    <row r="7813" spans="1:7">
      <c r="A7813" s="366" t="str">
        <f t="shared" si="121"/>
        <v>SINAPI 93017</v>
      </c>
      <c r="B7813" s="367" t="s">
        <v>8324</v>
      </c>
      <c r="C7813" s="367" t="s">
        <v>25818</v>
      </c>
      <c r="D7813" s="368" t="s">
        <v>25819</v>
      </c>
      <c r="E7813" s="367" t="s">
        <v>8327</v>
      </c>
      <c r="F7813" s="367" t="s">
        <v>15038</v>
      </c>
      <c r="G7813" s="367" t="s">
        <v>25820</v>
      </c>
    </row>
    <row r="7814" spans="1:7" ht="22.5">
      <c r="A7814" s="366" t="str">
        <f t="shared" si="121"/>
        <v>SINAPI 93018</v>
      </c>
      <c r="B7814" s="367" t="s">
        <v>8324</v>
      </c>
      <c r="C7814" s="367" t="s">
        <v>25821</v>
      </c>
      <c r="D7814" s="368" t="s">
        <v>25822</v>
      </c>
      <c r="E7814" s="367" t="s">
        <v>8327</v>
      </c>
      <c r="F7814" s="367" t="s">
        <v>25823</v>
      </c>
      <c r="G7814" s="367" t="s">
        <v>22865</v>
      </c>
    </row>
    <row r="7815" spans="1:7">
      <c r="A7815" s="366" t="str">
        <f t="shared" ref="A7815:A7878" si="122">CONCATENAR</f>
        <v>SINAPI 93020</v>
      </c>
      <c r="B7815" s="367" t="s">
        <v>8324</v>
      </c>
      <c r="C7815" s="367" t="s">
        <v>25824</v>
      </c>
      <c r="D7815" s="368" t="s">
        <v>25825</v>
      </c>
      <c r="E7815" s="367" t="s">
        <v>8327</v>
      </c>
      <c r="F7815" s="367" t="s">
        <v>14624</v>
      </c>
      <c r="G7815" s="367" t="s">
        <v>25826</v>
      </c>
    </row>
    <row r="7816" spans="1:7" ht="22.5">
      <c r="A7816" s="366" t="str">
        <f t="shared" si="122"/>
        <v>SINAPI 93022</v>
      </c>
      <c r="B7816" s="367" t="s">
        <v>8324</v>
      </c>
      <c r="C7816" s="367" t="s">
        <v>25827</v>
      </c>
      <c r="D7816" s="368" t="s">
        <v>25828</v>
      </c>
      <c r="E7816" s="367" t="s">
        <v>8327</v>
      </c>
      <c r="F7816" s="367" t="s">
        <v>18410</v>
      </c>
      <c r="G7816" s="367" t="s">
        <v>25829</v>
      </c>
    </row>
    <row r="7817" spans="1:7">
      <c r="A7817" s="366" t="str">
        <f t="shared" si="122"/>
        <v>SINAPI 93024</v>
      </c>
      <c r="B7817" s="367" t="s">
        <v>8324</v>
      </c>
      <c r="C7817" s="367" t="s">
        <v>25830</v>
      </c>
      <c r="D7817" s="368" t="s">
        <v>25831</v>
      </c>
      <c r="E7817" s="367" t="s">
        <v>8327</v>
      </c>
      <c r="F7817" s="367" t="s">
        <v>13330</v>
      </c>
      <c r="G7817" s="367" t="s">
        <v>16689</v>
      </c>
    </row>
    <row r="7818" spans="1:7">
      <c r="A7818" s="366" t="str">
        <f t="shared" si="122"/>
        <v>SINAPI 93026</v>
      </c>
      <c r="B7818" s="367" t="s">
        <v>8324</v>
      </c>
      <c r="C7818" s="367" t="s">
        <v>25832</v>
      </c>
      <c r="D7818" s="368" t="s">
        <v>25833</v>
      </c>
      <c r="E7818" s="367" t="s">
        <v>8327</v>
      </c>
      <c r="F7818" s="367" t="s">
        <v>25834</v>
      </c>
      <c r="G7818" s="367" t="s">
        <v>25835</v>
      </c>
    </row>
    <row r="7819" spans="1:7" ht="22.5">
      <c r="A7819" s="366" t="str">
        <f t="shared" si="122"/>
        <v>SINAPI 95733</v>
      </c>
      <c r="B7819" s="367" t="s">
        <v>8324</v>
      </c>
      <c r="C7819" s="367" t="s">
        <v>25836</v>
      </c>
      <c r="D7819" s="368" t="s">
        <v>25837</v>
      </c>
      <c r="E7819" s="367" t="s">
        <v>8327</v>
      </c>
      <c r="F7819" s="367" t="s">
        <v>13255</v>
      </c>
      <c r="G7819" s="367" t="s">
        <v>10750</v>
      </c>
    </row>
    <row r="7820" spans="1:7" ht="22.5">
      <c r="A7820" s="366" t="str">
        <f t="shared" si="122"/>
        <v>SINAPI 95734</v>
      </c>
      <c r="B7820" s="367" t="s">
        <v>8324</v>
      </c>
      <c r="C7820" s="367" t="s">
        <v>25838</v>
      </c>
      <c r="D7820" s="368" t="s">
        <v>25839</v>
      </c>
      <c r="E7820" s="367" t="s">
        <v>8327</v>
      </c>
      <c r="F7820" s="367" t="s">
        <v>11900</v>
      </c>
      <c r="G7820" s="367" t="s">
        <v>11442</v>
      </c>
    </row>
    <row r="7821" spans="1:7" ht="22.5">
      <c r="A7821" s="366" t="str">
        <f t="shared" si="122"/>
        <v>SINAPI 95735</v>
      </c>
      <c r="B7821" s="367" t="s">
        <v>8324</v>
      </c>
      <c r="C7821" s="367" t="s">
        <v>25840</v>
      </c>
      <c r="D7821" s="368" t="s">
        <v>25841</v>
      </c>
      <c r="E7821" s="367" t="s">
        <v>8327</v>
      </c>
      <c r="F7821" s="367" t="s">
        <v>8651</v>
      </c>
      <c r="G7821" s="367" t="s">
        <v>24690</v>
      </c>
    </row>
    <row r="7822" spans="1:7" ht="22.5">
      <c r="A7822" s="366" t="str">
        <f t="shared" si="122"/>
        <v>SINAPI 95736</v>
      </c>
      <c r="B7822" s="367" t="s">
        <v>8324</v>
      </c>
      <c r="C7822" s="367" t="s">
        <v>25842</v>
      </c>
      <c r="D7822" s="368" t="s">
        <v>25843</v>
      </c>
      <c r="E7822" s="367" t="s">
        <v>8327</v>
      </c>
      <c r="F7822" s="367" t="s">
        <v>14792</v>
      </c>
      <c r="G7822" s="367" t="s">
        <v>25674</v>
      </c>
    </row>
    <row r="7823" spans="1:7" ht="22.5">
      <c r="A7823" s="366" t="str">
        <f t="shared" si="122"/>
        <v>SINAPI 95738</v>
      </c>
      <c r="B7823" s="367" t="s">
        <v>8324</v>
      </c>
      <c r="C7823" s="367" t="s">
        <v>25844</v>
      </c>
      <c r="D7823" s="368" t="s">
        <v>25845</v>
      </c>
      <c r="E7823" s="367" t="s">
        <v>8327</v>
      </c>
      <c r="F7823" s="367" t="s">
        <v>13045</v>
      </c>
      <c r="G7823" s="367" t="s">
        <v>16270</v>
      </c>
    </row>
    <row r="7824" spans="1:7" ht="22.5">
      <c r="A7824" s="366" t="str">
        <f t="shared" si="122"/>
        <v>SINAPI 95753</v>
      </c>
      <c r="B7824" s="367" t="s">
        <v>8324</v>
      </c>
      <c r="C7824" s="367" t="s">
        <v>25846</v>
      </c>
      <c r="D7824" s="368" t="s">
        <v>25847</v>
      </c>
      <c r="E7824" s="367" t="s">
        <v>8327</v>
      </c>
      <c r="F7824" s="367" t="s">
        <v>10738</v>
      </c>
      <c r="G7824" s="367" t="s">
        <v>20788</v>
      </c>
    </row>
    <row r="7825" spans="1:7" ht="22.5">
      <c r="A7825" s="366" t="str">
        <f t="shared" si="122"/>
        <v>SINAPI 95754</v>
      </c>
      <c r="B7825" s="367" t="s">
        <v>8324</v>
      </c>
      <c r="C7825" s="367" t="s">
        <v>25848</v>
      </c>
      <c r="D7825" s="368" t="s">
        <v>25849</v>
      </c>
      <c r="E7825" s="367" t="s">
        <v>8327</v>
      </c>
      <c r="F7825" s="367" t="s">
        <v>11299</v>
      </c>
      <c r="G7825" s="367" t="s">
        <v>8852</v>
      </c>
    </row>
    <row r="7826" spans="1:7" ht="22.5">
      <c r="A7826" s="366" t="str">
        <f t="shared" si="122"/>
        <v>SINAPI 95755</v>
      </c>
      <c r="B7826" s="367" t="s">
        <v>8324</v>
      </c>
      <c r="C7826" s="367" t="s">
        <v>25850</v>
      </c>
      <c r="D7826" s="368" t="s">
        <v>25851</v>
      </c>
      <c r="E7826" s="367" t="s">
        <v>8327</v>
      </c>
      <c r="F7826" s="367" t="s">
        <v>25755</v>
      </c>
      <c r="G7826" s="367" t="s">
        <v>25638</v>
      </c>
    </row>
    <row r="7827" spans="1:7" ht="22.5">
      <c r="A7827" s="366" t="str">
        <f t="shared" si="122"/>
        <v>SINAPI 95756</v>
      </c>
      <c r="B7827" s="367" t="s">
        <v>8324</v>
      </c>
      <c r="C7827" s="367" t="s">
        <v>25852</v>
      </c>
      <c r="D7827" s="368" t="s">
        <v>25853</v>
      </c>
      <c r="E7827" s="367" t="s">
        <v>8327</v>
      </c>
      <c r="F7827" s="367" t="s">
        <v>12765</v>
      </c>
      <c r="G7827" s="367" t="s">
        <v>25854</v>
      </c>
    </row>
    <row r="7828" spans="1:7" ht="22.5">
      <c r="A7828" s="366" t="str">
        <f t="shared" si="122"/>
        <v>SINAPI 95757</v>
      </c>
      <c r="B7828" s="367" t="s">
        <v>8324</v>
      </c>
      <c r="C7828" s="367" t="s">
        <v>25855</v>
      </c>
      <c r="D7828" s="368" t="s">
        <v>25856</v>
      </c>
      <c r="E7828" s="367" t="s">
        <v>8327</v>
      </c>
      <c r="F7828" s="367" t="s">
        <v>20465</v>
      </c>
      <c r="G7828" s="367" t="s">
        <v>9842</v>
      </c>
    </row>
    <row r="7829" spans="1:7" ht="22.5">
      <c r="A7829" s="366" t="str">
        <f t="shared" si="122"/>
        <v>SINAPI 95758</v>
      </c>
      <c r="B7829" s="367" t="s">
        <v>8324</v>
      </c>
      <c r="C7829" s="367" t="s">
        <v>25857</v>
      </c>
      <c r="D7829" s="368" t="s">
        <v>25858</v>
      </c>
      <c r="E7829" s="367" t="s">
        <v>8327</v>
      </c>
      <c r="F7829" s="367" t="s">
        <v>14170</v>
      </c>
      <c r="G7829" s="367" t="s">
        <v>16387</v>
      </c>
    </row>
    <row r="7830" spans="1:7" ht="22.5">
      <c r="A7830" s="366" t="str">
        <f t="shared" si="122"/>
        <v>SINAPI 95759</v>
      </c>
      <c r="B7830" s="367" t="s">
        <v>8324</v>
      </c>
      <c r="C7830" s="367" t="s">
        <v>25859</v>
      </c>
      <c r="D7830" s="368" t="s">
        <v>25860</v>
      </c>
      <c r="E7830" s="367" t="s">
        <v>8327</v>
      </c>
      <c r="F7830" s="367" t="s">
        <v>10351</v>
      </c>
      <c r="G7830" s="367" t="s">
        <v>10186</v>
      </c>
    </row>
    <row r="7831" spans="1:7" ht="22.5">
      <c r="A7831" s="366" t="str">
        <f t="shared" si="122"/>
        <v>SINAPI 95760</v>
      </c>
      <c r="B7831" s="367" t="s">
        <v>8324</v>
      </c>
      <c r="C7831" s="367" t="s">
        <v>25861</v>
      </c>
      <c r="D7831" s="368" t="s">
        <v>25862</v>
      </c>
      <c r="E7831" s="367" t="s">
        <v>8327</v>
      </c>
      <c r="F7831" s="367" t="s">
        <v>25863</v>
      </c>
      <c r="G7831" s="367" t="s">
        <v>25864</v>
      </c>
    </row>
    <row r="7832" spans="1:7" ht="22.5">
      <c r="A7832" s="366" t="str">
        <f t="shared" si="122"/>
        <v>SINAPI 97559</v>
      </c>
      <c r="B7832" s="367" t="s">
        <v>8324</v>
      </c>
      <c r="C7832" s="367" t="s">
        <v>25865</v>
      </c>
      <c r="D7832" s="368" t="s">
        <v>25866</v>
      </c>
      <c r="E7832" s="367" t="s">
        <v>8327</v>
      </c>
      <c r="F7832" s="367" t="s">
        <v>25867</v>
      </c>
      <c r="G7832" s="367" t="s">
        <v>12275</v>
      </c>
    </row>
    <row r="7833" spans="1:7" ht="22.5">
      <c r="A7833" s="366" t="str">
        <f t="shared" si="122"/>
        <v>SINAPI 97562</v>
      </c>
      <c r="B7833" s="367" t="s">
        <v>8324</v>
      </c>
      <c r="C7833" s="367" t="s">
        <v>25868</v>
      </c>
      <c r="D7833" s="368" t="s">
        <v>25869</v>
      </c>
      <c r="E7833" s="367" t="s">
        <v>8327</v>
      </c>
      <c r="F7833" s="367" t="s">
        <v>21000</v>
      </c>
      <c r="G7833" s="367" t="s">
        <v>16575</v>
      </c>
    </row>
    <row r="7834" spans="1:7" ht="22.5">
      <c r="A7834" s="366" t="str">
        <f t="shared" si="122"/>
        <v>SINAPI 97564</v>
      </c>
      <c r="B7834" s="367" t="s">
        <v>8324</v>
      </c>
      <c r="C7834" s="367" t="s">
        <v>25870</v>
      </c>
      <c r="D7834" s="368" t="s">
        <v>25871</v>
      </c>
      <c r="E7834" s="367" t="s">
        <v>8327</v>
      </c>
      <c r="F7834" s="367" t="s">
        <v>10714</v>
      </c>
      <c r="G7834" s="367" t="s">
        <v>14539</v>
      </c>
    </row>
    <row r="7835" spans="1:7" ht="22.5">
      <c r="A7835" s="366" t="str">
        <f t="shared" si="122"/>
        <v>SINAPI 91924</v>
      </c>
      <c r="B7835" s="367" t="s">
        <v>8324</v>
      </c>
      <c r="C7835" s="367" t="s">
        <v>25872</v>
      </c>
      <c r="D7835" s="368" t="s">
        <v>25873</v>
      </c>
      <c r="E7835" s="367" t="s">
        <v>8523</v>
      </c>
      <c r="F7835" s="367" t="s">
        <v>9650</v>
      </c>
      <c r="G7835" s="367" t="s">
        <v>10317</v>
      </c>
    </row>
    <row r="7836" spans="1:7" ht="22.5">
      <c r="A7836" s="366" t="str">
        <f t="shared" si="122"/>
        <v>SINAPI 91925</v>
      </c>
      <c r="B7836" s="367" t="s">
        <v>8324</v>
      </c>
      <c r="C7836" s="367" t="s">
        <v>25874</v>
      </c>
      <c r="D7836" s="368" t="s">
        <v>25875</v>
      </c>
      <c r="E7836" s="367" t="s">
        <v>8523</v>
      </c>
      <c r="F7836" s="367" t="s">
        <v>9245</v>
      </c>
      <c r="G7836" s="367" t="s">
        <v>11569</v>
      </c>
    </row>
    <row r="7837" spans="1:7" ht="22.5">
      <c r="A7837" s="366" t="str">
        <f t="shared" si="122"/>
        <v>SINAPI 91926</v>
      </c>
      <c r="B7837" s="367" t="s">
        <v>8324</v>
      </c>
      <c r="C7837" s="367" t="s">
        <v>25876</v>
      </c>
      <c r="D7837" s="368" t="s">
        <v>25877</v>
      </c>
      <c r="E7837" s="367" t="s">
        <v>8523</v>
      </c>
      <c r="F7837" s="367" t="s">
        <v>15835</v>
      </c>
      <c r="G7837" s="367" t="s">
        <v>25878</v>
      </c>
    </row>
    <row r="7838" spans="1:7" ht="22.5">
      <c r="A7838" s="366" t="str">
        <f t="shared" si="122"/>
        <v>SINAPI 91927</v>
      </c>
      <c r="B7838" s="367" t="s">
        <v>8324</v>
      </c>
      <c r="C7838" s="367" t="s">
        <v>25879</v>
      </c>
      <c r="D7838" s="368" t="s">
        <v>25880</v>
      </c>
      <c r="E7838" s="367" t="s">
        <v>8523</v>
      </c>
      <c r="F7838" s="367" t="s">
        <v>14801</v>
      </c>
      <c r="G7838" s="367" t="s">
        <v>20869</v>
      </c>
    </row>
    <row r="7839" spans="1:7" ht="22.5">
      <c r="A7839" s="366" t="str">
        <f t="shared" si="122"/>
        <v>SINAPI 91928</v>
      </c>
      <c r="B7839" s="367" t="s">
        <v>8324</v>
      </c>
      <c r="C7839" s="367" t="s">
        <v>25881</v>
      </c>
      <c r="D7839" s="368" t="s">
        <v>25882</v>
      </c>
      <c r="E7839" s="367" t="s">
        <v>8523</v>
      </c>
      <c r="F7839" s="367" t="s">
        <v>11621</v>
      </c>
      <c r="G7839" s="367" t="s">
        <v>25883</v>
      </c>
    </row>
    <row r="7840" spans="1:7" ht="22.5">
      <c r="A7840" s="366" t="str">
        <f t="shared" si="122"/>
        <v>SINAPI 91929</v>
      </c>
      <c r="B7840" s="367" t="s">
        <v>8324</v>
      </c>
      <c r="C7840" s="367" t="s">
        <v>25884</v>
      </c>
      <c r="D7840" s="368" t="s">
        <v>25885</v>
      </c>
      <c r="E7840" s="367" t="s">
        <v>8523</v>
      </c>
      <c r="F7840" s="367" t="s">
        <v>9319</v>
      </c>
      <c r="G7840" s="367" t="s">
        <v>8694</v>
      </c>
    </row>
    <row r="7841" spans="1:7" ht="22.5">
      <c r="A7841" s="366" t="str">
        <f t="shared" si="122"/>
        <v>SINAPI 91930</v>
      </c>
      <c r="B7841" s="367" t="s">
        <v>8324</v>
      </c>
      <c r="C7841" s="367" t="s">
        <v>25886</v>
      </c>
      <c r="D7841" s="368" t="s">
        <v>25887</v>
      </c>
      <c r="E7841" s="367" t="s">
        <v>8523</v>
      </c>
      <c r="F7841" s="367" t="s">
        <v>17332</v>
      </c>
      <c r="G7841" s="367" t="s">
        <v>11313</v>
      </c>
    </row>
    <row r="7842" spans="1:7" ht="22.5">
      <c r="A7842" s="366" t="str">
        <f t="shared" si="122"/>
        <v>SINAPI 91931</v>
      </c>
      <c r="B7842" s="367" t="s">
        <v>8324</v>
      </c>
      <c r="C7842" s="367" t="s">
        <v>25888</v>
      </c>
      <c r="D7842" s="368" t="s">
        <v>25889</v>
      </c>
      <c r="E7842" s="367" t="s">
        <v>8523</v>
      </c>
      <c r="F7842" s="367" t="s">
        <v>10742</v>
      </c>
      <c r="G7842" s="367" t="s">
        <v>11237</v>
      </c>
    </row>
    <row r="7843" spans="1:7" ht="22.5">
      <c r="A7843" s="366" t="str">
        <f t="shared" si="122"/>
        <v>SINAPI 91932</v>
      </c>
      <c r="B7843" s="367" t="s">
        <v>8324</v>
      </c>
      <c r="C7843" s="367" t="s">
        <v>25890</v>
      </c>
      <c r="D7843" s="368" t="s">
        <v>25891</v>
      </c>
      <c r="E7843" s="367" t="s">
        <v>8523</v>
      </c>
      <c r="F7843" s="367" t="s">
        <v>17906</v>
      </c>
      <c r="G7843" s="367" t="s">
        <v>11104</v>
      </c>
    </row>
    <row r="7844" spans="1:7" ht="22.5">
      <c r="A7844" s="366" t="str">
        <f t="shared" si="122"/>
        <v>SINAPI 91933</v>
      </c>
      <c r="B7844" s="367" t="s">
        <v>8324</v>
      </c>
      <c r="C7844" s="367" t="s">
        <v>25892</v>
      </c>
      <c r="D7844" s="368" t="s">
        <v>25893</v>
      </c>
      <c r="E7844" s="367" t="s">
        <v>8523</v>
      </c>
      <c r="F7844" s="367" t="s">
        <v>8767</v>
      </c>
      <c r="G7844" s="367" t="s">
        <v>19016</v>
      </c>
    </row>
    <row r="7845" spans="1:7" ht="22.5">
      <c r="A7845" s="366" t="str">
        <f t="shared" si="122"/>
        <v>SINAPI 91934</v>
      </c>
      <c r="B7845" s="367" t="s">
        <v>8324</v>
      </c>
      <c r="C7845" s="367" t="s">
        <v>25894</v>
      </c>
      <c r="D7845" s="368" t="s">
        <v>25895</v>
      </c>
      <c r="E7845" s="367" t="s">
        <v>8523</v>
      </c>
      <c r="F7845" s="367" t="s">
        <v>10634</v>
      </c>
      <c r="G7845" s="367" t="s">
        <v>25896</v>
      </c>
    </row>
    <row r="7846" spans="1:7" ht="22.5">
      <c r="A7846" s="366" t="str">
        <f t="shared" si="122"/>
        <v>SINAPI 91935</v>
      </c>
      <c r="B7846" s="367" t="s">
        <v>8324</v>
      </c>
      <c r="C7846" s="367" t="s">
        <v>25897</v>
      </c>
      <c r="D7846" s="368" t="s">
        <v>25898</v>
      </c>
      <c r="E7846" s="367" t="s">
        <v>8523</v>
      </c>
      <c r="F7846" s="367" t="s">
        <v>8891</v>
      </c>
      <c r="G7846" s="367" t="s">
        <v>25899</v>
      </c>
    </row>
    <row r="7847" spans="1:7" ht="22.5">
      <c r="A7847" s="366" t="str">
        <f t="shared" si="122"/>
        <v>SINAPI 92979</v>
      </c>
      <c r="B7847" s="367" t="s">
        <v>8324</v>
      </c>
      <c r="C7847" s="367" t="s">
        <v>25900</v>
      </c>
      <c r="D7847" s="368" t="s">
        <v>25901</v>
      </c>
      <c r="E7847" s="367" t="s">
        <v>8523</v>
      </c>
      <c r="F7847" s="367" t="s">
        <v>25474</v>
      </c>
      <c r="G7847" s="367" t="s">
        <v>8651</v>
      </c>
    </row>
    <row r="7848" spans="1:7" ht="22.5">
      <c r="A7848" s="366" t="str">
        <f t="shared" si="122"/>
        <v>SINAPI 92980</v>
      </c>
      <c r="B7848" s="367" t="s">
        <v>8324</v>
      </c>
      <c r="C7848" s="367" t="s">
        <v>25902</v>
      </c>
      <c r="D7848" s="368" t="s">
        <v>25903</v>
      </c>
      <c r="E7848" s="367" t="s">
        <v>8523</v>
      </c>
      <c r="F7848" s="367" t="s">
        <v>14302</v>
      </c>
      <c r="G7848" s="367" t="s">
        <v>24742</v>
      </c>
    </row>
    <row r="7849" spans="1:7" ht="22.5">
      <c r="A7849" s="366" t="str">
        <f t="shared" si="122"/>
        <v>SINAPI 92981</v>
      </c>
      <c r="B7849" s="367" t="s">
        <v>8324</v>
      </c>
      <c r="C7849" s="367" t="s">
        <v>25904</v>
      </c>
      <c r="D7849" s="368" t="s">
        <v>25905</v>
      </c>
      <c r="E7849" s="367" t="s">
        <v>8523</v>
      </c>
      <c r="F7849" s="367" t="s">
        <v>14020</v>
      </c>
      <c r="G7849" s="367" t="s">
        <v>20604</v>
      </c>
    </row>
    <row r="7850" spans="1:7" ht="22.5">
      <c r="A7850" s="366" t="str">
        <f t="shared" si="122"/>
        <v>SINAPI 92982</v>
      </c>
      <c r="B7850" s="367" t="s">
        <v>8324</v>
      </c>
      <c r="C7850" s="367" t="s">
        <v>25906</v>
      </c>
      <c r="D7850" s="368" t="s">
        <v>25907</v>
      </c>
      <c r="E7850" s="367" t="s">
        <v>8523</v>
      </c>
      <c r="F7850" s="367" t="s">
        <v>10560</v>
      </c>
      <c r="G7850" s="367" t="s">
        <v>14111</v>
      </c>
    </row>
    <row r="7851" spans="1:7" ht="22.5">
      <c r="A7851" s="366" t="str">
        <f t="shared" si="122"/>
        <v>SINAPI 92983</v>
      </c>
      <c r="B7851" s="367" t="s">
        <v>8324</v>
      </c>
      <c r="C7851" s="367" t="s">
        <v>25908</v>
      </c>
      <c r="D7851" s="368" t="s">
        <v>25909</v>
      </c>
      <c r="E7851" s="367" t="s">
        <v>8523</v>
      </c>
      <c r="F7851" s="367" t="s">
        <v>14889</v>
      </c>
      <c r="G7851" s="367" t="s">
        <v>25910</v>
      </c>
    </row>
    <row r="7852" spans="1:7" ht="22.5">
      <c r="A7852" s="366" t="str">
        <f t="shared" si="122"/>
        <v>SINAPI 92984</v>
      </c>
      <c r="B7852" s="367" t="s">
        <v>8324</v>
      </c>
      <c r="C7852" s="367" t="s">
        <v>25911</v>
      </c>
      <c r="D7852" s="368" t="s">
        <v>25912</v>
      </c>
      <c r="E7852" s="367" t="s">
        <v>8523</v>
      </c>
      <c r="F7852" s="367" t="s">
        <v>24858</v>
      </c>
      <c r="G7852" s="367" t="s">
        <v>13953</v>
      </c>
    </row>
    <row r="7853" spans="1:7" ht="22.5">
      <c r="A7853" s="366" t="str">
        <f t="shared" si="122"/>
        <v>SINAPI 92985</v>
      </c>
      <c r="B7853" s="367" t="s">
        <v>8324</v>
      </c>
      <c r="C7853" s="367" t="s">
        <v>25913</v>
      </c>
      <c r="D7853" s="368" t="s">
        <v>25914</v>
      </c>
      <c r="E7853" s="367" t="s">
        <v>8523</v>
      </c>
      <c r="F7853" s="367" t="s">
        <v>25915</v>
      </c>
      <c r="G7853" s="367" t="s">
        <v>13029</v>
      </c>
    </row>
    <row r="7854" spans="1:7" ht="22.5">
      <c r="A7854" s="366" t="str">
        <f t="shared" si="122"/>
        <v>SINAPI 92986</v>
      </c>
      <c r="B7854" s="367" t="s">
        <v>8324</v>
      </c>
      <c r="C7854" s="367" t="s">
        <v>25916</v>
      </c>
      <c r="D7854" s="368" t="s">
        <v>25917</v>
      </c>
      <c r="E7854" s="367" t="s">
        <v>8523</v>
      </c>
      <c r="F7854" s="367" t="s">
        <v>13082</v>
      </c>
      <c r="G7854" s="367" t="s">
        <v>25918</v>
      </c>
    </row>
    <row r="7855" spans="1:7" ht="22.5">
      <c r="A7855" s="366" t="str">
        <f t="shared" si="122"/>
        <v>SINAPI 92987</v>
      </c>
      <c r="B7855" s="367" t="s">
        <v>8324</v>
      </c>
      <c r="C7855" s="367" t="s">
        <v>25919</v>
      </c>
      <c r="D7855" s="368" t="s">
        <v>25920</v>
      </c>
      <c r="E7855" s="367" t="s">
        <v>8523</v>
      </c>
      <c r="F7855" s="367" t="s">
        <v>25543</v>
      </c>
      <c r="G7855" s="367" t="s">
        <v>13607</v>
      </c>
    </row>
    <row r="7856" spans="1:7" ht="22.5">
      <c r="A7856" s="366" t="str">
        <f t="shared" si="122"/>
        <v>SINAPI 92988</v>
      </c>
      <c r="B7856" s="367" t="s">
        <v>8324</v>
      </c>
      <c r="C7856" s="367" t="s">
        <v>25921</v>
      </c>
      <c r="D7856" s="368" t="s">
        <v>25922</v>
      </c>
      <c r="E7856" s="367" t="s">
        <v>8523</v>
      </c>
      <c r="F7856" s="367" t="s">
        <v>11717</v>
      </c>
      <c r="G7856" s="367" t="s">
        <v>25923</v>
      </c>
    </row>
    <row r="7857" spans="1:7" ht="22.5">
      <c r="A7857" s="366" t="str">
        <f t="shared" si="122"/>
        <v>SINAPI 92989</v>
      </c>
      <c r="B7857" s="367" t="s">
        <v>8324</v>
      </c>
      <c r="C7857" s="367" t="s">
        <v>25924</v>
      </c>
      <c r="D7857" s="368" t="s">
        <v>25925</v>
      </c>
      <c r="E7857" s="367" t="s">
        <v>8523</v>
      </c>
      <c r="F7857" s="367" t="s">
        <v>14127</v>
      </c>
      <c r="G7857" s="367" t="s">
        <v>25926</v>
      </c>
    </row>
    <row r="7858" spans="1:7" ht="22.5">
      <c r="A7858" s="366" t="str">
        <f t="shared" si="122"/>
        <v>SINAPI 92990</v>
      </c>
      <c r="B7858" s="367" t="s">
        <v>8324</v>
      </c>
      <c r="C7858" s="367" t="s">
        <v>25927</v>
      </c>
      <c r="D7858" s="368" t="s">
        <v>25928</v>
      </c>
      <c r="E7858" s="367" t="s">
        <v>8523</v>
      </c>
      <c r="F7858" s="367" t="s">
        <v>25929</v>
      </c>
      <c r="G7858" s="367" t="s">
        <v>17395</v>
      </c>
    </row>
    <row r="7859" spans="1:7" ht="22.5">
      <c r="A7859" s="366" t="str">
        <f t="shared" si="122"/>
        <v>SINAPI 92991</v>
      </c>
      <c r="B7859" s="367" t="s">
        <v>8324</v>
      </c>
      <c r="C7859" s="367" t="s">
        <v>25930</v>
      </c>
      <c r="D7859" s="368" t="s">
        <v>25931</v>
      </c>
      <c r="E7859" s="367" t="s">
        <v>8523</v>
      </c>
      <c r="F7859" s="367" t="s">
        <v>25932</v>
      </c>
      <c r="G7859" s="367" t="s">
        <v>14251</v>
      </c>
    </row>
    <row r="7860" spans="1:7" ht="22.5">
      <c r="A7860" s="366" t="str">
        <f t="shared" si="122"/>
        <v>SINAPI 92992</v>
      </c>
      <c r="B7860" s="367" t="s">
        <v>8324</v>
      </c>
      <c r="C7860" s="367" t="s">
        <v>25933</v>
      </c>
      <c r="D7860" s="368" t="s">
        <v>25934</v>
      </c>
      <c r="E7860" s="367" t="s">
        <v>8523</v>
      </c>
      <c r="F7860" s="367" t="s">
        <v>24433</v>
      </c>
      <c r="G7860" s="367" t="s">
        <v>25935</v>
      </c>
    </row>
    <row r="7861" spans="1:7" ht="22.5">
      <c r="A7861" s="366" t="str">
        <f t="shared" si="122"/>
        <v>SINAPI 92993</v>
      </c>
      <c r="B7861" s="367" t="s">
        <v>8324</v>
      </c>
      <c r="C7861" s="367" t="s">
        <v>25936</v>
      </c>
      <c r="D7861" s="368" t="s">
        <v>25937</v>
      </c>
      <c r="E7861" s="367" t="s">
        <v>8523</v>
      </c>
      <c r="F7861" s="367" t="s">
        <v>25938</v>
      </c>
      <c r="G7861" s="367" t="s">
        <v>25939</v>
      </c>
    </row>
    <row r="7862" spans="1:7" ht="22.5">
      <c r="A7862" s="366" t="str">
        <f t="shared" si="122"/>
        <v>SINAPI 92994</v>
      </c>
      <c r="B7862" s="367" t="s">
        <v>8324</v>
      </c>
      <c r="C7862" s="367" t="s">
        <v>25940</v>
      </c>
      <c r="D7862" s="368" t="s">
        <v>25941</v>
      </c>
      <c r="E7862" s="367" t="s">
        <v>8523</v>
      </c>
      <c r="F7862" s="367" t="s">
        <v>25942</v>
      </c>
      <c r="G7862" s="367" t="s">
        <v>24247</v>
      </c>
    </row>
    <row r="7863" spans="1:7" ht="22.5">
      <c r="A7863" s="366" t="str">
        <f t="shared" si="122"/>
        <v>SINAPI 92995</v>
      </c>
      <c r="B7863" s="367" t="s">
        <v>8324</v>
      </c>
      <c r="C7863" s="367" t="s">
        <v>25943</v>
      </c>
      <c r="D7863" s="368" t="s">
        <v>25944</v>
      </c>
      <c r="E7863" s="367" t="s">
        <v>8523</v>
      </c>
      <c r="F7863" s="367" t="s">
        <v>25945</v>
      </c>
      <c r="G7863" s="367" t="s">
        <v>25946</v>
      </c>
    </row>
    <row r="7864" spans="1:7" ht="22.5">
      <c r="A7864" s="366" t="str">
        <f t="shared" si="122"/>
        <v>SINAPI 92996</v>
      </c>
      <c r="B7864" s="367" t="s">
        <v>8324</v>
      </c>
      <c r="C7864" s="367" t="s">
        <v>25947</v>
      </c>
      <c r="D7864" s="368" t="s">
        <v>25948</v>
      </c>
      <c r="E7864" s="367" t="s">
        <v>8523</v>
      </c>
      <c r="F7864" s="367" t="s">
        <v>25949</v>
      </c>
      <c r="G7864" s="367" t="s">
        <v>25950</v>
      </c>
    </row>
    <row r="7865" spans="1:7" ht="22.5">
      <c r="A7865" s="366" t="str">
        <f t="shared" si="122"/>
        <v>SINAPI 92997</v>
      </c>
      <c r="B7865" s="367" t="s">
        <v>8324</v>
      </c>
      <c r="C7865" s="367" t="s">
        <v>25951</v>
      </c>
      <c r="D7865" s="368" t="s">
        <v>25952</v>
      </c>
      <c r="E7865" s="367" t="s">
        <v>8523</v>
      </c>
      <c r="F7865" s="367" t="s">
        <v>25953</v>
      </c>
      <c r="G7865" s="367" t="s">
        <v>25954</v>
      </c>
    </row>
    <row r="7866" spans="1:7" ht="22.5">
      <c r="A7866" s="366" t="str">
        <f t="shared" si="122"/>
        <v>SINAPI 92998</v>
      </c>
      <c r="B7866" s="367" t="s">
        <v>8324</v>
      </c>
      <c r="C7866" s="367" t="s">
        <v>25955</v>
      </c>
      <c r="D7866" s="368" t="s">
        <v>25956</v>
      </c>
      <c r="E7866" s="367" t="s">
        <v>8523</v>
      </c>
      <c r="F7866" s="367" t="s">
        <v>25957</v>
      </c>
      <c r="G7866" s="367" t="s">
        <v>19481</v>
      </c>
    </row>
    <row r="7867" spans="1:7" ht="22.5">
      <c r="A7867" s="366" t="str">
        <f t="shared" si="122"/>
        <v>SINAPI 92999</v>
      </c>
      <c r="B7867" s="367" t="s">
        <v>8324</v>
      </c>
      <c r="C7867" s="367" t="s">
        <v>25958</v>
      </c>
      <c r="D7867" s="368" t="s">
        <v>25959</v>
      </c>
      <c r="E7867" s="367" t="s">
        <v>8523</v>
      </c>
      <c r="F7867" s="367" t="s">
        <v>25960</v>
      </c>
      <c r="G7867" s="367" t="s">
        <v>25961</v>
      </c>
    </row>
    <row r="7868" spans="1:7" ht="22.5">
      <c r="A7868" s="366" t="str">
        <f t="shared" si="122"/>
        <v>SINAPI 93000</v>
      </c>
      <c r="B7868" s="367" t="s">
        <v>8324</v>
      </c>
      <c r="C7868" s="367" t="s">
        <v>25962</v>
      </c>
      <c r="D7868" s="368" t="s">
        <v>25963</v>
      </c>
      <c r="E7868" s="367" t="s">
        <v>8523</v>
      </c>
      <c r="F7868" s="367" t="s">
        <v>25964</v>
      </c>
      <c r="G7868" s="367" t="s">
        <v>25965</v>
      </c>
    </row>
    <row r="7869" spans="1:7" ht="22.5">
      <c r="A7869" s="366" t="str">
        <f t="shared" si="122"/>
        <v>SINAPI 93001</v>
      </c>
      <c r="B7869" s="367" t="s">
        <v>8324</v>
      </c>
      <c r="C7869" s="367" t="s">
        <v>25966</v>
      </c>
      <c r="D7869" s="368" t="s">
        <v>25967</v>
      </c>
      <c r="E7869" s="367" t="s">
        <v>8523</v>
      </c>
      <c r="F7869" s="367" t="s">
        <v>21940</v>
      </c>
      <c r="G7869" s="367" t="s">
        <v>13364</v>
      </c>
    </row>
    <row r="7870" spans="1:7" ht="22.5">
      <c r="A7870" s="366" t="str">
        <f t="shared" si="122"/>
        <v>SINAPI 93002</v>
      </c>
      <c r="B7870" s="367" t="s">
        <v>8324</v>
      </c>
      <c r="C7870" s="367" t="s">
        <v>25968</v>
      </c>
      <c r="D7870" s="368" t="s">
        <v>25969</v>
      </c>
      <c r="E7870" s="367" t="s">
        <v>8523</v>
      </c>
      <c r="F7870" s="367" t="s">
        <v>25970</v>
      </c>
      <c r="G7870" s="367" t="s">
        <v>25971</v>
      </c>
    </row>
    <row r="7871" spans="1:7">
      <c r="A7871" s="366" t="str">
        <f t="shared" si="122"/>
        <v>SINAPI 83446</v>
      </c>
      <c r="B7871" s="367" t="s">
        <v>8324</v>
      </c>
      <c r="C7871" s="367" t="s">
        <v>25972</v>
      </c>
      <c r="D7871" s="368" t="s">
        <v>25973</v>
      </c>
      <c r="E7871" s="367" t="s">
        <v>8327</v>
      </c>
      <c r="F7871" s="367" t="s">
        <v>25974</v>
      </c>
      <c r="G7871" s="367" t="s">
        <v>25975</v>
      </c>
    </row>
    <row r="7872" spans="1:7">
      <c r="A7872" s="366" t="str">
        <f t="shared" si="122"/>
        <v>SINAPI 91936</v>
      </c>
      <c r="B7872" s="367" t="s">
        <v>8324</v>
      </c>
      <c r="C7872" s="367" t="s">
        <v>25976</v>
      </c>
      <c r="D7872" s="368" t="s">
        <v>25977</v>
      </c>
      <c r="E7872" s="367" t="s">
        <v>8327</v>
      </c>
      <c r="F7872" s="367" t="s">
        <v>14170</v>
      </c>
      <c r="G7872" s="367" t="s">
        <v>14809</v>
      </c>
    </row>
    <row r="7873" spans="1:7">
      <c r="A7873" s="366" t="str">
        <f t="shared" si="122"/>
        <v>SINAPI 91937</v>
      </c>
      <c r="B7873" s="367" t="s">
        <v>8324</v>
      </c>
      <c r="C7873" s="367" t="s">
        <v>25978</v>
      </c>
      <c r="D7873" s="368" t="s">
        <v>25979</v>
      </c>
      <c r="E7873" s="367" t="s">
        <v>8327</v>
      </c>
      <c r="F7873" s="367" t="s">
        <v>11809</v>
      </c>
      <c r="G7873" s="367" t="s">
        <v>13332</v>
      </c>
    </row>
    <row r="7874" spans="1:7" ht="22.5">
      <c r="A7874" s="366" t="str">
        <f t="shared" si="122"/>
        <v>SINAPI 91939</v>
      </c>
      <c r="B7874" s="367" t="s">
        <v>8324</v>
      </c>
      <c r="C7874" s="367" t="s">
        <v>25980</v>
      </c>
      <c r="D7874" s="368" t="s">
        <v>25981</v>
      </c>
      <c r="E7874" s="367" t="s">
        <v>8327</v>
      </c>
      <c r="F7874" s="367" t="s">
        <v>21264</v>
      </c>
      <c r="G7874" s="367" t="s">
        <v>25982</v>
      </c>
    </row>
    <row r="7875" spans="1:7" ht="22.5">
      <c r="A7875" s="366" t="str">
        <f t="shared" si="122"/>
        <v>SINAPI 91940</v>
      </c>
      <c r="B7875" s="367" t="s">
        <v>8324</v>
      </c>
      <c r="C7875" s="367" t="s">
        <v>25983</v>
      </c>
      <c r="D7875" s="368" t="s">
        <v>25984</v>
      </c>
      <c r="E7875" s="367" t="s">
        <v>8327</v>
      </c>
      <c r="F7875" s="367" t="s">
        <v>11177</v>
      </c>
      <c r="G7875" s="367" t="s">
        <v>12240</v>
      </c>
    </row>
    <row r="7876" spans="1:7" ht="22.5">
      <c r="A7876" s="366" t="str">
        <f t="shared" si="122"/>
        <v>SINAPI 91941</v>
      </c>
      <c r="B7876" s="367" t="s">
        <v>8324</v>
      </c>
      <c r="C7876" s="367" t="s">
        <v>25985</v>
      </c>
      <c r="D7876" s="368" t="s">
        <v>25986</v>
      </c>
      <c r="E7876" s="367" t="s">
        <v>8327</v>
      </c>
      <c r="F7876" s="367" t="s">
        <v>11206</v>
      </c>
      <c r="G7876" s="367" t="s">
        <v>25987</v>
      </c>
    </row>
    <row r="7877" spans="1:7" ht="22.5">
      <c r="A7877" s="366" t="str">
        <f t="shared" si="122"/>
        <v>SINAPI 91942</v>
      </c>
      <c r="B7877" s="367" t="s">
        <v>8324</v>
      </c>
      <c r="C7877" s="367" t="s">
        <v>25988</v>
      </c>
      <c r="D7877" s="368" t="s">
        <v>25989</v>
      </c>
      <c r="E7877" s="367" t="s">
        <v>8327</v>
      </c>
      <c r="F7877" s="367" t="s">
        <v>13607</v>
      </c>
      <c r="G7877" s="367" t="s">
        <v>25990</v>
      </c>
    </row>
    <row r="7878" spans="1:7" ht="22.5">
      <c r="A7878" s="366" t="str">
        <f t="shared" si="122"/>
        <v>SINAPI 91943</v>
      </c>
      <c r="B7878" s="367" t="s">
        <v>8324</v>
      </c>
      <c r="C7878" s="367" t="s">
        <v>25991</v>
      </c>
      <c r="D7878" s="368" t="s">
        <v>25992</v>
      </c>
      <c r="E7878" s="367" t="s">
        <v>8327</v>
      </c>
      <c r="F7878" s="367" t="s">
        <v>13316</v>
      </c>
      <c r="G7878" s="367" t="s">
        <v>10075</v>
      </c>
    </row>
    <row r="7879" spans="1:7" ht="22.5">
      <c r="A7879" s="366" t="str">
        <f t="shared" ref="A7879:A7942" si="123">CONCATENAR</f>
        <v>SINAPI 91944</v>
      </c>
      <c r="B7879" s="367" t="s">
        <v>8324</v>
      </c>
      <c r="C7879" s="367" t="s">
        <v>25993</v>
      </c>
      <c r="D7879" s="368" t="s">
        <v>25994</v>
      </c>
      <c r="E7879" s="367" t="s">
        <v>8327</v>
      </c>
      <c r="F7879" s="367" t="s">
        <v>13299</v>
      </c>
      <c r="G7879" s="367" t="s">
        <v>14822</v>
      </c>
    </row>
    <row r="7880" spans="1:7">
      <c r="A7880" s="366" t="str">
        <f t="shared" si="123"/>
        <v>SINAPI 92865</v>
      </c>
      <c r="B7880" s="367" t="s">
        <v>8324</v>
      </c>
      <c r="C7880" s="367" t="s">
        <v>25995</v>
      </c>
      <c r="D7880" s="368" t="s">
        <v>25996</v>
      </c>
      <c r="E7880" s="367" t="s">
        <v>8327</v>
      </c>
      <c r="F7880" s="367" t="s">
        <v>17208</v>
      </c>
      <c r="G7880" s="367" t="s">
        <v>25997</v>
      </c>
    </row>
    <row r="7881" spans="1:7">
      <c r="A7881" s="366" t="str">
        <f t="shared" si="123"/>
        <v>SINAPI 92866</v>
      </c>
      <c r="B7881" s="367" t="s">
        <v>8324</v>
      </c>
      <c r="C7881" s="367" t="s">
        <v>25998</v>
      </c>
      <c r="D7881" s="368" t="s">
        <v>25999</v>
      </c>
      <c r="E7881" s="367" t="s">
        <v>8327</v>
      </c>
      <c r="F7881" s="367" t="s">
        <v>9757</v>
      </c>
      <c r="G7881" s="367" t="s">
        <v>13045</v>
      </c>
    </row>
    <row r="7882" spans="1:7" ht="22.5">
      <c r="A7882" s="366" t="str">
        <f t="shared" si="123"/>
        <v>SINAPI 92867</v>
      </c>
      <c r="B7882" s="367" t="s">
        <v>8324</v>
      </c>
      <c r="C7882" s="367" t="s">
        <v>26000</v>
      </c>
      <c r="D7882" s="368" t="s">
        <v>26001</v>
      </c>
      <c r="E7882" s="367" t="s">
        <v>8327</v>
      </c>
      <c r="F7882" s="367" t="s">
        <v>12148</v>
      </c>
      <c r="G7882" s="367" t="s">
        <v>16381</v>
      </c>
    </row>
    <row r="7883" spans="1:7" ht="22.5">
      <c r="A7883" s="366" t="str">
        <f t="shared" si="123"/>
        <v>SINAPI 92868</v>
      </c>
      <c r="B7883" s="367" t="s">
        <v>8324</v>
      </c>
      <c r="C7883" s="367" t="s">
        <v>26002</v>
      </c>
      <c r="D7883" s="368" t="s">
        <v>26003</v>
      </c>
      <c r="E7883" s="367" t="s">
        <v>8327</v>
      </c>
      <c r="F7883" s="367" t="s">
        <v>11550</v>
      </c>
      <c r="G7883" s="367" t="s">
        <v>26004</v>
      </c>
    </row>
    <row r="7884" spans="1:7" ht="22.5">
      <c r="A7884" s="366" t="str">
        <f t="shared" si="123"/>
        <v>SINAPI 92869</v>
      </c>
      <c r="B7884" s="367" t="s">
        <v>8324</v>
      </c>
      <c r="C7884" s="367" t="s">
        <v>26005</v>
      </c>
      <c r="D7884" s="368" t="s">
        <v>26006</v>
      </c>
      <c r="E7884" s="367" t="s">
        <v>8327</v>
      </c>
      <c r="F7884" s="367" t="s">
        <v>16191</v>
      </c>
      <c r="G7884" s="367" t="s">
        <v>12298</v>
      </c>
    </row>
    <row r="7885" spans="1:7" ht="22.5">
      <c r="A7885" s="366" t="str">
        <f t="shared" si="123"/>
        <v>SINAPI 92870</v>
      </c>
      <c r="B7885" s="367" t="s">
        <v>8324</v>
      </c>
      <c r="C7885" s="367" t="s">
        <v>26007</v>
      </c>
      <c r="D7885" s="368" t="s">
        <v>26008</v>
      </c>
      <c r="E7885" s="367" t="s">
        <v>8327</v>
      </c>
      <c r="F7885" s="367" t="s">
        <v>26009</v>
      </c>
      <c r="G7885" s="367" t="s">
        <v>17873</v>
      </c>
    </row>
    <row r="7886" spans="1:7" ht="22.5">
      <c r="A7886" s="366" t="str">
        <f t="shared" si="123"/>
        <v>SINAPI 92871</v>
      </c>
      <c r="B7886" s="367" t="s">
        <v>8324</v>
      </c>
      <c r="C7886" s="367" t="s">
        <v>26010</v>
      </c>
      <c r="D7886" s="368" t="s">
        <v>26011</v>
      </c>
      <c r="E7886" s="367" t="s">
        <v>8327</v>
      </c>
      <c r="F7886" s="367" t="s">
        <v>26012</v>
      </c>
      <c r="G7886" s="367" t="s">
        <v>8728</v>
      </c>
    </row>
    <row r="7887" spans="1:7" ht="22.5">
      <c r="A7887" s="366" t="str">
        <f t="shared" si="123"/>
        <v>SINAPI 92872</v>
      </c>
      <c r="B7887" s="367" t="s">
        <v>8324</v>
      </c>
      <c r="C7887" s="367" t="s">
        <v>26013</v>
      </c>
      <c r="D7887" s="368" t="s">
        <v>26014</v>
      </c>
      <c r="E7887" s="367" t="s">
        <v>8327</v>
      </c>
      <c r="F7887" s="367" t="s">
        <v>9792</v>
      </c>
      <c r="G7887" s="367" t="s">
        <v>26015</v>
      </c>
    </row>
    <row r="7888" spans="1:7" ht="22.5">
      <c r="A7888" s="366" t="str">
        <f t="shared" si="123"/>
        <v>SINAPI 95777</v>
      </c>
      <c r="B7888" s="367" t="s">
        <v>8324</v>
      </c>
      <c r="C7888" s="367" t="s">
        <v>26016</v>
      </c>
      <c r="D7888" s="368" t="s">
        <v>26017</v>
      </c>
      <c r="E7888" s="367" t="s">
        <v>8327</v>
      </c>
      <c r="F7888" s="367" t="s">
        <v>26018</v>
      </c>
      <c r="G7888" s="367" t="s">
        <v>19179</v>
      </c>
    </row>
    <row r="7889" spans="1:7" ht="22.5">
      <c r="A7889" s="366" t="str">
        <f t="shared" si="123"/>
        <v>SINAPI 95778</v>
      </c>
      <c r="B7889" s="367" t="s">
        <v>8324</v>
      </c>
      <c r="C7889" s="367" t="s">
        <v>26019</v>
      </c>
      <c r="D7889" s="368" t="s">
        <v>26020</v>
      </c>
      <c r="E7889" s="367" t="s">
        <v>8327</v>
      </c>
      <c r="F7889" s="367" t="s">
        <v>26021</v>
      </c>
      <c r="G7889" s="367" t="s">
        <v>26022</v>
      </c>
    </row>
    <row r="7890" spans="1:7" ht="22.5">
      <c r="A7890" s="366" t="str">
        <f t="shared" si="123"/>
        <v>SINAPI 95779</v>
      </c>
      <c r="B7890" s="367" t="s">
        <v>8324</v>
      </c>
      <c r="C7890" s="367" t="s">
        <v>26023</v>
      </c>
      <c r="D7890" s="368" t="s">
        <v>26024</v>
      </c>
      <c r="E7890" s="367" t="s">
        <v>8327</v>
      </c>
      <c r="F7890" s="367" t="s">
        <v>13919</v>
      </c>
      <c r="G7890" s="367" t="s">
        <v>26025</v>
      </c>
    </row>
    <row r="7891" spans="1:7" ht="22.5">
      <c r="A7891" s="366" t="str">
        <f t="shared" si="123"/>
        <v>SINAPI 95780</v>
      </c>
      <c r="B7891" s="367" t="s">
        <v>8324</v>
      </c>
      <c r="C7891" s="367" t="s">
        <v>26026</v>
      </c>
      <c r="D7891" s="368" t="s">
        <v>26027</v>
      </c>
      <c r="E7891" s="367" t="s">
        <v>8327</v>
      </c>
      <c r="F7891" s="367" t="s">
        <v>13427</v>
      </c>
      <c r="G7891" s="367" t="s">
        <v>26028</v>
      </c>
    </row>
    <row r="7892" spans="1:7" ht="22.5">
      <c r="A7892" s="366" t="str">
        <f t="shared" si="123"/>
        <v>SINAPI 95781</v>
      </c>
      <c r="B7892" s="367" t="s">
        <v>8324</v>
      </c>
      <c r="C7892" s="367" t="s">
        <v>26029</v>
      </c>
      <c r="D7892" s="368" t="s">
        <v>26030</v>
      </c>
      <c r="E7892" s="367" t="s">
        <v>8327</v>
      </c>
      <c r="F7892" s="367" t="s">
        <v>26031</v>
      </c>
      <c r="G7892" s="367" t="s">
        <v>26032</v>
      </c>
    </row>
    <row r="7893" spans="1:7" ht="22.5">
      <c r="A7893" s="366" t="str">
        <f t="shared" si="123"/>
        <v>SINAPI 95782</v>
      </c>
      <c r="B7893" s="367" t="s">
        <v>8324</v>
      </c>
      <c r="C7893" s="367" t="s">
        <v>26033</v>
      </c>
      <c r="D7893" s="368" t="s">
        <v>26034</v>
      </c>
      <c r="E7893" s="367" t="s">
        <v>8327</v>
      </c>
      <c r="F7893" s="367" t="s">
        <v>26035</v>
      </c>
      <c r="G7893" s="367" t="s">
        <v>21447</v>
      </c>
    </row>
    <row r="7894" spans="1:7" ht="22.5">
      <c r="A7894" s="366" t="str">
        <f t="shared" si="123"/>
        <v>SINAPI 95785</v>
      </c>
      <c r="B7894" s="367" t="s">
        <v>8324</v>
      </c>
      <c r="C7894" s="367" t="s">
        <v>26036</v>
      </c>
      <c r="D7894" s="368" t="s">
        <v>26037</v>
      </c>
      <c r="E7894" s="367" t="s">
        <v>8327</v>
      </c>
      <c r="F7894" s="367" t="s">
        <v>17643</v>
      </c>
      <c r="G7894" s="367" t="s">
        <v>26038</v>
      </c>
    </row>
    <row r="7895" spans="1:7" ht="22.5">
      <c r="A7895" s="366" t="str">
        <f t="shared" si="123"/>
        <v>SINAPI 95787</v>
      </c>
      <c r="B7895" s="367" t="s">
        <v>8324</v>
      </c>
      <c r="C7895" s="367" t="s">
        <v>26039</v>
      </c>
      <c r="D7895" s="368" t="s">
        <v>26040</v>
      </c>
      <c r="E7895" s="367" t="s">
        <v>8327</v>
      </c>
      <c r="F7895" s="367" t="s">
        <v>26041</v>
      </c>
      <c r="G7895" s="367" t="s">
        <v>26042</v>
      </c>
    </row>
    <row r="7896" spans="1:7" ht="22.5">
      <c r="A7896" s="366" t="str">
        <f t="shared" si="123"/>
        <v>SINAPI 95789</v>
      </c>
      <c r="B7896" s="367" t="s">
        <v>8324</v>
      </c>
      <c r="C7896" s="367" t="s">
        <v>26043</v>
      </c>
      <c r="D7896" s="368" t="s">
        <v>26044</v>
      </c>
      <c r="E7896" s="367" t="s">
        <v>8327</v>
      </c>
      <c r="F7896" s="367" t="s">
        <v>26045</v>
      </c>
      <c r="G7896" s="367" t="s">
        <v>15551</v>
      </c>
    </row>
    <row r="7897" spans="1:7" ht="22.5">
      <c r="A7897" s="366" t="str">
        <f t="shared" si="123"/>
        <v>SINAPI 95791</v>
      </c>
      <c r="B7897" s="367" t="s">
        <v>8324</v>
      </c>
      <c r="C7897" s="367" t="s">
        <v>26046</v>
      </c>
      <c r="D7897" s="368" t="s">
        <v>26047</v>
      </c>
      <c r="E7897" s="367" t="s">
        <v>8327</v>
      </c>
      <c r="F7897" s="367" t="s">
        <v>26048</v>
      </c>
      <c r="G7897" s="367" t="s">
        <v>26049</v>
      </c>
    </row>
    <row r="7898" spans="1:7" ht="22.5">
      <c r="A7898" s="366" t="str">
        <f t="shared" si="123"/>
        <v>SINAPI 95795</v>
      </c>
      <c r="B7898" s="367" t="s">
        <v>8324</v>
      </c>
      <c r="C7898" s="367" t="s">
        <v>26050</v>
      </c>
      <c r="D7898" s="368" t="s">
        <v>26051</v>
      </c>
      <c r="E7898" s="367" t="s">
        <v>8327</v>
      </c>
      <c r="F7898" s="367" t="s">
        <v>15480</v>
      </c>
      <c r="G7898" s="367" t="s">
        <v>21337</v>
      </c>
    </row>
    <row r="7899" spans="1:7" ht="22.5">
      <c r="A7899" s="366" t="str">
        <f t="shared" si="123"/>
        <v>SINAPI 95796</v>
      </c>
      <c r="B7899" s="367" t="s">
        <v>8324</v>
      </c>
      <c r="C7899" s="367" t="s">
        <v>26052</v>
      </c>
      <c r="D7899" s="368" t="s">
        <v>26053</v>
      </c>
      <c r="E7899" s="367" t="s">
        <v>8327</v>
      </c>
      <c r="F7899" s="367" t="s">
        <v>26054</v>
      </c>
      <c r="G7899" s="367" t="s">
        <v>26055</v>
      </c>
    </row>
    <row r="7900" spans="1:7" ht="22.5">
      <c r="A7900" s="366" t="str">
        <f t="shared" si="123"/>
        <v>SINAPI 95797</v>
      </c>
      <c r="B7900" s="367" t="s">
        <v>8324</v>
      </c>
      <c r="C7900" s="367" t="s">
        <v>26056</v>
      </c>
      <c r="D7900" s="368" t="s">
        <v>26057</v>
      </c>
      <c r="E7900" s="367" t="s">
        <v>8327</v>
      </c>
      <c r="F7900" s="367" t="s">
        <v>12015</v>
      </c>
      <c r="G7900" s="367" t="s">
        <v>26058</v>
      </c>
    </row>
    <row r="7901" spans="1:7" ht="22.5">
      <c r="A7901" s="366" t="str">
        <f t="shared" si="123"/>
        <v>SINAPI 95801</v>
      </c>
      <c r="B7901" s="367" t="s">
        <v>8324</v>
      </c>
      <c r="C7901" s="367" t="s">
        <v>26059</v>
      </c>
      <c r="D7901" s="368" t="s">
        <v>26060</v>
      </c>
      <c r="E7901" s="367" t="s">
        <v>8327</v>
      </c>
      <c r="F7901" s="367" t="s">
        <v>26061</v>
      </c>
      <c r="G7901" s="367" t="s">
        <v>26062</v>
      </c>
    </row>
    <row r="7902" spans="1:7" ht="22.5">
      <c r="A7902" s="366" t="str">
        <f t="shared" si="123"/>
        <v>SINAPI 95802</v>
      </c>
      <c r="B7902" s="367" t="s">
        <v>8324</v>
      </c>
      <c r="C7902" s="367" t="s">
        <v>26063</v>
      </c>
      <c r="D7902" s="368" t="s">
        <v>26064</v>
      </c>
      <c r="E7902" s="367" t="s">
        <v>8327</v>
      </c>
      <c r="F7902" s="367" t="s">
        <v>26065</v>
      </c>
      <c r="G7902" s="367" t="s">
        <v>26066</v>
      </c>
    </row>
    <row r="7903" spans="1:7" ht="22.5">
      <c r="A7903" s="366" t="str">
        <f t="shared" si="123"/>
        <v>SINAPI 95803</v>
      </c>
      <c r="B7903" s="367" t="s">
        <v>8324</v>
      </c>
      <c r="C7903" s="367" t="s">
        <v>26067</v>
      </c>
      <c r="D7903" s="368" t="s">
        <v>26068</v>
      </c>
      <c r="E7903" s="367" t="s">
        <v>8327</v>
      </c>
      <c r="F7903" s="367" t="s">
        <v>26069</v>
      </c>
      <c r="G7903" s="367" t="s">
        <v>26070</v>
      </c>
    </row>
    <row r="7904" spans="1:7" ht="22.5">
      <c r="A7904" s="366" t="str">
        <f t="shared" si="123"/>
        <v>SINAPI 95804</v>
      </c>
      <c r="B7904" s="367" t="s">
        <v>8324</v>
      </c>
      <c r="C7904" s="367" t="s">
        <v>26071</v>
      </c>
      <c r="D7904" s="368" t="s">
        <v>26072</v>
      </c>
      <c r="E7904" s="367" t="s">
        <v>8327</v>
      </c>
      <c r="F7904" s="367" t="s">
        <v>19927</v>
      </c>
      <c r="G7904" s="367" t="s">
        <v>26073</v>
      </c>
    </row>
    <row r="7905" spans="1:7" ht="22.5">
      <c r="A7905" s="366" t="str">
        <f t="shared" si="123"/>
        <v>SINAPI 95805</v>
      </c>
      <c r="B7905" s="367" t="s">
        <v>8324</v>
      </c>
      <c r="C7905" s="367" t="s">
        <v>26074</v>
      </c>
      <c r="D7905" s="368" t="s">
        <v>26075</v>
      </c>
      <c r="E7905" s="367" t="s">
        <v>8327</v>
      </c>
      <c r="F7905" s="367" t="s">
        <v>9995</v>
      </c>
      <c r="G7905" s="367" t="s">
        <v>26076</v>
      </c>
    </row>
    <row r="7906" spans="1:7" ht="22.5">
      <c r="A7906" s="366" t="str">
        <f t="shared" si="123"/>
        <v>SINAPI 95806</v>
      </c>
      <c r="B7906" s="367" t="s">
        <v>8324</v>
      </c>
      <c r="C7906" s="367" t="s">
        <v>26077</v>
      </c>
      <c r="D7906" s="368" t="s">
        <v>26078</v>
      </c>
      <c r="E7906" s="367" t="s">
        <v>8327</v>
      </c>
      <c r="F7906" s="367" t="s">
        <v>26079</v>
      </c>
      <c r="G7906" s="367" t="s">
        <v>15855</v>
      </c>
    </row>
    <row r="7907" spans="1:7" ht="22.5">
      <c r="A7907" s="366" t="str">
        <f t="shared" si="123"/>
        <v>SINAPI 95807</v>
      </c>
      <c r="B7907" s="367" t="s">
        <v>8324</v>
      </c>
      <c r="C7907" s="367" t="s">
        <v>26080</v>
      </c>
      <c r="D7907" s="368" t="s">
        <v>26081</v>
      </c>
      <c r="E7907" s="367" t="s">
        <v>8327</v>
      </c>
      <c r="F7907" s="367" t="s">
        <v>26082</v>
      </c>
      <c r="G7907" s="367" t="s">
        <v>26083</v>
      </c>
    </row>
    <row r="7908" spans="1:7" ht="22.5">
      <c r="A7908" s="366" t="str">
        <f t="shared" si="123"/>
        <v>SINAPI 95808</v>
      </c>
      <c r="B7908" s="367" t="s">
        <v>8324</v>
      </c>
      <c r="C7908" s="367" t="s">
        <v>26084</v>
      </c>
      <c r="D7908" s="368" t="s">
        <v>26085</v>
      </c>
      <c r="E7908" s="367" t="s">
        <v>8327</v>
      </c>
      <c r="F7908" s="367" t="s">
        <v>26086</v>
      </c>
      <c r="G7908" s="367" t="s">
        <v>26087</v>
      </c>
    </row>
    <row r="7909" spans="1:7" ht="22.5">
      <c r="A7909" s="366" t="str">
        <f t="shared" si="123"/>
        <v>SINAPI 95809</v>
      </c>
      <c r="B7909" s="367" t="s">
        <v>8324</v>
      </c>
      <c r="C7909" s="367" t="s">
        <v>26088</v>
      </c>
      <c r="D7909" s="368" t="s">
        <v>26089</v>
      </c>
      <c r="E7909" s="367" t="s">
        <v>8327</v>
      </c>
      <c r="F7909" s="367" t="s">
        <v>26090</v>
      </c>
      <c r="G7909" s="367" t="s">
        <v>26091</v>
      </c>
    </row>
    <row r="7910" spans="1:7" ht="22.5">
      <c r="A7910" s="366" t="str">
        <f t="shared" si="123"/>
        <v>SINAPI 95810</v>
      </c>
      <c r="B7910" s="367" t="s">
        <v>8324</v>
      </c>
      <c r="C7910" s="367" t="s">
        <v>26092</v>
      </c>
      <c r="D7910" s="368" t="s">
        <v>26093</v>
      </c>
      <c r="E7910" s="367" t="s">
        <v>8327</v>
      </c>
      <c r="F7910" s="367" t="s">
        <v>8884</v>
      </c>
      <c r="G7910" s="367" t="s">
        <v>8902</v>
      </c>
    </row>
    <row r="7911" spans="1:7" ht="22.5">
      <c r="A7911" s="366" t="str">
        <f t="shared" si="123"/>
        <v>SINAPI 95811</v>
      </c>
      <c r="B7911" s="367" t="s">
        <v>8324</v>
      </c>
      <c r="C7911" s="367" t="s">
        <v>26094</v>
      </c>
      <c r="D7911" s="368" t="s">
        <v>26095</v>
      </c>
      <c r="E7911" s="367" t="s">
        <v>8327</v>
      </c>
      <c r="F7911" s="367" t="s">
        <v>10109</v>
      </c>
      <c r="G7911" s="367" t="s">
        <v>11276</v>
      </c>
    </row>
    <row r="7912" spans="1:7" ht="22.5">
      <c r="A7912" s="366" t="str">
        <f t="shared" si="123"/>
        <v>SINAPI 95812</v>
      </c>
      <c r="B7912" s="367" t="s">
        <v>8324</v>
      </c>
      <c r="C7912" s="367" t="s">
        <v>26096</v>
      </c>
      <c r="D7912" s="368" t="s">
        <v>26097</v>
      </c>
      <c r="E7912" s="367" t="s">
        <v>8327</v>
      </c>
      <c r="F7912" s="367" t="s">
        <v>8915</v>
      </c>
      <c r="G7912" s="367" t="s">
        <v>17438</v>
      </c>
    </row>
    <row r="7913" spans="1:7" ht="22.5">
      <c r="A7913" s="366" t="str">
        <f t="shared" si="123"/>
        <v>SINAPI 95813</v>
      </c>
      <c r="B7913" s="367" t="s">
        <v>8324</v>
      </c>
      <c r="C7913" s="367" t="s">
        <v>26098</v>
      </c>
      <c r="D7913" s="368" t="s">
        <v>26099</v>
      </c>
      <c r="E7913" s="367" t="s">
        <v>8327</v>
      </c>
      <c r="F7913" s="367" t="s">
        <v>26100</v>
      </c>
      <c r="G7913" s="367" t="s">
        <v>13336</v>
      </c>
    </row>
    <row r="7914" spans="1:7" ht="22.5">
      <c r="A7914" s="366" t="str">
        <f t="shared" si="123"/>
        <v>SINAPI 95814</v>
      </c>
      <c r="B7914" s="367" t="s">
        <v>8324</v>
      </c>
      <c r="C7914" s="367" t="s">
        <v>26101</v>
      </c>
      <c r="D7914" s="368" t="s">
        <v>26102</v>
      </c>
      <c r="E7914" s="367" t="s">
        <v>8327</v>
      </c>
      <c r="F7914" s="367" t="s">
        <v>11217</v>
      </c>
      <c r="G7914" s="367" t="s">
        <v>25854</v>
      </c>
    </row>
    <row r="7915" spans="1:7" ht="22.5">
      <c r="A7915" s="366" t="str">
        <f t="shared" si="123"/>
        <v>SINAPI 95815</v>
      </c>
      <c r="B7915" s="367" t="s">
        <v>8324</v>
      </c>
      <c r="C7915" s="367" t="s">
        <v>26103</v>
      </c>
      <c r="D7915" s="368" t="s">
        <v>26104</v>
      </c>
      <c r="E7915" s="367" t="s">
        <v>8327</v>
      </c>
      <c r="F7915" s="367" t="s">
        <v>26105</v>
      </c>
      <c r="G7915" s="367" t="s">
        <v>14623</v>
      </c>
    </row>
    <row r="7916" spans="1:7" ht="22.5">
      <c r="A7916" s="366" t="str">
        <f t="shared" si="123"/>
        <v>SINAPI 95816</v>
      </c>
      <c r="B7916" s="367" t="s">
        <v>8324</v>
      </c>
      <c r="C7916" s="367" t="s">
        <v>26106</v>
      </c>
      <c r="D7916" s="368" t="s">
        <v>26107</v>
      </c>
      <c r="E7916" s="367" t="s">
        <v>8327</v>
      </c>
      <c r="F7916" s="367" t="s">
        <v>11564</v>
      </c>
      <c r="G7916" s="367" t="s">
        <v>25225</v>
      </c>
    </row>
    <row r="7917" spans="1:7" ht="22.5">
      <c r="A7917" s="366" t="str">
        <f t="shared" si="123"/>
        <v>SINAPI 95817</v>
      </c>
      <c r="B7917" s="367" t="s">
        <v>8324</v>
      </c>
      <c r="C7917" s="367" t="s">
        <v>26108</v>
      </c>
      <c r="D7917" s="368" t="s">
        <v>26109</v>
      </c>
      <c r="E7917" s="367" t="s">
        <v>8327</v>
      </c>
      <c r="F7917" s="367" t="s">
        <v>26110</v>
      </c>
      <c r="G7917" s="367" t="s">
        <v>26111</v>
      </c>
    </row>
    <row r="7918" spans="1:7" ht="22.5">
      <c r="A7918" s="366" t="str">
        <f t="shared" si="123"/>
        <v>SINAPI 95818</v>
      </c>
      <c r="B7918" s="367" t="s">
        <v>8324</v>
      </c>
      <c r="C7918" s="367" t="s">
        <v>26112</v>
      </c>
      <c r="D7918" s="368" t="s">
        <v>26113</v>
      </c>
      <c r="E7918" s="367" t="s">
        <v>8327</v>
      </c>
      <c r="F7918" s="367" t="s">
        <v>26114</v>
      </c>
      <c r="G7918" s="367" t="s">
        <v>12094</v>
      </c>
    </row>
    <row r="7919" spans="1:7" ht="22.5">
      <c r="A7919" s="366" t="str">
        <f t="shared" si="123"/>
        <v>SINAPI 97886</v>
      </c>
      <c r="B7919" s="367" t="s">
        <v>8324</v>
      </c>
      <c r="C7919" s="367" t="s">
        <v>26115</v>
      </c>
      <c r="D7919" s="368" t="s">
        <v>26116</v>
      </c>
      <c r="E7919" s="367" t="s">
        <v>8327</v>
      </c>
      <c r="F7919" s="367" t="s">
        <v>26117</v>
      </c>
      <c r="G7919" s="367" t="s">
        <v>26118</v>
      </c>
    </row>
    <row r="7920" spans="1:7" ht="22.5">
      <c r="A7920" s="366" t="str">
        <f t="shared" si="123"/>
        <v>SINAPI 97887</v>
      </c>
      <c r="B7920" s="367" t="s">
        <v>8324</v>
      </c>
      <c r="C7920" s="367" t="s">
        <v>26119</v>
      </c>
      <c r="D7920" s="368" t="s">
        <v>26120</v>
      </c>
      <c r="E7920" s="367" t="s">
        <v>8327</v>
      </c>
      <c r="F7920" s="367" t="s">
        <v>26121</v>
      </c>
      <c r="G7920" s="367" t="s">
        <v>26122</v>
      </c>
    </row>
    <row r="7921" spans="1:7" ht="22.5">
      <c r="A7921" s="366" t="str">
        <f t="shared" si="123"/>
        <v>SINAPI 97888</v>
      </c>
      <c r="B7921" s="367" t="s">
        <v>8324</v>
      </c>
      <c r="C7921" s="367" t="s">
        <v>26123</v>
      </c>
      <c r="D7921" s="368" t="s">
        <v>26124</v>
      </c>
      <c r="E7921" s="367" t="s">
        <v>8327</v>
      </c>
      <c r="F7921" s="367" t="s">
        <v>26125</v>
      </c>
      <c r="G7921" s="367" t="s">
        <v>26126</v>
      </c>
    </row>
    <row r="7922" spans="1:7" ht="22.5">
      <c r="A7922" s="366" t="str">
        <f t="shared" si="123"/>
        <v>SINAPI 97889</v>
      </c>
      <c r="B7922" s="367" t="s">
        <v>8324</v>
      </c>
      <c r="C7922" s="367" t="s">
        <v>26127</v>
      </c>
      <c r="D7922" s="368" t="s">
        <v>26128</v>
      </c>
      <c r="E7922" s="367" t="s">
        <v>8327</v>
      </c>
      <c r="F7922" s="367" t="s">
        <v>26129</v>
      </c>
      <c r="G7922" s="367" t="s">
        <v>26130</v>
      </c>
    </row>
    <row r="7923" spans="1:7" ht="22.5">
      <c r="A7923" s="366" t="str">
        <f t="shared" si="123"/>
        <v>SINAPI 97890</v>
      </c>
      <c r="B7923" s="367" t="s">
        <v>8324</v>
      </c>
      <c r="C7923" s="367" t="s">
        <v>26131</v>
      </c>
      <c r="D7923" s="368" t="s">
        <v>26132</v>
      </c>
      <c r="E7923" s="367" t="s">
        <v>8327</v>
      </c>
      <c r="F7923" s="367" t="s">
        <v>26133</v>
      </c>
      <c r="G7923" s="367" t="s">
        <v>26134</v>
      </c>
    </row>
    <row r="7924" spans="1:7" ht="22.5">
      <c r="A7924" s="366" t="str">
        <f t="shared" si="123"/>
        <v>SINAPI 97891</v>
      </c>
      <c r="B7924" s="367" t="s">
        <v>8324</v>
      </c>
      <c r="C7924" s="367" t="s">
        <v>26135</v>
      </c>
      <c r="D7924" s="368" t="s">
        <v>26136</v>
      </c>
      <c r="E7924" s="367" t="s">
        <v>8327</v>
      </c>
      <c r="F7924" s="367" t="s">
        <v>26137</v>
      </c>
      <c r="G7924" s="367" t="s">
        <v>26138</v>
      </c>
    </row>
    <row r="7925" spans="1:7" ht="22.5">
      <c r="A7925" s="366" t="str">
        <f t="shared" si="123"/>
        <v>SINAPI 97892</v>
      </c>
      <c r="B7925" s="367" t="s">
        <v>8324</v>
      </c>
      <c r="C7925" s="367" t="s">
        <v>26139</v>
      </c>
      <c r="D7925" s="368" t="s">
        <v>26140</v>
      </c>
      <c r="E7925" s="367" t="s">
        <v>8327</v>
      </c>
      <c r="F7925" s="367" t="s">
        <v>26141</v>
      </c>
      <c r="G7925" s="367" t="s">
        <v>26142</v>
      </c>
    </row>
    <row r="7926" spans="1:7" ht="22.5">
      <c r="A7926" s="366" t="str">
        <f t="shared" si="123"/>
        <v>SINAPI 97893</v>
      </c>
      <c r="B7926" s="367" t="s">
        <v>8324</v>
      </c>
      <c r="C7926" s="367" t="s">
        <v>26143</v>
      </c>
      <c r="D7926" s="368" t="s">
        <v>26144</v>
      </c>
      <c r="E7926" s="367" t="s">
        <v>8327</v>
      </c>
      <c r="F7926" s="367" t="s">
        <v>26145</v>
      </c>
      <c r="G7926" s="367" t="s">
        <v>26146</v>
      </c>
    </row>
    <row r="7927" spans="1:7" ht="22.5">
      <c r="A7927" s="366" t="str">
        <f t="shared" si="123"/>
        <v>SINAPI 97894</v>
      </c>
      <c r="B7927" s="367" t="s">
        <v>8324</v>
      </c>
      <c r="C7927" s="367" t="s">
        <v>26147</v>
      </c>
      <c r="D7927" s="368" t="s">
        <v>26148</v>
      </c>
      <c r="E7927" s="367" t="s">
        <v>8327</v>
      </c>
      <c r="F7927" s="367" t="s">
        <v>26149</v>
      </c>
      <c r="G7927" s="367" t="s">
        <v>26150</v>
      </c>
    </row>
    <row r="7928" spans="1:7">
      <c r="A7928" s="366" t="str">
        <f t="shared" si="123"/>
        <v>SINAPI 68066</v>
      </c>
      <c r="B7928" s="367" t="s">
        <v>8324</v>
      </c>
      <c r="C7928" s="367" t="s">
        <v>26151</v>
      </c>
      <c r="D7928" s="368" t="s">
        <v>26152</v>
      </c>
      <c r="E7928" s="367" t="s">
        <v>8327</v>
      </c>
      <c r="F7928" s="367" t="s">
        <v>26153</v>
      </c>
      <c r="G7928" s="367" t="s">
        <v>26154</v>
      </c>
    </row>
    <row r="7929" spans="1:7">
      <c r="A7929" s="366" t="str">
        <f t="shared" si="123"/>
        <v>SINAPI 72319</v>
      </c>
      <c r="B7929" s="367" t="s">
        <v>8324</v>
      </c>
      <c r="C7929" s="367" t="s">
        <v>26155</v>
      </c>
      <c r="D7929" s="368" t="s">
        <v>26156</v>
      </c>
      <c r="E7929" s="367" t="s">
        <v>8327</v>
      </c>
      <c r="F7929" s="367" t="s">
        <v>26157</v>
      </c>
      <c r="G7929" s="367" t="s">
        <v>26158</v>
      </c>
    </row>
    <row r="7930" spans="1:7">
      <c r="A7930" s="366" t="str">
        <f t="shared" si="123"/>
        <v>SINAPI 72341</v>
      </c>
      <c r="B7930" s="367" t="s">
        <v>8324</v>
      </c>
      <c r="C7930" s="367" t="s">
        <v>26159</v>
      </c>
      <c r="D7930" s="368" t="s">
        <v>26160</v>
      </c>
      <c r="E7930" s="367" t="s">
        <v>8327</v>
      </c>
      <c r="F7930" s="367" t="s">
        <v>26161</v>
      </c>
      <c r="G7930" s="367" t="s">
        <v>26162</v>
      </c>
    </row>
    <row r="7931" spans="1:7">
      <c r="A7931" s="366" t="str">
        <f t="shared" si="123"/>
        <v>SINAPI 72343</v>
      </c>
      <c r="B7931" s="367" t="s">
        <v>8324</v>
      </c>
      <c r="C7931" s="367" t="s">
        <v>26163</v>
      </c>
      <c r="D7931" s="368" t="s">
        <v>26164</v>
      </c>
      <c r="E7931" s="367" t="s">
        <v>8327</v>
      </c>
      <c r="F7931" s="367" t="s">
        <v>26165</v>
      </c>
      <c r="G7931" s="367" t="s">
        <v>26166</v>
      </c>
    </row>
    <row r="7932" spans="1:7">
      <c r="A7932" s="366" t="str">
        <f t="shared" si="123"/>
        <v>SINAPI 72344</v>
      </c>
      <c r="B7932" s="367" t="s">
        <v>8324</v>
      </c>
      <c r="C7932" s="367" t="s">
        <v>26167</v>
      </c>
      <c r="D7932" s="368" t="s">
        <v>26168</v>
      </c>
      <c r="E7932" s="367" t="s">
        <v>8327</v>
      </c>
      <c r="F7932" s="367" t="s">
        <v>26169</v>
      </c>
      <c r="G7932" s="367" t="s">
        <v>26170</v>
      </c>
    </row>
    <row r="7933" spans="1:7">
      <c r="A7933" s="366" t="str">
        <f t="shared" si="123"/>
        <v>SINAPI 72345</v>
      </c>
      <c r="B7933" s="367" t="s">
        <v>8324</v>
      </c>
      <c r="C7933" s="367" t="s">
        <v>26171</v>
      </c>
      <c r="D7933" s="368" t="s">
        <v>26172</v>
      </c>
      <c r="E7933" s="367" t="s">
        <v>8327</v>
      </c>
      <c r="F7933" s="367" t="s">
        <v>26173</v>
      </c>
      <c r="G7933" s="367" t="s">
        <v>26174</v>
      </c>
    </row>
    <row r="7934" spans="1:7" ht="22.5">
      <c r="A7934" s="366" t="str">
        <f t="shared" si="123"/>
        <v>SINAPI 74130/1</v>
      </c>
      <c r="B7934" s="367" t="s">
        <v>8324</v>
      </c>
      <c r="C7934" s="367" t="s">
        <v>26175</v>
      </c>
      <c r="D7934" s="368" t="s">
        <v>26176</v>
      </c>
      <c r="E7934" s="367" t="s">
        <v>8327</v>
      </c>
      <c r="F7934" s="367" t="s">
        <v>26177</v>
      </c>
      <c r="G7934" s="367" t="s">
        <v>16389</v>
      </c>
    </row>
    <row r="7935" spans="1:7" ht="22.5">
      <c r="A7935" s="366" t="str">
        <f t="shared" si="123"/>
        <v>SINAPI 74130/2</v>
      </c>
      <c r="B7935" s="367" t="s">
        <v>8324</v>
      </c>
      <c r="C7935" s="367" t="s">
        <v>26178</v>
      </c>
      <c r="D7935" s="368" t="s">
        <v>26179</v>
      </c>
      <c r="E7935" s="367" t="s">
        <v>8327</v>
      </c>
      <c r="F7935" s="367" t="s">
        <v>25763</v>
      </c>
      <c r="G7935" s="367" t="s">
        <v>26180</v>
      </c>
    </row>
    <row r="7936" spans="1:7">
      <c r="A7936" s="366" t="str">
        <f t="shared" si="123"/>
        <v>SINAPI 74130/3</v>
      </c>
      <c r="B7936" s="367" t="s">
        <v>8324</v>
      </c>
      <c r="C7936" s="367" t="s">
        <v>26181</v>
      </c>
      <c r="D7936" s="368" t="s">
        <v>26182</v>
      </c>
      <c r="E7936" s="367" t="s">
        <v>8327</v>
      </c>
      <c r="F7936" s="367" t="s">
        <v>13544</v>
      </c>
      <c r="G7936" s="367" t="s">
        <v>26183</v>
      </c>
    </row>
    <row r="7937" spans="1:7" ht="22.5">
      <c r="A7937" s="366" t="str">
        <f t="shared" si="123"/>
        <v>SINAPI 74130/4</v>
      </c>
      <c r="B7937" s="367" t="s">
        <v>8324</v>
      </c>
      <c r="C7937" s="367" t="s">
        <v>26184</v>
      </c>
      <c r="D7937" s="368" t="s">
        <v>26185</v>
      </c>
      <c r="E7937" s="367" t="s">
        <v>8327</v>
      </c>
      <c r="F7937" s="367" t="s">
        <v>26186</v>
      </c>
      <c r="G7937" s="367" t="s">
        <v>26187</v>
      </c>
    </row>
    <row r="7938" spans="1:7" ht="22.5">
      <c r="A7938" s="366" t="str">
        <f t="shared" si="123"/>
        <v>SINAPI 74130/5</v>
      </c>
      <c r="B7938" s="367" t="s">
        <v>8324</v>
      </c>
      <c r="C7938" s="367" t="s">
        <v>26188</v>
      </c>
      <c r="D7938" s="368" t="s">
        <v>26189</v>
      </c>
      <c r="E7938" s="367" t="s">
        <v>8327</v>
      </c>
      <c r="F7938" s="367" t="s">
        <v>26190</v>
      </c>
      <c r="G7938" s="367" t="s">
        <v>26191</v>
      </c>
    </row>
    <row r="7939" spans="1:7" ht="22.5">
      <c r="A7939" s="366" t="str">
        <f t="shared" si="123"/>
        <v>SINAPI 74130/6</v>
      </c>
      <c r="B7939" s="367" t="s">
        <v>8324</v>
      </c>
      <c r="C7939" s="367" t="s">
        <v>26192</v>
      </c>
      <c r="D7939" s="368" t="s">
        <v>26193</v>
      </c>
      <c r="E7939" s="367" t="s">
        <v>8327</v>
      </c>
      <c r="F7939" s="367" t="s">
        <v>26194</v>
      </c>
      <c r="G7939" s="367" t="s">
        <v>26195</v>
      </c>
    </row>
    <row r="7940" spans="1:7">
      <c r="A7940" s="366" t="str">
        <f t="shared" si="123"/>
        <v>SINAPI 74130/7</v>
      </c>
      <c r="B7940" s="367" t="s">
        <v>8324</v>
      </c>
      <c r="C7940" s="367" t="s">
        <v>26196</v>
      </c>
      <c r="D7940" s="368" t="s">
        <v>26197</v>
      </c>
      <c r="E7940" s="367" t="s">
        <v>8327</v>
      </c>
      <c r="F7940" s="367" t="s">
        <v>26198</v>
      </c>
      <c r="G7940" s="367" t="s">
        <v>26199</v>
      </c>
    </row>
    <row r="7941" spans="1:7">
      <c r="A7941" s="366" t="str">
        <f t="shared" si="123"/>
        <v>SINAPI 74130/8</v>
      </c>
      <c r="B7941" s="367" t="s">
        <v>8324</v>
      </c>
      <c r="C7941" s="367" t="s">
        <v>26200</v>
      </c>
      <c r="D7941" s="368" t="s">
        <v>26201</v>
      </c>
      <c r="E7941" s="367" t="s">
        <v>8327</v>
      </c>
      <c r="F7941" s="367" t="s">
        <v>26202</v>
      </c>
      <c r="G7941" s="367" t="s">
        <v>26203</v>
      </c>
    </row>
    <row r="7942" spans="1:7">
      <c r="A7942" s="366" t="str">
        <f t="shared" si="123"/>
        <v>SINAPI 74130/9</v>
      </c>
      <c r="B7942" s="367" t="s">
        <v>8324</v>
      </c>
      <c r="C7942" s="367" t="s">
        <v>26204</v>
      </c>
      <c r="D7942" s="368" t="s">
        <v>26205</v>
      </c>
      <c r="E7942" s="367" t="s">
        <v>8327</v>
      </c>
      <c r="F7942" s="367" t="s">
        <v>26206</v>
      </c>
      <c r="G7942" s="367" t="s">
        <v>26207</v>
      </c>
    </row>
    <row r="7943" spans="1:7">
      <c r="A7943" s="366" t="str">
        <f t="shared" ref="A7943:A8006" si="124">CONCATENAR</f>
        <v>SINAPI 74130/10</v>
      </c>
      <c r="B7943" s="367" t="s">
        <v>8324</v>
      </c>
      <c r="C7943" s="367" t="s">
        <v>26208</v>
      </c>
      <c r="D7943" s="368" t="s">
        <v>26209</v>
      </c>
      <c r="E7943" s="367" t="s">
        <v>8327</v>
      </c>
      <c r="F7943" s="367" t="s">
        <v>26210</v>
      </c>
      <c r="G7943" s="367" t="s">
        <v>26211</v>
      </c>
    </row>
    <row r="7944" spans="1:7" ht="22.5">
      <c r="A7944" s="366" t="str">
        <f t="shared" si="124"/>
        <v>SINAPI 74131/1</v>
      </c>
      <c r="B7944" s="367" t="s">
        <v>8324</v>
      </c>
      <c r="C7944" s="367" t="s">
        <v>26212</v>
      </c>
      <c r="D7944" s="368" t="s">
        <v>26213</v>
      </c>
      <c r="E7944" s="367" t="s">
        <v>8327</v>
      </c>
      <c r="F7944" s="367" t="s">
        <v>26214</v>
      </c>
      <c r="G7944" s="367" t="s">
        <v>26215</v>
      </c>
    </row>
    <row r="7945" spans="1:7" ht="22.5">
      <c r="A7945" s="366" t="str">
        <f t="shared" si="124"/>
        <v>SINAPI 74131/4</v>
      </c>
      <c r="B7945" s="367" t="s">
        <v>8324</v>
      </c>
      <c r="C7945" s="367" t="s">
        <v>26216</v>
      </c>
      <c r="D7945" s="368" t="s">
        <v>26217</v>
      </c>
      <c r="E7945" s="367" t="s">
        <v>8327</v>
      </c>
      <c r="F7945" s="367" t="s">
        <v>26218</v>
      </c>
      <c r="G7945" s="367" t="s">
        <v>26219</v>
      </c>
    </row>
    <row r="7946" spans="1:7" ht="22.5">
      <c r="A7946" s="366" t="str">
        <f t="shared" si="124"/>
        <v>SINAPI 74131/5</v>
      </c>
      <c r="B7946" s="367" t="s">
        <v>8324</v>
      </c>
      <c r="C7946" s="367" t="s">
        <v>26220</v>
      </c>
      <c r="D7946" s="368" t="s">
        <v>26221</v>
      </c>
      <c r="E7946" s="367" t="s">
        <v>8327</v>
      </c>
      <c r="F7946" s="367" t="s">
        <v>26222</v>
      </c>
      <c r="G7946" s="367" t="s">
        <v>26223</v>
      </c>
    </row>
    <row r="7947" spans="1:7" ht="22.5">
      <c r="A7947" s="366" t="str">
        <f t="shared" si="124"/>
        <v>SINAPI 74131/6</v>
      </c>
      <c r="B7947" s="367" t="s">
        <v>8324</v>
      </c>
      <c r="C7947" s="367" t="s">
        <v>26224</v>
      </c>
      <c r="D7947" s="368" t="s">
        <v>26225</v>
      </c>
      <c r="E7947" s="367" t="s">
        <v>8327</v>
      </c>
      <c r="F7947" s="367" t="s">
        <v>26226</v>
      </c>
      <c r="G7947" s="367" t="s">
        <v>26227</v>
      </c>
    </row>
    <row r="7948" spans="1:7" ht="22.5">
      <c r="A7948" s="366" t="str">
        <f t="shared" si="124"/>
        <v>SINAPI 74131/7</v>
      </c>
      <c r="B7948" s="367" t="s">
        <v>8324</v>
      </c>
      <c r="C7948" s="367" t="s">
        <v>26228</v>
      </c>
      <c r="D7948" s="368" t="s">
        <v>26229</v>
      </c>
      <c r="E7948" s="367" t="s">
        <v>8327</v>
      </c>
      <c r="F7948" s="367" t="s">
        <v>26230</v>
      </c>
      <c r="G7948" s="367" t="s">
        <v>26231</v>
      </c>
    </row>
    <row r="7949" spans="1:7" ht="22.5">
      <c r="A7949" s="366" t="str">
        <f t="shared" si="124"/>
        <v>SINAPI 74131/8</v>
      </c>
      <c r="B7949" s="367" t="s">
        <v>8324</v>
      </c>
      <c r="C7949" s="367" t="s">
        <v>26232</v>
      </c>
      <c r="D7949" s="368" t="s">
        <v>26233</v>
      </c>
      <c r="E7949" s="367" t="s">
        <v>8327</v>
      </c>
      <c r="F7949" s="367" t="s">
        <v>26234</v>
      </c>
      <c r="G7949" s="367" t="s">
        <v>26235</v>
      </c>
    </row>
    <row r="7950" spans="1:7" ht="22.5">
      <c r="A7950" s="366" t="str">
        <f t="shared" si="124"/>
        <v>SINAPI 83463</v>
      </c>
      <c r="B7950" s="367" t="s">
        <v>8324</v>
      </c>
      <c r="C7950" s="367" t="s">
        <v>26236</v>
      </c>
      <c r="D7950" s="368" t="s">
        <v>26237</v>
      </c>
      <c r="E7950" s="367" t="s">
        <v>8327</v>
      </c>
      <c r="F7950" s="367" t="s">
        <v>26238</v>
      </c>
      <c r="G7950" s="367" t="s">
        <v>26239</v>
      </c>
    </row>
    <row r="7951" spans="1:7" ht="22.5">
      <c r="A7951" s="366" t="str">
        <f t="shared" si="124"/>
        <v>SINAPI 84402</v>
      </c>
      <c r="B7951" s="367" t="s">
        <v>8324</v>
      </c>
      <c r="C7951" s="367" t="s">
        <v>26240</v>
      </c>
      <c r="D7951" s="368" t="s">
        <v>26241</v>
      </c>
      <c r="E7951" s="367" t="s">
        <v>8327</v>
      </c>
      <c r="F7951" s="367" t="s">
        <v>25192</v>
      </c>
      <c r="G7951" s="367" t="s">
        <v>26242</v>
      </c>
    </row>
    <row r="7952" spans="1:7">
      <c r="A7952" s="366" t="str">
        <f t="shared" si="124"/>
        <v>SINAPI 93653</v>
      </c>
      <c r="B7952" s="367" t="s">
        <v>8324</v>
      </c>
      <c r="C7952" s="367" t="s">
        <v>26243</v>
      </c>
      <c r="D7952" s="368" t="s">
        <v>26244</v>
      </c>
      <c r="E7952" s="367" t="s">
        <v>8327</v>
      </c>
      <c r="F7952" s="367" t="s">
        <v>12596</v>
      </c>
      <c r="G7952" s="367" t="s">
        <v>12217</v>
      </c>
    </row>
    <row r="7953" spans="1:7">
      <c r="A7953" s="366" t="str">
        <f t="shared" si="124"/>
        <v>SINAPI 93654</v>
      </c>
      <c r="B7953" s="367" t="s">
        <v>8324</v>
      </c>
      <c r="C7953" s="367" t="s">
        <v>26245</v>
      </c>
      <c r="D7953" s="368" t="s">
        <v>26246</v>
      </c>
      <c r="E7953" s="367" t="s">
        <v>8327</v>
      </c>
      <c r="F7953" s="367" t="s">
        <v>26247</v>
      </c>
      <c r="G7953" s="367" t="s">
        <v>13965</v>
      </c>
    </row>
    <row r="7954" spans="1:7">
      <c r="A7954" s="366" t="str">
        <f t="shared" si="124"/>
        <v>SINAPI 93655</v>
      </c>
      <c r="B7954" s="367" t="s">
        <v>8324</v>
      </c>
      <c r="C7954" s="367" t="s">
        <v>26248</v>
      </c>
      <c r="D7954" s="368" t="s">
        <v>26249</v>
      </c>
      <c r="E7954" s="367" t="s">
        <v>8327</v>
      </c>
      <c r="F7954" s="367" t="s">
        <v>25438</v>
      </c>
      <c r="G7954" s="367" t="s">
        <v>13332</v>
      </c>
    </row>
    <row r="7955" spans="1:7">
      <c r="A7955" s="366" t="str">
        <f t="shared" si="124"/>
        <v>SINAPI 93656</v>
      </c>
      <c r="B7955" s="367" t="s">
        <v>8324</v>
      </c>
      <c r="C7955" s="367" t="s">
        <v>26250</v>
      </c>
      <c r="D7955" s="368" t="s">
        <v>26251</v>
      </c>
      <c r="E7955" s="367" t="s">
        <v>8327</v>
      </c>
      <c r="F7955" s="367" t="s">
        <v>25438</v>
      </c>
      <c r="G7955" s="367" t="s">
        <v>13332</v>
      </c>
    </row>
    <row r="7956" spans="1:7">
      <c r="A7956" s="366" t="str">
        <f t="shared" si="124"/>
        <v>SINAPI 93657</v>
      </c>
      <c r="B7956" s="367" t="s">
        <v>8324</v>
      </c>
      <c r="C7956" s="367" t="s">
        <v>26252</v>
      </c>
      <c r="D7956" s="368" t="s">
        <v>26253</v>
      </c>
      <c r="E7956" s="367" t="s">
        <v>8327</v>
      </c>
      <c r="F7956" s="367" t="s">
        <v>18220</v>
      </c>
      <c r="G7956" s="367" t="s">
        <v>10596</v>
      </c>
    </row>
    <row r="7957" spans="1:7">
      <c r="A7957" s="366" t="str">
        <f t="shared" si="124"/>
        <v>SINAPI 93658</v>
      </c>
      <c r="B7957" s="367" t="s">
        <v>8324</v>
      </c>
      <c r="C7957" s="367" t="s">
        <v>26254</v>
      </c>
      <c r="D7957" s="368" t="s">
        <v>26255</v>
      </c>
      <c r="E7957" s="367" t="s">
        <v>8327</v>
      </c>
      <c r="F7957" s="367" t="s">
        <v>10457</v>
      </c>
      <c r="G7957" s="367" t="s">
        <v>26256</v>
      </c>
    </row>
    <row r="7958" spans="1:7">
      <c r="A7958" s="366" t="str">
        <f t="shared" si="124"/>
        <v>SINAPI 93659</v>
      </c>
      <c r="B7958" s="367" t="s">
        <v>8324</v>
      </c>
      <c r="C7958" s="367" t="s">
        <v>26257</v>
      </c>
      <c r="D7958" s="368" t="s">
        <v>26258</v>
      </c>
      <c r="E7958" s="367" t="s">
        <v>8327</v>
      </c>
      <c r="F7958" s="367" t="s">
        <v>26259</v>
      </c>
      <c r="G7958" s="367" t="s">
        <v>11769</v>
      </c>
    </row>
    <row r="7959" spans="1:7">
      <c r="A7959" s="366" t="str">
        <f t="shared" si="124"/>
        <v>SINAPI 93660</v>
      </c>
      <c r="B7959" s="367" t="s">
        <v>8324</v>
      </c>
      <c r="C7959" s="367" t="s">
        <v>26260</v>
      </c>
      <c r="D7959" s="368" t="s">
        <v>26261</v>
      </c>
      <c r="E7959" s="367" t="s">
        <v>8327</v>
      </c>
      <c r="F7959" s="367" t="s">
        <v>26262</v>
      </c>
      <c r="G7959" s="367" t="s">
        <v>26263</v>
      </c>
    </row>
    <row r="7960" spans="1:7">
      <c r="A7960" s="366" t="str">
        <f t="shared" si="124"/>
        <v>SINAPI 93661</v>
      </c>
      <c r="B7960" s="367" t="s">
        <v>8324</v>
      </c>
      <c r="C7960" s="367" t="s">
        <v>26264</v>
      </c>
      <c r="D7960" s="368" t="s">
        <v>26265</v>
      </c>
      <c r="E7960" s="367" t="s">
        <v>8327</v>
      </c>
      <c r="F7960" s="367" t="s">
        <v>26266</v>
      </c>
      <c r="G7960" s="367" t="s">
        <v>26267</v>
      </c>
    </row>
    <row r="7961" spans="1:7">
      <c r="A7961" s="366" t="str">
        <f t="shared" si="124"/>
        <v>SINAPI 93662</v>
      </c>
      <c r="B7961" s="367" t="s">
        <v>8324</v>
      </c>
      <c r="C7961" s="367" t="s">
        <v>26268</v>
      </c>
      <c r="D7961" s="368" t="s">
        <v>26269</v>
      </c>
      <c r="E7961" s="367" t="s">
        <v>8327</v>
      </c>
      <c r="F7961" s="367" t="s">
        <v>26270</v>
      </c>
      <c r="G7961" s="367" t="s">
        <v>26271</v>
      </c>
    </row>
    <row r="7962" spans="1:7">
      <c r="A7962" s="366" t="str">
        <f t="shared" si="124"/>
        <v>SINAPI 93663</v>
      </c>
      <c r="B7962" s="367" t="s">
        <v>8324</v>
      </c>
      <c r="C7962" s="367" t="s">
        <v>26272</v>
      </c>
      <c r="D7962" s="368" t="s">
        <v>26273</v>
      </c>
      <c r="E7962" s="367" t="s">
        <v>8327</v>
      </c>
      <c r="F7962" s="367" t="s">
        <v>26270</v>
      </c>
      <c r="G7962" s="367" t="s">
        <v>26271</v>
      </c>
    </row>
    <row r="7963" spans="1:7">
      <c r="A7963" s="366" t="str">
        <f t="shared" si="124"/>
        <v>SINAPI 93664</v>
      </c>
      <c r="B7963" s="367" t="s">
        <v>8324</v>
      </c>
      <c r="C7963" s="367" t="s">
        <v>26274</v>
      </c>
      <c r="D7963" s="368" t="s">
        <v>26275</v>
      </c>
      <c r="E7963" s="367" t="s">
        <v>8327</v>
      </c>
      <c r="F7963" s="367" t="s">
        <v>15672</v>
      </c>
      <c r="G7963" s="367" t="s">
        <v>19308</v>
      </c>
    </row>
    <row r="7964" spans="1:7">
      <c r="A7964" s="366" t="str">
        <f t="shared" si="124"/>
        <v>SINAPI 93665</v>
      </c>
      <c r="B7964" s="367" t="s">
        <v>8324</v>
      </c>
      <c r="C7964" s="367" t="s">
        <v>26276</v>
      </c>
      <c r="D7964" s="368" t="s">
        <v>26277</v>
      </c>
      <c r="E7964" s="367" t="s">
        <v>8327</v>
      </c>
      <c r="F7964" s="367" t="s">
        <v>26058</v>
      </c>
      <c r="G7964" s="367" t="s">
        <v>26278</v>
      </c>
    </row>
    <row r="7965" spans="1:7">
      <c r="A7965" s="366" t="str">
        <f t="shared" si="124"/>
        <v>SINAPI 93666</v>
      </c>
      <c r="B7965" s="367" t="s">
        <v>8324</v>
      </c>
      <c r="C7965" s="367" t="s">
        <v>26279</v>
      </c>
      <c r="D7965" s="368" t="s">
        <v>26280</v>
      </c>
      <c r="E7965" s="367" t="s">
        <v>8327</v>
      </c>
      <c r="F7965" s="367" t="s">
        <v>26281</v>
      </c>
      <c r="G7965" s="367" t="s">
        <v>26282</v>
      </c>
    </row>
    <row r="7966" spans="1:7">
      <c r="A7966" s="366" t="str">
        <f t="shared" si="124"/>
        <v>SINAPI 93667</v>
      </c>
      <c r="B7966" s="367" t="s">
        <v>8324</v>
      </c>
      <c r="C7966" s="367" t="s">
        <v>26283</v>
      </c>
      <c r="D7966" s="368" t="s">
        <v>26284</v>
      </c>
      <c r="E7966" s="367" t="s">
        <v>8327</v>
      </c>
      <c r="F7966" s="367" t="s">
        <v>26285</v>
      </c>
      <c r="G7966" s="367" t="s">
        <v>26286</v>
      </c>
    </row>
    <row r="7967" spans="1:7">
      <c r="A7967" s="366" t="str">
        <f t="shared" si="124"/>
        <v>SINAPI 93668</v>
      </c>
      <c r="B7967" s="367" t="s">
        <v>8324</v>
      </c>
      <c r="C7967" s="367" t="s">
        <v>26287</v>
      </c>
      <c r="D7967" s="368" t="s">
        <v>26288</v>
      </c>
      <c r="E7967" s="367" t="s">
        <v>8327</v>
      </c>
      <c r="F7967" s="367" t="s">
        <v>26289</v>
      </c>
      <c r="G7967" s="367" t="s">
        <v>16835</v>
      </c>
    </row>
    <row r="7968" spans="1:7">
      <c r="A7968" s="366" t="str">
        <f t="shared" si="124"/>
        <v>SINAPI 93669</v>
      </c>
      <c r="B7968" s="367" t="s">
        <v>8324</v>
      </c>
      <c r="C7968" s="367" t="s">
        <v>26290</v>
      </c>
      <c r="D7968" s="368" t="s">
        <v>26291</v>
      </c>
      <c r="E7968" s="367" t="s">
        <v>8327</v>
      </c>
      <c r="F7968" s="367" t="s">
        <v>26292</v>
      </c>
      <c r="G7968" s="367" t="s">
        <v>9220</v>
      </c>
    </row>
    <row r="7969" spans="1:7">
      <c r="A7969" s="366" t="str">
        <f t="shared" si="124"/>
        <v>SINAPI 93670</v>
      </c>
      <c r="B7969" s="367" t="s">
        <v>8324</v>
      </c>
      <c r="C7969" s="367" t="s">
        <v>26293</v>
      </c>
      <c r="D7969" s="368" t="s">
        <v>26294</v>
      </c>
      <c r="E7969" s="367" t="s">
        <v>8327</v>
      </c>
      <c r="F7969" s="367" t="s">
        <v>26292</v>
      </c>
      <c r="G7969" s="367" t="s">
        <v>9220</v>
      </c>
    </row>
    <row r="7970" spans="1:7">
      <c r="A7970" s="366" t="str">
        <f t="shared" si="124"/>
        <v>SINAPI 93671</v>
      </c>
      <c r="B7970" s="367" t="s">
        <v>8324</v>
      </c>
      <c r="C7970" s="367" t="s">
        <v>26295</v>
      </c>
      <c r="D7970" s="368" t="s">
        <v>26296</v>
      </c>
      <c r="E7970" s="367" t="s">
        <v>8327</v>
      </c>
      <c r="F7970" s="367" t="s">
        <v>26297</v>
      </c>
      <c r="G7970" s="367" t="s">
        <v>22717</v>
      </c>
    </row>
    <row r="7971" spans="1:7">
      <c r="A7971" s="366" t="str">
        <f t="shared" si="124"/>
        <v>SINAPI 93672</v>
      </c>
      <c r="B7971" s="367" t="s">
        <v>8324</v>
      </c>
      <c r="C7971" s="367" t="s">
        <v>26298</v>
      </c>
      <c r="D7971" s="368" t="s">
        <v>26299</v>
      </c>
      <c r="E7971" s="367" t="s">
        <v>8327</v>
      </c>
      <c r="F7971" s="367" t="s">
        <v>26300</v>
      </c>
      <c r="G7971" s="367" t="s">
        <v>24561</v>
      </c>
    </row>
    <row r="7972" spans="1:7">
      <c r="A7972" s="366" t="str">
        <f t="shared" si="124"/>
        <v>SINAPI 93673</v>
      </c>
      <c r="B7972" s="367" t="s">
        <v>8324</v>
      </c>
      <c r="C7972" s="367" t="s">
        <v>26301</v>
      </c>
      <c r="D7972" s="368" t="s">
        <v>26302</v>
      </c>
      <c r="E7972" s="367" t="s">
        <v>8327</v>
      </c>
      <c r="F7972" s="367" t="s">
        <v>26303</v>
      </c>
      <c r="G7972" s="367" t="s">
        <v>26304</v>
      </c>
    </row>
    <row r="7973" spans="1:7">
      <c r="A7973" s="366" t="str">
        <f t="shared" si="124"/>
        <v>SINAPI 97359</v>
      </c>
      <c r="B7973" s="367" t="s">
        <v>8324</v>
      </c>
      <c r="C7973" s="367" t="s">
        <v>26305</v>
      </c>
      <c r="D7973" s="368" t="s">
        <v>26306</v>
      </c>
      <c r="E7973" s="367" t="s">
        <v>8327</v>
      </c>
      <c r="F7973" s="367" t="s">
        <v>26307</v>
      </c>
      <c r="G7973" s="367" t="s">
        <v>26308</v>
      </c>
    </row>
    <row r="7974" spans="1:7">
      <c r="A7974" s="366" t="str">
        <f t="shared" si="124"/>
        <v>SINAPI 97360</v>
      </c>
      <c r="B7974" s="367" t="s">
        <v>8324</v>
      </c>
      <c r="C7974" s="367" t="s">
        <v>26309</v>
      </c>
      <c r="D7974" s="368" t="s">
        <v>26310</v>
      </c>
      <c r="E7974" s="367" t="s">
        <v>8327</v>
      </c>
      <c r="F7974" s="367" t="s">
        <v>26311</v>
      </c>
      <c r="G7974" s="367" t="s">
        <v>26312</v>
      </c>
    </row>
    <row r="7975" spans="1:7">
      <c r="A7975" s="366" t="str">
        <f t="shared" si="124"/>
        <v>SINAPI 97361</v>
      </c>
      <c r="B7975" s="367" t="s">
        <v>8324</v>
      </c>
      <c r="C7975" s="367" t="s">
        <v>26313</v>
      </c>
      <c r="D7975" s="368" t="s">
        <v>26314</v>
      </c>
      <c r="E7975" s="367" t="s">
        <v>8327</v>
      </c>
      <c r="F7975" s="367" t="s">
        <v>26315</v>
      </c>
      <c r="G7975" s="367" t="s">
        <v>26316</v>
      </c>
    </row>
    <row r="7976" spans="1:7" ht="22.5">
      <c r="A7976" s="366" t="str">
        <f t="shared" si="124"/>
        <v>SINAPI 91945</v>
      </c>
      <c r="B7976" s="367" t="s">
        <v>8324</v>
      </c>
      <c r="C7976" s="367" t="s">
        <v>26317</v>
      </c>
      <c r="D7976" s="368" t="s">
        <v>26318</v>
      </c>
      <c r="E7976" s="367" t="s">
        <v>8327</v>
      </c>
      <c r="F7976" s="367" t="s">
        <v>15483</v>
      </c>
      <c r="G7976" s="367" t="s">
        <v>26319</v>
      </c>
    </row>
    <row r="7977" spans="1:7" ht="22.5">
      <c r="A7977" s="366" t="str">
        <f t="shared" si="124"/>
        <v>SINAPI 91946</v>
      </c>
      <c r="B7977" s="367" t="s">
        <v>8324</v>
      </c>
      <c r="C7977" s="367" t="s">
        <v>26320</v>
      </c>
      <c r="D7977" s="368" t="s">
        <v>26321</v>
      </c>
      <c r="E7977" s="367" t="s">
        <v>8327</v>
      </c>
      <c r="F7977" s="367" t="s">
        <v>14544</v>
      </c>
      <c r="G7977" s="367" t="s">
        <v>17902</v>
      </c>
    </row>
    <row r="7978" spans="1:7" ht="22.5">
      <c r="A7978" s="366" t="str">
        <f t="shared" si="124"/>
        <v>SINAPI 91947</v>
      </c>
      <c r="B7978" s="367" t="s">
        <v>8324</v>
      </c>
      <c r="C7978" s="367" t="s">
        <v>26322</v>
      </c>
      <c r="D7978" s="368" t="s">
        <v>26323</v>
      </c>
      <c r="E7978" s="367" t="s">
        <v>8327</v>
      </c>
      <c r="F7978" s="367" t="s">
        <v>12828</v>
      </c>
      <c r="G7978" s="367" t="s">
        <v>10556</v>
      </c>
    </row>
    <row r="7979" spans="1:7" ht="22.5">
      <c r="A7979" s="366" t="str">
        <f t="shared" si="124"/>
        <v>SINAPI 91949</v>
      </c>
      <c r="B7979" s="367" t="s">
        <v>8324</v>
      </c>
      <c r="C7979" s="367" t="s">
        <v>26324</v>
      </c>
      <c r="D7979" s="368" t="s">
        <v>26325</v>
      </c>
      <c r="E7979" s="367" t="s">
        <v>8327</v>
      </c>
      <c r="F7979" s="367" t="s">
        <v>9879</v>
      </c>
      <c r="G7979" s="367" t="s">
        <v>21012</v>
      </c>
    </row>
    <row r="7980" spans="1:7" ht="22.5">
      <c r="A7980" s="366" t="str">
        <f t="shared" si="124"/>
        <v>SINAPI 91950</v>
      </c>
      <c r="B7980" s="367" t="s">
        <v>8324</v>
      </c>
      <c r="C7980" s="367" t="s">
        <v>26326</v>
      </c>
      <c r="D7980" s="368" t="s">
        <v>26327</v>
      </c>
      <c r="E7980" s="367" t="s">
        <v>8327</v>
      </c>
      <c r="F7980" s="367" t="s">
        <v>13059</v>
      </c>
      <c r="G7980" s="367" t="s">
        <v>25755</v>
      </c>
    </row>
    <row r="7981" spans="1:7" ht="22.5">
      <c r="A7981" s="366" t="str">
        <f t="shared" si="124"/>
        <v>SINAPI 91951</v>
      </c>
      <c r="B7981" s="367" t="s">
        <v>8324</v>
      </c>
      <c r="C7981" s="367" t="s">
        <v>26328</v>
      </c>
      <c r="D7981" s="368" t="s">
        <v>26329</v>
      </c>
      <c r="E7981" s="367" t="s">
        <v>8327</v>
      </c>
      <c r="F7981" s="367" t="s">
        <v>14071</v>
      </c>
      <c r="G7981" s="367" t="s">
        <v>11065</v>
      </c>
    </row>
    <row r="7982" spans="1:7" ht="22.5">
      <c r="A7982" s="366" t="str">
        <f t="shared" si="124"/>
        <v>SINAPI 91952</v>
      </c>
      <c r="B7982" s="367" t="s">
        <v>8324</v>
      </c>
      <c r="C7982" s="367" t="s">
        <v>26330</v>
      </c>
      <c r="D7982" s="368" t="s">
        <v>26331</v>
      </c>
      <c r="E7982" s="367" t="s">
        <v>8327</v>
      </c>
      <c r="F7982" s="367" t="s">
        <v>26332</v>
      </c>
      <c r="G7982" s="367" t="s">
        <v>25784</v>
      </c>
    </row>
    <row r="7983" spans="1:7" ht="22.5">
      <c r="A7983" s="366" t="str">
        <f t="shared" si="124"/>
        <v>SINAPI 91953</v>
      </c>
      <c r="B7983" s="367" t="s">
        <v>8324</v>
      </c>
      <c r="C7983" s="367" t="s">
        <v>26333</v>
      </c>
      <c r="D7983" s="368" t="s">
        <v>26334</v>
      </c>
      <c r="E7983" s="367" t="s">
        <v>8327</v>
      </c>
      <c r="F7983" s="367" t="s">
        <v>19115</v>
      </c>
      <c r="G7983" s="367" t="s">
        <v>8572</v>
      </c>
    </row>
    <row r="7984" spans="1:7" ht="22.5">
      <c r="A7984" s="366" t="str">
        <f t="shared" si="124"/>
        <v>SINAPI 91954</v>
      </c>
      <c r="B7984" s="367" t="s">
        <v>8324</v>
      </c>
      <c r="C7984" s="367" t="s">
        <v>26335</v>
      </c>
      <c r="D7984" s="368" t="s">
        <v>26336</v>
      </c>
      <c r="E7984" s="367" t="s">
        <v>8327</v>
      </c>
      <c r="F7984" s="367" t="s">
        <v>11827</v>
      </c>
      <c r="G7984" s="367" t="s">
        <v>13302</v>
      </c>
    </row>
    <row r="7985" spans="1:7" ht="22.5">
      <c r="A7985" s="366" t="str">
        <f t="shared" si="124"/>
        <v>SINAPI 91955</v>
      </c>
      <c r="B7985" s="367" t="s">
        <v>8324</v>
      </c>
      <c r="C7985" s="367" t="s">
        <v>26337</v>
      </c>
      <c r="D7985" s="368" t="s">
        <v>26338</v>
      </c>
      <c r="E7985" s="367" t="s">
        <v>8327</v>
      </c>
      <c r="F7985" s="367" t="s">
        <v>20937</v>
      </c>
      <c r="G7985" s="367" t="s">
        <v>10797</v>
      </c>
    </row>
    <row r="7986" spans="1:7" ht="22.5">
      <c r="A7986" s="366" t="str">
        <f t="shared" si="124"/>
        <v>SINAPI 91956</v>
      </c>
      <c r="B7986" s="367" t="s">
        <v>8324</v>
      </c>
      <c r="C7986" s="367" t="s">
        <v>26339</v>
      </c>
      <c r="D7986" s="368" t="s">
        <v>26340</v>
      </c>
      <c r="E7986" s="367" t="s">
        <v>8327</v>
      </c>
      <c r="F7986" s="367" t="s">
        <v>26341</v>
      </c>
      <c r="G7986" s="367" t="s">
        <v>26342</v>
      </c>
    </row>
    <row r="7987" spans="1:7" ht="22.5">
      <c r="A7987" s="366" t="str">
        <f t="shared" si="124"/>
        <v>SINAPI 91957</v>
      </c>
      <c r="B7987" s="367" t="s">
        <v>8324</v>
      </c>
      <c r="C7987" s="367" t="s">
        <v>26343</v>
      </c>
      <c r="D7987" s="368" t="s">
        <v>26344</v>
      </c>
      <c r="E7987" s="367" t="s">
        <v>8327</v>
      </c>
      <c r="F7987" s="367" t="s">
        <v>26345</v>
      </c>
      <c r="G7987" s="367" t="s">
        <v>15403</v>
      </c>
    </row>
    <row r="7988" spans="1:7" ht="22.5">
      <c r="A7988" s="366" t="str">
        <f t="shared" si="124"/>
        <v>SINAPI 91958</v>
      </c>
      <c r="B7988" s="367" t="s">
        <v>8324</v>
      </c>
      <c r="C7988" s="367" t="s">
        <v>26346</v>
      </c>
      <c r="D7988" s="368" t="s">
        <v>26347</v>
      </c>
      <c r="E7988" s="367" t="s">
        <v>8327</v>
      </c>
      <c r="F7988" s="367" t="s">
        <v>15970</v>
      </c>
      <c r="G7988" s="367" t="s">
        <v>26348</v>
      </c>
    </row>
    <row r="7989" spans="1:7" ht="22.5">
      <c r="A7989" s="366" t="str">
        <f t="shared" si="124"/>
        <v>SINAPI 91959</v>
      </c>
      <c r="B7989" s="367" t="s">
        <v>8324</v>
      </c>
      <c r="C7989" s="367" t="s">
        <v>26349</v>
      </c>
      <c r="D7989" s="368" t="s">
        <v>26350</v>
      </c>
      <c r="E7989" s="367" t="s">
        <v>8327</v>
      </c>
      <c r="F7989" s="367" t="s">
        <v>26351</v>
      </c>
      <c r="G7989" s="367" t="s">
        <v>26352</v>
      </c>
    </row>
    <row r="7990" spans="1:7" ht="22.5">
      <c r="A7990" s="366" t="str">
        <f t="shared" si="124"/>
        <v>SINAPI 91960</v>
      </c>
      <c r="B7990" s="367" t="s">
        <v>8324</v>
      </c>
      <c r="C7990" s="367" t="s">
        <v>26353</v>
      </c>
      <c r="D7990" s="368" t="s">
        <v>26354</v>
      </c>
      <c r="E7990" s="367" t="s">
        <v>8327</v>
      </c>
      <c r="F7990" s="367" t="s">
        <v>19603</v>
      </c>
      <c r="G7990" s="367" t="s">
        <v>14746</v>
      </c>
    </row>
    <row r="7991" spans="1:7" ht="22.5">
      <c r="A7991" s="366" t="str">
        <f t="shared" si="124"/>
        <v>SINAPI 91961</v>
      </c>
      <c r="B7991" s="367" t="s">
        <v>8324</v>
      </c>
      <c r="C7991" s="367" t="s">
        <v>26355</v>
      </c>
      <c r="D7991" s="368" t="s">
        <v>26356</v>
      </c>
      <c r="E7991" s="367" t="s">
        <v>8327</v>
      </c>
      <c r="F7991" s="367" t="s">
        <v>26357</v>
      </c>
      <c r="G7991" s="367" t="s">
        <v>24479</v>
      </c>
    </row>
    <row r="7992" spans="1:7" ht="22.5">
      <c r="A7992" s="366" t="str">
        <f t="shared" si="124"/>
        <v>SINAPI 91962</v>
      </c>
      <c r="B7992" s="367" t="s">
        <v>8324</v>
      </c>
      <c r="C7992" s="367" t="s">
        <v>26358</v>
      </c>
      <c r="D7992" s="368" t="s">
        <v>26359</v>
      </c>
      <c r="E7992" s="367" t="s">
        <v>8327</v>
      </c>
      <c r="F7992" s="367" t="s">
        <v>26360</v>
      </c>
      <c r="G7992" s="367" t="s">
        <v>10211</v>
      </c>
    </row>
    <row r="7993" spans="1:7" ht="22.5">
      <c r="A7993" s="366" t="str">
        <f t="shared" si="124"/>
        <v>SINAPI 91963</v>
      </c>
      <c r="B7993" s="367" t="s">
        <v>8324</v>
      </c>
      <c r="C7993" s="367" t="s">
        <v>26361</v>
      </c>
      <c r="D7993" s="368" t="s">
        <v>26362</v>
      </c>
      <c r="E7993" s="367" t="s">
        <v>8327</v>
      </c>
      <c r="F7993" s="367" t="s">
        <v>16432</v>
      </c>
      <c r="G7993" s="367" t="s">
        <v>10869</v>
      </c>
    </row>
    <row r="7994" spans="1:7" ht="22.5">
      <c r="A7994" s="366" t="str">
        <f t="shared" si="124"/>
        <v>SINAPI 91964</v>
      </c>
      <c r="B7994" s="367" t="s">
        <v>8324</v>
      </c>
      <c r="C7994" s="367" t="s">
        <v>26363</v>
      </c>
      <c r="D7994" s="368" t="s">
        <v>26364</v>
      </c>
      <c r="E7994" s="367" t="s">
        <v>8327</v>
      </c>
      <c r="F7994" s="367" t="s">
        <v>14296</v>
      </c>
      <c r="G7994" s="367" t="s">
        <v>26365</v>
      </c>
    </row>
    <row r="7995" spans="1:7" ht="22.5">
      <c r="A7995" s="366" t="str">
        <f t="shared" si="124"/>
        <v>SINAPI 91965</v>
      </c>
      <c r="B7995" s="367" t="s">
        <v>8324</v>
      </c>
      <c r="C7995" s="367" t="s">
        <v>26366</v>
      </c>
      <c r="D7995" s="368" t="s">
        <v>26367</v>
      </c>
      <c r="E7995" s="367" t="s">
        <v>8327</v>
      </c>
      <c r="F7995" s="367" t="s">
        <v>19570</v>
      </c>
      <c r="G7995" s="367" t="s">
        <v>26368</v>
      </c>
    </row>
    <row r="7996" spans="1:7" ht="22.5">
      <c r="A7996" s="366" t="str">
        <f t="shared" si="124"/>
        <v>SINAPI 91966</v>
      </c>
      <c r="B7996" s="367" t="s">
        <v>8324</v>
      </c>
      <c r="C7996" s="367" t="s">
        <v>26369</v>
      </c>
      <c r="D7996" s="368" t="s">
        <v>26370</v>
      </c>
      <c r="E7996" s="367" t="s">
        <v>8327</v>
      </c>
      <c r="F7996" s="367" t="s">
        <v>26371</v>
      </c>
      <c r="G7996" s="367" t="s">
        <v>11719</v>
      </c>
    </row>
    <row r="7997" spans="1:7" ht="22.5">
      <c r="A7997" s="366" t="str">
        <f t="shared" si="124"/>
        <v>SINAPI 91967</v>
      </c>
      <c r="B7997" s="367" t="s">
        <v>8324</v>
      </c>
      <c r="C7997" s="367" t="s">
        <v>26372</v>
      </c>
      <c r="D7997" s="368" t="s">
        <v>26373</v>
      </c>
      <c r="E7997" s="367" t="s">
        <v>8327</v>
      </c>
      <c r="F7997" s="367" t="s">
        <v>26374</v>
      </c>
      <c r="G7997" s="367" t="s">
        <v>26375</v>
      </c>
    </row>
    <row r="7998" spans="1:7" ht="22.5">
      <c r="A7998" s="366" t="str">
        <f t="shared" si="124"/>
        <v>SINAPI 91968</v>
      </c>
      <c r="B7998" s="367" t="s">
        <v>8324</v>
      </c>
      <c r="C7998" s="367" t="s">
        <v>26376</v>
      </c>
      <c r="D7998" s="368" t="s">
        <v>26377</v>
      </c>
      <c r="E7998" s="367" t="s">
        <v>8327</v>
      </c>
      <c r="F7998" s="367" t="s">
        <v>26378</v>
      </c>
      <c r="G7998" s="367" t="s">
        <v>21677</v>
      </c>
    </row>
    <row r="7999" spans="1:7" ht="22.5">
      <c r="A7999" s="366" t="str">
        <f t="shared" si="124"/>
        <v>SINAPI 91969</v>
      </c>
      <c r="B7999" s="367" t="s">
        <v>8324</v>
      </c>
      <c r="C7999" s="367" t="s">
        <v>26379</v>
      </c>
      <c r="D7999" s="368" t="s">
        <v>26380</v>
      </c>
      <c r="E7999" s="367" t="s">
        <v>8327</v>
      </c>
      <c r="F7999" s="367" t="s">
        <v>26381</v>
      </c>
      <c r="G7999" s="367" t="s">
        <v>26382</v>
      </c>
    </row>
    <row r="8000" spans="1:7" ht="22.5">
      <c r="A8000" s="366" t="str">
        <f t="shared" si="124"/>
        <v>SINAPI 91970</v>
      </c>
      <c r="B8000" s="367" t="s">
        <v>8324</v>
      </c>
      <c r="C8000" s="367" t="s">
        <v>26383</v>
      </c>
      <c r="D8000" s="368" t="s">
        <v>26384</v>
      </c>
      <c r="E8000" s="367" t="s">
        <v>8327</v>
      </c>
      <c r="F8000" s="367" t="s">
        <v>26385</v>
      </c>
      <c r="G8000" s="367" t="s">
        <v>24067</v>
      </c>
    </row>
    <row r="8001" spans="1:7" ht="22.5">
      <c r="A8001" s="366" t="str">
        <f t="shared" si="124"/>
        <v>SINAPI 91971</v>
      </c>
      <c r="B8001" s="367" t="s">
        <v>8324</v>
      </c>
      <c r="C8001" s="367" t="s">
        <v>26386</v>
      </c>
      <c r="D8001" s="368" t="s">
        <v>26387</v>
      </c>
      <c r="E8001" s="367" t="s">
        <v>8327</v>
      </c>
      <c r="F8001" s="367" t="s">
        <v>26388</v>
      </c>
      <c r="G8001" s="367" t="s">
        <v>26389</v>
      </c>
    </row>
    <row r="8002" spans="1:7" ht="22.5">
      <c r="A8002" s="366" t="str">
        <f t="shared" si="124"/>
        <v>SINAPI 91972</v>
      </c>
      <c r="B8002" s="367" t="s">
        <v>8324</v>
      </c>
      <c r="C8002" s="367" t="s">
        <v>26390</v>
      </c>
      <c r="D8002" s="368" t="s">
        <v>26391</v>
      </c>
      <c r="E8002" s="367" t="s">
        <v>8327</v>
      </c>
      <c r="F8002" s="367" t="s">
        <v>26392</v>
      </c>
      <c r="G8002" s="367" t="s">
        <v>26393</v>
      </c>
    </row>
    <row r="8003" spans="1:7" ht="22.5">
      <c r="A8003" s="366" t="str">
        <f t="shared" si="124"/>
        <v>SINAPI 91973</v>
      </c>
      <c r="B8003" s="367" t="s">
        <v>8324</v>
      </c>
      <c r="C8003" s="367" t="s">
        <v>26394</v>
      </c>
      <c r="D8003" s="368" t="s">
        <v>26395</v>
      </c>
      <c r="E8003" s="367" t="s">
        <v>8327</v>
      </c>
      <c r="F8003" s="367" t="s">
        <v>26396</v>
      </c>
      <c r="G8003" s="367" t="s">
        <v>26397</v>
      </c>
    </row>
    <row r="8004" spans="1:7" ht="22.5">
      <c r="A8004" s="366" t="str">
        <f t="shared" si="124"/>
        <v>SINAPI 91974</v>
      </c>
      <c r="B8004" s="367" t="s">
        <v>8324</v>
      </c>
      <c r="C8004" s="367" t="s">
        <v>26398</v>
      </c>
      <c r="D8004" s="368" t="s">
        <v>26399</v>
      </c>
      <c r="E8004" s="367" t="s">
        <v>8327</v>
      </c>
      <c r="F8004" s="367" t="s">
        <v>26400</v>
      </c>
      <c r="G8004" s="367" t="s">
        <v>26401</v>
      </c>
    </row>
    <row r="8005" spans="1:7" ht="22.5">
      <c r="A8005" s="366" t="str">
        <f t="shared" si="124"/>
        <v>SINAPI 91975</v>
      </c>
      <c r="B8005" s="367" t="s">
        <v>8324</v>
      </c>
      <c r="C8005" s="367" t="s">
        <v>26402</v>
      </c>
      <c r="D8005" s="368" t="s">
        <v>26403</v>
      </c>
      <c r="E8005" s="367" t="s">
        <v>8327</v>
      </c>
      <c r="F8005" s="367" t="s">
        <v>23331</v>
      </c>
      <c r="G8005" s="367" t="s">
        <v>26404</v>
      </c>
    </row>
    <row r="8006" spans="1:7" ht="22.5">
      <c r="A8006" s="366" t="str">
        <f t="shared" si="124"/>
        <v>SINAPI 91976</v>
      </c>
      <c r="B8006" s="367" t="s">
        <v>8324</v>
      </c>
      <c r="C8006" s="367" t="s">
        <v>26405</v>
      </c>
      <c r="D8006" s="368" t="s">
        <v>26406</v>
      </c>
      <c r="E8006" s="367" t="s">
        <v>8327</v>
      </c>
      <c r="F8006" s="367" t="s">
        <v>26407</v>
      </c>
      <c r="G8006" s="367" t="s">
        <v>17552</v>
      </c>
    </row>
    <row r="8007" spans="1:7" ht="22.5">
      <c r="A8007" s="366" t="str">
        <f t="shared" ref="A8007:A8070" si="125">CONCATENAR</f>
        <v>SINAPI 91977</v>
      </c>
      <c r="B8007" s="367" t="s">
        <v>8324</v>
      </c>
      <c r="C8007" s="367" t="s">
        <v>26408</v>
      </c>
      <c r="D8007" s="368" t="s">
        <v>26409</v>
      </c>
      <c r="E8007" s="367" t="s">
        <v>8327</v>
      </c>
      <c r="F8007" s="367" t="s">
        <v>26410</v>
      </c>
      <c r="G8007" s="367" t="s">
        <v>26411</v>
      </c>
    </row>
    <row r="8008" spans="1:7" ht="22.5">
      <c r="A8008" s="366" t="str">
        <f t="shared" si="125"/>
        <v>SINAPI 91978</v>
      </c>
      <c r="B8008" s="367" t="s">
        <v>8324</v>
      </c>
      <c r="C8008" s="367" t="s">
        <v>26412</v>
      </c>
      <c r="D8008" s="368" t="s">
        <v>26413</v>
      </c>
      <c r="E8008" s="367" t="s">
        <v>8327</v>
      </c>
      <c r="F8008" s="367" t="s">
        <v>14583</v>
      </c>
      <c r="G8008" s="367" t="s">
        <v>17192</v>
      </c>
    </row>
    <row r="8009" spans="1:7" ht="22.5">
      <c r="A8009" s="366" t="str">
        <f t="shared" si="125"/>
        <v>SINAPI 91979</v>
      </c>
      <c r="B8009" s="367" t="s">
        <v>8324</v>
      </c>
      <c r="C8009" s="367" t="s">
        <v>26414</v>
      </c>
      <c r="D8009" s="368" t="s">
        <v>26415</v>
      </c>
      <c r="E8009" s="367" t="s">
        <v>8327</v>
      </c>
      <c r="F8009" s="367" t="s">
        <v>26416</v>
      </c>
      <c r="G8009" s="367" t="s">
        <v>26417</v>
      </c>
    </row>
    <row r="8010" spans="1:7" ht="22.5">
      <c r="A8010" s="366" t="str">
        <f t="shared" si="125"/>
        <v>SINAPI 91980</v>
      </c>
      <c r="B8010" s="367" t="s">
        <v>8324</v>
      </c>
      <c r="C8010" s="367" t="s">
        <v>26418</v>
      </c>
      <c r="D8010" s="368" t="s">
        <v>26419</v>
      </c>
      <c r="E8010" s="367" t="s">
        <v>8327</v>
      </c>
      <c r="F8010" s="367" t="s">
        <v>15328</v>
      </c>
      <c r="G8010" s="367" t="s">
        <v>18477</v>
      </c>
    </row>
    <row r="8011" spans="1:7" ht="22.5">
      <c r="A8011" s="366" t="str">
        <f t="shared" si="125"/>
        <v>SINAPI 91981</v>
      </c>
      <c r="B8011" s="367" t="s">
        <v>8324</v>
      </c>
      <c r="C8011" s="367" t="s">
        <v>26420</v>
      </c>
      <c r="D8011" s="368" t="s">
        <v>26421</v>
      </c>
      <c r="E8011" s="367" t="s">
        <v>8327</v>
      </c>
      <c r="F8011" s="367" t="s">
        <v>26422</v>
      </c>
      <c r="G8011" s="367" t="s">
        <v>26423</v>
      </c>
    </row>
    <row r="8012" spans="1:7" ht="22.5">
      <c r="A8012" s="366" t="str">
        <f t="shared" si="125"/>
        <v>SINAPI 91982</v>
      </c>
      <c r="B8012" s="367" t="s">
        <v>8324</v>
      </c>
      <c r="C8012" s="367" t="s">
        <v>26424</v>
      </c>
      <c r="D8012" s="368" t="s">
        <v>26425</v>
      </c>
      <c r="E8012" s="367" t="s">
        <v>8327</v>
      </c>
      <c r="F8012" s="367" t="s">
        <v>26426</v>
      </c>
      <c r="G8012" s="367" t="s">
        <v>26427</v>
      </c>
    </row>
    <row r="8013" spans="1:7" ht="22.5">
      <c r="A8013" s="366" t="str">
        <f t="shared" si="125"/>
        <v>SINAPI 91983</v>
      </c>
      <c r="B8013" s="367" t="s">
        <v>8324</v>
      </c>
      <c r="C8013" s="367" t="s">
        <v>26428</v>
      </c>
      <c r="D8013" s="368" t="s">
        <v>26429</v>
      </c>
      <c r="E8013" s="367" t="s">
        <v>8327</v>
      </c>
      <c r="F8013" s="367" t="s">
        <v>26430</v>
      </c>
      <c r="G8013" s="367" t="s">
        <v>13630</v>
      </c>
    </row>
    <row r="8014" spans="1:7" ht="22.5">
      <c r="A8014" s="366" t="str">
        <f t="shared" si="125"/>
        <v>SINAPI 91984</v>
      </c>
      <c r="B8014" s="367" t="s">
        <v>8324</v>
      </c>
      <c r="C8014" s="367" t="s">
        <v>26431</v>
      </c>
      <c r="D8014" s="368" t="s">
        <v>26432</v>
      </c>
      <c r="E8014" s="367" t="s">
        <v>8327</v>
      </c>
      <c r="F8014" s="367" t="s">
        <v>26012</v>
      </c>
      <c r="G8014" s="367" t="s">
        <v>11682</v>
      </c>
    </row>
    <row r="8015" spans="1:7" ht="22.5">
      <c r="A8015" s="366" t="str">
        <f t="shared" si="125"/>
        <v>SINAPI 91985</v>
      </c>
      <c r="B8015" s="367" t="s">
        <v>8324</v>
      </c>
      <c r="C8015" s="367" t="s">
        <v>26433</v>
      </c>
      <c r="D8015" s="368" t="s">
        <v>26434</v>
      </c>
      <c r="E8015" s="367" t="s">
        <v>8327</v>
      </c>
      <c r="F8015" s="367" t="s">
        <v>26435</v>
      </c>
      <c r="G8015" s="367" t="s">
        <v>20155</v>
      </c>
    </row>
    <row r="8016" spans="1:7" ht="22.5">
      <c r="A8016" s="366" t="str">
        <f t="shared" si="125"/>
        <v>SINAPI 91986</v>
      </c>
      <c r="B8016" s="367" t="s">
        <v>8324</v>
      </c>
      <c r="C8016" s="367" t="s">
        <v>26436</v>
      </c>
      <c r="D8016" s="368" t="s">
        <v>26437</v>
      </c>
      <c r="E8016" s="367" t="s">
        <v>8327</v>
      </c>
      <c r="F8016" s="367" t="s">
        <v>26438</v>
      </c>
      <c r="G8016" s="367" t="s">
        <v>14315</v>
      </c>
    </row>
    <row r="8017" spans="1:7" ht="22.5">
      <c r="A8017" s="366" t="str">
        <f t="shared" si="125"/>
        <v>SINAPI 91987</v>
      </c>
      <c r="B8017" s="367" t="s">
        <v>8324</v>
      </c>
      <c r="C8017" s="367" t="s">
        <v>26439</v>
      </c>
      <c r="D8017" s="368" t="s">
        <v>26440</v>
      </c>
      <c r="E8017" s="367" t="s">
        <v>8327</v>
      </c>
      <c r="F8017" s="367" t="s">
        <v>26441</v>
      </c>
      <c r="G8017" s="367" t="s">
        <v>26442</v>
      </c>
    </row>
    <row r="8018" spans="1:7" ht="22.5">
      <c r="A8018" s="366" t="str">
        <f t="shared" si="125"/>
        <v>SINAPI 91988</v>
      </c>
      <c r="B8018" s="367" t="s">
        <v>8324</v>
      </c>
      <c r="C8018" s="367" t="s">
        <v>26443</v>
      </c>
      <c r="D8018" s="368" t="s">
        <v>26444</v>
      </c>
      <c r="E8018" s="367" t="s">
        <v>8327</v>
      </c>
      <c r="F8018" s="367" t="s">
        <v>12319</v>
      </c>
      <c r="G8018" s="367" t="s">
        <v>26445</v>
      </c>
    </row>
    <row r="8019" spans="1:7" ht="22.5">
      <c r="A8019" s="366" t="str">
        <f t="shared" si="125"/>
        <v>SINAPI 91989</v>
      </c>
      <c r="B8019" s="367" t="s">
        <v>8324</v>
      </c>
      <c r="C8019" s="367" t="s">
        <v>26446</v>
      </c>
      <c r="D8019" s="368" t="s">
        <v>26447</v>
      </c>
      <c r="E8019" s="367" t="s">
        <v>8327</v>
      </c>
      <c r="F8019" s="367" t="s">
        <v>26448</v>
      </c>
      <c r="G8019" s="367" t="s">
        <v>26449</v>
      </c>
    </row>
    <row r="8020" spans="1:7" ht="22.5">
      <c r="A8020" s="366" t="str">
        <f t="shared" si="125"/>
        <v>SINAPI 91990</v>
      </c>
      <c r="B8020" s="367" t="s">
        <v>8324</v>
      </c>
      <c r="C8020" s="367" t="s">
        <v>26450</v>
      </c>
      <c r="D8020" s="368" t="s">
        <v>26451</v>
      </c>
      <c r="E8020" s="367" t="s">
        <v>8327</v>
      </c>
      <c r="F8020" s="367" t="s">
        <v>25817</v>
      </c>
      <c r="G8020" s="367" t="s">
        <v>10324</v>
      </c>
    </row>
    <row r="8021" spans="1:7" ht="22.5">
      <c r="A8021" s="366" t="str">
        <f t="shared" si="125"/>
        <v>SINAPI 91991</v>
      </c>
      <c r="B8021" s="367" t="s">
        <v>8324</v>
      </c>
      <c r="C8021" s="367" t="s">
        <v>26452</v>
      </c>
      <c r="D8021" s="368" t="s">
        <v>26453</v>
      </c>
      <c r="E8021" s="367" t="s">
        <v>8327</v>
      </c>
      <c r="F8021" s="367" t="s">
        <v>26454</v>
      </c>
      <c r="G8021" s="367" t="s">
        <v>26455</v>
      </c>
    </row>
    <row r="8022" spans="1:7" ht="22.5">
      <c r="A8022" s="366" t="str">
        <f t="shared" si="125"/>
        <v>SINAPI 91992</v>
      </c>
      <c r="B8022" s="367" t="s">
        <v>8324</v>
      </c>
      <c r="C8022" s="367" t="s">
        <v>26456</v>
      </c>
      <c r="D8022" s="368" t="s">
        <v>26457</v>
      </c>
      <c r="E8022" s="367" t="s">
        <v>8327</v>
      </c>
      <c r="F8022" s="367" t="s">
        <v>26458</v>
      </c>
      <c r="G8022" s="367" t="s">
        <v>26459</v>
      </c>
    </row>
    <row r="8023" spans="1:7" ht="22.5">
      <c r="A8023" s="366" t="str">
        <f t="shared" si="125"/>
        <v>SINAPI 91993</v>
      </c>
      <c r="B8023" s="367" t="s">
        <v>8324</v>
      </c>
      <c r="C8023" s="367" t="s">
        <v>26460</v>
      </c>
      <c r="D8023" s="368" t="s">
        <v>26461</v>
      </c>
      <c r="E8023" s="367" t="s">
        <v>8327</v>
      </c>
      <c r="F8023" s="367" t="s">
        <v>26462</v>
      </c>
      <c r="G8023" s="367" t="s">
        <v>26463</v>
      </c>
    </row>
    <row r="8024" spans="1:7" ht="22.5">
      <c r="A8024" s="366" t="str">
        <f t="shared" si="125"/>
        <v>SINAPI 91994</v>
      </c>
      <c r="B8024" s="367" t="s">
        <v>8324</v>
      </c>
      <c r="C8024" s="367" t="s">
        <v>26464</v>
      </c>
      <c r="D8024" s="368" t="s">
        <v>26465</v>
      </c>
      <c r="E8024" s="367" t="s">
        <v>8327</v>
      </c>
      <c r="F8024" s="367" t="s">
        <v>10834</v>
      </c>
      <c r="G8024" s="367" t="s">
        <v>14617</v>
      </c>
    </row>
    <row r="8025" spans="1:7" ht="22.5">
      <c r="A8025" s="366" t="str">
        <f t="shared" si="125"/>
        <v>SINAPI 91995</v>
      </c>
      <c r="B8025" s="367" t="s">
        <v>8324</v>
      </c>
      <c r="C8025" s="367" t="s">
        <v>26466</v>
      </c>
      <c r="D8025" s="368" t="s">
        <v>26467</v>
      </c>
      <c r="E8025" s="367" t="s">
        <v>8327</v>
      </c>
      <c r="F8025" s="367" t="s">
        <v>17795</v>
      </c>
      <c r="G8025" s="367" t="s">
        <v>11784</v>
      </c>
    </row>
    <row r="8026" spans="1:7" ht="22.5">
      <c r="A8026" s="366" t="str">
        <f t="shared" si="125"/>
        <v>SINAPI 91996</v>
      </c>
      <c r="B8026" s="367" t="s">
        <v>8324</v>
      </c>
      <c r="C8026" s="367" t="s">
        <v>26468</v>
      </c>
      <c r="D8026" s="368" t="s">
        <v>26469</v>
      </c>
      <c r="E8026" s="367" t="s">
        <v>8327</v>
      </c>
      <c r="F8026" s="367" t="s">
        <v>17530</v>
      </c>
      <c r="G8026" s="367" t="s">
        <v>10409</v>
      </c>
    </row>
    <row r="8027" spans="1:7" ht="22.5">
      <c r="A8027" s="366" t="str">
        <f t="shared" si="125"/>
        <v>SINAPI 91997</v>
      </c>
      <c r="B8027" s="367" t="s">
        <v>8324</v>
      </c>
      <c r="C8027" s="367" t="s">
        <v>26470</v>
      </c>
      <c r="D8027" s="368" t="s">
        <v>26471</v>
      </c>
      <c r="E8027" s="367" t="s">
        <v>8327</v>
      </c>
      <c r="F8027" s="367" t="s">
        <v>26472</v>
      </c>
      <c r="G8027" s="367" t="s">
        <v>26473</v>
      </c>
    </row>
    <row r="8028" spans="1:7" ht="22.5">
      <c r="A8028" s="366" t="str">
        <f t="shared" si="125"/>
        <v>SINAPI 91998</v>
      </c>
      <c r="B8028" s="367" t="s">
        <v>8324</v>
      </c>
      <c r="C8028" s="367" t="s">
        <v>26474</v>
      </c>
      <c r="D8028" s="368" t="s">
        <v>26475</v>
      </c>
      <c r="E8028" s="367" t="s">
        <v>8327</v>
      </c>
      <c r="F8028" s="367" t="s">
        <v>26476</v>
      </c>
      <c r="G8028" s="367" t="s">
        <v>26477</v>
      </c>
    </row>
    <row r="8029" spans="1:7" ht="22.5">
      <c r="A8029" s="366" t="str">
        <f t="shared" si="125"/>
        <v>SINAPI 91999</v>
      </c>
      <c r="B8029" s="367" t="s">
        <v>8324</v>
      </c>
      <c r="C8029" s="367" t="s">
        <v>26478</v>
      </c>
      <c r="D8029" s="368" t="s">
        <v>26479</v>
      </c>
      <c r="E8029" s="367" t="s">
        <v>8327</v>
      </c>
      <c r="F8029" s="367" t="s">
        <v>14818</v>
      </c>
      <c r="G8029" s="367" t="s">
        <v>10550</v>
      </c>
    </row>
    <row r="8030" spans="1:7" ht="22.5">
      <c r="A8030" s="366" t="str">
        <f t="shared" si="125"/>
        <v>SINAPI 92000</v>
      </c>
      <c r="B8030" s="367" t="s">
        <v>8324</v>
      </c>
      <c r="C8030" s="367" t="s">
        <v>26480</v>
      </c>
      <c r="D8030" s="368" t="s">
        <v>26481</v>
      </c>
      <c r="E8030" s="367" t="s">
        <v>8327</v>
      </c>
      <c r="F8030" s="367" t="s">
        <v>26482</v>
      </c>
      <c r="G8030" s="367" t="s">
        <v>13743</v>
      </c>
    </row>
    <row r="8031" spans="1:7" ht="22.5">
      <c r="A8031" s="366" t="str">
        <f t="shared" si="125"/>
        <v>SINAPI 92001</v>
      </c>
      <c r="B8031" s="367" t="s">
        <v>8324</v>
      </c>
      <c r="C8031" s="367" t="s">
        <v>26483</v>
      </c>
      <c r="D8031" s="368" t="s">
        <v>26484</v>
      </c>
      <c r="E8031" s="367" t="s">
        <v>8327</v>
      </c>
      <c r="F8031" s="367" t="s">
        <v>26485</v>
      </c>
      <c r="G8031" s="367" t="s">
        <v>18860</v>
      </c>
    </row>
    <row r="8032" spans="1:7" ht="22.5">
      <c r="A8032" s="366" t="str">
        <f t="shared" si="125"/>
        <v>SINAPI 92002</v>
      </c>
      <c r="B8032" s="367" t="s">
        <v>8324</v>
      </c>
      <c r="C8032" s="367" t="s">
        <v>26486</v>
      </c>
      <c r="D8032" s="368" t="s">
        <v>26487</v>
      </c>
      <c r="E8032" s="367" t="s">
        <v>8327</v>
      </c>
      <c r="F8032" s="367" t="s">
        <v>26488</v>
      </c>
      <c r="G8032" s="367" t="s">
        <v>15217</v>
      </c>
    </row>
    <row r="8033" spans="1:7" ht="22.5">
      <c r="A8033" s="366" t="str">
        <f t="shared" si="125"/>
        <v>SINAPI 92003</v>
      </c>
      <c r="B8033" s="367" t="s">
        <v>8324</v>
      </c>
      <c r="C8033" s="367" t="s">
        <v>26489</v>
      </c>
      <c r="D8033" s="368" t="s">
        <v>26490</v>
      </c>
      <c r="E8033" s="367" t="s">
        <v>8327</v>
      </c>
      <c r="F8033" s="367" t="s">
        <v>11949</v>
      </c>
      <c r="G8033" s="367" t="s">
        <v>26491</v>
      </c>
    </row>
    <row r="8034" spans="1:7" ht="22.5">
      <c r="A8034" s="366" t="str">
        <f t="shared" si="125"/>
        <v>SINAPI 92004</v>
      </c>
      <c r="B8034" s="367" t="s">
        <v>8324</v>
      </c>
      <c r="C8034" s="367" t="s">
        <v>26492</v>
      </c>
      <c r="D8034" s="368" t="s">
        <v>26493</v>
      </c>
      <c r="E8034" s="367" t="s">
        <v>8327</v>
      </c>
      <c r="F8034" s="367" t="s">
        <v>26494</v>
      </c>
      <c r="G8034" s="367" t="s">
        <v>12023</v>
      </c>
    </row>
    <row r="8035" spans="1:7" ht="22.5">
      <c r="A8035" s="366" t="str">
        <f t="shared" si="125"/>
        <v>SINAPI 92005</v>
      </c>
      <c r="B8035" s="367" t="s">
        <v>8324</v>
      </c>
      <c r="C8035" s="367" t="s">
        <v>26495</v>
      </c>
      <c r="D8035" s="368" t="s">
        <v>26496</v>
      </c>
      <c r="E8035" s="367" t="s">
        <v>8327</v>
      </c>
      <c r="F8035" s="367" t="s">
        <v>26497</v>
      </c>
      <c r="G8035" s="367" t="s">
        <v>26498</v>
      </c>
    </row>
    <row r="8036" spans="1:7" ht="22.5">
      <c r="A8036" s="366" t="str">
        <f t="shared" si="125"/>
        <v>SINAPI 92006</v>
      </c>
      <c r="B8036" s="367" t="s">
        <v>8324</v>
      </c>
      <c r="C8036" s="367" t="s">
        <v>26499</v>
      </c>
      <c r="D8036" s="368" t="s">
        <v>26500</v>
      </c>
      <c r="E8036" s="367" t="s">
        <v>8327</v>
      </c>
      <c r="F8036" s="367" t="s">
        <v>26501</v>
      </c>
      <c r="G8036" s="367" t="s">
        <v>26502</v>
      </c>
    </row>
    <row r="8037" spans="1:7" ht="22.5">
      <c r="A8037" s="366" t="str">
        <f t="shared" si="125"/>
        <v>SINAPI 92007</v>
      </c>
      <c r="B8037" s="367" t="s">
        <v>8324</v>
      </c>
      <c r="C8037" s="367" t="s">
        <v>26503</v>
      </c>
      <c r="D8037" s="368" t="s">
        <v>26504</v>
      </c>
      <c r="E8037" s="367" t="s">
        <v>8327</v>
      </c>
      <c r="F8037" s="367" t="s">
        <v>26505</v>
      </c>
      <c r="G8037" s="367" t="s">
        <v>26506</v>
      </c>
    </row>
    <row r="8038" spans="1:7" ht="22.5">
      <c r="A8038" s="366" t="str">
        <f t="shared" si="125"/>
        <v>SINAPI 92008</v>
      </c>
      <c r="B8038" s="367" t="s">
        <v>8324</v>
      </c>
      <c r="C8038" s="367" t="s">
        <v>26507</v>
      </c>
      <c r="D8038" s="368" t="s">
        <v>26508</v>
      </c>
      <c r="E8038" s="367" t="s">
        <v>8327</v>
      </c>
      <c r="F8038" s="367" t="s">
        <v>26509</v>
      </c>
      <c r="G8038" s="367" t="s">
        <v>13157</v>
      </c>
    </row>
    <row r="8039" spans="1:7" ht="22.5">
      <c r="A8039" s="366" t="str">
        <f t="shared" si="125"/>
        <v>SINAPI 92009</v>
      </c>
      <c r="B8039" s="367" t="s">
        <v>8324</v>
      </c>
      <c r="C8039" s="367" t="s">
        <v>26510</v>
      </c>
      <c r="D8039" s="368" t="s">
        <v>26511</v>
      </c>
      <c r="E8039" s="367" t="s">
        <v>8327</v>
      </c>
      <c r="F8039" s="367" t="s">
        <v>26512</v>
      </c>
      <c r="G8039" s="367" t="s">
        <v>26513</v>
      </c>
    </row>
    <row r="8040" spans="1:7" ht="22.5">
      <c r="A8040" s="366" t="str">
        <f t="shared" si="125"/>
        <v>SINAPI 92010</v>
      </c>
      <c r="B8040" s="367" t="s">
        <v>8324</v>
      </c>
      <c r="C8040" s="367" t="s">
        <v>26514</v>
      </c>
      <c r="D8040" s="368" t="s">
        <v>26515</v>
      </c>
      <c r="E8040" s="367" t="s">
        <v>8327</v>
      </c>
      <c r="F8040" s="367" t="s">
        <v>26516</v>
      </c>
      <c r="G8040" s="367" t="s">
        <v>26517</v>
      </c>
    </row>
    <row r="8041" spans="1:7" ht="22.5">
      <c r="A8041" s="366" t="str">
        <f t="shared" si="125"/>
        <v>SINAPI 92011</v>
      </c>
      <c r="B8041" s="367" t="s">
        <v>8324</v>
      </c>
      <c r="C8041" s="367" t="s">
        <v>26518</v>
      </c>
      <c r="D8041" s="368" t="s">
        <v>26519</v>
      </c>
      <c r="E8041" s="367" t="s">
        <v>8327</v>
      </c>
      <c r="F8041" s="367" t="s">
        <v>26520</v>
      </c>
      <c r="G8041" s="367" t="s">
        <v>26521</v>
      </c>
    </row>
    <row r="8042" spans="1:7" ht="22.5">
      <c r="A8042" s="366" t="str">
        <f t="shared" si="125"/>
        <v>SINAPI 92012</v>
      </c>
      <c r="B8042" s="367" t="s">
        <v>8324</v>
      </c>
      <c r="C8042" s="367" t="s">
        <v>26522</v>
      </c>
      <c r="D8042" s="368" t="s">
        <v>26523</v>
      </c>
      <c r="E8042" s="367" t="s">
        <v>8327</v>
      </c>
      <c r="F8042" s="367" t="s">
        <v>26524</v>
      </c>
      <c r="G8042" s="367" t="s">
        <v>26525</v>
      </c>
    </row>
    <row r="8043" spans="1:7" ht="22.5">
      <c r="A8043" s="366" t="str">
        <f t="shared" si="125"/>
        <v>SINAPI 92013</v>
      </c>
      <c r="B8043" s="367" t="s">
        <v>8324</v>
      </c>
      <c r="C8043" s="367" t="s">
        <v>26526</v>
      </c>
      <c r="D8043" s="368" t="s">
        <v>26527</v>
      </c>
      <c r="E8043" s="367" t="s">
        <v>8327</v>
      </c>
      <c r="F8043" s="367" t="s">
        <v>25368</v>
      </c>
      <c r="G8043" s="367" t="s">
        <v>25204</v>
      </c>
    </row>
    <row r="8044" spans="1:7" ht="22.5">
      <c r="A8044" s="366" t="str">
        <f t="shared" si="125"/>
        <v>SINAPI 92014</v>
      </c>
      <c r="B8044" s="367" t="s">
        <v>8324</v>
      </c>
      <c r="C8044" s="367" t="s">
        <v>26528</v>
      </c>
      <c r="D8044" s="368" t="s">
        <v>26529</v>
      </c>
      <c r="E8044" s="367" t="s">
        <v>8327</v>
      </c>
      <c r="F8044" s="367" t="s">
        <v>11526</v>
      </c>
      <c r="G8044" s="367" t="s">
        <v>26530</v>
      </c>
    </row>
    <row r="8045" spans="1:7" ht="22.5">
      <c r="A8045" s="366" t="str">
        <f t="shared" si="125"/>
        <v>SINAPI 92015</v>
      </c>
      <c r="B8045" s="367" t="s">
        <v>8324</v>
      </c>
      <c r="C8045" s="367" t="s">
        <v>26531</v>
      </c>
      <c r="D8045" s="368" t="s">
        <v>26532</v>
      </c>
      <c r="E8045" s="367" t="s">
        <v>8327</v>
      </c>
      <c r="F8045" s="367" t="s">
        <v>26533</v>
      </c>
      <c r="G8045" s="367" t="s">
        <v>26534</v>
      </c>
    </row>
    <row r="8046" spans="1:7" ht="22.5">
      <c r="A8046" s="366" t="str">
        <f t="shared" si="125"/>
        <v>SINAPI 92016</v>
      </c>
      <c r="B8046" s="367" t="s">
        <v>8324</v>
      </c>
      <c r="C8046" s="367" t="s">
        <v>26535</v>
      </c>
      <c r="D8046" s="368" t="s">
        <v>26536</v>
      </c>
      <c r="E8046" s="367" t="s">
        <v>8327</v>
      </c>
      <c r="F8046" s="367" t="s">
        <v>14363</v>
      </c>
      <c r="G8046" s="367" t="s">
        <v>26537</v>
      </c>
    </row>
    <row r="8047" spans="1:7" ht="22.5">
      <c r="A8047" s="366" t="str">
        <f t="shared" si="125"/>
        <v>SINAPI 92017</v>
      </c>
      <c r="B8047" s="367" t="s">
        <v>8324</v>
      </c>
      <c r="C8047" s="367" t="s">
        <v>26538</v>
      </c>
      <c r="D8047" s="368" t="s">
        <v>26539</v>
      </c>
      <c r="E8047" s="367" t="s">
        <v>8327</v>
      </c>
      <c r="F8047" s="367" t="s">
        <v>26540</v>
      </c>
      <c r="G8047" s="367" t="s">
        <v>26541</v>
      </c>
    </row>
    <row r="8048" spans="1:7" ht="22.5">
      <c r="A8048" s="366" t="str">
        <f t="shared" si="125"/>
        <v>SINAPI 92018</v>
      </c>
      <c r="B8048" s="367" t="s">
        <v>8324</v>
      </c>
      <c r="C8048" s="367" t="s">
        <v>26542</v>
      </c>
      <c r="D8048" s="368" t="s">
        <v>26543</v>
      </c>
      <c r="E8048" s="367" t="s">
        <v>8327</v>
      </c>
      <c r="F8048" s="367" t="s">
        <v>19295</v>
      </c>
      <c r="G8048" s="367" t="s">
        <v>26544</v>
      </c>
    </row>
    <row r="8049" spans="1:7" ht="22.5">
      <c r="A8049" s="366" t="str">
        <f t="shared" si="125"/>
        <v>SINAPI 92019</v>
      </c>
      <c r="B8049" s="367" t="s">
        <v>8324</v>
      </c>
      <c r="C8049" s="367" t="s">
        <v>26545</v>
      </c>
      <c r="D8049" s="368" t="s">
        <v>26546</v>
      </c>
      <c r="E8049" s="367" t="s">
        <v>8327</v>
      </c>
      <c r="F8049" s="367" t="s">
        <v>18020</v>
      </c>
      <c r="G8049" s="367" t="s">
        <v>26547</v>
      </c>
    </row>
    <row r="8050" spans="1:7" ht="22.5">
      <c r="A8050" s="366" t="str">
        <f t="shared" si="125"/>
        <v>SINAPI 92020</v>
      </c>
      <c r="B8050" s="367" t="s">
        <v>8324</v>
      </c>
      <c r="C8050" s="367" t="s">
        <v>26548</v>
      </c>
      <c r="D8050" s="368" t="s">
        <v>26549</v>
      </c>
      <c r="E8050" s="367" t="s">
        <v>8327</v>
      </c>
      <c r="F8050" s="367" t="s">
        <v>21817</v>
      </c>
      <c r="G8050" s="367" t="s">
        <v>26550</v>
      </c>
    </row>
    <row r="8051" spans="1:7" ht="22.5">
      <c r="A8051" s="366" t="str">
        <f t="shared" si="125"/>
        <v>SINAPI 92021</v>
      </c>
      <c r="B8051" s="367" t="s">
        <v>8324</v>
      </c>
      <c r="C8051" s="367" t="s">
        <v>26551</v>
      </c>
      <c r="D8051" s="368" t="s">
        <v>26552</v>
      </c>
      <c r="E8051" s="367" t="s">
        <v>8327</v>
      </c>
      <c r="F8051" s="367" t="s">
        <v>26553</v>
      </c>
      <c r="G8051" s="367" t="s">
        <v>18096</v>
      </c>
    </row>
    <row r="8052" spans="1:7" ht="22.5">
      <c r="A8052" s="366" t="str">
        <f t="shared" si="125"/>
        <v>SINAPI 92022</v>
      </c>
      <c r="B8052" s="367" t="s">
        <v>8324</v>
      </c>
      <c r="C8052" s="367" t="s">
        <v>26554</v>
      </c>
      <c r="D8052" s="368" t="s">
        <v>26555</v>
      </c>
      <c r="E8052" s="367" t="s">
        <v>8327</v>
      </c>
      <c r="F8052" s="367" t="s">
        <v>26556</v>
      </c>
      <c r="G8052" s="367" t="s">
        <v>17651</v>
      </c>
    </row>
    <row r="8053" spans="1:7" ht="22.5">
      <c r="A8053" s="366" t="str">
        <f t="shared" si="125"/>
        <v>SINAPI 92023</v>
      </c>
      <c r="B8053" s="367" t="s">
        <v>8324</v>
      </c>
      <c r="C8053" s="367" t="s">
        <v>26557</v>
      </c>
      <c r="D8053" s="368" t="s">
        <v>26558</v>
      </c>
      <c r="E8053" s="367" t="s">
        <v>8327</v>
      </c>
      <c r="F8053" s="367" t="s">
        <v>26559</v>
      </c>
      <c r="G8053" s="367" t="s">
        <v>16383</v>
      </c>
    </row>
    <row r="8054" spans="1:7" ht="22.5">
      <c r="A8054" s="366" t="str">
        <f t="shared" si="125"/>
        <v>SINAPI 92024</v>
      </c>
      <c r="B8054" s="367" t="s">
        <v>8324</v>
      </c>
      <c r="C8054" s="367" t="s">
        <v>26560</v>
      </c>
      <c r="D8054" s="368" t="s">
        <v>26561</v>
      </c>
      <c r="E8054" s="367" t="s">
        <v>8327</v>
      </c>
      <c r="F8054" s="367" t="s">
        <v>26562</v>
      </c>
      <c r="G8054" s="367" t="s">
        <v>26563</v>
      </c>
    </row>
    <row r="8055" spans="1:7" ht="22.5">
      <c r="A8055" s="366" t="str">
        <f t="shared" si="125"/>
        <v>SINAPI 92025</v>
      </c>
      <c r="B8055" s="367" t="s">
        <v>8324</v>
      </c>
      <c r="C8055" s="367" t="s">
        <v>26564</v>
      </c>
      <c r="D8055" s="368" t="s">
        <v>26565</v>
      </c>
      <c r="E8055" s="367" t="s">
        <v>8327</v>
      </c>
      <c r="F8055" s="367" t="s">
        <v>26566</v>
      </c>
      <c r="G8055" s="367" t="s">
        <v>26567</v>
      </c>
    </row>
    <row r="8056" spans="1:7" ht="22.5">
      <c r="A8056" s="366" t="str">
        <f t="shared" si="125"/>
        <v>SINAPI 92026</v>
      </c>
      <c r="B8056" s="367" t="s">
        <v>8324</v>
      </c>
      <c r="C8056" s="367" t="s">
        <v>26568</v>
      </c>
      <c r="D8056" s="368" t="s">
        <v>26569</v>
      </c>
      <c r="E8056" s="367" t="s">
        <v>8327</v>
      </c>
      <c r="F8056" s="367" t="s">
        <v>26570</v>
      </c>
      <c r="G8056" s="367" t="s">
        <v>26571</v>
      </c>
    </row>
    <row r="8057" spans="1:7" ht="22.5">
      <c r="A8057" s="366" t="str">
        <f t="shared" si="125"/>
        <v>SINAPI 92027</v>
      </c>
      <c r="B8057" s="367" t="s">
        <v>8324</v>
      </c>
      <c r="C8057" s="367" t="s">
        <v>26572</v>
      </c>
      <c r="D8057" s="368" t="s">
        <v>26573</v>
      </c>
      <c r="E8057" s="367" t="s">
        <v>8327</v>
      </c>
      <c r="F8057" s="367" t="s">
        <v>26574</v>
      </c>
      <c r="G8057" s="367" t="s">
        <v>19846</v>
      </c>
    </row>
    <row r="8058" spans="1:7" ht="22.5">
      <c r="A8058" s="366" t="str">
        <f t="shared" si="125"/>
        <v>SINAPI 92028</v>
      </c>
      <c r="B8058" s="367" t="s">
        <v>8324</v>
      </c>
      <c r="C8058" s="367" t="s">
        <v>26575</v>
      </c>
      <c r="D8058" s="368" t="s">
        <v>26576</v>
      </c>
      <c r="E8058" s="367" t="s">
        <v>8327</v>
      </c>
      <c r="F8058" s="367" t="s">
        <v>26577</v>
      </c>
      <c r="G8058" s="367" t="s">
        <v>26578</v>
      </c>
    </row>
    <row r="8059" spans="1:7" ht="22.5">
      <c r="A8059" s="366" t="str">
        <f t="shared" si="125"/>
        <v>SINAPI 92029</v>
      </c>
      <c r="B8059" s="367" t="s">
        <v>8324</v>
      </c>
      <c r="C8059" s="367" t="s">
        <v>26579</v>
      </c>
      <c r="D8059" s="368" t="s">
        <v>26580</v>
      </c>
      <c r="E8059" s="367" t="s">
        <v>8327</v>
      </c>
      <c r="F8059" s="367" t="s">
        <v>26581</v>
      </c>
      <c r="G8059" s="367" t="s">
        <v>26582</v>
      </c>
    </row>
    <row r="8060" spans="1:7" ht="22.5">
      <c r="A8060" s="366" t="str">
        <f t="shared" si="125"/>
        <v>SINAPI 92030</v>
      </c>
      <c r="B8060" s="367" t="s">
        <v>8324</v>
      </c>
      <c r="C8060" s="367" t="s">
        <v>26583</v>
      </c>
      <c r="D8060" s="368" t="s">
        <v>26584</v>
      </c>
      <c r="E8060" s="367" t="s">
        <v>8327</v>
      </c>
      <c r="F8060" s="367" t="s">
        <v>26585</v>
      </c>
      <c r="G8060" s="367" t="s">
        <v>26586</v>
      </c>
    </row>
    <row r="8061" spans="1:7" ht="22.5">
      <c r="A8061" s="366" t="str">
        <f t="shared" si="125"/>
        <v>SINAPI 92031</v>
      </c>
      <c r="B8061" s="367" t="s">
        <v>8324</v>
      </c>
      <c r="C8061" s="367" t="s">
        <v>26587</v>
      </c>
      <c r="D8061" s="368" t="s">
        <v>26588</v>
      </c>
      <c r="E8061" s="367" t="s">
        <v>8327</v>
      </c>
      <c r="F8061" s="367" t="s">
        <v>21113</v>
      </c>
      <c r="G8061" s="367" t="s">
        <v>26589</v>
      </c>
    </row>
    <row r="8062" spans="1:7" ht="22.5">
      <c r="A8062" s="366" t="str">
        <f t="shared" si="125"/>
        <v>SINAPI 92032</v>
      </c>
      <c r="B8062" s="367" t="s">
        <v>8324</v>
      </c>
      <c r="C8062" s="367" t="s">
        <v>26590</v>
      </c>
      <c r="D8062" s="368" t="s">
        <v>26591</v>
      </c>
      <c r="E8062" s="367" t="s">
        <v>8327</v>
      </c>
      <c r="F8062" s="367" t="s">
        <v>15720</v>
      </c>
      <c r="G8062" s="367" t="s">
        <v>26592</v>
      </c>
    </row>
    <row r="8063" spans="1:7" ht="22.5">
      <c r="A8063" s="366" t="str">
        <f t="shared" si="125"/>
        <v>SINAPI 92033</v>
      </c>
      <c r="B8063" s="367" t="s">
        <v>8324</v>
      </c>
      <c r="C8063" s="367" t="s">
        <v>26593</v>
      </c>
      <c r="D8063" s="368" t="s">
        <v>26594</v>
      </c>
      <c r="E8063" s="367" t="s">
        <v>8327</v>
      </c>
      <c r="F8063" s="367" t="s">
        <v>26595</v>
      </c>
      <c r="G8063" s="367" t="s">
        <v>26596</v>
      </c>
    </row>
    <row r="8064" spans="1:7" ht="22.5">
      <c r="A8064" s="366" t="str">
        <f t="shared" si="125"/>
        <v>SINAPI 92034</v>
      </c>
      <c r="B8064" s="367" t="s">
        <v>8324</v>
      </c>
      <c r="C8064" s="367" t="s">
        <v>26597</v>
      </c>
      <c r="D8064" s="368" t="s">
        <v>26598</v>
      </c>
      <c r="E8064" s="367" t="s">
        <v>8327</v>
      </c>
      <c r="F8064" s="367" t="s">
        <v>26599</v>
      </c>
      <c r="G8064" s="367" t="s">
        <v>26600</v>
      </c>
    </row>
    <row r="8065" spans="1:7" ht="22.5">
      <c r="A8065" s="366" t="str">
        <f t="shared" si="125"/>
        <v>SINAPI 92035</v>
      </c>
      <c r="B8065" s="367" t="s">
        <v>8324</v>
      </c>
      <c r="C8065" s="367" t="s">
        <v>26601</v>
      </c>
      <c r="D8065" s="368" t="s">
        <v>26602</v>
      </c>
      <c r="E8065" s="367" t="s">
        <v>8327</v>
      </c>
      <c r="F8065" s="367" t="s">
        <v>14394</v>
      </c>
      <c r="G8065" s="367" t="s">
        <v>26603</v>
      </c>
    </row>
    <row r="8066" spans="1:7">
      <c r="A8066" s="366" t="str">
        <f t="shared" si="125"/>
        <v>SINAPI 72278</v>
      </c>
      <c r="B8066" s="367" t="s">
        <v>8324</v>
      </c>
      <c r="C8066" s="367" t="s">
        <v>26604</v>
      </c>
      <c r="D8066" s="368" t="s">
        <v>26605</v>
      </c>
      <c r="E8066" s="367" t="s">
        <v>8327</v>
      </c>
      <c r="F8066" s="367" t="s">
        <v>26606</v>
      </c>
      <c r="G8066" s="367" t="s">
        <v>26607</v>
      </c>
    </row>
    <row r="8067" spans="1:7">
      <c r="A8067" s="366" t="str">
        <f t="shared" si="125"/>
        <v>SINAPI 72280</v>
      </c>
      <c r="B8067" s="367" t="s">
        <v>8324</v>
      </c>
      <c r="C8067" s="367" t="s">
        <v>26608</v>
      </c>
      <c r="D8067" s="368" t="s">
        <v>26609</v>
      </c>
      <c r="E8067" s="367" t="s">
        <v>8327</v>
      </c>
      <c r="F8067" s="367" t="s">
        <v>26610</v>
      </c>
      <c r="G8067" s="367" t="s">
        <v>26611</v>
      </c>
    </row>
    <row r="8068" spans="1:7" ht="22.5">
      <c r="A8068" s="366" t="str">
        <f t="shared" si="125"/>
        <v>SINAPI 97583</v>
      </c>
      <c r="B8068" s="367" t="s">
        <v>8324</v>
      </c>
      <c r="C8068" s="367" t="s">
        <v>26612</v>
      </c>
      <c r="D8068" s="368" t="s">
        <v>26613</v>
      </c>
      <c r="E8068" s="367" t="s">
        <v>8327</v>
      </c>
      <c r="F8068" s="367" t="s">
        <v>26614</v>
      </c>
      <c r="G8068" s="367" t="s">
        <v>18017</v>
      </c>
    </row>
    <row r="8069" spans="1:7" ht="22.5">
      <c r="A8069" s="366" t="str">
        <f t="shared" si="125"/>
        <v>SINAPI 97584</v>
      </c>
      <c r="B8069" s="367" t="s">
        <v>8324</v>
      </c>
      <c r="C8069" s="367" t="s">
        <v>26615</v>
      </c>
      <c r="D8069" s="368" t="s">
        <v>26616</v>
      </c>
      <c r="E8069" s="367" t="s">
        <v>8327</v>
      </c>
      <c r="F8069" s="367" t="s">
        <v>26617</v>
      </c>
      <c r="G8069" s="367" t="s">
        <v>26618</v>
      </c>
    </row>
    <row r="8070" spans="1:7" ht="22.5">
      <c r="A8070" s="366" t="str">
        <f t="shared" si="125"/>
        <v>SINAPI 97585</v>
      </c>
      <c r="B8070" s="367" t="s">
        <v>8324</v>
      </c>
      <c r="C8070" s="367" t="s">
        <v>26619</v>
      </c>
      <c r="D8070" s="368" t="s">
        <v>26620</v>
      </c>
      <c r="E8070" s="367" t="s">
        <v>8327</v>
      </c>
      <c r="F8070" s="367" t="s">
        <v>26621</v>
      </c>
      <c r="G8070" s="367" t="s">
        <v>26622</v>
      </c>
    </row>
    <row r="8071" spans="1:7" ht="22.5">
      <c r="A8071" s="366" t="str">
        <f t="shared" ref="A8071:A8134" si="126">CONCATENAR</f>
        <v>SINAPI 97586</v>
      </c>
      <c r="B8071" s="367" t="s">
        <v>8324</v>
      </c>
      <c r="C8071" s="367" t="s">
        <v>26623</v>
      </c>
      <c r="D8071" s="368" t="s">
        <v>26624</v>
      </c>
      <c r="E8071" s="367" t="s">
        <v>8327</v>
      </c>
      <c r="F8071" s="367" t="s">
        <v>26625</v>
      </c>
      <c r="G8071" s="367" t="s">
        <v>26626</v>
      </c>
    </row>
    <row r="8072" spans="1:7" ht="22.5">
      <c r="A8072" s="366" t="str">
        <f t="shared" si="126"/>
        <v>SINAPI 97587</v>
      </c>
      <c r="B8072" s="367" t="s">
        <v>8324</v>
      </c>
      <c r="C8072" s="367" t="s">
        <v>26627</v>
      </c>
      <c r="D8072" s="368" t="s">
        <v>26628</v>
      </c>
      <c r="E8072" s="367" t="s">
        <v>8327</v>
      </c>
      <c r="F8072" s="367" t="s">
        <v>26629</v>
      </c>
      <c r="G8072" s="367" t="s">
        <v>26630</v>
      </c>
    </row>
    <row r="8073" spans="1:7" ht="22.5">
      <c r="A8073" s="366" t="str">
        <f t="shared" si="126"/>
        <v>SINAPI 97589</v>
      </c>
      <c r="B8073" s="367" t="s">
        <v>8324</v>
      </c>
      <c r="C8073" s="367" t="s">
        <v>26631</v>
      </c>
      <c r="D8073" s="368" t="s">
        <v>26632</v>
      </c>
      <c r="E8073" s="367" t="s">
        <v>8327</v>
      </c>
      <c r="F8073" s="367" t="s">
        <v>12621</v>
      </c>
      <c r="G8073" s="367" t="s">
        <v>26633</v>
      </c>
    </row>
    <row r="8074" spans="1:7" ht="22.5">
      <c r="A8074" s="366" t="str">
        <f t="shared" si="126"/>
        <v>SINAPI 97590</v>
      </c>
      <c r="B8074" s="367" t="s">
        <v>8324</v>
      </c>
      <c r="C8074" s="367" t="s">
        <v>26634</v>
      </c>
      <c r="D8074" s="368" t="s">
        <v>26635</v>
      </c>
      <c r="E8074" s="367" t="s">
        <v>8327</v>
      </c>
      <c r="F8074" s="367" t="s">
        <v>20144</v>
      </c>
      <c r="G8074" s="367" t="s">
        <v>17546</v>
      </c>
    </row>
    <row r="8075" spans="1:7" ht="22.5">
      <c r="A8075" s="366" t="str">
        <f t="shared" si="126"/>
        <v>SINAPI 97591</v>
      </c>
      <c r="B8075" s="367" t="s">
        <v>8324</v>
      </c>
      <c r="C8075" s="367" t="s">
        <v>26636</v>
      </c>
      <c r="D8075" s="368" t="s">
        <v>26637</v>
      </c>
      <c r="E8075" s="367" t="s">
        <v>8327</v>
      </c>
      <c r="F8075" s="367" t="s">
        <v>26638</v>
      </c>
      <c r="G8075" s="367" t="s">
        <v>26215</v>
      </c>
    </row>
    <row r="8076" spans="1:7" ht="22.5">
      <c r="A8076" s="366" t="str">
        <f t="shared" si="126"/>
        <v>SINAPI 97592</v>
      </c>
      <c r="B8076" s="367" t="s">
        <v>8324</v>
      </c>
      <c r="C8076" s="367" t="s">
        <v>26639</v>
      </c>
      <c r="D8076" s="368" t="s">
        <v>26640</v>
      </c>
      <c r="E8076" s="367" t="s">
        <v>8327</v>
      </c>
      <c r="F8076" s="367" t="s">
        <v>26641</v>
      </c>
      <c r="G8076" s="367" t="s">
        <v>26642</v>
      </c>
    </row>
    <row r="8077" spans="1:7" ht="22.5">
      <c r="A8077" s="366" t="str">
        <f t="shared" si="126"/>
        <v>SINAPI 97593</v>
      </c>
      <c r="B8077" s="367" t="s">
        <v>8324</v>
      </c>
      <c r="C8077" s="367" t="s">
        <v>26643</v>
      </c>
      <c r="D8077" s="368" t="s">
        <v>26644</v>
      </c>
      <c r="E8077" s="367" t="s">
        <v>8327</v>
      </c>
      <c r="F8077" s="367" t="s">
        <v>26645</v>
      </c>
      <c r="G8077" s="367" t="s">
        <v>17253</v>
      </c>
    </row>
    <row r="8078" spans="1:7" ht="22.5">
      <c r="A8078" s="366" t="str">
        <f t="shared" si="126"/>
        <v>SINAPI 97594</v>
      </c>
      <c r="B8078" s="367" t="s">
        <v>8324</v>
      </c>
      <c r="C8078" s="367" t="s">
        <v>26646</v>
      </c>
      <c r="D8078" s="368" t="s">
        <v>26647</v>
      </c>
      <c r="E8078" s="367" t="s">
        <v>8327</v>
      </c>
      <c r="F8078" s="367" t="s">
        <v>26648</v>
      </c>
      <c r="G8078" s="367" t="s">
        <v>26649</v>
      </c>
    </row>
    <row r="8079" spans="1:7">
      <c r="A8079" s="366" t="str">
        <f t="shared" si="126"/>
        <v>SINAPI 97595</v>
      </c>
      <c r="B8079" s="367" t="s">
        <v>8324</v>
      </c>
      <c r="C8079" s="367" t="s">
        <v>26650</v>
      </c>
      <c r="D8079" s="368" t="s">
        <v>26651</v>
      </c>
      <c r="E8079" s="367" t="s">
        <v>8327</v>
      </c>
      <c r="F8079" s="367" t="s">
        <v>19610</v>
      </c>
      <c r="G8079" s="367" t="s">
        <v>26652</v>
      </c>
    </row>
    <row r="8080" spans="1:7">
      <c r="A8080" s="366" t="str">
        <f t="shared" si="126"/>
        <v>SINAPI 97596</v>
      </c>
      <c r="B8080" s="367" t="s">
        <v>8324</v>
      </c>
      <c r="C8080" s="367" t="s">
        <v>26653</v>
      </c>
      <c r="D8080" s="368" t="s">
        <v>26654</v>
      </c>
      <c r="E8080" s="367" t="s">
        <v>8327</v>
      </c>
      <c r="F8080" s="367" t="s">
        <v>26655</v>
      </c>
      <c r="G8080" s="367" t="s">
        <v>9972</v>
      </c>
    </row>
    <row r="8081" spans="1:7">
      <c r="A8081" s="366" t="str">
        <f t="shared" si="126"/>
        <v>SINAPI 97597</v>
      </c>
      <c r="B8081" s="367" t="s">
        <v>8324</v>
      </c>
      <c r="C8081" s="367" t="s">
        <v>26656</v>
      </c>
      <c r="D8081" s="368" t="s">
        <v>26657</v>
      </c>
      <c r="E8081" s="367" t="s">
        <v>8327</v>
      </c>
      <c r="F8081" s="367" t="s">
        <v>20827</v>
      </c>
      <c r="G8081" s="367" t="s">
        <v>13391</v>
      </c>
    </row>
    <row r="8082" spans="1:7">
      <c r="A8082" s="366" t="str">
        <f t="shared" si="126"/>
        <v>SINAPI 97598</v>
      </c>
      <c r="B8082" s="367" t="s">
        <v>8324</v>
      </c>
      <c r="C8082" s="367" t="s">
        <v>26658</v>
      </c>
      <c r="D8082" s="368" t="s">
        <v>26659</v>
      </c>
      <c r="E8082" s="367" t="s">
        <v>8327</v>
      </c>
      <c r="F8082" s="367" t="s">
        <v>19317</v>
      </c>
      <c r="G8082" s="367" t="s">
        <v>26660</v>
      </c>
    </row>
    <row r="8083" spans="1:7" ht="22.5">
      <c r="A8083" s="366" t="str">
        <f t="shared" si="126"/>
        <v>SINAPI 97599</v>
      </c>
      <c r="B8083" s="367" t="s">
        <v>8324</v>
      </c>
      <c r="C8083" s="367" t="s">
        <v>26661</v>
      </c>
      <c r="D8083" s="368" t="s">
        <v>26662</v>
      </c>
      <c r="E8083" s="367" t="s">
        <v>8327</v>
      </c>
      <c r="F8083" s="367" t="s">
        <v>26663</v>
      </c>
      <c r="G8083" s="367" t="s">
        <v>9295</v>
      </c>
    </row>
    <row r="8084" spans="1:7">
      <c r="A8084" s="366" t="str">
        <f t="shared" si="126"/>
        <v>SINAPI 97609</v>
      </c>
      <c r="B8084" s="367" t="s">
        <v>8324</v>
      </c>
      <c r="C8084" s="367" t="s">
        <v>26664</v>
      </c>
      <c r="D8084" s="368" t="s">
        <v>26665</v>
      </c>
      <c r="E8084" s="367" t="s">
        <v>8327</v>
      </c>
      <c r="F8084" s="367" t="s">
        <v>26666</v>
      </c>
      <c r="G8084" s="367" t="s">
        <v>26667</v>
      </c>
    </row>
    <row r="8085" spans="1:7">
      <c r="A8085" s="366" t="str">
        <f t="shared" si="126"/>
        <v>SINAPI 97610</v>
      </c>
      <c r="B8085" s="367" t="s">
        <v>8324</v>
      </c>
      <c r="C8085" s="367" t="s">
        <v>26668</v>
      </c>
      <c r="D8085" s="368" t="s">
        <v>26669</v>
      </c>
      <c r="E8085" s="367" t="s">
        <v>8327</v>
      </c>
      <c r="F8085" s="367" t="s">
        <v>26670</v>
      </c>
      <c r="G8085" s="367" t="s">
        <v>16173</v>
      </c>
    </row>
    <row r="8086" spans="1:7">
      <c r="A8086" s="366" t="str">
        <f t="shared" si="126"/>
        <v>SINAPI 97611</v>
      </c>
      <c r="B8086" s="367" t="s">
        <v>8324</v>
      </c>
      <c r="C8086" s="367" t="s">
        <v>26671</v>
      </c>
      <c r="D8086" s="368" t="s">
        <v>26672</v>
      </c>
      <c r="E8086" s="367" t="s">
        <v>8327</v>
      </c>
      <c r="F8086" s="367" t="s">
        <v>26673</v>
      </c>
      <c r="G8086" s="367" t="s">
        <v>11769</v>
      </c>
    </row>
    <row r="8087" spans="1:7">
      <c r="A8087" s="366" t="str">
        <f t="shared" si="126"/>
        <v>SINAPI 97612</v>
      </c>
      <c r="B8087" s="367" t="s">
        <v>8324</v>
      </c>
      <c r="C8087" s="367" t="s">
        <v>26674</v>
      </c>
      <c r="D8087" s="368" t="s">
        <v>26675</v>
      </c>
      <c r="E8087" s="367" t="s">
        <v>8327</v>
      </c>
      <c r="F8087" s="367" t="s">
        <v>13656</v>
      </c>
      <c r="G8087" s="367" t="s">
        <v>14547</v>
      </c>
    </row>
    <row r="8088" spans="1:7">
      <c r="A8088" s="366" t="str">
        <f t="shared" si="126"/>
        <v>SINAPI 97613</v>
      </c>
      <c r="B8088" s="367" t="s">
        <v>8324</v>
      </c>
      <c r="C8088" s="367" t="s">
        <v>26676</v>
      </c>
      <c r="D8088" s="368" t="s">
        <v>26677</v>
      </c>
      <c r="E8088" s="367" t="s">
        <v>8327</v>
      </c>
      <c r="F8088" s="367" t="s">
        <v>26021</v>
      </c>
      <c r="G8088" s="367" t="s">
        <v>17419</v>
      </c>
    </row>
    <row r="8089" spans="1:7">
      <c r="A8089" s="366" t="str">
        <f t="shared" si="126"/>
        <v>SINAPI 97614</v>
      </c>
      <c r="B8089" s="367" t="s">
        <v>8324</v>
      </c>
      <c r="C8089" s="367" t="s">
        <v>26678</v>
      </c>
      <c r="D8089" s="368" t="s">
        <v>26679</v>
      </c>
      <c r="E8089" s="367" t="s">
        <v>8327</v>
      </c>
      <c r="F8089" s="367" t="s">
        <v>26680</v>
      </c>
      <c r="G8089" s="367" t="s">
        <v>26681</v>
      </c>
    </row>
    <row r="8090" spans="1:7">
      <c r="A8090" s="366" t="str">
        <f t="shared" si="126"/>
        <v>SINAPI 97615</v>
      </c>
      <c r="B8090" s="367" t="s">
        <v>8324</v>
      </c>
      <c r="C8090" s="367" t="s">
        <v>26682</v>
      </c>
      <c r="D8090" s="368" t="s">
        <v>26683</v>
      </c>
      <c r="E8090" s="367" t="s">
        <v>8327</v>
      </c>
      <c r="F8090" s="367" t="s">
        <v>26684</v>
      </c>
      <c r="G8090" s="367" t="s">
        <v>26685</v>
      </c>
    </row>
    <row r="8091" spans="1:7">
      <c r="A8091" s="366" t="str">
        <f t="shared" si="126"/>
        <v>SINAPI 97616</v>
      </c>
      <c r="B8091" s="367" t="s">
        <v>8324</v>
      </c>
      <c r="C8091" s="367" t="s">
        <v>26686</v>
      </c>
      <c r="D8091" s="368" t="s">
        <v>26687</v>
      </c>
      <c r="E8091" s="367" t="s">
        <v>8327</v>
      </c>
      <c r="F8091" s="367" t="s">
        <v>26688</v>
      </c>
      <c r="G8091" s="367" t="s">
        <v>25522</v>
      </c>
    </row>
    <row r="8092" spans="1:7">
      <c r="A8092" s="366" t="str">
        <f t="shared" si="126"/>
        <v>SINAPI 97617</v>
      </c>
      <c r="B8092" s="367" t="s">
        <v>8324</v>
      </c>
      <c r="C8092" s="367" t="s">
        <v>26689</v>
      </c>
      <c r="D8092" s="368" t="s">
        <v>26690</v>
      </c>
      <c r="E8092" s="367" t="s">
        <v>8327</v>
      </c>
      <c r="F8092" s="367" t="s">
        <v>10830</v>
      </c>
      <c r="G8092" s="367" t="s">
        <v>24112</v>
      </c>
    </row>
    <row r="8093" spans="1:7">
      <c r="A8093" s="366" t="str">
        <f t="shared" si="126"/>
        <v>SINAPI 97618</v>
      </c>
      <c r="B8093" s="367" t="s">
        <v>8324</v>
      </c>
      <c r="C8093" s="367" t="s">
        <v>26691</v>
      </c>
      <c r="D8093" s="368" t="s">
        <v>26692</v>
      </c>
      <c r="E8093" s="367" t="s">
        <v>8327</v>
      </c>
      <c r="F8093" s="367" t="s">
        <v>11259</v>
      </c>
      <c r="G8093" s="367" t="s">
        <v>26693</v>
      </c>
    </row>
    <row r="8094" spans="1:7">
      <c r="A8094" s="366" t="str">
        <f t="shared" si="126"/>
        <v>SINAPI 100902</v>
      </c>
      <c r="B8094" s="367" t="s">
        <v>8324</v>
      </c>
      <c r="C8094" s="367" t="s">
        <v>26694</v>
      </c>
      <c r="D8094" s="368" t="s">
        <v>26695</v>
      </c>
      <c r="E8094" s="367" t="s">
        <v>8327</v>
      </c>
      <c r="F8094" s="367" t="s">
        <v>26696</v>
      </c>
      <c r="G8094" s="367" t="s">
        <v>17125</v>
      </c>
    </row>
    <row r="8095" spans="1:7">
      <c r="A8095" s="366" t="str">
        <f t="shared" si="126"/>
        <v>SINAPI 100903</v>
      </c>
      <c r="B8095" s="367" t="s">
        <v>8324</v>
      </c>
      <c r="C8095" s="367" t="s">
        <v>26697</v>
      </c>
      <c r="D8095" s="368" t="s">
        <v>26698</v>
      </c>
      <c r="E8095" s="367" t="s">
        <v>8327</v>
      </c>
      <c r="F8095" s="367" t="s">
        <v>26699</v>
      </c>
      <c r="G8095" s="367" t="s">
        <v>26700</v>
      </c>
    </row>
    <row r="8096" spans="1:7" ht="22.5">
      <c r="A8096" s="366" t="str">
        <f t="shared" si="126"/>
        <v>SINAPI 100904</v>
      </c>
      <c r="B8096" s="367" t="s">
        <v>8324</v>
      </c>
      <c r="C8096" s="367" t="s">
        <v>26701</v>
      </c>
      <c r="D8096" s="368" t="s">
        <v>26702</v>
      </c>
      <c r="E8096" s="367" t="s">
        <v>8327</v>
      </c>
      <c r="F8096" s="367" t="s">
        <v>26614</v>
      </c>
      <c r="G8096" s="367" t="s">
        <v>18017</v>
      </c>
    </row>
    <row r="8097" spans="1:7" ht="22.5">
      <c r="A8097" s="366" t="str">
        <f t="shared" si="126"/>
        <v>SINAPI 100905</v>
      </c>
      <c r="B8097" s="367" t="s">
        <v>8324</v>
      </c>
      <c r="C8097" s="367" t="s">
        <v>26703</v>
      </c>
      <c r="D8097" s="368" t="s">
        <v>26704</v>
      </c>
      <c r="E8097" s="367" t="s">
        <v>8327</v>
      </c>
      <c r="F8097" s="367" t="s">
        <v>26705</v>
      </c>
      <c r="G8097" s="367" t="s">
        <v>22944</v>
      </c>
    </row>
    <row r="8098" spans="1:7" ht="22.5">
      <c r="A8098" s="366" t="str">
        <f t="shared" si="126"/>
        <v>SINAPI 100906</v>
      </c>
      <c r="B8098" s="367" t="s">
        <v>8324</v>
      </c>
      <c r="C8098" s="367" t="s">
        <v>26706</v>
      </c>
      <c r="D8098" s="368" t="s">
        <v>26707</v>
      </c>
      <c r="E8098" s="367" t="s">
        <v>8327</v>
      </c>
      <c r="F8098" s="367" t="s">
        <v>8443</v>
      </c>
      <c r="G8098" s="367" t="s">
        <v>26708</v>
      </c>
    </row>
    <row r="8099" spans="1:7">
      <c r="A8099" s="366" t="str">
        <f t="shared" si="126"/>
        <v>SINAPI 100919</v>
      </c>
      <c r="B8099" s="367" t="s">
        <v>8324</v>
      </c>
      <c r="C8099" s="367" t="s">
        <v>26709</v>
      </c>
      <c r="D8099" s="368" t="s">
        <v>26710</v>
      </c>
      <c r="E8099" s="367" t="s">
        <v>8327</v>
      </c>
      <c r="F8099" s="367" t="s">
        <v>24483</v>
      </c>
      <c r="G8099" s="367" t="s">
        <v>26711</v>
      </c>
    </row>
    <row r="8100" spans="1:7">
      <c r="A8100" s="366" t="str">
        <f t="shared" si="126"/>
        <v>SINAPI 100920</v>
      </c>
      <c r="B8100" s="367" t="s">
        <v>8324</v>
      </c>
      <c r="C8100" s="367" t="s">
        <v>26712</v>
      </c>
      <c r="D8100" s="368" t="s">
        <v>26713</v>
      </c>
      <c r="E8100" s="367" t="s">
        <v>8327</v>
      </c>
      <c r="F8100" s="367" t="s">
        <v>26714</v>
      </c>
      <c r="G8100" s="367" t="s">
        <v>26715</v>
      </c>
    </row>
    <row r="8101" spans="1:7">
      <c r="A8101" s="366" t="str">
        <f t="shared" si="126"/>
        <v>SINAPI 100921</v>
      </c>
      <c r="B8101" s="367" t="s">
        <v>8324</v>
      </c>
      <c r="C8101" s="367" t="s">
        <v>26716</v>
      </c>
      <c r="D8101" s="368" t="s">
        <v>26717</v>
      </c>
      <c r="E8101" s="367" t="s">
        <v>8327</v>
      </c>
      <c r="F8101" s="367" t="s">
        <v>26718</v>
      </c>
      <c r="G8101" s="367" t="s">
        <v>26719</v>
      </c>
    </row>
    <row r="8102" spans="1:7">
      <c r="A8102" s="366" t="str">
        <f t="shared" si="126"/>
        <v>SINAPI 100922</v>
      </c>
      <c r="B8102" s="367" t="s">
        <v>8324</v>
      </c>
      <c r="C8102" s="367" t="s">
        <v>26720</v>
      </c>
      <c r="D8102" s="368" t="s">
        <v>26721</v>
      </c>
      <c r="E8102" s="367" t="s">
        <v>8327</v>
      </c>
      <c r="F8102" s="367" t="s">
        <v>20499</v>
      </c>
      <c r="G8102" s="367" t="s">
        <v>14247</v>
      </c>
    </row>
    <row r="8103" spans="1:7">
      <c r="A8103" s="366" t="str">
        <f t="shared" si="126"/>
        <v>SINAPI 100923</v>
      </c>
      <c r="B8103" s="367" t="s">
        <v>8324</v>
      </c>
      <c r="C8103" s="367" t="s">
        <v>26722</v>
      </c>
      <c r="D8103" s="368" t="s">
        <v>26723</v>
      </c>
      <c r="E8103" s="367" t="s">
        <v>8327</v>
      </c>
      <c r="F8103" s="367" t="s">
        <v>26724</v>
      </c>
      <c r="G8103" s="367" t="s">
        <v>26725</v>
      </c>
    </row>
    <row r="8104" spans="1:7">
      <c r="A8104" s="366" t="str">
        <f t="shared" si="126"/>
        <v>SINAPI 72941</v>
      </c>
      <c r="B8104" s="367" t="s">
        <v>8324</v>
      </c>
      <c r="C8104" s="367" t="s">
        <v>26726</v>
      </c>
      <c r="D8104" s="368" t="s">
        <v>26727</v>
      </c>
      <c r="E8104" s="367" t="s">
        <v>8327</v>
      </c>
      <c r="F8104" s="367" t="s">
        <v>26728</v>
      </c>
      <c r="G8104" s="367" t="s">
        <v>26729</v>
      </c>
    </row>
    <row r="8105" spans="1:7">
      <c r="A8105" s="366" t="str">
        <f t="shared" si="126"/>
        <v>SINAPI 73624</v>
      </c>
      <c r="B8105" s="367" t="s">
        <v>8324</v>
      </c>
      <c r="C8105" s="367" t="s">
        <v>26730</v>
      </c>
      <c r="D8105" s="368" t="s">
        <v>26731</v>
      </c>
      <c r="E8105" s="367" t="s">
        <v>8327</v>
      </c>
      <c r="F8105" s="367" t="s">
        <v>26732</v>
      </c>
      <c r="G8105" s="367" t="s">
        <v>26733</v>
      </c>
    </row>
    <row r="8106" spans="1:7" ht="22.5">
      <c r="A8106" s="366" t="str">
        <f t="shared" si="126"/>
        <v>SINAPI 73767/1</v>
      </c>
      <c r="B8106" s="367" t="s">
        <v>8324</v>
      </c>
      <c r="C8106" s="367" t="s">
        <v>26734</v>
      </c>
      <c r="D8106" s="368" t="s">
        <v>26735</v>
      </c>
      <c r="E8106" s="367" t="s">
        <v>8327</v>
      </c>
      <c r="F8106" s="367" t="s">
        <v>18165</v>
      </c>
      <c r="G8106" s="367" t="s">
        <v>16666</v>
      </c>
    </row>
    <row r="8107" spans="1:7" ht="22.5">
      <c r="A8107" s="366" t="str">
        <f t="shared" si="126"/>
        <v>SINAPI 73767/2</v>
      </c>
      <c r="B8107" s="367" t="s">
        <v>8324</v>
      </c>
      <c r="C8107" s="367" t="s">
        <v>26736</v>
      </c>
      <c r="D8107" s="368" t="s">
        <v>26737</v>
      </c>
      <c r="E8107" s="367" t="s">
        <v>8327</v>
      </c>
      <c r="F8107" s="367" t="s">
        <v>20185</v>
      </c>
      <c r="G8107" s="367" t="s">
        <v>26738</v>
      </c>
    </row>
    <row r="8108" spans="1:7" ht="22.5">
      <c r="A8108" s="366" t="str">
        <f t="shared" si="126"/>
        <v>SINAPI 73767/3</v>
      </c>
      <c r="B8108" s="367" t="s">
        <v>8324</v>
      </c>
      <c r="C8108" s="367" t="s">
        <v>26739</v>
      </c>
      <c r="D8108" s="368" t="s">
        <v>26740</v>
      </c>
      <c r="E8108" s="367" t="s">
        <v>8327</v>
      </c>
      <c r="F8108" s="367" t="s">
        <v>11213</v>
      </c>
      <c r="G8108" s="367" t="s">
        <v>10728</v>
      </c>
    </row>
    <row r="8109" spans="1:7" ht="22.5">
      <c r="A8109" s="366" t="str">
        <f t="shared" si="126"/>
        <v>SINAPI 73767/4</v>
      </c>
      <c r="B8109" s="367" t="s">
        <v>8324</v>
      </c>
      <c r="C8109" s="367" t="s">
        <v>26741</v>
      </c>
      <c r="D8109" s="368" t="s">
        <v>26742</v>
      </c>
      <c r="E8109" s="367" t="s">
        <v>8327</v>
      </c>
      <c r="F8109" s="367" t="s">
        <v>26743</v>
      </c>
      <c r="G8109" s="367" t="s">
        <v>9485</v>
      </c>
    </row>
    <row r="8110" spans="1:7" ht="22.5">
      <c r="A8110" s="366" t="str">
        <f t="shared" si="126"/>
        <v>SINAPI 73767/5</v>
      </c>
      <c r="B8110" s="367" t="s">
        <v>8324</v>
      </c>
      <c r="C8110" s="367" t="s">
        <v>26744</v>
      </c>
      <c r="D8110" s="368" t="s">
        <v>26745</v>
      </c>
      <c r="E8110" s="367" t="s">
        <v>8327</v>
      </c>
      <c r="F8110" s="367" t="s">
        <v>10535</v>
      </c>
      <c r="G8110" s="367" t="s">
        <v>11401</v>
      </c>
    </row>
    <row r="8111" spans="1:7">
      <c r="A8111" s="366" t="str">
        <f t="shared" si="126"/>
        <v>SINAPI 73781/2</v>
      </c>
      <c r="B8111" s="367" t="s">
        <v>8324</v>
      </c>
      <c r="C8111" s="367" t="s">
        <v>26746</v>
      </c>
      <c r="D8111" s="368" t="s">
        <v>26747</v>
      </c>
      <c r="E8111" s="367" t="s">
        <v>8327</v>
      </c>
      <c r="F8111" s="367" t="s">
        <v>13607</v>
      </c>
      <c r="G8111" s="367" t="s">
        <v>26748</v>
      </c>
    </row>
    <row r="8112" spans="1:7">
      <c r="A8112" s="366" t="str">
        <f t="shared" si="126"/>
        <v>SINAPI 73781/3</v>
      </c>
      <c r="B8112" s="367" t="s">
        <v>8324</v>
      </c>
      <c r="C8112" s="367" t="s">
        <v>26749</v>
      </c>
      <c r="D8112" s="368" t="s">
        <v>26750</v>
      </c>
      <c r="E8112" s="367" t="s">
        <v>8327</v>
      </c>
      <c r="F8112" s="367" t="s">
        <v>26751</v>
      </c>
      <c r="G8112" s="367" t="s">
        <v>21346</v>
      </c>
    </row>
    <row r="8113" spans="1:7">
      <c r="A8113" s="366" t="str">
        <f t="shared" si="126"/>
        <v>SINAPI 88543</v>
      </c>
      <c r="B8113" s="367" t="s">
        <v>8324</v>
      </c>
      <c r="C8113" s="367" t="s">
        <v>26752</v>
      </c>
      <c r="D8113" s="368" t="s">
        <v>26753</v>
      </c>
      <c r="E8113" s="367" t="s">
        <v>8327</v>
      </c>
      <c r="F8113" s="367" t="s">
        <v>26754</v>
      </c>
      <c r="G8113" s="367" t="s">
        <v>26755</v>
      </c>
    </row>
    <row r="8114" spans="1:7">
      <c r="A8114" s="366" t="str">
        <f t="shared" si="126"/>
        <v>SINAPI 88544</v>
      </c>
      <c r="B8114" s="367" t="s">
        <v>8324</v>
      </c>
      <c r="C8114" s="367" t="s">
        <v>26756</v>
      </c>
      <c r="D8114" s="368" t="s">
        <v>26757</v>
      </c>
      <c r="E8114" s="367" t="s">
        <v>8327</v>
      </c>
      <c r="F8114" s="367" t="s">
        <v>26758</v>
      </c>
      <c r="G8114" s="367" t="s">
        <v>26759</v>
      </c>
    </row>
    <row r="8115" spans="1:7">
      <c r="A8115" s="366" t="str">
        <f t="shared" si="126"/>
        <v>SINAPI 88545</v>
      </c>
      <c r="B8115" s="367" t="s">
        <v>8324</v>
      </c>
      <c r="C8115" s="367" t="s">
        <v>26760</v>
      </c>
      <c r="D8115" s="368" t="s">
        <v>26761</v>
      </c>
      <c r="E8115" s="367" t="s">
        <v>8327</v>
      </c>
      <c r="F8115" s="367" t="s">
        <v>26762</v>
      </c>
      <c r="G8115" s="367" t="s">
        <v>26763</v>
      </c>
    </row>
    <row r="8116" spans="1:7" ht="22.5">
      <c r="A8116" s="366" t="str">
        <f t="shared" si="126"/>
        <v>SINAPI 100578</v>
      </c>
      <c r="B8116" s="367" t="s">
        <v>8324</v>
      </c>
      <c r="C8116" s="367" t="s">
        <v>26764</v>
      </c>
      <c r="D8116" s="368" t="s">
        <v>26765</v>
      </c>
      <c r="E8116" s="367" t="s">
        <v>8327</v>
      </c>
      <c r="F8116" s="367" t="s">
        <v>26766</v>
      </c>
      <c r="G8116" s="367" t="s">
        <v>26767</v>
      </c>
    </row>
    <row r="8117" spans="1:7" ht="22.5">
      <c r="A8117" s="366" t="str">
        <f t="shared" si="126"/>
        <v>SINAPI 100579</v>
      </c>
      <c r="B8117" s="367" t="s">
        <v>8324</v>
      </c>
      <c r="C8117" s="367" t="s">
        <v>26768</v>
      </c>
      <c r="D8117" s="368" t="s">
        <v>26769</v>
      </c>
      <c r="E8117" s="367" t="s">
        <v>8327</v>
      </c>
      <c r="F8117" s="367" t="s">
        <v>26770</v>
      </c>
      <c r="G8117" s="367" t="s">
        <v>26771</v>
      </c>
    </row>
    <row r="8118" spans="1:7" ht="22.5">
      <c r="A8118" s="366" t="str">
        <f t="shared" si="126"/>
        <v>SINAPI 100580</v>
      </c>
      <c r="B8118" s="367" t="s">
        <v>8324</v>
      </c>
      <c r="C8118" s="367" t="s">
        <v>26772</v>
      </c>
      <c r="D8118" s="368" t="s">
        <v>26773</v>
      </c>
      <c r="E8118" s="367" t="s">
        <v>8327</v>
      </c>
      <c r="F8118" s="367" t="s">
        <v>26774</v>
      </c>
      <c r="G8118" s="367" t="s">
        <v>26775</v>
      </c>
    </row>
    <row r="8119" spans="1:7" ht="22.5">
      <c r="A8119" s="366" t="str">
        <f t="shared" si="126"/>
        <v>SINAPI 100581</v>
      </c>
      <c r="B8119" s="367" t="s">
        <v>8324</v>
      </c>
      <c r="C8119" s="367" t="s">
        <v>26776</v>
      </c>
      <c r="D8119" s="368" t="s">
        <v>26777</v>
      </c>
      <c r="E8119" s="367" t="s">
        <v>8327</v>
      </c>
      <c r="F8119" s="367" t="s">
        <v>26778</v>
      </c>
      <c r="G8119" s="367" t="s">
        <v>26779</v>
      </c>
    </row>
    <row r="8120" spans="1:7" ht="22.5">
      <c r="A8120" s="366" t="str">
        <f t="shared" si="126"/>
        <v>SINAPI 100582</v>
      </c>
      <c r="B8120" s="367" t="s">
        <v>8324</v>
      </c>
      <c r="C8120" s="367" t="s">
        <v>26780</v>
      </c>
      <c r="D8120" s="368" t="s">
        <v>26781</v>
      </c>
      <c r="E8120" s="367" t="s">
        <v>8327</v>
      </c>
      <c r="F8120" s="367" t="s">
        <v>26782</v>
      </c>
      <c r="G8120" s="367" t="s">
        <v>26783</v>
      </c>
    </row>
    <row r="8121" spans="1:7" ht="22.5">
      <c r="A8121" s="366" t="str">
        <f t="shared" si="126"/>
        <v>SINAPI 100583</v>
      </c>
      <c r="B8121" s="367" t="s">
        <v>8324</v>
      </c>
      <c r="C8121" s="367" t="s">
        <v>26784</v>
      </c>
      <c r="D8121" s="368" t="s">
        <v>26785</v>
      </c>
      <c r="E8121" s="367" t="s">
        <v>8327</v>
      </c>
      <c r="F8121" s="367" t="s">
        <v>23791</v>
      </c>
      <c r="G8121" s="367" t="s">
        <v>26786</v>
      </c>
    </row>
    <row r="8122" spans="1:7" ht="22.5">
      <c r="A8122" s="366" t="str">
        <f t="shared" si="126"/>
        <v>SINAPI 100584</v>
      </c>
      <c r="B8122" s="367" t="s">
        <v>8324</v>
      </c>
      <c r="C8122" s="367" t="s">
        <v>26787</v>
      </c>
      <c r="D8122" s="368" t="s">
        <v>26788</v>
      </c>
      <c r="E8122" s="367" t="s">
        <v>8327</v>
      </c>
      <c r="F8122" s="367" t="s">
        <v>26789</v>
      </c>
      <c r="G8122" s="367" t="s">
        <v>26790</v>
      </c>
    </row>
    <row r="8123" spans="1:7" ht="22.5">
      <c r="A8123" s="366" t="str">
        <f t="shared" si="126"/>
        <v>SINAPI 100585</v>
      </c>
      <c r="B8123" s="367" t="s">
        <v>8324</v>
      </c>
      <c r="C8123" s="367" t="s">
        <v>26791</v>
      </c>
      <c r="D8123" s="368" t="s">
        <v>26792</v>
      </c>
      <c r="E8123" s="367" t="s">
        <v>8327</v>
      </c>
      <c r="F8123" s="367" t="s">
        <v>26793</v>
      </c>
      <c r="G8123" s="367" t="s">
        <v>26794</v>
      </c>
    </row>
    <row r="8124" spans="1:7" ht="22.5">
      <c r="A8124" s="366" t="str">
        <f t="shared" si="126"/>
        <v>SINAPI 100586</v>
      </c>
      <c r="B8124" s="367" t="s">
        <v>8324</v>
      </c>
      <c r="C8124" s="367" t="s">
        <v>26795</v>
      </c>
      <c r="D8124" s="368" t="s">
        <v>26796</v>
      </c>
      <c r="E8124" s="367" t="s">
        <v>8327</v>
      </c>
      <c r="F8124" s="367" t="s">
        <v>26797</v>
      </c>
      <c r="G8124" s="367" t="s">
        <v>26798</v>
      </c>
    </row>
    <row r="8125" spans="1:7" ht="22.5">
      <c r="A8125" s="366" t="str">
        <f t="shared" si="126"/>
        <v>SINAPI 100587</v>
      </c>
      <c r="B8125" s="367" t="s">
        <v>8324</v>
      </c>
      <c r="C8125" s="367" t="s">
        <v>26799</v>
      </c>
      <c r="D8125" s="368" t="s">
        <v>26800</v>
      </c>
      <c r="E8125" s="367" t="s">
        <v>8327</v>
      </c>
      <c r="F8125" s="367" t="s">
        <v>26801</v>
      </c>
      <c r="G8125" s="367" t="s">
        <v>26802</v>
      </c>
    </row>
    <row r="8126" spans="1:7" ht="22.5">
      <c r="A8126" s="366" t="str">
        <f t="shared" si="126"/>
        <v>SINAPI 100588</v>
      </c>
      <c r="B8126" s="367" t="s">
        <v>8324</v>
      </c>
      <c r="C8126" s="367" t="s">
        <v>26803</v>
      </c>
      <c r="D8126" s="368" t="s">
        <v>26804</v>
      </c>
      <c r="E8126" s="367" t="s">
        <v>8327</v>
      </c>
      <c r="F8126" s="367" t="s">
        <v>26805</v>
      </c>
      <c r="G8126" s="367" t="s">
        <v>26806</v>
      </c>
    </row>
    <row r="8127" spans="1:7" ht="22.5">
      <c r="A8127" s="366" t="str">
        <f t="shared" si="126"/>
        <v>SINAPI 100589</v>
      </c>
      <c r="B8127" s="367" t="s">
        <v>8324</v>
      </c>
      <c r="C8127" s="367" t="s">
        <v>26807</v>
      </c>
      <c r="D8127" s="368" t="s">
        <v>26808</v>
      </c>
      <c r="E8127" s="367" t="s">
        <v>8327</v>
      </c>
      <c r="F8127" s="367" t="s">
        <v>26809</v>
      </c>
      <c r="G8127" s="367" t="s">
        <v>26810</v>
      </c>
    </row>
    <row r="8128" spans="1:7" ht="22.5">
      <c r="A8128" s="366" t="str">
        <f t="shared" si="126"/>
        <v>SINAPI 100590</v>
      </c>
      <c r="B8128" s="367" t="s">
        <v>8324</v>
      </c>
      <c r="C8128" s="367" t="s">
        <v>26811</v>
      </c>
      <c r="D8128" s="368" t="s">
        <v>26812</v>
      </c>
      <c r="E8128" s="367" t="s">
        <v>8327</v>
      </c>
      <c r="F8128" s="367" t="s">
        <v>26813</v>
      </c>
      <c r="G8128" s="367" t="s">
        <v>26814</v>
      </c>
    </row>
    <row r="8129" spans="1:7" ht="22.5">
      <c r="A8129" s="366" t="str">
        <f t="shared" si="126"/>
        <v>SINAPI 100591</v>
      </c>
      <c r="B8129" s="367" t="s">
        <v>8324</v>
      </c>
      <c r="C8129" s="367" t="s">
        <v>26815</v>
      </c>
      <c r="D8129" s="368" t="s">
        <v>26816</v>
      </c>
      <c r="E8129" s="367" t="s">
        <v>8327</v>
      </c>
      <c r="F8129" s="367" t="s">
        <v>26817</v>
      </c>
      <c r="G8129" s="367" t="s">
        <v>26818</v>
      </c>
    </row>
    <row r="8130" spans="1:7" ht="22.5">
      <c r="A8130" s="366" t="str">
        <f t="shared" si="126"/>
        <v>SINAPI 100592</v>
      </c>
      <c r="B8130" s="367" t="s">
        <v>8324</v>
      </c>
      <c r="C8130" s="367" t="s">
        <v>26819</v>
      </c>
      <c r="D8130" s="368" t="s">
        <v>26820</v>
      </c>
      <c r="E8130" s="367" t="s">
        <v>8327</v>
      </c>
      <c r="F8130" s="367" t="s">
        <v>26821</v>
      </c>
      <c r="G8130" s="367" t="s">
        <v>26822</v>
      </c>
    </row>
    <row r="8131" spans="1:7" ht="22.5">
      <c r="A8131" s="366" t="str">
        <f t="shared" si="126"/>
        <v>SINAPI 100593</v>
      </c>
      <c r="B8131" s="367" t="s">
        <v>8324</v>
      </c>
      <c r="C8131" s="367" t="s">
        <v>26823</v>
      </c>
      <c r="D8131" s="368" t="s">
        <v>26824</v>
      </c>
      <c r="E8131" s="367" t="s">
        <v>8327</v>
      </c>
      <c r="F8131" s="367" t="s">
        <v>26825</v>
      </c>
      <c r="G8131" s="367" t="s">
        <v>26826</v>
      </c>
    </row>
    <row r="8132" spans="1:7" ht="22.5">
      <c r="A8132" s="366" t="str">
        <f t="shared" si="126"/>
        <v>SINAPI 100594</v>
      </c>
      <c r="B8132" s="367" t="s">
        <v>8324</v>
      </c>
      <c r="C8132" s="367" t="s">
        <v>26827</v>
      </c>
      <c r="D8132" s="368" t="s">
        <v>26828</v>
      </c>
      <c r="E8132" s="367" t="s">
        <v>8327</v>
      </c>
      <c r="F8132" s="367" t="s">
        <v>26829</v>
      </c>
      <c r="G8132" s="367" t="s">
        <v>26830</v>
      </c>
    </row>
    <row r="8133" spans="1:7" ht="22.5">
      <c r="A8133" s="366" t="str">
        <f t="shared" si="126"/>
        <v>SINAPI 100595</v>
      </c>
      <c r="B8133" s="367" t="s">
        <v>8324</v>
      </c>
      <c r="C8133" s="367" t="s">
        <v>26831</v>
      </c>
      <c r="D8133" s="368" t="s">
        <v>26832</v>
      </c>
      <c r="E8133" s="367" t="s">
        <v>8327</v>
      </c>
      <c r="F8133" s="367" t="s">
        <v>26833</v>
      </c>
      <c r="G8133" s="367" t="s">
        <v>26834</v>
      </c>
    </row>
    <row r="8134" spans="1:7" ht="22.5">
      <c r="A8134" s="366" t="str">
        <f t="shared" si="126"/>
        <v>SINAPI 100596</v>
      </c>
      <c r="B8134" s="367" t="s">
        <v>8324</v>
      </c>
      <c r="C8134" s="367" t="s">
        <v>26835</v>
      </c>
      <c r="D8134" s="368" t="s">
        <v>26836</v>
      </c>
      <c r="E8134" s="367" t="s">
        <v>8327</v>
      </c>
      <c r="F8134" s="367" t="s">
        <v>26837</v>
      </c>
      <c r="G8134" s="367" t="s">
        <v>26838</v>
      </c>
    </row>
    <row r="8135" spans="1:7" ht="22.5">
      <c r="A8135" s="366" t="str">
        <f t="shared" ref="A8135:A8198" si="127">CONCATENAR</f>
        <v>SINAPI 100597</v>
      </c>
      <c r="B8135" s="367" t="s">
        <v>8324</v>
      </c>
      <c r="C8135" s="367" t="s">
        <v>26839</v>
      </c>
      <c r="D8135" s="368" t="s">
        <v>26840</v>
      </c>
      <c r="E8135" s="367" t="s">
        <v>8327</v>
      </c>
      <c r="F8135" s="367" t="s">
        <v>26841</v>
      </c>
      <c r="G8135" s="367" t="s">
        <v>26842</v>
      </c>
    </row>
    <row r="8136" spans="1:7" ht="22.5">
      <c r="A8136" s="366" t="str">
        <f t="shared" si="127"/>
        <v>SINAPI 100598</v>
      </c>
      <c r="B8136" s="367" t="s">
        <v>8324</v>
      </c>
      <c r="C8136" s="367" t="s">
        <v>26843</v>
      </c>
      <c r="D8136" s="368" t="s">
        <v>26844</v>
      </c>
      <c r="E8136" s="367" t="s">
        <v>8327</v>
      </c>
      <c r="F8136" s="367" t="s">
        <v>26845</v>
      </c>
      <c r="G8136" s="367" t="s">
        <v>26846</v>
      </c>
    </row>
    <row r="8137" spans="1:7" ht="33.75">
      <c r="A8137" s="366" t="str">
        <f t="shared" si="127"/>
        <v>SINAPI 100599</v>
      </c>
      <c r="B8137" s="367" t="s">
        <v>8324</v>
      </c>
      <c r="C8137" s="367" t="s">
        <v>26847</v>
      </c>
      <c r="D8137" s="368" t="s">
        <v>26848</v>
      </c>
      <c r="E8137" s="367" t="s">
        <v>8327</v>
      </c>
      <c r="F8137" s="367" t="s">
        <v>26849</v>
      </c>
      <c r="G8137" s="367" t="s">
        <v>26850</v>
      </c>
    </row>
    <row r="8138" spans="1:7" ht="33.75">
      <c r="A8138" s="366" t="str">
        <f t="shared" si="127"/>
        <v>SINAPI 100600</v>
      </c>
      <c r="B8138" s="367" t="s">
        <v>8324</v>
      </c>
      <c r="C8138" s="367" t="s">
        <v>26851</v>
      </c>
      <c r="D8138" s="368" t="s">
        <v>26852</v>
      </c>
      <c r="E8138" s="367" t="s">
        <v>8327</v>
      </c>
      <c r="F8138" s="367" t="s">
        <v>26853</v>
      </c>
      <c r="G8138" s="367" t="s">
        <v>26854</v>
      </c>
    </row>
    <row r="8139" spans="1:7" ht="33.75">
      <c r="A8139" s="366" t="str">
        <f t="shared" si="127"/>
        <v>SINAPI 100601</v>
      </c>
      <c r="B8139" s="367" t="s">
        <v>8324</v>
      </c>
      <c r="C8139" s="367" t="s">
        <v>26855</v>
      </c>
      <c r="D8139" s="368" t="s">
        <v>26856</v>
      </c>
      <c r="E8139" s="367" t="s">
        <v>8327</v>
      </c>
      <c r="F8139" s="367" t="s">
        <v>26857</v>
      </c>
      <c r="G8139" s="367" t="s">
        <v>26858</v>
      </c>
    </row>
    <row r="8140" spans="1:7" ht="33.75">
      <c r="A8140" s="366" t="str">
        <f t="shared" si="127"/>
        <v>SINAPI 100602</v>
      </c>
      <c r="B8140" s="367" t="s">
        <v>8324</v>
      </c>
      <c r="C8140" s="367" t="s">
        <v>26859</v>
      </c>
      <c r="D8140" s="368" t="s">
        <v>26860</v>
      </c>
      <c r="E8140" s="367" t="s">
        <v>8327</v>
      </c>
      <c r="F8140" s="367" t="s">
        <v>26861</v>
      </c>
      <c r="G8140" s="367" t="s">
        <v>26862</v>
      </c>
    </row>
    <row r="8141" spans="1:7" ht="33.75">
      <c r="A8141" s="366" t="str">
        <f t="shared" si="127"/>
        <v>SINAPI 100603</v>
      </c>
      <c r="B8141" s="367" t="s">
        <v>8324</v>
      </c>
      <c r="C8141" s="367" t="s">
        <v>26863</v>
      </c>
      <c r="D8141" s="368" t="s">
        <v>26864</v>
      </c>
      <c r="E8141" s="367" t="s">
        <v>8327</v>
      </c>
      <c r="F8141" s="367" t="s">
        <v>26865</v>
      </c>
      <c r="G8141" s="367" t="s">
        <v>26866</v>
      </c>
    </row>
    <row r="8142" spans="1:7" ht="33.75">
      <c r="A8142" s="366" t="str">
        <f t="shared" si="127"/>
        <v>SINAPI 100604</v>
      </c>
      <c r="B8142" s="367" t="s">
        <v>8324</v>
      </c>
      <c r="C8142" s="367" t="s">
        <v>26867</v>
      </c>
      <c r="D8142" s="368" t="s">
        <v>26868</v>
      </c>
      <c r="E8142" s="367" t="s">
        <v>8327</v>
      </c>
      <c r="F8142" s="367" t="s">
        <v>26869</v>
      </c>
      <c r="G8142" s="367" t="s">
        <v>26870</v>
      </c>
    </row>
    <row r="8143" spans="1:7" ht="33.75">
      <c r="A8143" s="366" t="str">
        <f t="shared" si="127"/>
        <v>SINAPI 100605</v>
      </c>
      <c r="B8143" s="367" t="s">
        <v>8324</v>
      </c>
      <c r="C8143" s="367" t="s">
        <v>26871</v>
      </c>
      <c r="D8143" s="368" t="s">
        <v>26872</v>
      </c>
      <c r="E8143" s="367" t="s">
        <v>8327</v>
      </c>
      <c r="F8143" s="367" t="s">
        <v>26873</v>
      </c>
      <c r="G8143" s="367" t="s">
        <v>26874</v>
      </c>
    </row>
    <row r="8144" spans="1:7" ht="33.75">
      <c r="A8144" s="366" t="str">
        <f t="shared" si="127"/>
        <v>SINAPI 100606</v>
      </c>
      <c r="B8144" s="367" t="s">
        <v>8324</v>
      </c>
      <c r="C8144" s="367" t="s">
        <v>26875</v>
      </c>
      <c r="D8144" s="368" t="s">
        <v>26876</v>
      </c>
      <c r="E8144" s="367" t="s">
        <v>8327</v>
      </c>
      <c r="F8144" s="367" t="s">
        <v>26877</v>
      </c>
      <c r="G8144" s="367" t="s">
        <v>26878</v>
      </c>
    </row>
    <row r="8145" spans="1:7" ht="33.75">
      <c r="A8145" s="366" t="str">
        <f t="shared" si="127"/>
        <v>SINAPI 100607</v>
      </c>
      <c r="B8145" s="367" t="s">
        <v>8324</v>
      </c>
      <c r="C8145" s="367" t="s">
        <v>26879</v>
      </c>
      <c r="D8145" s="368" t="s">
        <v>26880</v>
      </c>
      <c r="E8145" s="367" t="s">
        <v>8327</v>
      </c>
      <c r="F8145" s="367" t="s">
        <v>26881</v>
      </c>
      <c r="G8145" s="367" t="s">
        <v>26882</v>
      </c>
    </row>
    <row r="8146" spans="1:7" ht="33.75">
      <c r="A8146" s="366" t="str">
        <f t="shared" si="127"/>
        <v>SINAPI 100608</v>
      </c>
      <c r="B8146" s="367" t="s">
        <v>8324</v>
      </c>
      <c r="C8146" s="367" t="s">
        <v>26883</v>
      </c>
      <c r="D8146" s="368" t="s">
        <v>26884</v>
      </c>
      <c r="E8146" s="367" t="s">
        <v>8327</v>
      </c>
      <c r="F8146" s="367" t="s">
        <v>26885</v>
      </c>
      <c r="G8146" s="367" t="s">
        <v>26886</v>
      </c>
    </row>
    <row r="8147" spans="1:7" ht="33.75">
      <c r="A8147" s="366" t="str">
        <f t="shared" si="127"/>
        <v>SINAPI 100609</v>
      </c>
      <c r="B8147" s="367" t="s">
        <v>8324</v>
      </c>
      <c r="C8147" s="367" t="s">
        <v>26887</v>
      </c>
      <c r="D8147" s="368" t="s">
        <v>26888</v>
      </c>
      <c r="E8147" s="367" t="s">
        <v>8327</v>
      </c>
      <c r="F8147" s="367" t="s">
        <v>26889</v>
      </c>
      <c r="G8147" s="367" t="s">
        <v>26890</v>
      </c>
    </row>
    <row r="8148" spans="1:7" ht="33.75">
      <c r="A8148" s="366" t="str">
        <f t="shared" si="127"/>
        <v>SINAPI 100610</v>
      </c>
      <c r="B8148" s="367" t="s">
        <v>8324</v>
      </c>
      <c r="C8148" s="367" t="s">
        <v>26891</v>
      </c>
      <c r="D8148" s="368" t="s">
        <v>26892</v>
      </c>
      <c r="E8148" s="367" t="s">
        <v>8327</v>
      </c>
      <c r="F8148" s="367" t="s">
        <v>26893</v>
      </c>
      <c r="G8148" s="367" t="s">
        <v>26894</v>
      </c>
    </row>
    <row r="8149" spans="1:7" ht="33.75">
      <c r="A8149" s="366" t="str">
        <f t="shared" si="127"/>
        <v>SINAPI 100611</v>
      </c>
      <c r="B8149" s="367" t="s">
        <v>8324</v>
      </c>
      <c r="C8149" s="367" t="s">
        <v>26895</v>
      </c>
      <c r="D8149" s="368" t="s">
        <v>26896</v>
      </c>
      <c r="E8149" s="367" t="s">
        <v>8327</v>
      </c>
      <c r="F8149" s="367" t="s">
        <v>26897</v>
      </c>
      <c r="G8149" s="367" t="s">
        <v>26898</v>
      </c>
    </row>
    <row r="8150" spans="1:7" ht="33.75">
      <c r="A8150" s="366" t="str">
        <f t="shared" si="127"/>
        <v>SINAPI 100612</v>
      </c>
      <c r="B8150" s="367" t="s">
        <v>8324</v>
      </c>
      <c r="C8150" s="367" t="s">
        <v>26899</v>
      </c>
      <c r="D8150" s="368" t="s">
        <v>26900</v>
      </c>
      <c r="E8150" s="367" t="s">
        <v>8327</v>
      </c>
      <c r="F8150" s="367" t="s">
        <v>26901</v>
      </c>
      <c r="G8150" s="367" t="s">
        <v>26902</v>
      </c>
    </row>
    <row r="8151" spans="1:7" ht="33.75">
      <c r="A8151" s="366" t="str">
        <f t="shared" si="127"/>
        <v>SINAPI 100613</v>
      </c>
      <c r="B8151" s="367" t="s">
        <v>8324</v>
      </c>
      <c r="C8151" s="367" t="s">
        <v>26903</v>
      </c>
      <c r="D8151" s="368" t="s">
        <v>26904</v>
      </c>
      <c r="E8151" s="367" t="s">
        <v>8327</v>
      </c>
      <c r="F8151" s="367" t="s">
        <v>26905</v>
      </c>
      <c r="G8151" s="367" t="s">
        <v>26906</v>
      </c>
    </row>
    <row r="8152" spans="1:7" ht="33.75">
      <c r="A8152" s="366" t="str">
        <f t="shared" si="127"/>
        <v>SINAPI 100614</v>
      </c>
      <c r="B8152" s="367" t="s">
        <v>8324</v>
      </c>
      <c r="C8152" s="367" t="s">
        <v>26907</v>
      </c>
      <c r="D8152" s="368" t="s">
        <v>26908</v>
      </c>
      <c r="E8152" s="367" t="s">
        <v>8327</v>
      </c>
      <c r="F8152" s="367" t="s">
        <v>26909</v>
      </c>
      <c r="G8152" s="367" t="s">
        <v>26910</v>
      </c>
    </row>
    <row r="8153" spans="1:7" ht="33.75">
      <c r="A8153" s="366" t="str">
        <f t="shared" si="127"/>
        <v>SINAPI 100615</v>
      </c>
      <c r="B8153" s="367" t="s">
        <v>8324</v>
      </c>
      <c r="C8153" s="367" t="s">
        <v>26911</v>
      </c>
      <c r="D8153" s="368" t="s">
        <v>26912</v>
      </c>
      <c r="E8153" s="367" t="s">
        <v>8327</v>
      </c>
      <c r="F8153" s="367" t="s">
        <v>26913</v>
      </c>
      <c r="G8153" s="367" t="s">
        <v>26914</v>
      </c>
    </row>
    <row r="8154" spans="1:7" ht="33.75">
      <c r="A8154" s="366" t="str">
        <f t="shared" si="127"/>
        <v>SINAPI 100616</v>
      </c>
      <c r="B8154" s="367" t="s">
        <v>8324</v>
      </c>
      <c r="C8154" s="367" t="s">
        <v>26915</v>
      </c>
      <c r="D8154" s="368" t="s">
        <v>26916</v>
      </c>
      <c r="E8154" s="367" t="s">
        <v>8327</v>
      </c>
      <c r="F8154" s="367" t="s">
        <v>26917</v>
      </c>
      <c r="G8154" s="367" t="s">
        <v>26918</v>
      </c>
    </row>
    <row r="8155" spans="1:7" ht="33.75">
      <c r="A8155" s="366" t="str">
        <f t="shared" si="127"/>
        <v>SINAPI 100617</v>
      </c>
      <c r="B8155" s="367" t="s">
        <v>8324</v>
      </c>
      <c r="C8155" s="367" t="s">
        <v>26919</v>
      </c>
      <c r="D8155" s="368" t="s">
        <v>26920</v>
      </c>
      <c r="E8155" s="367" t="s">
        <v>8327</v>
      </c>
      <c r="F8155" s="367" t="s">
        <v>26921</v>
      </c>
      <c r="G8155" s="367" t="s">
        <v>26922</v>
      </c>
    </row>
    <row r="8156" spans="1:7" ht="33.75">
      <c r="A8156" s="366" t="str">
        <f t="shared" si="127"/>
        <v>SINAPI 100618</v>
      </c>
      <c r="B8156" s="367" t="s">
        <v>8324</v>
      </c>
      <c r="C8156" s="367" t="s">
        <v>26923</v>
      </c>
      <c r="D8156" s="368" t="s">
        <v>26924</v>
      </c>
      <c r="E8156" s="367" t="s">
        <v>8327</v>
      </c>
      <c r="F8156" s="367" t="s">
        <v>26925</v>
      </c>
      <c r="G8156" s="367" t="s">
        <v>26926</v>
      </c>
    </row>
    <row r="8157" spans="1:7" ht="22.5">
      <c r="A8157" s="366" t="str">
        <f t="shared" si="127"/>
        <v>SINAPI 100619</v>
      </c>
      <c r="B8157" s="367" t="s">
        <v>8324</v>
      </c>
      <c r="C8157" s="367" t="s">
        <v>26927</v>
      </c>
      <c r="D8157" s="368" t="s">
        <v>26928</v>
      </c>
      <c r="E8157" s="367" t="s">
        <v>8327</v>
      </c>
      <c r="F8157" s="367" t="s">
        <v>26929</v>
      </c>
      <c r="G8157" s="367" t="s">
        <v>26930</v>
      </c>
    </row>
    <row r="8158" spans="1:7" ht="22.5">
      <c r="A8158" s="366" t="str">
        <f t="shared" si="127"/>
        <v>SINAPI 100620</v>
      </c>
      <c r="B8158" s="367" t="s">
        <v>8324</v>
      </c>
      <c r="C8158" s="367" t="s">
        <v>26931</v>
      </c>
      <c r="D8158" s="368" t="s">
        <v>26932</v>
      </c>
      <c r="E8158" s="367" t="s">
        <v>8327</v>
      </c>
      <c r="F8158" s="367" t="s">
        <v>26933</v>
      </c>
      <c r="G8158" s="367" t="s">
        <v>26934</v>
      </c>
    </row>
    <row r="8159" spans="1:7" ht="22.5">
      <c r="A8159" s="366" t="str">
        <f t="shared" si="127"/>
        <v>SINAPI 100621</v>
      </c>
      <c r="B8159" s="367" t="s">
        <v>8324</v>
      </c>
      <c r="C8159" s="367" t="s">
        <v>26935</v>
      </c>
      <c r="D8159" s="368" t="s">
        <v>26936</v>
      </c>
      <c r="E8159" s="367" t="s">
        <v>8327</v>
      </c>
      <c r="F8159" s="367" t="s">
        <v>26937</v>
      </c>
      <c r="G8159" s="367" t="s">
        <v>26938</v>
      </c>
    </row>
    <row r="8160" spans="1:7" ht="22.5">
      <c r="A8160" s="366" t="str">
        <f t="shared" si="127"/>
        <v>SINAPI 100622</v>
      </c>
      <c r="B8160" s="367" t="s">
        <v>8324</v>
      </c>
      <c r="C8160" s="367" t="s">
        <v>26939</v>
      </c>
      <c r="D8160" s="368" t="s">
        <v>26940</v>
      </c>
      <c r="E8160" s="367" t="s">
        <v>8327</v>
      </c>
      <c r="F8160" s="367" t="s">
        <v>26941</v>
      </c>
      <c r="G8160" s="367" t="s">
        <v>26942</v>
      </c>
    </row>
    <row r="8161" spans="1:7" ht="22.5">
      <c r="A8161" s="366" t="str">
        <f t="shared" si="127"/>
        <v>SINAPI 100623</v>
      </c>
      <c r="B8161" s="367" t="s">
        <v>8324</v>
      </c>
      <c r="C8161" s="367" t="s">
        <v>26943</v>
      </c>
      <c r="D8161" s="368" t="s">
        <v>26944</v>
      </c>
      <c r="E8161" s="367" t="s">
        <v>8327</v>
      </c>
      <c r="F8161" s="367" t="s">
        <v>26945</v>
      </c>
      <c r="G8161" s="367" t="s">
        <v>26946</v>
      </c>
    </row>
    <row r="8162" spans="1:7">
      <c r="A8162" s="366" t="str">
        <f t="shared" si="127"/>
        <v>SINAPI 72281</v>
      </c>
      <c r="B8162" s="367" t="s">
        <v>8324</v>
      </c>
      <c r="C8162" s="367" t="s">
        <v>26947</v>
      </c>
      <c r="D8162" s="368" t="s">
        <v>26948</v>
      </c>
      <c r="E8162" s="367" t="s">
        <v>8327</v>
      </c>
      <c r="F8162" s="367" t="s">
        <v>26949</v>
      </c>
      <c r="G8162" s="367" t="s">
        <v>26950</v>
      </c>
    </row>
    <row r="8163" spans="1:7">
      <c r="A8163" s="366" t="str">
        <f t="shared" si="127"/>
        <v>SINAPI 72282</v>
      </c>
      <c r="B8163" s="367" t="s">
        <v>8324</v>
      </c>
      <c r="C8163" s="367" t="s">
        <v>26951</v>
      </c>
      <c r="D8163" s="368" t="s">
        <v>26952</v>
      </c>
      <c r="E8163" s="367" t="s">
        <v>8327</v>
      </c>
      <c r="F8163" s="367" t="s">
        <v>26953</v>
      </c>
      <c r="G8163" s="367" t="s">
        <v>26954</v>
      </c>
    </row>
    <row r="8164" spans="1:7">
      <c r="A8164" s="366" t="str">
        <f t="shared" si="127"/>
        <v>SINAPI 73831/2</v>
      </c>
      <c r="B8164" s="367" t="s">
        <v>8324</v>
      </c>
      <c r="C8164" s="367" t="s">
        <v>26955</v>
      </c>
      <c r="D8164" s="368" t="s">
        <v>26956</v>
      </c>
      <c r="E8164" s="367" t="s">
        <v>8327</v>
      </c>
      <c r="F8164" s="367" t="s">
        <v>9394</v>
      </c>
      <c r="G8164" s="367" t="s">
        <v>26957</v>
      </c>
    </row>
    <row r="8165" spans="1:7">
      <c r="A8165" s="366" t="str">
        <f t="shared" si="127"/>
        <v>SINAPI 73831/3</v>
      </c>
      <c r="B8165" s="367" t="s">
        <v>8324</v>
      </c>
      <c r="C8165" s="367" t="s">
        <v>26958</v>
      </c>
      <c r="D8165" s="368" t="s">
        <v>26959</v>
      </c>
      <c r="E8165" s="367" t="s">
        <v>8327</v>
      </c>
      <c r="F8165" s="367" t="s">
        <v>26960</v>
      </c>
      <c r="G8165" s="367" t="s">
        <v>26961</v>
      </c>
    </row>
    <row r="8166" spans="1:7">
      <c r="A8166" s="366" t="str">
        <f t="shared" si="127"/>
        <v>SINAPI 73831/4</v>
      </c>
      <c r="B8166" s="367" t="s">
        <v>8324</v>
      </c>
      <c r="C8166" s="367" t="s">
        <v>26962</v>
      </c>
      <c r="D8166" s="368" t="s">
        <v>26963</v>
      </c>
      <c r="E8166" s="367" t="s">
        <v>8327</v>
      </c>
      <c r="F8166" s="367" t="s">
        <v>17414</v>
      </c>
      <c r="G8166" s="367" t="s">
        <v>26964</v>
      </c>
    </row>
    <row r="8167" spans="1:7">
      <c r="A8167" s="366" t="str">
        <f t="shared" si="127"/>
        <v>SINAPI 73831/5</v>
      </c>
      <c r="B8167" s="367" t="s">
        <v>8324</v>
      </c>
      <c r="C8167" s="367" t="s">
        <v>26965</v>
      </c>
      <c r="D8167" s="368" t="s">
        <v>26966</v>
      </c>
      <c r="E8167" s="367" t="s">
        <v>8327</v>
      </c>
      <c r="F8167" s="367" t="s">
        <v>11940</v>
      </c>
      <c r="G8167" s="367" t="s">
        <v>14236</v>
      </c>
    </row>
    <row r="8168" spans="1:7">
      <c r="A8168" s="366" t="str">
        <f t="shared" si="127"/>
        <v>SINAPI 73831/6</v>
      </c>
      <c r="B8168" s="367" t="s">
        <v>8324</v>
      </c>
      <c r="C8168" s="367" t="s">
        <v>26967</v>
      </c>
      <c r="D8168" s="368" t="s">
        <v>26968</v>
      </c>
      <c r="E8168" s="367" t="s">
        <v>8327</v>
      </c>
      <c r="F8168" s="367" t="s">
        <v>26969</v>
      </c>
      <c r="G8168" s="367" t="s">
        <v>26970</v>
      </c>
    </row>
    <row r="8169" spans="1:7">
      <c r="A8169" s="366" t="str">
        <f t="shared" si="127"/>
        <v>SINAPI 73831/7</v>
      </c>
      <c r="B8169" s="367" t="s">
        <v>8324</v>
      </c>
      <c r="C8169" s="367" t="s">
        <v>26971</v>
      </c>
      <c r="D8169" s="368" t="s">
        <v>26972</v>
      </c>
      <c r="E8169" s="367" t="s">
        <v>8327</v>
      </c>
      <c r="F8169" s="367" t="s">
        <v>19371</v>
      </c>
      <c r="G8169" s="367" t="s">
        <v>16414</v>
      </c>
    </row>
    <row r="8170" spans="1:7">
      <c r="A8170" s="366" t="str">
        <f t="shared" si="127"/>
        <v>SINAPI 73831/8</v>
      </c>
      <c r="B8170" s="367" t="s">
        <v>8324</v>
      </c>
      <c r="C8170" s="367" t="s">
        <v>26973</v>
      </c>
      <c r="D8170" s="368" t="s">
        <v>26974</v>
      </c>
      <c r="E8170" s="367" t="s">
        <v>8327</v>
      </c>
      <c r="F8170" s="367" t="s">
        <v>26975</v>
      </c>
      <c r="G8170" s="367" t="s">
        <v>26976</v>
      </c>
    </row>
    <row r="8171" spans="1:7">
      <c r="A8171" s="366" t="str">
        <f t="shared" si="127"/>
        <v>SINAPI 73831/9</v>
      </c>
      <c r="B8171" s="367" t="s">
        <v>8324</v>
      </c>
      <c r="C8171" s="367" t="s">
        <v>26977</v>
      </c>
      <c r="D8171" s="368" t="s">
        <v>26978</v>
      </c>
      <c r="E8171" s="367" t="s">
        <v>8327</v>
      </c>
      <c r="F8171" s="367" t="s">
        <v>26979</v>
      </c>
      <c r="G8171" s="367" t="s">
        <v>26534</v>
      </c>
    </row>
    <row r="8172" spans="1:7" ht="33.75">
      <c r="A8172" s="366" t="str">
        <f t="shared" si="127"/>
        <v>SINAPI 74231/1</v>
      </c>
      <c r="B8172" s="367" t="s">
        <v>8324</v>
      </c>
      <c r="C8172" s="367" t="s">
        <v>26980</v>
      </c>
      <c r="D8172" s="368" t="s">
        <v>26981</v>
      </c>
      <c r="E8172" s="367" t="s">
        <v>8327</v>
      </c>
      <c r="F8172" s="367" t="s">
        <v>18559</v>
      </c>
      <c r="G8172" s="367" t="s">
        <v>26982</v>
      </c>
    </row>
    <row r="8173" spans="1:7">
      <c r="A8173" s="366" t="str">
        <f t="shared" si="127"/>
        <v>SINAPI 74246/1</v>
      </c>
      <c r="B8173" s="367" t="s">
        <v>8324</v>
      </c>
      <c r="C8173" s="367" t="s">
        <v>26983</v>
      </c>
      <c r="D8173" s="368" t="s">
        <v>26984</v>
      </c>
      <c r="E8173" s="367" t="s">
        <v>8327</v>
      </c>
      <c r="F8173" s="367" t="s">
        <v>23495</v>
      </c>
      <c r="G8173" s="367" t="s">
        <v>26985</v>
      </c>
    </row>
    <row r="8174" spans="1:7">
      <c r="A8174" s="366" t="str">
        <f t="shared" si="127"/>
        <v>SINAPI 83399</v>
      </c>
      <c r="B8174" s="367" t="s">
        <v>8324</v>
      </c>
      <c r="C8174" s="367" t="s">
        <v>26986</v>
      </c>
      <c r="D8174" s="368" t="s">
        <v>26987</v>
      </c>
      <c r="E8174" s="367" t="s">
        <v>8327</v>
      </c>
      <c r="F8174" s="367" t="s">
        <v>14683</v>
      </c>
      <c r="G8174" s="367" t="s">
        <v>25483</v>
      </c>
    </row>
    <row r="8175" spans="1:7" ht="22.5">
      <c r="A8175" s="366" t="str">
        <f t="shared" si="127"/>
        <v>SINAPI 83400</v>
      </c>
      <c r="B8175" s="367" t="s">
        <v>8324</v>
      </c>
      <c r="C8175" s="367" t="s">
        <v>26988</v>
      </c>
      <c r="D8175" s="368" t="s">
        <v>26989</v>
      </c>
      <c r="E8175" s="367" t="s">
        <v>8327</v>
      </c>
      <c r="F8175" s="367" t="s">
        <v>26990</v>
      </c>
      <c r="G8175" s="367" t="s">
        <v>26991</v>
      </c>
    </row>
    <row r="8176" spans="1:7" ht="22.5">
      <c r="A8176" s="366" t="str">
        <f t="shared" si="127"/>
        <v>SINAPI 83401</v>
      </c>
      <c r="B8176" s="367" t="s">
        <v>8324</v>
      </c>
      <c r="C8176" s="367" t="s">
        <v>26992</v>
      </c>
      <c r="D8176" s="368" t="s">
        <v>26993</v>
      </c>
      <c r="E8176" s="367" t="s">
        <v>8327</v>
      </c>
      <c r="F8176" s="367" t="s">
        <v>26990</v>
      </c>
      <c r="G8176" s="367" t="s">
        <v>26991</v>
      </c>
    </row>
    <row r="8177" spans="1:7">
      <c r="A8177" s="366" t="str">
        <f t="shared" si="127"/>
        <v>SINAPI 83402</v>
      </c>
      <c r="B8177" s="367" t="s">
        <v>8324</v>
      </c>
      <c r="C8177" s="367" t="s">
        <v>26994</v>
      </c>
      <c r="D8177" s="368" t="s">
        <v>26995</v>
      </c>
      <c r="E8177" s="367" t="s">
        <v>8327</v>
      </c>
      <c r="F8177" s="367" t="s">
        <v>26996</v>
      </c>
      <c r="G8177" s="367" t="s">
        <v>26592</v>
      </c>
    </row>
    <row r="8178" spans="1:7" ht="22.5">
      <c r="A8178" s="366" t="str">
        <f t="shared" si="127"/>
        <v>SINAPI 83475</v>
      </c>
      <c r="B8178" s="367" t="s">
        <v>8324</v>
      </c>
      <c r="C8178" s="367" t="s">
        <v>26997</v>
      </c>
      <c r="D8178" s="368" t="s">
        <v>26998</v>
      </c>
      <c r="E8178" s="367" t="s">
        <v>8327</v>
      </c>
      <c r="F8178" s="367" t="s">
        <v>26999</v>
      </c>
      <c r="G8178" s="367" t="s">
        <v>23672</v>
      </c>
    </row>
    <row r="8179" spans="1:7" ht="22.5">
      <c r="A8179" s="366" t="str">
        <f t="shared" si="127"/>
        <v>SINAPI 83478</v>
      </c>
      <c r="B8179" s="367" t="s">
        <v>8324</v>
      </c>
      <c r="C8179" s="367" t="s">
        <v>27000</v>
      </c>
      <c r="D8179" s="368" t="s">
        <v>27001</v>
      </c>
      <c r="E8179" s="367" t="s">
        <v>8327</v>
      </c>
      <c r="F8179" s="367" t="s">
        <v>27002</v>
      </c>
      <c r="G8179" s="367" t="s">
        <v>13114</v>
      </c>
    </row>
    <row r="8180" spans="1:7">
      <c r="A8180" s="366" t="str">
        <f t="shared" si="127"/>
        <v>SINAPI 83479</v>
      </c>
      <c r="B8180" s="367" t="s">
        <v>8324</v>
      </c>
      <c r="C8180" s="367" t="s">
        <v>27003</v>
      </c>
      <c r="D8180" s="368" t="s">
        <v>27004</v>
      </c>
      <c r="E8180" s="367" t="s">
        <v>8327</v>
      </c>
      <c r="F8180" s="367" t="s">
        <v>27005</v>
      </c>
      <c r="G8180" s="367" t="s">
        <v>27006</v>
      </c>
    </row>
    <row r="8181" spans="1:7">
      <c r="A8181" s="366" t="str">
        <f t="shared" si="127"/>
        <v>SINAPI 83480</v>
      </c>
      <c r="B8181" s="367" t="s">
        <v>8324</v>
      </c>
      <c r="C8181" s="367" t="s">
        <v>27007</v>
      </c>
      <c r="D8181" s="368" t="s">
        <v>27008</v>
      </c>
      <c r="E8181" s="367" t="s">
        <v>8327</v>
      </c>
      <c r="F8181" s="367" t="s">
        <v>27009</v>
      </c>
      <c r="G8181" s="367" t="s">
        <v>27010</v>
      </c>
    </row>
    <row r="8182" spans="1:7">
      <c r="A8182" s="366" t="str">
        <f t="shared" si="127"/>
        <v>SINAPI 83481</v>
      </c>
      <c r="B8182" s="367" t="s">
        <v>8324</v>
      </c>
      <c r="C8182" s="367" t="s">
        <v>27011</v>
      </c>
      <c r="D8182" s="368" t="s">
        <v>27012</v>
      </c>
      <c r="E8182" s="367" t="s">
        <v>8327</v>
      </c>
      <c r="F8182" s="367" t="s">
        <v>27013</v>
      </c>
      <c r="G8182" s="367" t="s">
        <v>27014</v>
      </c>
    </row>
    <row r="8183" spans="1:7" ht="22.5">
      <c r="A8183" s="366" t="str">
        <f t="shared" si="127"/>
        <v>SINAPI 97600</v>
      </c>
      <c r="B8183" s="367" t="s">
        <v>8324</v>
      </c>
      <c r="C8183" s="367" t="s">
        <v>27015</v>
      </c>
      <c r="D8183" s="368" t="s">
        <v>27016</v>
      </c>
      <c r="E8183" s="367" t="s">
        <v>8327</v>
      </c>
      <c r="F8183" s="367" t="s">
        <v>27017</v>
      </c>
      <c r="G8183" s="367" t="s">
        <v>24573</v>
      </c>
    </row>
    <row r="8184" spans="1:7" ht="22.5">
      <c r="A8184" s="366" t="str">
        <f t="shared" si="127"/>
        <v>SINAPI 97601</v>
      </c>
      <c r="B8184" s="367" t="s">
        <v>8324</v>
      </c>
      <c r="C8184" s="367" t="s">
        <v>27018</v>
      </c>
      <c r="D8184" s="368" t="s">
        <v>27019</v>
      </c>
      <c r="E8184" s="367" t="s">
        <v>8327</v>
      </c>
      <c r="F8184" s="367" t="s">
        <v>27020</v>
      </c>
      <c r="G8184" s="367" t="s">
        <v>27021</v>
      </c>
    </row>
    <row r="8185" spans="1:7" ht="22.5">
      <c r="A8185" s="366" t="str">
        <f t="shared" si="127"/>
        <v>SINAPI 97605</v>
      </c>
      <c r="B8185" s="367" t="s">
        <v>8324</v>
      </c>
      <c r="C8185" s="367" t="s">
        <v>27022</v>
      </c>
      <c r="D8185" s="368" t="s">
        <v>27023</v>
      </c>
      <c r="E8185" s="367" t="s">
        <v>8327</v>
      </c>
      <c r="F8185" s="367" t="s">
        <v>24231</v>
      </c>
      <c r="G8185" s="367" t="s">
        <v>27024</v>
      </c>
    </row>
    <row r="8186" spans="1:7" ht="22.5">
      <c r="A8186" s="366" t="str">
        <f t="shared" si="127"/>
        <v>SINAPI 97606</v>
      </c>
      <c r="B8186" s="367" t="s">
        <v>8324</v>
      </c>
      <c r="C8186" s="367" t="s">
        <v>27025</v>
      </c>
      <c r="D8186" s="368" t="s">
        <v>27026</v>
      </c>
      <c r="E8186" s="367" t="s">
        <v>8327</v>
      </c>
      <c r="F8186" s="367" t="s">
        <v>27027</v>
      </c>
      <c r="G8186" s="367" t="s">
        <v>27028</v>
      </c>
    </row>
    <row r="8187" spans="1:7" ht="22.5">
      <c r="A8187" s="366" t="str">
        <f t="shared" si="127"/>
        <v>SINAPI 97607</v>
      </c>
      <c r="B8187" s="367" t="s">
        <v>8324</v>
      </c>
      <c r="C8187" s="367" t="s">
        <v>27029</v>
      </c>
      <c r="D8187" s="368" t="s">
        <v>27030</v>
      </c>
      <c r="E8187" s="367" t="s">
        <v>8327</v>
      </c>
      <c r="F8187" s="367" t="s">
        <v>27031</v>
      </c>
      <c r="G8187" s="367" t="s">
        <v>14589</v>
      </c>
    </row>
    <row r="8188" spans="1:7" ht="22.5">
      <c r="A8188" s="366" t="str">
        <f t="shared" si="127"/>
        <v>SINAPI 97608</v>
      </c>
      <c r="B8188" s="367" t="s">
        <v>8324</v>
      </c>
      <c r="C8188" s="367" t="s">
        <v>27032</v>
      </c>
      <c r="D8188" s="368" t="s">
        <v>27033</v>
      </c>
      <c r="E8188" s="367" t="s">
        <v>8327</v>
      </c>
      <c r="F8188" s="367" t="s">
        <v>27034</v>
      </c>
      <c r="G8188" s="367" t="s">
        <v>27035</v>
      </c>
    </row>
    <row r="8189" spans="1:7" ht="22.5">
      <c r="A8189" s="366" t="str">
        <f t="shared" si="127"/>
        <v>SINAPI 73857/1</v>
      </c>
      <c r="B8189" s="367" t="s">
        <v>8324</v>
      </c>
      <c r="C8189" s="367" t="s">
        <v>27036</v>
      </c>
      <c r="D8189" s="368" t="s">
        <v>27037</v>
      </c>
      <c r="E8189" s="367" t="s">
        <v>8327</v>
      </c>
      <c r="F8189" s="367" t="s">
        <v>27038</v>
      </c>
      <c r="G8189" s="367" t="s">
        <v>27039</v>
      </c>
    </row>
    <row r="8190" spans="1:7" ht="22.5">
      <c r="A8190" s="366" t="str">
        <f t="shared" si="127"/>
        <v>SINAPI 73857/2</v>
      </c>
      <c r="B8190" s="367" t="s">
        <v>8324</v>
      </c>
      <c r="C8190" s="367" t="s">
        <v>27040</v>
      </c>
      <c r="D8190" s="368" t="s">
        <v>27041</v>
      </c>
      <c r="E8190" s="367" t="s">
        <v>8327</v>
      </c>
      <c r="F8190" s="367" t="s">
        <v>27042</v>
      </c>
      <c r="G8190" s="367" t="s">
        <v>27043</v>
      </c>
    </row>
    <row r="8191" spans="1:7" ht="22.5">
      <c r="A8191" s="366" t="str">
        <f t="shared" si="127"/>
        <v>SINAPI 73857/3</v>
      </c>
      <c r="B8191" s="367" t="s">
        <v>8324</v>
      </c>
      <c r="C8191" s="367" t="s">
        <v>27044</v>
      </c>
      <c r="D8191" s="368" t="s">
        <v>27045</v>
      </c>
      <c r="E8191" s="367" t="s">
        <v>8327</v>
      </c>
      <c r="F8191" s="367" t="s">
        <v>27046</v>
      </c>
      <c r="G8191" s="367" t="s">
        <v>27047</v>
      </c>
    </row>
    <row r="8192" spans="1:7" ht="22.5">
      <c r="A8192" s="366" t="str">
        <f t="shared" si="127"/>
        <v>SINAPI 73857/4</v>
      </c>
      <c r="B8192" s="367" t="s">
        <v>8324</v>
      </c>
      <c r="C8192" s="367" t="s">
        <v>27048</v>
      </c>
      <c r="D8192" s="368" t="s">
        <v>27049</v>
      </c>
      <c r="E8192" s="367" t="s">
        <v>8327</v>
      </c>
      <c r="F8192" s="367" t="s">
        <v>27050</v>
      </c>
      <c r="G8192" s="367" t="s">
        <v>27051</v>
      </c>
    </row>
    <row r="8193" spans="1:7" ht="22.5">
      <c r="A8193" s="366" t="str">
        <f t="shared" si="127"/>
        <v>SINAPI 73857/5</v>
      </c>
      <c r="B8193" s="367" t="s">
        <v>8324</v>
      </c>
      <c r="C8193" s="367" t="s">
        <v>27052</v>
      </c>
      <c r="D8193" s="368" t="s">
        <v>27053</v>
      </c>
      <c r="E8193" s="367" t="s">
        <v>8327</v>
      </c>
      <c r="F8193" s="367" t="s">
        <v>27054</v>
      </c>
      <c r="G8193" s="367" t="s">
        <v>27055</v>
      </c>
    </row>
    <row r="8194" spans="1:7" ht="22.5">
      <c r="A8194" s="366" t="str">
        <f t="shared" si="127"/>
        <v>SINAPI 73857/6</v>
      </c>
      <c r="B8194" s="367" t="s">
        <v>8324</v>
      </c>
      <c r="C8194" s="367" t="s">
        <v>27056</v>
      </c>
      <c r="D8194" s="368" t="s">
        <v>27057</v>
      </c>
      <c r="E8194" s="367" t="s">
        <v>8327</v>
      </c>
      <c r="F8194" s="367" t="s">
        <v>27058</v>
      </c>
      <c r="G8194" s="367" t="s">
        <v>27059</v>
      </c>
    </row>
    <row r="8195" spans="1:7" ht="22.5">
      <c r="A8195" s="366" t="str">
        <f t="shared" si="127"/>
        <v>SINAPI 73857/7</v>
      </c>
      <c r="B8195" s="367" t="s">
        <v>8324</v>
      </c>
      <c r="C8195" s="367" t="s">
        <v>27060</v>
      </c>
      <c r="D8195" s="368" t="s">
        <v>27061</v>
      </c>
      <c r="E8195" s="367" t="s">
        <v>8327</v>
      </c>
      <c r="F8195" s="367" t="s">
        <v>27062</v>
      </c>
      <c r="G8195" s="367" t="s">
        <v>27063</v>
      </c>
    </row>
    <row r="8196" spans="1:7" ht="22.5">
      <c r="A8196" s="366" t="str">
        <f t="shared" si="127"/>
        <v>SINAPI 73857/8</v>
      </c>
      <c r="B8196" s="367" t="s">
        <v>8324</v>
      </c>
      <c r="C8196" s="367" t="s">
        <v>27064</v>
      </c>
      <c r="D8196" s="368" t="s">
        <v>27065</v>
      </c>
      <c r="E8196" s="367" t="s">
        <v>8327</v>
      </c>
      <c r="F8196" s="367" t="s">
        <v>27066</v>
      </c>
      <c r="G8196" s="367" t="s">
        <v>27067</v>
      </c>
    </row>
    <row r="8197" spans="1:7" ht="22.5">
      <c r="A8197" s="366" t="str">
        <f t="shared" si="127"/>
        <v>SINAPI 73857/9</v>
      </c>
      <c r="B8197" s="367" t="s">
        <v>8324</v>
      </c>
      <c r="C8197" s="367" t="s">
        <v>27068</v>
      </c>
      <c r="D8197" s="368" t="s">
        <v>27069</v>
      </c>
      <c r="E8197" s="367" t="s">
        <v>8327</v>
      </c>
      <c r="F8197" s="367" t="s">
        <v>27070</v>
      </c>
      <c r="G8197" s="367" t="s">
        <v>27071</v>
      </c>
    </row>
    <row r="8198" spans="1:7" ht="22.5">
      <c r="A8198" s="366" t="str">
        <f t="shared" si="127"/>
        <v>SINAPI 73857/10</v>
      </c>
      <c r="B8198" s="367" t="s">
        <v>8324</v>
      </c>
      <c r="C8198" s="367" t="s">
        <v>27072</v>
      </c>
      <c r="D8198" s="368" t="s">
        <v>27073</v>
      </c>
      <c r="E8198" s="367" t="s">
        <v>8327</v>
      </c>
      <c r="F8198" s="367" t="s">
        <v>27074</v>
      </c>
      <c r="G8198" s="367" t="s">
        <v>27075</v>
      </c>
    </row>
    <row r="8199" spans="1:7" ht="22.5">
      <c r="A8199" s="366" t="str">
        <f t="shared" ref="A8199:A8262" si="128">CONCATENAR</f>
        <v>SINAPI 93128</v>
      </c>
      <c r="B8199" s="367" t="s">
        <v>8324</v>
      </c>
      <c r="C8199" s="367" t="s">
        <v>27076</v>
      </c>
      <c r="D8199" s="368" t="s">
        <v>27077</v>
      </c>
      <c r="E8199" s="367" t="s">
        <v>8327</v>
      </c>
      <c r="F8199" s="367" t="s">
        <v>10122</v>
      </c>
      <c r="G8199" s="367" t="s">
        <v>27078</v>
      </c>
    </row>
    <row r="8200" spans="1:7" ht="22.5">
      <c r="A8200" s="366" t="str">
        <f t="shared" si="128"/>
        <v>SINAPI 93137</v>
      </c>
      <c r="B8200" s="367" t="s">
        <v>8324</v>
      </c>
      <c r="C8200" s="367" t="s">
        <v>27079</v>
      </c>
      <c r="D8200" s="368" t="s">
        <v>27080</v>
      </c>
      <c r="E8200" s="367" t="s">
        <v>8327</v>
      </c>
      <c r="F8200" s="367" t="s">
        <v>27081</v>
      </c>
      <c r="G8200" s="367" t="s">
        <v>27082</v>
      </c>
    </row>
    <row r="8201" spans="1:7" ht="22.5">
      <c r="A8201" s="366" t="str">
        <f t="shared" si="128"/>
        <v>SINAPI 93138</v>
      </c>
      <c r="B8201" s="367" t="s">
        <v>8324</v>
      </c>
      <c r="C8201" s="367" t="s">
        <v>27083</v>
      </c>
      <c r="D8201" s="368" t="s">
        <v>27084</v>
      </c>
      <c r="E8201" s="367" t="s">
        <v>8327</v>
      </c>
      <c r="F8201" s="367" t="s">
        <v>27085</v>
      </c>
      <c r="G8201" s="367" t="s">
        <v>27086</v>
      </c>
    </row>
    <row r="8202" spans="1:7" ht="22.5">
      <c r="A8202" s="366" t="str">
        <f t="shared" si="128"/>
        <v>SINAPI 93139</v>
      </c>
      <c r="B8202" s="367" t="s">
        <v>8324</v>
      </c>
      <c r="C8202" s="367" t="s">
        <v>27087</v>
      </c>
      <c r="D8202" s="368" t="s">
        <v>27088</v>
      </c>
      <c r="E8202" s="367" t="s">
        <v>8327</v>
      </c>
      <c r="F8202" s="367" t="s">
        <v>27089</v>
      </c>
      <c r="G8202" s="367" t="s">
        <v>27090</v>
      </c>
    </row>
    <row r="8203" spans="1:7" ht="22.5">
      <c r="A8203" s="366" t="str">
        <f t="shared" si="128"/>
        <v>SINAPI 93140</v>
      </c>
      <c r="B8203" s="367" t="s">
        <v>8324</v>
      </c>
      <c r="C8203" s="367" t="s">
        <v>27091</v>
      </c>
      <c r="D8203" s="368" t="s">
        <v>27092</v>
      </c>
      <c r="E8203" s="367" t="s">
        <v>8327</v>
      </c>
      <c r="F8203" s="367" t="s">
        <v>27093</v>
      </c>
      <c r="G8203" s="367" t="s">
        <v>27094</v>
      </c>
    </row>
    <row r="8204" spans="1:7" ht="22.5">
      <c r="A8204" s="366" t="str">
        <f t="shared" si="128"/>
        <v>SINAPI 93141</v>
      </c>
      <c r="B8204" s="367" t="s">
        <v>8324</v>
      </c>
      <c r="C8204" s="367" t="s">
        <v>27095</v>
      </c>
      <c r="D8204" s="368" t="s">
        <v>27096</v>
      </c>
      <c r="E8204" s="367" t="s">
        <v>8327</v>
      </c>
      <c r="F8204" s="367" t="s">
        <v>27097</v>
      </c>
      <c r="G8204" s="367" t="s">
        <v>27098</v>
      </c>
    </row>
    <row r="8205" spans="1:7" ht="22.5">
      <c r="A8205" s="366" t="str">
        <f t="shared" si="128"/>
        <v>SINAPI 93142</v>
      </c>
      <c r="B8205" s="367" t="s">
        <v>8324</v>
      </c>
      <c r="C8205" s="367" t="s">
        <v>27099</v>
      </c>
      <c r="D8205" s="368" t="s">
        <v>27100</v>
      </c>
      <c r="E8205" s="367" t="s">
        <v>8327</v>
      </c>
      <c r="F8205" s="367" t="s">
        <v>27101</v>
      </c>
      <c r="G8205" s="367" t="s">
        <v>27102</v>
      </c>
    </row>
    <row r="8206" spans="1:7" ht="22.5">
      <c r="A8206" s="366" t="str">
        <f t="shared" si="128"/>
        <v>SINAPI 93143</v>
      </c>
      <c r="B8206" s="367" t="s">
        <v>8324</v>
      </c>
      <c r="C8206" s="367" t="s">
        <v>27103</v>
      </c>
      <c r="D8206" s="368" t="s">
        <v>27104</v>
      </c>
      <c r="E8206" s="367" t="s">
        <v>8327</v>
      </c>
      <c r="F8206" s="367" t="s">
        <v>27105</v>
      </c>
      <c r="G8206" s="367" t="s">
        <v>27106</v>
      </c>
    </row>
    <row r="8207" spans="1:7" ht="22.5">
      <c r="A8207" s="366" t="str">
        <f t="shared" si="128"/>
        <v>SINAPI 93144</v>
      </c>
      <c r="B8207" s="367" t="s">
        <v>8324</v>
      </c>
      <c r="C8207" s="367" t="s">
        <v>27107</v>
      </c>
      <c r="D8207" s="368" t="s">
        <v>27108</v>
      </c>
      <c r="E8207" s="367" t="s">
        <v>8327</v>
      </c>
      <c r="F8207" s="367" t="s">
        <v>27109</v>
      </c>
      <c r="G8207" s="367" t="s">
        <v>27110</v>
      </c>
    </row>
    <row r="8208" spans="1:7" ht="22.5">
      <c r="A8208" s="366" t="str">
        <f t="shared" si="128"/>
        <v>SINAPI 93145</v>
      </c>
      <c r="B8208" s="367" t="s">
        <v>8324</v>
      </c>
      <c r="C8208" s="367" t="s">
        <v>27111</v>
      </c>
      <c r="D8208" s="368" t="s">
        <v>27112</v>
      </c>
      <c r="E8208" s="367" t="s">
        <v>8327</v>
      </c>
      <c r="F8208" s="367" t="s">
        <v>27113</v>
      </c>
      <c r="G8208" s="367" t="s">
        <v>27114</v>
      </c>
    </row>
    <row r="8209" spans="1:7" ht="22.5">
      <c r="A8209" s="366" t="str">
        <f t="shared" si="128"/>
        <v>SINAPI 93146</v>
      </c>
      <c r="B8209" s="367" t="s">
        <v>8324</v>
      </c>
      <c r="C8209" s="367" t="s">
        <v>27115</v>
      </c>
      <c r="D8209" s="368" t="s">
        <v>27116</v>
      </c>
      <c r="E8209" s="367" t="s">
        <v>8327</v>
      </c>
      <c r="F8209" s="367" t="s">
        <v>27117</v>
      </c>
      <c r="G8209" s="367" t="s">
        <v>27118</v>
      </c>
    </row>
    <row r="8210" spans="1:7" ht="33.75">
      <c r="A8210" s="366" t="str">
        <f t="shared" si="128"/>
        <v>SINAPI 93147</v>
      </c>
      <c r="B8210" s="367" t="s">
        <v>8324</v>
      </c>
      <c r="C8210" s="367" t="s">
        <v>27119</v>
      </c>
      <c r="D8210" s="368" t="s">
        <v>27120</v>
      </c>
      <c r="E8210" s="367" t="s">
        <v>8327</v>
      </c>
      <c r="F8210" s="367" t="s">
        <v>27121</v>
      </c>
      <c r="G8210" s="367" t="s">
        <v>27122</v>
      </c>
    </row>
    <row r="8211" spans="1:7">
      <c r="A8211" s="366" t="str">
        <f t="shared" si="128"/>
        <v>SINAPI 96971</v>
      </c>
      <c r="B8211" s="367" t="s">
        <v>8324</v>
      </c>
      <c r="C8211" s="367" t="s">
        <v>27123</v>
      </c>
      <c r="D8211" s="368" t="s">
        <v>27124</v>
      </c>
      <c r="E8211" s="367" t="s">
        <v>8523</v>
      </c>
      <c r="F8211" s="367" t="s">
        <v>12148</v>
      </c>
      <c r="G8211" s="367" t="s">
        <v>12689</v>
      </c>
    </row>
    <row r="8212" spans="1:7">
      <c r="A8212" s="366" t="str">
        <f t="shared" si="128"/>
        <v>SINAPI 96972</v>
      </c>
      <c r="B8212" s="367" t="s">
        <v>8324</v>
      </c>
      <c r="C8212" s="367" t="s">
        <v>27125</v>
      </c>
      <c r="D8212" s="368" t="s">
        <v>27126</v>
      </c>
      <c r="E8212" s="367" t="s">
        <v>8523</v>
      </c>
      <c r="F8212" s="367" t="s">
        <v>27127</v>
      </c>
      <c r="G8212" s="367" t="s">
        <v>27128</v>
      </c>
    </row>
    <row r="8213" spans="1:7">
      <c r="A8213" s="366" t="str">
        <f t="shared" si="128"/>
        <v>SINAPI 96973</v>
      </c>
      <c r="B8213" s="367" t="s">
        <v>8324</v>
      </c>
      <c r="C8213" s="367" t="s">
        <v>27129</v>
      </c>
      <c r="D8213" s="368" t="s">
        <v>27130</v>
      </c>
      <c r="E8213" s="367" t="s">
        <v>8523</v>
      </c>
      <c r="F8213" s="367" t="s">
        <v>10418</v>
      </c>
      <c r="G8213" s="367" t="s">
        <v>27131</v>
      </c>
    </row>
    <row r="8214" spans="1:7">
      <c r="A8214" s="366" t="str">
        <f t="shared" si="128"/>
        <v>SINAPI 96974</v>
      </c>
      <c r="B8214" s="367" t="s">
        <v>8324</v>
      </c>
      <c r="C8214" s="367" t="s">
        <v>27132</v>
      </c>
      <c r="D8214" s="368" t="s">
        <v>27133</v>
      </c>
      <c r="E8214" s="367" t="s">
        <v>8523</v>
      </c>
      <c r="F8214" s="367" t="s">
        <v>27134</v>
      </c>
      <c r="G8214" s="367" t="s">
        <v>27135</v>
      </c>
    </row>
    <row r="8215" spans="1:7">
      <c r="A8215" s="366" t="str">
        <f t="shared" si="128"/>
        <v>SINAPI 96975</v>
      </c>
      <c r="B8215" s="367" t="s">
        <v>8324</v>
      </c>
      <c r="C8215" s="367" t="s">
        <v>27136</v>
      </c>
      <c r="D8215" s="368" t="s">
        <v>27137</v>
      </c>
      <c r="E8215" s="367" t="s">
        <v>8523</v>
      </c>
      <c r="F8215" s="367" t="s">
        <v>27138</v>
      </c>
      <c r="G8215" s="367" t="s">
        <v>27139</v>
      </c>
    </row>
    <row r="8216" spans="1:7">
      <c r="A8216" s="366" t="str">
        <f t="shared" si="128"/>
        <v>SINAPI 96976</v>
      </c>
      <c r="B8216" s="367" t="s">
        <v>8324</v>
      </c>
      <c r="C8216" s="367" t="s">
        <v>27140</v>
      </c>
      <c r="D8216" s="368" t="s">
        <v>27141</v>
      </c>
      <c r="E8216" s="367" t="s">
        <v>8523</v>
      </c>
      <c r="F8216" s="367" t="s">
        <v>27142</v>
      </c>
      <c r="G8216" s="367" t="s">
        <v>27143</v>
      </c>
    </row>
    <row r="8217" spans="1:7">
      <c r="A8217" s="366" t="str">
        <f t="shared" si="128"/>
        <v>SINAPI 96977</v>
      </c>
      <c r="B8217" s="367" t="s">
        <v>8324</v>
      </c>
      <c r="C8217" s="367" t="s">
        <v>27144</v>
      </c>
      <c r="D8217" s="368" t="s">
        <v>27145</v>
      </c>
      <c r="E8217" s="367" t="s">
        <v>8523</v>
      </c>
      <c r="F8217" s="367" t="s">
        <v>27146</v>
      </c>
      <c r="G8217" s="367" t="s">
        <v>26090</v>
      </c>
    </row>
    <row r="8218" spans="1:7">
      <c r="A8218" s="366" t="str">
        <f t="shared" si="128"/>
        <v>SINAPI 96978</v>
      </c>
      <c r="B8218" s="367" t="s">
        <v>8324</v>
      </c>
      <c r="C8218" s="367" t="s">
        <v>27147</v>
      </c>
      <c r="D8218" s="368" t="s">
        <v>27148</v>
      </c>
      <c r="E8218" s="367" t="s">
        <v>8523</v>
      </c>
      <c r="F8218" s="367" t="s">
        <v>19417</v>
      </c>
      <c r="G8218" s="367" t="s">
        <v>27149</v>
      </c>
    </row>
    <row r="8219" spans="1:7">
      <c r="A8219" s="366" t="str">
        <f t="shared" si="128"/>
        <v>SINAPI 96979</v>
      </c>
      <c r="B8219" s="367" t="s">
        <v>8324</v>
      </c>
      <c r="C8219" s="367" t="s">
        <v>27150</v>
      </c>
      <c r="D8219" s="368" t="s">
        <v>27151</v>
      </c>
      <c r="E8219" s="367" t="s">
        <v>8523</v>
      </c>
      <c r="F8219" s="367" t="s">
        <v>27152</v>
      </c>
      <c r="G8219" s="367" t="s">
        <v>27153</v>
      </c>
    </row>
    <row r="8220" spans="1:7">
      <c r="A8220" s="366" t="str">
        <f t="shared" si="128"/>
        <v>SINAPI 96984</v>
      </c>
      <c r="B8220" s="367" t="s">
        <v>8324</v>
      </c>
      <c r="C8220" s="367" t="s">
        <v>27154</v>
      </c>
      <c r="D8220" s="368" t="s">
        <v>27155</v>
      </c>
      <c r="E8220" s="367" t="s">
        <v>8327</v>
      </c>
      <c r="F8220" s="367" t="s">
        <v>27156</v>
      </c>
      <c r="G8220" s="367" t="s">
        <v>27157</v>
      </c>
    </row>
    <row r="8221" spans="1:7">
      <c r="A8221" s="366" t="str">
        <f t="shared" si="128"/>
        <v>SINAPI 96985</v>
      </c>
      <c r="B8221" s="367" t="s">
        <v>8324</v>
      </c>
      <c r="C8221" s="367" t="s">
        <v>27158</v>
      </c>
      <c r="D8221" s="368" t="s">
        <v>27159</v>
      </c>
      <c r="E8221" s="367" t="s">
        <v>8327</v>
      </c>
      <c r="F8221" s="367" t="s">
        <v>9283</v>
      </c>
      <c r="G8221" s="367" t="s">
        <v>27160</v>
      </c>
    </row>
    <row r="8222" spans="1:7">
      <c r="A8222" s="366" t="str">
        <f t="shared" si="128"/>
        <v>SINAPI 96986</v>
      </c>
      <c r="B8222" s="367" t="s">
        <v>8324</v>
      </c>
      <c r="C8222" s="367" t="s">
        <v>27161</v>
      </c>
      <c r="D8222" s="368" t="s">
        <v>27162</v>
      </c>
      <c r="E8222" s="367" t="s">
        <v>8327</v>
      </c>
      <c r="F8222" s="367" t="s">
        <v>27163</v>
      </c>
      <c r="G8222" s="367" t="s">
        <v>18500</v>
      </c>
    </row>
    <row r="8223" spans="1:7">
      <c r="A8223" s="366" t="str">
        <f t="shared" si="128"/>
        <v>SINAPI 96987</v>
      </c>
      <c r="B8223" s="367" t="s">
        <v>8324</v>
      </c>
      <c r="C8223" s="367" t="s">
        <v>27164</v>
      </c>
      <c r="D8223" s="368" t="s">
        <v>27165</v>
      </c>
      <c r="E8223" s="367" t="s">
        <v>8327</v>
      </c>
      <c r="F8223" s="367" t="s">
        <v>27166</v>
      </c>
      <c r="G8223" s="367" t="s">
        <v>27167</v>
      </c>
    </row>
    <row r="8224" spans="1:7">
      <c r="A8224" s="366" t="str">
        <f t="shared" si="128"/>
        <v>SINAPI 96988</v>
      </c>
      <c r="B8224" s="367" t="s">
        <v>8324</v>
      </c>
      <c r="C8224" s="367" t="s">
        <v>27168</v>
      </c>
      <c r="D8224" s="368" t="s">
        <v>27169</v>
      </c>
      <c r="E8224" s="367" t="s">
        <v>8327</v>
      </c>
      <c r="F8224" s="367" t="s">
        <v>27170</v>
      </c>
      <c r="G8224" s="367" t="s">
        <v>27171</v>
      </c>
    </row>
    <row r="8225" spans="1:7">
      <c r="A8225" s="366" t="str">
        <f t="shared" si="128"/>
        <v>SINAPI 96989</v>
      </c>
      <c r="B8225" s="367" t="s">
        <v>8324</v>
      </c>
      <c r="C8225" s="367" t="s">
        <v>27172</v>
      </c>
      <c r="D8225" s="368" t="s">
        <v>27173</v>
      </c>
      <c r="E8225" s="367" t="s">
        <v>8327</v>
      </c>
      <c r="F8225" s="367" t="s">
        <v>27174</v>
      </c>
      <c r="G8225" s="367" t="s">
        <v>27175</v>
      </c>
    </row>
    <row r="8226" spans="1:7">
      <c r="A8226" s="366" t="str">
        <f t="shared" si="128"/>
        <v>SINAPI 98463</v>
      </c>
      <c r="B8226" s="367" t="s">
        <v>8324</v>
      </c>
      <c r="C8226" s="367" t="s">
        <v>27176</v>
      </c>
      <c r="D8226" s="368" t="s">
        <v>27177</v>
      </c>
      <c r="E8226" s="367" t="s">
        <v>8327</v>
      </c>
      <c r="F8226" s="367" t="s">
        <v>16373</v>
      </c>
      <c r="G8226" s="367" t="s">
        <v>27178</v>
      </c>
    </row>
    <row r="8227" spans="1:7">
      <c r="A8227" s="366" t="str">
        <f t="shared" si="128"/>
        <v>SINAPI 88547</v>
      </c>
      <c r="B8227" s="367" t="s">
        <v>8324</v>
      </c>
      <c r="C8227" s="367" t="s">
        <v>27179</v>
      </c>
      <c r="D8227" s="368" t="s">
        <v>27180</v>
      </c>
      <c r="E8227" s="367" t="s">
        <v>8327</v>
      </c>
      <c r="F8227" s="367" t="s">
        <v>15744</v>
      </c>
      <c r="G8227" s="367" t="s">
        <v>27181</v>
      </c>
    </row>
    <row r="8228" spans="1:7" ht="33.75">
      <c r="A8228" s="366" t="str">
        <f t="shared" si="128"/>
        <v>SINAPI 72283</v>
      </c>
      <c r="B8228" s="367" t="s">
        <v>8324</v>
      </c>
      <c r="C8228" s="367" t="s">
        <v>27182</v>
      </c>
      <c r="D8228" s="368" t="s">
        <v>27183</v>
      </c>
      <c r="E8228" s="367" t="s">
        <v>8327</v>
      </c>
      <c r="F8228" s="367" t="s">
        <v>27184</v>
      </c>
      <c r="G8228" s="367" t="s">
        <v>27185</v>
      </c>
    </row>
    <row r="8229" spans="1:7">
      <c r="A8229" s="366" t="str">
        <f t="shared" si="128"/>
        <v>SINAPI 72287</v>
      </c>
      <c r="B8229" s="367" t="s">
        <v>8324</v>
      </c>
      <c r="C8229" s="367" t="s">
        <v>27186</v>
      </c>
      <c r="D8229" s="368" t="s">
        <v>27187</v>
      </c>
      <c r="E8229" s="367" t="s">
        <v>8327</v>
      </c>
      <c r="F8229" s="367" t="s">
        <v>27188</v>
      </c>
      <c r="G8229" s="367" t="s">
        <v>27189</v>
      </c>
    </row>
    <row r="8230" spans="1:7">
      <c r="A8230" s="366" t="str">
        <f t="shared" si="128"/>
        <v>SINAPI 72288</v>
      </c>
      <c r="B8230" s="367" t="s">
        <v>8324</v>
      </c>
      <c r="C8230" s="367" t="s">
        <v>27190</v>
      </c>
      <c r="D8230" s="368" t="s">
        <v>27191</v>
      </c>
      <c r="E8230" s="367" t="s">
        <v>8327</v>
      </c>
      <c r="F8230" s="367" t="s">
        <v>27192</v>
      </c>
      <c r="G8230" s="367" t="s">
        <v>27193</v>
      </c>
    </row>
    <row r="8231" spans="1:7">
      <c r="A8231" s="366" t="str">
        <f t="shared" si="128"/>
        <v>SINAPI 72553</v>
      </c>
      <c r="B8231" s="367" t="s">
        <v>8324</v>
      </c>
      <c r="C8231" s="367" t="s">
        <v>27194</v>
      </c>
      <c r="D8231" s="368" t="s">
        <v>27195</v>
      </c>
      <c r="E8231" s="367" t="s">
        <v>8327</v>
      </c>
      <c r="F8231" s="367" t="s">
        <v>27196</v>
      </c>
      <c r="G8231" s="367" t="s">
        <v>27197</v>
      </c>
    </row>
    <row r="8232" spans="1:7">
      <c r="A8232" s="366" t="str">
        <f t="shared" si="128"/>
        <v>SINAPI 72554</v>
      </c>
      <c r="B8232" s="367" t="s">
        <v>8324</v>
      </c>
      <c r="C8232" s="367" t="s">
        <v>27198</v>
      </c>
      <c r="D8232" s="368" t="s">
        <v>27199</v>
      </c>
      <c r="E8232" s="367" t="s">
        <v>8327</v>
      </c>
      <c r="F8232" s="367" t="s">
        <v>27200</v>
      </c>
      <c r="G8232" s="367" t="s">
        <v>27201</v>
      </c>
    </row>
    <row r="8233" spans="1:7">
      <c r="A8233" s="366" t="str">
        <f t="shared" si="128"/>
        <v>SINAPI 73775/1</v>
      </c>
      <c r="B8233" s="367" t="s">
        <v>8324</v>
      </c>
      <c r="C8233" s="367" t="s">
        <v>27202</v>
      </c>
      <c r="D8233" s="368" t="s">
        <v>27203</v>
      </c>
      <c r="E8233" s="367" t="s">
        <v>8327</v>
      </c>
      <c r="F8233" s="367" t="s">
        <v>27204</v>
      </c>
      <c r="G8233" s="367" t="s">
        <v>27205</v>
      </c>
    </row>
    <row r="8234" spans="1:7" ht="22.5">
      <c r="A8234" s="366" t="str">
        <f t="shared" si="128"/>
        <v>SINAPI 73775/2</v>
      </c>
      <c r="B8234" s="367" t="s">
        <v>8324</v>
      </c>
      <c r="C8234" s="367" t="s">
        <v>27206</v>
      </c>
      <c r="D8234" s="368" t="s">
        <v>27207</v>
      </c>
      <c r="E8234" s="367" t="s">
        <v>8327</v>
      </c>
      <c r="F8234" s="367" t="s">
        <v>27208</v>
      </c>
      <c r="G8234" s="367" t="s">
        <v>27209</v>
      </c>
    </row>
    <row r="8235" spans="1:7">
      <c r="A8235" s="366" t="str">
        <f t="shared" si="128"/>
        <v>SINAPI 83633</v>
      </c>
      <c r="B8235" s="367" t="s">
        <v>8324</v>
      </c>
      <c r="C8235" s="367" t="s">
        <v>27210</v>
      </c>
      <c r="D8235" s="368" t="s">
        <v>27211</v>
      </c>
      <c r="E8235" s="367" t="s">
        <v>8327</v>
      </c>
      <c r="F8235" s="367" t="s">
        <v>27212</v>
      </c>
      <c r="G8235" s="367" t="s">
        <v>27213</v>
      </c>
    </row>
    <row r="8236" spans="1:7">
      <c r="A8236" s="366" t="str">
        <f t="shared" si="128"/>
        <v>SINAPI 83634</v>
      </c>
      <c r="B8236" s="367" t="s">
        <v>8324</v>
      </c>
      <c r="C8236" s="367" t="s">
        <v>27214</v>
      </c>
      <c r="D8236" s="368" t="s">
        <v>27215</v>
      </c>
      <c r="E8236" s="367" t="s">
        <v>8327</v>
      </c>
      <c r="F8236" s="367" t="s">
        <v>27216</v>
      </c>
      <c r="G8236" s="367" t="s">
        <v>27217</v>
      </c>
    </row>
    <row r="8237" spans="1:7">
      <c r="A8237" s="366" t="str">
        <f t="shared" si="128"/>
        <v>SINAPI 83635</v>
      </c>
      <c r="B8237" s="367" t="s">
        <v>8324</v>
      </c>
      <c r="C8237" s="367" t="s">
        <v>27218</v>
      </c>
      <c r="D8237" s="368" t="s">
        <v>27219</v>
      </c>
      <c r="E8237" s="367" t="s">
        <v>8327</v>
      </c>
      <c r="F8237" s="367" t="s">
        <v>27220</v>
      </c>
      <c r="G8237" s="367" t="s">
        <v>27221</v>
      </c>
    </row>
    <row r="8238" spans="1:7" ht="33.75">
      <c r="A8238" s="366" t="str">
        <f t="shared" si="128"/>
        <v>SINAPI 96765</v>
      </c>
      <c r="B8238" s="367" t="s">
        <v>8324</v>
      </c>
      <c r="C8238" s="367" t="s">
        <v>27222</v>
      </c>
      <c r="D8238" s="368" t="s">
        <v>27223</v>
      </c>
      <c r="E8238" s="367" t="s">
        <v>8327</v>
      </c>
      <c r="F8238" s="367" t="s">
        <v>27224</v>
      </c>
      <c r="G8238" s="367" t="s">
        <v>27225</v>
      </c>
    </row>
    <row r="8239" spans="1:7" ht="22.5">
      <c r="A8239" s="366" t="str">
        <f t="shared" si="128"/>
        <v>SINAPI 73749/1</v>
      </c>
      <c r="B8239" s="367" t="s">
        <v>8324</v>
      </c>
      <c r="C8239" s="367" t="s">
        <v>27226</v>
      </c>
      <c r="D8239" s="368" t="s">
        <v>27227</v>
      </c>
      <c r="E8239" s="367" t="s">
        <v>8327</v>
      </c>
      <c r="F8239" s="367" t="s">
        <v>27228</v>
      </c>
      <c r="G8239" s="367" t="s">
        <v>27229</v>
      </c>
    </row>
    <row r="8240" spans="1:7" ht="22.5">
      <c r="A8240" s="366" t="str">
        <f t="shared" si="128"/>
        <v>SINAPI 73749/2</v>
      </c>
      <c r="B8240" s="367" t="s">
        <v>8324</v>
      </c>
      <c r="C8240" s="367" t="s">
        <v>27230</v>
      </c>
      <c r="D8240" s="368" t="s">
        <v>27231</v>
      </c>
      <c r="E8240" s="367" t="s">
        <v>8327</v>
      </c>
      <c r="F8240" s="367" t="s">
        <v>27232</v>
      </c>
      <c r="G8240" s="367" t="s">
        <v>27233</v>
      </c>
    </row>
    <row r="8241" spans="1:7" ht="22.5">
      <c r="A8241" s="366" t="str">
        <f t="shared" si="128"/>
        <v>SINAPI 73749/3</v>
      </c>
      <c r="B8241" s="367" t="s">
        <v>8324</v>
      </c>
      <c r="C8241" s="367" t="s">
        <v>27234</v>
      </c>
      <c r="D8241" s="368" t="s">
        <v>27235</v>
      </c>
      <c r="E8241" s="367" t="s">
        <v>8327</v>
      </c>
      <c r="F8241" s="367" t="s">
        <v>27236</v>
      </c>
      <c r="G8241" s="367" t="s">
        <v>27237</v>
      </c>
    </row>
    <row r="8242" spans="1:7">
      <c r="A8242" s="366" t="str">
        <f t="shared" si="128"/>
        <v>SINAPI 84796</v>
      </c>
      <c r="B8242" s="367" t="s">
        <v>8324</v>
      </c>
      <c r="C8242" s="367" t="s">
        <v>27238</v>
      </c>
      <c r="D8242" s="368" t="s">
        <v>27239</v>
      </c>
      <c r="E8242" s="367" t="s">
        <v>8327</v>
      </c>
      <c r="F8242" s="367" t="s">
        <v>27240</v>
      </c>
      <c r="G8242" s="367" t="s">
        <v>27241</v>
      </c>
    </row>
    <row r="8243" spans="1:7">
      <c r="A8243" s="366" t="str">
        <f t="shared" si="128"/>
        <v>SINAPI 84798</v>
      </c>
      <c r="B8243" s="367" t="s">
        <v>8324</v>
      </c>
      <c r="C8243" s="367" t="s">
        <v>27242</v>
      </c>
      <c r="D8243" s="368" t="s">
        <v>27243</v>
      </c>
      <c r="E8243" s="367" t="s">
        <v>8327</v>
      </c>
      <c r="F8243" s="367" t="s">
        <v>27244</v>
      </c>
      <c r="G8243" s="367" t="s">
        <v>27245</v>
      </c>
    </row>
    <row r="8244" spans="1:7" ht="22.5">
      <c r="A8244" s="366" t="str">
        <f t="shared" si="128"/>
        <v>SINAPI 98261</v>
      </c>
      <c r="B8244" s="367" t="s">
        <v>8324</v>
      </c>
      <c r="C8244" s="367" t="s">
        <v>27246</v>
      </c>
      <c r="D8244" s="368" t="s">
        <v>27247</v>
      </c>
      <c r="E8244" s="367" t="s">
        <v>8523</v>
      </c>
      <c r="F8244" s="367" t="s">
        <v>10694</v>
      </c>
      <c r="G8244" s="367" t="s">
        <v>14980</v>
      </c>
    </row>
    <row r="8245" spans="1:7" ht="22.5">
      <c r="A8245" s="366" t="str">
        <f t="shared" si="128"/>
        <v>SINAPI 98262</v>
      </c>
      <c r="B8245" s="367" t="s">
        <v>8324</v>
      </c>
      <c r="C8245" s="367" t="s">
        <v>27248</v>
      </c>
      <c r="D8245" s="368" t="s">
        <v>27249</v>
      </c>
      <c r="E8245" s="367" t="s">
        <v>8523</v>
      </c>
      <c r="F8245" s="367" t="s">
        <v>18154</v>
      </c>
      <c r="G8245" s="367" t="s">
        <v>9899</v>
      </c>
    </row>
    <row r="8246" spans="1:7" ht="22.5">
      <c r="A8246" s="366" t="str">
        <f t="shared" si="128"/>
        <v>SINAPI 98263</v>
      </c>
      <c r="B8246" s="367" t="s">
        <v>8324</v>
      </c>
      <c r="C8246" s="367" t="s">
        <v>27250</v>
      </c>
      <c r="D8246" s="368" t="s">
        <v>27251</v>
      </c>
      <c r="E8246" s="367" t="s">
        <v>8523</v>
      </c>
      <c r="F8246" s="367" t="s">
        <v>13086</v>
      </c>
      <c r="G8246" s="367" t="s">
        <v>25575</v>
      </c>
    </row>
    <row r="8247" spans="1:7" ht="22.5">
      <c r="A8247" s="366" t="str">
        <f t="shared" si="128"/>
        <v>SINAPI 98264</v>
      </c>
      <c r="B8247" s="367" t="s">
        <v>8324</v>
      </c>
      <c r="C8247" s="367" t="s">
        <v>27252</v>
      </c>
      <c r="D8247" s="368" t="s">
        <v>27253</v>
      </c>
      <c r="E8247" s="367" t="s">
        <v>8523</v>
      </c>
      <c r="F8247" s="367" t="s">
        <v>11798</v>
      </c>
      <c r="G8247" s="367" t="s">
        <v>10231</v>
      </c>
    </row>
    <row r="8248" spans="1:7" ht="22.5">
      <c r="A8248" s="366" t="str">
        <f t="shared" si="128"/>
        <v>SINAPI 98265</v>
      </c>
      <c r="B8248" s="367" t="s">
        <v>8324</v>
      </c>
      <c r="C8248" s="367" t="s">
        <v>27254</v>
      </c>
      <c r="D8248" s="368" t="s">
        <v>27255</v>
      </c>
      <c r="E8248" s="367" t="s">
        <v>8523</v>
      </c>
      <c r="F8248" s="367" t="s">
        <v>9018</v>
      </c>
      <c r="G8248" s="367" t="s">
        <v>9002</v>
      </c>
    </row>
    <row r="8249" spans="1:7" ht="22.5">
      <c r="A8249" s="366" t="str">
        <f t="shared" si="128"/>
        <v>SINAPI 98266</v>
      </c>
      <c r="B8249" s="367" t="s">
        <v>8324</v>
      </c>
      <c r="C8249" s="367" t="s">
        <v>27256</v>
      </c>
      <c r="D8249" s="368" t="s">
        <v>27257</v>
      </c>
      <c r="E8249" s="367" t="s">
        <v>8523</v>
      </c>
      <c r="F8249" s="367" t="s">
        <v>27258</v>
      </c>
      <c r="G8249" s="367" t="s">
        <v>27259</v>
      </c>
    </row>
    <row r="8250" spans="1:7" ht="22.5">
      <c r="A8250" s="366" t="str">
        <f t="shared" si="128"/>
        <v>SINAPI 98267</v>
      </c>
      <c r="B8250" s="367" t="s">
        <v>8324</v>
      </c>
      <c r="C8250" s="367" t="s">
        <v>27260</v>
      </c>
      <c r="D8250" s="368" t="s">
        <v>27261</v>
      </c>
      <c r="E8250" s="367" t="s">
        <v>8523</v>
      </c>
      <c r="F8250" s="367" t="s">
        <v>14125</v>
      </c>
      <c r="G8250" s="367" t="s">
        <v>9792</v>
      </c>
    </row>
    <row r="8251" spans="1:7" ht="22.5">
      <c r="A8251" s="366" t="str">
        <f t="shared" si="128"/>
        <v>SINAPI 98268</v>
      </c>
      <c r="B8251" s="367" t="s">
        <v>8324</v>
      </c>
      <c r="C8251" s="367" t="s">
        <v>27262</v>
      </c>
      <c r="D8251" s="368" t="s">
        <v>27263</v>
      </c>
      <c r="E8251" s="367" t="s">
        <v>8523</v>
      </c>
      <c r="F8251" s="367" t="s">
        <v>14421</v>
      </c>
      <c r="G8251" s="367" t="s">
        <v>27264</v>
      </c>
    </row>
    <row r="8252" spans="1:7" ht="22.5">
      <c r="A8252" s="366" t="str">
        <f t="shared" si="128"/>
        <v>SINAPI 98269</v>
      </c>
      <c r="B8252" s="367" t="s">
        <v>8324</v>
      </c>
      <c r="C8252" s="367" t="s">
        <v>27265</v>
      </c>
      <c r="D8252" s="368" t="s">
        <v>27266</v>
      </c>
      <c r="E8252" s="367" t="s">
        <v>8523</v>
      </c>
      <c r="F8252" s="367" t="s">
        <v>27267</v>
      </c>
      <c r="G8252" s="367" t="s">
        <v>27268</v>
      </c>
    </row>
    <row r="8253" spans="1:7" ht="22.5">
      <c r="A8253" s="366" t="str">
        <f t="shared" si="128"/>
        <v>SINAPI 98270</v>
      </c>
      <c r="B8253" s="367" t="s">
        <v>8324</v>
      </c>
      <c r="C8253" s="367" t="s">
        <v>27269</v>
      </c>
      <c r="D8253" s="368" t="s">
        <v>27270</v>
      </c>
      <c r="E8253" s="367" t="s">
        <v>8523</v>
      </c>
      <c r="F8253" s="367" t="s">
        <v>25241</v>
      </c>
      <c r="G8253" s="367" t="s">
        <v>18298</v>
      </c>
    </row>
    <row r="8254" spans="1:7" ht="22.5">
      <c r="A8254" s="366" t="str">
        <f t="shared" si="128"/>
        <v>SINAPI 98271</v>
      </c>
      <c r="B8254" s="367" t="s">
        <v>8324</v>
      </c>
      <c r="C8254" s="367" t="s">
        <v>27271</v>
      </c>
      <c r="D8254" s="368" t="s">
        <v>27272</v>
      </c>
      <c r="E8254" s="367" t="s">
        <v>8523</v>
      </c>
      <c r="F8254" s="367" t="s">
        <v>27273</v>
      </c>
      <c r="G8254" s="367" t="s">
        <v>27274</v>
      </c>
    </row>
    <row r="8255" spans="1:7" ht="22.5">
      <c r="A8255" s="366" t="str">
        <f t="shared" si="128"/>
        <v>SINAPI 98272</v>
      </c>
      <c r="B8255" s="367" t="s">
        <v>8324</v>
      </c>
      <c r="C8255" s="367" t="s">
        <v>27275</v>
      </c>
      <c r="D8255" s="368" t="s">
        <v>27276</v>
      </c>
      <c r="E8255" s="367" t="s">
        <v>8523</v>
      </c>
      <c r="F8255" s="367" t="s">
        <v>27277</v>
      </c>
      <c r="G8255" s="367" t="s">
        <v>8460</v>
      </c>
    </row>
    <row r="8256" spans="1:7" ht="22.5">
      <c r="A8256" s="366" t="str">
        <f t="shared" si="128"/>
        <v>SINAPI 98273</v>
      </c>
      <c r="B8256" s="367" t="s">
        <v>8324</v>
      </c>
      <c r="C8256" s="367" t="s">
        <v>27278</v>
      </c>
      <c r="D8256" s="368" t="s">
        <v>27279</v>
      </c>
      <c r="E8256" s="367" t="s">
        <v>8523</v>
      </c>
      <c r="F8256" s="367" t="s">
        <v>11882</v>
      </c>
      <c r="G8256" s="367" t="s">
        <v>8606</v>
      </c>
    </row>
    <row r="8257" spans="1:7" ht="22.5">
      <c r="A8257" s="366" t="str">
        <f t="shared" si="128"/>
        <v>SINAPI 98274</v>
      </c>
      <c r="B8257" s="367" t="s">
        <v>8324</v>
      </c>
      <c r="C8257" s="367" t="s">
        <v>27280</v>
      </c>
      <c r="D8257" s="368" t="s">
        <v>27281</v>
      </c>
      <c r="E8257" s="367" t="s">
        <v>8523</v>
      </c>
      <c r="F8257" s="367" t="s">
        <v>8659</v>
      </c>
      <c r="G8257" s="367" t="s">
        <v>14984</v>
      </c>
    </row>
    <row r="8258" spans="1:7" ht="22.5">
      <c r="A8258" s="366" t="str">
        <f t="shared" si="128"/>
        <v>SINAPI 98275</v>
      </c>
      <c r="B8258" s="367" t="s">
        <v>8324</v>
      </c>
      <c r="C8258" s="367" t="s">
        <v>27282</v>
      </c>
      <c r="D8258" s="368" t="s">
        <v>27283</v>
      </c>
      <c r="E8258" s="367" t="s">
        <v>8523</v>
      </c>
      <c r="F8258" s="367" t="s">
        <v>9243</v>
      </c>
      <c r="G8258" s="367" t="s">
        <v>11416</v>
      </c>
    </row>
    <row r="8259" spans="1:7">
      <c r="A8259" s="366" t="str">
        <f t="shared" si="128"/>
        <v>SINAPI 98276</v>
      </c>
      <c r="B8259" s="367" t="s">
        <v>8324</v>
      </c>
      <c r="C8259" s="367" t="s">
        <v>27284</v>
      </c>
      <c r="D8259" s="368" t="s">
        <v>27285</v>
      </c>
      <c r="E8259" s="367" t="s">
        <v>8523</v>
      </c>
      <c r="F8259" s="367" t="s">
        <v>14956</v>
      </c>
      <c r="G8259" s="367" t="s">
        <v>25738</v>
      </c>
    </row>
    <row r="8260" spans="1:7">
      <c r="A8260" s="366" t="str">
        <f t="shared" si="128"/>
        <v>SINAPI 98277</v>
      </c>
      <c r="B8260" s="367" t="s">
        <v>8324</v>
      </c>
      <c r="C8260" s="367" t="s">
        <v>27286</v>
      </c>
      <c r="D8260" s="368" t="s">
        <v>27287</v>
      </c>
      <c r="E8260" s="367" t="s">
        <v>8523</v>
      </c>
      <c r="F8260" s="367" t="s">
        <v>27288</v>
      </c>
      <c r="G8260" s="367" t="s">
        <v>9787</v>
      </c>
    </row>
    <row r="8261" spans="1:7">
      <c r="A8261" s="366" t="str">
        <f t="shared" si="128"/>
        <v>SINAPI 98278</v>
      </c>
      <c r="B8261" s="367" t="s">
        <v>8324</v>
      </c>
      <c r="C8261" s="367" t="s">
        <v>27289</v>
      </c>
      <c r="D8261" s="368" t="s">
        <v>27290</v>
      </c>
      <c r="E8261" s="367" t="s">
        <v>8523</v>
      </c>
      <c r="F8261" s="367" t="s">
        <v>9506</v>
      </c>
      <c r="G8261" s="367" t="s">
        <v>27291</v>
      </c>
    </row>
    <row r="8262" spans="1:7">
      <c r="A8262" s="366" t="str">
        <f t="shared" si="128"/>
        <v>SINAPI 98279</v>
      </c>
      <c r="B8262" s="367" t="s">
        <v>8324</v>
      </c>
      <c r="C8262" s="367" t="s">
        <v>27292</v>
      </c>
      <c r="D8262" s="368" t="s">
        <v>27293</v>
      </c>
      <c r="E8262" s="367" t="s">
        <v>8523</v>
      </c>
      <c r="F8262" s="367" t="s">
        <v>17979</v>
      </c>
      <c r="G8262" s="367" t="s">
        <v>27294</v>
      </c>
    </row>
    <row r="8263" spans="1:7" ht="22.5">
      <c r="A8263" s="366" t="str">
        <f t="shared" ref="A8263:A8326" si="129">CONCATENAR</f>
        <v>SINAPI 98280</v>
      </c>
      <c r="B8263" s="367" t="s">
        <v>8324</v>
      </c>
      <c r="C8263" s="367" t="s">
        <v>27295</v>
      </c>
      <c r="D8263" s="368" t="s">
        <v>27296</v>
      </c>
      <c r="E8263" s="367" t="s">
        <v>8523</v>
      </c>
      <c r="F8263" s="367" t="s">
        <v>24635</v>
      </c>
      <c r="G8263" s="367" t="s">
        <v>8720</v>
      </c>
    </row>
    <row r="8264" spans="1:7" ht="22.5">
      <c r="A8264" s="366" t="str">
        <f t="shared" si="129"/>
        <v>SINAPI 98281</v>
      </c>
      <c r="B8264" s="367" t="s">
        <v>8324</v>
      </c>
      <c r="C8264" s="367" t="s">
        <v>27297</v>
      </c>
      <c r="D8264" s="368" t="s">
        <v>27298</v>
      </c>
      <c r="E8264" s="367" t="s">
        <v>8523</v>
      </c>
      <c r="F8264" s="367" t="s">
        <v>16248</v>
      </c>
      <c r="G8264" s="367" t="s">
        <v>14224</v>
      </c>
    </row>
    <row r="8265" spans="1:7" ht="22.5">
      <c r="A8265" s="366" t="str">
        <f t="shared" si="129"/>
        <v>SINAPI 98282</v>
      </c>
      <c r="B8265" s="367" t="s">
        <v>8324</v>
      </c>
      <c r="C8265" s="367" t="s">
        <v>27299</v>
      </c>
      <c r="D8265" s="368" t="s">
        <v>27300</v>
      </c>
      <c r="E8265" s="367" t="s">
        <v>8523</v>
      </c>
      <c r="F8265" s="367" t="s">
        <v>16191</v>
      </c>
      <c r="G8265" s="367" t="s">
        <v>13875</v>
      </c>
    </row>
    <row r="8266" spans="1:7" ht="22.5">
      <c r="A8266" s="366" t="str">
        <f t="shared" si="129"/>
        <v>SINAPI 98283</v>
      </c>
      <c r="B8266" s="367" t="s">
        <v>8324</v>
      </c>
      <c r="C8266" s="367" t="s">
        <v>27301</v>
      </c>
      <c r="D8266" s="368" t="s">
        <v>27302</v>
      </c>
      <c r="E8266" s="367" t="s">
        <v>8523</v>
      </c>
      <c r="F8266" s="367" t="s">
        <v>11659</v>
      </c>
      <c r="G8266" s="367" t="s">
        <v>25603</v>
      </c>
    </row>
    <row r="8267" spans="1:7" ht="22.5">
      <c r="A8267" s="366" t="str">
        <f t="shared" si="129"/>
        <v>SINAPI 98284</v>
      </c>
      <c r="B8267" s="367" t="s">
        <v>8324</v>
      </c>
      <c r="C8267" s="367" t="s">
        <v>27303</v>
      </c>
      <c r="D8267" s="368" t="s">
        <v>27304</v>
      </c>
      <c r="E8267" s="367" t="s">
        <v>8523</v>
      </c>
      <c r="F8267" s="367" t="s">
        <v>24705</v>
      </c>
      <c r="G8267" s="367" t="s">
        <v>10766</v>
      </c>
    </row>
    <row r="8268" spans="1:7" ht="22.5">
      <c r="A8268" s="366" t="str">
        <f t="shared" si="129"/>
        <v>SINAPI 98285</v>
      </c>
      <c r="B8268" s="367" t="s">
        <v>8324</v>
      </c>
      <c r="C8268" s="367" t="s">
        <v>27305</v>
      </c>
      <c r="D8268" s="368" t="s">
        <v>27306</v>
      </c>
      <c r="E8268" s="367" t="s">
        <v>8523</v>
      </c>
      <c r="F8268" s="367" t="s">
        <v>27307</v>
      </c>
      <c r="G8268" s="367" t="s">
        <v>14371</v>
      </c>
    </row>
    <row r="8269" spans="1:7" ht="22.5">
      <c r="A8269" s="366" t="str">
        <f t="shared" si="129"/>
        <v>SINAPI 98286</v>
      </c>
      <c r="B8269" s="367" t="s">
        <v>8324</v>
      </c>
      <c r="C8269" s="367" t="s">
        <v>27308</v>
      </c>
      <c r="D8269" s="368" t="s">
        <v>27309</v>
      </c>
      <c r="E8269" s="367" t="s">
        <v>8523</v>
      </c>
      <c r="F8269" s="367" t="s">
        <v>12451</v>
      </c>
      <c r="G8269" s="367" t="s">
        <v>27310</v>
      </c>
    </row>
    <row r="8270" spans="1:7" ht="22.5">
      <c r="A8270" s="366" t="str">
        <f t="shared" si="129"/>
        <v>SINAPI 98287</v>
      </c>
      <c r="B8270" s="367" t="s">
        <v>8324</v>
      </c>
      <c r="C8270" s="367" t="s">
        <v>27311</v>
      </c>
      <c r="D8270" s="368" t="s">
        <v>27312</v>
      </c>
      <c r="E8270" s="367" t="s">
        <v>8523</v>
      </c>
      <c r="F8270" s="367" t="s">
        <v>8355</v>
      </c>
      <c r="G8270" s="367" t="s">
        <v>18276</v>
      </c>
    </row>
    <row r="8271" spans="1:7" ht="22.5">
      <c r="A8271" s="366" t="str">
        <f t="shared" si="129"/>
        <v>SINAPI 98288</v>
      </c>
      <c r="B8271" s="367" t="s">
        <v>8324</v>
      </c>
      <c r="C8271" s="367" t="s">
        <v>27313</v>
      </c>
      <c r="D8271" s="368" t="s">
        <v>27314</v>
      </c>
      <c r="E8271" s="367" t="s">
        <v>8523</v>
      </c>
      <c r="F8271" s="367" t="s">
        <v>8592</v>
      </c>
      <c r="G8271" s="367" t="s">
        <v>9630</v>
      </c>
    </row>
    <row r="8272" spans="1:7" ht="22.5">
      <c r="A8272" s="366" t="str">
        <f t="shared" si="129"/>
        <v>SINAPI 98289</v>
      </c>
      <c r="B8272" s="367" t="s">
        <v>8324</v>
      </c>
      <c r="C8272" s="367" t="s">
        <v>27315</v>
      </c>
      <c r="D8272" s="368" t="s">
        <v>27316</v>
      </c>
      <c r="E8272" s="367" t="s">
        <v>8523</v>
      </c>
      <c r="F8272" s="367" t="s">
        <v>9004</v>
      </c>
      <c r="G8272" s="367" t="s">
        <v>9634</v>
      </c>
    </row>
    <row r="8273" spans="1:7" ht="22.5">
      <c r="A8273" s="366" t="str">
        <f t="shared" si="129"/>
        <v>SINAPI 98290</v>
      </c>
      <c r="B8273" s="367" t="s">
        <v>8324</v>
      </c>
      <c r="C8273" s="367" t="s">
        <v>27317</v>
      </c>
      <c r="D8273" s="368" t="s">
        <v>27318</v>
      </c>
      <c r="E8273" s="367" t="s">
        <v>8523</v>
      </c>
      <c r="F8273" s="367" t="s">
        <v>12654</v>
      </c>
      <c r="G8273" s="367" t="s">
        <v>13660</v>
      </c>
    </row>
    <row r="8274" spans="1:7" ht="22.5">
      <c r="A8274" s="366" t="str">
        <f t="shared" si="129"/>
        <v>SINAPI 98291</v>
      </c>
      <c r="B8274" s="367" t="s">
        <v>8324</v>
      </c>
      <c r="C8274" s="367" t="s">
        <v>27319</v>
      </c>
      <c r="D8274" s="368" t="s">
        <v>27320</v>
      </c>
      <c r="E8274" s="367" t="s">
        <v>8523</v>
      </c>
      <c r="F8274" s="367" t="s">
        <v>9852</v>
      </c>
      <c r="G8274" s="367" t="s">
        <v>8718</v>
      </c>
    </row>
    <row r="8275" spans="1:7" ht="22.5">
      <c r="A8275" s="366" t="str">
        <f t="shared" si="129"/>
        <v>SINAPI 98292</v>
      </c>
      <c r="B8275" s="367" t="s">
        <v>8324</v>
      </c>
      <c r="C8275" s="367" t="s">
        <v>27321</v>
      </c>
      <c r="D8275" s="368" t="s">
        <v>27322</v>
      </c>
      <c r="E8275" s="367" t="s">
        <v>8523</v>
      </c>
      <c r="F8275" s="367" t="s">
        <v>11240</v>
      </c>
      <c r="G8275" s="367" t="s">
        <v>27323</v>
      </c>
    </row>
    <row r="8276" spans="1:7" ht="22.5">
      <c r="A8276" s="366" t="str">
        <f t="shared" si="129"/>
        <v>SINAPI 98293</v>
      </c>
      <c r="B8276" s="367" t="s">
        <v>8324</v>
      </c>
      <c r="C8276" s="367" t="s">
        <v>27324</v>
      </c>
      <c r="D8276" s="368" t="s">
        <v>27325</v>
      </c>
      <c r="E8276" s="367" t="s">
        <v>8523</v>
      </c>
      <c r="F8276" s="367" t="s">
        <v>10752</v>
      </c>
      <c r="G8276" s="367" t="s">
        <v>15207</v>
      </c>
    </row>
    <row r="8277" spans="1:7" ht="22.5">
      <c r="A8277" s="366" t="str">
        <f t="shared" si="129"/>
        <v>SINAPI 98400</v>
      </c>
      <c r="B8277" s="367" t="s">
        <v>8324</v>
      </c>
      <c r="C8277" s="367" t="s">
        <v>27326</v>
      </c>
      <c r="D8277" s="368" t="s">
        <v>27327</v>
      </c>
      <c r="E8277" s="367" t="s">
        <v>8523</v>
      </c>
      <c r="F8277" s="367" t="s">
        <v>18345</v>
      </c>
      <c r="G8277" s="367" t="s">
        <v>18637</v>
      </c>
    </row>
    <row r="8278" spans="1:7" ht="22.5">
      <c r="A8278" s="366" t="str">
        <f t="shared" si="129"/>
        <v>SINAPI 98401</v>
      </c>
      <c r="B8278" s="367" t="s">
        <v>8324</v>
      </c>
      <c r="C8278" s="367" t="s">
        <v>27328</v>
      </c>
      <c r="D8278" s="368" t="s">
        <v>27329</v>
      </c>
      <c r="E8278" s="367" t="s">
        <v>8523</v>
      </c>
      <c r="F8278" s="367" t="s">
        <v>27330</v>
      </c>
      <c r="G8278" s="367" t="s">
        <v>27331</v>
      </c>
    </row>
    <row r="8279" spans="1:7" ht="22.5">
      <c r="A8279" s="366" t="str">
        <f t="shared" si="129"/>
        <v>SINAPI 98402</v>
      </c>
      <c r="B8279" s="367" t="s">
        <v>8324</v>
      </c>
      <c r="C8279" s="367" t="s">
        <v>27332</v>
      </c>
      <c r="D8279" s="368" t="s">
        <v>27333</v>
      </c>
      <c r="E8279" s="367" t="s">
        <v>8523</v>
      </c>
      <c r="F8279" s="367" t="s">
        <v>12600</v>
      </c>
      <c r="G8279" s="367" t="s">
        <v>27334</v>
      </c>
    </row>
    <row r="8280" spans="1:7">
      <c r="A8280" s="366" t="str">
        <f t="shared" si="129"/>
        <v>SINAPI 100556</v>
      </c>
      <c r="B8280" s="367" t="s">
        <v>8324</v>
      </c>
      <c r="C8280" s="367" t="s">
        <v>27335</v>
      </c>
      <c r="D8280" s="368" t="s">
        <v>27336</v>
      </c>
      <c r="E8280" s="367" t="s">
        <v>8327</v>
      </c>
      <c r="F8280" s="367" t="s">
        <v>27337</v>
      </c>
      <c r="G8280" s="367" t="s">
        <v>27338</v>
      </c>
    </row>
    <row r="8281" spans="1:7">
      <c r="A8281" s="366" t="str">
        <f t="shared" si="129"/>
        <v>SINAPI 100557</v>
      </c>
      <c r="B8281" s="367" t="s">
        <v>8324</v>
      </c>
      <c r="C8281" s="367" t="s">
        <v>27339</v>
      </c>
      <c r="D8281" s="368" t="s">
        <v>27340</v>
      </c>
      <c r="E8281" s="367" t="s">
        <v>8327</v>
      </c>
      <c r="F8281" s="367" t="s">
        <v>27341</v>
      </c>
      <c r="G8281" s="367" t="s">
        <v>27342</v>
      </c>
    </row>
    <row r="8282" spans="1:7" ht="22.5">
      <c r="A8282" s="366" t="str">
        <f t="shared" si="129"/>
        <v>SINAPI 100560</v>
      </c>
      <c r="B8282" s="367" t="s">
        <v>8324</v>
      </c>
      <c r="C8282" s="367" t="s">
        <v>27343</v>
      </c>
      <c r="D8282" s="368" t="s">
        <v>27344</v>
      </c>
      <c r="E8282" s="367" t="s">
        <v>8327</v>
      </c>
      <c r="F8282" s="367" t="s">
        <v>27345</v>
      </c>
      <c r="G8282" s="367" t="s">
        <v>27346</v>
      </c>
    </row>
    <row r="8283" spans="1:7" ht="22.5">
      <c r="A8283" s="366" t="str">
        <f t="shared" si="129"/>
        <v>SINAPI 100561</v>
      </c>
      <c r="B8283" s="367" t="s">
        <v>8324</v>
      </c>
      <c r="C8283" s="367" t="s">
        <v>27347</v>
      </c>
      <c r="D8283" s="368" t="s">
        <v>27348</v>
      </c>
      <c r="E8283" s="367" t="s">
        <v>8327</v>
      </c>
      <c r="F8283" s="367" t="s">
        <v>27349</v>
      </c>
      <c r="G8283" s="367" t="s">
        <v>27350</v>
      </c>
    </row>
    <row r="8284" spans="1:7" ht="22.5">
      <c r="A8284" s="366" t="str">
        <f t="shared" si="129"/>
        <v>SINAPI 100562</v>
      </c>
      <c r="B8284" s="367" t="s">
        <v>8324</v>
      </c>
      <c r="C8284" s="367" t="s">
        <v>27351</v>
      </c>
      <c r="D8284" s="368" t="s">
        <v>27352</v>
      </c>
      <c r="E8284" s="367" t="s">
        <v>8327</v>
      </c>
      <c r="F8284" s="367" t="s">
        <v>27353</v>
      </c>
      <c r="G8284" s="367" t="s">
        <v>27354</v>
      </c>
    </row>
    <row r="8285" spans="1:7" ht="22.5">
      <c r="A8285" s="366" t="str">
        <f t="shared" si="129"/>
        <v>SINAPI 100563</v>
      </c>
      <c r="B8285" s="367" t="s">
        <v>8324</v>
      </c>
      <c r="C8285" s="367" t="s">
        <v>27355</v>
      </c>
      <c r="D8285" s="368" t="s">
        <v>27356</v>
      </c>
      <c r="E8285" s="367" t="s">
        <v>8327</v>
      </c>
      <c r="F8285" s="367" t="s">
        <v>27357</v>
      </c>
      <c r="G8285" s="367" t="s">
        <v>27358</v>
      </c>
    </row>
    <row r="8286" spans="1:7">
      <c r="A8286" s="366" t="str">
        <f t="shared" si="129"/>
        <v>SINAPI 98397</v>
      </c>
      <c r="B8286" s="367" t="s">
        <v>8324</v>
      </c>
      <c r="C8286" s="367" t="s">
        <v>27359</v>
      </c>
      <c r="D8286" s="368" t="s">
        <v>27360</v>
      </c>
      <c r="E8286" s="367" t="s">
        <v>8464</v>
      </c>
      <c r="F8286" s="367" t="s">
        <v>27361</v>
      </c>
      <c r="G8286" s="367" t="s">
        <v>14621</v>
      </c>
    </row>
    <row r="8287" spans="1:7" ht="22.5">
      <c r="A8287" s="366" t="str">
        <f t="shared" si="129"/>
        <v>SINAPI 74003/1</v>
      </c>
      <c r="B8287" s="367" t="s">
        <v>8324</v>
      </c>
      <c r="C8287" s="367" t="s">
        <v>27362</v>
      </c>
      <c r="D8287" s="368" t="s">
        <v>27363</v>
      </c>
      <c r="E8287" s="367" t="s">
        <v>8327</v>
      </c>
      <c r="F8287" s="367" t="s">
        <v>27364</v>
      </c>
      <c r="G8287" s="367" t="s">
        <v>27365</v>
      </c>
    </row>
    <row r="8288" spans="1:7">
      <c r="A8288" s="366" t="str">
        <f t="shared" si="129"/>
        <v>SINAPI 85120</v>
      </c>
      <c r="B8288" s="367" t="s">
        <v>8324</v>
      </c>
      <c r="C8288" s="367" t="s">
        <v>27366</v>
      </c>
      <c r="D8288" s="368" t="s">
        <v>27367</v>
      </c>
      <c r="E8288" s="367" t="s">
        <v>8327</v>
      </c>
      <c r="F8288" s="367" t="s">
        <v>27368</v>
      </c>
      <c r="G8288" s="367" t="s">
        <v>27369</v>
      </c>
    </row>
    <row r="8289" spans="1:7">
      <c r="A8289" s="366" t="str">
        <f t="shared" si="129"/>
        <v>SINAPI 83486</v>
      </c>
      <c r="B8289" s="367" t="s">
        <v>8324</v>
      </c>
      <c r="C8289" s="367" t="s">
        <v>27370</v>
      </c>
      <c r="D8289" s="368" t="s">
        <v>27371</v>
      </c>
      <c r="E8289" s="367" t="s">
        <v>8327</v>
      </c>
      <c r="F8289" s="367" t="s">
        <v>27372</v>
      </c>
      <c r="G8289" s="367" t="s">
        <v>27373</v>
      </c>
    </row>
    <row r="8290" spans="1:7" ht="22.5">
      <c r="A8290" s="366" t="str">
        <f t="shared" si="129"/>
        <v>SINAPI 83643</v>
      </c>
      <c r="B8290" s="367" t="s">
        <v>8324</v>
      </c>
      <c r="C8290" s="367" t="s">
        <v>27374</v>
      </c>
      <c r="D8290" s="368" t="s">
        <v>27375</v>
      </c>
      <c r="E8290" s="367" t="s">
        <v>8327</v>
      </c>
      <c r="F8290" s="367" t="s">
        <v>27376</v>
      </c>
      <c r="G8290" s="367" t="s">
        <v>27377</v>
      </c>
    </row>
    <row r="8291" spans="1:7">
      <c r="A8291" s="366" t="str">
        <f t="shared" si="129"/>
        <v>SINAPI 83644</v>
      </c>
      <c r="B8291" s="367" t="s">
        <v>8324</v>
      </c>
      <c r="C8291" s="367" t="s">
        <v>27378</v>
      </c>
      <c r="D8291" s="368" t="s">
        <v>27379</v>
      </c>
      <c r="E8291" s="367" t="s">
        <v>8327</v>
      </c>
      <c r="F8291" s="367" t="s">
        <v>27380</v>
      </c>
      <c r="G8291" s="367" t="s">
        <v>27381</v>
      </c>
    </row>
    <row r="8292" spans="1:7">
      <c r="A8292" s="366" t="str">
        <f t="shared" si="129"/>
        <v>SINAPI 83645</v>
      </c>
      <c r="B8292" s="367" t="s">
        <v>8324</v>
      </c>
      <c r="C8292" s="367" t="s">
        <v>27382</v>
      </c>
      <c r="D8292" s="368" t="s">
        <v>27383</v>
      </c>
      <c r="E8292" s="367" t="s">
        <v>8327</v>
      </c>
      <c r="F8292" s="367" t="s">
        <v>27384</v>
      </c>
      <c r="G8292" s="367" t="s">
        <v>27385</v>
      </c>
    </row>
    <row r="8293" spans="1:7">
      <c r="A8293" s="366" t="str">
        <f t="shared" si="129"/>
        <v>SINAPI 83646</v>
      </c>
      <c r="B8293" s="367" t="s">
        <v>8324</v>
      </c>
      <c r="C8293" s="367" t="s">
        <v>27386</v>
      </c>
      <c r="D8293" s="368" t="s">
        <v>27387</v>
      </c>
      <c r="E8293" s="367" t="s">
        <v>8327</v>
      </c>
      <c r="F8293" s="367" t="s">
        <v>27388</v>
      </c>
      <c r="G8293" s="367" t="s">
        <v>27389</v>
      </c>
    </row>
    <row r="8294" spans="1:7">
      <c r="A8294" s="366" t="str">
        <f t="shared" si="129"/>
        <v>SINAPI 83647</v>
      </c>
      <c r="B8294" s="367" t="s">
        <v>8324</v>
      </c>
      <c r="C8294" s="367" t="s">
        <v>27390</v>
      </c>
      <c r="D8294" s="368" t="s">
        <v>27391</v>
      </c>
      <c r="E8294" s="367" t="s">
        <v>8327</v>
      </c>
      <c r="F8294" s="367" t="s">
        <v>27392</v>
      </c>
      <c r="G8294" s="367" t="s">
        <v>27393</v>
      </c>
    </row>
    <row r="8295" spans="1:7">
      <c r="A8295" s="366" t="str">
        <f t="shared" si="129"/>
        <v>SINAPI 83648</v>
      </c>
      <c r="B8295" s="367" t="s">
        <v>8324</v>
      </c>
      <c r="C8295" s="367" t="s">
        <v>27394</v>
      </c>
      <c r="D8295" s="368" t="s">
        <v>27395</v>
      </c>
      <c r="E8295" s="367" t="s">
        <v>8327</v>
      </c>
      <c r="F8295" s="367" t="s">
        <v>27396</v>
      </c>
      <c r="G8295" s="367" t="s">
        <v>27397</v>
      </c>
    </row>
    <row r="8296" spans="1:7">
      <c r="A8296" s="366" t="str">
        <f t="shared" si="129"/>
        <v>SINAPI 83649</v>
      </c>
      <c r="B8296" s="367" t="s">
        <v>8324</v>
      </c>
      <c r="C8296" s="367" t="s">
        <v>27398</v>
      </c>
      <c r="D8296" s="368" t="s">
        <v>27399</v>
      </c>
      <c r="E8296" s="367" t="s">
        <v>8327</v>
      </c>
      <c r="F8296" s="367" t="s">
        <v>27400</v>
      </c>
      <c r="G8296" s="367" t="s">
        <v>27401</v>
      </c>
    </row>
    <row r="8297" spans="1:7">
      <c r="A8297" s="366" t="str">
        <f t="shared" si="129"/>
        <v>SINAPI 83650</v>
      </c>
      <c r="B8297" s="367" t="s">
        <v>8324</v>
      </c>
      <c r="C8297" s="367" t="s">
        <v>27402</v>
      </c>
      <c r="D8297" s="368" t="s">
        <v>27403</v>
      </c>
      <c r="E8297" s="367" t="s">
        <v>8327</v>
      </c>
      <c r="F8297" s="367" t="s">
        <v>27404</v>
      </c>
      <c r="G8297" s="367" t="s">
        <v>27405</v>
      </c>
    </row>
    <row r="8298" spans="1:7" ht="22.5">
      <c r="A8298" s="366" t="str">
        <f t="shared" si="129"/>
        <v>SINAPI 98294</v>
      </c>
      <c r="B8298" s="367" t="s">
        <v>8324</v>
      </c>
      <c r="C8298" s="367" t="s">
        <v>27406</v>
      </c>
      <c r="D8298" s="368" t="s">
        <v>27407</v>
      </c>
      <c r="E8298" s="367" t="s">
        <v>8523</v>
      </c>
      <c r="F8298" s="367" t="s">
        <v>8612</v>
      </c>
      <c r="G8298" s="367" t="s">
        <v>8579</v>
      </c>
    </row>
    <row r="8299" spans="1:7" ht="22.5">
      <c r="A8299" s="366" t="str">
        <f t="shared" si="129"/>
        <v>SINAPI 98295</v>
      </c>
      <c r="B8299" s="367" t="s">
        <v>8324</v>
      </c>
      <c r="C8299" s="367" t="s">
        <v>27408</v>
      </c>
      <c r="D8299" s="368" t="s">
        <v>27409</v>
      </c>
      <c r="E8299" s="367" t="s">
        <v>8523</v>
      </c>
      <c r="F8299" s="367" t="s">
        <v>27410</v>
      </c>
      <c r="G8299" s="367" t="s">
        <v>18276</v>
      </c>
    </row>
    <row r="8300" spans="1:7" ht="22.5">
      <c r="A8300" s="366" t="str">
        <f t="shared" si="129"/>
        <v>SINAPI 98296</v>
      </c>
      <c r="B8300" s="367" t="s">
        <v>8324</v>
      </c>
      <c r="C8300" s="367" t="s">
        <v>27411</v>
      </c>
      <c r="D8300" s="368" t="s">
        <v>27412</v>
      </c>
      <c r="E8300" s="367" t="s">
        <v>8523</v>
      </c>
      <c r="F8300" s="367" t="s">
        <v>8345</v>
      </c>
      <c r="G8300" s="367" t="s">
        <v>17263</v>
      </c>
    </row>
    <row r="8301" spans="1:7" ht="22.5">
      <c r="A8301" s="366" t="str">
        <f t="shared" si="129"/>
        <v>SINAPI 98297</v>
      </c>
      <c r="B8301" s="367" t="s">
        <v>8324</v>
      </c>
      <c r="C8301" s="367" t="s">
        <v>27413</v>
      </c>
      <c r="D8301" s="368" t="s">
        <v>27414</v>
      </c>
      <c r="E8301" s="367" t="s">
        <v>8523</v>
      </c>
      <c r="F8301" s="367" t="s">
        <v>14333</v>
      </c>
      <c r="G8301" s="367" t="s">
        <v>9315</v>
      </c>
    </row>
    <row r="8302" spans="1:7">
      <c r="A8302" s="366" t="str">
        <f t="shared" si="129"/>
        <v>SINAPI 98301</v>
      </c>
      <c r="B8302" s="367" t="s">
        <v>8324</v>
      </c>
      <c r="C8302" s="367" t="s">
        <v>27415</v>
      </c>
      <c r="D8302" s="368" t="s">
        <v>27416</v>
      </c>
      <c r="E8302" s="367" t="s">
        <v>8327</v>
      </c>
      <c r="F8302" s="367" t="s">
        <v>27417</v>
      </c>
      <c r="G8302" s="367" t="s">
        <v>27418</v>
      </c>
    </row>
    <row r="8303" spans="1:7">
      <c r="A8303" s="366" t="str">
        <f t="shared" si="129"/>
        <v>SINAPI 98302</v>
      </c>
      <c r="B8303" s="367" t="s">
        <v>8324</v>
      </c>
      <c r="C8303" s="367" t="s">
        <v>27419</v>
      </c>
      <c r="D8303" s="368" t="s">
        <v>27420</v>
      </c>
      <c r="E8303" s="367" t="s">
        <v>8327</v>
      </c>
      <c r="F8303" s="367" t="s">
        <v>27421</v>
      </c>
      <c r="G8303" s="367" t="s">
        <v>27422</v>
      </c>
    </row>
    <row r="8304" spans="1:7">
      <c r="A8304" s="366" t="str">
        <f t="shared" si="129"/>
        <v>SINAPI 98304</v>
      </c>
      <c r="B8304" s="367" t="s">
        <v>8324</v>
      </c>
      <c r="C8304" s="367" t="s">
        <v>27423</v>
      </c>
      <c r="D8304" s="368" t="s">
        <v>27424</v>
      </c>
      <c r="E8304" s="367" t="s">
        <v>8327</v>
      </c>
      <c r="F8304" s="367" t="s">
        <v>27425</v>
      </c>
      <c r="G8304" s="367" t="s">
        <v>27426</v>
      </c>
    </row>
    <row r="8305" spans="1:7">
      <c r="A8305" s="366" t="str">
        <f t="shared" si="129"/>
        <v>SINAPI 98307</v>
      </c>
      <c r="B8305" s="367" t="s">
        <v>8324</v>
      </c>
      <c r="C8305" s="367" t="s">
        <v>27427</v>
      </c>
      <c r="D8305" s="368" t="s">
        <v>27428</v>
      </c>
      <c r="E8305" s="367" t="s">
        <v>8327</v>
      </c>
      <c r="F8305" s="367" t="s">
        <v>25929</v>
      </c>
      <c r="G8305" s="367" t="s">
        <v>27429</v>
      </c>
    </row>
    <row r="8306" spans="1:7">
      <c r="A8306" s="366" t="str">
        <f t="shared" si="129"/>
        <v>SINAPI 98308</v>
      </c>
      <c r="B8306" s="367" t="s">
        <v>8324</v>
      </c>
      <c r="C8306" s="367" t="s">
        <v>27430</v>
      </c>
      <c r="D8306" s="368" t="s">
        <v>27431</v>
      </c>
      <c r="E8306" s="367" t="s">
        <v>8327</v>
      </c>
      <c r="F8306" s="367" t="s">
        <v>27432</v>
      </c>
      <c r="G8306" s="367" t="s">
        <v>11562</v>
      </c>
    </row>
    <row r="8307" spans="1:7">
      <c r="A8307" s="366" t="str">
        <f t="shared" si="129"/>
        <v>SINAPI 98593</v>
      </c>
      <c r="B8307" s="367" t="s">
        <v>8324</v>
      </c>
      <c r="C8307" s="367" t="s">
        <v>27433</v>
      </c>
      <c r="D8307" s="368" t="s">
        <v>27434</v>
      </c>
      <c r="E8307" s="367" t="s">
        <v>8327</v>
      </c>
      <c r="F8307" s="367" t="s">
        <v>27435</v>
      </c>
      <c r="G8307" s="367" t="s">
        <v>27436</v>
      </c>
    </row>
    <row r="8308" spans="1:7" ht="22.5">
      <c r="A8308" s="366" t="str">
        <f t="shared" si="129"/>
        <v>SINAPI 89355</v>
      </c>
      <c r="B8308" s="367" t="s">
        <v>8324</v>
      </c>
      <c r="C8308" s="367" t="s">
        <v>27437</v>
      </c>
      <c r="D8308" s="368" t="s">
        <v>27438</v>
      </c>
      <c r="E8308" s="367" t="s">
        <v>8523</v>
      </c>
      <c r="F8308" s="367" t="s">
        <v>27439</v>
      </c>
      <c r="G8308" s="367" t="s">
        <v>27440</v>
      </c>
    </row>
    <row r="8309" spans="1:7" ht="22.5">
      <c r="A8309" s="366" t="str">
        <f t="shared" si="129"/>
        <v>SINAPI 89356</v>
      </c>
      <c r="B8309" s="367" t="s">
        <v>8324</v>
      </c>
      <c r="C8309" s="367" t="s">
        <v>27441</v>
      </c>
      <c r="D8309" s="368" t="s">
        <v>27442</v>
      </c>
      <c r="E8309" s="367" t="s">
        <v>8523</v>
      </c>
      <c r="F8309" s="367" t="s">
        <v>10588</v>
      </c>
      <c r="G8309" s="367" t="s">
        <v>27443</v>
      </c>
    </row>
    <row r="8310" spans="1:7" ht="22.5">
      <c r="A8310" s="366" t="str">
        <f t="shared" si="129"/>
        <v>SINAPI 89357</v>
      </c>
      <c r="B8310" s="367" t="s">
        <v>8324</v>
      </c>
      <c r="C8310" s="367" t="s">
        <v>27444</v>
      </c>
      <c r="D8310" s="368" t="s">
        <v>27445</v>
      </c>
      <c r="E8310" s="367" t="s">
        <v>8523</v>
      </c>
      <c r="F8310" s="367" t="s">
        <v>27446</v>
      </c>
      <c r="G8310" s="367" t="s">
        <v>27447</v>
      </c>
    </row>
    <row r="8311" spans="1:7" ht="22.5">
      <c r="A8311" s="366" t="str">
        <f t="shared" si="129"/>
        <v>SINAPI 89401</v>
      </c>
      <c r="B8311" s="367" t="s">
        <v>8324</v>
      </c>
      <c r="C8311" s="367" t="s">
        <v>27448</v>
      </c>
      <c r="D8311" s="368" t="s">
        <v>27449</v>
      </c>
      <c r="E8311" s="367" t="s">
        <v>8523</v>
      </c>
      <c r="F8311" s="367" t="s">
        <v>14016</v>
      </c>
      <c r="G8311" s="367" t="s">
        <v>16248</v>
      </c>
    </row>
    <row r="8312" spans="1:7" ht="22.5">
      <c r="A8312" s="366" t="str">
        <f t="shared" si="129"/>
        <v>SINAPI 89402</v>
      </c>
      <c r="B8312" s="367" t="s">
        <v>8324</v>
      </c>
      <c r="C8312" s="367" t="s">
        <v>27450</v>
      </c>
      <c r="D8312" s="368" t="s">
        <v>27451</v>
      </c>
      <c r="E8312" s="367" t="s">
        <v>8523</v>
      </c>
      <c r="F8312" s="367" t="s">
        <v>24616</v>
      </c>
      <c r="G8312" s="367" t="s">
        <v>11206</v>
      </c>
    </row>
    <row r="8313" spans="1:7" ht="22.5">
      <c r="A8313" s="366" t="str">
        <f t="shared" si="129"/>
        <v>SINAPI 89403</v>
      </c>
      <c r="B8313" s="367" t="s">
        <v>8324</v>
      </c>
      <c r="C8313" s="367" t="s">
        <v>27452</v>
      </c>
      <c r="D8313" s="368" t="s">
        <v>27453</v>
      </c>
      <c r="E8313" s="367" t="s">
        <v>8523</v>
      </c>
      <c r="F8313" s="367" t="s">
        <v>12758</v>
      </c>
      <c r="G8313" s="367" t="s">
        <v>9621</v>
      </c>
    </row>
    <row r="8314" spans="1:7">
      <c r="A8314" s="366" t="str">
        <f t="shared" si="129"/>
        <v>SINAPI 89446</v>
      </c>
      <c r="B8314" s="367" t="s">
        <v>8324</v>
      </c>
      <c r="C8314" s="367" t="s">
        <v>27454</v>
      </c>
      <c r="D8314" s="368" t="s">
        <v>27455</v>
      </c>
      <c r="E8314" s="367" t="s">
        <v>8523</v>
      </c>
      <c r="F8314" s="367" t="s">
        <v>27456</v>
      </c>
      <c r="G8314" s="367" t="s">
        <v>12542</v>
      </c>
    </row>
    <row r="8315" spans="1:7">
      <c r="A8315" s="366" t="str">
        <f t="shared" si="129"/>
        <v>SINAPI 89447</v>
      </c>
      <c r="B8315" s="367" t="s">
        <v>8324</v>
      </c>
      <c r="C8315" s="367" t="s">
        <v>27457</v>
      </c>
      <c r="D8315" s="368" t="s">
        <v>27458</v>
      </c>
      <c r="E8315" s="367" t="s">
        <v>8523</v>
      </c>
      <c r="F8315" s="367" t="s">
        <v>14806</v>
      </c>
      <c r="G8315" s="367" t="s">
        <v>12681</v>
      </c>
    </row>
    <row r="8316" spans="1:7">
      <c r="A8316" s="366" t="str">
        <f t="shared" si="129"/>
        <v>SINAPI 89448</v>
      </c>
      <c r="B8316" s="367" t="s">
        <v>8324</v>
      </c>
      <c r="C8316" s="367" t="s">
        <v>27459</v>
      </c>
      <c r="D8316" s="368" t="s">
        <v>27460</v>
      </c>
      <c r="E8316" s="367" t="s">
        <v>8523</v>
      </c>
      <c r="F8316" s="367" t="s">
        <v>27461</v>
      </c>
      <c r="G8316" s="367" t="s">
        <v>18637</v>
      </c>
    </row>
    <row r="8317" spans="1:7">
      <c r="A8317" s="366" t="str">
        <f t="shared" si="129"/>
        <v>SINAPI 89449</v>
      </c>
      <c r="B8317" s="367" t="s">
        <v>8324</v>
      </c>
      <c r="C8317" s="367" t="s">
        <v>27462</v>
      </c>
      <c r="D8317" s="368" t="s">
        <v>27463</v>
      </c>
      <c r="E8317" s="367" t="s">
        <v>8523</v>
      </c>
      <c r="F8317" s="367" t="s">
        <v>25628</v>
      </c>
      <c r="G8317" s="367" t="s">
        <v>15820</v>
      </c>
    </row>
    <row r="8318" spans="1:7">
      <c r="A8318" s="366" t="str">
        <f t="shared" si="129"/>
        <v>SINAPI 89450</v>
      </c>
      <c r="B8318" s="367" t="s">
        <v>8324</v>
      </c>
      <c r="C8318" s="367" t="s">
        <v>27464</v>
      </c>
      <c r="D8318" s="368" t="s">
        <v>27465</v>
      </c>
      <c r="E8318" s="367" t="s">
        <v>8523</v>
      </c>
      <c r="F8318" s="367" t="s">
        <v>27466</v>
      </c>
      <c r="G8318" s="367" t="s">
        <v>13061</v>
      </c>
    </row>
    <row r="8319" spans="1:7">
      <c r="A8319" s="366" t="str">
        <f t="shared" si="129"/>
        <v>SINAPI 89451</v>
      </c>
      <c r="B8319" s="367" t="s">
        <v>8324</v>
      </c>
      <c r="C8319" s="367" t="s">
        <v>27467</v>
      </c>
      <c r="D8319" s="368" t="s">
        <v>27468</v>
      </c>
      <c r="E8319" s="367" t="s">
        <v>8523</v>
      </c>
      <c r="F8319" s="367" t="s">
        <v>12325</v>
      </c>
      <c r="G8319" s="367" t="s">
        <v>27469</v>
      </c>
    </row>
    <row r="8320" spans="1:7">
      <c r="A8320" s="366" t="str">
        <f t="shared" si="129"/>
        <v>SINAPI 89452</v>
      </c>
      <c r="B8320" s="367" t="s">
        <v>8324</v>
      </c>
      <c r="C8320" s="367" t="s">
        <v>27470</v>
      </c>
      <c r="D8320" s="368" t="s">
        <v>27471</v>
      </c>
      <c r="E8320" s="367" t="s">
        <v>8523</v>
      </c>
      <c r="F8320" s="367" t="s">
        <v>21407</v>
      </c>
      <c r="G8320" s="367" t="s">
        <v>8665</v>
      </c>
    </row>
    <row r="8321" spans="1:7" ht="22.5">
      <c r="A8321" s="366" t="str">
        <f t="shared" si="129"/>
        <v>SINAPI 89508</v>
      </c>
      <c r="B8321" s="367" t="s">
        <v>8324</v>
      </c>
      <c r="C8321" s="367" t="s">
        <v>27472</v>
      </c>
      <c r="D8321" s="368" t="s">
        <v>27473</v>
      </c>
      <c r="E8321" s="367" t="s">
        <v>8523</v>
      </c>
      <c r="F8321" s="367" t="s">
        <v>17306</v>
      </c>
      <c r="G8321" s="367" t="s">
        <v>27474</v>
      </c>
    </row>
    <row r="8322" spans="1:7" ht="22.5">
      <c r="A8322" s="366" t="str">
        <f t="shared" si="129"/>
        <v>SINAPI 89509</v>
      </c>
      <c r="B8322" s="367" t="s">
        <v>8324</v>
      </c>
      <c r="C8322" s="367" t="s">
        <v>27475</v>
      </c>
      <c r="D8322" s="368" t="s">
        <v>27476</v>
      </c>
      <c r="E8322" s="367" t="s">
        <v>8523</v>
      </c>
      <c r="F8322" s="367" t="s">
        <v>10644</v>
      </c>
      <c r="G8322" s="367" t="s">
        <v>27477</v>
      </c>
    </row>
    <row r="8323" spans="1:7" ht="22.5">
      <c r="A8323" s="366" t="str">
        <f t="shared" si="129"/>
        <v>SINAPI 89511</v>
      </c>
      <c r="B8323" s="367" t="s">
        <v>8324</v>
      </c>
      <c r="C8323" s="367" t="s">
        <v>27478</v>
      </c>
      <c r="D8323" s="368" t="s">
        <v>27479</v>
      </c>
      <c r="E8323" s="367" t="s">
        <v>8523</v>
      </c>
      <c r="F8323" s="367" t="s">
        <v>27480</v>
      </c>
      <c r="G8323" s="367" t="s">
        <v>27481</v>
      </c>
    </row>
    <row r="8324" spans="1:7" ht="22.5">
      <c r="A8324" s="366" t="str">
        <f t="shared" si="129"/>
        <v>SINAPI 89512</v>
      </c>
      <c r="B8324" s="367" t="s">
        <v>8324</v>
      </c>
      <c r="C8324" s="367" t="s">
        <v>27482</v>
      </c>
      <c r="D8324" s="368" t="s">
        <v>27483</v>
      </c>
      <c r="E8324" s="367" t="s">
        <v>8523</v>
      </c>
      <c r="F8324" s="367" t="s">
        <v>27484</v>
      </c>
      <c r="G8324" s="367" t="s">
        <v>16933</v>
      </c>
    </row>
    <row r="8325" spans="1:7" ht="22.5">
      <c r="A8325" s="366" t="str">
        <f t="shared" si="129"/>
        <v>SINAPI 89576</v>
      </c>
      <c r="B8325" s="367" t="s">
        <v>8324</v>
      </c>
      <c r="C8325" s="367" t="s">
        <v>27485</v>
      </c>
      <c r="D8325" s="368" t="s">
        <v>27486</v>
      </c>
      <c r="E8325" s="367" t="s">
        <v>8523</v>
      </c>
      <c r="F8325" s="367" t="s">
        <v>21007</v>
      </c>
      <c r="G8325" s="367" t="s">
        <v>27487</v>
      </c>
    </row>
    <row r="8326" spans="1:7" ht="22.5">
      <c r="A8326" s="366" t="str">
        <f t="shared" si="129"/>
        <v>SINAPI 89578</v>
      </c>
      <c r="B8326" s="367" t="s">
        <v>8324</v>
      </c>
      <c r="C8326" s="367" t="s">
        <v>27488</v>
      </c>
      <c r="D8326" s="368" t="s">
        <v>27489</v>
      </c>
      <c r="E8326" s="367" t="s">
        <v>8523</v>
      </c>
      <c r="F8326" s="367" t="s">
        <v>14683</v>
      </c>
      <c r="G8326" s="367" t="s">
        <v>22831</v>
      </c>
    </row>
    <row r="8327" spans="1:7" ht="22.5">
      <c r="A8327" s="366" t="str">
        <f t="shared" ref="A8327:A8390" si="130">CONCATENAR</f>
        <v>SINAPI 89580</v>
      </c>
      <c r="B8327" s="367" t="s">
        <v>8324</v>
      </c>
      <c r="C8327" s="367" t="s">
        <v>27490</v>
      </c>
      <c r="D8327" s="368" t="s">
        <v>27491</v>
      </c>
      <c r="E8327" s="367" t="s">
        <v>8523</v>
      </c>
      <c r="F8327" s="367" t="s">
        <v>24588</v>
      </c>
      <c r="G8327" s="367" t="s">
        <v>10912</v>
      </c>
    </row>
    <row r="8328" spans="1:7" ht="22.5">
      <c r="A8328" s="366" t="str">
        <f t="shared" si="130"/>
        <v>SINAPI 89633</v>
      </c>
      <c r="B8328" s="367" t="s">
        <v>8324</v>
      </c>
      <c r="C8328" s="367" t="s">
        <v>27492</v>
      </c>
      <c r="D8328" s="368" t="s">
        <v>27493</v>
      </c>
      <c r="E8328" s="367" t="s">
        <v>8523</v>
      </c>
      <c r="F8328" s="367" t="s">
        <v>10928</v>
      </c>
      <c r="G8328" s="367" t="s">
        <v>20830</v>
      </c>
    </row>
    <row r="8329" spans="1:7" ht="22.5">
      <c r="A8329" s="366" t="str">
        <f t="shared" si="130"/>
        <v>SINAPI 89634</v>
      </c>
      <c r="B8329" s="367" t="s">
        <v>8324</v>
      </c>
      <c r="C8329" s="367" t="s">
        <v>27494</v>
      </c>
      <c r="D8329" s="368" t="s">
        <v>27495</v>
      </c>
      <c r="E8329" s="367" t="s">
        <v>8523</v>
      </c>
      <c r="F8329" s="367" t="s">
        <v>27496</v>
      </c>
      <c r="G8329" s="367" t="s">
        <v>18403</v>
      </c>
    </row>
    <row r="8330" spans="1:7" ht="22.5">
      <c r="A8330" s="366" t="str">
        <f t="shared" si="130"/>
        <v>SINAPI 89635</v>
      </c>
      <c r="B8330" s="367" t="s">
        <v>8324</v>
      </c>
      <c r="C8330" s="367" t="s">
        <v>27497</v>
      </c>
      <c r="D8330" s="368" t="s">
        <v>27498</v>
      </c>
      <c r="E8330" s="367" t="s">
        <v>8523</v>
      </c>
      <c r="F8330" s="367" t="s">
        <v>27499</v>
      </c>
      <c r="G8330" s="367" t="s">
        <v>27131</v>
      </c>
    </row>
    <row r="8331" spans="1:7" ht="22.5">
      <c r="A8331" s="366" t="str">
        <f t="shared" si="130"/>
        <v>SINAPI 89636</v>
      </c>
      <c r="B8331" s="367" t="s">
        <v>8324</v>
      </c>
      <c r="C8331" s="367" t="s">
        <v>27500</v>
      </c>
      <c r="D8331" s="368" t="s">
        <v>27501</v>
      </c>
      <c r="E8331" s="367" t="s">
        <v>8523</v>
      </c>
      <c r="F8331" s="367" t="s">
        <v>27502</v>
      </c>
      <c r="G8331" s="367" t="s">
        <v>27503</v>
      </c>
    </row>
    <row r="8332" spans="1:7" ht="22.5">
      <c r="A8332" s="366" t="str">
        <f t="shared" si="130"/>
        <v>SINAPI 89711</v>
      </c>
      <c r="B8332" s="367" t="s">
        <v>8324</v>
      </c>
      <c r="C8332" s="367" t="s">
        <v>27504</v>
      </c>
      <c r="D8332" s="368" t="s">
        <v>27505</v>
      </c>
      <c r="E8332" s="367" t="s">
        <v>8523</v>
      </c>
      <c r="F8332" s="367" t="s">
        <v>23966</v>
      </c>
      <c r="G8332" s="367" t="s">
        <v>14063</v>
      </c>
    </row>
    <row r="8333" spans="1:7" ht="22.5">
      <c r="A8333" s="366" t="str">
        <f t="shared" si="130"/>
        <v>SINAPI 89712</v>
      </c>
      <c r="B8333" s="367" t="s">
        <v>8324</v>
      </c>
      <c r="C8333" s="367" t="s">
        <v>27506</v>
      </c>
      <c r="D8333" s="368" t="s">
        <v>27507</v>
      </c>
      <c r="E8333" s="367" t="s">
        <v>8523</v>
      </c>
      <c r="F8333" s="367" t="s">
        <v>27508</v>
      </c>
      <c r="G8333" s="367" t="s">
        <v>16927</v>
      </c>
    </row>
    <row r="8334" spans="1:7" ht="22.5">
      <c r="A8334" s="366" t="str">
        <f t="shared" si="130"/>
        <v>SINAPI 89713</v>
      </c>
      <c r="B8334" s="367" t="s">
        <v>8324</v>
      </c>
      <c r="C8334" s="367" t="s">
        <v>27509</v>
      </c>
      <c r="D8334" s="368" t="s">
        <v>27510</v>
      </c>
      <c r="E8334" s="367" t="s">
        <v>8523</v>
      </c>
      <c r="F8334" s="367" t="s">
        <v>27511</v>
      </c>
      <c r="G8334" s="367" t="s">
        <v>27512</v>
      </c>
    </row>
    <row r="8335" spans="1:7" ht="22.5">
      <c r="A8335" s="366" t="str">
        <f t="shared" si="130"/>
        <v>SINAPI 89714</v>
      </c>
      <c r="B8335" s="367" t="s">
        <v>8324</v>
      </c>
      <c r="C8335" s="367" t="s">
        <v>27513</v>
      </c>
      <c r="D8335" s="368" t="s">
        <v>27514</v>
      </c>
      <c r="E8335" s="367" t="s">
        <v>8523</v>
      </c>
      <c r="F8335" s="367" t="s">
        <v>27515</v>
      </c>
      <c r="G8335" s="367" t="s">
        <v>27516</v>
      </c>
    </row>
    <row r="8336" spans="1:7" ht="22.5">
      <c r="A8336" s="366" t="str">
        <f t="shared" si="130"/>
        <v>SINAPI 89716</v>
      </c>
      <c r="B8336" s="367" t="s">
        <v>8324</v>
      </c>
      <c r="C8336" s="367" t="s">
        <v>27517</v>
      </c>
      <c r="D8336" s="368" t="s">
        <v>27518</v>
      </c>
      <c r="E8336" s="367" t="s">
        <v>8523</v>
      </c>
      <c r="F8336" s="367" t="s">
        <v>27519</v>
      </c>
      <c r="G8336" s="367" t="s">
        <v>13067</v>
      </c>
    </row>
    <row r="8337" spans="1:7" ht="22.5">
      <c r="A8337" s="366" t="str">
        <f t="shared" si="130"/>
        <v>SINAPI 89717</v>
      </c>
      <c r="B8337" s="367" t="s">
        <v>8324</v>
      </c>
      <c r="C8337" s="367" t="s">
        <v>27520</v>
      </c>
      <c r="D8337" s="368" t="s">
        <v>27521</v>
      </c>
      <c r="E8337" s="367" t="s">
        <v>8523</v>
      </c>
      <c r="F8337" s="367" t="s">
        <v>27522</v>
      </c>
      <c r="G8337" s="367" t="s">
        <v>9494</v>
      </c>
    </row>
    <row r="8338" spans="1:7">
      <c r="A8338" s="366" t="str">
        <f t="shared" si="130"/>
        <v>SINAPI 89770</v>
      </c>
      <c r="B8338" s="367" t="s">
        <v>8324</v>
      </c>
      <c r="C8338" s="367" t="s">
        <v>27523</v>
      </c>
      <c r="D8338" s="368" t="s">
        <v>27524</v>
      </c>
      <c r="E8338" s="367" t="s">
        <v>8523</v>
      </c>
      <c r="F8338" s="367" t="s">
        <v>15137</v>
      </c>
      <c r="G8338" s="367" t="s">
        <v>13404</v>
      </c>
    </row>
    <row r="8339" spans="1:7">
      <c r="A8339" s="366" t="str">
        <f t="shared" si="130"/>
        <v>SINAPI 89771</v>
      </c>
      <c r="B8339" s="367" t="s">
        <v>8324</v>
      </c>
      <c r="C8339" s="367" t="s">
        <v>27525</v>
      </c>
      <c r="D8339" s="368" t="s">
        <v>27526</v>
      </c>
      <c r="E8339" s="367" t="s">
        <v>8523</v>
      </c>
      <c r="F8339" s="367" t="s">
        <v>19524</v>
      </c>
      <c r="G8339" s="367" t="s">
        <v>16487</v>
      </c>
    </row>
    <row r="8340" spans="1:7">
      <c r="A8340" s="366" t="str">
        <f t="shared" si="130"/>
        <v>SINAPI 89773</v>
      </c>
      <c r="B8340" s="367" t="s">
        <v>8324</v>
      </c>
      <c r="C8340" s="367" t="s">
        <v>27527</v>
      </c>
      <c r="D8340" s="368" t="s">
        <v>27528</v>
      </c>
      <c r="E8340" s="367" t="s">
        <v>8523</v>
      </c>
      <c r="F8340" s="367" t="s">
        <v>27529</v>
      </c>
      <c r="G8340" s="367" t="s">
        <v>27530</v>
      </c>
    </row>
    <row r="8341" spans="1:7">
      <c r="A8341" s="366" t="str">
        <f t="shared" si="130"/>
        <v>SINAPI 89775</v>
      </c>
      <c r="B8341" s="367" t="s">
        <v>8324</v>
      </c>
      <c r="C8341" s="367" t="s">
        <v>27531</v>
      </c>
      <c r="D8341" s="368" t="s">
        <v>27532</v>
      </c>
      <c r="E8341" s="367" t="s">
        <v>8523</v>
      </c>
      <c r="F8341" s="367" t="s">
        <v>27533</v>
      </c>
      <c r="G8341" s="367" t="s">
        <v>27534</v>
      </c>
    </row>
    <row r="8342" spans="1:7" ht="22.5">
      <c r="A8342" s="366" t="str">
        <f t="shared" si="130"/>
        <v>SINAPI 89798</v>
      </c>
      <c r="B8342" s="367" t="s">
        <v>8324</v>
      </c>
      <c r="C8342" s="367" t="s">
        <v>27535</v>
      </c>
      <c r="D8342" s="368" t="s">
        <v>27536</v>
      </c>
      <c r="E8342" s="367" t="s">
        <v>8523</v>
      </c>
      <c r="F8342" s="367" t="s">
        <v>11713</v>
      </c>
      <c r="G8342" s="367" t="s">
        <v>18338</v>
      </c>
    </row>
    <row r="8343" spans="1:7" ht="22.5">
      <c r="A8343" s="366" t="str">
        <f t="shared" si="130"/>
        <v>SINAPI 89799</v>
      </c>
      <c r="B8343" s="367" t="s">
        <v>8324</v>
      </c>
      <c r="C8343" s="367" t="s">
        <v>27537</v>
      </c>
      <c r="D8343" s="368" t="s">
        <v>27538</v>
      </c>
      <c r="E8343" s="367" t="s">
        <v>8523</v>
      </c>
      <c r="F8343" s="367" t="s">
        <v>27539</v>
      </c>
      <c r="G8343" s="367" t="s">
        <v>13316</v>
      </c>
    </row>
    <row r="8344" spans="1:7" ht="22.5">
      <c r="A8344" s="366" t="str">
        <f t="shared" si="130"/>
        <v>SINAPI 89800</v>
      </c>
      <c r="B8344" s="367" t="s">
        <v>8324</v>
      </c>
      <c r="C8344" s="367" t="s">
        <v>27540</v>
      </c>
      <c r="D8344" s="368" t="s">
        <v>27541</v>
      </c>
      <c r="E8344" s="367" t="s">
        <v>8523</v>
      </c>
      <c r="F8344" s="367" t="s">
        <v>27542</v>
      </c>
      <c r="G8344" s="367" t="s">
        <v>27543</v>
      </c>
    </row>
    <row r="8345" spans="1:7" ht="22.5">
      <c r="A8345" s="366" t="str">
        <f t="shared" si="130"/>
        <v>SINAPI 89848</v>
      </c>
      <c r="B8345" s="367" t="s">
        <v>8324</v>
      </c>
      <c r="C8345" s="367" t="s">
        <v>27544</v>
      </c>
      <c r="D8345" s="368" t="s">
        <v>27545</v>
      </c>
      <c r="E8345" s="367" t="s">
        <v>8523</v>
      </c>
      <c r="F8345" s="367" t="s">
        <v>27546</v>
      </c>
      <c r="G8345" s="367" t="s">
        <v>27547</v>
      </c>
    </row>
    <row r="8346" spans="1:7" ht="22.5">
      <c r="A8346" s="366" t="str">
        <f t="shared" si="130"/>
        <v>SINAPI 89849</v>
      </c>
      <c r="B8346" s="367" t="s">
        <v>8324</v>
      </c>
      <c r="C8346" s="367" t="s">
        <v>27548</v>
      </c>
      <c r="D8346" s="368" t="s">
        <v>27549</v>
      </c>
      <c r="E8346" s="367" t="s">
        <v>8523</v>
      </c>
      <c r="F8346" s="367" t="s">
        <v>27550</v>
      </c>
      <c r="G8346" s="367" t="s">
        <v>27551</v>
      </c>
    </row>
    <row r="8347" spans="1:7" ht="22.5">
      <c r="A8347" s="366" t="str">
        <f t="shared" si="130"/>
        <v>SINAPI 89865</v>
      </c>
      <c r="B8347" s="367" t="s">
        <v>8324</v>
      </c>
      <c r="C8347" s="367" t="s">
        <v>27552</v>
      </c>
      <c r="D8347" s="368" t="s">
        <v>27553</v>
      </c>
      <c r="E8347" s="367" t="s">
        <v>8523</v>
      </c>
      <c r="F8347" s="367" t="s">
        <v>27554</v>
      </c>
      <c r="G8347" s="367" t="s">
        <v>17850</v>
      </c>
    </row>
    <row r="8348" spans="1:7" ht="33.75">
      <c r="A8348" s="366" t="str">
        <f t="shared" si="130"/>
        <v>SINAPI 91784</v>
      </c>
      <c r="B8348" s="367" t="s">
        <v>8324</v>
      </c>
      <c r="C8348" s="367" t="s">
        <v>27555</v>
      </c>
      <c r="D8348" s="368" t="s">
        <v>27556</v>
      </c>
      <c r="E8348" s="367" t="s">
        <v>8523</v>
      </c>
      <c r="F8348" s="367" t="s">
        <v>24007</v>
      </c>
      <c r="G8348" s="367" t="s">
        <v>27557</v>
      </c>
    </row>
    <row r="8349" spans="1:7" ht="33.75">
      <c r="A8349" s="366" t="str">
        <f t="shared" si="130"/>
        <v>SINAPI 91785</v>
      </c>
      <c r="B8349" s="367" t="s">
        <v>8324</v>
      </c>
      <c r="C8349" s="367" t="s">
        <v>27558</v>
      </c>
      <c r="D8349" s="368" t="s">
        <v>27559</v>
      </c>
      <c r="E8349" s="367" t="s">
        <v>8523</v>
      </c>
      <c r="F8349" s="367" t="s">
        <v>16364</v>
      </c>
      <c r="G8349" s="367" t="s">
        <v>26416</v>
      </c>
    </row>
    <row r="8350" spans="1:7" ht="33.75">
      <c r="A8350" s="366" t="str">
        <f t="shared" si="130"/>
        <v>SINAPI 91786</v>
      </c>
      <c r="B8350" s="367" t="s">
        <v>8324</v>
      </c>
      <c r="C8350" s="367" t="s">
        <v>27560</v>
      </c>
      <c r="D8350" s="368" t="s">
        <v>27561</v>
      </c>
      <c r="E8350" s="367" t="s">
        <v>8523</v>
      </c>
      <c r="F8350" s="367" t="s">
        <v>27562</v>
      </c>
      <c r="G8350" s="367" t="s">
        <v>21264</v>
      </c>
    </row>
    <row r="8351" spans="1:7" ht="22.5">
      <c r="A8351" s="366" t="str">
        <f t="shared" si="130"/>
        <v>SINAPI 91787</v>
      </c>
      <c r="B8351" s="367" t="s">
        <v>8324</v>
      </c>
      <c r="C8351" s="367" t="s">
        <v>27563</v>
      </c>
      <c r="D8351" s="368" t="s">
        <v>27564</v>
      </c>
      <c r="E8351" s="367" t="s">
        <v>8523</v>
      </c>
      <c r="F8351" s="367" t="s">
        <v>10594</v>
      </c>
      <c r="G8351" s="367" t="s">
        <v>27565</v>
      </c>
    </row>
    <row r="8352" spans="1:7" ht="22.5">
      <c r="A8352" s="366" t="str">
        <f t="shared" si="130"/>
        <v>SINAPI 91788</v>
      </c>
      <c r="B8352" s="367" t="s">
        <v>8324</v>
      </c>
      <c r="C8352" s="367" t="s">
        <v>27566</v>
      </c>
      <c r="D8352" s="368" t="s">
        <v>27567</v>
      </c>
      <c r="E8352" s="367" t="s">
        <v>8523</v>
      </c>
      <c r="F8352" s="367" t="s">
        <v>27568</v>
      </c>
      <c r="G8352" s="367" t="s">
        <v>27569</v>
      </c>
    </row>
    <row r="8353" spans="1:7" ht="33.75">
      <c r="A8353" s="366" t="str">
        <f t="shared" si="130"/>
        <v>SINAPI 91789</v>
      </c>
      <c r="B8353" s="367" t="s">
        <v>8324</v>
      </c>
      <c r="C8353" s="367" t="s">
        <v>27570</v>
      </c>
      <c r="D8353" s="368" t="s">
        <v>27571</v>
      </c>
      <c r="E8353" s="367" t="s">
        <v>8523</v>
      </c>
      <c r="F8353" s="367" t="s">
        <v>10300</v>
      </c>
      <c r="G8353" s="367" t="s">
        <v>27572</v>
      </c>
    </row>
    <row r="8354" spans="1:7" ht="33.75">
      <c r="A8354" s="366" t="str">
        <f t="shared" si="130"/>
        <v>SINAPI 91790</v>
      </c>
      <c r="B8354" s="367" t="s">
        <v>8324</v>
      </c>
      <c r="C8354" s="367" t="s">
        <v>27573</v>
      </c>
      <c r="D8354" s="368" t="s">
        <v>27574</v>
      </c>
      <c r="E8354" s="367" t="s">
        <v>8523</v>
      </c>
      <c r="F8354" s="367" t="s">
        <v>27575</v>
      </c>
      <c r="G8354" s="367" t="s">
        <v>27576</v>
      </c>
    </row>
    <row r="8355" spans="1:7" ht="22.5">
      <c r="A8355" s="366" t="str">
        <f t="shared" si="130"/>
        <v>SINAPI 91791</v>
      </c>
      <c r="B8355" s="367" t="s">
        <v>8324</v>
      </c>
      <c r="C8355" s="367" t="s">
        <v>27577</v>
      </c>
      <c r="D8355" s="368" t="s">
        <v>27578</v>
      </c>
      <c r="E8355" s="367" t="s">
        <v>8523</v>
      </c>
      <c r="F8355" s="367" t="s">
        <v>8401</v>
      </c>
      <c r="G8355" s="367" t="s">
        <v>27579</v>
      </c>
    </row>
    <row r="8356" spans="1:7" ht="33.75">
      <c r="A8356" s="366" t="str">
        <f t="shared" si="130"/>
        <v>SINAPI 91792</v>
      </c>
      <c r="B8356" s="367" t="s">
        <v>8324</v>
      </c>
      <c r="C8356" s="367" t="s">
        <v>27580</v>
      </c>
      <c r="D8356" s="368" t="s">
        <v>27581</v>
      </c>
      <c r="E8356" s="367" t="s">
        <v>8523</v>
      </c>
      <c r="F8356" s="367" t="s">
        <v>27582</v>
      </c>
      <c r="G8356" s="367" t="s">
        <v>17669</v>
      </c>
    </row>
    <row r="8357" spans="1:7" ht="33.75">
      <c r="A8357" s="366" t="str">
        <f t="shared" si="130"/>
        <v>SINAPI 91793</v>
      </c>
      <c r="B8357" s="367" t="s">
        <v>8324</v>
      </c>
      <c r="C8357" s="367" t="s">
        <v>27583</v>
      </c>
      <c r="D8357" s="368" t="s">
        <v>27584</v>
      </c>
      <c r="E8357" s="367" t="s">
        <v>8523</v>
      </c>
      <c r="F8357" s="367" t="s">
        <v>14924</v>
      </c>
      <c r="G8357" s="367" t="s">
        <v>27585</v>
      </c>
    </row>
    <row r="8358" spans="1:7" ht="33.75">
      <c r="A8358" s="366" t="str">
        <f t="shared" si="130"/>
        <v>SINAPI 91794</v>
      </c>
      <c r="B8358" s="367" t="s">
        <v>8324</v>
      </c>
      <c r="C8358" s="367" t="s">
        <v>27586</v>
      </c>
      <c r="D8358" s="368" t="s">
        <v>27587</v>
      </c>
      <c r="E8358" s="367" t="s">
        <v>8523</v>
      </c>
      <c r="F8358" s="367" t="s">
        <v>27588</v>
      </c>
      <c r="G8358" s="367" t="s">
        <v>27589</v>
      </c>
    </row>
    <row r="8359" spans="1:7" ht="33.75">
      <c r="A8359" s="366" t="str">
        <f t="shared" si="130"/>
        <v>SINAPI 91795</v>
      </c>
      <c r="B8359" s="367" t="s">
        <v>8324</v>
      </c>
      <c r="C8359" s="367" t="s">
        <v>27590</v>
      </c>
      <c r="D8359" s="368" t="s">
        <v>27591</v>
      </c>
      <c r="E8359" s="367" t="s">
        <v>8523</v>
      </c>
      <c r="F8359" s="367" t="s">
        <v>10042</v>
      </c>
      <c r="G8359" s="367" t="s">
        <v>27592</v>
      </c>
    </row>
    <row r="8360" spans="1:7" ht="33.75">
      <c r="A8360" s="366" t="str">
        <f t="shared" si="130"/>
        <v>SINAPI 91796</v>
      </c>
      <c r="B8360" s="367" t="s">
        <v>8324</v>
      </c>
      <c r="C8360" s="367" t="s">
        <v>27593</v>
      </c>
      <c r="D8360" s="368" t="s">
        <v>27594</v>
      </c>
      <c r="E8360" s="367" t="s">
        <v>8523</v>
      </c>
      <c r="F8360" s="367" t="s">
        <v>27595</v>
      </c>
      <c r="G8360" s="367" t="s">
        <v>13374</v>
      </c>
    </row>
    <row r="8361" spans="1:7" ht="22.5">
      <c r="A8361" s="366" t="str">
        <f t="shared" si="130"/>
        <v>SINAPI 92275</v>
      </c>
      <c r="B8361" s="367" t="s">
        <v>8324</v>
      </c>
      <c r="C8361" s="367" t="s">
        <v>27596</v>
      </c>
      <c r="D8361" s="368" t="s">
        <v>27597</v>
      </c>
      <c r="E8361" s="367" t="s">
        <v>8523</v>
      </c>
      <c r="F8361" s="367" t="s">
        <v>19061</v>
      </c>
      <c r="G8361" s="367" t="s">
        <v>27598</v>
      </c>
    </row>
    <row r="8362" spans="1:7" ht="22.5">
      <c r="A8362" s="366" t="str">
        <f t="shared" si="130"/>
        <v>SINAPI 92276</v>
      </c>
      <c r="B8362" s="367" t="s">
        <v>8324</v>
      </c>
      <c r="C8362" s="367" t="s">
        <v>27599</v>
      </c>
      <c r="D8362" s="368" t="s">
        <v>27600</v>
      </c>
      <c r="E8362" s="367" t="s">
        <v>8523</v>
      </c>
      <c r="F8362" s="367" t="s">
        <v>27601</v>
      </c>
      <c r="G8362" s="367" t="s">
        <v>10554</v>
      </c>
    </row>
    <row r="8363" spans="1:7" ht="22.5">
      <c r="A8363" s="366" t="str">
        <f t="shared" si="130"/>
        <v>SINAPI 92277</v>
      </c>
      <c r="B8363" s="367" t="s">
        <v>8324</v>
      </c>
      <c r="C8363" s="367" t="s">
        <v>27602</v>
      </c>
      <c r="D8363" s="368" t="s">
        <v>27603</v>
      </c>
      <c r="E8363" s="367" t="s">
        <v>8523</v>
      </c>
      <c r="F8363" s="367" t="s">
        <v>27604</v>
      </c>
      <c r="G8363" s="367" t="s">
        <v>27605</v>
      </c>
    </row>
    <row r="8364" spans="1:7" ht="22.5">
      <c r="A8364" s="366" t="str">
        <f t="shared" si="130"/>
        <v>SINAPI 92278</v>
      </c>
      <c r="B8364" s="367" t="s">
        <v>8324</v>
      </c>
      <c r="C8364" s="367" t="s">
        <v>27606</v>
      </c>
      <c r="D8364" s="368" t="s">
        <v>27607</v>
      </c>
      <c r="E8364" s="367" t="s">
        <v>8523</v>
      </c>
      <c r="F8364" s="367" t="s">
        <v>27608</v>
      </c>
      <c r="G8364" s="367" t="s">
        <v>27609</v>
      </c>
    </row>
    <row r="8365" spans="1:7" ht="22.5">
      <c r="A8365" s="366" t="str">
        <f t="shared" si="130"/>
        <v>SINAPI 92279</v>
      </c>
      <c r="B8365" s="367" t="s">
        <v>8324</v>
      </c>
      <c r="C8365" s="367" t="s">
        <v>27610</v>
      </c>
      <c r="D8365" s="368" t="s">
        <v>27611</v>
      </c>
      <c r="E8365" s="367" t="s">
        <v>8523</v>
      </c>
      <c r="F8365" s="367" t="s">
        <v>27612</v>
      </c>
      <c r="G8365" s="367" t="s">
        <v>27613</v>
      </c>
    </row>
    <row r="8366" spans="1:7" ht="22.5">
      <c r="A8366" s="366" t="str">
        <f t="shared" si="130"/>
        <v>SINAPI 92280</v>
      </c>
      <c r="B8366" s="367" t="s">
        <v>8324</v>
      </c>
      <c r="C8366" s="367" t="s">
        <v>27614</v>
      </c>
      <c r="D8366" s="368" t="s">
        <v>27615</v>
      </c>
      <c r="E8366" s="367" t="s">
        <v>8523</v>
      </c>
      <c r="F8366" s="367" t="s">
        <v>27616</v>
      </c>
      <c r="G8366" s="367" t="s">
        <v>27617</v>
      </c>
    </row>
    <row r="8367" spans="1:7" ht="22.5">
      <c r="A8367" s="366" t="str">
        <f t="shared" si="130"/>
        <v>SINAPI 92281</v>
      </c>
      <c r="B8367" s="367" t="s">
        <v>8324</v>
      </c>
      <c r="C8367" s="367" t="s">
        <v>27618</v>
      </c>
      <c r="D8367" s="368" t="s">
        <v>27619</v>
      </c>
      <c r="E8367" s="367" t="s">
        <v>8523</v>
      </c>
      <c r="F8367" s="367" t="s">
        <v>27620</v>
      </c>
      <c r="G8367" s="367" t="s">
        <v>27621</v>
      </c>
    </row>
    <row r="8368" spans="1:7" ht="22.5">
      <c r="A8368" s="366" t="str">
        <f t="shared" si="130"/>
        <v>SINAPI 92282</v>
      </c>
      <c r="B8368" s="367" t="s">
        <v>8324</v>
      </c>
      <c r="C8368" s="367" t="s">
        <v>27622</v>
      </c>
      <c r="D8368" s="368" t="s">
        <v>27623</v>
      </c>
      <c r="E8368" s="367" t="s">
        <v>8523</v>
      </c>
      <c r="F8368" s="367" t="s">
        <v>27624</v>
      </c>
      <c r="G8368" s="367" t="s">
        <v>27625</v>
      </c>
    </row>
    <row r="8369" spans="1:7" ht="22.5">
      <c r="A8369" s="366" t="str">
        <f t="shared" si="130"/>
        <v>SINAPI 92283</v>
      </c>
      <c r="B8369" s="367" t="s">
        <v>8324</v>
      </c>
      <c r="C8369" s="367" t="s">
        <v>27626</v>
      </c>
      <c r="D8369" s="368" t="s">
        <v>27627</v>
      </c>
      <c r="E8369" s="367" t="s">
        <v>8523</v>
      </c>
      <c r="F8369" s="367" t="s">
        <v>27628</v>
      </c>
      <c r="G8369" s="367" t="s">
        <v>27629</v>
      </c>
    </row>
    <row r="8370" spans="1:7" ht="22.5">
      <c r="A8370" s="366" t="str">
        <f t="shared" si="130"/>
        <v>SINAPI 92284</v>
      </c>
      <c r="B8370" s="367" t="s">
        <v>8324</v>
      </c>
      <c r="C8370" s="367" t="s">
        <v>27630</v>
      </c>
      <c r="D8370" s="368" t="s">
        <v>27631</v>
      </c>
      <c r="E8370" s="367" t="s">
        <v>8523</v>
      </c>
      <c r="F8370" s="367" t="s">
        <v>27632</v>
      </c>
      <c r="G8370" s="367" t="s">
        <v>27633</v>
      </c>
    </row>
    <row r="8371" spans="1:7" ht="22.5">
      <c r="A8371" s="366" t="str">
        <f t="shared" si="130"/>
        <v>SINAPI 92285</v>
      </c>
      <c r="B8371" s="367" t="s">
        <v>8324</v>
      </c>
      <c r="C8371" s="367" t="s">
        <v>27634</v>
      </c>
      <c r="D8371" s="368" t="s">
        <v>27635</v>
      </c>
      <c r="E8371" s="367" t="s">
        <v>8523</v>
      </c>
      <c r="F8371" s="367" t="s">
        <v>27636</v>
      </c>
      <c r="G8371" s="367" t="s">
        <v>27637</v>
      </c>
    </row>
    <row r="8372" spans="1:7" ht="22.5">
      <c r="A8372" s="366" t="str">
        <f t="shared" si="130"/>
        <v>SINAPI 92286</v>
      </c>
      <c r="B8372" s="367" t="s">
        <v>8324</v>
      </c>
      <c r="C8372" s="367" t="s">
        <v>27638</v>
      </c>
      <c r="D8372" s="368" t="s">
        <v>27639</v>
      </c>
      <c r="E8372" s="367" t="s">
        <v>8523</v>
      </c>
      <c r="F8372" s="367" t="s">
        <v>27640</v>
      </c>
      <c r="G8372" s="367" t="s">
        <v>27641</v>
      </c>
    </row>
    <row r="8373" spans="1:7" ht="22.5">
      <c r="A8373" s="366" t="str">
        <f t="shared" si="130"/>
        <v>SINAPI 92305</v>
      </c>
      <c r="B8373" s="367" t="s">
        <v>8324</v>
      </c>
      <c r="C8373" s="367" t="s">
        <v>27642</v>
      </c>
      <c r="D8373" s="368" t="s">
        <v>27643</v>
      </c>
      <c r="E8373" s="367" t="s">
        <v>8523</v>
      </c>
      <c r="F8373" s="367" t="s">
        <v>27644</v>
      </c>
      <c r="G8373" s="367" t="s">
        <v>20292</v>
      </c>
    </row>
    <row r="8374" spans="1:7" ht="22.5">
      <c r="A8374" s="366" t="str">
        <f t="shared" si="130"/>
        <v>SINAPI 92306</v>
      </c>
      <c r="B8374" s="367" t="s">
        <v>8324</v>
      </c>
      <c r="C8374" s="367" t="s">
        <v>27645</v>
      </c>
      <c r="D8374" s="368" t="s">
        <v>27646</v>
      </c>
      <c r="E8374" s="367" t="s">
        <v>8523</v>
      </c>
      <c r="F8374" s="367" t="s">
        <v>23869</v>
      </c>
      <c r="G8374" s="367" t="s">
        <v>21427</v>
      </c>
    </row>
    <row r="8375" spans="1:7" ht="22.5">
      <c r="A8375" s="366" t="str">
        <f t="shared" si="130"/>
        <v>SINAPI 92307</v>
      </c>
      <c r="B8375" s="367" t="s">
        <v>8324</v>
      </c>
      <c r="C8375" s="367" t="s">
        <v>27647</v>
      </c>
      <c r="D8375" s="368" t="s">
        <v>27648</v>
      </c>
      <c r="E8375" s="367" t="s">
        <v>8523</v>
      </c>
      <c r="F8375" s="367" t="s">
        <v>27649</v>
      </c>
      <c r="G8375" s="367" t="s">
        <v>27650</v>
      </c>
    </row>
    <row r="8376" spans="1:7" ht="22.5">
      <c r="A8376" s="366" t="str">
        <f t="shared" si="130"/>
        <v>SINAPI 92308</v>
      </c>
      <c r="B8376" s="367" t="s">
        <v>8324</v>
      </c>
      <c r="C8376" s="367" t="s">
        <v>27651</v>
      </c>
      <c r="D8376" s="368" t="s">
        <v>27652</v>
      </c>
      <c r="E8376" s="367" t="s">
        <v>8523</v>
      </c>
      <c r="F8376" s="367" t="s">
        <v>25829</v>
      </c>
      <c r="G8376" s="367" t="s">
        <v>27653</v>
      </c>
    </row>
    <row r="8377" spans="1:7" ht="22.5">
      <c r="A8377" s="366" t="str">
        <f t="shared" si="130"/>
        <v>SINAPI 92309</v>
      </c>
      <c r="B8377" s="367" t="s">
        <v>8324</v>
      </c>
      <c r="C8377" s="367" t="s">
        <v>27654</v>
      </c>
      <c r="D8377" s="368" t="s">
        <v>27655</v>
      </c>
      <c r="E8377" s="367" t="s">
        <v>8523</v>
      </c>
      <c r="F8377" s="367" t="s">
        <v>21799</v>
      </c>
      <c r="G8377" s="367" t="s">
        <v>27656</v>
      </c>
    </row>
    <row r="8378" spans="1:7" ht="22.5">
      <c r="A8378" s="366" t="str">
        <f t="shared" si="130"/>
        <v>SINAPI 92310</v>
      </c>
      <c r="B8378" s="367" t="s">
        <v>8324</v>
      </c>
      <c r="C8378" s="367" t="s">
        <v>27657</v>
      </c>
      <c r="D8378" s="368" t="s">
        <v>27658</v>
      </c>
      <c r="E8378" s="367" t="s">
        <v>8523</v>
      </c>
      <c r="F8378" s="367" t="s">
        <v>27659</v>
      </c>
      <c r="G8378" s="367" t="s">
        <v>27660</v>
      </c>
    </row>
    <row r="8379" spans="1:7" ht="22.5">
      <c r="A8379" s="366" t="str">
        <f t="shared" si="130"/>
        <v>SINAPI 92320</v>
      </c>
      <c r="B8379" s="367" t="s">
        <v>8324</v>
      </c>
      <c r="C8379" s="367" t="s">
        <v>27661</v>
      </c>
      <c r="D8379" s="368" t="s">
        <v>27662</v>
      </c>
      <c r="E8379" s="367" t="s">
        <v>8523</v>
      </c>
      <c r="F8379" s="367" t="s">
        <v>9983</v>
      </c>
      <c r="G8379" s="367" t="s">
        <v>27663</v>
      </c>
    </row>
    <row r="8380" spans="1:7" ht="22.5">
      <c r="A8380" s="366" t="str">
        <f t="shared" si="130"/>
        <v>SINAPI 92321</v>
      </c>
      <c r="B8380" s="367" t="s">
        <v>8324</v>
      </c>
      <c r="C8380" s="367" t="s">
        <v>27664</v>
      </c>
      <c r="D8380" s="368" t="s">
        <v>27665</v>
      </c>
      <c r="E8380" s="367" t="s">
        <v>8523</v>
      </c>
      <c r="F8380" s="367" t="s">
        <v>27666</v>
      </c>
      <c r="G8380" s="367" t="s">
        <v>27667</v>
      </c>
    </row>
    <row r="8381" spans="1:7" ht="22.5">
      <c r="A8381" s="366" t="str">
        <f t="shared" si="130"/>
        <v>SINAPI 92322</v>
      </c>
      <c r="B8381" s="367" t="s">
        <v>8324</v>
      </c>
      <c r="C8381" s="367" t="s">
        <v>27668</v>
      </c>
      <c r="D8381" s="368" t="s">
        <v>27669</v>
      </c>
      <c r="E8381" s="367" t="s">
        <v>8523</v>
      </c>
      <c r="F8381" s="367" t="s">
        <v>27670</v>
      </c>
      <c r="G8381" s="367" t="s">
        <v>27671</v>
      </c>
    </row>
    <row r="8382" spans="1:7" ht="22.5">
      <c r="A8382" s="366" t="str">
        <f t="shared" si="130"/>
        <v>SINAPI 92323</v>
      </c>
      <c r="B8382" s="367" t="s">
        <v>8324</v>
      </c>
      <c r="C8382" s="367" t="s">
        <v>27672</v>
      </c>
      <c r="D8382" s="368" t="s">
        <v>27673</v>
      </c>
      <c r="E8382" s="367" t="s">
        <v>8523</v>
      </c>
      <c r="F8382" s="367" t="s">
        <v>13540</v>
      </c>
      <c r="G8382" s="367" t="s">
        <v>9977</v>
      </c>
    </row>
    <row r="8383" spans="1:7" ht="22.5">
      <c r="A8383" s="366" t="str">
        <f t="shared" si="130"/>
        <v>SINAPI 92324</v>
      </c>
      <c r="B8383" s="367" t="s">
        <v>8324</v>
      </c>
      <c r="C8383" s="367" t="s">
        <v>27674</v>
      </c>
      <c r="D8383" s="368" t="s">
        <v>27675</v>
      </c>
      <c r="E8383" s="367" t="s">
        <v>8523</v>
      </c>
      <c r="F8383" s="367" t="s">
        <v>27676</v>
      </c>
      <c r="G8383" s="367" t="s">
        <v>27677</v>
      </c>
    </row>
    <row r="8384" spans="1:7" ht="22.5">
      <c r="A8384" s="366" t="str">
        <f t="shared" si="130"/>
        <v>SINAPI 92325</v>
      </c>
      <c r="B8384" s="367" t="s">
        <v>8324</v>
      </c>
      <c r="C8384" s="367" t="s">
        <v>27678</v>
      </c>
      <c r="D8384" s="368" t="s">
        <v>27679</v>
      </c>
      <c r="E8384" s="367" t="s">
        <v>8523</v>
      </c>
      <c r="F8384" s="367" t="s">
        <v>27680</v>
      </c>
      <c r="G8384" s="367" t="s">
        <v>27681</v>
      </c>
    </row>
    <row r="8385" spans="1:7" ht="22.5">
      <c r="A8385" s="366" t="str">
        <f t="shared" si="130"/>
        <v>SINAPI 92335</v>
      </c>
      <c r="B8385" s="367" t="s">
        <v>8324</v>
      </c>
      <c r="C8385" s="367" t="s">
        <v>27682</v>
      </c>
      <c r="D8385" s="368" t="s">
        <v>27683</v>
      </c>
      <c r="E8385" s="367" t="s">
        <v>8523</v>
      </c>
      <c r="F8385" s="367" t="s">
        <v>27684</v>
      </c>
      <c r="G8385" s="367" t="s">
        <v>27685</v>
      </c>
    </row>
    <row r="8386" spans="1:7" ht="22.5">
      <c r="A8386" s="366" t="str">
        <f t="shared" si="130"/>
        <v>SINAPI 92336</v>
      </c>
      <c r="B8386" s="367" t="s">
        <v>8324</v>
      </c>
      <c r="C8386" s="367" t="s">
        <v>27686</v>
      </c>
      <c r="D8386" s="368" t="s">
        <v>27687</v>
      </c>
      <c r="E8386" s="367" t="s">
        <v>8523</v>
      </c>
      <c r="F8386" s="367" t="s">
        <v>27035</v>
      </c>
      <c r="G8386" s="367" t="s">
        <v>27688</v>
      </c>
    </row>
    <row r="8387" spans="1:7" ht="22.5">
      <c r="A8387" s="366" t="str">
        <f t="shared" si="130"/>
        <v>SINAPI 92337</v>
      </c>
      <c r="B8387" s="367" t="s">
        <v>8324</v>
      </c>
      <c r="C8387" s="367" t="s">
        <v>27689</v>
      </c>
      <c r="D8387" s="368" t="s">
        <v>27690</v>
      </c>
      <c r="E8387" s="367" t="s">
        <v>8523</v>
      </c>
      <c r="F8387" s="367" t="s">
        <v>27691</v>
      </c>
      <c r="G8387" s="367" t="s">
        <v>27692</v>
      </c>
    </row>
    <row r="8388" spans="1:7" ht="22.5">
      <c r="A8388" s="366" t="str">
        <f t="shared" si="130"/>
        <v>SINAPI 92338</v>
      </c>
      <c r="B8388" s="367" t="s">
        <v>8324</v>
      </c>
      <c r="C8388" s="367" t="s">
        <v>27693</v>
      </c>
      <c r="D8388" s="368" t="s">
        <v>27694</v>
      </c>
      <c r="E8388" s="367" t="s">
        <v>8523</v>
      </c>
      <c r="F8388" s="367" t="s">
        <v>27695</v>
      </c>
      <c r="G8388" s="367" t="s">
        <v>27696</v>
      </c>
    </row>
    <row r="8389" spans="1:7" ht="22.5">
      <c r="A8389" s="366" t="str">
        <f t="shared" si="130"/>
        <v>SINAPI 92339</v>
      </c>
      <c r="B8389" s="367" t="s">
        <v>8324</v>
      </c>
      <c r="C8389" s="367" t="s">
        <v>27697</v>
      </c>
      <c r="D8389" s="368" t="s">
        <v>27698</v>
      </c>
      <c r="E8389" s="367" t="s">
        <v>8523</v>
      </c>
      <c r="F8389" s="367" t="s">
        <v>27699</v>
      </c>
      <c r="G8389" s="367" t="s">
        <v>27700</v>
      </c>
    </row>
    <row r="8390" spans="1:7" ht="22.5">
      <c r="A8390" s="366" t="str">
        <f t="shared" si="130"/>
        <v>SINAPI 92341</v>
      </c>
      <c r="B8390" s="367" t="s">
        <v>8324</v>
      </c>
      <c r="C8390" s="367" t="s">
        <v>27701</v>
      </c>
      <c r="D8390" s="368" t="s">
        <v>27702</v>
      </c>
      <c r="E8390" s="367" t="s">
        <v>8523</v>
      </c>
      <c r="F8390" s="367" t="s">
        <v>27703</v>
      </c>
      <c r="G8390" s="367" t="s">
        <v>27704</v>
      </c>
    </row>
    <row r="8391" spans="1:7" ht="22.5">
      <c r="A8391" s="366" t="str">
        <f t="shared" ref="A8391:A8454" si="131">CONCATENAR</f>
        <v>SINAPI 92342</v>
      </c>
      <c r="B8391" s="367" t="s">
        <v>8324</v>
      </c>
      <c r="C8391" s="367" t="s">
        <v>27705</v>
      </c>
      <c r="D8391" s="368" t="s">
        <v>27706</v>
      </c>
      <c r="E8391" s="367" t="s">
        <v>8523</v>
      </c>
      <c r="F8391" s="367" t="s">
        <v>27707</v>
      </c>
      <c r="G8391" s="367" t="s">
        <v>27708</v>
      </c>
    </row>
    <row r="8392" spans="1:7" ht="22.5">
      <c r="A8392" s="366" t="str">
        <f t="shared" si="131"/>
        <v>SINAPI 92343</v>
      </c>
      <c r="B8392" s="367" t="s">
        <v>8324</v>
      </c>
      <c r="C8392" s="367" t="s">
        <v>27709</v>
      </c>
      <c r="D8392" s="368" t="s">
        <v>27710</v>
      </c>
      <c r="E8392" s="367" t="s">
        <v>8523</v>
      </c>
      <c r="F8392" s="367" t="s">
        <v>27711</v>
      </c>
      <c r="G8392" s="367" t="s">
        <v>27712</v>
      </c>
    </row>
    <row r="8393" spans="1:7" ht="22.5">
      <c r="A8393" s="366" t="str">
        <f t="shared" si="131"/>
        <v>SINAPI 92361</v>
      </c>
      <c r="B8393" s="367" t="s">
        <v>8324</v>
      </c>
      <c r="C8393" s="367" t="s">
        <v>27713</v>
      </c>
      <c r="D8393" s="368" t="s">
        <v>27714</v>
      </c>
      <c r="E8393" s="367" t="s">
        <v>8523</v>
      </c>
      <c r="F8393" s="367" t="s">
        <v>27715</v>
      </c>
      <c r="G8393" s="367" t="s">
        <v>27716</v>
      </c>
    </row>
    <row r="8394" spans="1:7" ht="22.5">
      <c r="A8394" s="366" t="str">
        <f t="shared" si="131"/>
        <v>SINAPI 92362</v>
      </c>
      <c r="B8394" s="367" t="s">
        <v>8324</v>
      </c>
      <c r="C8394" s="367" t="s">
        <v>27717</v>
      </c>
      <c r="D8394" s="368" t="s">
        <v>27718</v>
      </c>
      <c r="E8394" s="367" t="s">
        <v>8523</v>
      </c>
      <c r="F8394" s="367" t="s">
        <v>27719</v>
      </c>
      <c r="G8394" s="367" t="s">
        <v>27720</v>
      </c>
    </row>
    <row r="8395" spans="1:7" ht="22.5">
      <c r="A8395" s="366" t="str">
        <f t="shared" si="131"/>
        <v>SINAPI 92364</v>
      </c>
      <c r="B8395" s="367" t="s">
        <v>8324</v>
      </c>
      <c r="C8395" s="367" t="s">
        <v>27721</v>
      </c>
      <c r="D8395" s="368" t="s">
        <v>27722</v>
      </c>
      <c r="E8395" s="367" t="s">
        <v>8523</v>
      </c>
      <c r="F8395" s="367" t="s">
        <v>27723</v>
      </c>
      <c r="G8395" s="367" t="s">
        <v>27724</v>
      </c>
    </row>
    <row r="8396" spans="1:7" ht="22.5">
      <c r="A8396" s="366" t="str">
        <f t="shared" si="131"/>
        <v>SINAPI 92365</v>
      </c>
      <c r="B8396" s="367" t="s">
        <v>8324</v>
      </c>
      <c r="C8396" s="367" t="s">
        <v>27725</v>
      </c>
      <c r="D8396" s="368" t="s">
        <v>27726</v>
      </c>
      <c r="E8396" s="367" t="s">
        <v>8523</v>
      </c>
      <c r="F8396" s="367" t="s">
        <v>27727</v>
      </c>
      <c r="G8396" s="367" t="s">
        <v>27728</v>
      </c>
    </row>
    <row r="8397" spans="1:7" ht="22.5">
      <c r="A8397" s="366" t="str">
        <f t="shared" si="131"/>
        <v>SINAPI 92366</v>
      </c>
      <c r="B8397" s="367" t="s">
        <v>8324</v>
      </c>
      <c r="C8397" s="367" t="s">
        <v>27729</v>
      </c>
      <c r="D8397" s="368" t="s">
        <v>27730</v>
      </c>
      <c r="E8397" s="367" t="s">
        <v>8523</v>
      </c>
      <c r="F8397" s="367" t="s">
        <v>27731</v>
      </c>
      <c r="G8397" s="367" t="s">
        <v>27732</v>
      </c>
    </row>
    <row r="8398" spans="1:7" ht="22.5">
      <c r="A8398" s="366" t="str">
        <f t="shared" si="131"/>
        <v>SINAPI 92367</v>
      </c>
      <c r="B8398" s="367" t="s">
        <v>8324</v>
      </c>
      <c r="C8398" s="367" t="s">
        <v>27733</v>
      </c>
      <c r="D8398" s="368" t="s">
        <v>27734</v>
      </c>
      <c r="E8398" s="367" t="s">
        <v>8523</v>
      </c>
      <c r="F8398" s="367" t="s">
        <v>27735</v>
      </c>
      <c r="G8398" s="367" t="s">
        <v>18536</v>
      </c>
    </row>
    <row r="8399" spans="1:7" ht="22.5">
      <c r="A8399" s="366" t="str">
        <f t="shared" si="131"/>
        <v>SINAPI 92368</v>
      </c>
      <c r="B8399" s="367" t="s">
        <v>8324</v>
      </c>
      <c r="C8399" s="367" t="s">
        <v>27736</v>
      </c>
      <c r="D8399" s="368" t="s">
        <v>27737</v>
      </c>
      <c r="E8399" s="367" t="s">
        <v>8523</v>
      </c>
      <c r="F8399" s="367" t="s">
        <v>27738</v>
      </c>
      <c r="G8399" s="367" t="s">
        <v>27739</v>
      </c>
    </row>
    <row r="8400" spans="1:7" ht="22.5">
      <c r="A8400" s="366" t="str">
        <f t="shared" si="131"/>
        <v>SINAPI 92648</v>
      </c>
      <c r="B8400" s="367" t="s">
        <v>8324</v>
      </c>
      <c r="C8400" s="367" t="s">
        <v>27740</v>
      </c>
      <c r="D8400" s="368" t="s">
        <v>27741</v>
      </c>
      <c r="E8400" s="367" t="s">
        <v>8523</v>
      </c>
      <c r="F8400" s="367" t="s">
        <v>27742</v>
      </c>
      <c r="G8400" s="367" t="s">
        <v>27743</v>
      </c>
    </row>
    <row r="8401" spans="1:7" ht="22.5">
      <c r="A8401" s="366" t="str">
        <f t="shared" si="131"/>
        <v>SINAPI 92649</v>
      </c>
      <c r="B8401" s="367" t="s">
        <v>8324</v>
      </c>
      <c r="C8401" s="367" t="s">
        <v>27744</v>
      </c>
      <c r="D8401" s="368" t="s">
        <v>27745</v>
      </c>
      <c r="E8401" s="367" t="s">
        <v>8523</v>
      </c>
      <c r="F8401" s="367" t="s">
        <v>27746</v>
      </c>
      <c r="G8401" s="367" t="s">
        <v>27747</v>
      </c>
    </row>
    <row r="8402" spans="1:7" ht="22.5">
      <c r="A8402" s="366" t="str">
        <f t="shared" si="131"/>
        <v>SINAPI 92650</v>
      </c>
      <c r="B8402" s="367" t="s">
        <v>8324</v>
      </c>
      <c r="C8402" s="367" t="s">
        <v>27748</v>
      </c>
      <c r="D8402" s="368" t="s">
        <v>27749</v>
      </c>
      <c r="E8402" s="367" t="s">
        <v>8523</v>
      </c>
      <c r="F8402" s="367" t="s">
        <v>27750</v>
      </c>
      <c r="G8402" s="367" t="s">
        <v>27751</v>
      </c>
    </row>
    <row r="8403" spans="1:7" ht="22.5">
      <c r="A8403" s="366" t="str">
        <f t="shared" si="131"/>
        <v>SINAPI 92652</v>
      </c>
      <c r="B8403" s="367" t="s">
        <v>8324</v>
      </c>
      <c r="C8403" s="367" t="s">
        <v>27752</v>
      </c>
      <c r="D8403" s="368" t="s">
        <v>27753</v>
      </c>
      <c r="E8403" s="367" t="s">
        <v>8523</v>
      </c>
      <c r="F8403" s="367" t="s">
        <v>27754</v>
      </c>
      <c r="G8403" s="367" t="s">
        <v>8834</v>
      </c>
    </row>
    <row r="8404" spans="1:7" ht="22.5">
      <c r="A8404" s="366" t="str">
        <f t="shared" si="131"/>
        <v>SINAPI 92653</v>
      </c>
      <c r="B8404" s="367" t="s">
        <v>8324</v>
      </c>
      <c r="C8404" s="367" t="s">
        <v>27755</v>
      </c>
      <c r="D8404" s="368" t="s">
        <v>27756</v>
      </c>
      <c r="E8404" s="367" t="s">
        <v>8523</v>
      </c>
      <c r="F8404" s="367" t="s">
        <v>19266</v>
      </c>
      <c r="G8404" s="367" t="s">
        <v>26570</v>
      </c>
    </row>
    <row r="8405" spans="1:7" ht="22.5">
      <c r="A8405" s="366" t="str">
        <f t="shared" si="131"/>
        <v>SINAPI 92654</v>
      </c>
      <c r="B8405" s="367" t="s">
        <v>8324</v>
      </c>
      <c r="C8405" s="367" t="s">
        <v>27757</v>
      </c>
      <c r="D8405" s="368" t="s">
        <v>27758</v>
      </c>
      <c r="E8405" s="367" t="s">
        <v>8523</v>
      </c>
      <c r="F8405" s="367" t="s">
        <v>9659</v>
      </c>
      <c r="G8405" s="367" t="s">
        <v>27759</v>
      </c>
    </row>
    <row r="8406" spans="1:7" ht="22.5">
      <c r="A8406" s="366" t="str">
        <f t="shared" si="131"/>
        <v>SINAPI 92655</v>
      </c>
      <c r="B8406" s="367" t="s">
        <v>8324</v>
      </c>
      <c r="C8406" s="367" t="s">
        <v>27760</v>
      </c>
      <c r="D8406" s="368" t="s">
        <v>27761</v>
      </c>
      <c r="E8406" s="367" t="s">
        <v>8523</v>
      </c>
      <c r="F8406" s="367" t="s">
        <v>14943</v>
      </c>
      <c r="G8406" s="367" t="s">
        <v>17561</v>
      </c>
    </row>
    <row r="8407" spans="1:7" ht="22.5">
      <c r="A8407" s="366" t="str">
        <f t="shared" si="131"/>
        <v>SINAPI 92656</v>
      </c>
      <c r="B8407" s="367" t="s">
        <v>8324</v>
      </c>
      <c r="C8407" s="367" t="s">
        <v>27762</v>
      </c>
      <c r="D8407" s="368" t="s">
        <v>27763</v>
      </c>
      <c r="E8407" s="367" t="s">
        <v>8523</v>
      </c>
      <c r="F8407" s="367" t="s">
        <v>27764</v>
      </c>
      <c r="G8407" s="367" t="s">
        <v>9083</v>
      </c>
    </row>
    <row r="8408" spans="1:7" ht="22.5">
      <c r="A8408" s="366" t="str">
        <f t="shared" si="131"/>
        <v>SINAPI 92687</v>
      </c>
      <c r="B8408" s="367" t="s">
        <v>8324</v>
      </c>
      <c r="C8408" s="367" t="s">
        <v>27765</v>
      </c>
      <c r="D8408" s="368" t="s">
        <v>27766</v>
      </c>
      <c r="E8408" s="367" t="s">
        <v>8523</v>
      </c>
      <c r="F8408" s="367" t="s">
        <v>27767</v>
      </c>
      <c r="G8408" s="367" t="s">
        <v>27768</v>
      </c>
    </row>
    <row r="8409" spans="1:7" ht="22.5">
      <c r="A8409" s="366" t="str">
        <f t="shared" si="131"/>
        <v>SINAPI 92688</v>
      </c>
      <c r="B8409" s="367" t="s">
        <v>8324</v>
      </c>
      <c r="C8409" s="367" t="s">
        <v>27769</v>
      </c>
      <c r="D8409" s="368" t="s">
        <v>27770</v>
      </c>
      <c r="E8409" s="367" t="s">
        <v>8523</v>
      </c>
      <c r="F8409" s="367" t="s">
        <v>12470</v>
      </c>
      <c r="G8409" s="367" t="s">
        <v>12528</v>
      </c>
    </row>
    <row r="8410" spans="1:7" ht="22.5">
      <c r="A8410" s="366" t="str">
        <f t="shared" si="131"/>
        <v>SINAPI 92689</v>
      </c>
      <c r="B8410" s="367" t="s">
        <v>8324</v>
      </c>
      <c r="C8410" s="367" t="s">
        <v>27771</v>
      </c>
      <c r="D8410" s="368" t="s">
        <v>27772</v>
      </c>
      <c r="E8410" s="367" t="s">
        <v>8523</v>
      </c>
      <c r="F8410" s="367" t="s">
        <v>27773</v>
      </c>
      <c r="G8410" s="367" t="s">
        <v>27774</v>
      </c>
    </row>
    <row r="8411" spans="1:7" ht="22.5">
      <c r="A8411" s="366" t="str">
        <f t="shared" si="131"/>
        <v>SINAPI 92690</v>
      </c>
      <c r="B8411" s="367" t="s">
        <v>8324</v>
      </c>
      <c r="C8411" s="367" t="s">
        <v>27775</v>
      </c>
      <c r="D8411" s="368" t="s">
        <v>27776</v>
      </c>
      <c r="E8411" s="367" t="s">
        <v>8523</v>
      </c>
      <c r="F8411" s="367" t="s">
        <v>27653</v>
      </c>
      <c r="G8411" s="367" t="s">
        <v>19604</v>
      </c>
    </row>
    <row r="8412" spans="1:7" ht="33.75">
      <c r="A8412" s="366" t="str">
        <f t="shared" si="131"/>
        <v>SINAPI 94462</v>
      </c>
      <c r="B8412" s="367" t="s">
        <v>8324</v>
      </c>
      <c r="C8412" s="367" t="s">
        <v>27777</v>
      </c>
      <c r="D8412" s="368" t="s">
        <v>27778</v>
      </c>
      <c r="E8412" s="367" t="s">
        <v>8523</v>
      </c>
      <c r="F8412" s="367" t="s">
        <v>27779</v>
      </c>
      <c r="G8412" s="367" t="s">
        <v>27780</v>
      </c>
    </row>
    <row r="8413" spans="1:7" ht="33.75">
      <c r="A8413" s="366" t="str">
        <f t="shared" si="131"/>
        <v>SINAPI 94463</v>
      </c>
      <c r="B8413" s="367" t="s">
        <v>8324</v>
      </c>
      <c r="C8413" s="367" t="s">
        <v>27781</v>
      </c>
      <c r="D8413" s="368" t="s">
        <v>27782</v>
      </c>
      <c r="E8413" s="367" t="s">
        <v>8523</v>
      </c>
      <c r="F8413" s="367" t="s">
        <v>27783</v>
      </c>
      <c r="G8413" s="367" t="s">
        <v>27784</v>
      </c>
    </row>
    <row r="8414" spans="1:7" ht="33.75">
      <c r="A8414" s="366" t="str">
        <f t="shared" si="131"/>
        <v>SINAPI 94464</v>
      </c>
      <c r="B8414" s="367" t="s">
        <v>8324</v>
      </c>
      <c r="C8414" s="367" t="s">
        <v>27785</v>
      </c>
      <c r="D8414" s="368" t="s">
        <v>27786</v>
      </c>
      <c r="E8414" s="367" t="s">
        <v>8523</v>
      </c>
      <c r="F8414" s="367" t="s">
        <v>27787</v>
      </c>
      <c r="G8414" s="367" t="s">
        <v>27788</v>
      </c>
    </row>
    <row r="8415" spans="1:7" ht="22.5">
      <c r="A8415" s="366" t="str">
        <f t="shared" si="131"/>
        <v>SINAPI 94602</v>
      </c>
      <c r="B8415" s="367" t="s">
        <v>8324</v>
      </c>
      <c r="C8415" s="367" t="s">
        <v>27789</v>
      </c>
      <c r="D8415" s="368" t="s">
        <v>27790</v>
      </c>
      <c r="E8415" s="367" t="s">
        <v>8523</v>
      </c>
      <c r="F8415" s="367" t="s">
        <v>27791</v>
      </c>
      <c r="G8415" s="367" t="s">
        <v>27792</v>
      </c>
    </row>
    <row r="8416" spans="1:7" ht="22.5">
      <c r="A8416" s="366" t="str">
        <f t="shared" si="131"/>
        <v>SINAPI 94603</v>
      </c>
      <c r="B8416" s="367" t="s">
        <v>8324</v>
      </c>
      <c r="C8416" s="367" t="s">
        <v>27793</v>
      </c>
      <c r="D8416" s="368" t="s">
        <v>27794</v>
      </c>
      <c r="E8416" s="367" t="s">
        <v>8523</v>
      </c>
      <c r="F8416" s="367" t="s">
        <v>27795</v>
      </c>
      <c r="G8416" s="367" t="s">
        <v>27796</v>
      </c>
    </row>
    <row r="8417" spans="1:7" ht="22.5">
      <c r="A8417" s="366" t="str">
        <f t="shared" si="131"/>
        <v>SINAPI 94604</v>
      </c>
      <c r="B8417" s="367" t="s">
        <v>8324</v>
      </c>
      <c r="C8417" s="367" t="s">
        <v>27797</v>
      </c>
      <c r="D8417" s="368" t="s">
        <v>27798</v>
      </c>
      <c r="E8417" s="367" t="s">
        <v>8523</v>
      </c>
      <c r="F8417" s="367" t="s">
        <v>27799</v>
      </c>
      <c r="G8417" s="367" t="s">
        <v>27800</v>
      </c>
    </row>
    <row r="8418" spans="1:7" ht="22.5">
      <c r="A8418" s="366" t="str">
        <f t="shared" si="131"/>
        <v>SINAPI 94605</v>
      </c>
      <c r="B8418" s="367" t="s">
        <v>8324</v>
      </c>
      <c r="C8418" s="367" t="s">
        <v>27801</v>
      </c>
      <c r="D8418" s="368" t="s">
        <v>27802</v>
      </c>
      <c r="E8418" s="367" t="s">
        <v>8523</v>
      </c>
      <c r="F8418" s="367" t="s">
        <v>27803</v>
      </c>
      <c r="G8418" s="367" t="s">
        <v>27804</v>
      </c>
    </row>
    <row r="8419" spans="1:7" ht="22.5">
      <c r="A8419" s="366" t="str">
        <f t="shared" si="131"/>
        <v>SINAPI 94648</v>
      </c>
      <c r="B8419" s="367" t="s">
        <v>8324</v>
      </c>
      <c r="C8419" s="367" t="s">
        <v>27805</v>
      </c>
      <c r="D8419" s="368" t="s">
        <v>27806</v>
      </c>
      <c r="E8419" s="367" t="s">
        <v>8523</v>
      </c>
      <c r="F8419" s="367" t="s">
        <v>9860</v>
      </c>
      <c r="G8419" s="367" t="s">
        <v>14125</v>
      </c>
    </row>
    <row r="8420" spans="1:7" ht="22.5">
      <c r="A8420" s="366" t="str">
        <f t="shared" si="131"/>
        <v>SINAPI 94649</v>
      </c>
      <c r="B8420" s="367" t="s">
        <v>8324</v>
      </c>
      <c r="C8420" s="367" t="s">
        <v>27807</v>
      </c>
      <c r="D8420" s="368" t="s">
        <v>27808</v>
      </c>
      <c r="E8420" s="367" t="s">
        <v>8523</v>
      </c>
      <c r="F8420" s="367" t="s">
        <v>11261</v>
      </c>
      <c r="G8420" s="367" t="s">
        <v>10919</v>
      </c>
    </row>
    <row r="8421" spans="1:7" ht="22.5">
      <c r="A8421" s="366" t="str">
        <f t="shared" si="131"/>
        <v>SINAPI 94650</v>
      </c>
      <c r="B8421" s="367" t="s">
        <v>8324</v>
      </c>
      <c r="C8421" s="367" t="s">
        <v>27809</v>
      </c>
      <c r="D8421" s="368" t="s">
        <v>27810</v>
      </c>
      <c r="E8421" s="367" t="s">
        <v>8523</v>
      </c>
      <c r="F8421" s="367" t="s">
        <v>15822</v>
      </c>
      <c r="G8421" s="367" t="s">
        <v>13381</v>
      </c>
    </row>
    <row r="8422" spans="1:7" ht="22.5">
      <c r="A8422" s="366" t="str">
        <f t="shared" si="131"/>
        <v>SINAPI 94651</v>
      </c>
      <c r="B8422" s="367" t="s">
        <v>8324</v>
      </c>
      <c r="C8422" s="367" t="s">
        <v>27811</v>
      </c>
      <c r="D8422" s="368" t="s">
        <v>27812</v>
      </c>
      <c r="E8422" s="367" t="s">
        <v>8523</v>
      </c>
      <c r="F8422" s="367" t="s">
        <v>14488</v>
      </c>
      <c r="G8422" s="367" t="s">
        <v>10550</v>
      </c>
    </row>
    <row r="8423" spans="1:7" ht="22.5">
      <c r="A8423" s="366" t="str">
        <f t="shared" si="131"/>
        <v>SINAPI 94652</v>
      </c>
      <c r="B8423" s="367" t="s">
        <v>8324</v>
      </c>
      <c r="C8423" s="367" t="s">
        <v>27813</v>
      </c>
      <c r="D8423" s="368" t="s">
        <v>27814</v>
      </c>
      <c r="E8423" s="367" t="s">
        <v>8523</v>
      </c>
      <c r="F8423" s="367" t="s">
        <v>25250</v>
      </c>
      <c r="G8423" s="367" t="s">
        <v>27815</v>
      </c>
    </row>
    <row r="8424" spans="1:7" ht="22.5">
      <c r="A8424" s="366" t="str">
        <f t="shared" si="131"/>
        <v>SINAPI 94653</v>
      </c>
      <c r="B8424" s="367" t="s">
        <v>8324</v>
      </c>
      <c r="C8424" s="367" t="s">
        <v>27816</v>
      </c>
      <c r="D8424" s="368" t="s">
        <v>27817</v>
      </c>
      <c r="E8424" s="367" t="s">
        <v>8523</v>
      </c>
      <c r="F8424" s="367" t="s">
        <v>27818</v>
      </c>
      <c r="G8424" s="367" t="s">
        <v>19680</v>
      </c>
    </row>
    <row r="8425" spans="1:7" ht="22.5">
      <c r="A8425" s="366" t="str">
        <f t="shared" si="131"/>
        <v>SINAPI 94654</v>
      </c>
      <c r="B8425" s="367" t="s">
        <v>8324</v>
      </c>
      <c r="C8425" s="367" t="s">
        <v>27819</v>
      </c>
      <c r="D8425" s="368" t="s">
        <v>27820</v>
      </c>
      <c r="E8425" s="367" t="s">
        <v>8523</v>
      </c>
      <c r="F8425" s="367" t="s">
        <v>27821</v>
      </c>
      <c r="G8425" s="367" t="s">
        <v>27822</v>
      </c>
    </row>
    <row r="8426" spans="1:7" ht="22.5">
      <c r="A8426" s="366" t="str">
        <f t="shared" si="131"/>
        <v>SINAPI 94655</v>
      </c>
      <c r="B8426" s="367" t="s">
        <v>8324</v>
      </c>
      <c r="C8426" s="367" t="s">
        <v>27823</v>
      </c>
      <c r="D8426" s="368" t="s">
        <v>27824</v>
      </c>
      <c r="E8426" s="367" t="s">
        <v>8523</v>
      </c>
      <c r="F8426" s="367" t="s">
        <v>27825</v>
      </c>
      <c r="G8426" s="367" t="s">
        <v>27826</v>
      </c>
    </row>
    <row r="8427" spans="1:7" ht="22.5">
      <c r="A8427" s="366" t="str">
        <f t="shared" si="131"/>
        <v>SINAPI 94716</v>
      </c>
      <c r="B8427" s="367" t="s">
        <v>8324</v>
      </c>
      <c r="C8427" s="367" t="s">
        <v>27827</v>
      </c>
      <c r="D8427" s="368" t="s">
        <v>27828</v>
      </c>
      <c r="E8427" s="367" t="s">
        <v>8523</v>
      </c>
      <c r="F8427" s="367" t="s">
        <v>27829</v>
      </c>
      <c r="G8427" s="367" t="s">
        <v>8952</v>
      </c>
    </row>
    <row r="8428" spans="1:7" ht="22.5">
      <c r="A8428" s="366" t="str">
        <f t="shared" si="131"/>
        <v>SINAPI 94717</v>
      </c>
      <c r="B8428" s="367" t="s">
        <v>8324</v>
      </c>
      <c r="C8428" s="367" t="s">
        <v>27830</v>
      </c>
      <c r="D8428" s="368" t="s">
        <v>27831</v>
      </c>
      <c r="E8428" s="367" t="s">
        <v>8523</v>
      </c>
      <c r="F8428" s="367" t="s">
        <v>27832</v>
      </c>
      <c r="G8428" s="367" t="s">
        <v>14695</v>
      </c>
    </row>
    <row r="8429" spans="1:7" ht="22.5">
      <c r="A8429" s="366" t="str">
        <f t="shared" si="131"/>
        <v>SINAPI 94718</v>
      </c>
      <c r="B8429" s="367" t="s">
        <v>8324</v>
      </c>
      <c r="C8429" s="367" t="s">
        <v>27833</v>
      </c>
      <c r="D8429" s="368" t="s">
        <v>27834</v>
      </c>
      <c r="E8429" s="367" t="s">
        <v>8523</v>
      </c>
      <c r="F8429" s="367" t="s">
        <v>10698</v>
      </c>
      <c r="G8429" s="367" t="s">
        <v>27835</v>
      </c>
    </row>
    <row r="8430" spans="1:7" ht="22.5">
      <c r="A8430" s="366" t="str">
        <f t="shared" si="131"/>
        <v>SINAPI 94719</v>
      </c>
      <c r="B8430" s="367" t="s">
        <v>8324</v>
      </c>
      <c r="C8430" s="367" t="s">
        <v>27836</v>
      </c>
      <c r="D8430" s="368" t="s">
        <v>27837</v>
      </c>
      <c r="E8430" s="367" t="s">
        <v>8523</v>
      </c>
      <c r="F8430" s="367" t="s">
        <v>27838</v>
      </c>
      <c r="G8430" s="367" t="s">
        <v>11126</v>
      </c>
    </row>
    <row r="8431" spans="1:7" ht="22.5">
      <c r="A8431" s="366" t="str">
        <f t="shared" si="131"/>
        <v>SINAPI 94720</v>
      </c>
      <c r="B8431" s="367" t="s">
        <v>8324</v>
      </c>
      <c r="C8431" s="367" t="s">
        <v>27839</v>
      </c>
      <c r="D8431" s="368" t="s">
        <v>27840</v>
      </c>
      <c r="E8431" s="367" t="s">
        <v>8523</v>
      </c>
      <c r="F8431" s="367" t="s">
        <v>27841</v>
      </c>
      <c r="G8431" s="367" t="s">
        <v>27842</v>
      </c>
    </row>
    <row r="8432" spans="1:7" ht="22.5">
      <c r="A8432" s="366" t="str">
        <f t="shared" si="131"/>
        <v>SINAPI 94721</v>
      </c>
      <c r="B8432" s="367" t="s">
        <v>8324</v>
      </c>
      <c r="C8432" s="367" t="s">
        <v>27843</v>
      </c>
      <c r="D8432" s="368" t="s">
        <v>27844</v>
      </c>
      <c r="E8432" s="367" t="s">
        <v>8523</v>
      </c>
      <c r="F8432" s="367" t="s">
        <v>18838</v>
      </c>
      <c r="G8432" s="367" t="s">
        <v>27845</v>
      </c>
    </row>
    <row r="8433" spans="1:7" ht="22.5">
      <c r="A8433" s="366" t="str">
        <f t="shared" si="131"/>
        <v>SINAPI 94722</v>
      </c>
      <c r="B8433" s="367" t="s">
        <v>8324</v>
      </c>
      <c r="C8433" s="367" t="s">
        <v>27846</v>
      </c>
      <c r="D8433" s="368" t="s">
        <v>27847</v>
      </c>
      <c r="E8433" s="367" t="s">
        <v>8523</v>
      </c>
      <c r="F8433" s="367" t="s">
        <v>27848</v>
      </c>
      <c r="G8433" s="367" t="s">
        <v>27849</v>
      </c>
    </row>
    <row r="8434" spans="1:7" ht="22.5">
      <c r="A8434" s="366" t="str">
        <f t="shared" si="131"/>
        <v>SINAPI 95697</v>
      </c>
      <c r="B8434" s="367" t="s">
        <v>8324</v>
      </c>
      <c r="C8434" s="367" t="s">
        <v>27850</v>
      </c>
      <c r="D8434" s="368" t="s">
        <v>27851</v>
      </c>
      <c r="E8434" s="367" t="s">
        <v>8523</v>
      </c>
      <c r="F8434" s="367" t="s">
        <v>27852</v>
      </c>
      <c r="G8434" s="367" t="s">
        <v>27853</v>
      </c>
    </row>
    <row r="8435" spans="1:7" ht="22.5">
      <c r="A8435" s="366" t="str">
        <f t="shared" si="131"/>
        <v>SINAPI 96635</v>
      </c>
      <c r="B8435" s="367" t="s">
        <v>8324</v>
      </c>
      <c r="C8435" s="367" t="s">
        <v>27854</v>
      </c>
      <c r="D8435" s="368" t="s">
        <v>27855</v>
      </c>
      <c r="E8435" s="367" t="s">
        <v>8523</v>
      </c>
      <c r="F8435" s="367" t="s">
        <v>10114</v>
      </c>
      <c r="G8435" s="367" t="s">
        <v>25982</v>
      </c>
    </row>
    <row r="8436" spans="1:7" ht="22.5">
      <c r="A8436" s="366" t="str">
        <f t="shared" si="131"/>
        <v>SINAPI 96636</v>
      </c>
      <c r="B8436" s="367" t="s">
        <v>8324</v>
      </c>
      <c r="C8436" s="367" t="s">
        <v>27856</v>
      </c>
      <c r="D8436" s="368" t="s">
        <v>27857</v>
      </c>
      <c r="E8436" s="367" t="s">
        <v>8523</v>
      </c>
      <c r="F8436" s="367" t="s">
        <v>27858</v>
      </c>
      <c r="G8436" s="367" t="s">
        <v>27859</v>
      </c>
    </row>
    <row r="8437" spans="1:7" ht="22.5">
      <c r="A8437" s="366" t="str">
        <f t="shared" si="131"/>
        <v>SINAPI 96644</v>
      </c>
      <c r="B8437" s="367" t="s">
        <v>8324</v>
      </c>
      <c r="C8437" s="367" t="s">
        <v>27860</v>
      </c>
      <c r="D8437" s="368" t="s">
        <v>27861</v>
      </c>
      <c r="E8437" s="367" t="s">
        <v>8523</v>
      </c>
      <c r="F8437" s="367" t="s">
        <v>12767</v>
      </c>
      <c r="G8437" s="367" t="s">
        <v>8513</v>
      </c>
    </row>
    <row r="8438" spans="1:7" ht="22.5">
      <c r="A8438" s="366" t="str">
        <f t="shared" si="131"/>
        <v>SINAPI 96645</v>
      </c>
      <c r="B8438" s="367" t="s">
        <v>8324</v>
      </c>
      <c r="C8438" s="367" t="s">
        <v>27862</v>
      </c>
      <c r="D8438" s="368" t="s">
        <v>27863</v>
      </c>
      <c r="E8438" s="367" t="s">
        <v>8523</v>
      </c>
      <c r="F8438" s="367" t="s">
        <v>11296</v>
      </c>
      <c r="G8438" s="367" t="s">
        <v>17795</v>
      </c>
    </row>
    <row r="8439" spans="1:7" ht="22.5">
      <c r="A8439" s="366" t="str">
        <f t="shared" si="131"/>
        <v>SINAPI 96646</v>
      </c>
      <c r="B8439" s="367" t="s">
        <v>8324</v>
      </c>
      <c r="C8439" s="367" t="s">
        <v>27864</v>
      </c>
      <c r="D8439" s="368" t="s">
        <v>27865</v>
      </c>
      <c r="E8439" s="367" t="s">
        <v>8523</v>
      </c>
      <c r="F8439" s="367" t="s">
        <v>22821</v>
      </c>
      <c r="G8439" s="367" t="s">
        <v>27866</v>
      </c>
    </row>
    <row r="8440" spans="1:7" ht="22.5">
      <c r="A8440" s="366" t="str">
        <f t="shared" si="131"/>
        <v>SINAPI 96647</v>
      </c>
      <c r="B8440" s="367" t="s">
        <v>8324</v>
      </c>
      <c r="C8440" s="367" t="s">
        <v>27867</v>
      </c>
      <c r="D8440" s="368" t="s">
        <v>27868</v>
      </c>
      <c r="E8440" s="367" t="s">
        <v>8523</v>
      </c>
      <c r="F8440" s="367" t="s">
        <v>9347</v>
      </c>
      <c r="G8440" s="367" t="s">
        <v>27869</v>
      </c>
    </row>
    <row r="8441" spans="1:7" ht="22.5">
      <c r="A8441" s="366" t="str">
        <f t="shared" si="131"/>
        <v>SINAPI 96648</v>
      </c>
      <c r="B8441" s="367" t="s">
        <v>8324</v>
      </c>
      <c r="C8441" s="367" t="s">
        <v>27870</v>
      </c>
      <c r="D8441" s="368" t="s">
        <v>27871</v>
      </c>
      <c r="E8441" s="367" t="s">
        <v>8523</v>
      </c>
      <c r="F8441" s="367" t="s">
        <v>17693</v>
      </c>
      <c r="G8441" s="367" t="s">
        <v>22789</v>
      </c>
    </row>
    <row r="8442" spans="1:7" ht="22.5">
      <c r="A8442" s="366" t="str">
        <f t="shared" si="131"/>
        <v>SINAPI 96649</v>
      </c>
      <c r="B8442" s="367" t="s">
        <v>8324</v>
      </c>
      <c r="C8442" s="367" t="s">
        <v>27872</v>
      </c>
      <c r="D8442" s="368" t="s">
        <v>27873</v>
      </c>
      <c r="E8442" s="367" t="s">
        <v>8523</v>
      </c>
      <c r="F8442" s="367" t="s">
        <v>17878</v>
      </c>
      <c r="G8442" s="367" t="s">
        <v>27653</v>
      </c>
    </row>
    <row r="8443" spans="1:7">
      <c r="A8443" s="366" t="str">
        <f t="shared" si="131"/>
        <v>SINAPI 96668</v>
      </c>
      <c r="B8443" s="367" t="s">
        <v>8324</v>
      </c>
      <c r="C8443" s="367" t="s">
        <v>27874</v>
      </c>
      <c r="D8443" s="368" t="s">
        <v>27875</v>
      </c>
      <c r="E8443" s="367" t="s">
        <v>8523</v>
      </c>
      <c r="F8443" s="367" t="s">
        <v>24682</v>
      </c>
      <c r="G8443" s="367" t="s">
        <v>9054</v>
      </c>
    </row>
    <row r="8444" spans="1:7">
      <c r="A8444" s="366" t="str">
        <f t="shared" si="131"/>
        <v>SINAPI 96669</v>
      </c>
      <c r="B8444" s="367" t="s">
        <v>8324</v>
      </c>
      <c r="C8444" s="367" t="s">
        <v>27876</v>
      </c>
      <c r="D8444" s="368" t="s">
        <v>27877</v>
      </c>
      <c r="E8444" s="367" t="s">
        <v>8523</v>
      </c>
      <c r="F8444" s="367" t="s">
        <v>14078</v>
      </c>
      <c r="G8444" s="367" t="s">
        <v>13282</v>
      </c>
    </row>
    <row r="8445" spans="1:7">
      <c r="A8445" s="366" t="str">
        <f t="shared" si="131"/>
        <v>SINAPI 96670</v>
      </c>
      <c r="B8445" s="367" t="s">
        <v>8324</v>
      </c>
      <c r="C8445" s="367" t="s">
        <v>27878</v>
      </c>
      <c r="D8445" s="368" t="s">
        <v>27879</v>
      </c>
      <c r="E8445" s="367" t="s">
        <v>8523</v>
      </c>
      <c r="F8445" s="367" t="s">
        <v>19792</v>
      </c>
      <c r="G8445" s="367" t="s">
        <v>8858</v>
      </c>
    </row>
    <row r="8446" spans="1:7">
      <c r="A8446" s="366" t="str">
        <f t="shared" si="131"/>
        <v>SINAPI 96671</v>
      </c>
      <c r="B8446" s="367" t="s">
        <v>8324</v>
      </c>
      <c r="C8446" s="367" t="s">
        <v>27880</v>
      </c>
      <c r="D8446" s="368" t="s">
        <v>27881</v>
      </c>
      <c r="E8446" s="367" t="s">
        <v>8523</v>
      </c>
      <c r="F8446" s="367" t="s">
        <v>15695</v>
      </c>
      <c r="G8446" s="367" t="s">
        <v>16441</v>
      </c>
    </row>
    <row r="8447" spans="1:7">
      <c r="A8447" s="366" t="str">
        <f t="shared" si="131"/>
        <v>SINAPI 96672</v>
      </c>
      <c r="B8447" s="367" t="s">
        <v>8324</v>
      </c>
      <c r="C8447" s="367" t="s">
        <v>27882</v>
      </c>
      <c r="D8447" s="368" t="s">
        <v>27883</v>
      </c>
      <c r="E8447" s="367" t="s">
        <v>8523</v>
      </c>
      <c r="F8447" s="367" t="s">
        <v>27884</v>
      </c>
      <c r="G8447" s="367" t="s">
        <v>27885</v>
      </c>
    </row>
    <row r="8448" spans="1:7">
      <c r="A8448" s="366" t="str">
        <f t="shared" si="131"/>
        <v>SINAPI 96673</v>
      </c>
      <c r="B8448" s="367" t="s">
        <v>8324</v>
      </c>
      <c r="C8448" s="367" t="s">
        <v>27886</v>
      </c>
      <c r="D8448" s="368" t="s">
        <v>27887</v>
      </c>
      <c r="E8448" s="367" t="s">
        <v>8523</v>
      </c>
      <c r="F8448" s="367" t="s">
        <v>26996</v>
      </c>
      <c r="G8448" s="367" t="s">
        <v>26401</v>
      </c>
    </row>
    <row r="8449" spans="1:7">
      <c r="A8449" s="366" t="str">
        <f t="shared" si="131"/>
        <v>SINAPI 96674</v>
      </c>
      <c r="B8449" s="367" t="s">
        <v>8324</v>
      </c>
      <c r="C8449" s="367" t="s">
        <v>27888</v>
      </c>
      <c r="D8449" s="368" t="s">
        <v>27889</v>
      </c>
      <c r="E8449" s="367" t="s">
        <v>8523</v>
      </c>
      <c r="F8449" s="367" t="s">
        <v>27890</v>
      </c>
      <c r="G8449" s="367" t="s">
        <v>9295</v>
      </c>
    </row>
    <row r="8450" spans="1:7">
      <c r="A8450" s="366" t="str">
        <f t="shared" si="131"/>
        <v>SINAPI 96675</v>
      </c>
      <c r="B8450" s="367" t="s">
        <v>8324</v>
      </c>
      <c r="C8450" s="367" t="s">
        <v>27891</v>
      </c>
      <c r="D8450" s="368" t="s">
        <v>27892</v>
      </c>
      <c r="E8450" s="367" t="s">
        <v>8523</v>
      </c>
      <c r="F8450" s="367" t="s">
        <v>27893</v>
      </c>
      <c r="G8450" s="367" t="s">
        <v>27894</v>
      </c>
    </row>
    <row r="8451" spans="1:7">
      <c r="A8451" s="366" t="str">
        <f t="shared" si="131"/>
        <v>SINAPI 96676</v>
      </c>
      <c r="B8451" s="367" t="s">
        <v>8324</v>
      </c>
      <c r="C8451" s="367" t="s">
        <v>27895</v>
      </c>
      <c r="D8451" s="368" t="s">
        <v>27896</v>
      </c>
      <c r="E8451" s="367" t="s">
        <v>8523</v>
      </c>
      <c r="F8451" s="367" t="s">
        <v>27897</v>
      </c>
      <c r="G8451" s="367" t="s">
        <v>18604</v>
      </c>
    </row>
    <row r="8452" spans="1:7">
      <c r="A8452" s="366" t="str">
        <f t="shared" si="131"/>
        <v>SINAPI 96677</v>
      </c>
      <c r="B8452" s="367" t="s">
        <v>8324</v>
      </c>
      <c r="C8452" s="367" t="s">
        <v>27898</v>
      </c>
      <c r="D8452" s="368" t="s">
        <v>27899</v>
      </c>
      <c r="E8452" s="367" t="s">
        <v>8523</v>
      </c>
      <c r="F8452" s="367" t="s">
        <v>8897</v>
      </c>
      <c r="G8452" s="367" t="s">
        <v>27900</v>
      </c>
    </row>
    <row r="8453" spans="1:7">
      <c r="A8453" s="366" t="str">
        <f t="shared" si="131"/>
        <v>SINAPI 96678</v>
      </c>
      <c r="B8453" s="367" t="s">
        <v>8324</v>
      </c>
      <c r="C8453" s="367" t="s">
        <v>27901</v>
      </c>
      <c r="D8453" s="368" t="s">
        <v>27902</v>
      </c>
      <c r="E8453" s="367" t="s">
        <v>8523</v>
      </c>
      <c r="F8453" s="367" t="s">
        <v>27903</v>
      </c>
      <c r="G8453" s="367" t="s">
        <v>27904</v>
      </c>
    </row>
    <row r="8454" spans="1:7">
      <c r="A8454" s="366" t="str">
        <f t="shared" si="131"/>
        <v>SINAPI 96679</v>
      </c>
      <c r="B8454" s="367" t="s">
        <v>8324</v>
      </c>
      <c r="C8454" s="367" t="s">
        <v>27905</v>
      </c>
      <c r="D8454" s="368" t="s">
        <v>27906</v>
      </c>
      <c r="E8454" s="367" t="s">
        <v>8523</v>
      </c>
      <c r="F8454" s="367" t="s">
        <v>27907</v>
      </c>
      <c r="G8454" s="367" t="s">
        <v>27908</v>
      </c>
    </row>
    <row r="8455" spans="1:7">
      <c r="A8455" s="366" t="str">
        <f t="shared" ref="A8455:A8518" si="132">CONCATENAR</f>
        <v>SINAPI 96680</v>
      </c>
      <c r="B8455" s="367" t="s">
        <v>8324</v>
      </c>
      <c r="C8455" s="367" t="s">
        <v>27909</v>
      </c>
      <c r="D8455" s="368" t="s">
        <v>27910</v>
      </c>
      <c r="E8455" s="367" t="s">
        <v>8523</v>
      </c>
      <c r="F8455" s="367" t="s">
        <v>27911</v>
      </c>
      <c r="G8455" s="367" t="s">
        <v>27912</v>
      </c>
    </row>
    <row r="8456" spans="1:7">
      <c r="A8456" s="366" t="str">
        <f t="shared" si="132"/>
        <v>SINAPI 96681</v>
      </c>
      <c r="B8456" s="367" t="s">
        <v>8324</v>
      </c>
      <c r="C8456" s="367" t="s">
        <v>27913</v>
      </c>
      <c r="D8456" s="368" t="s">
        <v>27914</v>
      </c>
      <c r="E8456" s="367" t="s">
        <v>8523</v>
      </c>
      <c r="F8456" s="367" t="s">
        <v>27915</v>
      </c>
      <c r="G8456" s="367" t="s">
        <v>12133</v>
      </c>
    </row>
    <row r="8457" spans="1:7">
      <c r="A8457" s="366" t="str">
        <f t="shared" si="132"/>
        <v>SINAPI 96682</v>
      </c>
      <c r="B8457" s="367" t="s">
        <v>8324</v>
      </c>
      <c r="C8457" s="367" t="s">
        <v>27916</v>
      </c>
      <c r="D8457" s="368" t="s">
        <v>27917</v>
      </c>
      <c r="E8457" s="367" t="s">
        <v>8523</v>
      </c>
      <c r="F8457" s="367" t="s">
        <v>10509</v>
      </c>
      <c r="G8457" s="367" t="s">
        <v>27918</v>
      </c>
    </row>
    <row r="8458" spans="1:7">
      <c r="A8458" s="366" t="str">
        <f t="shared" si="132"/>
        <v>SINAPI 96683</v>
      </c>
      <c r="B8458" s="367" t="s">
        <v>8324</v>
      </c>
      <c r="C8458" s="367" t="s">
        <v>27919</v>
      </c>
      <c r="D8458" s="368" t="s">
        <v>27920</v>
      </c>
      <c r="E8458" s="367" t="s">
        <v>8523</v>
      </c>
      <c r="F8458" s="367" t="s">
        <v>21388</v>
      </c>
      <c r="G8458" s="367" t="s">
        <v>27921</v>
      </c>
    </row>
    <row r="8459" spans="1:7" ht="22.5">
      <c r="A8459" s="366" t="str">
        <f t="shared" si="132"/>
        <v>SINAPI 96718</v>
      </c>
      <c r="B8459" s="367" t="s">
        <v>8324</v>
      </c>
      <c r="C8459" s="367" t="s">
        <v>27922</v>
      </c>
      <c r="D8459" s="368" t="s">
        <v>27923</v>
      </c>
      <c r="E8459" s="367" t="s">
        <v>8523</v>
      </c>
      <c r="F8459" s="367" t="s">
        <v>10747</v>
      </c>
      <c r="G8459" s="367" t="s">
        <v>24805</v>
      </c>
    </row>
    <row r="8460" spans="1:7" ht="22.5">
      <c r="A8460" s="366" t="str">
        <f t="shared" si="132"/>
        <v>SINAPI 96719</v>
      </c>
      <c r="B8460" s="367" t="s">
        <v>8324</v>
      </c>
      <c r="C8460" s="367" t="s">
        <v>27924</v>
      </c>
      <c r="D8460" s="368" t="s">
        <v>27925</v>
      </c>
      <c r="E8460" s="367" t="s">
        <v>8523</v>
      </c>
      <c r="F8460" s="367" t="s">
        <v>27926</v>
      </c>
      <c r="G8460" s="367" t="s">
        <v>23982</v>
      </c>
    </row>
    <row r="8461" spans="1:7" ht="22.5">
      <c r="A8461" s="366" t="str">
        <f t="shared" si="132"/>
        <v>SINAPI 96720</v>
      </c>
      <c r="B8461" s="367" t="s">
        <v>8324</v>
      </c>
      <c r="C8461" s="367" t="s">
        <v>27927</v>
      </c>
      <c r="D8461" s="368" t="s">
        <v>27928</v>
      </c>
      <c r="E8461" s="367" t="s">
        <v>8523</v>
      </c>
      <c r="F8461" s="367" t="s">
        <v>27929</v>
      </c>
      <c r="G8461" s="367" t="s">
        <v>27930</v>
      </c>
    </row>
    <row r="8462" spans="1:7" ht="22.5">
      <c r="A8462" s="366" t="str">
        <f t="shared" si="132"/>
        <v>SINAPI 96721</v>
      </c>
      <c r="B8462" s="367" t="s">
        <v>8324</v>
      </c>
      <c r="C8462" s="367" t="s">
        <v>27931</v>
      </c>
      <c r="D8462" s="368" t="s">
        <v>27932</v>
      </c>
      <c r="E8462" s="367" t="s">
        <v>8523</v>
      </c>
      <c r="F8462" s="367" t="s">
        <v>14630</v>
      </c>
      <c r="G8462" s="367" t="s">
        <v>27933</v>
      </c>
    </row>
    <row r="8463" spans="1:7" ht="22.5">
      <c r="A8463" s="366" t="str">
        <f t="shared" si="132"/>
        <v>SINAPI 96722</v>
      </c>
      <c r="B8463" s="367" t="s">
        <v>8324</v>
      </c>
      <c r="C8463" s="367" t="s">
        <v>27934</v>
      </c>
      <c r="D8463" s="368" t="s">
        <v>27935</v>
      </c>
      <c r="E8463" s="367" t="s">
        <v>8523</v>
      </c>
      <c r="F8463" s="367" t="s">
        <v>17600</v>
      </c>
      <c r="G8463" s="367" t="s">
        <v>27936</v>
      </c>
    </row>
    <row r="8464" spans="1:7" ht="22.5">
      <c r="A8464" s="366" t="str">
        <f t="shared" si="132"/>
        <v>SINAPI 96723</v>
      </c>
      <c r="B8464" s="367" t="s">
        <v>8324</v>
      </c>
      <c r="C8464" s="367" t="s">
        <v>27937</v>
      </c>
      <c r="D8464" s="368" t="s">
        <v>27938</v>
      </c>
      <c r="E8464" s="367" t="s">
        <v>8523</v>
      </c>
      <c r="F8464" s="367" t="s">
        <v>15533</v>
      </c>
      <c r="G8464" s="367" t="s">
        <v>27939</v>
      </c>
    </row>
    <row r="8465" spans="1:7" ht="22.5">
      <c r="A8465" s="366" t="str">
        <f t="shared" si="132"/>
        <v>SINAPI 96724</v>
      </c>
      <c r="B8465" s="367" t="s">
        <v>8324</v>
      </c>
      <c r="C8465" s="367" t="s">
        <v>27940</v>
      </c>
      <c r="D8465" s="368" t="s">
        <v>27941</v>
      </c>
      <c r="E8465" s="367" t="s">
        <v>8523</v>
      </c>
      <c r="F8465" s="367" t="s">
        <v>27942</v>
      </c>
      <c r="G8465" s="367" t="s">
        <v>27943</v>
      </c>
    </row>
    <row r="8466" spans="1:7" ht="22.5">
      <c r="A8466" s="366" t="str">
        <f t="shared" si="132"/>
        <v>SINAPI 96725</v>
      </c>
      <c r="B8466" s="367" t="s">
        <v>8324</v>
      </c>
      <c r="C8466" s="367" t="s">
        <v>27944</v>
      </c>
      <c r="D8466" s="368" t="s">
        <v>27945</v>
      </c>
      <c r="E8466" s="367" t="s">
        <v>8523</v>
      </c>
      <c r="F8466" s="367" t="s">
        <v>27946</v>
      </c>
      <c r="G8466" s="367" t="s">
        <v>27947</v>
      </c>
    </row>
    <row r="8467" spans="1:7" ht="22.5">
      <c r="A8467" s="366" t="str">
        <f t="shared" si="132"/>
        <v>SINAPI 96726</v>
      </c>
      <c r="B8467" s="367" t="s">
        <v>8324</v>
      </c>
      <c r="C8467" s="367" t="s">
        <v>27948</v>
      </c>
      <c r="D8467" s="368" t="s">
        <v>27949</v>
      </c>
      <c r="E8467" s="367" t="s">
        <v>8523</v>
      </c>
      <c r="F8467" s="367" t="s">
        <v>25964</v>
      </c>
      <c r="G8467" s="367" t="s">
        <v>27950</v>
      </c>
    </row>
    <row r="8468" spans="1:7" ht="22.5">
      <c r="A8468" s="366" t="str">
        <f t="shared" si="132"/>
        <v>SINAPI 96727</v>
      </c>
      <c r="B8468" s="367" t="s">
        <v>8324</v>
      </c>
      <c r="C8468" s="367" t="s">
        <v>27951</v>
      </c>
      <c r="D8468" s="368" t="s">
        <v>27952</v>
      </c>
      <c r="E8468" s="367" t="s">
        <v>8523</v>
      </c>
      <c r="F8468" s="367" t="s">
        <v>22799</v>
      </c>
      <c r="G8468" s="367" t="s">
        <v>12451</v>
      </c>
    </row>
    <row r="8469" spans="1:7" ht="22.5">
      <c r="A8469" s="366" t="str">
        <f t="shared" si="132"/>
        <v>SINAPI 96728</v>
      </c>
      <c r="B8469" s="367" t="s">
        <v>8324</v>
      </c>
      <c r="C8469" s="367" t="s">
        <v>27953</v>
      </c>
      <c r="D8469" s="368" t="s">
        <v>27954</v>
      </c>
      <c r="E8469" s="367" t="s">
        <v>8523</v>
      </c>
      <c r="F8469" s="367" t="s">
        <v>13982</v>
      </c>
      <c r="G8469" s="367" t="s">
        <v>25454</v>
      </c>
    </row>
    <row r="8470" spans="1:7" ht="22.5">
      <c r="A8470" s="366" t="str">
        <f t="shared" si="132"/>
        <v>SINAPI 96729</v>
      </c>
      <c r="B8470" s="367" t="s">
        <v>8324</v>
      </c>
      <c r="C8470" s="367" t="s">
        <v>27955</v>
      </c>
      <c r="D8470" s="368" t="s">
        <v>27956</v>
      </c>
      <c r="E8470" s="367" t="s">
        <v>8523</v>
      </c>
      <c r="F8470" s="367" t="s">
        <v>27957</v>
      </c>
      <c r="G8470" s="367" t="s">
        <v>27958</v>
      </c>
    </row>
    <row r="8471" spans="1:7" ht="22.5">
      <c r="A8471" s="366" t="str">
        <f t="shared" si="132"/>
        <v>SINAPI 96730</v>
      </c>
      <c r="B8471" s="367" t="s">
        <v>8324</v>
      </c>
      <c r="C8471" s="367" t="s">
        <v>27959</v>
      </c>
      <c r="D8471" s="368" t="s">
        <v>27960</v>
      </c>
      <c r="E8471" s="367" t="s">
        <v>8523</v>
      </c>
      <c r="F8471" s="367" t="s">
        <v>27961</v>
      </c>
      <c r="G8471" s="367" t="s">
        <v>27962</v>
      </c>
    </row>
    <row r="8472" spans="1:7" ht="22.5">
      <c r="A8472" s="366" t="str">
        <f t="shared" si="132"/>
        <v>SINAPI 96731</v>
      </c>
      <c r="B8472" s="367" t="s">
        <v>8324</v>
      </c>
      <c r="C8472" s="367" t="s">
        <v>27963</v>
      </c>
      <c r="D8472" s="368" t="s">
        <v>27964</v>
      </c>
      <c r="E8472" s="367" t="s">
        <v>8523</v>
      </c>
      <c r="F8472" s="367" t="s">
        <v>19663</v>
      </c>
      <c r="G8472" s="367" t="s">
        <v>27965</v>
      </c>
    </row>
    <row r="8473" spans="1:7" ht="22.5">
      <c r="A8473" s="366" t="str">
        <f t="shared" si="132"/>
        <v>SINAPI 96732</v>
      </c>
      <c r="B8473" s="367" t="s">
        <v>8324</v>
      </c>
      <c r="C8473" s="367" t="s">
        <v>27966</v>
      </c>
      <c r="D8473" s="368" t="s">
        <v>27967</v>
      </c>
      <c r="E8473" s="367" t="s">
        <v>8523</v>
      </c>
      <c r="F8473" s="367" t="s">
        <v>27968</v>
      </c>
      <c r="G8473" s="367" t="s">
        <v>11210</v>
      </c>
    </row>
    <row r="8474" spans="1:7" ht="22.5">
      <c r="A8474" s="366" t="str">
        <f t="shared" si="132"/>
        <v>SINAPI 96733</v>
      </c>
      <c r="B8474" s="367" t="s">
        <v>8324</v>
      </c>
      <c r="C8474" s="367" t="s">
        <v>27969</v>
      </c>
      <c r="D8474" s="368" t="s">
        <v>27970</v>
      </c>
      <c r="E8474" s="367" t="s">
        <v>8523</v>
      </c>
      <c r="F8474" s="367" t="s">
        <v>27971</v>
      </c>
      <c r="G8474" s="367" t="s">
        <v>27972</v>
      </c>
    </row>
    <row r="8475" spans="1:7" ht="22.5">
      <c r="A8475" s="366" t="str">
        <f t="shared" si="132"/>
        <v>SINAPI 96734</v>
      </c>
      <c r="B8475" s="367" t="s">
        <v>8324</v>
      </c>
      <c r="C8475" s="367" t="s">
        <v>27973</v>
      </c>
      <c r="D8475" s="368" t="s">
        <v>27974</v>
      </c>
      <c r="E8475" s="367" t="s">
        <v>8523</v>
      </c>
      <c r="F8475" s="367" t="s">
        <v>27975</v>
      </c>
      <c r="G8475" s="367" t="s">
        <v>27976</v>
      </c>
    </row>
    <row r="8476" spans="1:7" ht="22.5">
      <c r="A8476" s="366" t="str">
        <f t="shared" si="132"/>
        <v>SINAPI 96735</v>
      </c>
      <c r="B8476" s="367" t="s">
        <v>8324</v>
      </c>
      <c r="C8476" s="367" t="s">
        <v>27977</v>
      </c>
      <c r="D8476" s="368" t="s">
        <v>27978</v>
      </c>
      <c r="E8476" s="367" t="s">
        <v>8523</v>
      </c>
      <c r="F8476" s="367" t="s">
        <v>27979</v>
      </c>
      <c r="G8476" s="367" t="s">
        <v>27980</v>
      </c>
    </row>
    <row r="8477" spans="1:7" ht="22.5">
      <c r="A8477" s="366" t="str">
        <f t="shared" si="132"/>
        <v>SINAPI 96794</v>
      </c>
      <c r="B8477" s="367" t="s">
        <v>8324</v>
      </c>
      <c r="C8477" s="367" t="s">
        <v>27981</v>
      </c>
      <c r="D8477" s="368" t="s">
        <v>27982</v>
      </c>
      <c r="E8477" s="367" t="s">
        <v>8523</v>
      </c>
      <c r="F8477" s="367" t="s">
        <v>15223</v>
      </c>
      <c r="G8477" s="367" t="s">
        <v>24645</v>
      </c>
    </row>
    <row r="8478" spans="1:7" ht="22.5">
      <c r="A8478" s="366" t="str">
        <f t="shared" si="132"/>
        <v>SINAPI 96795</v>
      </c>
      <c r="B8478" s="367" t="s">
        <v>8324</v>
      </c>
      <c r="C8478" s="367" t="s">
        <v>27983</v>
      </c>
      <c r="D8478" s="368" t="s">
        <v>27984</v>
      </c>
      <c r="E8478" s="367" t="s">
        <v>8523</v>
      </c>
      <c r="F8478" s="367" t="s">
        <v>13398</v>
      </c>
      <c r="G8478" s="367" t="s">
        <v>14125</v>
      </c>
    </row>
    <row r="8479" spans="1:7" ht="22.5">
      <c r="A8479" s="366" t="str">
        <f t="shared" si="132"/>
        <v>SINAPI 96796</v>
      </c>
      <c r="B8479" s="367" t="s">
        <v>8324</v>
      </c>
      <c r="C8479" s="367" t="s">
        <v>27985</v>
      </c>
      <c r="D8479" s="368" t="s">
        <v>27986</v>
      </c>
      <c r="E8479" s="367" t="s">
        <v>8523</v>
      </c>
      <c r="F8479" s="367" t="s">
        <v>27987</v>
      </c>
      <c r="G8479" s="367" t="s">
        <v>27988</v>
      </c>
    </row>
    <row r="8480" spans="1:7" ht="22.5">
      <c r="A8480" s="366" t="str">
        <f t="shared" si="132"/>
        <v>SINAPI 96797</v>
      </c>
      <c r="B8480" s="367" t="s">
        <v>8324</v>
      </c>
      <c r="C8480" s="367" t="s">
        <v>27989</v>
      </c>
      <c r="D8480" s="368" t="s">
        <v>27990</v>
      </c>
      <c r="E8480" s="367" t="s">
        <v>8523</v>
      </c>
      <c r="F8480" s="367" t="s">
        <v>14063</v>
      </c>
      <c r="G8480" s="367" t="s">
        <v>26673</v>
      </c>
    </row>
    <row r="8481" spans="1:7" ht="22.5">
      <c r="A8481" s="366" t="str">
        <f t="shared" si="132"/>
        <v>SINAPI 96798</v>
      </c>
      <c r="B8481" s="367" t="s">
        <v>8324</v>
      </c>
      <c r="C8481" s="367" t="s">
        <v>27991</v>
      </c>
      <c r="D8481" s="368" t="s">
        <v>27992</v>
      </c>
      <c r="E8481" s="367" t="s">
        <v>8523</v>
      </c>
      <c r="F8481" s="367" t="s">
        <v>25674</v>
      </c>
      <c r="G8481" s="367" t="s">
        <v>17273</v>
      </c>
    </row>
    <row r="8482" spans="1:7" ht="22.5">
      <c r="A8482" s="366" t="str">
        <f t="shared" si="132"/>
        <v>SINAPI 96799</v>
      </c>
      <c r="B8482" s="367" t="s">
        <v>8324</v>
      </c>
      <c r="C8482" s="367" t="s">
        <v>27993</v>
      </c>
      <c r="D8482" s="368" t="s">
        <v>27994</v>
      </c>
      <c r="E8482" s="367" t="s">
        <v>8523</v>
      </c>
      <c r="F8482" s="367" t="s">
        <v>11060</v>
      </c>
      <c r="G8482" s="367" t="s">
        <v>24792</v>
      </c>
    </row>
    <row r="8483" spans="1:7" ht="22.5">
      <c r="A8483" s="366" t="str">
        <f t="shared" si="132"/>
        <v>SINAPI 96800</v>
      </c>
      <c r="B8483" s="367" t="s">
        <v>8324</v>
      </c>
      <c r="C8483" s="367" t="s">
        <v>27995</v>
      </c>
      <c r="D8483" s="368" t="s">
        <v>27996</v>
      </c>
      <c r="E8483" s="367" t="s">
        <v>8523</v>
      </c>
      <c r="F8483" s="367" t="s">
        <v>8885</v>
      </c>
      <c r="G8483" s="367" t="s">
        <v>16812</v>
      </c>
    </row>
    <row r="8484" spans="1:7" ht="22.5">
      <c r="A8484" s="366" t="str">
        <f t="shared" si="132"/>
        <v>SINAPI 96801</v>
      </c>
      <c r="B8484" s="367" t="s">
        <v>8324</v>
      </c>
      <c r="C8484" s="367" t="s">
        <v>27997</v>
      </c>
      <c r="D8484" s="368" t="s">
        <v>27998</v>
      </c>
      <c r="E8484" s="367" t="s">
        <v>8523</v>
      </c>
      <c r="F8484" s="367" t="s">
        <v>14478</v>
      </c>
      <c r="G8484" s="367" t="s">
        <v>26076</v>
      </c>
    </row>
    <row r="8485" spans="1:7" ht="22.5">
      <c r="A8485" s="366" t="str">
        <f t="shared" si="132"/>
        <v>SINAPI 97327</v>
      </c>
      <c r="B8485" s="367" t="s">
        <v>8324</v>
      </c>
      <c r="C8485" s="367" t="s">
        <v>27999</v>
      </c>
      <c r="D8485" s="368" t="s">
        <v>28000</v>
      </c>
      <c r="E8485" s="367" t="s">
        <v>8523</v>
      </c>
      <c r="F8485" s="367" t="s">
        <v>13067</v>
      </c>
      <c r="G8485" s="367" t="s">
        <v>28001</v>
      </c>
    </row>
    <row r="8486" spans="1:7" ht="22.5">
      <c r="A8486" s="366" t="str">
        <f t="shared" si="132"/>
        <v>SINAPI 97328</v>
      </c>
      <c r="B8486" s="367" t="s">
        <v>8324</v>
      </c>
      <c r="C8486" s="367" t="s">
        <v>28002</v>
      </c>
      <c r="D8486" s="368" t="s">
        <v>28003</v>
      </c>
      <c r="E8486" s="367" t="s">
        <v>8523</v>
      </c>
      <c r="F8486" s="367" t="s">
        <v>28004</v>
      </c>
      <c r="G8486" s="367" t="s">
        <v>28005</v>
      </c>
    </row>
    <row r="8487" spans="1:7" ht="22.5">
      <c r="A8487" s="366" t="str">
        <f t="shared" si="132"/>
        <v>SINAPI 97329</v>
      </c>
      <c r="B8487" s="367" t="s">
        <v>8324</v>
      </c>
      <c r="C8487" s="367" t="s">
        <v>28006</v>
      </c>
      <c r="D8487" s="368" t="s">
        <v>28007</v>
      </c>
      <c r="E8487" s="367" t="s">
        <v>8523</v>
      </c>
      <c r="F8487" s="367" t="s">
        <v>8834</v>
      </c>
      <c r="G8487" s="367" t="s">
        <v>28008</v>
      </c>
    </row>
    <row r="8488" spans="1:7" ht="22.5">
      <c r="A8488" s="366" t="str">
        <f t="shared" si="132"/>
        <v>SINAPI 97330</v>
      </c>
      <c r="B8488" s="367" t="s">
        <v>8324</v>
      </c>
      <c r="C8488" s="367" t="s">
        <v>28009</v>
      </c>
      <c r="D8488" s="368" t="s">
        <v>28010</v>
      </c>
      <c r="E8488" s="367" t="s">
        <v>8523</v>
      </c>
      <c r="F8488" s="367" t="s">
        <v>28011</v>
      </c>
      <c r="G8488" s="367" t="s">
        <v>28012</v>
      </c>
    </row>
    <row r="8489" spans="1:7" ht="22.5">
      <c r="A8489" s="366" t="str">
        <f t="shared" si="132"/>
        <v>SINAPI 97331</v>
      </c>
      <c r="B8489" s="367" t="s">
        <v>8324</v>
      </c>
      <c r="C8489" s="367" t="s">
        <v>28013</v>
      </c>
      <c r="D8489" s="368" t="s">
        <v>28014</v>
      </c>
      <c r="E8489" s="367" t="s">
        <v>8523</v>
      </c>
      <c r="F8489" s="367" t="s">
        <v>28015</v>
      </c>
      <c r="G8489" s="367" t="s">
        <v>28016</v>
      </c>
    </row>
    <row r="8490" spans="1:7" ht="22.5">
      <c r="A8490" s="366" t="str">
        <f t="shared" si="132"/>
        <v>SINAPI 97332</v>
      </c>
      <c r="B8490" s="367" t="s">
        <v>8324</v>
      </c>
      <c r="C8490" s="367" t="s">
        <v>28017</v>
      </c>
      <c r="D8490" s="368" t="s">
        <v>28018</v>
      </c>
      <c r="E8490" s="367" t="s">
        <v>8523</v>
      </c>
      <c r="F8490" s="367" t="s">
        <v>28019</v>
      </c>
      <c r="G8490" s="367" t="s">
        <v>28020</v>
      </c>
    </row>
    <row r="8491" spans="1:7" ht="22.5">
      <c r="A8491" s="366" t="str">
        <f t="shared" si="132"/>
        <v>SINAPI 97333</v>
      </c>
      <c r="B8491" s="367" t="s">
        <v>8324</v>
      </c>
      <c r="C8491" s="367" t="s">
        <v>28021</v>
      </c>
      <c r="D8491" s="368" t="s">
        <v>28022</v>
      </c>
      <c r="E8491" s="367" t="s">
        <v>8523</v>
      </c>
      <c r="F8491" s="367" t="s">
        <v>28023</v>
      </c>
      <c r="G8491" s="367" t="s">
        <v>13219</v>
      </c>
    </row>
    <row r="8492" spans="1:7" ht="22.5">
      <c r="A8492" s="366" t="str">
        <f t="shared" si="132"/>
        <v>SINAPI 97334</v>
      </c>
      <c r="B8492" s="367" t="s">
        <v>8324</v>
      </c>
      <c r="C8492" s="367" t="s">
        <v>28024</v>
      </c>
      <c r="D8492" s="368" t="s">
        <v>28025</v>
      </c>
      <c r="E8492" s="367" t="s">
        <v>8523</v>
      </c>
      <c r="F8492" s="367" t="s">
        <v>15657</v>
      </c>
      <c r="G8492" s="367" t="s">
        <v>9030</v>
      </c>
    </row>
    <row r="8493" spans="1:7" ht="22.5">
      <c r="A8493" s="366" t="str">
        <f t="shared" si="132"/>
        <v>SINAPI 97335</v>
      </c>
      <c r="B8493" s="367" t="s">
        <v>8324</v>
      </c>
      <c r="C8493" s="367" t="s">
        <v>28026</v>
      </c>
      <c r="D8493" s="368" t="s">
        <v>28027</v>
      </c>
      <c r="E8493" s="367" t="s">
        <v>8523</v>
      </c>
      <c r="F8493" s="367" t="s">
        <v>19484</v>
      </c>
      <c r="G8493" s="367" t="s">
        <v>28028</v>
      </c>
    </row>
    <row r="8494" spans="1:7" ht="22.5">
      <c r="A8494" s="366" t="str">
        <f t="shared" si="132"/>
        <v>SINAPI 97336</v>
      </c>
      <c r="B8494" s="367" t="s">
        <v>8324</v>
      </c>
      <c r="C8494" s="367" t="s">
        <v>28029</v>
      </c>
      <c r="D8494" s="368" t="s">
        <v>28030</v>
      </c>
      <c r="E8494" s="367" t="s">
        <v>8523</v>
      </c>
      <c r="F8494" s="367" t="s">
        <v>28031</v>
      </c>
      <c r="G8494" s="367" t="s">
        <v>21650</v>
      </c>
    </row>
    <row r="8495" spans="1:7" ht="22.5">
      <c r="A8495" s="366" t="str">
        <f t="shared" si="132"/>
        <v>SINAPI 97337</v>
      </c>
      <c r="B8495" s="367" t="s">
        <v>8324</v>
      </c>
      <c r="C8495" s="367" t="s">
        <v>28032</v>
      </c>
      <c r="D8495" s="368" t="s">
        <v>28033</v>
      </c>
      <c r="E8495" s="367" t="s">
        <v>8523</v>
      </c>
      <c r="F8495" s="367" t="s">
        <v>18721</v>
      </c>
      <c r="G8495" s="367" t="s">
        <v>28034</v>
      </c>
    </row>
    <row r="8496" spans="1:7" ht="22.5">
      <c r="A8496" s="366" t="str">
        <f t="shared" si="132"/>
        <v>SINAPI 97338</v>
      </c>
      <c r="B8496" s="367" t="s">
        <v>8324</v>
      </c>
      <c r="C8496" s="367" t="s">
        <v>28035</v>
      </c>
      <c r="D8496" s="368" t="s">
        <v>28036</v>
      </c>
      <c r="E8496" s="367" t="s">
        <v>8523</v>
      </c>
      <c r="F8496" s="367" t="s">
        <v>28037</v>
      </c>
      <c r="G8496" s="367" t="s">
        <v>24059</v>
      </c>
    </row>
    <row r="8497" spans="1:7" ht="22.5">
      <c r="A8497" s="366" t="str">
        <f t="shared" si="132"/>
        <v>SINAPI 97339</v>
      </c>
      <c r="B8497" s="367" t="s">
        <v>8324</v>
      </c>
      <c r="C8497" s="367" t="s">
        <v>28038</v>
      </c>
      <c r="D8497" s="368" t="s">
        <v>28039</v>
      </c>
      <c r="E8497" s="367" t="s">
        <v>8523</v>
      </c>
      <c r="F8497" s="367" t="s">
        <v>27612</v>
      </c>
      <c r="G8497" s="367" t="s">
        <v>27613</v>
      </c>
    </row>
    <row r="8498" spans="1:7" ht="22.5">
      <c r="A8498" s="366" t="str">
        <f t="shared" si="132"/>
        <v>SINAPI 97340</v>
      </c>
      <c r="B8498" s="367" t="s">
        <v>8324</v>
      </c>
      <c r="C8498" s="367" t="s">
        <v>28040</v>
      </c>
      <c r="D8498" s="368" t="s">
        <v>28041</v>
      </c>
      <c r="E8498" s="367" t="s">
        <v>8523</v>
      </c>
      <c r="F8498" s="367" t="s">
        <v>28042</v>
      </c>
      <c r="G8498" s="367" t="s">
        <v>28043</v>
      </c>
    </row>
    <row r="8499" spans="1:7" ht="22.5">
      <c r="A8499" s="366" t="str">
        <f t="shared" si="132"/>
        <v>SINAPI 97341</v>
      </c>
      <c r="B8499" s="367" t="s">
        <v>8324</v>
      </c>
      <c r="C8499" s="367" t="s">
        <v>28044</v>
      </c>
      <c r="D8499" s="368" t="s">
        <v>28045</v>
      </c>
      <c r="E8499" s="367" t="s">
        <v>8523</v>
      </c>
      <c r="F8499" s="367" t="s">
        <v>26957</v>
      </c>
      <c r="G8499" s="367" t="s">
        <v>28046</v>
      </c>
    </row>
    <row r="8500" spans="1:7" ht="22.5">
      <c r="A8500" s="366" t="str">
        <f t="shared" si="132"/>
        <v>SINAPI 97342</v>
      </c>
      <c r="B8500" s="367" t="s">
        <v>8324</v>
      </c>
      <c r="C8500" s="367" t="s">
        <v>28047</v>
      </c>
      <c r="D8500" s="368" t="s">
        <v>28048</v>
      </c>
      <c r="E8500" s="367" t="s">
        <v>8523</v>
      </c>
      <c r="F8500" s="367" t="s">
        <v>28049</v>
      </c>
      <c r="G8500" s="367" t="s">
        <v>28050</v>
      </c>
    </row>
    <row r="8501" spans="1:7" ht="22.5">
      <c r="A8501" s="366" t="str">
        <f t="shared" si="132"/>
        <v>SINAPI 97343</v>
      </c>
      <c r="B8501" s="367" t="s">
        <v>8324</v>
      </c>
      <c r="C8501" s="367" t="s">
        <v>28051</v>
      </c>
      <c r="D8501" s="368" t="s">
        <v>28052</v>
      </c>
      <c r="E8501" s="367" t="s">
        <v>8523</v>
      </c>
      <c r="F8501" s="367" t="s">
        <v>28053</v>
      </c>
      <c r="G8501" s="367" t="s">
        <v>26382</v>
      </c>
    </row>
    <row r="8502" spans="1:7" ht="22.5">
      <c r="A8502" s="366" t="str">
        <f t="shared" si="132"/>
        <v>SINAPI 97344</v>
      </c>
      <c r="B8502" s="367" t="s">
        <v>8324</v>
      </c>
      <c r="C8502" s="367" t="s">
        <v>28054</v>
      </c>
      <c r="D8502" s="368" t="s">
        <v>28055</v>
      </c>
      <c r="E8502" s="367" t="s">
        <v>8523</v>
      </c>
      <c r="F8502" s="367" t="s">
        <v>28056</v>
      </c>
      <c r="G8502" s="367" t="s">
        <v>17626</v>
      </c>
    </row>
    <row r="8503" spans="1:7" ht="22.5">
      <c r="A8503" s="366" t="str">
        <f t="shared" si="132"/>
        <v>SINAPI 97345</v>
      </c>
      <c r="B8503" s="367" t="s">
        <v>8324</v>
      </c>
      <c r="C8503" s="367" t="s">
        <v>28057</v>
      </c>
      <c r="D8503" s="368" t="s">
        <v>28058</v>
      </c>
      <c r="E8503" s="367" t="s">
        <v>8523</v>
      </c>
      <c r="F8503" s="367" t="s">
        <v>28059</v>
      </c>
      <c r="G8503" s="367" t="s">
        <v>28060</v>
      </c>
    </row>
    <row r="8504" spans="1:7" ht="22.5">
      <c r="A8504" s="366" t="str">
        <f t="shared" si="132"/>
        <v>SINAPI 97346</v>
      </c>
      <c r="B8504" s="367" t="s">
        <v>8324</v>
      </c>
      <c r="C8504" s="367" t="s">
        <v>28061</v>
      </c>
      <c r="D8504" s="368" t="s">
        <v>28062</v>
      </c>
      <c r="E8504" s="367" t="s">
        <v>8523</v>
      </c>
      <c r="F8504" s="367" t="s">
        <v>28063</v>
      </c>
      <c r="G8504" s="367" t="s">
        <v>28064</v>
      </c>
    </row>
    <row r="8505" spans="1:7" ht="22.5">
      <c r="A8505" s="366" t="str">
        <f t="shared" si="132"/>
        <v>SINAPI 97347</v>
      </c>
      <c r="B8505" s="367" t="s">
        <v>8324</v>
      </c>
      <c r="C8505" s="367" t="s">
        <v>28065</v>
      </c>
      <c r="D8505" s="368" t="s">
        <v>28066</v>
      </c>
      <c r="E8505" s="367" t="s">
        <v>8523</v>
      </c>
      <c r="F8505" s="367" t="s">
        <v>28067</v>
      </c>
      <c r="G8505" s="367" t="s">
        <v>28068</v>
      </c>
    </row>
    <row r="8506" spans="1:7" ht="22.5">
      <c r="A8506" s="366" t="str">
        <f t="shared" si="132"/>
        <v>SINAPI 97348</v>
      </c>
      <c r="B8506" s="367" t="s">
        <v>8324</v>
      </c>
      <c r="C8506" s="367" t="s">
        <v>28069</v>
      </c>
      <c r="D8506" s="368" t="s">
        <v>28070</v>
      </c>
      <c r="E8506" s="367" t="s">
        <v>8523</v>
      </c>
      <c r="F8506" s="367" t="s">
        <v>28071</v>
      </c>
      <c r="G8506" s="367" t="s">
        <v>12033</v>
      </c>
    </row>
    <row r="8507" spans="1:7" ht="22.5">
      <c r="A8507" s="366" t="str">
        <f t="shared" si="132"/>
        <v>SINAPI 97349</v>
      </c>
      <c r="B8507" s="367" t="s">
        <v>8324</v>
      </c>
      <c r="C8507" s="367" t="s">
        <v>28072</v>
      </c>
      <c r="D8507" s="368" t="s">
        <v>28073</v>
      </c>
      <c r="E8507" s="367" t="s">
        <v>8523</v>
      </c>
      <c r="F8507" s="367" t="s">
        <v>28074</v>
      </c>
      <c r="G8507" s="367" t="s">
        <v>28075</v>
      </c>
    </row>
    <row r="8508" spans="1:7" ht="22.5">
      <c r="A8508" s="366" t="str">
        <f t="shared" si="132"/>
        <v>SINAPI 97350</v>
      </c>
      <c r="B8508" s="367" t="s">
        <v>8324</v>
      </c>
      <c r="C8508" s="367" t="s">
        <v>28076</v>
      </c>
      <c r="D8508" s="368" t="s">
        <v>28077</v>
      </c>
      <c r="E8508" s="367" t="s">
        <v>8523</v>
      </c>
      <c r="F8508" s="367" t="s">
        <v>28078</v>
      </c>
      <c r="G8508" s="367" t="s">
        <v>28079</v>
      </c>
    </row>
    <row r="8509" spans="1:7" ht="22.5">
      <c r="A8509" s="366" t="str">
        <f t="shared" si="132"/>
        <v>SINAPI 97351</v>
      </c>
      <c r="B8509" s="367" t="s">
        <v>8324</v>
      </c>
      <c r="C8509" s="367" t="s">
        <v>28080</v>
      </c>
      <c r="D8509" s="368" t="s">
        <v>28081</v>
      </c>
      <c r="E8509" s="367" t="s">
        <v>8523</v>
      </c>
      <c r="F8509" s="367" t="s">
        <v>28082</v>
      </c>
      <c r="G8509" s="367" t="s">
        <v>24573</v>
      </c>
    </row>
    <row r="8510" spans="1:7" ht="22.5">
      <c r="A8510" s="366" t="str">
        <f t="shared" si="132"/>
        <v>SINAPI 97352</v>
      </c>
      <c r="B8510" s="367" t="s">
        <v>8324</v>
      </c>
      <c r="C8510" s="367" t="s">
        <v>28083</v>
      </c>
      <c r="D8510" s="368" t="s">
        <v>28084</v>
      </c>
      <c r="E8510" s="367" t="s">
        <v>8523</v>
      </c>
      <c r="F8510" s="367" t="s">
        <v>28085</v>
      </c>
      <c r="G8510" s="367" t="s">
        <v>28086</v>
      </c>
    </row>
    <row r="8511" spans="1:7" ht="22.5">
      <c r="A8511" s="366" t="str">
        <f t="shared" si="132"/>
        <v>SINAPI 97353</v>
      </c>
      <c r="B8511" s="367" t="s">
        <v>8324</v>
      </c>
      <c r="C8511" s="367" t="s">
        <v>28087</v>
      </c>
      <c r="D8511" s="368" t="s">
        <v>28088</v>
      </c>
      <c r="E8511" s="367" t="s">
        <v>8523</v>
      </c>
      <c r="F8511" s="367" t="s">
        <v>28089</v>
      </c>
      <c r="G8511" s="367" t="s">
        <v>9665</v>
      </c>
    </row>
    <row r="8512" spans="1:7" ht="22.5">
      <c r="A8512" s="366" t="str">
        <f t="shared" si="132"/>
        <v>SINAPI 97354</v>
      </c>
      <c r="B8512" s="367" t="s">
        <v>8324</v>
      </c>
      <c r="C8512" s="367" t="s">
        <v>28090</v>
      </c>
      <c r="D8512" s="368" t="s">
        <v>28091</v>
      </c>
      <c r="E8512" s="367" t="s">
        <v>8523</v>
      </c>
      <c r="F8512" s="367" t="s">
        <v>26521</v>
      </c>
      <c r="G8512" s="367" t="s">
        <v>28092</v>
      </c>
    </row>
    <row r="8513" spans="1:7" ht="22.5">
      <c r="A8513" s="366" t="str">
        <f t="shared" si="132"/>
        <v>SINAPI 97355</v>
      </c>
      <c r="B8513" s="367" t="s">
        <v>8324</v>
      </c>
      <c r="C8513" s="367" t="s">
        <v>28093</v>
      </c>
      <c r="D8513" s="368" t="s">
        <v>28094</v>
      </c>
      <c r="E8513" s="367" t="s">
        <v>8523</v>
      </c>
      <c r="F8513" s="367" t="s">
        <v>28095</v>
      </c>
      <c r="G8513" s="367" t="s">
        <v>28096</v>
      </c>
    </row>
    <row r="8514" spans="1:7" ht="22.5">
      <c r="A8514" s="366" t="str">
        <f t="shared" si="132"/>
        <v>SINAPI 97356</v>
      </c>
      <c r="B8514" s="367" t="s">
        <v>8324</v>
      </c>
      <c r="C8514" s="367" t="s">
        <v>28097</v>
      </c>
      <c r="D8514" s="368" t="s">
        <v>28098</v>
      </c>
      <c r="E8514" s="367" t="s">
        <v>8523</v>
      </c>
      <c r="F8514" s="367" t="s">
        <v>18066</v>
      </c>
      <c r="G8514" s="367" t="s">
        <v>28099</v>
      </c>
    </row>
    <row r="8515" spans="1:7" ht="22.5">
      <c r="A8515" s="366" t="str">
        <f t="shared" si="132"/>
        <v>SINAPI 97357</v>
      </c>
      <c r="B8515" s="367" t="s">
        <v>8324</v>
      </c>
      <c r="C8515" s="367" t="s">
        <v>28100</v>
      </c>
      <c r="D8515" s="368" t="s">
        <v>28101</v>
      </c>
      <c r="E8515" s="367" t="s">
        <v>8523</v>
      </c>
      <c r="F8515" s="367" t="s">
        <v>28102</v>
      </c>
      <c r="G8515" s="367" t="s">
        <v>28103</v>
      </c>
    </row>
    <row r="8516" spans="1:7" ht="22.5">
      <c r="A8516" s="366" t="str">
        <f t="shared" si="132"/>
        <v>SINAPI 97358</v>
      </c>
      <c r="B8516" s="367" t="s">
        <v>8324</v>
      </c>
      <c r="C8516" s="367" t="s">
        <v>28104</v>
      </c>
      <c r="D8516" s="368" t="s">
        <v>28105</v>
      </c>
      <c r="E8516" s="367" t="s">
        <v>8523</v>
      </c>
      <c r="F8516" s="367" t="s">
        <v>28106</v>
      </c>
      <c r="G8516" s="367" t="s">
        <v>28107</v>
      </c>
    </row>
    <row r="8517" spans="1:7" ht="22.5">
      <c r="A8517" s="366" t="str">
        <f t="shared" si="132"/>
        <v>SINAPI 97498</v>
      </c>
      <c r="B8517" s="367" t="s">
        <v>8324</v>
      </c>
      <c r="C8517" s="367" t="s">
        <v>28108</v>
      </c>
      <c r="D8517" s="368" t="s">
        <v>28109</v>
      </c>
      <c r="E8517" s="367" t="s">
        <v>8523</v>
      </c>
      <c r="F8517" s="367" t="s">
        <v>16744</v>
      </c>
      <c r="G8517" s="367" t="s">
        <v>28110</v>
      </c>
    </row>
    <row r="8518" spans="1:7" ht="22.5">
      <c r="A8518" s="366" t="str">
        <f t="shared" si="132"/>
        <v>SINAPI 97535</v>
      </c>
      <c r="B8518" s="367" t="s">
        <v>8324</v>
      </c>
      <c r="C8518" s="367" t="s">
        <v>28111</v>
      </c>
      <c r="D8518" s="368" t="s">
        <v>28112</v>
      </c>
      <c r="E8518" s="367" t="s">
        <v>8523</v>
      </c>
      <c r="F8518" s="367" t="s">
        <v>28113</v>
      </c>
      <c r="G8518" s="367" t="s">
        <v>28114</v>
      </c>
    </row>
    <row r="8519" spans="1:7" ht="22.5">
      <c r="A8519" s="366" t="str">
        <f t="shared" ref="A8519:A8582" si="133">CONCATENAR</f>
        <v>SINAPI 97536</v>
      </c>
      <c r="B8519" s="367" t="s">
        <v>8324</v>
      </c>
      <c r="C8519" s="367" t="s">
        <v>28115</v>
      </c>
      <c r="D8519" s="368" t="s">
        <v>28116</v>
      </c>
      <c r="E8519" s="367" t="s">
        <v>8523</v>
      </c>
      <c r="F8519" s="367" t="s">
        <v>22825</v>
      </c>
      <c r="G8519" s="367" t="s">
        <v>28117</v>
      </c>
    </row>
    <row r="8520" spans="1:7" ht="22.5">
      <c r="A8520" s="366" t="str">
        <f t="shared" si="133"/>
        <v>SINAPI 100788</v>
      </c>
      <c r="B8520" s="367" t="s">
        <v>8324</v>
      </c>
      <c r="C8520" s="367" t="s">
        <v>28118</v>
      </c>
      <c r="D8520" s="368" t="s">
        <v>28119</v>
      </c>
      <c r="E8520" s="367" t="s">
        <v>8327</v>
      </c>
      <c r="F8520" s="367" t="s">
        <v>28120</v>
      </c>
      <c r="G8520" s="367" t="s">
        <v>28121</v>
      </c>
    </row>
    <row r="8521" spans="1:7" ht="22.5">
      <c r="A8521" s="366" t="str">
        <f t="shared" si="133"/>
        <v>SINAPI 100791</v>
      </c>
      <c r="B8521" s="367" t="s">
        <v>8324</v>
      </c>
      <c r="C8521" s="367" t="s">
        <v>28122</v>
      </c>
      <c r="D8521" s="368" t="s">
        <v>28123</v>
      </c>
      <c r="E8521" s="367" t="s">
        <v>8523</v>
      </c>
      <c r="F8521" s="367" t="s">
        <v>28124</v>
      </c>
      <c r="G8521" s="367" t="s">
        <v>14233</v>
      </c>
    </row>
    <row r="8522" spans="1:7" ht="22.5">
      <c r="A8522" s="366" t="str">
        <f t="shared" si="133"/>
        <v>SINAPI 100792</v>
      </c>
      <c r="B8522" s="367" t="s">
        <v>8324</v>
      </c>
      <c r="C8522" s="367" t="s">
        <v>28125</v>
      </c>
      <c r="D8522" s="368" t="s">
        <v>28126</v>
      </c>
      <c r="E8522" s="367" t="s">
        <v>8523</v>
      </c>
      <c r="F8522" s="367" t="s">
        <v>28127</v>
      </c>
      <c r="G8522" s="367" t="s">
        <v>28128</v>
      </c>
    </row>
    <row r="8523" spans="1:7" ht="22.5">
      <c r="A8523" s="366" t="str">
        <f t="shared" si="133"/>
        <v>SINAPI 100793</v>
      </c>
      <c r="B8523" s="367" t="s">
        <v>8324</v>
      </c>
      <c r="C8523" s="367" t="s">
        <v>28129</v>
      </c>
      <c r="D8523" s="368" t="s">
        <v>28130</v>
      </c>
      <c r="E8523" s="367" t="s">
        <v>8523</v>
      </c>
      <c r="F8523" s="367" t="s">
        <v>16767</v>
      </c>
      <c r="G8523" s="367" t="s">
        <v>28131</v>
      </c>
    </row>
    <row r="8524" spans="1:7" ht="22.5">
      <c r="A8524" s="366" t="str">
        <f t="shared" si="133"/>
        <v>SINAPI 100794</v>
      </c>
      <c r="B8524" s="367" t="s">
        <v>8324</v>
      </c>
      <c r="C8524" s="367" t="s">
        <v>28132</v>
      </c>
      <c r="D8524" s="368" t="s">
        <v>28133</v>
      </c>
      <c r="E8524" s="367" t="s">
        <v>8523</v>
      </c>
      <c r="F8524" s="367" t="s">
        <v>16808</v>
      </c>
      <c r="G8524" s="367" t="s">
        <v>13554</v>
      </c>
    </row>
    <row r="8525" spans="1:7" ht="22.5">
      <c r="A8525" s="366" t="str">
        <f t="shared" si="133"/>
        <v>SINAPI 100803</v>
      </c>
      <c r="B8525" s="367" t="s">
        <v>8324</v>
      </c>
      <c r="C8525" s="367" t="s">
        <v>28134</v>
      </c>
      <c r="D8525" s="368" t="s">
        <v>28135</v>
      </c>
      <c r="E8525" s="367" t="s">
        <v>8523</v>
      </c>
      <c r="F8525" s="367" t="s">
        <v>13982</v>
      </c>
      <c r="G8525" s="367" t="s">
        <v>28136</v>
      </c>
    </row>
    <row r="8526" spans="1:7" ht="22.5">
      <c r="A8526" s="366" t="str">
        <f t="shared" si="133"/>
        <v>SINAPI 100804</v>
      </c>
      <c r="B8526" s="367" t="s">
        <v>8324</v>
      </c>
      <c r="C8526" s="367" t="s">
        <v>28137</v>
      </c>
      <c r="D8526" s="368" t="s">
        <v>28138</v>
      </c>
      <c r="E8526" s="367" t="s">
        <v>8523</v>
      </c>
      <c r="F8526" s="367" t="s">
        <v>25222</v>
      </c>
      <c r="G8526" s="367" t="s">
        <v>17510</v>
      </c>
    </row>
    <row r="8527" spans="1:7" ht="22.5">
      <c r="A8527" s="366" t="str">
        <f t="shared" si="133"/>
        <v>SINAPI 100805</v>
      </c>
      <c r="B8527" s="367" t="s">
        <v>8324</v>
      </c>
      <c r="C8527" s="367" t="s">
        <v>28139</v>
      </c>
      <c r="D8527" s="368" t="s">
        <v>28140</v>
      </c>
      <c r="E8527" s="367" t="s">
        <v>8523</v>
      </c>
      <c r="F8527" s="367" t="s">
        <v>26022</v>
      </c>
      <c r="G8527" s="367" t="s">
        <v>13427</v>
      </c>
    </row>
    <row r="8528" spans="1:7" ht="22.5">
      <c r="A8528" s="366" t="str">
        <f t="shared" si="133"/>
        <v>SINAPI 100806</v>
      </c>
      <c r="B8528" s="367" t="s">
        <v>8324</v>
      </c>
      <c r="C8528" s="367" t="s">
        <v>28141</v>
      </c>
      <c r="D8528" s="368" t="s">
        <v>28142</v>
      </c>
      <c r="E8528" s="367" t="s">
        <v>8523</v>
      </c>
      <c r="F8528" s="367" t="s">
        <v>14305</v>
      </c>
      <c r="G8528" s="367" t="s">
        <v>13167</v>
      </c>
    </row>
    <row r="8529" spans="1:7">
      <c r="A8529" s="366" t="str">
        <f t="shared" si="133"/>
        <v>SINAPI 72306</v>
      </c>
      <c r="B8529" s="367" t="s">
        <v>8324</v>
      </c>
      <c r="C8529" s="367" t="s">
        <v>28143</v>
      </c>
      <c r="D8529" s="368" t="s">
        <v>28144</v>
      </c>
      <c r="E8529" s="367" t="s">
        <v>8327</v>
      </c>
      <c r="F8529" s="367" t="s">
        <v>28145</v>
      </c>
      <c r="G8529" s="367" t="s">
        <v>18749</v>
      </c>
    </row>
    <row r="8530" spans="1:7">
      <c r="A8530" s="366" t="str">
        <f t="shared" si="133"/>
        <v>SINAPI 72307</v>
      </c>
      <c r="B8530" s="367" t="s">
        <v>8324</v>
      </c>
      <c r="C8530" s="367" t="s">
        <v>28146</v>
      </c>
      <c r="D8530" s="368" t="s">
        <v>28147</v>
      </c>
      <c r="E8530" s="367" t="s">
        <v>8327</v>
      </c>
      <c r="F8530" s="367" t="s">
        <v>28148</v>
      </c>
      <c r="G8530" s="367" t="s">
        <v>28149</v>
      </c>
    </row>
    <row r="8531" spans="1:7">
      <c r="A8531" s="366" t="str">
        <f t="shared" si="133"/>
        <v>SINAPI 72313</v>
      </c>
      <c r="B8531" s="367" t="s">
        <v>8324</v>
      </c>
      <c r="C8531" s="367" t="s">
        <v>28150</v>
      </c>
      <c r="D8531" s="368" t="s">
        <v>28151</v>
      </c>
      <c r="E8531" s="367" t="s">
        <v>8327</v>
      </c>
      <c r="F8531" s="367" t="s">
        <v>28152</v>
      </c>
      <c r="G8531" s="367" t="s">
        <v>28153</v>
      </c>
    </row>
    <row r="8532" spans="1:7">
      <c r="A8532" s="366" t="str">
        <f t="shared" si="133"/>
        <v>SINAPI 72482</v>
      </c>
      <c r="B8532" s="367" t="s">
        <v>8324</v>
      </c>
      <c r="C8532" s="367" t="s">
        <v>28154</v>
      </c>
      <c r="D8532" s="368" t="s">
        <v>28155</v>
      </c>
      <c r="E8532" s="367" t="s">
        <v>8327</v>
      </c>
      <c r="F8532" s="367" t="s">
        <v>28156</v>
      </c>
      <c r="G8532" s="367" t="s">
        <v>28157</v>
      </c>
    </row>
    <row r="8533" spans="1:7">
      <c r="A8533" s="366" t="str">
        <f t="shared" si="133"/>
        <v>SINAPI 72619</v>
      </c>
      <c r="B8533" s="367" t="s">
        <v>8324</v>
      </c>
      <c r="C8533" s="367" t="s">
        <v>28158</v>
      </c>
      <c r="D8533" s="368" t="s">
        <v>28159</v>
      </c>
      <c r="E8533" s="367" t="s">
        <v>8327</v>
      </c>
      <c r="F8533" s="367" t="s">
        <v>16636</v>
      </c>
      <c r="G8533" s="367" t="s">
        <v>11699</v>
      </c>
    </row>
    <row r="8534" spans="1:7">
      <c r="A8534" s="366" t="str">
        <f t="shared" si="133"/>
        <v>SINAPI 72620</v>
      </c>
      <c r="B8534" s="367" t="s">
        <v>8324</v>
      </c>
      <c r="C8534" s="367" t="s">
        <v>28160</v>
      </c>
      <c r="D8534" s="368" t="s">
        <v>28161</v>
      </c>
      <c r="E8534" s="367" t="s">
        <v>8327</v>
      </c>
      <c r="F8534" s="367" t="s">
        <v>28162</v>
      </c>
      <c r="G8534" s="367" t="s">
        <v>28163</v>
      </c>
    </row>
    <row r="8535" spans="1:7">
      <c r="A8535" s="366" t="str">
        <f t="shared" si="133"/>
        <v>SINAPI 72621</v>
      </c>
      <c r="B8535" s="367" t="s">
        <v>8324</v>
      </c>
      <c r="C8535" s="367" t="s">
        <v>28164</v>
      </c>
      <c r="D8535" s="368" t="s">
        <v>28165</v>
      </c>
      <c r="E8535" s="367" t="s">
        <v>8327</v>
      </c>
      <c r="F8535" s="367" t="s">
        <v>28166</v>
      </c>
      <c r="G8535" s="367" t="s">
        <v>28167</v>
      </c>
    </row>
    <row r="8536" spans="1:7">
      <c r="A8536" s="366" t="str">
        <f t="shared" si="133"/>
        <v>SINAPI 72667</v>
      </c>
      <c r="B8536" s="367" t="s">
        <v>8324</v>
      </c>
      <c r="C8536" s="367" t="s">
        <v>28168</v>
      </c>
      <c r="D8536" s="368" t="s">
        <v>28169</v>
      </c>
      <c r="E8536" s="367" t="s">
        <v>8327</v>
      </c>
      <c r="F8536" s="367" t="s">
        <v>28170</v>
      </c>
      <c r="G8536" s="367" t="s">
        <v>28171</v>
      </c>
    </row>
    <row r="8537" spans="1:7">
      <c r="A8537" s="366" t="str">
        <f t="shared" si="133"/>
        <v>SINAPI 72668</v>
      </c>
      <c r="B8537" s="367" t="s">
        <v>8324</v>
      </c>
      <c r="C8537" s="367" t="s">
        <v>28172</v>
      </c>
      <c r="D8537" s="368" t="s">
        <v>28173</v>
      </c>
      <c r="E8537" s="367" t="s">
        <v>8327</v>
      </c>
      <c r="F8537" s="367" t="s">
        <v>28174</v>
      </c>
      <c r="G8537" s="367" t="s">
        <v>28175</v>
      </c>
    </row>
    <row r="8538" spans="1:7">
      <c r="A8538" s="366" t="str">
        <f t="shared" si="133"/>
        <v>SINAPI 72669</v>
      </c>
      <c r="B8538" s="367" t="s">
        <v>8324</v>
      </c>
      <c r="C8538" s="367" t="s">
        <v>28176</v>
      </c>
      <c r="D8538" s="368" t="s">
        <v>28177</v>
      </c>
      <c r="E8538" s="367" t="s">
        <v>8327</v>
      </c>
      <c r="F8538" s="367" t="s">
        <v>28178</v>
      </c>
      <c r="G8538" s="367" t="s">
        <v>28179</v>
      </c>
    </row>
    <row r="8539" spans="1:7">
      <c r="A8539" s="366" t="str">
        <f t="shared" si="133"/>
        <v>SINAPI 72681</v>
      </c>
      <c r="B8539" s="367" t="s">
        <v>8324</v>
      </c>
      <c r="C8539" s="367" t="s">
        <v>28180</v>
      </c>
      <c r="D8539" s="368" t="s">
        <v>28181</v>
      </c>
      <c r="E8539" s="367" t="s">
        <v>8327</v>
      </c>
      <c r="F8539" s="367" t="s">
        <v>28182</v>
      </c>
      <c r="G8539" s="367" t="s">
        <v>27277</v>
      </c>
    </row>
    <row r="8540" spans="1:7">
      <c r="A8540" s="366" t="str">
        <f t="shared" si="133"/>
        <v>SINAPI 72682</v>
      </c>
      <c r="B8540" s="367" t="s">
        <v>8324</v>
      </c>
      <c r="C8540" s="367" t="s">
        <v>28183</v>
      </c>
      <c r="D8540" s="368" t="s">
        <v>28184</v>
      </c>
      <c r="E8540" s="367" t="s">
        <v>8327</v>
      </c>
      <c r="F8540" s="367" t="s">
        <v>28185</v>
      </c>
      <c r="G8540" s="367" t="s">
        <v>28186</v>
      </c>
    </row>
    <row r="8541" spans="1:7">
      <c r="A8541" s="366" t="str">
        <f t="shared" si="133"/>
        <v>SINAPI 72683</v>
      </c>
      <c r="B8541" s="367" t="s">
        <v>8324</v>
      </c>
      <c r="C8541" s="367" t="s">
        <v>28187</v>
      </c>
      <c r="D8541" s="368" t="s">
        <v>28188</v>
      </c>
      <c r="E8541" s="367" t="s">
        <v>8327</v>
      </c>
      <c r="F8541" s="367" t="s">
        <v>28189</v>
      </c>
      <c r="G8541" s="367" t="s">
        <v>28190</v>
      </c>
    </row>
    <row r="8542" spans="1:7">
      <c r="A8542" s="366" t="str">
        <f t="shared" si="133"/>
        <v>SINAPI 72719</v>
      </c>
      <c r="B8542" s="367" t="s">
        <v>8324</v>
      </c>
      <c r="C8542" s="367" t="s">
        <v>28191</v>
      </c>
      <c r="D8542" s="368" t="s">
        <v>28192</v>
      </c>
      <c r="E8542" s="367" t="s">
        <v>8327</v>
      </c>
      <c r="F8542" s="367" t="s">
        <v>28193</v>
      </c>
      <c r="G8542" s="367" t="s">
        <v>28194</v>
      </c>
    </row>
    <row r="8543" spans="1:7">
      <c r="A8543" s="366" t="str">
        <f t="shared" si="133"/>
        <v>SINAPI 72720</v>
      </c>
      <c r="B8543" s="367" t="s">
        <v>8324</v>
      </c>
      <c r="C8543" s="367" t="s">
        <v>28195</v>
      </c>
      <c r="D8543" s="368" t="s">
        <v>28196</v>
      </c>
      <c r="E8543" s="367" t="s">
        <v>8327</v>
      </c>
      <c r="F8543" s="367" t="s">
        <v>28197</v>
      </c>
      <c r="G8543" s="367" t="s">
        <v>28198</v>
      </c>
    </row>
    <row r="8544" spans="1:7">
      <c r="A8544" s="366" t="str">
        <f t="shared" si="133"/>
        <v>SINAPI 72721</v>
      </c>
      <c r="B8544" s="367" t="s">
        <v>8324</v>
      </c>
      <c r="C8544" s="367" t="s">
        <v>28199</v>
      </c>
      <c r="D8544" s="368" t="s">
        <v>28200</v>
      </c>
      <c r="E8544" s="367" t="s">
        <v>8327</v>
      </c>
      <c r="F8544" s="367" t="s">
        <v>28201</v>
      </c>
      <c r="G8544" s="367" t="s">
        <v>28202</v>
      </c>
    </row>
    <row r="8545" spans="1:7" ht="22.5">
      <c r="A8545" s="366" t="str">
        <f t="shared" si="133"/>
        <v>SINAPI 89358</v>
      </c>
      <c r="B8545" s="367" t="s">
        <v>8324</v>
      </c>
      <c r="C8545" s="367" t="s">
        <v>28203</v>
      </c>
      <c r="D8545" s="368" t="s">
        <v>28204</v>
      </c>
      <c r="E8545" s="367" t="s">
        <v>8327</v>
      </c>
      <c r="F8545" s="367" t="s">
        <v>8653</v>
      </c>
      <c r="G8545" s="367" t="s">
        <v>8978</v>
      </c>
    </row>
    <row r="8546" spans="1:7" ht="22.5">
      <c r="A8546" s="366" t="str">
        <f t="shared" si="133"/>
        <v>SINAPI 89359</v>
      </c>
      <c r="B8546" s="367" t="s">
        <v>8324</v>
      </c>
      <c r="C8546" s="367" t="s">
        <v>28205</v>
      </c>
      <c r="D8546" s="368" t="s">
        <v>28206</v>
      </c>
      <c r="E8546" s="367" t="s">
        <v>8327</v>
      </c>
      <c r="F8546" s="367" t="s">
        <v>10602</v>
      </c>
      <c r="G8546" s="367" t="s">
        <v>11456</v>
      </c>
    </row>
    <row r="8547" spans="1:7" ht="22.5">
      <c r="A8547" s="366" t="str">
        <f t="shared" si="133"/>
        <v>SINAPI 89360</v>
      </c>
      <c r="B8547" s="367" t="s">
        <v>8324</v>
      </c>
      <c r="C8547" s="367" t="s">
        <v>28207</v>
      </c>
      <c r="D8547" s="368" t="s">
        <v>28208</v>
      </c>
      <c r="E8547" s="367" t="s">
        <v>8327</v>
      </c>
      <c r="F8547" s="367" t="s">
        <v>28209</v>
      </c>
      <c r="G8547" s="367" t="s">
        <v>24608</v>
      </c>
    </row>
    <row r="8548" spans="1:7" ht="22.5">
      <c r="A8548" s="366" t="str">
        <f t="shared" si="133"/>
        <v>SINAPI 89361</v>
      </c>
      <c r="B8548" s="367" t="s">
        <v>8324</v>
      </c>
      <c r="C8548" s="367" t="s">
        <v>28210</v>
      </c>
      <c r="D8548" s="368" t="s">
        <v>28211</v>
      </c>
      <c r="E8548" s="367" t="s">
        <v>8327</v>
      </c>
      <c r="F8548" s="367" t="s">
        <v>15207</v>
      </c>
      <c r="G8548" s="367" t="s">
        <v>16528</v>
      </c>
    </row>
    <row r="8549" spans="1:7" ht="22.5">
      <c r="A8549" s="366" t="str">
        <f t="shared" si="133"/>
        <v>SINAPI 89362</v>
      </c>
      <c r="B8549" s="367" t="s">
        <v>8324</v>
      </c>
      <c r="C8549" s="367" t="s">
        <v>28212</v>
      </c>
      <c r="D8549" s="368" t="s">
        <v>28213</v>
      </c>
      <c r="E8549" s="367" t="s">
        <v>8327</v>
      </c>
      <c r="F8549" s="367" t="s">
        <v>11303</v>
      </c>
      <c r="G8549" s="367" t="s">
        <v>11147</v>
      </c>
    </row>
    <row r="8550" spans="1:7" ht="22.5">
      <c r="A8550" s="366" t="str">
        <f t="shared" si="133"/>
        <v>SINAPI 89363</v>
      </c>
      <c r="B8550" s="367" t="s">
        <v>8324</v>
      </c>
      <c r="C8550" s="367" t="s">
        <v>28214</v>
      </c>
      <c r="D8550" s="368" t="s">
        <v>28215</v>
      </c>
      <c r="E8550" s="367" t="s">
        <v>8327</v>
      </c>
      <c r="F8550" s="367" t="s">
        <v>12596</v>
      </c>
      <c r="G8550" s="367" t="s">
        <v>8877</v>
      </c>
    </row>
    <row r="8551" spans="1:7" ht="22.5">
      <c r="A8551" s="366" t="str">
        <f t="shared" si="133"/>
        <v>SINAPI 89364</v>
      </c>
      <c r="B8551" s="367" t="s">
        <v>8324</v>
      </c>
      <c r="C8551" s="367" t="s">
        <v>28216</v>
      </c>
      <c r="D8551" s="368" t="s">
        <v>28217</v>
      </c>
      <c r="E8551" s="367" t="s">
        <v>8327</v>
      </c>
      <c r="F8551" s="367" t="s">
        <v>11713</v>
      </c>
      <c r="G8551" s="367" t="s">
        <v>28218</v>
      </c>
    </row>
    <row r="8552" spans="1:7" ht="22.5">
      <c r="A8552" s="366" t="str">
        <f t="shared" si="133"/>
        <v>SINAPI 89365</v>
      </c>
      <c r="B8552" s="367" t="s">
        <v>8324</v>
      </c>
      <c r="C8552" s="367" t="s">
        <v>28219</v>
      </c>
      <c r="D8552" s="368" t="s">
        <v>28220</v>
      </c>
      <c r="E8552" s="367" t="s">
        <v>8327</v>
      </c>
      <c r="F8552" s="367" t="s">
        <v>28221</v>
      </c>
      <c r="G8552" s="367" t="s">
        <v>8568</v>
      </c>
    </row>
    <row r="8553" spans="1:7" ht="22.5">
      <c r="A8553" s="366" t="str">
        <f t="shared" si="133"/>
        <v>SINAPI 89366</v>
      </c>
      <c r="B8553" s="367" t="s">
        <v>8324</v>
      </c>
      <c r="C8553" s="367" t="s">
        <v>28222</v>
      </c>
      <c r="D8553" s="368" t="s">
        <v>28223</v>
      </c>
      <c r="E8553" s="367" t="s">
        <v>8327</v>
      </c>
      <c r="F8553" s="367" t="s">
        <v>11774</v>
      </c>
      <c r="G8553" s="367" t="s">
        <v>10896</v>
      </c>
    </row>
    <row r="8554" spans="1:7" ht="22.5">
      <c r="A8554" s="366" t="str">
        <f t="shared" si="133"/>
        <v>SINAPI 89367</v>
      </c>
      <c r="B8554" s="367" t="s">
        <v>8324</v>
      </c>
      <c r="C8554" s="367" t="s">
        <v>28224</v>
      </c>
      <c r="D8554" s="368" t="s">
        <v>28225</v>
      </c>
      <c r="E8554" s="367" t="s">
        <v>8327</v>
      </c>
      <c r="F8554" s="367" t="s">
        <v>28226</v>
      </c>
      <c r="G8554" s="367" t="s">
        <v>28227</v>
      </c>
    </row>
    <row r="8555" spans="1:7" ht="22.5">
      <c r="A8555" s="366" t="str">
        <f t="shared" si="133"/>
        <v>SINAPI 89368</v>
      </c>
      <c r="B8555" s="367" t="s">
        <v>8324</v>
      </c>
      <c r="C8555" s="367" t="s">
        <v>28228</v>
      </c>
      <c r="D8555" s="368" t="s">
        <v>28229</v>
      </c>
      <c r="E8555" s="367" t="s">
        <v>8327</v>
      </c>
      <c r="F8555" s="367" t="s">
        <v>28230</v>
      </c>
      <c r="G8555" s="367" t="s">
        <v>9840</v>
      </c>
    </row>
    <row r="8556" spans="1:7" ht="22.5">
      <c r="A8556" s="366" t="str">
        <f t="shared" si="133"/>
        <v>SINAPI 89369</v>
      </c>
      <c r="B8556" s="367" t="s">
        <v>8324</v>
      </c>
      <c r="C8556" s="367" t="s">
        <v>28231</v>
      </c>
      <c r="D8556" s="368" t="s">
        <v>28232</v>
      </c>
      <c r="E8556" s="367" t="s">
        <v>8327</v>
      </c>
      <c r="F8556" s="367" t="s">
        <v>28233</v>
      </c>
      <c r="G8556" s="367" t="s">
        <v>8421</v>
      </c>
    </row>
    <row r="8557" spans="1:7" ht="22.5">
      <c r="A8557" s="366" t="str">
        <f t="shared" si="133"/>
        <v>SINAPI 89370</v>
      </c>
      <c r="B8557" s="367" t="s">
        <v>8324</v>
      </c>
      <c r="C8557" s="367" t="s">
        <v>28234</v>
      </c>
      <c r="D8557" s="368" t="s">
        <v>28235</v>
      </c>
      <c r="E8557" s="367" t="s">
        <v>8327</v>
      </c>
      <c r="F8557" s="367" t="s">
        <v>15429</v>
      </c>
      <c r="G8557" s="367" t="s">
        <v>10109</v>
      </c>
    </row>
    <row r="8558" spans="1:7" ht="22.5">
      <c r="A8558" s="366" t="str">
        <f t="shared" si="133"/>
        <v>SINAPI 89371</v>
      </c>
      <c r="B8558" s="367" t="s">
        <v>8324</v>
      </c>
      <c r="C8558" s="367" t="s">
        <v>28236</v>
      </c>
      <c r="D8558" s="368" t="s">
        <v>28237</v>
      </c>
      <c r="E8558" s="367" t="s">
        <v>8327</v>
      </c>
      <c r="F8558" s="367" t="s">
        <v>28238</v>
      </c>
      <c r="G8558" s="367" t="s">
        <v>14967</v>
      </c>
    </row>
    <row r="8559" spans="1:7" ht="22.5">
      <c r="A8559" s="366" t="str">
        <f t="shared" si="133"/>
        <v>SINAPI 89372</v>
      </c>
      <c r="B8559" s="367" t="s">
        <v>8324</v>
      </c>
      <c r="C8559" s="367" t="s">
        <v>28239</v>
      </c>
      <c r="D8559" s="368" t="s">
        <v>28240</v>
      </c>
      <c r="E8559" s="367" t="s">
        <v>8327</v>
      </c>
      <c r="F8559" s="367" t="s">
        <v>28241</v>
      </c>
      <c r="G8559" s="367" t="s">
        <v>17909</v>
      </c>
    </row>
    <row r="8560" spans="1:7" ht="22.5">
      <c r="A8560" s="366" t="str">
        <f t="shared" si="133"/>
        <v>SINAPI 89373</v>
      </c>
      <c r="B8560" s="367" t="s">
        <v>8324</v>
      </c>
      <c r="C8560" s="367" t="s">
        <v>28242</v>
      </c>
      <c r="D8560" s="368" t="s">
        <v>28243</v>
      </c>
      <c r="E8560" s="367" t="s">
        <v>8327</v>
      </c>
      <c r="F8560" s="367" t="s">
        <v>10750</v>
      </c>
      <c r="G8560" s="367" t="s">
        <v>8863</v>
      </c>
    </row>
    <row r="8561" spans="1:7" ht="22.5">
      <c r="A8561" s="366" t="str">
        <f t="shared" si="133"/>
        <v>SINAPI 89374</v>
      </c>
      <c r="B8561" s="367" t="s">
        <v>8324</v>
      </c>
      <c r="C8561" s="367" t="s">
        <v>28244</v>
      </c>
      <c r="D8561" s="368" t="s">
        <v>28245</v>
      </c>
      <c r="E8561" s="367" t="s">
        <v>8327</v>
      </c>
      <c r="F8561" s="367" t="s">
        <v>12596</v>
      </c>
      <c r="G8561" s="367" t="s">
        <v>24705</v>
      </c>
    </row>
    <row r="8562" spans="1:7" ht="22.5">
      <c r="A8562" s="366" t="str">
        <f t="shared" si="133"/>
        <v>SINAPI 89375</v>
      </c>
      <c r="B8562" s="367" t="s">
        <v>8324</v>
      </c>
      <c r="C8562" s="367" t="s">
        <v>28246</v>
      </c>
      <c r="D8562" s="368" t="s">
        <v>28247</v>
      </c>
      <c r="E8562" s="367" t="s">
        <v>8327</v>
      </c>
      <c r="F8562" s="367" t="s">
        <v>13948</v>
      </c>
      <c r="G8562" s="367" t="s">
        <v>10270</v>
      </c>
    </row>
    <row r="8563" spans="1:7" ht="22.5">
      <c r="A8563" s="366" t="str">
        <f t="shared" si="133"/>
        <v>SINAPI 89376</v>
      </c>
      <c r="B8563" s="367" t="s">
        <v>8324</v>
      </c>
      <c r="C8563" s="367" t="s">
        <v>28248</v>
      </c>
      <c r="D8563" s="368" t="s">
        <v>28249</v>
      </c>
      <c r="E8563" s="367" t="s">
        <v>8327</v>
      </c>
      <c r="F8563" s="367" t="s">
        <v>10535</v>
      </c>
      <c r="G8563" s="367" t="s">
        <v>26743</v>
      </c>
    </row>
    <row r="8564" spans="1:7" ht="22.5">
      <c r="A8564" s="366" t="str">
        <f t="shared" si="133"/>
        <v>SINAPI 89377</v>
      </c>
      <c r="B8564" s="367" t="s">
        <v>8324</v>
      </c>
      <c r="C8564" s="367" t="s">
        <v>28250</v>
      </c>
      <c r="D8564" s="368" t="s">
        <v>28251</v>
      </c>
      <c r="E8564" s="367" t="s">
        <v>8327</v>
      </c>
      <c r="F8564" s="367" t="s">
        <v>12830</v>
      </c>
      <c r="G8564" s="367" t="s">
        <v>11299</v>
      </c>
    </row>
    <row r="8565" spans="1:7" ht="22.5">
      <c r="A8565" s="366" t="str">
        <f t="shared" si="133"/>
        <v>SINAPI 89378</v>
      </c>
      <c r="B8565" s="367" t="s">
        <v>8324</v>
      </c>
      <c r="C8565" s="367" t="s">
        <v>28252</v>
      </c>
      <c r="D8565" s="368" t="s">
        <v>28253</v>
      </c>
      <c r="E8565" s="367" t="s">
        <v>8327</v>
      </c>
      <c r="F8565" s="367" t="s">
        <v>11623</v>
      </c>
      <c r="G8565" s="367" t="s">
        <v>11316</v>
      </c>
    </row>
    <row r="8566" spans="1:7" ht="22.5">
      <c r="A8566" s="366" t="str">
        <f t="shared" si="133"/>
        <v>SINAPI 89379</v>
      </c>
      <c r="B8566" s="367" t="s">
        <v>8324</v>
      </c>
      <c r="C8566" s="367" t="s">
        <v>28254</v>
      </c>
      <c r="D8566" s="368" t="s">
        <v>28255</v>
      </c>
      <c r="E8566" s="367" t="s">
        <v>8327</v>
      </c>
      <c r="F8566" s="367" t="s">
        <v>16913</v>
      </c>
      <c r="G8566" s="367" t="s">
        <v>17916</v>
      </c>
    </row>
    <row r="8567" spans="1:7" ht="22.5">
      <c r="A8567" s="366" t="str">
        <f t="shared" si="133"/>
        <v>SINAPI 89380</v>
      </c>
      <c r="B8567" s="367" t="s">
        <v>8324</v>
      </c>
      <c r="C8567" s="367" t="s">
        <v>28256</v>
      </c>
      <c r="D8567" s="368" t="s">
        <v>28257</v>
      </c>
      <c r="E8567" s="367" t="s">
        <v>8327</v>
      </c>
      <c r="F8567" s="367" t="s">
        <v>12338</v>
      </c>
      <c r="G8567" s="367" t="s">
        <v>10147</v>
      </c>
    </row>
    <row r="8568" spans="1:7" ht="22.5">
      <c r="A8568" s="366" t="str">
        <f t="shared" si="133"/>
        <v>SINAPI 89381</v>
      </c>
      <c r="B8568" s="367" t="s">
        <v>8324</v>
      </c>
      <c r="C8568" s="367" t="s">
        <v>28258</v>
      </c>
      <c r="D8568" s="368" t="s">
        <v>28259</v>
      </c>
      <c r="E8568" s="367" t="s">
        <v>8327</v>
      </c>
      <c r="F8568" s="367" t="s">
        <v>11162</v>
      </c>
      <c r="G8568" s="367" t="s">
        <v>11183</v>
      </c>
    </row>
    <row r="8569" spans="1:7" ht="22.5">
      <c r="A8569" s="366" t="str">
        <f t="shared" si="133"/>
        <v>SINAPI 89382</v>
      </c>
      <c r="B8569" s="367" t="s">
        <v>8324</v>
      </c>
      <c r="C8569" s="367" t="s">
        <v>28260</v>
      </c>
      <c r="D8569" s="368" t="s">
        <v>28261</v>
      </c>
      <c r="E8569" s="367" t="s">
        <v>8327</v>
      </c>
      <c r="F8569" s="367" t="s">
        <v>17206</v>
      </c>
      <c r="G8569" s="367" t="s">
        <v>15812</v>
      </c>
    </row>
    <row r="8570" spans="1:7" ht="22.5">
      <c r="A8570" s="366" t="str">
        <f t="shared" si="133"/>
        <v>SINAPI 89383</v>
      </c>
      <c r="B8570" s="367" t="s">
        <v>8324</v>
      </c>
      <c r="C8570" s="367" t="s">
        <v>28262</v>
      </c>
      <c r="D8570" s="368" t="s">
        <v>28263</v>
      </c>
      <c r="E8570" s="367" t="s">
        <v>8327</v>
      </c>
      <c r="F8570" s="367" t="s">
        <v>10780</v>
      </c>
      <c r="G8570" s="367" t="s">
        <v>16691</v>
      </c>
    </row>
    <row r="8571" spans="1:7" ht="22.5">
      <c r="A8571" s="366" t="str">
        <f t="shared" si="133"/>
        <v>SINAPI 89384</v>
      </c>
      <c r="B8571" s="367" t="s">
        <v>8324</v>
      </c>
      <c r="C8571" s="367" t="s">
        <v>28264</v>
      </c>
      <c r="D8571" s="368" t="s">
        <v>28265</v>
      </c>
      <c r="E8571" s="367" t="s">
        <v>8327</v>
      </c>
      <c r="F8571" s="367" t="s">
        <v>20505</v>
      </c>
      <c r="G8571" s="367" t="s">
        <v>28266</v>
      </c>
    </row>
    <row r="8572" spans="1:7" ht="22.5">
      <c r="A8572" s="366" t="str">
        <f t="shared" si="133"/>
        <v>SINAPI 89385</v>
      </c>
      <c r="B8572" s="367" t="s">
        <v>8324</v>
      </c>
      <c r="C8572" s="367" t="s">
        <v>28267</v>
      </c>
      <c r="D8572" s="368" t="s">
        <v>28268</v>
      </c>
      <c r="E8572" s="367" t="s">
        <v>8327</v>
      </c>
      <c r="F8572" s="367" t="s">
        <v>14088</v>
      </c>
      <c r="G8572" s="367" t="s">
        <v>25738</v>
      </c>
    </row>
    <row r="8573" spans="1:7" ht="22.5">
      <c r="A8573" s="366" t="str">
        <f t="shared" si="133"/>
        <v>SINAPI 89386</v>
      </c>
      <c r="B8573" s="367" t="s">
        <v>8324</v>
      </c>
      <c r="C8573" s="367" t="s">
        <v>28269</v>
      </c>
      <c r="D8573" s="368" t="s">
        <v>28270</v>
      </c>
      <c r="E8573" s="367" t="s">
        <v>8327</v>
      </c>
      <c r="F8573" s="367" t="s">
        <v>16191</v>
      </c>
      <c r="G8573" s="367" t="s">
        <v>17320</v>
      </c>
    </row>
    <row r="8574" spans="1:7" ht="22.5">
      <c r="A8574" s="366" t="str">
        <f t="shared" si="133"/>
        <v>SINAPI 89387</v>
      </c>
      <c r="B8574" s="367" t="s">
        <v>8324</v>
      </c>
      <c r="C8574" s="367" t="s">
        <v>28271</v>
      </c>
      <c r="D8574" s="368" t="s">
        <v>28272</v>
      </c>
      <c r="E8574" s="367" t="s">
        <v>8327</v>
      </c>
      <c r="F8574" s="367" t="s">
        <v>28273</v>
      </c>
      <c r="G8574" s="367" t="s">
        <v>28274</v>
      </c>
    </row>
    <row r="8575" spans="1:7" ht="22.5">
      <c r="A8575" s="366" t="str">
        <f t="shared" si="133"/>
        <v>SINAPI 89388</v>
      </c>
      <c r="B8575" s="367" t="s">
        <v>8324</v>
      </c>
      <c r="C8575" s="367" t="s">
        <v>28275</v>
      </c>
      <c r="D8575" s="368" t="s">
        <v>28276</v>
      </c>
      <c r="E8575" s="367" t="s">
        <v>8327</v>
      </c>
      <c r="F8575" s="367" t="s">
        <v>11060</v>
      </c>
      <c r="G8575" s="367" t="s">
        <v>12539</v>
      </c>
    </row>
    <row r="8576" spans="1:7" ht="22.5">
      <c r="A8576" s="366" t="str">
        <f t="shared" si="133"/>
        <v>SINAPI 89389</v>
      </c>
      <c r="B8576" s="367" t="s">
        <v>8324</v>
      </c>
      <c r="C8576" s="367" t="s">
        <v>28277</v>
      </c>
      <c r="D8576" s="368" t="s">
        <v>28278</v>
      </c>
      <c r="E8576" s="367" t="s">
        <v>8327</v>
      </c>
      <c r="F8576" s="367" t="s">
        <v>14536</v>
      </c>
      <c r="G8576" s="367" t="s">
        <v>28279</v>
      </c>
    </row>
    <row r="8577" spans="1:7" ht="22.5">
      <c r="A8577" s="366" t="str">
        <f t="shared" si="133"/>
        <v>SINAPI 89390</v>
      </c>
      <c r="B8577" s="367" t="s">
        <v>8324</v>
      </c>
      <c r="C8577" s="367" t="s">
        <v>28280</v>
      </c>
      <c r="D8577" s="368" t="s">
        <v>28281</v>
      </c>
      <c r="E8577" s="367" t="s">
        <v>8327</v>
      </c>
      <c r="F8577" s="367" t="s">
        <v>11538</v>
      </c>
      <c r="G8577" s="367" t="s">
        <v>14658</v>
      </c>
    </row>
    <row r="8578" spans="1:7" ht="22.5">
      <c r="A8578" s="366" t="str">
        <f t="shared" si="133"/>
        <v>SINAPI 89391</v>
      </c>
      <c r="B8578" s="367" t="s">
        <v>8324</v>
      </c>
      <c r="C8578" s="367" t="s">
        <v>28282</v>
      </c>
      <c r="D8578" s="368" t="s">
        <v>28283</v>
      </c>
      <c r="E8578" s="367" t="s">
        <v>8327</v>
      </c>
      <c r="F8578" s="367" t="s">
        <v>8930</v>
      </c>
      <c r="G8578" s="367" t="s">
        <v>16528</v>
      </c>
    </row>
    <row r="8579" spans="1:7" ht="22.5">
      <c r="A8579" s="366" t="str">
        <f t="shared" si="133"/>
        <v>SINAPI 89392</v>
      </c>
      <c r="B8579" s="367" t="s">
        <v>8324</v>
      </c>
      <c r="C8579" s="367" t="s">
        <v>28284</v>
      </c>
      <c r="D8579" s="368" t="s">
        <v>28285</v>
      </c>
      <c r="E8579" s="367" t="s">
        <v>8327</v>
      </c>
      <c r="F8579" s="367" t="s">
        <v>18223</v>
      </c>
      <c r="G8579" s="367" t="s">
        <v>15853</v>
      </c>
    </row>
    <row r="8580" spans="1:7" ht="22.5">
      <c r="A8580" s="366" t="str">
        <f t="shared" si="133"/>
        <v>SINAPI 89393</v>
      </c>
      <c r="B8580" s="367" t="s">
        <v>8324</v>
      </c>
      <c r="C8580" s="367" t="s">
        <v>28286</v>
      </c>
      <c r="D8580" s="368" t="s">
        <v>28287</v>
      </c>
      <c r="E8580" s="367" t="s">
        <v>8327</v>
      </c>
      <c r="F8580" s="367" t="s">
        <v>20203</v>
      </c>
      <c r="G8580" s="367" t="s">
        <v>10189</v>
      </c>
    </row>
    <row r="8581" spans="1:7" ht="22.5">
      <c r="A8581" s="366" t="str">
        <f t="shared" si="133"/>
        <v>SINAPI 89394</v>
      </c>
      <c r="B8581" s="367" t="s">
        <v>8324</v>
      </c>
      <c r="C8581" s="367" t="s">
        <v>28288</v>
      </c>
      <c r="D8581" s="368" t="s">
        <v>28289</v>
      </c>
      <c r="E8581" s="367" t="s">
        <v>8327</v>
      </c>
      <c r="F8581" s="367" t="s">
        <v>21125</v>
      </c>
      <c r="G8581" s="367" t="s">
        <v>11587</v>
      </c>
    </row>
    <row r="8582" spans="1:7" ht="22.5">
      <c r="A8582" s="366" t="str">
        <f t="shared" si="133"/>
        <v>SINAPI 89395</v>
      </c>
      <c r="B8582" s="367" t="s">
        <v>8324</v>
      </c>
      <c r="C8582" s="367" t="s">
        <v>28290</v>
      </c>
      <c r="D8582" s="368" t="s">
        <v>28291</v>
      </c>
      <c r="E8582" s="367" t="s">
        <v>8327</v>
      </c>
      <c r="F8582" s="367" t="s">
        <v>9842</v>
      </c>
      <c r="G8582" s="367" t="s">
        <v>14809</v>
      </c>
    </row>
    <row r="8583" spans="1:7" ht="22.5">
      <c r="A8583" s="366" t="str">
        <f t="shared" ref="A8583:A8646" si="134">CONCATENAR</f>
        <v>SINAPI 89396</v>
      </c>
      <c r="B8583" s="367" t="s">
        <v>8324</v>
      </c>
      <c r="C8583" s="367" t="s">
        <v>28292</v>
      </c>
      <c r="D8583" s="368" t="s">
        <v>28293</v>
      </c>
      <c r="E8583" s="367" t="s">
        <v>8327</v>
      </c>
      <c r="F8583" s="367" t="s">
        <v>25448</v>
      </c>
      <c r="G8583" s="367" t="s">
        <v>10439</v>
      </c>
    </row>
    <row r="8584" spans="1:7" ht="22.5">
      <c r="A8584" s="366" t="str">
        <f t="shared" si="134"/>
        <v>SINAPI 89397</v>
      </c>
      <c r="B8584" s="367" t="s">
        <v>8324</v>
      </c>
      <c r="C8584" s="367" t="s">
        <v>28294</v>
      </c>
      <c r="D8584" s="368" t="s">
        <v>28295</v>
      </c>
      <c r="E8584" s="367" t="s">
        <v>8327</v>
      </c>
      <c r="F8584" s="367" t="s">
        <v>20774</v>
      </c>
      <c r="G8584" s="367" t="s">
        <v>28296</v>
      </c>
    </row>
    <row r="8585" spans="1:7" ht="22.5">
      <c r="A8585" s="366" t="str">
        <f t="shared" si="134"/>
        <v>SINAPI 89398</v>
      </c>
      <c r="B8585" s="367" t="s">
        <v>8324</v>
      </c>
      <c r="C8585" s="367" t="s">
        <v>28297</v>
      </c>
      <c r="D8585" s="368" t="s">
        <v>28298</v>
      </c>
      <c r="E8585" s="367" t="s">
        <v>8327</v>
      </c>
      <c r="F8585" s="367" t="s">
        <v>28299</v>
      </c>
      <c r="G8585" s="367" t="s">
        <v>13027</v>
      </c>
    </row>
    <row r="8586" spans="1:7" ht="22.5">
      <c r="A8586" s="366" t="str">
        <f t="shared" si="134"/>
        <v>SINAPI 89399</v>
      </c>
      <c r="B8586" s="367" t="s">
        <v>8324</v>
      </c>
      <c r="C8586" s="367" t="s">
        <v>28300</v>
      </c>
      <c r="D8586" s="368" t="s">
        <v>28301</v>
      </c>
      <c r="E8586" s="367" t="s">
        <v>8327</v>
      </c>
      <c r="F8586" s="367" t="s">
        <v>21218</v>
      </c>
      <c r="G8586" s="367" t="s">
        <v>25265</v>
      </c>
    </row>
    <row r="8587" spans="1:7" ht="22.5">
      <c r="A8587" s="366" t="str">
        <f t="shared" si="134"/>
        <v>SINAPI 89400</v>
      </c>
      <c r="B8587" s="367" t="s">
        <v>8324</v>
      </c>
      <c r="C8587" s="367" t="s">
        <v>28302</v>
      </c>
      <c r="D8587" s="368" t="s">
        <v>28303</v>
      </c>
      <c r="E8587" s="367" t="s">
        <v>8327</v>
      </c>
      <c r="F8587" s="367" t="s">
        <v>19739</v>
      </c>
      <c r="G8587" s="367" t="s">
        <v>19098</v>
      </c>
    </row>
    <row r="8588" spans="1:7" ht="22.5">
      <c r="A8588" s="366" t="str">
        <f t="shared" si="134"/>
        <v>SINAPI 89404</v>
      </c>
      <c r="B8588" s="367" t="s">
        <v>8324</v>
      </c>
      <c r="C8588" s="367" t="s">
        <v>28304</v>
      </c>
      <c r="D8588" s="368" t="s">
        <v>28305</v>
      </c>
      <c r="E8588" s="367" t="s">
        <v>8327</v>
      </c>
      <c r="F8588" s="367" t="s">
        <v>8808</v>
      </c>
      <c r="G8588" s="367" t="s">
        <v>8686</v>
      </c>
    </row>
    <row r="8589" spans="1:7" ht="22.5">
      <c r="A8589" s="366" t="str">
        <f t="shared" si="134"/>
        <v>SINAPI 89405</v>
      </c>
      <c r="B8589" s="367" t="s">
        <v>8324</v>
      </c>
      <c r="C8589" s="367" t="s">
        <v>28306</v>
      </c>
      <c r="D8589" s="368" t="s">
        <v>28307</v>
      </c>
      <c r="E8589" s="367" t="s">
        <v>8327</v>
      </c>
      <c r="F8589" s="367" t="s">
        <v>8990</v>
      </c>
      <c r="G8589" s="367" t="s">
        <v>13889</v>
      </c>
    </row>
    <row r="8590" spans="1:7" ht="22.5">
      <c r="A8590" s="366" t="str">
        <f t="shared" si="134"/>
        <v>SINAPI 89406</v>
      </c>
      <c r="B8590" s="367" t="s">
        <v>8324</v>
      </c>
      <c r="C8590" s="367" t="s">
        <v>28308</v>
      </c>
      <c r="D8590" s="368" t="s">
        <v>28309</v>
      </c>
      <c r="E8590" s="367" t="s">
        <v>8327</v>
      </c>
      <c r="F8590" s="367" t="s">
        <v>10770</v>
      </c>
      <c r="G8590" s="367" t="s">
        <v>24742</v>
      </c>
    </row>
    <row r="8591" spans="1:7" ht="22.5">
      <c r="A8591" s="366" t="str">
        <f t="shared" si="134"/>
        <v>SINAPI 89407</v>
      </c>
      <c r="B8591" s="367" t="s">
        <v>8324</v>
      </c>
      <c r="C8591" s="367" t="s">
        <v>28310</v>
      </c>
      <c r="D8591" s="368" t="s">
        <v>28311</v>
      </c>
      <c r="E8591" s="367" t="s">
        <v>8327</v>
      </c>
      <c r="F8591" s="367" t="s">
        <v>28312</v>
      </c>
      <c r="G8591" s="367" t="s">
        <v>8651</v>
      </c>
    </row>
    <row r="8592" spans="1:7" ht="22.5">
      <c r="A8592" s="366" t="str">
        <f t="shared" si="134"/>
        <v>SINAPI 89408</v>
      </c>
      <c r="B8592" s="367" t="s">
        <v>8324</v>
      </c>
      <c r="C8592" s="367" t="s">
        <v>28313</v>
      </c>
      <c r="D8592" s="368" t="s">
        <v>28314</v>
      </c>
      <c r="E8592" s="367" t="s">
        <v>8327</v>
      </c>
      <c r="F8592" s="367" t="s">
        <v>11552</v>
      </c>
      <c r="G8592" s="367" t="s">
        <v>17422</v>
      </c>
    </row>
    <row r="8593" spans="1:7" ht="22.5">
      <c r="A8593" s="366" t="str">
        <f t="shared" si="134"/>
        <v>SINAPI 89409</v>
      </c>
      <c r="B8593" s="367" t="s">
        <v>8324</v>
      </c>
      <c r="C8593" s="367" t="s">
        <v>28315</v>
      </c>
      <c r="D8593" s="368" t="s">
        <v>28316</v>
      </c>
      <c r="E8593" s="367" t="s">
        <v>8327</v>
      </c>
      <c r="F8593" s="367" t="s">
        <v>10770</v>
      </c>
      <c r="G8593" s="367" t="s">
        <v>24690</v>
      </c>
    </row>
    <row r="8594" spans="1:7" ht="22.5">
      <c r="A8594" s="366" t="str">
        <f t="shared" si="134"/>
        <v>SINAPI 89410</v>
      </c>
      <c r="B8594" s="367" t="s">
        <v>8324</v>
      </c>
      <c r="C8594" s="367" t="s">
        <v>28317</v>
      </c>
      <c r="D8594" s="368" t="s">
        <v>28318</v>
      </c>
      <c r="E8594" s="367" t="s">
        <v>8327</v>
      </c>
      <c r="F8594" s="367" t="s">
        <v>28319</v>
      </c>
      <c r="G8594" s="367" t="s">
        <v>12946</v>
      </c>
    </row>
    <row r="8595" spans="1:7" ht="22.5">
      <c r="A8595" s="366" t="str">
        <f t="shared" si="134"/>
        <v>SINAPI 89411</v>
      </c>
      <c r="B8595" s="367" t="s">
        <v>8324</v>
      </c>
      <c r="C8595" s="367" t="s">
        <v>28320</v>
      </c>
      <c r="D8595" s="368" t="s">
        <v>28321</v>
      </c>
      <c r="E8595" s="367" t="s">
        <v>8327</v>
      </c>
      <c r="F8595" s="367" t="s">
        <v>24602</v>
      </c>
      <c r="G8595" s="367" t="s">
        <v>10768</v>
      </c>
    </row>
    <row r="8596" spans="1:7" ht="22.5">
      <c r="A8596" s="366" t="str">
        <f t="shared" si="134"/>
        <v>SINAPI 89412</v>
      </c>
      <c r="B8596" s="367" t="s">
        <v>8324</v>
      </c>
      <c r="C8596" s="367" t="s">
        <v>28322</v>
      </c>
      <c r="D8596" s="368" t="s">
        <v>28323</v>
      </c>
      <c r="E8596" s="367" t="s">
        <v>8327</v>
      </c>
      <c r="F8596" s="367" t="s">
        <v>11190</v>
      </c>
      <c r="G8596" s="367" t="s">
        <v>18209</v>
      </c>
    </row>
    <row r="8597" spans="1:7" ht="22.5">
      <c r="A8597" s="366" t="str">
        <f t="shared" si="134"/>
        <v>SINAPI 89413</v>
      </c>
      <c r="B8597" s="367" t="s">
        <v>8324</v>
      </c>
      <c r="C8597" s="367" t="s">
        <v>28324</v>
      </c>
      <c r="D8597" s="368" t="s">
        <v>28325</v>
      </c>
      <c r="E8597" s="367" t="s">
        <v>8327</v>
      </c>
      <c r="F8597" s="367" t="s">
        <v>14530</v>
      </c>
      <c r="G8597" s="367" t="s">
        <v>20120</v>
      </c>
    </row>
    <row r="8598" spans="1:7" ht="22.5">
      <c r="A8598" s="366" t="str">
        <f t="shared" si="134"/>
        <v>SINAPI 89414</v>
      </c>
      <c r="B8598" s="367" t="s">
        <v>8324</v>
      </c>
      <c r="C8598" s="367" t="s">
        <v>28326</v>
      </c>
      <c r="D8598" s="368" t="s">
        <v>28327</v>
      </c>
      <c r="E8598" s="367" t="s">
        <v>8327</v>
      </c>
      <c r="F8598" s="367" t="s">
        <v>28328</v>
      </c>
      <c r="G8598" s="367" t="s">
        <v>8747</v>
      </c>
    </row>
    <row r="8599" spans="1:7" ht="22.5">
      <c r="A8599" s="366" t="str">
        <f t="shared" si="134"/>
        <v>SINAPI 89415</v>
      </c>
      <c r="B8599" s="367" t="s">
        <v>8324</v>
      </c>
      <c r="C8599" s="367" t="s">
        <v>28329</v>
      </c>
      <c r="D8599" s="368" t="s">
        <v>28330</v>
      </c>
      <c r="E8599" s="367" t="s">
        <v>8327</v>
      </c>
      <c r="F8599" s="367" t="s">
        <v>8486</v>
      </c>
      <c r="G8599" s="367" t="s">
        <v>28331</v>
      </c>
    </row>
    <row r="8600" spans="1:7" ht="22.5">
      <c r="A8600" s="366" t="str">
        <f t="shared" si="134"/>
        <v>SINAPI 89416</v>
      </c>
      <c r="B8600" s="367" t="s">
        <v>8324</v>
      </c>
      <c r="C8600" s="367" t="s">
        <v>28332</v>
      </c>
      <c r="D8600" s="368" t="s">
        <v>28333</v>
      </c>
      <c r="E8600" s="367" t="s">
        <v>8327</v>
      </c>
      <c r="F8600" s="367" t="s">
        <v>14121</v>
      </c>
      <c r="G8600" s="367" t="s">
        <v>13946</v>
      </c>
    </row>
    <row r="8601" spans="1:7" ht="22.5">
      <c r="A8601" s="366" t="str">
        <f t="shared" si="134"/>
        <v>SINAPI 89417</v>
      </c>
      <c r="B8601" s="367" t="s">
        <v>8324</v>
      </c>
      <c r="C8601" s="367" t="s">
        <v>28334</v>
      </c>
      <c r="D8601" s="368" t="s">
        <v>28335</v>
      </c>
      <c r="E8601" s="367" t="s">
        <v>8327</v>
      </c>
      <c r="F8601" s="367" t="s">
        <v>11684</v>
      </c>
      <c r="G8601" s="367" t="s">
        <v>20765</v>
      </c>
    </row>
    <row r="8602" spans="1:7" ht="22.5">
      <c r="A8602" s="366" t="str">
        <f t="shared" si="134"/>
        <v>SINAPI 89418</v>
      </c>
      <c r="B8602" s="367" t="s">
        <v>8324</v>
      </c>
      <c r="C8602" s="367" t="s">
        <v>28336</v>
      </c>
      <c r="D8602" s="368" t="s">
        <v>28337</v>
      </c>
      <c r="E8602" s="367" t="s">
        <v>8327</v>
      </c>
      <c r="F8602" s="367" t="s">
        <v>15573</v>
      </c>
      <c r="G8602" s="367" t="s">
        <v>25743</v>
      </c>
    </row>
    <row r="8603" spans="1:7" ht="22.5">
      <c r="A8603" s="366" t="str">
        <f t="shared" si="134"/>
        <v>SINAPI 89419</v>
      </c>
      <c r="B8603" s="367" t="s">
        <v>8324</v>
      </c>
      <c r="C8603" s="367" t="s">
        <v>28338</v>
      </c>
      <c r="D8603" s="368" t="s">
        <v>28339</v>
      </c>
      <c r="E8603" s="367" t="s">
        <v>8327</v>
      </c>
      <c r="F8603" s="367" t="s">
        <v>10191</v>
      </c>
      <c r="G8603" s="367" t="s">
        <v>9599</v>
      </c>
    </row>
    <row r="8604" spans="1:7" ht="22.5">
      <c r="A8604" s="366" t="str">
        <f t="shared" si="134"/>
        <v>SINAPI 89420</v>
      </c>
      <c r="B8604" s="367" t="s">
        <v>8324</v>
      </c>
      <c r="C8604" s="367" t="s">
        <v>28340</v>
      </c>
      <c r="D8604" s="368" t="s">
        <v>28341</v>
      </c>
      <c r="E8604" s="367" t="s">
        <v>8327</v>
      </c>
      <c r="F8604" s="367" t="s">
        <v>25491</v>
      </c>
      <c r="G8604" s="367" t="s">
        <v>11888</v>
      </c>
    </row>
    <row r="8605" spans="1:7" ht="22.5">
      <c r="A8605" s="366" t="str">
        <f t="shared" si="134"/>
        <v>SINAPI 89421</v>
      </c>
      <c r="B8605" s="367" t="s">
        <v>8324</v>
      </c>
      <c r="C8605" s="367" t="s">
        <v>28342</v>
      </c>
      <c r="D8605" s="368" t="s">
        <v>28343</v>
      </c>
      <c r="E8605" s="367" t="s">
        <v>8327</v>
      </c>
      <c r="F8605" s="367" t="s">
        <v>28344</v>
      </c>
      <c r="G8605" s="367" t="s">
        <v>11173</v>
      </c>
    </row>
    <row r="8606" spans="1:7" ht="22.5">
      <c r="A8606" s="366" t="str">
        <f t="shared" si="134"/>
        <v>SINAPI 89422</v>
      </c>
      <c r="B8606" s="367" t="s">
        <v>8324</v>
      </c>
      <c r="C8606" s="367" t="s">
        <v>28345</v>
      </c>
      <c r="D8606" s="368" t="s">
        <v>28346</v>
      </c>
      <c r="E8606" s="367" t="s">
        <v>8327</v>
      </c>
      <c r="F8606" s="367" t="s">
        <v>9852</v>
      </c>
      <c r="G8606" s="367" t="s">
        <v>11880</v>
      </c>
    </row>
    <row r="8607" spans="1:7" ht="22.5">
      <c r="A8607" s="366" t="str">
        <f t="shared" si="134"/>
        <v>SINAPI 89423</v>
      </c>
      <c r="B8607" s="367" t="s">
        <v>8324</v>
      </c>
      <c r="C8607" s="367" t="s">
        <v>28347</v>
      </c>
      <c r="D8607" s="368" t="s">
        <v>28348</v>
      </c>
      <c r="E8607" s="367" t="s">
        <v>8327</v>
      </c>
      <c r="F8607" s="367" t="s">
        <v>14792</v>
      </c>
      <c r="G8607" s="367" t="s">
        <v>12330</v>
      </c>
    </row>
    <row r="8608" spans="1:7" ht="22.5">
      <c r="A8608" s="366" t="str">
        <f t="shared" si="134"/>
        <v>SINAPI 89424</v>
      </c>
      <c r="B8608" s="367" t="s">
        <v>8324</v>
      </c>
      <c r="C8608" s="367" t="s">
        <v>28349</v>
      </c>
      <c r="D8608" s="368" t="s">
        <v>28350</v>
      </c>
      <c r="E8608" s="367" t="s">
        <v>8327</v>
      </c>
      <c r="F8608" s="367" t="s">
        <v>28351</v>
      </c>
      <c r="G8608" s="367" t="s">
        <v>14014</v>
      </c>
    </row>
    <row r="8609" spans="1:7" ht="22.5">
      <c r="A8609" s="366" t="str">
        <f t="shared" si="134"/>
        <v>SINAPI 89425</v>
      </c>
      <c r="B8609" s="367" t="s">
        <v>8324</v>
      </c>
      <c r="C8609" s="367" t="s">
        <v>28352</v>
      </c>
      <c r="D8609" s="368" t="s">
        <v>28353</v>
      </c>
      <c r="E8609" s="367" t="s">
        <v>8327</v>
      </c>
      <c r="F8609" s="367" t="s">
        <v>16389</v>
      </c>
      <c r="G8609" s="367" t="s">
        <v>9970</v>
      </c>
    </row>
    <row r="8610" spans="1:7" ht="22.5">
      <c r="A8610" s="366" t="str">
        <f t="shared" si="134"/>
        <v>SINAPI 89426</v>
      </c>
      <c r="B8610" s="367" t="s">
        <v>8324</v>
      </c>
      <c r="C8610" s="367" t="s">
        <v>28354</v>
      </c>
      <c r="D8610" s="368" t="s">
        <v>28355</v>
      </c>
      <c r="E8610" s="367" t="s">
        <v>8327</v>
      </c>
      <c r="F8610" s="367" t="s">
        <v>16691</v>
      </c>
      <c r="G8610" s="367" t="s">
        <v>8675</v>
      </c>
    </row>
    <row r="8611" spans="1:7" ht="22.5">
      <c r="A8611" s="366" t="str">
        <f t="shared" si="134"/>
        <v>SINAPI 89427</v>
      </c>
      <c r="B8611" s="367" t="s">
        <v>8324</v>
      </c>
      <c r="C8611" s="367" t="s">
        <v>28356</v>
      </c>
      <c r="D8611" s="368" t="s">
        <v>28357</v>
      </c>
      <c r="E8611" s="367" t="s">
        <v>8327</v>
      </c>
      <c r="F8611" s="367" t="s">
        <v>28358</v>
      </c>
      <c r="G8611" s="367" t="s">
        <v>9326</v>
      </c>
    </row>
    <row r="8612" spans="1:7" ht="22.5">
      <c r="A8612" s="366" t="str">
        <f t="shared" si="134"/>
        <v>SINAPI 89428</v>
      </c>
      <c r="B8612" s="367" t="s">
        <v>8324</v>
      </c>
      <c r="C8612" s="367" t="s">
        <v>28359</v>
      </c>
      <c r="D8612" s="368" t="s">
        <v>28360</v>
      </c>
      <c r="E8612" s="367" t="s">
        <v>8327</v>
      </c>
      <c r="F8612" s="367" t="s">
        <v>28241</v>
      </c>
      <c r="G8612" s="367" t="s">
        <v>25609</v>
      </c>
    </row>
    <row r="8613" spans="1:7" ht="22.5">
      <c r="A8613" s="366" t="str">
        <f t="shared" si="134"/>
        <v>SINAPI 89429</v>
      </c>
      <c r="B8613" s="367" t="s">
        <v>8324</v>
      </c>
      <c r="C8613" s="367" t="s">
        <v>28361</v>
      </c>
      <c r="D8613" s="368" t="s">
        <v>28362</v>
      </c>
      <c r="E8613" s="367" t="s">
        <v>8327</v>
      </c>
      <c r="F8613" s="367" t="s">
        <v>16022</v>
      </c>
      <c r="G8613" s="367" t="s">
        <v>14099</v>
      </c>
    </row>
    <row r="8614" spans="1:7" ht="22.5">
      <c r="A8614" s="366" t="str">
        <f t="shared" si="134"/>
        <v>SINAPI 89430</v>
      </c>
      <c r="B8614" s="367" t="s">
        <v>8324</v>
      </c>
      <c r="C8614" s="367" t="s">
        <v>28363</v>
      </c>
      <c r="D8614" s="368" t="s">
        <v>28364</v>
      </c>
      <c r="E8614" s="367" t="s">
        <v>8327</v>
      </c>
      <c r="F8614" s="367" t="s">
        <v>21979</v>
      </c>
      <c r="G8614" s="367" t="s">
        <v>25635</v>
      </c>
    </row>
    <row r="8615" spans="1:7" ht="22.5">
      <c r="A8615" s="366" t="str">
        <f t="shared" si="134"/>
        <v>SINAPI 89431</v>
      </c>
      <c r="B8615" s="367" t="s">
        <v>8324</v>
      </c>
      <c r="C8615" s="367" t="s">
        <v>28365</v>
      </c>
      <c r="D8615" s="368" t="s">
        <v>28366</v>
      </c>
      <c r="E8615" s="367" t="s">
        <v>8327</v>
      </c>
      <c r="F8615" s="367" t="s">
        <v>8854</v>
      </c>
      <c r="G8615" s="367" t="s">
        <v>9918</v>
      </c>
    </row>
    <row r="8616" spans="1:7" ht="22.5">
      <c r="A8616" s="366" t="str">
        <f t="shared" si="134"/>
        <v>SINAPI 89432</v>
      </c>
      <c r="B8616" s="367" t="s">
        <v>8324</v>
      </c>
      <c r="C8616" s="367" t="s">
        <v>28367</v>
      </c>
      <c r="D8616" s="368" t="s">
        <v>28368</v>
      </c>
      <c r="E8616" s="367" t="s">
        <v>8327</v>
      </c>
      <c r="F8616" s="367" t="s">
        <v>28369</v>
      </c>
      <c r="G8616" s="367" t="s">
        <v>10824</v>
      </c>
    </row>
    <row r="8617" spans="1:7" ht="22.5">
      <c r="A8617" s="366" t="str">
        <f t="shared" si="134"/>
        <v>SINAPI 89433</v>
      </c>
      <c r="B8617" s="367" t="s">
        <v>8324</v>
      </c>
      <c r="C8617" s="367" t="s">
        <v>28370</v>
      </c>
      <c r="D8617" s="368" t="s">
        <v>28371</v>
      </c>
      <c r="E8617" s="367" t="s">
        <v>8327</v>
      </c>
      <c r="F8617" s="367" t="s">
        <v>10762</v>
      </c>
      <c r="G8617" s="367" t="s">
        <v>12681</v>
      </c>
    </row>
    <row r="8618" spans="1:7" ht="22.5">
      <c r="A8618" s="366" t="str">
        <f t="shared" si="134"/>
        <v>SINAPI 89434</v>
      </c>
      <c r="B8618" s="367" t="s">
        <v>8324</v>
      </c>
      <c r="C8618" s="367" t="s">
        <v>28372</v>
      </c>
      <c r="D8618" s="368" t="s">
        <v>28373</v>
      </c>
      <c r="E8618" s="367" t="s">
        <v>8327</v>
      </c>
      <c r="F8618" s="367" t="s">
        <v>28374</v>
      </c>
      <c r="G8618" s="367" t="s">
        <v>9860</v>
      </c>
    </row>
    <row r="8619" spans="1:7" ht="22.5">
      <c r="A8619" s="366" t="str">
        <f t="shared" si="134"/>
        <v>SINAPI 89435</v>
      </c>
      <c r="B8619" s="367" t="s">
        <v>8324</v>
      </c>
      <c r="C8619" s="367" t="s">
        <v>28375</v>
      </c>
      <c r="D8619" s="368" t="s">
        <v>28376</v>
      </c>
      <c r="E8619" s="367" t="s">
        <v>8327</v>
      </c>
      <c r="F8619" s="367" t="s">
        <v>28377</v>
      </c>
      <c r="G8619" s="367" t="s">
        <v>11571</v>
      </c>
    </row>
    <row r="8620" spans="1:7" ht="22.5">
      <c r="A8620" s="366" t="str">
        <f t="shared" si="134"/>
        <v>SINAPI 89436</v>
      </c>
      <c r="B8620" s="367" t="s">
        <v>8324</v>
      </c>
      <c r="C8620" s="367" t="s">
        <v>28378</v>
      </c>
      <c r="D8620" s="368" t="s">
        <v>28379</v>
      </c>
      <c r="E8620" s="367" t="s">
        <v>8327</v>
      </c>
      <c r="F8620" s="367" t="s">
        <v>8690</v>
      </c>
      <c r="G8620" s="367" t="s">
        <v>9415</v>
      </c>
    </row>
    <row r="8621" spans="1:7" ht="22.5">
      <c r="A8621" s="366" t="str">
        <f t="shared" si="134"/>
        <v>SINAPI 89437</v>
      </c>
      <c r="B8621" s="367" t="s">
        <v>8324</v>
      </c>
      <c r="C8621" s="367" t="s">
        <v>28380</v>
      </c>
      <c r="D8621" s="368" t="s">
        <v>28381</v>
      </c>
      <c r="E8621" s="367" t="s">
        <v>8327</v>
      </c>
      <c r="F8621" s="367" t="s">
        <v>16679</v>
      </c>
      <c r="G8621" s="367" t="s">
        <v>28382</v>
      </c>
    </row>
    <row r="8622" spans="1:7" ht="22.5">
      <c r="A8622" s="366" t="str">
        <f t="shared" si="134"/>
        <v>SINAPI 89438</v>
      </c>
      <c r="B8622" s="367" t="s">
        <v>8324</v>
      </c>
      <c r="C8622" s="367" t="s">
        <v>28383</v>
      </c>
      <c r="D8622" s="368" t="s">
        <v>28384</v>
      </c>
      <c r="E8622" s="367" t="s">
        <v>8327</v>
      </c>
      <c r="F8622" s="367" t="s">
        <v>12828</v>
      </c>
      <c r="G8622" s="367" t="s">
        <v>10243</v>
      </c>
    </row>
    <row r="8623" spans="1:7" ht="22.5">
      <c r="A8623" s="366" t="str">
        <f t="shared" si="134"/>
        <v>SINAPI 89439</v>
      </c>
      <c r="B8623" s="367" t="s">
        <v>8324</v>
      </c>
      <c r="C8623" s="367" t="s">
        <v>28385</v>
      </c>
      <c r="D8623" s="368" t="s">
        <v>28386</v>
      </c>
      <c r="E8623" s="367" t="s">
        <v>8327</v>
      </c>
      <c r="F8623" s="367" t="s">
        <v>23863</v>
      </c>
      <c r="G8623" s="367" t="s">
        <v>28387</v>
      </c>
    </row>
    <row r="8624" spans="1:7" ht="22.5">
      <c r="A8624" s="366" t="str">
        <f t="shared" si="134"/>
        <v>SINAPI 89440</v>
      </c>
      <c r="B8624" s="367" t="s">
        <v>8324</v>
      </c>
      <c r="C8624" s="367" t="s">
        <v>28388</v>
      </c>
      <c r="D8624" s="368" t="s">
        <v>28389</v>
      </c>
      <c r="E8624" s="367" t="s">
        <v>8327</v>
      </c>
      <c r="F8624" s="367" t="s">
        <v>8720</v>
      </c>
      <c r="G8624" s="367" t="s">
        <v>14806</v>
      </c>
    </row>
    <row r="8625" spans="1:7" ht="22.5">
      <c r="A8625" s="366" t="str">
        <f t="shared" si="134"/>
        <v>SINAPI 89441</v>
      </c>
      <c r="B8625" s="367" t="s">
        <v>8324</v>
      </c>
      <c r="C8625" s="367" t="s">
        <v>28390</v>
      </c>
      <c r="D8625" s="368" t="s">
        <v>28391</v>
      </c>
      <c r="E8625" s="367" t="s">
        <v>8327</v>
      </c>
      <c r="F8625" s="367" t="s">
        <v>28392</v>
      </c>
      <c r="G8625" s="367" t="s">
        <v>8749</v>
      </c>
    </row>
    <row r="8626" spans="1:7" ht="22.5">
      <c r="A8626" s="366" t="str">
        <f t="shared" si="134"/>
        <v>SINAPI 89442</v>
      </c>
      <c r="B8626" s="367" t="s">
        <v>8324</v>
      </c>
      <c r="C8626" s="367" t="s">
        <v>28393</v>
      </c>
      <c r="D8626" s="368" t="s">
        <v>28394</v>
      </c>
      <c r="E8626" s="367" t="s">
        <v>8327</v>
      </c>
      <c r="F8626" s="367" t="s">
        <v>15000</v>
      </c>
      <c r="G8626" s="367" t="s">
        <v>11139</v>
      </c>
    </row>
    <row r="8627" spans="1:7" ht="22.5">
      <c r="A8627" s="366" t="str">
        <f t="shared" si="134"/>
        <v>SINAPI 89443</v>
      </c>
      <c r="B8627" s="367" t="s">
        <v>8324</v>
      </c>
      <c r="C8627" s="367" t="s">
        <v>28395</v>
      </c>
      <c r="D8627" s="368" t="s">
        <v>28396</v>
      </c>
      <c r="E8627" s="367" t="s">
        <v>8327</v>
      </c>
      <c r="F8627" s="367" t="s">
        <v>28279</v>
      </c>
      <c r="G8627" s="367" t="s">
        <v>28331</v>
      </c>
    </row>
    <row r="8628" spans="1:7" ht="22.5">
      <c r="A8628" s="366" t="str">
        <f t="shared" si="134"/>
        <v>SINAPI 89444</v>
      </c>
      <c r="B8628" s="367" t="s">
        <v>8324</v>
      </c>
      <c r="C8628" s="367" t="s">
        <v>28397</v>
      </c>
      <c r="D8628" s="368" t="s">
        <v>28398</v>
      </c>
      <c r="E8628" s="367" t="s">
        <v>8327</v>
      </c>
      <c r="F8628" s="367" t="s">
        <v>28399</v>
      </c>
      <c r="G8628" s="367" t="s">
        <v>17227</v>
      </c>
    </row>
    <row r="8629" spans="1:7" ht="22.5">
      <c r="A8629" s="366" t="str">
        <f t="shared" si="134"/>
        <v>SINAPI 89445</v>
      </c>
      <c r="B8629" s="367" t="s">
        <v>8324</v>
      </c>
      <c r="C8629" s="367" t="s">
        <v>28400</v>
      </c>
      <c r="D8629" s="368" t="s">
        <v>28401</v>
      </c>
      <c r="E8629" s="367" t="s">
        <v>8327</v>
      </c>
      <c r="F8629" s="367" t="s">
        <v>8534</v>
      </c>
      <c r="G8629" s="367" t="s">
        <v>12188</v>
      </c>
    </row>
    <row r="8630" spans="1:7" ht="22.5">
      <c r="A8630" s="366" t="str">
        <f t="shared" si="134"/>
        <v>SINAPI 89481</v>
      </c>
      <c r="B8630" s="367" t="s">
        <v>8324</v>
      </c>
      <c r="C8630" s="367" t="s">
        <v>28402</v>
      </c>
      <c r="D8630" s="368" t="s">
        <v>28403</v>
      </c>
      <c r="E8630" s="367" t="s">
        <v>8327</v>
      </c>
      <c r="F8630" s="367" t="s">
        <v>8702</v>
      </c>
      <c r="G8630" s="367" t="s">
        <v>11490</v>
      </c>
    </row>
    <row r="8631" spans="1:7" ht="22.5">
      <c r="A8631" s="366" t="str">
        <f t="shared" si="134"/>
        <v>SINAPI 89485</v>
      </c>
      <c r="B8631" s="367" t="s">
        <v>8324</v>
      </c>
      <c r="C8631" s="367" t="s">
        <v>28404</v>
      </c>
      <c r="D8631" s="368" t="s">
        <v>28405</v>
      </c>
      <c r="E8631" s="367" t="s">
        <v>8327</v>
      </c>
      <c r="F8631" s="367" t="s">
        <v>11566</v>
      </c>
      <c r="G8631" s="367" t="s">
        <v>28406</v>
      </c>
    </row>
    <row r="8632" spans="1:7" ht="22.5">
      <c r="A8632" s="366" t="str">
        <f t="shared" si="134"/>
        <v>SINAPI 89489</v>
      </c>
      <c r="B8632" s="367" t="s">
        <v>8324</v>
      </c>
      <c r="C8632" s="367" t="s">
        <v>28407</v>
      </c>
      <c r="D8632" s="368" t="s">
        <v>28408</v>
      </c>
      <c r="E8632" s="367" t="s">
        <v>8327</v>
      </c>
      <c r="F8632" s="367" t="s">
        <v>8863</v>
      </c>
      <c r="G8632" s="367" t="s">
        <v>18162</v>
      </c>
    </row>
    <row r="8633" spans="1:7" ht="22.5">
      <c r="A8633" s="366" t="str">
        <f t="shared" si="134"/>
        <v>SINAPI 89490</v>
      </c>
      <c r="B8633" s="367" t="s">
        <v>8324</v>
      </c>
      <c r="C8633" s="367" t="s">
        <v>28409</v>
      </c>
      <c r="D8633" s="368" t="s">
        <v>28410</v>
      </c>
      <c r="E8633" s="367" t="s">
        <v>8327</v>
      </c>
      <c r="F8633" s="367" t="s">
        <v>11552</v>
      </c>
      <c r="G8633" s="367" t="s">
        <v>28411</v>
      </c>
    </row>
    <row r="8634" spans="1:7" ht="22.5">
      <c r="A8634" s="366" t="str">
        <f t="shared" si="134"/>
        <v>SINAPI 89492</v>
      </c>
      <c r="B8634" s="367" t="s">
        <v>8324</v>
      </c>
      <c r="C8634" s="367" t="s">
        <v>28412</v>
      </c>
      <c r="D8634" s="368" t="s">
        <v>28413</v>
      </c>
      <c r="E8634" s="367" t="s">
        <v>8327</v>
      </c>
      <c r="F8634" s="367" t="s">
        <v>17332</v>
      </c>
      <c r="G8634" s="367" t="s">
        <v>9915</v>
      </c>
    </row>
    <row r="8635" spans="1:7" ht="22.5">
      <c r="A8635" s="366" t="str">
        <f t="shared" si="134"/>
        <v>SINAPI 89493</v>
      </c>
      <c r="B8635" s="367" t="s">
        <v>8324</v>
      </c>
      <c r="C8635" s="367" t="s">
        <v>28414</v>
      </c>
      <c r="D8635" s="368" t="s">
        <v>28415</v>
      </c>
      <c r="E8635" s="367" t="s">
        <v>8327</v>
      </c>
      <c r="F8635" s="367" t="s">
        <v>10005</v>
      </c>
      <c r="G8635" s="367" t="s">
        <v>25677</v>
      </c>
    </row>
    <row r="8636" spans="1:7" ht="22.5">
      <c r="A8636" s="366" t="str">
        <f t="shared" si="134"/>
        <v>SINAPI 89494</v>
      </c>
      <c r="B8636" s="367" t="s">
        <v>8324</v>
      </c>
      <c r="C8636" s="367" t="s">
        <v>28416</v>
      </c>
      <c r="D8636" s="368" t="s">
        <v>28417</v>
      </c>
      <c r="E8636" s="367" t="s">
        <v>8327</v>
      </c>
      <c r="F8636" s="367" t="s">
        <v>16761</v>
      </c>
      <c r="G8636" s="367" t="s">
        <v>12263</v>
      </c>
    </row>
    <row r="8637" spans="1:7" ht="22.5">
      <c r="A8637" s="366" t="str">
        <f t="shared" si="134"/>
        <v>SINAPI 89496</v>
      </c>
      <c r="B8637" s="367" t="s">
        <v>8324</v>
      </c>
      <c r="C8637" s="367" t="s">
        <v>28418</v>
      </c>
      <c r="D8637" s="368" t="s">
        <v>28419</v>
      </c>
      <c r="E8637" s="367" t="s">
        <v>8327</v>
      </c>
      <c r="F8637" s="367" t="s">
        <v>24644</v>
      </c>
      <c r="G8637" s="367" t="s">
        <v>10005</v>
      </c>
    </row>
    <row r="8638" spans="1:7" ht="22.5">
      <c r="A8638" s="366" t="str">
        <f t="shared" si="134"/>
        <v>SINAPI 89497</v>
      </c>
      <c r="B8638" s="367" t="s">
        <v>8324</v>
      </c>
      <c r="C8638" s="367" t="s">
        <v>28420</v>
      </c>
      <c r="D8638" s="368" t="s">
        <v>28421</v>
      </c>
      <c r="E8638" s="367" t="s">
        <v>8327</v>
      </c>
      <c r="F8638" s="367" t="s">
        <v>10955</v>
      </c>
      <c r="G8638" s="367" t="s">
        <v>28422</v>
      </c>
    </row>
    <row r="8639" spans="1:7" ht="22.5">
      <c r="A8639" s="366" t="str">
        <f t="shared" si="134"/>
        <v>SINAPI 89498</v>
      </c>
      <c r="B8639" s="367" t="s">
        <v>8324</v>
      </c>
      <c r="C8639" s="367" t="s">
        <v>28423</v>
      </c>
      <c r="D8639" s="368" t="s">
        <v>28424</v>
      </c>
      <c r="E8639" s="367" t="s">
        <v>8327</v>
      </c>
      <c r="F8639" s="367" t="s">
        <v>8767</v>
      </c>
      <c r="G8639" s="367" t="s">
        <v>11162</v>
      </c>
    </row>
    <row r="8640" spans="1:7" ht="22.5">
      <c r="A8640" s="366" t="str">
        <f t="shared" si="134"/>
        <v>SINAPI 89499</v>
      </c>
      <c r="B8640" s="367" t="s">
        <v>8324</v>
      </c>
      <c r="C8640" s="367" t="s">
        <v>28425</v>
      </c>
      <c r="D8640" s="368" t="s">
        <v>28426</v>
      </c>
      <c r="E8640" s="367" t="s">
        <v>8327</v>
      </c>
      <c r="F8640" s="367" t="s">
        <v>28427</v>
      </c>
      <c r="G8640" s="367" t="s">
        <v>8706</v>
      </c>
    </row>
    <row r="8641" spans="1:7" ht="22.5">
      <c r="A8641" s="366" t="str">
        <f t="shared" si="134"/>
        <v>SINAPI 89500</v>
      </c>
      <c r="B8641" s="367" t="s">
        <v>8324</v>
      </c>
      <c r="C8641" s="367" t="s">
        <v>28428</v>
      </c>
      <c r="D8641" s="368" t="s">
        <v>28429</v>
      </c>
      <c r="E8641" s="367" t="s">
        <v>8327</v>
      </c>
      <c r="F8641" s="367" t="s">
        <v>28430</v>
      </c>
      <c r="G8641" s="367" t="s">
        <v>25459</v>
      </c>
    </row>
    <row r="8642" spans="1:7" ht="22.5">
      <c r="A8642" s="366" t="str">
        <f t="shared" si="134"/>
        <v>SINAPI 89501</v>
      </c>
      <c r="B8642" s="367" t="s">
        <v>8324</v>
      </c>
      <c r="C8642" s="367" t="s">
        <v>28431</v>
      </c>
      <c r="D8642" s="368" t="s">
        <v>28432</v>
      </c>
      <c r="E8642" s="367" t="s">
        <v>8327</v>
      </c>
      <c r="F8642" s="367" t="s">
        <v>8515</v>
      </c>
      <c r="G8642" s="367" t="s">
        <v>16977</v>
      </c>
    </row>
    <row r="8643" spans="1:7" ht="22.5">
      <c r="A8643" s="366" t="str">
        <f t="shared" si="134"/>
        <v>SINAPI 89502</v>
      </c>
      <c r="B8643" s="367" t="s">
        <v>8324</v>
      </c>
      <c r="C8643" s="367" t="s">
        <v>28433</v>
      </c>
      <c r="D8643" s="368" t="s">
        <v>28434</v>
      </c>
      <c r="E8643" s="367" t="s">
        <v>8327</v>
      </c>
      <c r="F8643" s="367" t="s">
        <v>17915</v>
      </c>
      <c r="G8643" s="367" t="s">
        <v>9840</v>
      </c>
    </row>
    <row r="8644" spans="1:7" ht="22.5">
      <c r="A8644" s="366" t="str">
        <f t="shared" si="134"/>
        <v>SINAPI 89503</v>
      </c>
      <c r="B8644" s="367" t="s">
        <v>8324</v>
      </c>
      <c r="C8644" s="367" t="s">
        <v>28435</v>
      </c>
      <c r="D8644" s="368" t="s">
        <v>28436</v>
      </c>
      <c r="E8644" s="367" t="s">
        <v>8327</v>
      </c>
      <c r="F8644" s="367" t="s">
        <v>9331</v>
      </c>
      <c r="G8644" s="367" t="s">
        <v>28437</v>
      </c>
    </row>
    <row r="8645" spans="1:7" ht="22.5">
      <c r="A8645" s="366" t="str">
        <f t="shared" si="134"/>
        <v>SINAPI 89504</v>
      </c>
      <c r="B8645" s="367" t="s">
        <v>8324</v>
      </c>
      <c r="C8645" s="367" t="s">
        <v>28438</v>
      </c>
      <c r="D8645" s="368" t="s">
        <v>28439</v>
      </c>
      <c r="E8645" s="367" t="s">
        <v>8327</v>
      </c>
      <c r="F8645" s="367" t="s">
        <v>9506</v>
      </c>
      <c r="G8645" s="367" t="s">
        <v>9549</v>
      </c>
    </row>
    <row r="8646" spans="1:7" ht="22.5">
      <c r="A8646" s="366" t="str">
        <f t="shared" si="134"/>
        <v>SINAPI 89505</v>
      </c>
      <c r="B8646" s="367" t="s">
        <v>8324</v>
      </c>
      <c r="C8646" s="367" t="s">
        <v>28440</v>
      </c>
      <c r="D8646" s="368" t="s">
        <v>28441</v>
      </c>
      <c r="E8646" s="367" t="s">
        <v>8327</v>
      </c>
      <c r="F8646" s="367" t="s">
        <v>28442</v>
      </c>
      <c r="G8646" s="367" t="s">
        <v>26091</v>
      </c>
    </row>
    <row r="8647" spans="1:7" ht="22.5">
      <c r="A8647" s="366" t="str">
        <f t="shared" ref="A8647:A8710" si="135">CONCATENAR</f>
        <v>SINAPI 89506</v>
      </c>
      <c r="B8647" s="367" t="s">
        <v>8324</v>
      </c>
      <c r="C8647" s="367" t="s">
        <v>28443</v>
      </c>
      <c r="D8647" s="368" t="s">
        <v>28444</v>
      </c>
      <c r="E8647" s="367" t="s">
        <v>8327</v>
      </c>
      <c r="F8647" s="367" t="s">
        <v>28445</v>
      </c>
      <c r="G8647" s="367" t="s">
        <v>9985</v>
      </c>
    </row>
    <row r="8648" spans="1:7" ht="22.5">
      <c r="A8648" s="366" t="str">
        <f t="shared" si="135"/>
        <v>SINAPI 89507</v>
      </c>
      <c r="B8648" s="367" t="s">
        <v>8324</v>
      </c>
      <c r="C8648" s="367" t="s">
        <v>28446</v>
      </c>
      <c r="D8648" s="368" t="s">
        <v>28447</v>
      </c>
      <c r="E8648" s="367" t="s">
        <v>8327</v>
      </c>
      <c r="F8648" s="367" t="s">
        <v>28448</v>
      </c>
      <c r="G8648" s="367" t="s">
        <v>28449</v>
      </c>
    </row>
    <row r="8649" spans="1:7" ht="22.5">
      <c r="A8649" s="366" t="str">
        <f t="shared" si="135"/>
        <v>SINAPI 89510</v>
      </c>
      <c r="B8649" s="367" t="s">
        <v>8324</v>
      </c>
      <c r="C8649" s="367" t="s">
        <v>28450</v>
      </c>
      <c r="D8649" s="368" t="s">
        <v>28451</v>
      </c>
      <c r="E8649" s="367" t="s">
        <v>8327</v>
      </c>
      <c r="F8649" s="367" t="s">
        <v>16683</v>
      </c>
      <c r="G8649" s="367" t="s">
        <v>28452</v>
      </c>
    </row>
    <row r="8650" spans="1:7" ht="22.5">
      <c r="A8650" s="366" t="str">
        <f t="shared" si="135"/>
        <v>SINAPI 89513</v>
      </c>
      <c r="B8650" s="367" t="s">
        <v>8324</v>
      </c>
      <c r="C8650" s="367" t="s">
        <v>28453</v>
      </c>
      <c r="D8650" s="368" t="s">
        <v>28454</v>
      </c>
      <c r="E8650" s="367" t="s">
        <v>8327</v>
      </c>
      <c r="F8650" s="367" t="s">
        <v>28455</v>
      </c>
      <c r="G8650" s="367" t="s">
        <v>28456</v>
      </c>
    </row>
    <row r="8651" spans="1:7" ht="22.5">
      <c r="A8651" s="366" t="str">
        <f t="shared" si="135"/>
        <v>SINAPI 89514</v>
      </c>
      <c r="B8651" s="367" t="s">
        <v>8324</v>
      </c>
      <c r="C8651" s="367" t="s">
        <v>28457</v>
      </c>
      <c r="D8651" s="368" t="s">
        <v>28458</v>
      </c>
      <c r="E8651" s="367" t="s">
        <v>8327</v>
      </c>
      <c r="F8651" s="367" t="s">
        <v>8992</v>
      </c>
      <c r="G8651" s="367" t="s">
        <v>15824</v>
      </c>
    </row>
    <row r="8652" spans="1:7" ht="22.5">
      <c r="A8652" s="366" t="str">
        <f t="shared" si="135"/>
        <v>SINAPI 89515</v>
      </c>
      <c r="B8652" s="367" t="s">
        <v>8324</v>
      </c>
      <c r="C8652" s="367" t="s">
        <v>28459</v>
      </c>
      <c r="D8652" s="368" t="s">
        <v>28460</v>
      </c>
      <c r="E8652" s="367" t="s">
        <v>8327</v>
      </c>
      <c r="F8652" s="367" t="s">
        <v>28461</v>
      </c>
      <c r="G8652" s="367" t="s">
        <v>28462</v>
      </c>
    </row>
    <row r="8653" spans="1:7" ht="22.5">
      <c r="A8653" s="366" t="str">
        <f t="shared" si="135"/>
        <v>SINAPI 89516</v>
      </c>
      <c r="B8653" s="367" t="s">
        <v>8324</v>
      </c>
      <c r="C8653" s="367" t="s">
        <v>28463</v>
      </c>
      <c r="D8653" s="368" t="s">
        <v>28464</v>
      </c>
      <c r="E8653" s="367" t="s">
        <v>8327</v>
      </c>
      <c r="F8653" s="367" t="s">
        <v>25738</v>
      </c>
      <c r="G8653" s="367" t="s">
        <v>17540</v>
      </c>
    </row>
    <row r="8654" spans="1:7" ht="22.5">
      <c r="A8654" s="366" t="str">
        <f t="shared" si="135"/>
        <v>SINAPI 89517</v>
      </c>
      <c r="B8654" s="367" t="s">
        <v>8324</v>
      </c>
      <c r="C8654" s="367" t="s">
        <v>28465</v>
      </c>
      <c r="D8654" s="368" t="s">
        <v>28466</v>
      </c>
      <c r="E8654" s="367" t="s">
        <v>8327</v>
      </c>
      <c r="F8654" s="367" t="s">
        <v>28467</v>
      </c>
      <c r="G8654" s="367" t="s">
        <v>28468</v>
      </c>
    </row>
    <row r="8655" spans="1:7" ht="22.5">
      <c r="A8655" s="366" t="str">
        <f t="shared" si="135"/>
        <v>SINAPI 89518</v>
      </c>
      <c r="B8655" s="367" t="s">
        <v>8324</v>
      </c>
      <c r="C8655" s="367" t="s">
        <v>28469</v>
      </c>
      <c r="D8655" s="368" t="s">
        <v>28470</v>
      </c>
      <c r="E8655" s="367" t="s">
        <v>8327</v>
      </c>
      <c r="F8655" s="367" t="s">
        <v>10953</v>
      </c>
      <c r="G8655" s="367" t="s">
        <v>25651</v>
      </c>
    </row>
    <row r="8656" spans="1:7" ht="22.5">
      <c r="A8656" s="366" t="str">
        <f t="shared" si="135"/>
        <v>SINAPI 89519</v>
      </c>
      <c r="B8656" s="367" t="s">
        <v>8324</v>
      </c>
      <c r="C8656" s="367" t="s">
        <v>28471</v>
      </c>
      <c r="D8656" s="368" t="s">
        <v>28472</v>
      </c>
      <c r="E8656" s="367" t="s">
        <v>8327</v>
      </c>
      <c r="F8656" s="367" t="s">
        <v>28473</v>
      </c>
      <c r="G8656" s="367" t="s">
        <v>28474</v>
      </c>
    </row>
    <row r="8657" spans="1:7" ht="22.5">
      <c r="A8657" s="366" t="str">
        <f t="shared" si="135"/>
        <v>SINAPI 89520</v>
      </c>
      <c r="B8657" s="367" t="s">
        <v>8324</v>
      </c>
      <c r="C8657" s="367" t="s">
        <v>28475</v>
      </c>
      <c r="D8657" s="368" t="s">
        <v>28476</v>
      </c>
      <c r="E8657" s="367" t="s">
        <v>8327</v>
      </c>
      <c r="F8657" s="367" t="s">
        <v>28477</v>
      </c>
      <c r="G8657" s="367" t="s">
        <v>10189</v>
      </c>
    </row>
    <row r="8658" spans="1:7" ht="22.5">
      <c r="A8658" s="366" t="str">
        <f t="shared" si="135"/>
        <v>SINAPI 89521</v>
      </c>
      <c r="B8658" s="367" t="s">
        <v>8324</v>
      </c>
      <c r="C8658" s="367" t="s">
        <v>28478</v>
      </c>
      <c r="D8658" s="368" t="s">
        <v>28479</v>
      </c>
      <c r="E8658" s="367" t="s">
        <v>8327</v>
      </c>
      <c r="F8658" s="367" t="s">
        <v>28480</v>
      </c>
      <c r="G8658" s="367" t="s">
        <v>28481</v>
      </c>
    </row>
    <row r="8659" spans="1:7" ht="22.5">
      <c r="A8659" s="366" t="str">
        <f t="shared" si="135"/>
        <v>SINAPI 89522</v>
      </c>
      <c r="B8659" s="367" t="s">
        <v>8324</v>
      </c>
      <c r="C8659" s="367" t="s">
        <v>28482</v>
      </c>
      <c r="D8659" s="368" t="s">
        <v>28483</v>
      </c>
      <c r="E8659" s="367" t="s">
        <v>8327</v>
      </c>
      <c r="F8659" s="367" t="s">
        <v>16979</v>
      </c>
      <c r="G8659" s="367" t="s">
        <v>16234</v>
      </c>
    </row>
    <row r="8660" spans="1:7" ht="22.5">
      <c r="A8660" s="366" t="str">
        <f t="shared" si="135"/>
        <v>SINAPI 89523</v>
      </c>
      <c r="B8660" s="367" t="s">
        <v>8324</v>
      </c>
      <c r="C8660" s="367" t="s">
        <v>28484</v>
      </c>
      <c r="D8660" s="368" t="s">
        <v>28485</v>
      </c>
      <c r="E8660" s="367" t="s">
        <v>8327</v>
      </c>
      <c r="F8660" s="367" t="s">
        <v>28486</v>
      </c>
      <c r="G8660" s="367" t="s">
        <v>28487</v>
      </c>
    </row>
    <row r="8661" spans="1:7" ht="22.5">
      <c r="A8661" s="366" t="str">
        <f t="shared" si="135"/>
        <v>SINAPI 89524</v>
      </c>
      <c r="B8661" s="367" t="s">
        <v>8324</v>
      </c>
      <c r="C8661" s="367" t="s">
        <v>28488</v>
      </c>
      <c r="D8661" s="368" t="s">
        <v>28489</v>
      </c>
      <c r="E8661" s="367" t="s">
        <v>8327</v>
      </c>
      <c r="F8661" s="367" t="s">
        <v>24488</v>
      </c>
      <c r="G8661" s="367" t="s">
        <v>10337</v>
      </c>
    </row>
    <row r="8662" spans="1:7" ht="22.5">
      <c r="A8662" s="366" t="str">
        <f t="shared" si="135"/>
        <v>SINAPI 89525</v>
      </c>
      <c r="B8662" s="367" t="s">
        <v>8324</v>
      </c>
      <c r="C8662" s="367" t="s">
        <v>28490</v>
      </c>
      <c r="D8662" s="368" t="s">
        <v>28491</v>
      </c>
      <c r="E8662" s="367" t="s">
        <v>8327</v>
      </c>
      <c r="F8662" s="367" t="s">
        <v>28492</v>
      </c>
      <c r="G8662" s="367" t="s">
        <v>28493</v>
      </c>
    </row>
    <row r="8663" spans="1:7" ht="22.5">
      <c r="A8663" s="366" t="str">
        <f t="shared" si="135"/>
        <v>SINAPI 89526</v>
      </c>
      <c r="B8663" s="367" t="s">
        <v>8324</v>
      </c>
      <c r="C8663" s="367" t="s">
        <v>28494</v>
      </c>
      <c r="D8663" s="368" t="s">
        <v>28495</v>
      </c>
      <c r="E8663" s="367" t="s">
        <v>8327</v>
      </c>
      <c r="F8663" s="367" t="s">
        <v>28496</v>
      </c>
      <c r="G8663" s="367" t="s">
        <v>28497</v>
      </c>
    </row>
    <row r="8664" spans="1:7" ht="22.5">
      <c r="A8664" s="366" t="str">
        <f t="shared" si="135"/>
        <v>SINAPI 89527</v>
      </c>
      <c r="B8664" s="367" t="s">
        <v>8324</v>
      </c>
      <c r="C8664" s="367" t="s">
        <v>28498</v>
      </c>
      <c r="D8664" s="368" t="s">
        <v>28499</v>
      </c>
      <c r="E8664" s="367" t="s">
        <v>8327</v>
      </c>
      <c r="F8664" s="367" t="s">
        <v>15850</v>
      </c>
      <c r="G8664" s="367" t="s">
        <v>28500</v>
      </c>
    </row>
    <row r="8665" spans="1:7">
      <c r="A8665" s="366" t="str">
        <f t="shared" si="135"/>
        <v>SINAPI 89528</v>
      </c>
      <c r="B8665" s="367" t="s">
        <v>8324</v>
      </c>
      <c r="C8665" s="367" t="s">
        <v>28501</v>
      </c>
      <c r="D8665" s="368" t="s">
        <v>28502</v>
      </c>
      <c r="E8665" s="367" t="s">
        <v>8327</v>
      </c>
      <c r="F8665" s="367" t="s">
        <v>10604</v>
      </c>
      <c r="G8665" s="367" t="s">
        <v>10199</v>
      </c>
    </row>
    <row r="8666" spans="1:7" ht="22.5">
      <c r="A8666" s="366" t="str">
        <f t="shared" si="135"/>
        <v>SINAPI 89529</v>
      </c>
      <c r="B8666" s="367" t="s">
        <v>8324</v>
      </c>
      <c r="C8666" s="367" t="s">
        <v>28503</v>
      </c>
      <c r="D8666" s="368" t="s">
        <v>28504</v>
      </c>
      <c r="E8666" s="367" t="s">
        <v>8327</v>
      </c>
      <c r="F8666" s="367" t="s">
        <v>28505</v>
      </c>
      <c r="G8666" s="367" t="s">
        <v>17172</v>
      </c>
    </row>
    <row r="8667" spans="1:7" ht="22.5">
      <c r="A8667" s="366" t="str">
        <f t="shared" si="135"/>
        <v>SINAPI 89530</v>
      </c>
      <c r="B8667" s="367" t="s">
        <v>8324</v>
      </c>
      <c r="C8667" s="367" t="s">
        <v>28506</v>
      </c>
      <c r="D8667" s="368" t="s">
        <v>28507</v>
      </c>
      <c r="E8667" s="367" t="s">
        <v>8327</v>
      </c>
      <c r="F8667" s="367" t="s">
        <v>25459</v>
      </c>
      <c r="G8667" s="367" t="s">
        <v>9489</v>
      </c>
    </row>
    <row r="8668" spans="1:7" ht="22.5">
      <c r="A8668" s="366" t="str">
        <f t="shared" si="135"/>
        <v>SINAPI 89531</v>
      </c>
      <c r="B8668" s="367" t="s">
        <v>8324</v>
      </c>
      <c r="C8668" s="367" t="s">
        <v>28508</v>
      </c>
      <c r="D8668" s="368" t="s">
        <v>28509</v>
      </c>
      <c r="E8668" s="367" t="s">
        <v>8327</v>
      </c>
      <c r="F8668" s="367" t="s">
        <v>14704</v>
      </c>
      <c r="G8668" s="367" t="s">
        <v>28510</v>
      </c>
    </row>
    <row r="8669" spans="1:7" ht="22.5">
      <c r="A8669" s="366" t="str">
        <f t="shared" si="135"/>
        <v>SINAPI 89532</v>
      </c>
      <c r="B8669" s="367" t="s">
        <v>8324</v>
      </c>
      <c r="C8669" s="367" t="s">
        <v>28511</v>
      </c>
      <c r="D8669" s="368" t="s">
        <v>28512</v>
      </c>
      <c r="E8669" s="367" t="s">
        <v>8327</v>
      </c>
      <c r="F8669" s="367" t="s">
        <v>14101</v>
      </c>
      <c r="G8669" s="367" t="s">
        <v>10058</v>
      </c>
    </row>
    <row r="8670" spans="1:7" ht="22.5">
      <c r="A8670" s="366" t="str">
        <f t="shared" si="135"/>
        <v>SINAPI 89533</v>
      </c>
      <c r="B8670" s="367" t="s">
        <v>8324</v>
      </c>
      <c r="C8670" s="367" t="s">
        <v>28513</v>
      </c>
      <c r="D8670" s="368" t="s">
        <v>28514</v>
      </c>
      <c r="E8670" s="367" t="s">
        <v>8327</v>
      </c>
      <c r="F8670" s="367" t="s">
        <v>14704</v>
      </c>
      <c r="G8670" s="367" t="s">
        <v>28510</v>
      </c>
    </row>
    <row r="8671" spans="1:7" ht="22.5">
      <c r="A8671" s="366" t="str">
        <f t="shared" si="135"/>
        <v>SINAPI 89534</v>
      </c>
      <c r="B8671" s="367" t="s">
        <v>8324</v>
      </c>
      <c r="C8671" s="367" t="s">
        <v>28515</v>
      </c>
      <c r="D8671" s="368" t="s">
        <v>28516</v>
      </c>
      <c r="E8671" s="367" t="s">
        <v>8327</v>
      </c>
      <c r="F8671" s="367" t="s">
        <v>13854</v>
      </c>
      <c r="G8671" s="367" t="s">
        <v>28517</v>
      </c>
    </row>
    <row r="8672" spans="1:7" ht="22.5">
      <c r="A8672" s="366" t="str">
        <f t="shared" si="135"/>
        <v>SINAPI 89535</v>
      </c>
      <c r="B8672" s="367" t="s">
        <v>8324</v>
      </c>
      <c r="C8672" s="367" t="s">
        <v>28518</v>
      </c>
      <c r="D8672" s="368" t="s">
        <v>28519</v>
      </c>
      <c r="E8672" s="367" t="s">
        <v>8327</v>
      </c>
      <c r="F8672" s="367" t="s">
        <v>28520</v>
      </c>
      <c r="G8672" s="367" t="s">
        <v>24113</v>
      </c>
    </row>
    <row r="8673" spans="1:7">
      <c r="A8673" s="366" t="str">
        <f t="shared" si="135"/>
        <v>SINAPI 89536</v>
      </c>
      <c r="B8673" s="367" t="s">
        <v>8324</v>
      </c>
      <c r="C8673" s="367" t="s">
        <v>28521</v>
      </c>
      <c r="D8673" s="368" t="s">
        <v>28522</v>
      </c>
      <c r="E8673" s="367" t="s">
        <v>8327</v>
      </c>
      <c r="F8673" s="367" t="s">
        <v>10766</v>
      </c>
      <c r="G8673" s="367" t="s">
        <v>20973</v>
      </c>
    </row>
    <row r="8674" spans="1:7" ht="22.5">
      <c r="A8674" s="366" t="str">
        <f t="shared" si="135"/>
        <v>SINAPI 89538</v>
      </c>
      <c r="B8674" s="367" t="s">
        <v>8324</v>
      </c>
      <c r="C8674" s="367" t="s">
        <v>28523</v>
      </c>
      <c r="D8674" s="368" t="s">
        <v>28524</v>
      </c>
      <c r="E8674" s="367" t="s">
        <v>8327</v>
      </c>
      <c r="F8674" s="367" t="s">
        <v>15756</v>
      </c>
      <c r="G8674" s="367" t="s">
        <v>13207</v>
      </c>
    </row>
    <row r="8675" spans="1:7" ht="22.5">
      <c r="A8675" s="366" t="str">
        <f t="shared" si="135"/>
        <v>SINAPI 89540</v>
      </c>
      <c r="B8675" s="367" t="s">
        <v>8324</v>
      </c>
      <c r="C8675" s="367" t="s">
        <v>28525</v>
      </c>
      <c r="D8675" s="368" t="s">
        <v>28526</v>
      </c>
      <c r="E8675" s="367" t="s">
        <v>8327</v>
      </c>
      <c r="F8675" s="367" t="s">
        <v>18178</v>
      </c>
      <c r="G8675" s="367" t="s">
        <v>12150</v>
      </c>
    </row>
    <row r="8676" spans="1:7">
      <c r="A8676" s="366" t="str">
        <f t="shared" si="135"/>
        <v>SINAPI 89541</v>
      </c>
      <c r="B8676" s="367" t="s">
        <v>8324</v>
      </c>
      <c r="C8676" s="367" t="s">
        <v>28527</v>
      </c>
      <c r="D8676" s="368" t="s">
        <v>28528</v>
      </c>
      <c r="E8676" s="367" t="s">
        <v>8327</v>
      </c>
      <c r="F8676" s="367" t="s">
        <v>25575</v>
      </c>
      <c r="G8676" s="367" t="s">
        <v>12461</v>
      </c>
    </row>
    <row r="8677" spans="1:7" ht="22.5">
      <c r="A8677" s="366" t="str">
        <f t="shared" si="135"/>
        <v>SINAPI 89542</v>
      </c>
      <c r="B8677" s="367" t="s">
        <v>8324</v>
      </c>
      <c r="C8677" s="367" t="s">
        <v>28529</v>
      </c>
      <c r="D8677" s="368" t="s">
        <v>28530</v>
      </c>
      <c r="E8677" s="367" t="s">
        <v>8327</v>
      </c>
      <c r="F8677" s="367" t="s">
        <v>20551</v>
      </c>
      <c r="G8677" s="367" t="s">
        <v>9092</v>
      </c>
    </row>
    <row r="8678" spans="1:7" ht="22.5">
      <c r="A8678" s="366" t="str">
        <f t="shared" si="135"/>
        <v>SINAPI 89544</v>
      </c>
      <c r="B8678" s="367" t="s">
        <v>8324</v>
      </c>
      <c r="C8678" s="367" t="s">
        <v>28531</v>
      </c>
      <c r="D8678" s="368" t="s">
        <v>28532</v>
      </c>
      <c r="E8678" s="367" t="s">
        <v>8327</v>
      </c>
      <c r="F8678" s="367" t="s">
        <v>13795</v>
      </c>
      <c r="G8678" s="367" t="s">
        <v>10759</v>
      </c>
    </row>
    <row r="8679" spans="1:7" ht="22.5">
      <c r="A8679" s="366" t="str">
        <f t="shared" si="135"/>
        <v>SINAPI 89545</v>
      </c>
      <c r="B8679" s="367" t="s">
        <v>8324</v>
      </c>
      <c r="C8679" s="367" t="s">
        <v>28533</v>
      </c>
      <c r="D8679" s="368" t="s">
        <v>28534</v>
      </c>
      <c r="E8679" s="367" t="s">
        <v>8327</v>
      </c>
      <c r="F8679" s="367" t="s">
        <v>20973</v>
      </c>
      <c r="G8679" s="367" t="s">
        <v>14071</v>
      </c>
    </row>
    <row r="8680" spans="1:7" ht="22.5">
      <c r="A8680" s="366" t="str">
        <f t="shared" si="135"/>
        <v>SINAPI 89546</v>
      </c>
      <c r="B8680" s="367" t="s">
        <v>8324</v>
      </c>
      <c r="C8680" s="367" t="s">
        <v>28535</v>
      </c>
      <c r="D8680" s="368" t="s">
        <v>28536</v>
      </c>
      <c r="E8680" s="367" t="s">
        <v>8327</v>
      </c>
      <c r="F8680" s="367" t="s">
        <v>18634</v>
      </c>
      <c r="G8680" s="367" t="s">
        <v>9860</v>
      </c>
    </row>
    <row r="8681" spans="1:7" ht="22.5">
      <c r="A8681" s="366" t="str">
        <f t="shared" si="135"/>
        <v>SINAPI 89547</v>
      </c>
      <c r="B8681" s="367" t="s">
        <v>8324</v>
      </c>
      <c r="C8681" s="367" t="s">
        <v>28537</v>
      </c>
      <c r="D8681" s="368" t="s">
        <v>28538</v>
      </c>
      <c r="E8681" s="367" t="s">
        <v>8327</v>
      </c>
      <c r="F8681" s="367" t="s">
        <v>16812</v>
      </c>
      <c r="G8681" s="367" t="s">
        <v>8915</v>
      </c>
    </row>
    <row r="8682" spans="1:7" ht="22.5">
      <c r="A8682" s="366" t="str">
        <f t="shared" si="135"/>
        <v>SINAPI 89548</v>
      </c>
      <c r="B8682" s="367" t="s">
        <v>8324</v>
      </c>
      <c r="C8682" s="367" t="s">
        <v>28539</v>
      </c>
      <c r="D8682" s="368" t="s">
        <v>28540</v>
      </c>
      <c r="E8682" s="367" t="s">
        <v>8327</v>
      </c>
      <c r="F8682" s="367" t="s">
        <v>18206</v>
      </c>
      <c r="G8682" s="367" t="s">
        <v>13950</v>
      </c>
    </row>
    <row r="8683" spans="1:7" ht="22.5">
      <c r="A8683" s="366" t="str">
        <f t="shared" si="135"/>
        <v>SINAPI 89549</v>
      </c>
      <c r="B8683" s="367" t="s">
        <v>8324</v>
      </c>
      <c r="C8683" s="367" t="s">
        <v>28541</v>
      </c>
      <c r="D8683" s="368" t="s">
        <v>28542</v>
      </c>
      <c r="E8683" s="367" t="s">
        <v>8327</v>
      </c>
      <c r="F8683" s="367" t="s">
        <v>28543</v>
      </c>
      <c r="G8683" s="367" t="s">
        <v>11294</v>
      </c>
    </row>
    <row r="8684" spans="1:7" ht="22.5">
      <c r="A8684" s="366" t="str">
        <f t="shared" si="135"/>
        <v>SINAPI 89550</v>
      </c>
      <c r="B8684" s="367" t="s">
        <v>8324</v>
      </c>
      <c r="C8684" s="367" t="s">
        <v>28544</v>
      </c>
      <c r="D8684" s="368" t="s">
        <v>28545</v>
      </c>
      <c r="E8684" s="367" t="s">
        <v>8327</v>
      </c>
      <c r="F8684" s="367" t="s">
        <v>17361</v>
      </c>
      <c r="G8684" s="367" t="s">
        <v>8772</v>
      </c>
    </row>
    <row r="8685" spans="1:7" ht="22.5">
      <c r="A8685" s="366" t="str">
        <f t="shared" si="135"/>
        <v>SINAPI 89551</v>
      </c>
      <c r="B8685" s="367" t="s">
        <v>8324</v>
      </c>
      <c r="C8685" s="367" t="s">
        <v>28546</v>
      </c>
      <c r="D8685" s="368" t="s">
        <v>28547</v>
      </c>
      <c r="E8685" s="367" t="s">
        <v>8327</v>
      </c>
      <c r="F8685" s="367" t="s">
        <v>12866</v>
      </c>
      <c r="G8685" s="367" t="s">
        <v>10754</v>
      </c>
    </row>
    <row r="8686" spans="1:7">
      <c r="A8686" s="366" t="str">
        <f t="shared" si="135"/>
        <v>SINAPI 89552</v>
      </c>
      <c r="B8686" s="367" t="s">
        <v>8324</v>
      </c>
      <c r="C8686" s="367" t="s">
        <v>28548</v>
      </c>
      <c r="D8686" s="368" t="s">
        <v>28549</v>
      </c>
      <c r="E8686" s="367" t="s">
        <v>8327</v>
      </c>
      <c r="F8686" s="367" t="s">
        <v>10962</v>
      </c>
      <c r="G8686" s="367" t="s">
        <v>28550</v>
      </c>
    </row>
    <row r="8687" spans="1:7" ht="22.5">
      <c r="A8687" s="366" t="str">
        <f t="shared" si="135"/>
        <v>SINAPI 89553</v>
      </c>
      <c r="B8687" s="367" t="s">
        <v>8324</v>
      </c>
      <c r="C8687" s="367" t="s">
        <v>28551</v>
      </c>
      <c r="D8687" s="368" t="s">
        <v>28552</v>
      </c>
      <c r="E8687" s="367" t="s">
        <v>8327</v>
      </c>
      <c r="F8687" s="367" t="s">
        <v>12643</v>
      </c>
      <c r="G8687" s="367" t="s">
        <v>28238</v>
      </c>
    </row>
    <row r="8688" spans="1:7" ht="22.5">
      <c r="A8688" s="366" t="str">
        <f t="shared" si="135"/>
        <v>SINAPI 89554</v>
      </c>
      <c r="B8688" s="367" t="s">
        <v>8324</v>
      </c>
      <c r="C8688" s="367" t="s">
        <v>28553</v>
      </c>
      <c r="D8688" s="368" t="s">
        <v>28554</v>
      </c>
      <c r="E8688" s="367" t="s">
        <v>8327</v>
      </c>
      <c r="F8688" s="367" t="s">
        <v>22862</v>
      </c>
      <c r="G8688" s="367" t="s">
        <v>28555</v>
      </c>
    </row>
    <row r="8689" spans="1:7" ht="22.5">
      <c r="A8689" s="366" t="str">
        <f t="shared" si="135"/>
        <v>SINAPI 89555</v>
      </c>
      <c r="B8689" s="367" t="s">
        <v>8324</v>
      </c>
      <c r="C8689" s="367" t="s">
        <v>28556</v>
      </c>
      <c r="D8689" s="368" t="s">
        <v>28557</v>
      </c>
      <c r="E8689" s="367" t="s">
        <v>8327</v>
      </c>
      <c r="F8689" s="367" t="s">
        <v>28558</v>
      </c>
      <c r="G8689" s="367" t="s">
        <v>11903</v>
      </c>
    </row>
    <row r="8690" spans="1:7" ht="22.5">
      <c r="A8690" s="366" t="str">
        <f t="shared" si="135"/>
        <v>SINAPI 89556</v>
      </c>
      <c r="B8690" s="367" t="s">
        <v>8324</v>
      </c>
      <c r="C8690" s="367" t="s">
        <v>28559</v>
      </c>
      <c r="D8690" s="368" t="s">
        <v>28560</v>
      </c>
      <c r="E8690" s="367" t="s">
        <v>8327</v>
      </c>
      <c r="F8690" s="367" t="s">
        <v>21048</v>
      </c>
      <c r="G8690" s="367" t="s">
        <v>28561</v>
      </c>
    </row>
    <row r="8691" spans="1:7" ht="22.5">
      <c r="A8691" s="366" t="str">
        <f t="shared" si="135"/>
        <v>SINAPI 89557</v>
      </c>
      <c r="B8691" s="367" t="s">
        <v>8324</v>
      </c>
      <c r="C8691" s="367" t="s">
        <v>28562</v>
      </c>
      <c r="D8691" s="368" t="s">
        <v>28563</v>
      </c>
      <c r="E8691" s="367" t="s">
        <v>8327</v>
      </c>
      <c r="F8691" s="367" t="s">
        <v>10533</v>
      </c>
      <c r="G8691" s="367" t="s">
        <v>13082</v>
      </c>
    </row>
    <row r="8692" spans="1:7">
      <c r="A8692" s="366" t="str">
        <f t="shared" si="135"/>
        <v>SINAPI 89558</v>
      </c>
      <c r="B8692" s="367" t="s">
        <v>8324</v>
      </c>
      <c r="C8692" s="367" t="s">
        <v>28564</v>
      </c>
      <c r="D8692" s="368" t="s">
        <v>28565</v>
      </c>
      <c r="E8692" s="367" t="s">
        <v>8327</v>
      </c>
      <c r="F8692" s="367" t="s">
        <v>10768</v>
      </c>
      <c r="G8692" s="367" t="s">
        <v>11254</v>
      </c>
    </row>
    <row r="8693" spans="1:7" ht="22.5">
      <c r="A8693" s="366" t="str">
        <f t="shared" si="135"/>
        <v>SINAPI 89559</v>
      </c>
      <c r="B8693" s="367" t="s">
        <v>8324</v>
      </c>
      <c r="C8693" s="367" t="s">
        <v>28566</v>
      </c>
      <c r="D8693" s="368" t="s">
        <v>28567</v>
      </c>
      <c r="E8693" s="367" t="s">
        <v>8327</v>
      </c>
      <c r="F8693" s="367" t="s">
        <v>28568</v>
      </c>
      <c r="G8693" s="367" t="s">
        <v>28569</v>
      </c>
    </row>
    <row r="8694" spans="1:7" ht="22.5">
      <c r="A8694" s="366" t="str">
        <f t="shared" si="135"/>
        <v>SINAPI 89561</v>
      </c>
      <c r="B8694" s="367" t="s">
        <v>8324</v>
      </c>
      <c r="C8694" s="367" t="s">
        <v>28570</v>
      </c>
      <c r="D8694" s="368" t="s">
        <v>28571</v>
      </c>
      <c r="E8694" s="367" t="s">
        <v>8327</v>
      </c>
      <c r="F8694" s="367" t="s">
        <v>14797</v>
      </c>
      <c r="G8694" s="367" t="s">
        <v>24657</v>
      </c>
    </row>
    <row r="8695" spans="1:7" ht="22.5">
      <c r="A8695" s="366" t="str">
        <f t="shared" si="135"/>
        <v>SINAPI 89562</v>
      </c>
      <c r="B8695" s="367" t="s">
        <v>8324</v>
      </c>
      <c r="C8695" s="367" t="s">
        <v>28572</v>
      </c>
      <c r="D8695" s="368" t="s">
        <v>28573</v>
      </c>
      <c r="E8695" s="367" t="s">
        <v>8327</v>
      </c>
      <c r="F8695" s="367" t="s">
        <v>18175</v>
      </c>
      <c r="G8695" s="367" t="s">
        <v>23863</v>
      </c>
    </row>
    <row r="8696" spans="1:7" ht="22.5">
      <c r="A8696" s="366" t="str">
        <f t="shared" si="135"/>
        <v>SINAPI 89563</v>
      </c>
      <c r="B8696" s="367" t="s">
        <v>8324</v>
      </c>
      <c r="C8696" s="367" t="s">
        <v>28574</v>
      </c>
      <c r="D8696" s="368" t="s">
        <v>28575</v>
      </c>
      <c r="E8696" s="367" t="s">
        <v>8327</v>
      </c>
      <c r="F8696" s="367" t="s">
        <v>24858</v>
      </c>
      <c r="G8696" s="367" t="s">
        <v>12769</v>
      </c>
    </row>
    <row r="8697" spans="1:7" ht="22.5">
      <c r="A8697" s="366" t="str">
        <f t="shared" si="135"/>
        <v>SINAPI 89564</v>
      </c>
      <c r="B8697" s="367" t="s">
        <v>8324</v>
      </c>
      <c r="C8697" s="367" t="s">
        <v>28576</v>
      </c>
      <c r="D8697" s="368" t="s">
        <v>28577</v>
      </c>
      <c r="E8697" s="367" t="s">
        <v>8327</v>
      </c>
      <c r="F8697" s="367" t="s">
        <v>20816</v>
      </c>
      <c r="G8697" s="367" t="s">
        <v>11091</v>
      </c>
    </row>
    <row r="8698" spans="1:7" ht="22.5">
      <c r="A8698" s="366" t="str">
        <f t="shared" si="135"/>
        <v>SINAPI 89565</v>
      </c>
      <c r="B8698" s="367" t="s">
        <v>8324</v>
      </c>
      <c r="C8698" s="367" t="s">
        <v>28578</v>
      </c>
      <c r="D8698" s="368" t="s">
        <v>28579</v>
      </c>
      <c r="E8698" s="367" t="s">
        <v>8327</v>
      </c>
      <c r="F8698" s="367" t="s">
        <v>28580</v>
      </c>
      <c r="G8698" s="367" t="s">
        <v>26048</v>
      </c>
    </row>
    <row r="8699" spans="1:7" ht="22.5">
      <c r="A8699" s="366" t="str">
        <f t="shared" si="135"/>
        <v>SINAPI 89566</v>
      </c>
      <c r="B8699" s="367" t="s">
        <v>8324</v>
      </c>
      <c r="C8699" s="367" t="s">
        <v>28581</v>
      </c>
      <c r="D8699" s="368" t="s">
        <v>28582</v>
      </c>
      <c r="E8699" s="367" t="s">
        <v>8327</v>
      </c>
      <c r="F8699" s="367" t="s">
        <v>17945</v>
      </c>
      <c r="G8699" s="367" t="s">
        <v>28583</v>
      </c>
    </row>
    <row r="8700" spans="1:7" ht="22.5">
      <c r="A8700" s="366" t="str">
        <f t="shared" si="135"/>
        <v>SINAPI 89567</v>
      </c>
      <c r="B8700" s="367" t="s">
        <v>8324</v>
      </c>
      <c r="C8700" s="367" t="s">
        <v>28584</v>
      </c>
      <c r="D8700" s="368" t="s">
        <v>28585</v>
      </c>
      <c r="E8700" s="367" t="s">
        <v>8327</v>
      </c>
      <c r="F8700" s="367" t="s">
        <v>22714</v>
      </c>
      <c r="G8700" s="367" t="s">
        <v>28586</v>
      </c>
    </row>
    <row r="8701" spans="1:7">
      <c r="A8701" s="366" t="str">
        <f t="shared" si="135"/>
        <v>SINAPI 89568</v>
      </c>
      <c r="B8701" s="367" t="s">
        <v>8324</v>
      </c>
      <c r="C8701" s="367" t="s">
        <v>28587</v>
      </c>
      <c r="D8701" s="368" t="s">
        <v>28588</v>
      </c>
      <c r="E8701" s="367" t="s">
        <v>8327</v>
      </c>
      <c r="F8701" s="367" t="s">
        <v>10871</v>
      </c>
      <c r="G8701" s="367" t="s">
        <v>15858</v>
      </c>
    </row>
    <row r="8702" spans="1:7" ht="22.5">
      <c r="A8702" s="366" t="str">
        <f t="shared" si="135"/>
        <v>SINAPI 89569</v>
      </c>
      <c r="B8702" s="367" t="s">
        <v>8324</v>
      </c>
      <c r="C8702" s="367" t="s">
        <v>28589</v>
      </c>
      <c r="D8702" s="368" t="s">
        <v>28590</v>
      </c>
      <c r="E8702" s="367" t="s">
        <v>8327</v>
      </c>
      <c r="F8702" s="367" t="s">
        <v>28591</v>
      </c>
      <c r="G8702" s="367" t="s">
        <v>9907</v>
      </c>
    </row>
    <row r="8703" spans="1:7" ht="22.5">
      <c r="A8703" s="366" t="str">
        <f t="shared" si="135"/>
        <v>SINAPI 89570</v>
      </c>
      <c r="B8703" s="367" t="s">
        <v>8324</v>
      </c>
      <c r="C8703" s="367" t="s">
        <v>28592</v>
      </c>
      <c r="D8703" s="368" t="s">
        <v>28593</v>
      </c>
      <c r="E8703" s="367" t="s">
        <v>8327</v>
      </c>
      <c r="F8703" s="367" t="s">
        <v>28594</v>
      </c>
      <c r="G8703" s="367" t="s">
        <v>24682</v>
      </c>
    </row>
    <row r="8704" spans="1:7" ht="22.5">
      <c r="A8704" s="366" t="str">
        <f t="shared" si="135"/>
        <v>SINAPI 89571</v>
      </c>
      <c r="B8704" s="367" t="s">
        <v>8324</v>
      </c>
      <c r="C8704" s="367" t="s">
        <v>28595</v>
      </c>
      <c r="D8704" s="368" t="s">
        <v>28596</v>
      </c>
      <c r="E8704" s="367" t="s">
        <v>8327</v>
      </c>
      <c r="F8704" s="367" t="s">
        <v>28597</v>
      </c>
      <c r="G8704" s="367" t="s">
        <v>26979</v>
      </c>
    </row>
    <row r="8705" spans="1:7" ht="22.5">
      <c r="A8705" s="366" t="str">
        <f t="shared" si="135"/>
        <v>SINAPI 89572</v>
      </c>
      <c r="B8705" s="367" t="s">
        <v>8324</v>
      </c>
      <c r="C8705" s="367" t="s">
        <v>28598</v>
      </c>
      <c r="D8705" s="368" t="s">
        <v>28599</v>
      </c>
      <c r="E8705" s="367" t="s">
        <v>8327</v>
      </c>
      <c r="F8705" s="367" t="s">
        <v>14016</v>
      </c>
      <c r="G8705" s="367" t="s">
        <v>12330</v>
      </c>
    </row>
    <row r="8706" spans="1:7" ht="22.5">
      <c r="A8706" s="366" t="str">
        <f t="shared" si="135"/>
        <v>SINAPI 89573</v>
      </c>
      <c r="B8706" s="367" t="s">
        <v>8324</v>
      </c>
      <c r="C8706" s="367" t="s">
        <v>28600</v>
      </c>
      <c r="D8706" s="368" t="s">
        <v>28601</v>
      </c>
      <c r="E8706" s="367" t="s">
        <v>8327</v>
      </c>
      <c r="F8706" s="367" t="s">
        <v>28602</v>
      </c>
      <c r="G8706" s="367" t="s">
        <v>17888</v>
      </c>
    </row>
    <row r="8707" spans="1:7" ht="22.5">
      <c r="A8707" s="366" t="str">
        <f t="shared" si="135"/>
        <v>SINAPI 89574</v>
      </c>
      <c r="B8707" s="367" t="s">
        <v>8324</v>
      </c>
      <c r="C8707" s="367" t="s">
        <v>28603</v>
      </c>
      <c r="D8707" s="368" t="s">
        <v>28604</v>
      </c>
      <c r="E8707" s="367" t="s">
        <v>8327</v>
      </c>
      <c r="F8707" s="367" t="s">
        <v>28605</v>
      </c>
      <c r="G8707" s="367" t="s">
        <v>28606</v>
      </c>
    </row>
    <row r="8708" spans="1:7">
      <c r="A8708" s="366" t="str">
        <f t="shared" si="135"/>
        <v>SINAPI 89575</v>
      </c>
      <c r="B8708" s="367" t="s">
        <v>8324</v>
      </c>
      <c r="C8708" s="367" t="s">
        <v>28607</v>
      </c>
      <c r="D8708" s="368" t="s">
        <v>28608</v>
      </c>
      <c r="E8708" s="367" t="s">
        <v>8327</v>
      </c>
      <c r="F8708" s="367" t="s">
        <v>28344</v>
      </c>
      <c r="G8708" s="367" t="s">
        <v>8877</v>
      </c>
    </row>
    <row r="8709" spans="1:7" ht="22.5">
      <c r="A8709" s="366" t="str">
        <f t="shared" si="135"/>
        <v>SINAPI 89577</v>
      </c>
      <c r="B8709" s="367" t="s">
        <v>8324</v>
      </c>
      <c r="C8709" s="367" t="s">
        <v>28609</v>
      </c>
      <c r="D8709" s="368" t="s">
        <v>28610</v>
      </c>
      <c r="E8709" s="367" t="s">
        <v>8327</v>
      </c>
      <c r="F8709" s="367" t="s">
        <v>28611</v>
      </c>
      <c r="G8709" s="367" t="s">
        <v>25982</v>
      </c>
    </row>
    <row r="8710" spans="1:7" ht="22.5">
      <c r="A8710" s="366" t="str">
        <f t="shared" si="135"/>
        <v>SINAPI 89579</v>
      </c>
      <c r="B8710" s="367" t="s">
        <v>8324</v>
      </c>
      <c r="C8710" s="367" t="s">
        <v>28612</v>
      </c>
      <c r="D8710" s="368" t="s">
        <v>28613</v>
      </c>
      <c r="E8710" s="367" t="s">
        <v>8327</v>
      </c>
      <c r="F8710" s="367" t="s">
        <v>13398</v>
      </c>
      <c r="G8710" s="367" t="s">
        <v>28614</v>
      </c>
    </row>
    <row r="8711" spans="1:7" ht="22.5">
      <c r="A8711" s="366" t="str">
        <f t="shared" ref="A8711:A8774" si="136">CONCATENAR</f>
        <v>SINAPI 89581</v>
      </c>
      <c r="B8711" s="367" t="s">
        <v>8324</v>
      </c>
      <c r="C8711" s="367" t="s">
        <v>28615</v>
      </c>
      <c r="D8711" s="368" t="s">
        <v>28616</v>
      </c>
      <c r="E8711" s="367" t="s">
        <v>8327</v>
      </c>
      <c r="F8711" s="367" t="s">
        <v>28617</v>
      </c>
      <c r="G8711" s="367" t="s">
        <v>9938</v>
      </c>
    </row>
    <row r="8712" spans="1:7" ht="22.5">
      <c r="A8712" s="366" t="str">
        <f t="shared" si="136"/>
        <v>SINAPI 89582</v>
      </c>
      <c r="B8712" s="367" t="s">
        <v>8324</v>
      </c>
      <c r="C8712" s="367" t="s">
        <v>28618</v>
      </c>
      <c r="D8712" s="368" t="s">
        <v>28619</v>
      </c>
      <c r="E8712" s="367" t="s">
        <v>8327</v>
      </c>
      <c r="F8712" s="367" t="s">
        <v>13037</v>
      </c>
      <c r="G8712" s="367" t="s">
        <v>10441</v>
      </c>
    </row>
    <row r="8713" spans="1:7" ht="22.5">
      <c r="A8713" s="366" t="str">
        <f t="shared" si="136"/>
        <v>SINAPI 89583</v>
      </c>
      <c r="B8713" s="367" t="s">
        <v>8324</v>
      </c>
      <c r="C8713" s="367" t="s">
        <v>28620</v>
      </c>
      <c r="D8713" s="368" t="s">
        <v>28621</v>
      </c>
      <c r="E8713" s="367" t="s">
        <v>8327</v>
      </c>
      <c r="F8713" s="367" t="s">
        <v>28622</v>
      </c>
      <c r="G8713" s="367" t="s">
        <v>26449</v>
      </c>
    </row>
    <row r="8714" spans="1:7" ht="22.5">
      <c r="A8714" s="366" t="str">
        <f t="shared" si="136"/>
        <v>SINAPI 89584</v>
      </c>
      <c r="B8714" s="367" t="s">
        <v>8324</v>
      </c>
      <c r="C8714" s="367" t="s">
        <v>28623</v>
      </c>
      <c r="D8714" s="368" t="s">
        <v>28624</v>
      </c>
      <c r="E8714" s="367" t="s">
        <v>8327</v>
      </c>
      <c r="F8714" s="367" t="s">
        <v>27338</v>
      </c>
      <c r="G8714" s="367" t="s">
        <v>28625</v>
      </c>
    </row>
    <row r="8715" spans="1:7" ht="22.5">
      <c r="A8715" s="366" t="str">
        <f t="shared" si="136"/>
        <v>SINAPI 89585</v>
      </c>
      <c r="B8715" s="367" t="s">
        <v>8324</v>
      </c>
      <c r="C8715" s="367" t="s">
        <v>28626</v>
      </c>
      <c r="D8715" s="368" t="s">
        <v>28627</v>
      </c>
      <c r="E8715" s="367" t="s">
        <v>8327</v>
      </c>
      <c r="F8715" s="367" t="s">
        <v>28628</v>
      </c>
      <c r="G8715" s="367" t="s">
        <v>28629</v>
      </c>
    </row>
    <row r="8716" spans="1:7" ht="22.5">
      <c r="A8716" s="366" t="str">
        <f t="shared" si="136"/>
        <v>SINAPI 89586</v>
      </c>
      <c r="B8716" s="367" t="s">
        <v>8324</v>
      </c>
      <c r="C8716" s="367" t="s">
        <v>28630</v>
      </c>
      <c r="D8716" s="368" t="s">
        <v>28631</v>
      </c>
      <c r="E8716" s="367" t="s">
        <v>8327</v>
      </c>
      <c r="F8716" s="367" t="s">
        <v>28628</v>
      </c>
      <c r="G8716" s="367" t="s">
        <v>28629</v>
      </c>
    </row>
    <row r="8717" spans="1:7" ht="22.5">
      <c r="A8717" s="366" t="str">
        <f t="shared" si="136"/>
        <v>SINAPI 89587</v>
      </c>
      <c r="B8717" s="367" t="s">
        <v>8324</v>
      </c>
      <c r="C8717" s="367" t="s">
        <v>28632</v>
      </c>
      <c r="D8717" s="368" t="s">
        <v>28633</v>
      </c>
      <c r="E8717" s="367" t="s">
        <v>8327</v>
      </c>
      <c r="F8717" s="367" t="s">
        <v>28634</v>
      </c>
      <c r="G8717" s="367" t="s">
        <v>11917</v>
      </c>
    </row>
    <row r="8718" spans="1:7" ht="22.5">
      <c r="A8718" s="366" t="str">
        <f t="shared" si="136"/>
        <v>SINAPI 89590</v>
      </c>
      <c r="B8718" s="367" t="s">
        <v>8324</v>
      </c>
      <c r="C8718" s="367" t="s">
        <v>28635</v>
      </c>
      <c r="D8718" s="368" t="s">
        <v>28636</v>
      </c>
      <c r="E8718" s="367" t="s">
        <v>8327</v>
      </c>
      <c r="F8718" s="367" t="s">
        <v>28637</v>
      </c>
      <c r="G8718" s="367" t="s">
        <v>28638</v>
      </c>
    </row>
    <row r="8719" spans="1:7" ht="22.5">
      <c r="A8719" s="366" t="str">
        <f t="shared" si="136"/>
        <v>SINAPI 89591</v>
      </c>
      <c r="B8719" s="367" t="s">
        <v>8324</v>
      </c>
      <c r="C8719" s="367" t="s">
        <v>28639</v>
      </c>
      <c r="D8719" s="368" t="s">
        <v>28640</v>
      </c>
      <c r="E8719" s="367" t="s">
        <v>8327</v>
      </c>
      <c r="F8719" s="367" t="s">
        <v>28641</v>
      </c>
      <c r="G8719" s="367" t="s">
        <v>28642</v>
      </c>
    </row>
    <row r="8720" spans="1:7" ht="22.5">
      <c r="A8720" s="366" t="str">
        <f t="shared" si="136"/>
        <v>SINAPI 89592</v>
      </c>
      <c r="B8720" s="367" t="s">
        <v>8324</v>
      </c>
      <c r="C8720" s="367" t="s">
        <v>28643</v>
      </c>
      <c r="D8720" s="368" t="s">
        <v>28644</v>
      </c>
      <c r="E8720" s="367" t="s">
        <v>8327</v>
      </c>
      <c r="F8720" s="367" t="s">
        <v>28645</v>
      </c>
      <c r="G8720" s="367" t="s">
        <v>28646</v>
      </c>
    </row>
    <row r="8721" spans="1:7" ht="22.5">
      <c r="A8721" s="366" t="str">
        <f t="shared" si="136"/>
        <v>SINAPI 89593</v>
      </c>
      <c r="B8721" s="367" t="s">
        <v>8324</v>
      </c>
      <c r="C8721" s="367" t="s">
        <v>28647</v>
      </c>
      <c r="D8721" s="368" t="s">
        <v>28648</v>
      </c>
      <c r="E8721" s="367" t="s">
        <v>8327</v>
      </c>
      <c r="F8721" s="367" t="s">
        <v>28649</v>
      </c>
      <c r="G8721" s="367" t="s">
        <v>10165</v>
      </c>
    </row>
    <row r="8722" spans="1:7">
      <c r="A8722" s="366" t="str">
        <f t="shared" si="136"/>
        <v>SINAPI 89594</v>
      </c>
      <c r="B8722" s="367" t="s">
        <v>8324</v>
      </c>
      <c r="C8722" s="367" t="s">
        <v>28650</v>
      </c>
      <c r="D8722" s="368" t="s">
        <v>28651</v>
      </c>
      <c r="E8722" s="367" t="s">
        <v>8327</v>
      </c>
      <c r="F8722" s="367" t="s">
        <v>28652</v>
      </c>
      <c r="G8722" s="367" t="s">
        <v>26028</v>
      </c>
    </row>
    <row r="8723" spans="1:7" ht="22.5">
      <c r="A8723" s="366" t="str">
        <f t="shared" si="136"/>
        <v>SINAPI 89595</v>
      </c>
      <c r="B8723" s="367" t="s">
        <v>8324</v>
      </c>
      <c r="C8723" s="367" t="s">
        <v>28653</v>
      </c>
      <c r="D8723" s="368" t="s">
        <v>28654</v>
      </c>
      <c r="E8723" s="367" t="s">
        <v>8327</v>
      </c>
      <c r="F8723" s="367" t="s">
        <v>10558</v>
      </c>
      <c r="G8723" s="367" t="s">
        <v>28655</v>
      </c>
    </row>
    <row r="8724" spans="1:7" ht="22.5">
      <c r="A8724" s="366" t="str">
        <f t="shared" si="136"/>
        <v>SINAPI 89596</v>
      </c>
      <c r="B8724" s="367" t="s">
        <v>8324</v>
      </c>
      <c r="C8724" s="367" t="s">
        <v>28656</v>
      </c>
      <c r="D8724" s="368" t="s">
        <v>28657</v>
      </c>
      <c r="E8724" s="367" t="s">
        <v>8327</v>
      </c>
      <c r="F8724" s="367" t="s">
        <v>11095</v>
      </c>
      <c r="G8724" s="367" t="s">
        <v>15573</v>
      </c>
    </row>
    <row r="8725" spans="1:7">
      <c r="A8725" s="366" t="str">
        <f t="shared" si="136"/>
        <v>SINAPI 89597</v>
      </c>
      <c r="B8725" s="367" t="s">
        <v>8324</v>
      </c>
      <c r="C8725" s="367" t="s">
        <v>28658</v>
      </c>
      <c r="D8725" s="368" t="s">
        <v>28659</v>
      </c>
      <c r="E8725" s="367" t="s">
        <v>8327</v>
      </c>
      <c r="F8725" s="367" t="s">
        <v>21258</v>
      </c>
      <c r="G8725" s="367" t="s">
        <v>28660</v>
      </c>
    </row>
    <row r="8726" spans="1:7" ht="22.5">
      <c r="A8726" s="366" t="str">
        <f t="shared" si="136"/>
        <v>SINAPI 89598</v>
      </c>
      <c r="B8726" s="367" t="s">
        <v>8324</v>
      </c>
      <c r="C8726" s="367" t="s">
        <v>28661</v>
      </c>
      <c r="D8726" s="368" t="s">
        <v>28662</v>
      </c>
      <c r="E8726" s="367" t="s">
        <v>8327</v>
      </c>
      <c r="F8726" s="367" t="s">
        <v>28663</v>
      </c>
      <c r="G8726" s="367" t="s">
        <v>27727</v>
      </c>
    </row>
    <row r="8727" spans="1:7" ht="22.5">
      <c r="A8727" s="366" t="str">
        <f t="shared" si="136"/>
        <v>SINAPI 89599</v>
      </c>
      <c r="B8727" s="367" t="s">
        <v>8324</v>
      </c>
      <c r="C8727" s="367" t="s">
        <v>28664</v>
      </c>
      <c r="D8727" s="368" t="s">
        <v>28665</v>
      </c>
      <c r="E8727" s="367" t="s">
        <v>8327</v>
      </c>
      <c r="F8727" s="367" t="s">
        <v>9615</v>
      </c>
      <c r="G8727" s="367" t="s">
        <v>10384</v>
      </c>
    </row>
    <row r="8728" spans="1:7" ht="22.5">
      <c r="A8728" s="366" t="str">
        <f t="shared" si="136"/>
        <v>SINAPI 89600</v>
      </c>
      <c r="B8728" s="367" t="s">
        <v>8324</v>
      </c>
      <c r="C8728" s="367" t="s">
        <v>28666</v>
      </c>
      <c r="D8728" s="368" t="s">
        <v>28667</v>
      </c>
      <c r="E8728" s="367" t="s">
        <v>8327</v>
      </c>
      <c r="F8728" s="367" t="s">
        <v>16521</v>
      </c>
      <c r="G8728" s="367" t="s">
        <v>16369</v>
      </c>
    </row>
    <row r="8729" spans="1:7" ht="22.5">
      <c r="A8729" s="366" t="str">
        <f t="shared" si="136"/>
        <v>SINAPI 89605</v>
      </c>
      <c r="B8729" s="367" t="s">
        <v>8324</v>
      </c>
      <c r="C8729" s="367" t="s">
        <v>28668</v>
      </c>
      <c r="D8729" s="368" t="s">
        <v>28669</v>
      </c>
      <c r="E8729" s="367" t="s">
        <v>8327</v>
      </c>
      <c r="F8729" s="367" t="s">
        <v>28670</v>
      </c>
      <c r="G8729" s="367" t="s">
        <v>27539</v>
      </c>
    </row>
    <row r="8730" spans="1:7">
      <c r="A8730" s="366" t="str">
        <f t="shared" si="136"/>
        <v>SINAPI 89609</v>
      </c>
      <c r="B8730" s="367" t="s">
        <v>8324</v>
      </c>
      <c r="C8730" s="367" t="s">
        <v>28671</v>
      </c>
      <c r="D8730" s="368" t="s">
        <v>28672</v>
      </c>
      <c r="E8730" s="367" t="s">
        <v>8327</v>
      </c>
      <c r="F8730" s="367" t="s">
        <v>26589</v>
      </c>
      <c r="G8730" s="367" t="s">
        <v>28673</v>
      </c>
    </row>
    <row r="8731" spans="1:7" ht="22.5">
      <c r="A8731" s="366" t="str">
        <f t="shared" si="136"/>
        <v>SINAPI 89610</v>
      </c>
      <c r="B8731" s="367" t="s">
        <v>8324</v>
      </c>
      <c r="C8731" s="367" t="s">
        <v>28674</v>
      </c>
      <c r="D8731" s="368" t="s">
        <v>28675</v>
      </c>
      <c r="E8731" s="367" t="s">
        <v>8327</v>
      </c>
      <c r="F8731" s="367" t="s">
        <v>15800</v>
      </c>
      <c r="G8731" s="367" t="s">
        <v>28676</v>
      </c>
    </row>
    <row r="8732" spans="1:7">
      <c r="A8732" s="366" t="str">
        <f t="shared" si="136"/>
        <v>SINAPI 89611</v>
      </c>
      <c r="B8732" s="367" t="s">
        <v>8324</v>
      </c>
      <c r="C8732" s="367" t="s">
        <v>28677</v>
      </c>
      <c r="D8732" s="368" t="s">
        <v>28678</v>
      </c>
      <c r="E8732" s="367" t="s">
        <v>8327</v>
      </c>
      <c r="F8732" s="367" t="s">
        <v>13743</v>
      </c>
      <c r="G8732" s="367" t="s">
        <v>10696</v>
      </c>
    </row>
    <row r="8733" spans="1:7">
      <c r="A8733" s="366" t="str">
        <f t="shared" si="136"/>
        <v>SINAPI 89612</v>
      </c>
      <c r="B8733" s="367" t="s">
        <v>8324</v>
      </c>
      <c r="C8733" s="367" t="s">
        <v>28679</v>
      </c>
      <c r="D8733" s="368" t="s">
        <v>28680</v>
      </c>
      <c r="E8733" s="367" t="s">
        <v>8327</v>
      </c>
      <c r="F8733" s="367" t="s">
        <v>28681</v>
      </c>
      <c r="G8733" s="367" t="s">
        <v>16302</v>
      </c>
    </row>
    <row r="8734" spans="1:7" ht="22.5">
      <c r="A8734" s="366" t="str">
        <f t="shared" si="136"/>
        <v>SINAPI 89613</v>
      </c>
      <c r="B8734" s="367" t="s">
        <v>8324</v>
      </c>
      <c r="C8734" s="367" t="s">
        <v>28682</v>
      </c>
      <c r="D8734" s="368" t="s">
        <v>28683</v>
      </c>
      <c r="E8734" s="367" t="s">
        <v>8327</v>
      </c>
      <c r="F8734" s="367" t="s">
        <v>28684</v>
      </c>
      <c r="G8734" s="367" t="s">
        <v>11266</v>
      </c>
    </row>
    <row r="8735" spans="1:7">
      <c r="A8735" s="366" t="str">
        <f t="shared" si="136"/>
        <v>SINAPI 89614</v>
      </c>
      <c r="B8735" s="367" t="s">
        <v>8324</v>
      </c>
      <c r="C8735" s="367" t="s">
        <v>28685</v>
      </c>
      <c r="D8735" s="368" t="s">
        <v>28686</v>
      </c>
      <c r="E8735" s="367" t="s">
        <v>8327</v>
      </c>
      <c r="F8735" s="367" t="s">
        <v>28687</v>
      </c>
      <c r="G8735" s="367" t="s">
        <v>21645</v>
      </c>
    </row>
    <row r="8736" spans="1:7">
      <c r="A8736" s="366" t="str">
        <f t="shared" si="136"/>
        <v>SINAPI 89615</v>
      </c>
      <c r="B8736" s="367" t="s">
        <v>8324</v>
      </c>
      <c r="C8736" s="367" t="s">
        <v>28688</v>
      </c>
      <c r="D8736" s="368" t="s">
        <v>28689</v>
      </c>
      <c r="E8736" s="367" t="s">
        <v>8327</v>
      </c>
      <c r="F8736" s="367" t="s">
        <v>28690</v>
      </c>
      <c r="G8736" s="367" t="s">
        <v>28691</v>
      </c>
    </row>
    <row r="8737" spans="1:7" ht="22.5">
      <c r="A8737" s="366" t="str">
        <f t="shared" si="136"/>
        <v>SINAPI 89616</v>
      </c>
      <c r="B8737" s="367" t="s">
        <v>8324</v>
      </c>
      <c r="C8737" s="367" t="s">
        <v>28692</v>
      </c>
      <c r="D8737" s="368" t="s">
        <v>28693</v>
      </c>
      <c r="E8737" s="367" t="s">
        <v>8327</v>
      </c>
      <c r="F8737" s="367" t="s">
        <v>25990</v>
      </c>
      <c r="G8737" s="367" t="s">
        <v>14583</v>
      </c>
    </row>
    <row r="8738" spans="1:7">
      <c r="A8738" s="366" t="str">
        <f t="shared" si="136"/>
        <v>SINAPI 89617</v>
      </c>
      <c r="B8738" s="367" t="s">
        <v>8324</v>
      </c>
      <c r="C8738" s="367" t="s">
        <v>28694</v>
      </c>
      <c r="D8738" s="368" t="s">
        <v>28695</v>
      </c>
      <c r="E8738" s="367" t="s">
        <v>8327</v>
      </c>
      <c r="F8738" s="367" t="s">
        <v>14726</v>
      </c>
      <c r="G8738" s="367" t="s">
        <v>9918</v>
      </c>
    </row>
    <row r="8739" spans="1:7" ht="22.5">
      <c r="A8739" s="366" t="str">
        <f t="shared" si="136"/>
        <v>SINAPI 89618</v>
      </c>
      <c r="B8739" s="367" t="s">
        <v>8324</v>
      </c>
      <c r="C8739" s="367" t="s">
        <v>28696</v>
      </c>
      <c r="D8739" s="368" t="s">
        <v>28697</v>
      </c>
      <c r="E8739" s="367" t="s">
        <v>8327</v>
      </c>
      <c r="F8739" s="367" t="s">
        <v>17147</v>
      </c>
      <c r="G8739" s="367" t="s">
        <v>19130</v>
      </c>
    </row>
    <row r="8740" spans="1:7" ht="22.5">
      <c r="A8740" s="366" t="str">
        <f t="shared" si="136"/>
        <v>SINAPI 89619</v>
      </c>
      <c r="B8740" s="367" t="s">
        <v>8324</v>
      </c>
      <c r="C8740" s="367" t="s">
        <v>28698</v>
      </c>
      <c r="D8740" s="368" t="s">
        <v>28699</v>
      </c>
      <c r="E8740" s="367" t="s">
        <v>8327</v>
      </c>
      <c r="F8740" s="367" t="s">
        <v>9757</v>
      </c>
      <c r="G8740" s="367" t="s">
        <v>10005</v>
      </c>
    </row>
    <row r="8741" spans="1:7">
      <c r="A8741" s="366" t="str">
        <f t="shared" si="136"/>
        <v>SINAPI 89620</v>
      </c>
      <c r="B8741" s="367" t="s">
        <v>8324</v>
      </c>
      <c r="C8741" s="367" t="s">
        <v>28700</v>
      </c>
      <c r="D8741" s="368" t="s">
        <v>28701</v>
      </c>
      <c r="E8741" s="367" t="s">
        <v>8327</v>
      </c>
      <c r="F8741" s="367" t="s">
        <v>25997</v>
      </c>
      <c r="G8741" s="367" t="s">
        <v>28702</v>
      </c>
    </row>
    <row r="8742" spans="1:7" ht="22.5">
      <c r="A8742" s="366" t="str">
        <f t="shared" si="136"/>
        <v>SINAPI 89621</v>
      </c>
      <c r="B8742" s="367" t="s">
        <v>8324</v>
      </c>
      <c r="C8742" s="367" t="s">
        <v>28703</v>
      </c>
      <c r="D8742" s="368" t="s">
        <v>28704</v>
      </c>
      <c r="E8742" s="367" t="s">
        <v>8327</v>
      </c>
      <c r="F8742" s="367" t="s">
        <v>13860</v>
      </c>
      <c r="G8742" s="367" t="s">
        <v>12252</v>
      </c>
    </row>
    <row r="8743" spans="1:7" ht="22.5">
      <c r="A8743" s="366" t="str">
        <f t="shared" si="136"/>
        <v>SINAPI 89622</v>
      </c>
      <c r="B8743" s="367" t="s">
        <v>8324</v>
      </c>
      <c r="C8743" s="367" t="s">
        <v>28705</v>
      </c>
      <c r="D8743" s="368" t="s">
        <v>28706</v>
      </c>
      <c r="E8743" s="367" t="s">
        <v>8327</v>
      </c>
      <c r="F8743" s="367" t="s">
        <v>13346</v>
      </c>
      <c r="G8743" s="367" t="s">
        <v>10959</v>
      </c>
    </row>
    <row r="8744" spans="1:7">
      <c r="A8744" s="366" t="str">
        <f t="shared" si="136"/>
        <v>SINAPI 89623</v>
      </c>
      <c r="B8744" s="367" t="s">
        <v>8324</v>
      </c>
      <c r="C8744" s="367" t="s">
        <v>28707</v>
      </c>
      <c r="D8744" s="368" t="s">
        <v>28708</v>
      </c>
      <c r="E8744" s="367" t="s">
        <v>8327</v>
      </c>
      <c r="F8744" s="367" t="s">
        <v>28233</v>
      </c>
      <c r="G8744" s="367" t="s">
        <v>21257</v>
      </c>
    </row>
    <row r="8745" spans="1:7" ht="22.5">
      <c r="A8745" s="366" t="str">
        <f t="shared" si="136"/>
        <v>SINAPI 89624</v>
      </c>
      <c r="B8745" s="367" t="s">
        <v>8324</v>
      </c>
      <c r="C8745" s="367" t="s">
        <v>28709</v>
      </c>
      <c r="D8745" s="368" t="s">
        <v>28710</v>
      </c>
      <c r="E8745" s="367" t="s">
        <v>8327</v>
      </c>
      <c r="F8745" s="367" t="s">
        <v>10186</v>
      </c>
      <c r="G8745" s="367" t="s">
        <v>16378</v>
      </c>
    </row>
    <row r="8746" spans="1:7">
      <c r="A8746" s="366" t="str">
        <f t="shared" si="136"/>
        <v>SINAPI 89625</v>
      </c>
      <c r="B8746" s="367" t="s">
        <v>8324</v>
      </c>
      <c r="C8746" s="367" t="s">
        <v>28711</v>
      </c>
      <c r="D8746" s="368" t="s">
        <v>28712</v>
      </c>
      <c r="E8746" s="367" t="s">
        <v>8327</v>
      </c>
      <c r="F8746" s="367" t="s">
        <v>14135</v>
      </c>
      <c r="G8746" s="367" t="s">
        <v>10441</v>
      </c>
    </row>
    <row r="8747" spans="1:7" ht="22.5">
      <c r="A8747" s="366" t="str">
        <f t="shared" si="136"/>
        <v>SINAPI 89626</v>
      </c>
      <c r="B8747" s="367" t="s">
        <v>8324</v>
      </c>
      <c r="C8747" s="367" t="s">
        <v>28713</v>
      </c>
      <c r="D8747" s="368" t="s">
        <v>28714</v>
      </c>
      <c r="E8747" s="367" t="s">
        <v>8327</v>
      </c>
      <c r="F8747" s="367" t="s">
        <v>28715</v>
      </c>
      <c r="G8747" s="367" t="s">
        <v>10025</v>
      </c>
    </row>
    <row r="8748" spans="1:7" ht="22.5">
      <c r="A8748" s="366" t="str">
        <f t="shared" si="136"/>
        <v>SINAPI 89627</v>
      </c>
      <c r="B8748" s="367" t="s">
        <v>8324</v>
      </c>
      <c r="C8748" s="367" t="s">
        <v>28716</v>
      </c>
      <c r="D8748" s="368" t="s">
        <v>28717</v>
      </c>
      <c r="E8748" s="367" t="s">
        <v>8327</v>
      </c>
      <c r="F8748" s="367" t="s">
        <v>28718</v>
      </c>
      <c r="G8748" s="367" t="s">
        <v>9549</v>
      </c>
    </row>
    <row r="8749" spans="1:7">
      <c r="A8749" s="366" t="str">
        <f t="shared" si="136"/>
        <v>SINAPI 89628</v>
      </c>
      <c r="B8749" s="367" t="s">
        <v>8324</v>
      </c>
      <c r="C8749" s="367" t="s">
        <v>28719</v>
      </c>
      <c r="D8749" s="368" t="s">
        <v>28720</v>
      </c>
      <c r="E8749" s="367" t="s">
        <v>8327</v>
      </c>
      <c r="F8749" s="367" t="s">
        <v>10546</v>
      </c>
      <c r="G8749" s="367" t="s">
        <v>28721</v>
      </c>
    </row>
    <row r="8750" spans="1:7">
      <c r="A8750" s="366" t="str">
        <f t="shared" si="136"/>
        <v>SINAPI 89629</v>
      </c>
      <c r="B8750" s="367" t="s">
        <v>8324</v>
      </c>
      <c r="C8750" s="367" t="s">
        <v>28722</v>
      </c>
      <c r="D8750" s="368" t="s">
        <v>28723</v>
      </c>
      <c r="E8750" s="367" t="s">
        <v>8327</v>
      </c>
      <c r="F8750" s="367" t="s">
        <v>28724</v>
      </c>
      <c r="G8750" s="367" t="s">
        <v>28725</v>
      </c>
    </row>
    <row r="8751" spans="1:7" ht="22.5">
      <c r="A8751" s="366" t="str">
        <f t="shared" si="136"/>
        <v>SINAPI 89630</v>
      </c>
      <c r="B8751" s="367" t="s">
        <v>8324</v>
      </c>
      <c r="C8751" s="367" t="s">
        <v>28726</v>
      </c>
      <c r="D8751" s="368" t="s">
        <v>28727</v>
      </c>
      <c r="E8751" s="367" t="s">
        <v>8327</v>
      </c>
      <c r="F8751" s="367" t="s">
        <v>28728</v>
      </c>
      <c r="G8751" s="367" t="s">
        <v>28729</v>
      </c>
    </row>
    <row r="8752" spans="1:7">
      <c r="A8752" s="366" t="str">
        <f t="shared" si="136"/>
        <v>SINAPI 89631</v>
      </c>
      <c r="B8752" s="367" t="s">
        <v>8324</v>
      </c>
      <c r="C8752" s="367" t="s">
        <v>28730</v>
      </c>
      <c r="D8752" s="368" t="s">
        <v>28731</v>
      </c>
      <c r="E8752" s="367" t="s">
        <v>8327</v>
      </c>
      <c r="F8752" s="367" t="s">
        <v>28732</v>
      </c>
      <c r="G8752" s="367" t="s">
        <v>19003</v>
      </c>
    </row>
    <row r="8753" spans="1:7" ht="22.5">
      <c r="A8753" s="366" t="str">
        <f t="shared" si="136"/>
        <v>SINAPI 89632</v>
      </c>
      <c r="B8753" s="367" t="s">
        <v>8324</v>
      </c>
      <c r="C8753" s="367" t="s">
        <v>28733</v>
      </c>
      <c r="D8753" s="368" t="s">
        <v>28734</v>
      </c>
      <c r="E8753" s="367" t="s">
        <v>8327</v>
      </c>
      <c r="F8753" s="367" t="s">
        <v>28735</v>
      </c>
      <c r="G8753" s="367" t="s">
        <v>20206</v>
      </c>
    </row>
    <row r="8754" spans="1:7" ht="22.5">
      <c r="A8754" s="366" t="str">
        <f t="shared" si="136"/>
        <v>SINAPI 89637</v>
      </c>
      <c r="B8754" s="367" t="s">
        <v>8324</v>
      </c>
      <c r="C8754" s="367" t="s">
        <v>28736</v>
      </c>
      <c r="D8754" s="368" t="s">
        <v>28737</v>
      </c>
      <c r="E8754" s="367" t="s">
        <v>8327</v>
      </c>
      <c r="F8754" s="367" t="s">
        <v>11190</v>
      </c>
      <c r="G8754" s="367" t="s">
        <v>14224</v>
      </c>
    </row>
    <row r="8755" spans="1:7" ht="22.5">
      <c r="A8755" s="366" t="str">
        <f t="shared" si="136"/>
        <v>SINAPI 89638</v>
      </c>
      <c r="B8755" s="367" t="s">
        <v>8324</v>
      </c>
      <c r="C8755" s="367" t="s">
        <v>28738</v>
      </c>
      <c r="D8755" s="368" t="s">
        <v>28739</v>
      </c>
      <c r="E8755" s="367" t="s">
        <v>8327</v>
      </c>
      <c r="F8755" s="367" t="s">
        <v>8992</v>
      </c>
      <c r="G8755" s="367" t="s">
        <v>11960</v>
      </c>
    </row>
    <row r="8756" spans="1:7" ht="22.5">
      <c r="A8756" s="366" t="str">
        <f t="shared" si="136"/>
        <v>SINAPI 89639</v>
      </c>
      <c r="B8756" s="367" t="s">
        <v>8324</v>
      </c>
      <c r="C8756" s="367" t="s">
        <v>28740</v>
      </c>
      <c r="D8756" s="368" t="s">
        <v>28741</v>
      </c>
      <c r="E8756" s="367" t="s">
        <v>8327</v>
      </c>
      <c r="F8756" s="367" t="s">
        <v>11136</v>
      </c>
      <c r="G8756" s="367" t="s">
        <v>18210</v>
      </c>
    </row>
    <row r="8757" spans="1:7" ht="22.5">
      <c r="A8757" s="366" t="str">
        <f t="shared" si="136"/>
        <v>SINAPI 89640</v>
      </c>
      <c r="B8757" s="367" t="s">
        <v>8324</v>
      </c>
      <c r="C8757" s="367" t="s">
        <v>28742</v>
      </c>
      <c r="D8757" s="368" t="s">
        <v>28743</v>
      </c>
      <c r="E8757" s="367" t="s">
        <v>8327</v>
      </c>
      <c r="F8757" s="367" t="s">
        <v>10009</v>
      </c>
      <c r="G8757" s="367" t="s">
        <v>12315</v>
      </c>
    </row>
    <row r="8758" spans="1:7" ht="22.5">
      <c r="A8758" s="366" t="str">
        <f t="shared" si="136"/>
        <v>SINAPI 89641</v>
      </c>
      <c r="B8758" s="367" t="s">
        <v>8324</v>
      </c>
      <c r="C8758" s="367" t="s">
        <v>28744</v>
      </c>
      <c r="D8758" s="368" t="s">
        <v>28745</v>
      </c>
      <c r="E8758" s="367" t="s">
        <v>8327</v>
      </c>
      <c r="F8758" s="367" t="s">
        <v>11290</v>
      </c>
      <c r="G8758" s="367" t="s">
        <v>16396</v>
      </c>
    </row>
    <row r="8759" spans="1:7" ht="22.5">
      <c r="A8759" s="366" t="str">
        <f t="shared" si="136"/>
        <v>SINAPI 89642</v>
      </c>
      <c r="B8759" s="367" t="s">
        <v>8324</v>
      </c>
      <c r="C8759" s="367" t="s">
        <v>28746</v>
      </c>
      <c r="D8759" s="368" t="s">
        <v>28747</v>
      </c>
      <c r="E8759" s="367" t="s">
        <v>8327</v>
      </c>
      <c r="F8759" s="367" t="s">
        <v>28748</v>
      </c>
      <c r="G8759" s="367" t="s">
        <v>28749</v>
      </c>
    </row>
    <row r="8760" spans="1:7" ht="22.5">
      <c r="A8760" s="366" t="str">
        <f t="shared" si="136"/>
        <v>SINAPI 89643</v>
      </c>
      <c r="B8760" s="367" t="s">
        <v>8324</v>
      </c>
      <c r="C8760" s="367" t="s">
        <v>28750</v>
      </c>
      <c r="D8760" s="368" t="s">
        <v>28751</v>
      </c>
      <c r="E8760" s="367" t="s">
        <v>8327</v>
      </c>
      <c r="F8760" s="367" t="s">
        <v>13277</v>
      </c>
      <c r="G8760" s="367" t="s">
        <v>24830</v>
      </c>
    </row>
    <row r="8761" spans="1:7" ht="22.5">
      <c r="A8761" s="366" t="str">
        <f t="shared" si="136"/>
        <v>SINAPI 89644</v>
      </c>
      <c r="B8761" s="367" t="s">
        <v>8324</v>
      </c>
      <c r="C8761" s="367" t="s">
        <v>28752</v>
      </c>
      <c r="D8761" s="368" t="s">
        <v>28753</v>
      </c>
      <c r="E8761" s="367" t="s">
        <v>8327</v>
      </c>
      <c r="F8761" s="367" t="s">
        <v>14427</v>
      </c>
      <c r="G8761" s="367" t="s">
        <v>11446</v>
      </c>
    </row>
    <row r="8762" spans="1:7" ht="22.5">
      <c r="A8762" s="366" t="str">
        <f t="shared" si="136"/>
        <v>SINAPI 89645</v>
      </c>
      <c r="B8762" s="367" t="s">
        <v>8324</v>
      </c>
      <c r="C8762" s="367" t="s">
        <v>28754</v>
      </c>
      <c r="D8762" s="368" t="s">
        <v>28755</v>
      </c>
      <c r="E8762" s="367" t="s">
        <v>8327</v>
      </c>
      <c r="F8762" s="367" t="s">
        <v>11903</v>
      </c>
      <c r="G8762" s="367" t="s">
        <v>28756</v>
      </c>
    </row>
    <row r="8763" spans="1:7" ht="22.5">
      <c r="A8763" s="366" t="str">
        <f t="shared" si="136"/>
        <v>SINAPI 89646</v>
      </c>
      <c r="B8763" s="367" t="s">
        <v>8324</v>
      </c>
      <c r="C8763" s="367" t="s">
        <v>28757</v>
      </c>
      <c r="D8763" s="368" t="s">
        <v>28758</v>
      </c>
      <c r="E8763" s="367" t="s">
        <v>8327</v>
      </c>
      <c r="F8763" s="367" t="s">
        <v>28759</v>
      </c>
      <c r="G8763" s="367" t="s">
        <v>19795</v>
      </c>
    </row>
    <row r="8764" spans="1:7" ht="22.5">
      <c r="A8764" s="366" t="str">
        <f t="shared" si="136"/>
        <v>SINAPI 89647</v>
      </c>
      <c r="B8764" s="367" t="s">
        <v>8324</v>
      </c>
      <c r="C8764" s="367" t="s">
        <v>28760</v>
      </c>
      <c r="D8764" s="368" t="s">
        <v>28761</v>
      </c>
      <c r="E8764" s="367" t="s">
        <v>8327</v>
      </c>
      <c r="F8764" s="367" t="s">
        <v>11264</v>
      </c>
      <c r="G8764" s="367" t="s">
        <v>15553</v>
      </c>
    </row>
    <row r="8765" spans="1:7" ht="22.5">
      <c r="A8765" s="366" t="str">
        <f t="shared" si="136"/>
        <v>SINAPI 89648</v>
      </c>
      <c r="B8765" s="367" t="s">
        <v>8324</v>
      </c>
      <c r="C8765" s="367" t="s">
        <v>28762</v>
      </c>
      <c r="D8765" s="368" t="s">
        <v>28763</v>
      </c>
      <c r="E8765" s="367" t="s">
        <v>8327</v>
      </c>
      <c r="F8765" s="367" t="s">
        <v>12221</v>
      </c>
      <c r="G8765" s="367" t="s">
        <v>10664</v>
      </c>
    </row>
    <row r="8766" spans="1:7" ht="22.5">
      <c r="A8766" s="366" t="str">
        <f t="shared" si="136"/>
        <v>SINAPI 89649</v>
      </c>
      <c r="B8766" s="367" t="s">
        <v>8324</v>
      </c>
      <c r="C8766" s="367" t="s">
        <v>28764</v>
      </c>
      <c r="D8766" s="368" t="s">
        <v>28765</v>
      </c>
      <c r="E8766" s="367" t="s">
        <v>8327</v>
      </c>
      <c r="F8766" s="367" t="s">
        <v>28766</v>
      </c>
      <c r="G8766" s="367" t="s">
        <v>28767</v>
      </c>
    </row>
    <row r="8767" spans="1:7" ht="22.5">
      <c r="A8767" s="366" t="str">
        <f t="shared" si="136"/>
        <v>SINAPI 89650</v>
      </c>
      <c r="B8767" s="367" t="s">
        <v>8324</v>
      </c>
      <c r="C8767" s="367" t="s">
        <v>28768</v>
      </c>
      <c r="D8767" s="368" t="s">
        <v>28769</v>
      </c>
      <c r="E8767" s="367" t="s">
        <v>8327</v>
      </c>
      <c r="F8767" s="367" t="s">
        <v>28766</v>
      </c>
      <c r="G8767" s="367" t="s">
        <v>28767</v>
      </c>
    </row>
    <row r="8768" spans="1:7" ht="22.5">
      <c r="A8768" s="366" t="str">
        <f t="shared" si="136"/>
        <v>SINAPI 89651</v>
      </c>
      <c r="B8768" s="367" t="s">
        <v>8324</v>
      </c>
      <c r="C8768" s="367" t="s">
        <v>28770</v>
      </c>
      <c r="D8768" s="368" t="s">
        <v>28771</v>
      </c>
      <c r="E8768" s="367" t="s">
        <v>8327</v>
      </c>
      <c r="F8768" s="367" t="s">
        <v>11448</v>
      </c>
      <c r="G8768" s="367" t="s">
        <v>13353</v>
      </c>
    </row>
    <row r="8769" spans="1:7" ht="22.5">
      <c r="A8769" s="366" t="str">
        <f t="shared" si="136"/>
        <v>SINAPI 89652</v>
      </c>
      <c r="B8769" s="367" t="s">
        <v>8324</v>
      </c>
      <c r="C8769" s="367" t="s">
        <v>28772</v>
      </c>
      <c r="D8769" s="368" t="s">
        <v>28773</v>
      </c>
      <c r="E8769" s="367" t="s">
        <v>8327</v>
      </c>
      <c r="F8769" s="367" t="s">
        <v>21982</v>
      </c>
      <c r="G8769" s="367" t="s">
        <v>12681</v>
      </c>
    </row>
    <row r="8770" spans="1:7" ht="22.5">
      <c r="A8770" s="366" t="str">
        <f t="shared" si="136"/>
        <v>SINAPI 89653</v>
      </c>
      <c r="B8770" s="367" t="s">
        <v>8324</v>
      </c>
      <c r="C8770" s="367" t="s">
        <v>28774</v>
      </c>
      <c r="D8770" s="368" t="s">
        <v>28775</v>
      </c>
      <c r="E8770" s="367" t="s">
        <v>8327</v>
      </c>
      <c r="F8770" s="367" t="s">
        <v>28331</v>
      </c>
      <c r="G8770" s="367" t="s">
        <v>25617</v>
      </c>
    </row>
    <row r="8771" spans="1:7" ht="22.5">
      <c r="A8771" s="366" t="str">
        <f t="shared" si="136"/>
        <v>SINAPI 89654</v>
      </c>
      <c r="B8771" s="367" t="s">
        <v>8324</v>
      </c>
      <c r="C8771" s="367" t="s">
        <v>28776</v>
      </c>
      <c r="D8771" s="368" t="s">
        <v>28777</v>
      </c>
      <c r="E8771" s="367" t="s">
        <v>8327</v>
      </c>
      <c r="F8771" s="367" t="s">
        <v>9864</v>
      </c>
      <c r="G8771" s="367" t="s">
        <v>14067</v>
      </c>
    </row>
    <row r="8772" spans="1:7" ht="22.5">
      <c r="A8772" s="366" t="str">
        <f t="shared" si="136"/>
        <v>SINAPI 89655</v>
      </c>
      <c r="B8772" s="367" t="s">
        <v>8324</v>
      </c>
      <c r="C8772" s="367" t="s">
        <v>28778</v>
      </c>
      <c r="D8772" s="368" t="s">
        <v>28779</v>
      </c>
      <c r="E8772" s="367" t="s">
        <v>8327</v>
      </c>
      <c r="F8772" s="367" t="s">
        <v>9377</v>
      </c>
      <c r="G8772" s="367" t="s">
        <v>25448</v>
      </c>
    </row>
    <row r="8773" spans="1:7" ht="22.5">
      <c r="A8773" s="366" t="str">
        <f t="shared" si="136"/>
        <v>SINAPI 89656</v>
      </c>
      <c r="B8773" s="367" t="s">
        <v>8324</v>
      </c>
      <c r="C8773" s="367" t="s">
        <v>28780</v>
      </c>
      <c r="D8773" s="368" t="s">
        <v>28781</v>
      </c>
      <c r="E8773" s="367" t="s">
        <v>8327</v>
      </c>
      <c r="F8773" s="367" t="s">
        <v>14168</v>
      </c>
      <c r="G8773" s="367" t="s">
        <v>15483</v>
      </c>
    </row>
    <row r="8774" spans="1:7" ht="22.5">
      <c r="A8774" s="366" t="str">
        <f t="shared" si="136"/>
        <v>SINAPI 89657</v>
      </c>
      <c r="B8774" s="367" t="s">
        <v>8324</v>
      </c>
      <c r="C8774" s="367" t="s">
        <v>28782</v>
      </c>
      <c r="D8774" s="368" t="s">
        <v>28783</v>
      </c>
      <c r="E8774" s="367" t="s">
        <v>8327</v>
      </c>
      <c r="F8774" s="367" t="s">
        <v>24662</v>
      </c>
      <c r="G8774" s="367" t="s">
        <v>11206</v>
      </c>
    </row>
    <row r="8775" spans="1:7" ht="22.5">
      <c r="A8775" s="366" t="str">
        <f t="shared" ref="A8775:A8838" si="137">CONCATENAR</f>
        <v>SINAPI 89658</v>
      </c>
      <c r="B8775" s="367" t="s">
        <v>8324</v>
      </c>
      <c r="C8775" s="367" t="s">
        <v>28784</v>
      </c>
      <c r="D8775" s="368" t="s">
        <v>28785</v>
      </c>
      <c r="E8775" s="367" t="s">
        <v>8327</v>
      </c>
      <c r="F8775" s="367" t="s">
        <v>12277</v>
      </c>
      <c r="G8775" s="367" t="s">
        <v>8978</v>
      </c>
    </row>
    <row r="8776" spans="1:7" ht="22.5">
      <c r="A8776" s="366" t="str">
        <f t="shared" si="137"/>
        <v>SINAPI 89659</v>
      </c>
      <c r="B8776" s="367" t="s">
        <v>8324</v>
      </c>
      <c r="C8776" s="367" t="s">
        <v>28786</v>
      </c>
      <c r="D8776" s="368" t="s">
        <v>28787</v>
      </c>
      <c r="E8776" s="367" t="s">
        <v>8327</v>
      </c>
      <c r="F8776" s="367" t="s">
        <v>21000</v>
      </c>
      <c r="G8776" s="367" t="s">
        <v>28543</v>
      </c>
    </row>
    <row r="8777" spans="1:7" ht="22.5">
      <c r="A8777" s="366" t="str">
        <f t="shared" si="137"/>
        <v>SINAPI 89660</v>
      </c>
      <c r="B8777" s="367" t="s">
        <v>8324</v>
      </c>
      <c r="C8777" s="367" t="s">
        <v>28788</v>
      </c>
      <c r="D8777" s="368" t="s">
        <v>28789</v>
      </c>
      <c r="E8777" s="367" t="s">
        <v>8327</v>
      </c>
      <c r="F8777" s="367" t="s">
        <v>16051</v>
      </c>
      <c r="G8777" s="367" t="s">
        <v>13795</v>
      </c>
    </row>
    <row r="8778" spans="1:7" ht="22.5">
      <c r="A8778" s="366" t="str">
        <f t="shared" si="137"/>
        <v>SINAPI 89661</v>
      </c>
      <c r="B8778" s="367" t="s">
        <v>8324</v>
      </c>
      <c r="C8778" s="367" t="s">
        <v>28790</v>
      </c>
      <c r="D8778" s="368" t="s">
        <v>28791</v>
      </c>
      <c r="E8778" s="367" t="s">
        <v>8327</v>
      </c>
      <c r="F8778" s="367" t="s">
        <v>11292</v>
      </c>
      <c r="G8778" s="367" t="s">
        <v>28792</v>
      </c>
    </row>
    <row r="8779" spans="1:7" ht="22.5">
      <c r="A8779" s="366" t="str">
        <f t="shared" si="137"/>
        <v>SINAPI 89662</v>
      </c>
      <c r="B8779" s="367" t="s">
        <v>8324</v>
      </c>
      <c r="C8779" s="367" t="s">
        <v>28793</v>
      </c>
      <c r="D8779" s="368" t="s">
        <v>28794</v>
      </c>
      <c r="E8779" s="367" t="s">
        <v>8327</v>
      </c>
      <c r="F8779" s="367" t="s">
        <v>28795</v>
      </c>
      <c r="G8779" s="367" t="s">
        <v>11870</v>
      </c>
    </row>
    <row r="8780" spans="1:7" ht="22.5">
      <c r="A8780" s="366" t="str">
        <f t="shared" si="137"/>
        <v>SINAPI 89663</v>
      </c>
      <c r="B8780" s="367" t="s">
        <v>8324</v>
      </c>
      <c r="C8780" s="367" t="s">
        <v>28796</v>
      </c>
      <c r="D8780" s="368" t="s">
        <v>28797</v>
      </c>
      <c r="E8780" s="367" t="s">
        <v>8327</v>
      </c>
      <c r="F8780" s="367" t="s">
        <v>16053</v>
      </c>
      <c r="G8780" s="367" t="s">
        <v>10233</v>
      </c>
    </row>
    <row r="8781" spans="1:7" ht="22.5">
      <c r="A8781" s="366" t="str">
        <f t="shared" si="137"/>
        <v>SINAPI 89664</v>
      </c>
      <c r="B8781" s="367" t="s">
        <v>8324</v>
      </c>
      <c r="C8781" s="367" t="s">
        <v>28798</v>
      </c>
      <c r="D8781" s="368" t="s">
        <v>28799</v>
      </c>
      <c r="E8781" s="367" t="s">
        <v>8327</v>
      </c>
      <c r="F8781" s="367" t="s">
        <v>21000</v>
      </c>
      <c r="G8781" s="367" t="s">
        <v>28543</v>
      </c>
    </row>
    <row r="8782" spans="1:7" ht="22.5">
      <c r="A8782" s="366" t="str">
        <f t="shared" si="137"/>
        <v>SINAPI 89665</v>
      </c>
      <c r="B8782" s="367" t="s">
        <v>8324</v>
      </c>
      <c r="C8782" s="367" t="s">
        <v>28800</v>
      </c>
      <c r="D8782" s="368" t="s">
        <v>28801</v>
      </c>
      <c r="E8782" s="367" t="s">
        <v>8327</v>
      </c>
      <c r="F8782" s="367" t="s">
        <v>14071</v>
      </c>
      <c r="G8782" s="367" t="s">
        <v>28802</v>
      </c>
    </row>
    <row r="8783" spans="1:7" ht="22.5">
      <c r="A8783" s="366" t="str">
        <f t="shared" si="137"/>
        <v>SINAPI 89666</v>
      </c>
      <c r="B8783" s="367" t="s">
        <v>8324</v>
      </c>
      <c r="C8783" s="367" t="s">
        <v>28803</v>
      </c>
      <c r="D8783" s="368" t="s">
        <v>28804</v>
      </c>
      <c r="E8783" s="367" t="s">
        <v>8327</v>
      </c>
      <c r="F8783" s="367" t="s">
        <v>10780</v>
      </c>
      <c r="G8783" s="367" t="s">
        <v>24738</v>
      </c>
    </row>
    <row r="8784" spans="1:7" ht="22.5">
      <c r="A8784" s="366" t="str">
        <f t="shared" si="137"/>
        <v>SINAPI 89667</v>
      </c>
      <c r="B8784" s="367" t="s">
        <v>8324</v>
      </c>
      <c r="C8784" s="367" t="s">
        <v>28805</v>
      </c>
      <c r="D8784" s="368" t="s">
        <v>28806</v>
      </c>
      <c r="E8784" s="367" t="s">
        <v>8327</v>
      </c>
      <c r="F8784" s="367" t="s">
        <v>27432</v>
      </c>
      <c r="G8784" s="367" t="s">
        <v>28807</v>
      </c>
    </row>
    <row r="8785" spans="1:7" ht="22.5">
      <c r="A8785" s="366" t="str">
        <f t="shared" si="137"/>
        <v>SINAPI 89668</v>
      </c>
      <c r="B8785" s="367" t="s">
        <v>8324</v>
      </c>
      <c r="C8785" s="367" t="s">
        <v>28808</v>
      </c>
      <c r="D8785" s="368" t="s">
        <v>28809</v>
      </c>
      <c r="E8785" s="367" t="s">
        <v>8327</v>
      </c>
      <c r="F8785" s="367" t="s">
        <v>15192</v>
      </c>
      <c r="G8785" s="367" t="s">
        <v>27542</v>
      </c>
    </row>
    <row r="8786" spans="1:7" ht="22.5">
      <c r="A8786" s="366" t="str">
        <f t="shared" si="137"/>
        <v>SINAPI 89669</v>
      </c>
      <c r="B8786" s="367" t="s">
        <v>8324</v>
      </c>
      <c r="C8786" s="367" t="s">
        <v>28810</v>
      </c>
      <c r="D8786" s="368" t="s">
        <v>28811</v>
      </c>
      <c r="E8786" s="367" t="s">
        <v>8327</v>
      </c>
      <c r="F8786" s="367" t="s">
        <v>25863</v>
      </c>
      <c r="G8786" s="367" t="s">
        <v>21357</v>
      </c>
    </row>
    <row r="8787" spans="1:7" ht="22.5">
      <c r="A8787" s="366" t="str">
        <f t="shared" si="137"/>
        <v>SINAPI 89670</v>
      </c>
      <c r="B8787" s="367" t="s">
        <v>8324</v>
      </c>
      <c r="C8787" s="367" t="s">
        <v>28812</v>
      </c>
      <c r="D8787" s="368" t="s">
        <v>28813</v>
      </c>
      <c r="E8787" s="367" t="s">
        <v>8327</v>
      </c>
      <c r="F8787" s="367" t="s">
        <v>28814</v>
      </c>
      <c r="G8787" s="367" t="s">
        <v>28815</v>
      </c>
    </row>
    <row r="8788" spans="1:7" ht="22.5">
      <c r="A8788" s="366" t="str">
        <f t="shared" si="137"/>
        <v>SINAPI 89671</v>
      </c>
      <c r="B8788" s="367" t="s">
        <v>8324</v>
      </c>
      <c r="C8788" s="367" t="s">
        <v>28816</v>
      </c>
      <c r="D8788" s="368" t="s">
        <v>28817</v>
      </c>
      <c r="E8788" s="367" t="s">
        <v>8327</v>
      </c>
      <c r="F8788" s="367" t="s">
        <v>26021</v>
      </c>
      <c r="G8788" s="367" t="s">
        <v>8960</v>
      </c>
    </row>
    <row r="8789" spans="1:7" ht="22.5">
      <c r="A8789" s="366" t="str">
        <f t="shared" si="137"/>
        <v>SINAPI 89672</v>
      </c>
      <c r="B8789" s="367" t="s">
        <v>8324</v>
      </c>
      <c r="C8789" s="367" t="s">
        <v>28818</v>
      </c>
      <c r="D8789" s="368" t="s">
        <v>28819</v>
      </c>
      <c r="E8789" s="367" t="s">
        <v>8327</v>
      </c>
      <c r="F8789" s="367" t="s">
        <v>11164</v>
      </c>
      <c r="G8789" s="367" t="s">
        <v>11274</v>
      </c>
    </row>
    <row r="8790" spans="1:7" ht="22.5">
      <c r="A8790" s="366" t="str">
        <f t="shared" si="137"/>
        <v>SINAPI 89673</v>
      </c>
      <c r="B8790" s="367" t="s">
        <v>8324</v>
      </c>
      <c r="C8790" s="367" t="s">
        <v>28820</v>
      </c>
      <c r="D8790" s="368" t="s">
        <v>28821</v>
      </c>
      <c r="E8790" s="367" t="s">
        <v>8327</v>
      </c>
      <c r="F8790" s="367" t="s">
        <v>28016</v>
      </c>
      <c r="G8790" s="367" t="s">
        <v>14320</v>
      </c>
    </row>
    <row r="8791" spans="1:7" ht="22.5">
      <c r="A8791" s="366" t="str">
        <f t="shared" si="137"/>
        <v>SINAPI 89674</v>
      </c>
      <c r="B8791" s="367" t="s">
        <v>8324</v>
      </c>
      <c r="C8791" s="367" t="s">
        <v>28822</v>
      </c>
      <c r="D8791" s="368" t="s">
        <v>28823</v>
      </c>
      <c r="E8791" s="367" t="s">
        <v>8327</v>
      </c>
      <c r="F8791" s="367" t="s">
        <v>9761</v>
      </c>
      <c r="G8791" s="367" t="s">
        <v>10815</v>
      </c>
    </row>
    <row r="8792" spans="1:7" ht="22.5">
      <c r="A8792" s="366" t="str">
        <f t="shared" si="137"/>
        <v>SINAPI 89675</v>
      </c>
      <c r="B8792" s="367" t="s">
        <v>8324</v>
      </c>
      <c r="C8792" s="367" t="s">
        <v>28824</v>
      </c>
      <c r="D8792" s="368" t="s">
        <v>28825</v>
      </c>
      <c r="E8792" s="367" t="s">
        <v>8327</v>
      </c>
      <c r="F8792" s="367" t="s">
        <v>15691</v>
      </c>
      <c r="G8792" s="367" t="s">
        <v>26581</v>
      </c>
    </row>
    <row r="8793" spans="1:7" ht="22.5">
      <c r="A8793" s="366" t="str">
        <f t="shared" si="137"/>
        <v>SINAPI 89676</v>
      </c>
      <c r="B8793" s="367" t="s">
        <v>8324</v>
      </c>
      <c r="C8793" s="367" t="s">
        <v>28826</v>
      </c>
      <c r="D8793" s="368" t="s">
        <v>28827</v>
      </c>
      <c r="E8793" s="367" t="s">
        <v>8327</v>
      </c>
      <c r="F8793" s="367" t="s">
        <v>28828</v>
      </c>
      <c r="G8793" s="367" t="s">
        <v>28829</v>
      </c>
    </row>
    <row r="8794" spans="1:7" ht="22.5">
      <c r="A8794" s="366" t="str">
        <f t="shared" si="137"/>
        <v>SINAPI 89677</v>
      </c>
      <c r="B8794" s="367" t="s">
        <v>8324</v>
      </c>
      <c r="C8794" s="367" t="s">
        <v>28830</v>
      </c>
      <c r="D8794" s="368" t="s">
        <v>28831</v>
      </c>
      <c r="E8794" s="367" t="s">
        <v>8327</v>
      </c>
      <c r="F8794" s="367" t="s">
        <v>28832</v>
      </c>
      <c r="G8794" s="367" t="s">
        <v>19518</v>
      </c>
    </row>
    <row r="8795" spans="1:7" ht="22.5">
      <c r="A8795" s="366" t="str">
        <f t="shared" si="137"/>
        <v>SINAPI 89678</v>
      </c>
      <c r="B8795" s="367" t="s">
        <v>8324</v>
      </c>
      <c r="C8795" s="367" t="s">
        <v>28833</v>
      </c>
      <c r="D8795" s="368" t="s">
        <v>28834</v>
      </c>
      <c r="E8795" s="367" t="s">
        <v>8327</v>
      </c>
      <c r="F8795" s="367" t="s">
        <v>21474</v>
      </c>
      <c r="G8795" s="367" t="s">
        <v>24616</v>
      </c>
    </row>
    <row r="8796" spans="1:7" ht="22.5">
      <c r="A8796" s="366" t="str">
        <f t="shared" si="137"/>
        <v>SINAPI 89679</v>
      </c>
      <c r="B8796" s="367" t="s">
        <v>8324</v>
      </c>
      <c r="C8796" s="367" t="s">
        <v>28835</v>
      </c>
      <c r="D8796" s="368" t="s">
        <v>28836</v>
      </c>
      <c r="E8796" s="367" t="s">
        <v>8327</v>
      </c>
      <c r="F8796" s="367" t="s">
        <v>28837</v>
      </c>
      <c r="G8796" s="367" t="s">
        <v>28838</v>
      </c>
    </row>
    <row r="8797" spans="1:7" ht="22.5">
      <c r="A8797" s="366" t="str">
        <f t="shared" si="137"/>
        <v>SINAPI 89680</v>
      </c>
      <c r="B8797" s="367" t="s">
        <v>8324</v>
      </c>
      <c r="C8797" s="367" t="s">
        <v>28839</v>
      </c>
      <c r="D8797" s="368" t="s">
        <v>28840</v>
      </c>
      <c r="E8797" s="367" t="s">
        <v>8327</v>
      </c>
      <c r="F8797" s="367" t="s">
        <v>28841</v>
      </c>
      <c r="G8797" s="367" t="s">
        <v>21257</v>
      </c>
    </row>
    <row r="8798" spans="1:7" ht="22.5">
      <c r="A8798" s="366" t="str">
        <f t="shared" si="137"/>
        <v>SINAPI 89681</v>
      </c>
      <c r="B8798" s="367" t="s">
        <v>8324</v>
      </c>
      <c r="C8798" s="367" t="s">
        <v>28842</v>
      </c>
      <c r="D8798" s="368" t="s">
        <v>28843</v>
      </c>
      <c r="E8798" s="367" t="s">
        <v>8327</v>
      </c>
      <c r="F8798" s="367" t="s">
        <v>28844</v>
      </c>
      <c r="G8798" s="367" t="s">
        <v>28845</v>
      </c>
    </row>
    <row r="8799" spans="1:7" ht="22.5">
      <c r="A8799" s="366" t="str">
        <f t="shared" si="137"/>
        <v>SINAPI 89682</v>
      </c>
      <c r="B8799" s="367" t="s">
        <v>8324</v>
      </c>
      <c r="C8799" s="367" t="s">
        <v>28846</v>
      </c>
      <c r="D8799" s="368" t="s">
        <v>28847</v>
      </c>
      <c r="E8799" s="367" t="s">
        <v>8327</v>
      </c>
      <c r="F8799" s="367" t="s">
        <v>14478</v>
      </c>
      <c r="G8799" s="367" t="s">
        <v>26073</v>
      </c>
    </row>
    <row r="8800" spans="1:7" ht="22.5">
      <c r="A8800" s="366" t="str">
        <f t="shared" si="137"/>
        <v>SINAPI 89684</v>
      </c>
      <c r="B8800" s="367" t="s">
        <v>8324</v>
      </c>
      <c r="C8800" s="367" t="s">
        <v>28848</v>
      </c>
      <c r="D8800" s="368" t="s">
        <v>28849</v>
      </c>
      <c r="E8800" s="367" t="s">
        <v>8327</v>
      </c>
      <c r="F8800" s="367" t="s">
        <v>28850</v>
      </c>
      <c r="G8800" s="367" t="s">
        <v>28851</v>
      </c>
    </row>
    <row r="8801" spans="1:7" ht="22.5">
      <c r="A8801" s="366" t="str">
        <f t="shared" si="137"/>
        <v>SINAPI 89685</v>
      </c>
      <c r="B8801" s="367" t="s">
        <v>8324</v>
      </c>
      <c r="C8801" s="367" t="s">
        <v>28852</v>
      </c>
      <c r="D8801" s="368" t="s">
        <v>28853</v>
      </c>
      <c r="E8801" s="367" t="s">
        <v>8327</v>
      </c>
      <c r="F8801" s="367" t="s">
        <v>21313</v>
      </c>
      <c r="G8801" s="367" t="s">
        <v>28854</v>
      </c>
    </row>
    <row r="8802" spans="1:7" ht="22.5">
      <c r="A8802" s="366" t="str">
        <f t="shared" si="137"/>
        <v>SINAPI 89686</v>
      </c>
      <c r="B8802" s="367" t="s">
        <v>8324</v>
      </c>
      <c r="C8802" s="367" t="s">
        <v>28855</v>
      </c>
      <c r="D8802" s="368" t="s">
        <v>28856</v>
      </c>
      <c r="E8802" s="367" t="s">
        <v>8327</v>
      </c>
      <c r="F8802" s="367" t="s">
        <v>28857</v>
      </c>
      <c r="G8802" s="367" t="s">
        <v>28858</v>
      </c>
    </row>
    <row r="8803" spans="1:7" ht="22.5">
      <c r="A8803" s="366" t="str">
        <f t="shared" si="137"/>
        <v>SINAPI 89687</v>
      </c>
      <c r="B8803" s="367" t="s">
        <v>8324</v>
      </c>
      <c r="C8803" s="367" t="s">
        <v>28859</v>
      </c>
      <c r="D8803" s="368" t="s">
        <v>28860</v>
      </c>
      <c r="E8803" s="367" t="s">
        <v>8327</v>
      </c>
      <c r="F8803" s="367" t="s">
        <v>19073</v>
      </c>
      <c r="G8803" s="367" t="s">
        <v>28861</v>
      </c>
    </row>
    <row r="8804" spans="1:7" ht="22.5">
      <c r="A8804" s="366" t="str">
        <f t="shared" si="137"/>
        <v>SINAPI 89689</v>
      </c>
      <c r="B8804" s="367" t="s">
        <v>8324</v>
      </c>
      <c r="C8804" s="367" t="s">
        <v>28862</v>
      </c>
      <c r="D8804" s="368" t="s">
        <v>28863</v>
      </c>
      <c r="E8804" s="367" t="s">
        <v>8327</v>
      </c>
      <c r="F8804" s="367" t="s">
        <v>16189</v>
      </c>
      <c r="G8804" s="367" t="s">
        <v>14645</v>
      </c>
    </row>
    <row r="8805" spans="1:7" ht="22.5">
      <c r="A8805" s="366" t="str">
        <f t="shared" si="137"/>
        <v>SINAPI 89690</v>
      </c>
      <c r="B8805" s="367" t="s">
        <v>8324</v>
      </c>
      <c r="C8805" s="367" t="s">
        <v>28864</v>
      </c>
      <c r="D8805" s="368" t="s">
        <v>28865</v>
      </c>
      <c r="E8805" s="367" t="s">
        <v>8327</v>
      </c>
      <c r="F8805" s="367" t="s">
        <v>28866</v>
      </c>
      <c r="G8805" s="367" t="s">
        <v>28729</v>
      </c>
    </row>
    <row r="8806" spans="1:7" ht="22.5">
      <c r="A8806" s="366" t="str">
        <f t="shared" si="137"/>
        <v>SINAPI 89691</v>
      </c>
      <c r="B8806" s="367" t="s">
        <v>8324</v>
      </c>
      <c r="C8806" s="367" t="s">
        <v>28867</v>
      </c>
      <c r="D8806" s="368" t="s">
        <v>28868</v>
      </c>
      <c r="E8806" s="367" t="s">
        <v>8327</v>
      </c>
      <c r="F8806" s="367" t="s">
        <v>14111</v>
      </c>
      <c r="G8806" s="367" t="s">
        <v>11272</v>
      </c>
    </row>
    <row r="8807" spans="1:7" ht="22.5">
      <c r="A8807" s="366" t="str">
        <f t="shared" si="137"/>
        <v>SINAPI 89692</v>
      </c>
      <c r="B8807" s="367" t="s">
        <v>8324</v>
      </c>
      <c r="C8807" s="367" t="s">
        <v>28869</v>
      </c>
      <c r="D8807" s="368" t="s">
        <v>28870</v>
      </c>
      <c r="E8807" s="367" t="s">
        <v>8327</v>
      </c>
      <c r="F8807" s="367" t="s">
        <v>28871</v>
      </c>
      <c r="G8807" s="367" t="s">
        <v>16068</v>
      </c>
    </row>
    <row r="8808" spans="1:7" ht="22.5">
      <c r="A8808" s="366" t="str">
        <f t="shared" si="137"/>
        <v>SINAPI 89693</v>
      </c>
      <c r="B8808" s="367" t="s">
        <v>8324</v>
      </c>
      <c r="C8808" s="367" t="s">
        <v>28872</v>
      </c>
      <c r="D8808" s="368" t="s">
        <v>28873</v>
      </c>
      <c r="E8808" s="367" t="s">
        <v>8327</v>
      </c>
      <c r="F8808" s="367" t="s">
        <v>26365</v>
      </c>
      <c r="G8808" s="367" t="s">
        <v>19401</v>
      </c>
    </row>
    <row r="8809" spans="1:7" ht="22.5">
      <c r="A8809" s="366" t="str">
        <f t="shared" si="137"/>
        <v>SINAPI 89694</v>
      </c>
      <c r="B8809" s="367" t="s">
        <v>8324</v>
      </c>
      <c r="C8809" s="367" t="s">
        <v>28874</v>
      </c>
      <c r="D8809" s="368" t="s">
        <v>28875</v>
      </c>
      <c r="E8809" s="367" t="s">
        <v>8327</v>
      </c>
      <c r="F8809" s="367" t="s">
        <v>9205</v>
      </c>
      <c r="G8809" s="367" t="s">
        <v>11274</v>
      </c>
    </row>
    <row r="8810" spans="1:7" ht="22.5">
      <c r="A8810" s="366" t="str">
        <f t="shared" si="137"/>
        <v>SINAPI 89695</v>
      </c>
      <c r="B8810" s="367" t="s">
        <v>8324</v>
      </c>
      <c r="C8810" s="367" t="s">
        <v>28876</v>
      </c>
      <c r="D8810" s="368" t="s">
        <v>28877</v>
      </c>
      <c r="E8810" s="367" t="s">
        <v>8327</v>
      </c>
      <c r="F8810" s="367" t="s">
        <v>9352</v>
      </c>
      <c r="G8810" s="367" t="s">
        <v>13879</v>
      </c>
    </row>
    <row r="8811" spans="1:7" ht="22.5">
      <c r="A8811" s="366" t="str">
        <f t="shared" si="137"/>
        <v>SINAPI 89696</v>
      </c>
      <c r="B8811" s="367" t="s">
        <v>8324</v>
      </c>
      <c r="C8811" s="367" t="s">
        <v>28878</v>
      </c>
      <c r="D8811" s="368" t="s">
        <v>28879</v>
      </c>
      <c r="E8811" s="367" t="s">
        <v>8327</v>
      </c>
      <c r="F8811" s="367" t="s">
        <v>17626</v>
      </c>
      <c r="G8811" s="367" t="s">
        <v>28880</v>
      </c>
    </row>
    <row r="8812" spans="1:7" ht="22.5">
      <c r="A8812" s="366" t="str">
        <f t="shared" si="137"/>
        <v>SINAPI 89697</v>
      </c>
      <c r="B8812" s="367" t="s">
        <v>8324</v>
      </c>
      <c r="C8812" s="367" t="s">
        <v>28881</v>
      </c>
      <c r="D8812" s="368" t="s">
        <v>28882</v>
      </c>
      <c r="E8812" s="367" t="s">
        <v>8327</v>
      </c>
      <c r="F8812" s="367" t="s">
        <v>25625</v>
      </c>
      <c r="G8812" s="367" t="s">
        <v>8730</v>
      </c>
    </row>
    <row r="8813" spans="1:7" ht="22.5">
      <c r="A8813" s="366" t="str">
        <f t="shared" si="137"/>
        <v>SINAPI 89698</v>
      </c>
      <c r="B8813" s="367" t="s">
        <v>8324</v>
      </c>
      <c r="C8813" s="367" t="s">
        <v>28883</v>
      </c>
      <c r="D8813" s="368" t="s">
        <v>28884</v>
      </c>
      <c r="E8813" s="367" t="s">
        <v>8327</v>
      </c>
      <c r="F8813" s="367" t="s">
        <v>28885</v>
      </c>
      <c r="G8813" s="367" t="s">
        <v>28886</v>
      </c>
    </row>
    <row r="8814" spans="1:7" ht="22.5">
      <c r="A8814" s="366" t="str">
        <f t="shared" si="137"/>
        <v>SINAPI 89699</v>
      </c>
      <c r="B8814" s="367" t="s">
        <v>8324</v>
      </c>
      <c r="C8814" s="367" t="s">
        <v>28887</v>
      </c>
      <c r="D8814" s="368" t="s">
        <v>28888</v>
      </c>
      <c r="E8814" s="367" t="s">
        <v>8327</v>
      </c>
      <c r="F8814" s="367" t="s">
        <v>18942</v>
      </c>
      <c r="G8814" s="367" t="s">
        <v>28889</v>
      </c>
    </row>
    <row r="8815" spans="1:7" ht="22.5">
      <c r="A8815" s="366" t="str">
        <f t="shared" si="137"/>
        <v>SINAPI 89700</v>
      </c>
      <c r="B8815" s="367" t="s">
        <v>8324</v>
      </c>
      <c r="C8815" s="367" t="s">
        <v>28890</v>
      </c>
      <c r="D8815" s="368" t="s">
        <v>28891</v>
      </c>
      <c r="E8815" s="367" t="s">
        <v>8327</v>
      </c>
      <c r="F8815" s="367" t="s">
        <v>8891</v>
      </c>
      <c r="G8815" s="367" t="s">
        <v>17255</v>
      </c>
    </row>
    <row r="8816" spans="1:7" ht="22.5">
      <c r="A8816" s="366" t="str">
        <f t="shared" si="137"/>
        <v>SINAPI 89701</v>
      </c>
      <c r="B8816" s="367" t="s">
        <v>8324</v>
      </c>
      <c r="C8816" s="367" t="s">
        <v>28892</v>
      </c>
      <c r="D8816" s="368" t="s">
        <v>28893</v>
      </c>
      <c r="E8816" s="367" t="s">
        <v>8327</v>
      </c>
      <c r="F8816" s="367" t="s">
        <v>17554</v>
      </c>
      <c r="G8816" s="367" t="s">
        <v>28894</v>
      </c>
    </row>
    <row r="8817" spans="1:7" ht="22.5">
      <c r="A8817" s="366" t="str">
        <f t="shared" si="137"/>
        <v>SINAPI 89702</v>
      </c>
      <c r="B8817" s="367" t="s">
        <v>8324</v>
      </c>
      <c r="C8817" s="367" t="s">
        <v>28895</v>
      </c>
      <c r="D8817" s="368" t="s">
        <v>28896</v>
      </c>
      <c r="E8817" s="367" t="s">
        <v>8327</v>
      </c>
      <c r="F8817" s="367" t="s">
        <v>8891</v>
      </c>
      <c r="G8817" s="367" t="s">
        <v>17255</v>
      </c>
    </row>
    <row r="8818" spans="1:7" ht="22.5">
      <c r="A8818" s="366" t="str">
        <f t="shared" si="137"/>
        <v>SINAPI 89703</v>
      </c>
      <c r="B8818" s="367" t="s">
        <v>8324</v>
      </c>
      <c r="C8818" s="367" t="s">
        <v>28897</v>
      </c>
      <c r="D8818" s="368" t="s">
        <v>28898</v>
      </c>
      <c r="E8818" s="367" t="s">
        <v>8327</v>
      </c>
      <c r="F8818" s="367" t="s">
        <v>15818</v>
      </c>
      <c r="G8818" s="367" t="s">
        <v>28899</v>
      </c>
    </row>
    <row r="8819" spans="1:7" ht="22.5">
      <c r="A8819" s="366" t="str">
        <f t="shared" si="137"/>
        <v>SINAPI 89704</v>
      </c>
      <c r="B8819" s="367" t="s">
        <v>8324</v>
      </c>
      <c r="C8819" s="367" t="s">
        <v>28900</v>
      </c>
      <c r="D8819" s="368" t="s">
        <v>28901</v>
      </c>
      <c r="E8819" s="367" t="s">
        <v>8327</v>
      </c>
      <c r="F8819" s="367" t="s">
        <v>28902</v>
      </c>
      <c r="G8819" s="367" t="s">
        <v>28903</v>
      </c>
    </row>
    <row r="8820" spans="1:7" ht="22.5">
      <c r="A8820" s="366" t="str">
        <f t="shared" si="137"/>
        <v>SINAPI 89705</v>
      </c>
      <c r="B8820" s="367" t="s">
        <v>8324</v>
      </c>
      <c r="C8820" s="367" t="s">
        <v>28904</v>
      </c>
      <c r="D8820" s="368" t="s">
        <v>28905</v>
      </c>
      <c r="E8820" s="367" t="s">
        <v>8327</v>
      </c>
      <c r="F8820" s="367" t="s">
        <v>15822</v>
      </c>
      <c r="G8820" s="367" t="s">
        <v>13570</v>
      </c>
    </row>
    <row r="8821" spans="1:7" ht="22.5">
      <c r="A8821" s="366" t="str">
        <f t="shared" si="137"/>
        <v>SINAPI 89706</v>
      </c>
      <c r="B8821" s="367" t="s">
        <v>8324</v>
      </c>
      <c r="C8821" s="367" t="s">
        <v>28906</v>
      </c>
      <c r="D8821" s="368" t="s">
        <v>28907</v>
      </c>
      <c r="E8821" s="367" t="s">
        <v>8327</v>
      </c>
      <c r="F8821" s="367" t="s">
        <v>28908</v>
      </c>
      <c r="G8821" s="367" t="s">
        <v>19872</v>
      </c>
    </row>
    <row r="8822" spans="1:7" ht="22.5">
      <c r="A8822" s="366" t="str">
        <f t="shared" si="137"/>
        <v>SINAPI 89718</v>
      </c>
      <c r="B8822" s="367" t="s">
        <v>8324</v>
      </c>
      <c r="C8822" s="367" t="s">
        <v>28909</v>
      </c>
      <c r="D8822" s="368" t="s">
        <v>28910</v>
      </c>
      <c r="E8822" s="367" t="s">
        <v>8523</v>
      </c>
      <c r="F8822" s="367" t="s">
        <v>28911</v>
      </c>
      <c r="G8822" s="367" t="s">
        <v>8836</v>
      </c>
    </row>
    <row r="8823" spans="1:7" ht="22.5">
      <c r="A8823" s="366" t="str">
        <f t="shared" si="137"/>
        <v>SINAPI 89719</v>
      </c>
      <c r="B8823" s="367" t="s">
        <v>8324</v>
      </c>
      <c r="C8823" s="367" t="s">
        <v>28912</v>
      </c>
      <c r="D8823" s="368" t="s">
        <v>28913</v>
      </c>
      <c r="E8823" s="367" t="s">
        <v>8327</v>
      </c>
      <c r="F8823" s="367" t="s">
        <v>10754</v>
      </c>
      <c r="G8823" s="367" t="s">
        <v>11299</v>
      </c>
    </row>
    <row r="8824" spans="1:7" ht="22.5">
      <c r="A8824" s="366" t="str">
        <f t="shared" si="137"/>
        <v>SINAPI 89720</v>
      </c>
      <c r="B8824" s="367" t="s">
        <v>8324</v>
      </c>
      <c r="C8824" s="367" t="s">
        <v>28914</v>
      </c>
      <c r="D8824" s="368" t="s">
        <v>28915</v>
      </c>
      <c r="E8824" s="367" t="s">
        <v>8327</v>
      </c>
      <c r="F8824" s="367" t="s">
        <v>11167</v>
      </c>
      <c r="G8824" s="367" t="s">
        <v>11989</v>
      </c>
    </row>
    <row r="8825" spans="1:7" ht="22.5">
      <c r="A8825" s="366" t="str">
        <f t="shared" si="137"/>
        <v>SINAPI 89721</v>
      </c>
      <c r="B8825" s="367" t="s">
        <v>8324</v>
      </c>
      <c r="C8825" s="367" t="s">
        <v>28916</v>
      </c>
      <c r="D8825" s="368" t="s">
        <v>28917</v>
      </c>
      <c r="E8825" s="367" t="s">
        <v>8327</v>
      </c>
      <c r="F8825" s="367" t="s">
        <v>13227</v>
      </c>
      <c r="G8825" s="367" t="s">
        <v>10766</v>
      </c>
    </row>
    <row r="8826" spans="1:7" ht="22.5">
      <c r="A8826" s="366" t="str">
        <f t="shared" si="137"/>
        <v>SINAPI 89722</v>
      </c>
      <c r="B8826" s="367" t="s">
        <v>8324</v>
      </c>
      <c r="C8826" s="367" t="s">
        <v>28918</v>
      </c>
      <c r="D8826" s="368" t="s">
        <v>28919</v>
      </c>
      <c r="E8826" s="367" t="s">
        <v>8327</v>
      </c>
      <c r="F8826" s="367" t="s">
        <v>13379</v>
      </c>
      <c r="G8826" s="367" t="s">
        <v>25896</v>
      </c>
    </row>
    <row r="8827" spans="1:7" ht="22.5">
      <c r="A8827" s="366" t="str">
        <f t="shared" si="137"/>
        <v>SINAPI 89723</v>
      </c>
      <c r="B8827" s="367" t="s">
        <v>8324</v>
      </c>
      <c r="C8827" s="367" t="s">
        <v>28920</v>
      </c>
      <c r="D8827" s="368" t="s">
        <v>28921</v>
      </c>
      <c r="E8827" s="367" t="s">
        <v>8327</v>
      </c>
      <c r="F8827" s="367" t="s">
        <v>15440</v>
      </c>
      <c r="G8827" s="367" t="s">
        <v>27987</v>
      </c>
    </row>
    <row r="8828" spans="1:7" ht="22.5">
      <c r="A8828" s="366" t="str">
        <f t="shared" si="137"/>
        <v>SINAPI 89724</v>
      </c>
      <c r="B8828" s="367" t="s">
        <v>8324</v>
      </c>
      <c r="C8828" s="367" t="s">
        <v>28922</v>
      </c>
      <c r="D8828" s="368" t="s">
        <v>28923</v>
      </c>
      <c r="E8828" s="367" t="s">
        <v>8327</v>
      </c>
      <c r="F8828" s="367" t="s">
        <v>24607</v>
      </c>
      <c r="G8828" s="367" t="s">
        <v>28344</v>
      </c>
    </row>
    <row r="8829" spans="1:7" ht="22.5">
      <c r="A8829" s="366" t="str">
        <f t="shared" si="137"/>
        <v>SINAPI 89725</v>
      </c>
      <c r="B8829" s="367" t="s">
        <v>8324</v>
      </c>
      <c r="C8829" s="367" t="s">
        <v>28924</v>
      </c>
      <c r="D8829" s="368" t="s">
        <v>28925</v>
      </c>
      <c r="E8829" s="367" t="s">
        <v>8327</v>
      </c>
      <c r="F8829" s="367" t="s">
        <v>28926</v>
      </c>
      <c r="G8829" s="367" t="s">
        <v>11550</v>
      </c>
    </row>
    <row r="8830" spans="1:7" ht="22.5">
      <c r="A8830" s="366" t="str">
        <f t="shared" si="137"/>
        <v>SINAPI 89726</v>
      </c>
      <c r="B8830" s="367" t="s">
        <v>8324</v>
      </c>
      <c r="C8830" s="367" t="s">
        <v>28927</v>
      </c>
      <c r="D8830" s="368" t="s">
        <v>28928</v>
      </c>
      <c r="E8830" s="367" t="s">
        <v>8327</v>
      </c>
      <c r="F8830" s="367" t="s">
        <v>28929</v>
      </c>
      <c r="G8830" s="367" t="s">
        <v>24840</v>
      </c>
    </row>
    <row r="8831" spans="1:7" ht="22.5">
      <c r="A8831" s="366" t="str">
        <f t="shared" si="137"/>
        <v>SINAPI 89727</v>
      </c>
      <c r="B8831" s="367" t="s">
        <v>8324</v>
      </c>
      <c r="C8831" s="367" t="s">
        <v>28930</v>
      </c>
      <c r="D8831" s="368" t="s">
        <v>28931</v>
      </c>
      <c r="E8831" s="367" t="s">
        <v>8327</v>
      </c>
      <c r="F8831" s="367" t="s">
        <v>11731</v>
      </c>
      <c r="G8831" s="367" t="s">
        <v>28932</v>
      </c>
    </row>
    <row r="8832" spans="1:7" ht="22.5">
      <c r="A8832" s="366" t="str">
        <f t="shared" si="137"/>
        <v>SINAPI 89728</v>
      </c>
      <c r="B8832" s="367" t="s">
        <v>8324</v>
      </c>
      <c r="C8832" s="367" t="s">
        <v>28933</v>
      </c>
      <c r="D8832" s="368" t="s">
        <v>28934</v>
      </c>
      <c r="E8832" s="367" t="s">
        <v>8327</v>
      </c>
      <c r="F8832" s="367" t="s">
        <v>20604</v>
      </c>
      <c r="G8832" s="367" t="s">
        <v>15805</v>
      </c>
    </row>
    <row r="8833" spans="1:7" ht="22.5">
      <c r="A8833" s="366" t="str">
        <f t="shared" si="137"/>
        <v>SINAPI 89729</v>
      </c>
      <c r="B8833" s="367" t="s">
        <v>8324</v>
      </c>
      <c r="C8833" s="367" t="s">
        <v>28935</v>
      </c>
      <c r="D8833" s="368" t="s">
        <v>28936</v>
      </c>
      <c r="E8833" s="367" t="s">
        <v>8327</v>
      </c>
      <c r="F8833" s="367" t="s">
        <v>28937</v>
      </c>
      <c r="G8833" s="367" t="s">
        <v>28938</v>
      </c>
    </row>
    <row r="8834" spans="1:7" ht="22.5">
      <c r="A8834" s="366" t="str">
        <f t="shared" si="137"/>
        <v>SINAPI 89730</v>
      </c>
      <c r="B8834" s="367" t="s">
        <v>8324</v>
      </c>
      <c r="C8834" s="367" t="s">
        <v>28939</v>
      </c>
      <c r="D8834" s="368" t="s">
        <v>28940</v>
      </c>
      <c r="E8834" s="367" t="s">
        <v>8327</v>
      </c>
      <c r="F8834" s="367" t="s">
        <v>9862</v>
      </c>
      <c r="G8834" s="367" t="s">
        <v>18338</v>
      </c>
    </row>
    <row r="8835" spans="1:7" ht="22.5">
      <c r="A8835" s="366" t="str">
        <f t="shared" si="137"/>
        <v>SINAPI 89731</v>
      </c>
      <c r="B8835" s="367" t="s">
        <v>8324</v>
      </c>
      <c r="C8835" s="367" t="s">
        <v>28941</v>
      </c>
      <c r="D8835" s="368" t="s">
        <v>28942</v>
      </c>
      <c r="E8835" s="367" t="s">
        <v>8327</v>
      </c>
      <c r="F8835" s="367" t="s">
        <v>16341</v>
      </c>
      <c r="G8835" s="367" t="s">
        <v>15997</v>
      </c>
    </row>
    <row r="8836" spans="1:7" ht="22.5">
      <c r="A8836" s="366" t="str">
        <f t="shared" si="137"/>
        <v>SINAPI 89732</v>
      </c>
      <c r="B8836" s="367" t="s">
        <v>8324</v>
      </c>
      <c r="C8836" s="367" t="s">
        <v>28943</v>
      </c>
      <c r="D8836" s="368" t="s">
        <v>28944</v>
      </c>
      <c r="E8836" s="367" t="s">
        <v>8327</v>
      </c>
      <c r="F8836" s="367" t="s">
        <v>17906</v>
      </c>
      <c r="G8836" s="367" t="s">
        <v>8655</v>
      </c>
    </row>
    <row r="8837" spans="1:7" ht="22.5">
      <c r="A8837" s="366" t="str">
        <f t="shared" si="137"/>
        <v>SINAPI 89733</v>
      </c>
      <c r="B8837" s="367" t="s">
        <v>8324</v>
      </c>
      <c r="C8837" s="367" t="s">
        <v>28945</v>
      </c>
      <c r="D8837" s="368" t="s">
        <v>28946</v>
      </c>
      <c r="E8837" s="367" t="s">
        <v>8327</v>
      </c>
      <c r="F8837" s="367" t="s">
        <v>9263</v>
      </c>
      <c r="G8837" s="367" t="s">
        <v>11817</v>
      </c>
    </row>
    <row r="8838" spans="1:7" ht="22.5">
      <c r="A8838" s="366" t="str">
        <f t="shared" si="137"/>
        <v>SINAPI 89734</v>
      </c>
      <c r="B8838" s="367" t="s">
        <v>8324</v>
      </c>
      <c r="C8838" s="367" t="s">
        <v>28947</v>
      </c>
      <c r="D8838" s="368" t="s">
        <v>28948</v>
      </c>
      <c r="E8838" s="367" t="s">
        <v>8327</v>
      </c>
      <c r="F8838" s="367" t="s">
        <v>28937</v>
      </c>
      <c r="G8838" s="367" t="s">
        <v>28938</v>
      </c>
    </row>
    <row r="8839" spans="1:7" ht="22.5">
      <c r="A8839" s="366" t="str">
        <f t="shared" ref="A8839:A8902" si="138">CONCATENAR</f>
        <v>SINAPI 89735</v>
      </c>
      <c r="B8839" s="367" t="s">
        <v>8324</v>
      </c>
      <c r="C8839" s="367" t="s">
        <v>28949</v>
      </c>
      <c r="D8839" s="368" t="s">
        <v>28950</v>
      </c>
      <c r="E8839" s="367" t="s">
        <v>8327</v>
      </c>
      <c r="F8839" s="367" t="s">
        <v>10904</v>
      </c>
      <c r="G8839" s="367" t="s">
        <v>28951</v>
      </c>
    </row>
    <row r="8840" spans="1:7" ht="22.5">
      <c r="A8840" s="366" t="str">
        <f t="shared" si="138"/>
        <v>SINAPI 89736</v>
      </c>
      <c r="B8840" s="367" t="s">
        <v>8324</v>
      </c>
      <c r="C8840" s="367" t="s">
        <v>28952</v>
      </c>
      <c r="D8840" s="368" t="s">
        <v>28953</v>
      </c>
      <c r="E8840" s="367" t="s">
        <v>8327</v>
      </c>
      <c r="F8840" s="367" t="s">
        <v>16668</v>
      </c>
      <c r="G8840" s="367" t="s">
        <v>12826</v>
      </c>
    </row>
    <row r="8841" spans="1:7" ht="22.5">
      <c r="A8841" s="366" t="str">
        <f t="shared" si="138"/>
        <v>SINAPI 89737</v>
      </c>
      <c r="B8841" s="367" t="s">
        <v>8324</v>
      </c>
      <c r="C8841" s="367" t="s">
        <v>28954</v>
      </c>
      <c r="D8841" s="368" t="s">
        <v>28955</v>
      </c>
      <c r="E8841" s="367" t="s">
        <v>8327</v>
      </c>
      <c r="F8841" s="367" t="s">
        <v>27869</v>
      </c>
      <c r="G8841" s="367" t="s">
        <v>8909</v>
      </c>
    </row>
    <row r="8842" spans="1:7" ht="22.5">
      <c r="A8842" s="366" t="str">
        <f t="shared" si="138"/>
        <v>SINAPI 89738</v>
      </c>
      <c r="B8842" s="367" t="s">
        <v>8324</v>
      </c>
      <c r="C8842" s="367" t="s">
        <v>28956</v>
      </c>
      <c r="D8842" s="368" t="s">
        <v>28957</v>
      </c>
      <c r="E8842" s="367" t="s">
        <v>8327</v>
      </c>
      <c r="F8842" s="367" t="s">
        <v>25743</v>
      </c>
      <c r="G8842" s="367" t="s">
        <v>11139</v>
      </c>
    </row>
    <row r="8843" spans="1:7" ht="22.5">
      <c r="A8843" s="366" t="str">
        <f t="shared" si="138"/>
        <v>SINAPI 89739</v>
      </c>
      <c r="B8843" s="367" t="s">
        <v>8324</v>
      </c>
      <c r="C8843" s="367" t="s">
        <v>28958</v>
      </c>
      <c r="D8843" s="368" t="s">
        <v>28959</v>
      </c>
      <c r="E8843" s="367" t="s">
        <v>8327</v>
      </c>
      <c r="F8843" s="367" t="s">
        <v>28960</v>
      </c>
      <c r="G8843" s="367" t="s">
        <v>17306</v>
      </c>
    </row>
    <row r="8844" spans="1:7" ht="22.5">
      <c r="A8844" s="366" t="str">
        <f t="shared" si="138"/>
        <v>SINAPI 89740</v>
      </c>
      <c r="B8844" s="367" t="s">
        <v>8324</v>
      </c>
      <c r="C8844" s="367" t="s">
        <v>28961</v>
      </c>
      <c r="D8844" s="368" t="s">
        <v>28962</v>
      </c>
      <c r="E8844" s="367" t="s">
        <v>8327</v>
      </c>
      <c r="F8844" s="367" t="s">
        <v>8796</v>
      </c>
      <c r="G8844" s="367" t="s">
        <v>10231</v>
      </c>
    </row>
    <row r="8845" spans="1:7" ht="22.5">
      <c r="A8845" s="366" t="str">
        <f t="shared" si="138"/>
        <v>SINAPI 89741</v>
      </c>
      <c r="B8845" s="367" t="s">
        <v>8324</v>
      </c>
      <c r="C8845" s="367" t="s">
        <v>28963</v>
      </c>
      <c r="D8845" s="368" t="s">
        <v>28964</v>
      </c>
      <c r="E8845" s="367" t="s">
        <v>8327</v>
      </c>
      <c r="F8845" s="367" t="s">
        <v>12255</v>
      </c>
      <c r="G8845" s="367" t="s">
        <v>8980</v>
      </c>
    </row>
    <row r="8846" spans="1:7" ht="22.5">
      <c r="A8846" s="366" t="str">
        <f t="shared" si="138"/>
        <v>SINAPI 89742</v>
      </c>
      <c r="B8846" s="367" t="s">
        <v>8324</v>
      </c>
      <c r="C8846" s="367" t="s">
        <v>28965</v>
      </c>
      <c r="D8846" s="368" t="s">
        <v>28966</v>
      </c>
      <c r="E8846" s="367" t="s">
        <v>8327</v>
      </c>
      <c r="F8846" s="367" t="s">
        <v>10594</v>
      </c>
      <c r="G8846" s="367" t="s">
        <v>28967</v>
      </c>
    </row>
    <row r="8847" spans="1:7" ht="22.5">
      <c r="A8847" s="366" t="str">
        <f t="shared" si="138"/>
        <v>SINAPI 89743</v>
      </c>
      <c r="B8847" s="367" t="s">
        <v>8324</v>
      </c>
      <c r="C8847" s="367" t="s">
        <v>28968</v>
      </c>
      <c r="D8847" s="368" t="s">
        <v>28969</v>
      </c>
      <c r="E8847" s="367" t="s">
        <v>8327</v>
      </c>
      <c r="F8847" s="367" t="s">
        <v>28970</v>
      </c>
      <c r="G8847" s="367" t="s">
        <v>28971</v>
      </c>
    </row>
    <row r="8848" spans="1:7" ht="22.5">
      <c r="A8848" s="366" t="str">
        <f t="shared" si="138"/>
        <v>SINAPI 89744</v>
      </c>
      <c r="B8848" s="367" t="s">
        <v>8324</v>
      </c>
      <c r="C8848" s="367" t="s">
        <v>28972</v>
      </c>
      <c r="D8848" s="368" t="s">
        <v>28973</v>
      </c>
      <c r="E8848" s="367" t="s">
        <v>8327</v>
      </c>
      <c r="F8848" s="367" t="s">
        <v>26105</v>
      </c>
      <c r="G8848" s="367" t="s">
        <v>26079</v>
      </c>
    </row>
    <row r="8849" spans="1:7" ht="22.5">
      <c r="A8849" s="366" t="str">
        <f t="shared" si="138"/>
        <v>SINAPI 89745</v>
      </c>
      <c r="B8849" s="367" t="s">
        <v>8324</v>
      </c>
      <c r="C8849" s="367" t="s">
        <v>28974</v>
      </c>
      <c r="D8849" s="368" t="s">
        <v>28975</v>
      </c>
      <c r="E8849" s="367" t="s">
        <v>8327</v>
      </c>
      <c r="F8849" s="367" t="s">
        <v>14629</v>
      </c>
      <c r="G8849" s="367" t="s">
        <v>28382</v>
      </c>
    </row>
    <row r="8850" spans="1:7" ht="22.5">
      <c r="A8850" s="366" t="str">
        <f t="shared" si="138"/>
        <v>SINAPI 89746</v>
      </c>
      <c r="B8850" s="367" t="s">
        <v>8324</v>
      </c>
      <c r="C8850" s="367" t="s">
        <v>28976</v>
      </c>
      <c r="D8850" s="368" t="s">
        <v>28977</v>
      </c>
      <c r="E8850" s="367" t="s">
        <v>8327</v>
      </c>
      <c r="F8850" s="367" t="s">
        <v>27487</v>
      </c>
      <c r="G8850" s="367" t="s">
        <v>11327</v>
      </c>
    </row>
    <row r="8851" spans="1:7" ht="22.5">
      <c r="A8851" s="366" t="str">
        <f t="shared" si="138"/>
        <v>SINAPI 89747</v>
      </c>
      <c r="B8851" s="367" t="s">
        <v>8324</v>
      </c>
      <c r="C8851" s="367" t="s">
        <v>28978</v>
      </c>
      <c r="D8851" s="368" t="s">
        <v>28979</v>
      </c>
      <c r="E8851" s="367" t="s">
        <v>8327</v>
      </c>
      <c r="F8851" s="367" t="s">
        <v>8992</v>
      </c>
      <c r="G8851" s="367" t="s">
        <v>28980</v>
      </c>
    </row>
    <row r="8852" spans="1:7" ht="22.5">
      <c r="A8852" s="366" t="str">
        <f t="shared" si="138"/>
        <v>SINAPI 89748</v>
      </c>
      <c r="B8852" s="367" t="s">
        <v>8324</v>
      </c>
      <c r="C8852" s="367" t="s">
        <v>28981</v>
      </c>
      <c r="D8852" s="368" t="s">
        <v>28982</v>
      </c>
      <c r="E8852" s="367" t="s">
        <v>8327</v>
      </c>
      <c r="F8852" s="367" t="s">
        <v>28829</v>
      </c>
      <c r="G8852" s="367" t="s">
        <v>21444</v>
      </c>
    </row>
    <row r="8853" spans="1:7" ht="22.5">
      <c r="A8853" s="366" t="str">
        <f t="shared" si="138"/>
        <v>SINAPI 89749</v>
      </c>
      <c r="B8853" s="367" t="s">
        <v>8324</v>
      </c>
      <c r="C8853" s="367" t="s">
        <v>28983</v>
      </c>
      <c r="D8853" s="368" t="s">
        <v>28984</v>
      </c>
      <c r="E8853" s="367" t="s">
        <v>8327</v>
      </c>
      <c r="F8853" s="367" t="s">
        <v>25743</v>
      </c>
      <c r="G8853" s="367" t="s">
        <v>11139</v>
      </c>
    </row>
    <row r="8854" spans="1:7" ht="22.5">
      <c r="A8854" s="366" t="str">
        <f t="shared" si="138"/>
        <v>SINAPI 89750</v>
      </c>
      <c r="B8854" s="367" t="s">
        <v>8324</v>
      </c>
      <c r="C8854" s="367" t="s">
        <v>28985</v>
      </c>
      <c r="D8854" s="368" t="s">
        <v>28986</v>
      </c>
      <c r="E8854" s="367" t="s">
        <v>8327</v>
      </c>
      <c r="F8854" s="367" t="s">
        <v>27502</v>
      </c>
      <c r="G8854" s="367" t="s">
        <v>9222</v>
      </c>
    </row>
    <row r="8855" spans="1:7" ht="22.5">
      <c r="A8855" s="366" t="str">
        <f t="shared" si="138"/>
        <v>SINAPI 89751</v>
      </c>
      <c r="B8855" s="367" t="s">
        <v>8324</v>
      </c>
      <c r="C8855" s="367" t="s">
        <v>28987</v>
      </c>
      <c r="D8855" s="368" t="s">
        <v>28988</v>
      </c>
      <c r="E8855" s="367" t="s">
        <v>8327</v>
      </c>
      <c r="F8855" s="367" t="s">
        <v>9856</v>
      </c>
      <c r="G8855" s="367" t="s">
        <v>11566</v>
      </c>
    </row>
    <row r="8856" spans="1:7" ht="22.5">
      <c r="A8856" s="366" t="str">
        <f t="shared" si="138"/>
        <v>SINAPI 89752</v>
      </c>
      <c r="B8856" s="367" t="s">
        <v>8324</v>
      </c>
      <c r="C8856" s="367" t="s">
        <v>28989</v>
      </c>
      <c r="D8856" s="368" t="s">
        <v>28990</v>
      </c>
      <c r="E8856" s="367" t="s">
        <v>8327</v>
      </c>
      <c r="F8856" s="367" t="s">
        <v>11552</v>
      </c>
      <c r="G8856" s="367" t="s">
        <v>8860</v>
      </c>
    </row>
    <row r="8857" spans="1:7" ht="22.5">
      <c r="A8857" s="366" t="str">
        <f t="shared" si="138"/>
        <v>SINAPI 89753</v>
      </c>
      <c r="B8857" s="367" t="s">
        <v>8324</v>
      </c>
      <c r="C8857" s="367" t="s">
        <v>28991</v>
      </c>
      <c r="D8857" s="368" t="s">
        <v>28992</v>
      </c>
      <c r="E8857" s="367" t="s">
        <v>8327</v>
      </c>
      <c r="F8857" s="367" t="s">
        <v>8978</v>
      </c>
      <c r="G8857" s="367" t="s">
        <v>25620</v>
      </c>
    </row>
    <row r="8858" spans="1:7" ht="22.5">
      <c r="A8858" s="366" t="str">
        <f t="shared" si="138"/>
        <v>SINAPI 89754</v>
      </c>
      <c r="B8858" s="367" t="s">
        <v>8324</v>
      </c>
      <c r="C8858" s="367" t="s">
        <v>28993</v>
      </c>
      <c r="D8858" s="368" t="s">
        <v>28994</v>
      </c>
      <c r="E8858" s="367" t="s">
        <v>8327</v>
      </c>
      <c r="F8858" s="367" t="s">
        <v>12451</v>
      </c>
      <c r="G8858" s="367" t="s">
        <v>12858</v>
      </c>
    </row>
    <row r="8859" spans="1:7" ht="22.5">
      <c r="A8859" s="366" t="str">
        <f t="shared" si="138"/>
        <v>SINAPI 89755</v>
      </c>
      <c r="B8859" s="367" t="s">
        <v>8324</v>
      </c>
      <c r="C8859" s="367" t="s">
        <v>28995</v>
      </c>
      <c r="D8859" s="368" t="s">
        <v>28996</v>
      </c>
      <c r="E8859" s="367" t="s">
        <v>8327</v>
      </c>
      <c r="F8859" s="367" t="s">
        <v>23863</v>
      </c>
      <c r="G8859" s="367" t="s">
        <v>28209</v>
      </c>
    </row>
    <row r="8860" spans="1:7" ht="22.5">
      <c r="A8860" s="366" t="str">
        <f t="shared" si="138"/>
        <v>SINAPI 89756</v>
      </c>
      <c r="B8860" s="367" t="s">
        <v>8324</v>
      </c>
      <c r="C8860" s="367" t="s">
        <v>28997</v>
      </c>
      <c r="D8860" s="368" t="s">
        <v>28998</v>
      </c>
      <c r="E8860" s="367" t="s">
        <v>8327</v>
      </c>
      <c r="F8860" s="367" t="s">
        <v>9208</v>
      </c>
      <c r="G8860" s="367" t="s">
        <v>28999</v>
      </c>
    </row>
    <row r="8861" spans="1:7" ht="22.5">
      <c r="A8861" s="366" t="str">
        <f t="shared" si="138"/>
        <v>SINAPI 89757</v>
      </c>
      <c r="B8861" s="367" t="s">
        <v>8324</v>
      </c>
      <c r="C8861" s="367" t="s">
        <v>29000</v>
      </c>
      <c r="D8861" s="368" t="s">
        <v>29001</v>
      </c>
      <c r="E8861" s="367" t="s">
        <v>8327</v>
      </c>
      <c r="F8861" s="367" t="s">
        <v>11434</v>
      </c>
      <c r="G8861" s="367" t="s">
        <v>20982</v>
      </c>
    </row>
    <row r="8862" spans="1:7" ht="22.5">
      <c r="A8862" s="366" t="str">
        <f t="shared" si="138"/>
        <v>SINAPI 89758</v>
      </c>
      <c r="B8862" s="367" t="s">
        <v>8324</v>
      </c>
      <c r="C8862" s="367" t="s">
        <v>29002</v>
      </c>
      <c r="D8862" s="368" t="s">
        <v>29003</v>
      </c>
      <c r="E8862" s="367" t="s">
        <v>8327</v>
      </c>
      <c r="F8862" s="367" t="s">
        <v>29004</v>
      </c>
      <c r="G8862" s="367" t="s">
        <v>9846</v>
      </c>
    </row>
    <row r="8863" spans="1:7" ht="22.5">
      <c r="A8863" s="366" t="str">
        <f t="shared" si="138"/>
        <v>SINAPI 89759</v>
      </c>
      <c r="B8863" s="367" t="s">
        <v>8324</v>
      </c>
      <c r="C8863" s="367" t="s">
        <v>29005</v>
      </c>
      <c r="D8863" s="368" t="s">
        <v>29006</v>
      </c>
      <c r="E8863" s="367" t="s">
        <v>8327</v>
      </c>
      <c r="F8863" s="367" t="s">
        <v>24759</v>
      </c>
      <c r="G8863" s="367" t="s">
        <v>9918</v>
      </c>
    </row>
    <row r="8864" spans="1:7" ht="22.5">
      <c r="A8864" s="366" t="str">
        <f t="shared" si="138"/>
        <v>SINAPI 89760</v>
      </c>
      <c r="B8864" s="367" t="s">
        <v>8324</v>
      </c>
      <c r="C8864" s="367" t="s">
        <v>29007</v>
      </c>
      <c r="D8864" s="368" t="s">
        <v>29008</v>
      </c>
      <c r="E8864" s="367" t="s">
        <v>8327</v>
      </c>
      <c r="F8864" s="367" t="s">
        <v>11600</v>
      </c>
      <c r="G8864" s="367" t="s">
        <v>9929</v>
      </c>
    </row>
    <row r="8865" spans="1:7" ht="22.5">
      <c r="A8865" s="366" t="str">
        <f t="shared" si="138"/>
        <v>SINAPI 89761</v>
      </c>
      <c r="B8865" s="367" t="s">
        <v>8324</v>
      </c>
      <c r="C8865" s="367" t="s">
        <v>29009</v>
      </c>
      <c r="D8865" s="368" t="s">
        <v>29010</v>
      </c>
      <c r="E8865" s="367" t="s">
        <v>8327</v>
      </c>
      <c r="F8865" s="367" t="s">
        <v>13570</v>
      </c>
      <c r="G8865" s="367" t="s">
        <v>14488</v>
      </c>
    </row>
    <row r="8866" spans="1:7" ht="22.5">
      <c r="A8866" s="366" t="str">
        <f t="shared" si="138"/>
        <v>SINAPI 89762</v>
      </c>
      <c r="B8866" s="367" t="s">
        <v>8324</v>
      </c>
      <c r="C8866" s="367" t="s">
        <v>29011</v>
      </c>
      <c r="D8866" s="368" t="s">
        <v>29012</v>
      </c>
      <c r="E8866" s="367" t="s">
        <v>8327</v>
      </c>
      <c r="F8866" s="367" t="s">
        <v>16839</v>
      </c>
      <c r="G8866" s="367" t="s">
        <v>29013</v>
      </c>
    </row>
    <row r="8867" spans="1:7" ht="22.5">
      <c r="A8867" s="366" t="str">
        <f t="shared" si="138"/>
        <v>SINAPI 89763</v>
      </c>
      <c r="B8867" s="367" t="s">
        <v>8324</v>
      </c>
      <c r="C8867" s="367" t="s">
        <v>29014</v>
      </c>
      <c r="D8867" s="368" t="s">
        <v>29015</v>
      </c>
      <c r="E8867" s="367" t="s">
        <v>8327</v>
      </c>
      <c r="F8867" s="367" t="s">
        <v>29016</v>
      </c>
      <c r="G8867" s="367" t="s">
        <v>29017</v>
      </c>
    </row>
    <row r="8868" spans="1:7" ht="22.5">
      <c r="A8868" s="366" t="str">
        <f t="shared" si="138"/>
        <v>SINAPI 89764</v>
      </c>
      <c r="B8868" s="367" t="s">
        <v>8324</v>
      </c>
      <c r="C8868" s="367" t="s">
        <v>29018</v>
      </c>
      <c r="D8868" s="368" t="s">
        <v>29019</v>
      </c>
      <c r="E8868" s="367" t="s">
        <v>8327</v>
      </c>
      <c r="F8868" s="367" t="s">
        <v>29020</v>
      </c>
      <c r="G8868" s="367" t="s">
        <v>29021</v>
      </c>
    </row>
    <row r="8869" spans="1:7" ht="22.5">
      <c r="A8869" s="366" t="str">
        <f t="shared" si="138"/>
        <v>SINAPI 89765</v>
      </c>
      <c r="B8869" s="367" t="s">
        <v>8324</v>
      </c>
      <c r="C8869" s="367" t="s">
        <v>29022</v>
      </c>
      <c r="D8869" s="368" t="s">
        <v>29023</v>
      </c>
      <c r="E8869" s="367" t="s">
        <v>8327</v>
      </c>
      <c r="F8869" s="367" t="s">
        <v>11149</v>
      </c>
      <c r="G8869" s="367" t="s">
        <v>11162</v>
      </c>
    </row>
    <row r="8870" spans="1:7" ht="22.5">
      <c r="A8870" s="366" t="str">
        <f t="shared" si="138"/>
        <v>SINAPI 89766</v>
      </c>
      <c r="B8870" s="367" t="s">
        <v>8324</v>
      </c>
      <c r="C8870" s="367" t="s">
        <v>29024</v>
      </c>
      <c r="D8870" s="368" t="s">
        <v>29025</v>
      </c>
      <c r="E8870" s="367" t="s">
        <v>8327</v>
      </c>
      <c r="F8870" s="367" t="s">
        <v>17919</v>
      </c>
      <c r="G8870" s="367" t="s">
        <v>8511</v>
      </c>
    </row>
    <row r="8871" spans="1:7" ht="22.5">
      <c r="A8871" s="366" t="str">
        <f t="shared" si="138"/>
        <v>SINAPI 89767</v>
      </c>
      <c r="B8871" s="367" t="s">
        <v>8324</v>
      </c>
      <c r="C8871" s="367" t="s">
        <v>29026</v>
      </c>
      <c r="D8871" s="368" t="s">
        <v>29027</v>
      </c>
      <c r="E8871" s="367" t="s">
        <v>8327</v>
      </c>
      <c r="F8871" s="367" t="s">
        <v>17919</v>
      </c>
      <c r="G8871" s="367" t="s">
        <v>8511</v>
      </c>
    </row>
    <row r="8872" spans="1:7" ht="22.5">
      <c r="A8872" s="366" t="str">
        <f t="shared" si="138"/>
        <v>SINAPI 89768</v>
      </c>
      <c r="B8872" s="367" t="s">
        <v>8324</v>
      </c>
      <c r="C8872" s="367" t="s">
        <v>29028</v>
      </c>
      <c r="D8872" s="368" t="s">
        <v>29029</v>
      </c>
      <c r="E8872" s="367" t="s">
        <v>8327</v>
      </c>
      <c r="F8872" s="367" t="s">
        <v>29030</v>
      </c>
      <c r="G8872" s="367" t="s">
        <v>14421</v>
      </c>
    </row>
    <row r="8873" spans="1:7" ht="22.5">
      <c r="A8873" s="366" t="str">
        <f t="shared" si="138"/>
        <v>SINAPI 89769</v>
      </c>
      <c r="B8873" s="367" t="s">
        <v>8324</v>
      </c>
      <c r="C8873" s="367" t="s">
        <v>29031</v>
      </c>
      <c r="D8873" s="368" t="s">
        <v>29032</v>
      </c>
      <c r="E8873" s="367" t="s">
        <v>8327</v>
      </c>
      <c r="F8873" s="367" t="s">
        <v>26348</v>
      </c>
      <c r="G8873" s="367" t="s">
        <v>9751</v>
      </c>
    </row>
    <row r="8874" spans="1:7">
      <c r="A8874" s="366" t="str">
        <f t="shared" si="138"/>
        <v>SINAPI 89772</v>
      </c>
      <c r="B8874" s="367" t="s">
        <v>8324</v>
      </c>
      <c r="C8874" s="367" t="s">
        <v>29033</v>
      </c>
      <c r="D8874" s="368" t="s">
        <v>29034</v>
      </c>
      <c r="E8874" s="367" t="s">
        <v>8523</v>
      </c>
      <c r="F8874" s="367" t="s">
        <v>29035</v>
      </c>
      <c r="G8874" s="367" t="s">
        <v>17499</v>
      </c>
    </row>
    <row r="8875" spans="1:7" ht="22.5">
      <c r="A8875" s="366" t="str">
        <f t="shared" si="138"/>
        <v>SINAPI 89774</v>
      </c>
      <c r="B8875" s="367" t="s">
        <v>8324</v>
      </c>
      <c r="C8875" s="367" t="s">
        <v>29036</v>
      </c>
      <c r="D8875" s="368" t="s">
        <v>29037</v>
      </c>
      <c r="E8875" s="367" t="s">
        <v>8327</v>
      </c>
      <c r="F8875" s="367" t="s">
        <v>28655</v>
      </c>
      <c r="G8875" s="367" t="s">
        <v>8980</v>
      </c>
    </row>
    <row r="8876" spans="1:7" ht="22.5">
      <c r="A8876" s="366" t="str">
        <f t="shared" si="138"/>
        <v>SINAPI 89776</v>
      </c>
      <c r="B8876" s="367" t="s">
        <v>8324</v>
      </c>
      <c r="C8876" s="367" t="s">
        <v>29038</v>
      </c>
      <c r="D8876" s="368" t="s">
        <v>29039</v>
      </c>
      <c r="E8876" s="367" t="s">
        <v>8327</v>
      </c>
      <c r="F8876" s="367" t="s">
        <v>12767</v>
      </c>
      <c r="G8876" s="367" t="s">
        <v>15663</v>
      </c>
    </row>
    <row r="8877" spans="1:7" ht="22.5">
      <c r="A8877" s="366" t="str">
        <f t="shared" si="138"/>
        <v>SINAPI 89777</v>
      </c>
      <c r="B8877" s="367" t="s">
        <v>8324</v>
      </c>
      <c r="C8877" s="367" t="s">
        <v>29040</v>
      </c>
      <c r="D8877" s="368" t="s">
        <v>29041</v>
      </c>
      <c r="E8877" s="367" t="s">
        <v>8327</v>
      </c>
      <c r="F8877" s="367" t="s">
        <v>17255</v>
      </c>
      <c r="G8877" s="367" t="s">
        <v>13316</v>
      </c>
    </row>
    <row r="8878" spans="1:7" ht="22.5">
      <c r="A8878" s="366" t="str">
        <f t="shared" si="138"/>
        <v>SINAPI 89778</v>
      </c>
      <c r="B8878" s="367" t="s">
        <v>8324</v>
      </c>
      <c r="C8878" s="367" t="s">
        <v>29042</v>
      </c>
      <c r="D8878" s="368" t="s">
        <v>29043</v>
      </c>
      <c r="E8878" s="367" t="s">
        <v>8327</v>
      </c>
      <c r="F8878" s="367" t="s">
        <v>17401</v>
      </c>
      <c r="G8878" s="367" t="s">
        <v>9867</v>
      </c>
    </row>
    <row r="8879" spans="1:7" ht="22.5">
      <c r="A8879" s="366" t="str">
        <f t="shared" si="138"/>
        <v>SINAPI 89779</v>
      </c>
      <c r="B8879" s="367" t="s">
        <v>8324</v>
      </c>
      <c r="C8879" s="367" t="s">
        <v>29044</v>
      </c>
      <c r="D8879" s="368" t="s">
        <v>29045</v>
      </c>
      <c r="E8879" s="367" t="s">
        <v>8327</v>
      </c>
      <c r="F8879" s="367" t="s">
        <v>11334</v>
      </c>
      <c r="G8879" s="367" t="s">
        <v>22795</v>
      </c>
    </row>
    <row r="8880" spans="1:7" ht="22.5">
      <c r="A8880" s="366" t="str">
        <f t="shared" si="138"/>
        <v>SINAPI 89780</v>
      </c>
      <c r="B8880" s="367" t="s">
        <v>8324</v>
      </c>
      <c r="C8880" s="367" t="s">
        <v>29046</v>
      </c>
      <c r="D8880" s="368" t="s">
        <v>29047</v>
      </c>
      <c r="E8880" s="367" t="s">
        <v>8327</v>
      </c>
      <c r="F8880" s="367" t="s">
        <v>17255</v>
      </c>
      <c r="G8880" s="367" t="s">
        <v>13316</v>
      </c>
    </row>
    <row r="8881" spans="1:7" ht="22.5">
      <c r="A8881" s="366" t="str">
        <f t="shared" si="138"/>
        <v>SINAPI 89781</v>
      </c>
      <c r="B8881" s="367" t="s">
        <v>8324</v>
      </c>
      <c r="C8881" s="367" t="s">
        <v>29048</v>
      </c>
      <c r="D8881" s="368" t="s">
        <v>29049</v>
      </c>
      <c r="E8881" s="367" t="s">
        <v>8327</v>
      </c>
      <c r="F8881" s="367" t="s">
        <v>29050</v>
      </c>
      <c r="G8881" s="367" t="s">
        <v>26086</v>
      </c>
    </row>
    <row r="8882" spans="1:7" ht="22.5">
      <c r="A8882" s="366" t="str">
        <f t="shared" si="138"/>
        <v>SINAPI 89782</v>
      </c>
      <c r="B8882" s="367" t="s">
        <v>8324</v>
      </c>
      <c r="C8882" s="367" t="s">
        <v>29051</v>
      </c>
      <c r="D8882" s="368" t="s">
        <v>29052</v>
      </c>
      <c r="E8882" s="367" t="s">
        <v>8327</v>
      </c>
      <c r="F8882" s="367" t="s">
        <v>22815</v>
      </c>
      <c r="G8882" s="367" t="s">
        <v>24700</v>
      </c>
    </row>
    <row r="8883" spans="1:7" ht="22.5">
      <c r="A8883" s="366" t="str">
        <f t="shared" si="138"/>
        <v>SINAPI 89783</v>
      </c>
      <c r="B8883" s="367" t="s">
        <v>8324</v>
      </c>
      <c r="C8883" s="367" t="s">
        <v>29053</v>
      </c>
      <c r="D8883" s="368" t="s">
        <v>29054</v>
      </c>
      <c r="E8883" s="367" t="s">
        <v>8327</v>
      </c>
      <c r="F8883" s="367" t="s">
        <v>16331</v>
      </c>
      <c r="G8883" s="367" t="s">
        <v>14170</v>
      </c>
    </row>
    <row r="8884" spans="1:7" ht="22.5">
      <c r="A8884" s="366" t="str">
        <f t="shared" si="138"/>
        <v>SINAPI 89784</v>
      </c>
      <c r="B8884" s="367" t="s">
        <v>8324</v>
      </c>
      <c r="C8884" s="367" t="s">
        <v>29055</v>
      </c>
      <c r="D8884" s="368" t="s">
        <v>29056</v>
      </c>
      <c r="E8884" s="367" t="s">
        <v>8327</v>
      </c>
      <c r="F8884" s="367" t="s">
        <v>16777</v>
      </c>
      <c r="G8884" s="367" t="s">
        <v>13270</v>
      </c>
    </row>
    <row r="8885" spans="1:7" ht="22.5">
      <c r="A8885" s="366" t="str">
        <f t="shared" si="138"/>
        <v>SINAPI 89785</v>
      </c>
      <c r="B8885" s="367" t="s">
        <v>8324</v>
      </c>
      <c r="C8885" s="367" t="s">
        <v>29057</v>
      </c>
      <c r="D8885" s="368" t="s">
        <v>29058</v>
      </c>
      <c r="E8885" s="367" t="s">
        <v>8327</v>
      </c>
      <c r="F8885" s="367" t="s">
        <v>16424</v>
      </c>
      <c r="G8885" s="367" t="s">
        <v>29059</v>
      </c>
    </row>
    <row r="8886" spans="1:7" ht="22.5">
      <c r="A8886" s="366" t="str">
        <f t="shared" si="138"/>
        <v>SINAPI 89786</v>
      </c>
      <c r="B8886" s="367" t="s">
        <v>8324</v>
      </c>
      <c r="C8886" s="367" t="s">
        <v>29060</v>
      </c>
      <c r="D8886" s="368" t="s">
        <v>29061</v>
      </c>
      <c r="E8886" s="367" t="s">
        <v>8327</v>
      </c>
      <c r="F8886" s="367" t="s">
        <v>29062</v>
      </c>
      <c r="G8886" s="367" t="s">
        <v>14574</v>
      </c>
    </row>
    <row r="8887" spans="1:7" ht="22.5">
      <c r="A8887" s="366" t="str">
        <f t="shared" si="138"/>
        <v>SINAPI 89787</v>
      </c>
      <c r="B8887" s="367" t="s">
        <v>8324</v>
      </c>
      <c r="C8887" s="367" t="s">
        <v>29063</v>
      </c>
      <c r="D8887" s="368" t="s">
        <v>29064</v>
      </c>
      <c r="E8887" s="367" t="s">
        <v>8327</v>
      </c>
      <c r="F8887" s="367" t="s">
        <v>29050</v>
      </c>
      <c r="G8887" s="367" t="s">
        <v>26086</v>
      </c>
    </row>
    <row r="8888" spans="1:7" ht="22.5">
      <c r="A8888" s="366" t="str">
        <f t="shared" si="138"/>
        <v>SINAPI 89788</v>
      </c>
      <c r="B8888" s="367" t="s">
        <v>8324</v>
      </c>
      <c r="C8888" s="367" t="s">
        <v>29065</v>
      </c>
      <c r="D8888" s="368" t="s">
        <v>29066</v>
      </c>
      <c r="E8888" s="367" t="s">
        <v>8327</v>
      </c>
      <c r="F8888" s="367" t="s">
        <v>17884</v>
      </c>
      <c r="G8888" s="367" t="s">
        <v>15691</v>
      </c>
    </row>
    <row r="8889" spans="1:7" ht="22.5">
      <c r="A8889" s="366" t="str">
        <f t="shared" si="138"/>
        <v>SINAPI 89789</v>
      </c>
      <c r="B8889" s="367" t="s">
        <v>8324</v>
      </c>
      <c r="C8889" s="367" t="s">
        <v>29067</v>
      </c>
      <c r="D8889" s="368" t="s">
        <v>29068</v>
      </c>
      <c r="E8889" s="367" t="s">
        <v>8327</v>
      </c>
      <c r="F8889" s="367" t="s">
        <v>29069</v>
      </c>
      <c r="G8889" s="367" t="s">
        <v>17991</v>
      </c>
    </row>
    <row r="8890" spans="1:7" ht="22.5">
      <c r="A8890" s="366" t="str">
        <f t="shared" si="138"/>
        <v>SINAPI 89790</v>
      </c>
      <c r="B8890" s="367" t="s">
        <v>8324</v>
      </c>
      <c r="C8890" s="367" t="s">
        <v>29070</v>
      </c>
      <c r="D8890" s="368" t="s">
        <v>29071</v>
      </c>
      <c r="E8890" s="367" t="s">
        <v>8327</v>
      </c>
      <c r="F8890" s="367" t="s">
        <v>29072</v>
      </c>
      <c r="G8890" s="367" t="s">
        <v>13491</v>
      </c>
    </row>
    <row r="8891" spans="1:7" ht="22.5">
      <c r="A8891" s="366" t="str">
        <f t="shared" si="138"/>
        <v>SINAPI 89791</v>
      </c>
      <c r="B8891" s="367" t="s">
        <v>8324</v>
      </c>
      <c r="C8891" s="367" t="s">
        <v>29073</v>
      </c>
      <c r="D8891" s="368" t="s">
        <v>29074</v>
      </c>
      <c r="E8891" s="367" t="s">
        <v>8327</v>
      </c>
      <c r="F8891" s="367" t="s">
        <v>29075</v>
      </c>
      <c r="G8891" s="367" t="s">
        <v>29076</v>
      </c>
    </row>
    <row r="8892" spans="1:7" ht="22.5">
      <c r="A8892" s="366" t="str">
        <f t="shared" si="138"/>
        <v>SINAPI 89792</v>
      </c>
      <c r="B8892" s="367" t="s">
        <v>8324</v>
      </c>
      <c r="C8892" s="367" t="s">
        <v>29077</v>
      </c>
      <c r="D8892" s="368" t="s">
        <v>29078</v>
      </c>
      <c r="E8892" s="367" t="s">
        <v>8327</v>
      </c>
      <c r="F8892" s="367" t="s">
        <v>29079</v>
      </c>
      <c r="G8892" s="367" t="s">
        <v>29080</v>
      </c>
    </row>
    <row r="8893" spans="1:7" ht="22.5">
      <c r="A8893" s="366" t="str">
        <f t="shared" si="138"/>
        <v>SINAPI 89793</v>
      </c>
      <c r="B8893" s="367" t="s">
        <v>8324</v>
      </c>
      <c r="C8893" s="367" t="s">
        <v>29081</v>
      </c>
      <c r="D8893" s="368" t="s">
        <v>29082</v>
      </c>
      <c r="E8893" s="367" t="s">
        <v>8327</v>
      </c>
      <c r="F8893" s="367" t="s">
        <v>29083</v>
      </c>
      <c r="G8893" s="367" t="s">
        <v>29084</v>
      </c>
    </row>
    <row r="8894" spans="1:7">
      <c r="A8894" s="366" t="str">
        <f t="shared" si="138"/>
        <v>SINAPI 89794</v>
      </c>
      <c r="B8894" s="367" t="s">
        <v>8324</v>
      </c>
      <c r="C8894" s="367" t="s">
        <v>29085</v>
      </c>
      <c r="D8894" s="368" t="s">
        <v>29086</v>
      </c>
      <c r="E8894" s="367" t="s">
        <v>8327</v>
      </c>
      <c r="F8894" s="367" t="s">
        <v>12691</v>
      </c>
      <c r="G8894" s="367" t="s">
        <v>24863</v>
      </c>
    </row>
    <row r="8895" spans="1:7" ht="22.5">
      <c r="A8895" s="366" t="str">
        <f t="shared" si="138"/>
        <v>SINAPI 89795</v>
      </c>
      <c r="B8895" s="367" t="s">
        <v>8324</v>
      </c>
      <c r="C8895" s="367" t="s">
        <v>29087</v>
      </c>
      <c r="D8895" s="368" t="s">
        <v>29088</v>
      </c>
      <c r="E8895" s="367" t="s">
        <v>8327</v>
      </c>
      <c r="F8895" s="367" t="s">
        <v>13387</v>
      </c>
      <c r="G8895" s="367" t="s">
        <v>29089</v>
      </c>
    </row>
    <row r="8896" spans="1:7" ht="22.5">
      <c r="A8896" s="366" t="str">
        <f t="shared" si="138"/>
        <v>SINAPI 89796</v>
      </c>
      <c r="B8896" s="367" t="s">
        <v>8324</v>
      </c>
      <c r="C8896" s="367" t="s">
        <v>29090</v>
      </c>
      <c r="D8896" s="368" t="s">
        <v>29091</v>
      </c>
      <c r="E8896" s="367" t="s">
        <v>8327</v>
      </c>
      <c r="F8896" s="367" t="s">
        <v>11958</v>
      </c>
      <c r="G8896" s="367" t="s">
        <v>21308</v>
      </c>
    </row>
    <row r="8897" spans="1:7" ht="22.5">
      <c r="A8897" s="366" t="str">
        <f t="shared" si="138"/>
        <v>SINAPI 89797</v>
      </c>
      <c r="B8897" s="367" t="s">
        <v>8324</v>
      </c>
      <c r="C8897" s="367" t="s">
        <v>29092</v>
      </c>
      <c r="D8897" s="368" t="s">
        <v>29093</v>
      </c>
      <c r="E8897" s="367" t="s">
        <v>8327</v>
      </c>
      <c r="F8897" s="367" t="s">
        <v>14035</v>
      </c>
      <c r="G8897" s="367" t="s">
        <v>26488</v>
      </c>
    </row>
    <row r="8898" spans="1:7" ht="22.5">
      <c r="A8898" s="366" t="str">
        <f t="shared" si="138"/>
        <v>SINAPI 89801</v>
      </c>
      <c r="B8898" s="367" t="s">
        <v>8324</v>
      </c>
      <c r="C8898" s="367" t="s">
        <v>29094</v>
      </c>
      <c r="D8898" s="368" t="s">
        <v>29095</v>
      </c>
      <c r="E8898" s="367" t="s">
        <v>8327</v>
      </c>
      <c r="F8898" s="367" t="s">
        <v>14959</v>
      </c>
      <c r="G8898" s="367" t="s">
        <v>13670</v>
      </c>
    </row>
    <row r="8899" spans="1:7" ht="22.5">
      <c r="A8899" s="366" t="str">
        <f t="shared" si="138"/>
        <v>SINAPI 89802</v>
      </c>
      <c r="B8899" s="367" t="s">
        <v>8324</v>
      </c>
      <c r="C8899" s="367" t="s">
        <v>29096</v>
      </c>
      <c r="D8899" s="368" t="s">
        <v>29097</v>
      </c>
      <c r="E8899" s="367" t="s">
        <v>8327</v>
      </c>
      <c r="F8899" s="367" t="s">
        <v>29098</v>
      </c>
      <c r="G8899" s="367" t="s">
        <v>10736</v>
      </c>
    </row>
    <row r="8900" spans="1:7" ht="22.5">
      <c r="A8900" s="366" t="str">
        <f t="shared" si="138"/>
        <v>SINAPI 89803</v>
      </c>
      <c r="B8900" s="367" t="s">
        <v>8324</v>
      </c>
      <c r="C8900" s="367" t="s">
        <v>29099</v>
      </c>
      <c r="D8900" s="368" t="s">
        <v>29100</v>
      </c>
      <c r="E8900" s="367" t="s">
        <v>8327</v>
      </c>
      <c r="F8900" s="367" t="s">
        <v>26015</v>
      </c>
      <c r="G8900" s="367" t="s">
        <v>11450</v>
      </c>
    </row>
    <row r="8901" spans="1:7" ht="22.5">
      <c r="A8901" s="366" t="str">
        <f t="shared" si="138"/>
        <v>SINAPI 89804</v>
      </c>
      <c r="B8901" s="367" t="s">
        <v>8324</v>
      </c>
      <c r="C8901" s="367" t="s">
        <v>29101</v>
      </c>
      <c r="D8901" s="368" t="s">
        <v>29102</v>
      </c>
      <c r="E8901" s="367" t="s">
        <v>8327</v>
      </c>
      <c r="F8901" s="367" t="s">
        <v>10455</v>
      </c>
      <c r="G8901" s="367" t="s">
        <v>16273</v>
      </c>
    </row>
    <row r="8902" spans="1:7" ht="22.5">
      <c r="A8902" s="366" t="str">
        <f t="shared" si="138"/>
        <v>SINAPI 89805</v>
      </c>
      <c r="B8902" s="367" t="s">
        <v>8324</v>
      </c>
      <c r="C8902" s="367" t="s">
        <v>29103</v>
      </c>
      <c r="D8902" s="368" t="s">
        <v>29104</v>
      </c>
      <c r="E8902" s="367" t="s">
        <v>8327</v>
      </c>
      <c r="F8902" s="367" t="s">
        <v>13346</v>
      </c>
      <c r="G8902" s="367" t="s">
        <v>14242</v>
      </c>
    </row>
    <row r="8903" spans="1:7" ht="22.5">
      <c r="A8903" s="366" t="str">
        <f t="shared" ref="A8903:A8966" si="139">CONCATENAR</f>
        <v>SINAPI 89806</v>
      </c>
      <c r="B8903" s="367" t="s">
        <v>8324</v>
      </c>
      <c r="C8903" s="367" t="s">
        <v>29105</v>
      </c>
      <c r="D8903" s="368" t="s">
        <v>29106</v>
      </c>
      <c r="E8903" s="367" t="s">
        <v>8327</v>
      </c>
      <c r="F8903" s="367" t="s">
        <v>15631</v>
      </c>
      <c r="G8903" s="367" t="s">
        <v>28331</v>
      </c>
    </row>
    <row r="8904" spans="1:7" ht="22.5">
      <c r="A8904" s="366" t="str">
        <f t="shared" si="139"/>
        <v>SINAPI 89807</v>
      </c>
      <c r="B8904" s="367" t="s">
        <v>8324</v>
      </c>
      <c r="C8904" s="367" t="s">
        <v>29107</v>
      </c>
      <c r="D8904" s="368" t="s">
        <v>29108</v>
      </c>
      <c r="E8904" s="367" t="s">
        <v>8327</v>
      </c>
      <c r="F8904" s="367" t="s">
        <v>29109</v>
      </c>
      <c r="G8904" s="367" t="s">
        <v>29110</v>
      </c>
    </row>
    <row r="8905" spans="1:7" ht="22.5">
      <c r="A8905" s="366" t="str">
        <f t="shared" si="139"/>
        <v>SINAPI 89808</v>
      </c>
      <c r="B8905" s="367" t="s">
        <v>8324</v>
      </c>
      <c r="C8905" s="367" t="s">
        <v>29111</v>
      </c>
      <c r="D8905" s="368" t="s">
        <v>29112</v>
      </c>
      <c r="E8905" s="367" t="s">
        <v>8327</v>
      </c>
      <c r="F8905" s="367" t="s">
        <v>29113</v>
      </c>
      <c r="G8905" s="367" t="s">
        <v>29114</v>
      </c>
    </row>
    <row r="8906" spans="1:7" ht="22.5">
      <c r="A8906" s="366" t="str">
        <f t="shared" si="139"/>
        <v>SINAPI 89809</v>
      </c>
      <c r="B8906" s="367" t="s">
        <v>8324</v>
      </c>
      <c r="C8906" s="367" t="s">
        <v>29115</v>
      </c>
      <c r="D8906" s="368" t="s">
        <v>29116</v>
      </c>
      <c r="E8906" s="367" t="s">
        <v>8327</v>
      </c>
      <c r="F8906" s="367" t="s">
        <v>10634</v>
      </c>
      <c r="G8906" s="367" t="s">
        <v>25896</v>
      </c>
    </row>
    <row r="8907" spans="1:7" ht="22.5">
      <c r="A8907" s="366" t="str">
        <f t="shared" si="139"/>
        <v>SINAPI 89810</v>
      </c>
      <c r="B8907" s="367" t="s">
        <v>8324</v>
      </c>
      <c r="C8907" s="367" t="s">
        <v>29117</v>
      </c>
      <c r="D8907" s="368" t="s">
        <v>29118</v>
      </c>
      <c r="E8907" s="367" t="s">
        <v>8327</v>
      </c>
      <c r="F8907" s="367" t="s">
        <v>29119</v>
      </c>
      <c r="G8907" s="367" t="s">
        <v>10659</v>
      </c>
    </row>
    <row r="8908" spans="1:7" ht="22.5">
      <c r="A8908" s="366" t="str">
        <f t="shared" si="139"/>
        <v>SINAPI 89811</v>
      </c>
      <c r="B8908" s="367" t="s">
        <v>8324</v>
      </c>
      <c r="C8908" s="367" t="s">
        <v>29120</v>
      </c>
      <c r="D8908" s="368" t="s">
        <v>29121</v>
      </c>
      <c r="E8908" s="367" t="s">
        <v>8327</v>
      </c>
      <c r="F8908" s="367" t="s">
        <v>10594</v>
      </c>
      <c r="G8908" s="367" t="s">
        <v>21285</v>
      </c>
    </row>
    <row r="8909" spans="1:7" ht="22.5">
      <c r="A8909" s="366" t="str">
        <f t="shared" si="139"/>
        <v>SINAPI 89812</v>
      </c>
      <c r="B8909" s="367" t="s">
        <v>8324</v>
      </c>
      <c r="C8909" s="367" t="s">
        <v>29122</v>
      </c>
      <c r="D8909" s="368" t="s">
        <v>29123</v>
      </c>
      <c r="E8909" s="367" t="s">
        <v>8327</v>
      </c>
      <c r="F8909" s="367" t="s">
        <v>29124</v>
      </c>
      <c r="G8909" s="367" t="s">
        <v>19325</v>
      </c>
    </row>
    <row r="8910" spans="1:7" ht="22.5">
      <c r="A8910" s="366" t="str">
        <f t="shared" si="139"/>
        <v>SINAPI 89813</v>
      </c>
      <c r="B8910" s="367" t="s">
        <v>8324</v>
      </c>
      <c r="C8910" s="367" t="s">
        <v>29125</v>
      </c>
      <c r="D8910" s="368" t="s">
        <v>29126</v>
      </c>
      <c r="E8910" s="367" t="s">
        <v>8327</v>
      </c>
      <c r="F8910" s="367" t="s">
        <v>11583</v>
      </c>
      <c r="G8910" s="367" t="s">
        <v>29127</v>
      </c>
    </row>
    <row r="8911" spans="1:7" ht="22.5">
      <c r="A8911" s="366" t="str">
        <f t="shared" si="139"/>
        <v>SINAPI 89814</v>
      </c>
      <c r="B8911" s="367" t="s">
        <v>8324</v>
      </c>
      <c r="C8911" s="367" t="s">
        <v>29128</v>
      </c>
      <c r="D8911" s="368" t="s">
        <v>29129</v>
      </c>
      <c r="E8911" s="367" t="s">
        <v>8327</v>
      </c>
      <c r="F8911" s="367" t="s">
        <v>9202</v>
      </c>
      <c r="G8911" s="367" t="s">
        <v>24700</v>
      </c>
    </row>
    <row r="8912" spans="1:7" ht="22.5">
      <c r="A8912" s="366" t="str">
        <f t="shared" si="139"/>
        <v>SINAPI 89815</v>
      </c>
      <c r="B8912" s="367" t="s">
        <v>8324</v>
      </c>
      <c r="C8912" s="367" t="s">
        <v>29130</v>
      </c>
      <c r="D8912" s="368" t="s">
        <v>29131</v>
      </c>
      <c r="E8912" s="367" t="s">
        <v>8327</v>
      </c>
      <c r="F8912" s="367" t="s">
        <v>20090</v>
      </c>
      <c r="G8912" s="367" t="s">
        <v>11886</v>
      </c>
    </row>
    <row r="8913" spans="1:7">
      <c r="A8913" s="366" t="str">
        <f t="shared" si="139"/>
        <v>SINAPI 89816</v>
      </c>
      <c r="B8913" s="367" t="s">
        <v>8324</v>
      </c>
      <c r="C8913" s="367" t="s">
        <v>29132</v>
      </c>
      <c r="D8913" s="368" t="s">
        <v>29133</v>
      </c>
      <c r="E8913" s="367" t="s">
        <v>8327</v>
      </c>
      <c r="F8913" s="367" t="s">
        <v>11617</v>
      </c>
      <c r="G8913" s="367" t="s">
        <v>29134</v>
      </c>
    </row>
    <row r="8914" spans="1:7" ht="22.5">
      <c r="A8914" s="366" t="str">
        <f t="shared" si="139"/>
        <v>SINAPI 89817</v>
      </c>
      <c r="B8914" s="367" t="s">
        <v>8324</v>
      </c>
      <c r="C8914" s="367" t="s">
        <v>29135</v>
      </c>
      <c r="D8914" s="368" t="s">
        <v>29136</v>
      </c>
      <c r="E8914" s="367" t="s">
        <v>8327</v>
      </c>
      <c r="F8914" s="367" t="s">
        <v>15573</v>
      </c>
      <c r="G8914" s="367" t="s">
        <v>24835</v>
      </c>
    </row>
    <row r="8915" spans="1:7" ht="22.5">
      <c r="A8915" s="366" t="str">
        <f t="shared" si="139"/>
        <v>SINAPI 89818</v>
      </c>
      <c r="B8915" s="367" t="s">
        <v>8324</v>
      </c>
      <c r="C8915" s="367" t="s">
        <v>29137</v>
      </c>
      <c r="D8915" s="368" t="s">
        <v>29138</v>
      </c>
      <c r="E8915" s="367" t="s">
        <v>8327</v>
      </c>
      <c r="F8915" s="367" t="s">
        <v>29139</v>
      </c>
      <c r="G8915" s="367" t="s">
        <v>29140</v>
      </c>
    </row>
    <row r="8916" spans="1:7" ht="22.5">
      <c r="A8916" s="366" t="str">
        <f t="shared" si="139"/>
        <v>SINAPI 89819</v>
      </c>
      <c r="B8916" s="367" t="s">
        <v>8324</v>
      </c>
      <c r="C8916" s="367" t="s">
        <v>29141</v>
      </c>
      <c r="D8916" s="368" t="s">
        <v>29142</v>
      </c>
      <c r="E8916" s="367" t="s">
        <v>8327</v>
      </c>
      <c r="F8916" s="367" t="s">
        <v>17322</v>
      </c>
      <c r="G8916" s="367" t="s">
        <v>18187</v>
      </c>
    </row>
    <row r="8917" spans="1:7" ht="22.5">
      <c r="A8917" s="366" t="str">
        <f t="shared" si="139"/>
        <v>SINAPI 89820</v>
      </c>
      <c r="B8917" s="367" t="s">
        <v>8324</v>
      </c>
      <c r="C8917" s="367" t="s">
        <v>29143</v>
      </c>
      <c r="D8917" s="368" t="s">
        <v>29144</v>
      </c>
      <c r="E8917" s="367" t="s">
        <v>8327</v>
      </c>
      <c r="F8917" s="367" t="s">
        <v>21007</v>
      </c>
      <c r="G8917" s="367" t="s">
        <v>29145</v>
      </c>
    </row>
    <row r="8918" spans="1:7" ht="22.5">
      <c r="A8918" s="366" t="str">
        <f t="shared" si="139"/>
        <v>SINAPI 89821</v>
      </c>
      <c r="B8918" s="367" t="s">
        <v>8324</v>
      </c>
      <c r="C8918" s="367" t="s">
        <v>29146</v>
      </c>
      <c r="D8918" s="368" t="s">
        <v>29147</v>
      </c>
      <c r="E8918" s="367" t="s">
        <v>8327</v>
      </c>
      <c r="F8918" s="367" t="s">
        <v>25792</v>
      </c>
      <c r="G8918" s="367" t="s">
        <v>28926</v>
      </c>
    </row>
    <row r="8919" spans="1:7">
      <c r="A8919" s="366" t="str">
        <f t="shared" si="139"/>
        <v>SINAPI 89822</v>
      </c>
      <c r="B8919" s="367" t="s">
        <v>8324</v>
      </c>
      <c r="C8919" s="367" t="s">
        <v>29148</v>
      </c>
      <c r="D8919" s="368" t="s">
        <v>29149</v>
      </c>
      <c r="E8919" s="367" t="s">
        <v>8327</v>
      </c>
      <c r="F8919" s="367" t="s">
        <v>10264</v>
      </c>
      <c r="G8919" s="367" t="s">
        <v>10962</v>
      </c>
    </row>
    <row r="8920" spans="1:7" ht="22.5">
      <c r="A8920" s="366" t="str">
        <f t="shared" si="139"/>
        <v>SINAPI 89823</v>
      </c>
      <c r="B8920" s="367" t="s">
        <v>8324</v>
      </c>
      <c r="C8920" s="367" t="s">
        <v>29150</v>
      </c>
      <c r="D8920" s="368" t="s">
        <v>29151</v>
      </c>
      <c r="E8920" s="367" t="s">
        <v>8327</v>
      </c>
      <c r="F8920" s="367" t="s">
        <v>9993</v>
      </c>
      <c r="G8920" s="367" t="s">
        <v>9550</v>
      </c>
    </row>
    <row r="8921" spans="1:7" ht="22.5">
      <c r="A8921" s="366" t="str">
        <f t="shared" si="139"/>
        <v>SINAPI 89824</v>
      </c>
      <c r="B8921" s="367" t="s">
        <v>8324</v>
      </c>
      <c r="C8921" s="367" t="s">
        <v>29152</v>
      </c>
      <c r="D8921" s="368" t="s">
        <v>29153</v>
      </c>
      <c r="E8921" s="367" t="s">
        <v>8327</v>
      </c>
      <c r="F8921" s="367" t="s">
        <v>29154</v>
      </c>
      <c r="G8921" s="367" t="s">
        <v>13955</v>
      </c>
    </row>
    <row r="8922" spans="1:7" ht="22.5">
      <c r="A8922" s="366" t="str">
        <f t="shared" si="139"/>
        <v>SINAPI 89825</v>
      </c>
      <c r="B8922" s="367" t="s">
        <v>8324</v>
      </c>
      <c r="C8922" s="367" t="s">
        <v>29155</v>
      </c>
      <c r="D8922" s="368" t="s">
        <v>29156</v>
      </c>
      <c r="E8922" s="367" t="s">
        <v>8327</v>
      </c>
      <c r="F8922" s="367" t="s">
        <v>22798</v>
      </c>
      <c r="G8922" s="367" t="s">
        <v>10455</v>
      </c>
    </row>
    <row r="8923" spans="1:7" ht="22.5">
      <c r="A8923" s="366" t="str">
        <f t="shared" si="139"/>
        <v>SINAPI 89826</v>
      </c>
      <c r="B8923" s="367" t="s">
        <v>8324</v>
      </c>
      <c r="C8923" s="367" t="s">
        <v>29157</v>
      </c>
      <c r="D8923" s="368" t="s">
        <v>29158</v>
      </c>
      <c r="E8923" s="367" t="s">
        <v>8327</v>
      </c>
      <c r="F8923" s="367" t="s">
        <v>29159</v>
      </c>
      <c r="G8923" s="367" t="s">
        <v>29160</v>
      </c>
    </row>
    <row r="8924" spans="1:7" ht="22.5">
      <c r="A8924" s="366" t="str">
        <f t="shared" si="139"/>
        <v>SINAPI 89827</v>
      </c>
      <c r="B8924" s="367" t="s">
        <v>8324</v>
      </c>
      <c r="C8924" s="367" t="s">
        <v>29161</v>
      </c>
      <c r="D8924" s="368" t="s">
        <v>29162</v>
      </c>
      <c r="E8924" s="367" t="s">
        <v>8327</v>
      </c>
      <c r="F8924" s="367" t="s">
        <v>8902</v>
      </c>
      <c r="G8924" s="367" t="s">
        <v>29163</v>
      </c>
    </row>
    <row r="8925" spans="1:7">
      <c r="A8925" s="366" t="str">
        <f t="shared" si="139"/>
        <v>SINAPI 89828</v>
      </c>
      <c r="B8925" s="367" t="s">
        <v>8324</v>
      </c>
      <c r="C8925" s="367" t="s">
        <v>29164</v>
      </c>
      <c r="D8925" s="368" t="s">
        <v>29165</v>
      </c>
      <c r="E8925" s="367" t="s">
        <v>8327</v>
      </c>
      <c r="F8925" s="367" t="s">
        <v>11780</v>
      </c>
      <c r="G8925" s="367" t="s">
        <v>21313</v>
      </c>
    </row>
    <row r="8926" spans="1:7" ht="22.5">
      <c r="A8926" s="366" t="str">
        <f t="shared" si="139"/>
        <v>SINAPI 89829</v>
      </c>
      <c r="B8926" s="367" t="s">
        <v>8324</v>
      </c>
      <c r="C8926" s="367" t="s">
        <v>29166</v>
      </c>
      <c r="D8926" s="368" t="s">
        <v>29167</v>
      </c>
      <c r="E8926" s="367" t="s">
        <v>8327</v>
      </c>
      <c r="F8926" s="367" t="s">
        <v>13495</v>
      </c>
      <c r="G8926" s="367" t="s">
        <v>13656</v>
      </c>
    </row>
    <row r="8927" spans="1:7" ht="22.5">
      <c r="A8927" s="366" t="str">
        <f t="shared" si="139"/>
        <v>SINAPI 89830</v>
      </c>
      <c r="B8927" s="367" t="s">
        <v>8324</v>
      </c>
      <c r="C8927" s="367" t="s">
        <v>29168</v>
      </c>
      <c r="D8927" s="368" t="s">
        <v>29169</v>
      </c>
      <c r="E8927" s="367" t="s">
        <v>8327</v>
      </c>
      <c r="F8927" s="367" t="s">
        <v>25918</v>
      </c>
      <c r="G8927" s="367" t="s">
        <v>29170</v>
      </c>
    </row>
    <row r="8928" spans="1:7" ht="22.5">
      <c r="A8928" s="366" t="str">
        <f t="shared" si="139"/>
        <v>SINAPI 89831</v>
      </c>
      <c r="B8928" s="367" t="s">
        <v>8324</v>
      </c>
      <c r="C8928" s="367" t="s">
        <v>29171</v>
      </c>
      <c r="D8928" s="368" t="s">
        <v>29172</v>
      </c>
      <c r="E8928" s="367" t="s">
        <v>8327</v>
      </c>
      <c r="F8928" s="367" t="s">
        <v>29173</v>
      </c>
      <c r="G8928" s="367" t="s">
        <v>29174</v>
      </c>
    </row>
    <row r="8929" spans="1:7" ht="22.5">
      <c r="A8929" s="366" t="str">
        <f t="shared" si="139"/>
        <v>SINAPI 89832</v>
      </c>
      <c r="B8929" s="367" t="s">
        <v>8324</v>
      </c>
      <c r="C8929" s="367" t="s">
        <v>29175</v>
      </c>
      <c r="D8929" s="368" t="s">
        <v>29176</v>
      </c>
      <c r="E8929" s="367" t="s">
        <v>8327</v>
      </c>
      <c r="F8929" s="367" t="s">
        <v>11617</v>
      </c>
      <c r="G8929" s="367" t="s">
        <v>28452</v>
      </c>
    </row>
    <row r="8930" spans="1:7" ht="22.5">
      <c r="A8930" s="366" t="str">
        <f t="shared" si="139"/>
        <v>SINAPI 89833</v>
      </c>
      <c r="B8930" s="367" t="s">
        <v>8324</v>
      </c>
      <c r="C8930" s="367" t="s">
        <v>29177</v>
      </c>
      <c r="D8930" s="368" t="s">
        <v>29178</v>
      </c>
      <c r="E8930" s="367" t="s">
        <v>8327</v>
      </c>
      <c r="F8930" s="367" t="s">
        <v>16441</v>
      </c>
      <c r="G8930" s="367" t="s">
        <v>29179</v>
      </c>
    </row>
    <row r="8931" spans="1:7" ht="22.5">
      <c r="A8931" s="366" t="str">
        <f t="shared" si="139"/>
        <v>SINAPI 89834</v>
      </c>
      <c r="B8931" s="367" t="s">
        <v>8324</v>
      </c>
      <c r="C8931" s="367" t="s">
        <v>29180</v>
      </c>
      <c r="D8931" s="368" t="s">
        <v>29181</v>
      </c>
      <c r="E8931" s="367" t="s">
        <v>8327</v>
      </c>
      <c r="F8931" s="367" t="s">
        <v>26472</v>
      </c>
      <c r="G8931" s="367" t="s">
        <v>11495</v>
      </c>
    </row>
    <row r="8932" spans="1:7">
      <c r="A8932" s="366" t="str">
        <f t="shared" si="139"/>
        <v>SINAPI 89835</v>
      </c>
      <c r="B8932" s="367" t="s">
        <v>8324</v>
      </c>
      <c r="C8932" s="367" t="s">
        <v>29182</v>
      </c>
      <c r="D8932" s="368" t="s">
        <v>29183</v>
      </c>
      <c r="E8932" s="367" t="s">
        <v>8327</v>
      </c>
      <c r="F8932" s="367" t="s">
        <v>21285</v>
      </c>
      <c r="G8932" s="367" t="s">
        <v>13743</v>
      </c>
    </row>
    <row r="8933" spans="1:7" ht="22.5">
      <c r="A8933" s="366" t="str">
        <f t="shared" si="139"/>
        <v>SINAPI 89836</v>
      </c>
      <c r="B8933" s="367" t="s">
        <v>8324</v>
      </c>
      <c r="C8933" s="367" t="s">
        <v>29184</v>
      </c>
      <c r="D8933" s="368" t="s">
        <v>29185</v>
      </c>
      <c r="E8933" s="367" t="s">
        <v>8327</v>
      </c>
      <c r="F8933" s="367" t="s">
        <v>29186</v>
      </c>
      <c r="G8933" s="367" t="s">
        <v>29187</v>
      </c>
    </row>
    <row r="8934" spans="1:7">
      <c r="A8934" s="366" t="str">
        <f t="shared" si="139"/>
        <v>SINAPI 89837</v>
      </c>
      <c r="B8934" s="367" t="s">
        <v>8324</v>
      </c>
      <c r="C8934" s="367" t="s">
        <v>29188</v>
      </c>
      <c r="D8934" s="368" t="s">
        <v>29189</v>
      </c>
      <c r="E8934" s="367" t="s">
        <v>8327</v>
      </c>
      <c r="F8934" s="367" t="s">
        <v>26714</v>
      </c>
      <c r="G8934" s="367" t="s">
        <v>12133</v>
      </c>
    </row>
    <row r="8935" spans="1:7">
      <c r="A8935" s="366" t="str">
        <f t="shared" si="139"/>
        <v>SINAPI 89838</v>
      </c>
      <c r="B8935" s="367" t="s">
        <v>8324</v>
      </c>
      <c r="C8935" s="367" t="s">
        <v>29190</v>
      </c>
      <c r="D8935" s="368" t="s">
        <v>29191</v>
      </c>
      <c r="E8935" s="367" t="s">
        <v>8327</v>
      </c>
      <c r="F8935" s="367" t="s">
        <v>29192</v>
      </c>
      <c r="G8935" s="367" t="s">
        <v>29193</v>
      </c>
    </row>
    <row r="8936" spans="1:7">
      <c r="A8936" s="366" t="str">
        <f t="shared" si="139"/>
        <v>SINAPI 89839</v>
      </c>
      <c r="B8936" s="367" t="s">
        <v>8324</v>
      </c>
      <c r="C8936" s="367" t="s">
        <v>29194</v>
      </c>
      <c r="D8936" s="368" t="s">
        <v>29195</v>
      </c>
      <c r="E8936" s="367" t="s">
        <v>8327</v>
      </c>
      <c r="F8936" s="367" t="s">
        <v>29196</v>
      </c>
      <c r="G8936" s="367" t="s">
        <v>29197</v>
      </c>
    </row>
    <row r="8937" spans="1:7">
      <c r="A8937" s="366" t="str">
        <f t="shared" si="139"/>
        <v>SINAPI 89840</v>
      </c>
      <c r="B8937" s="367" t="s">
        <v>8324</v>
      </c>
      <c r="C8937" s="367" t="s">
        <v>29198</v>
      </c>
      <c r="D8937" s="368" t="s">
        <v>29199</v>
      </c>
      <c r="E8937" s="367" t="s">
        <v>8327</v>
      </c>
      <c r="F8937" s="367" t="s">
        <v>29200</v>
      </c>
      <c r="G8937" s="367" t="s">
        <v>29201</v>
      </c>
    </row>
    <row r="8938" spans="1:7">
      <c r="A8938" s="366" t="str">
        <f t="shared" si="139"/>
        <v>SINAPI 89841</v>
      </c>
      <c r="B8938" s="367" t="s">
        <v>8324</v>
      </c>
      <c r="C8938" s="367" t="s">
        <v>29202</v>
      </c>
      <c r="D8938" s="368" t="s">
        <v>29203</v>
      </c>
      <c r="E8938" s="367" t="s">
        <v>8327</v>
      </c>
      <c r="F8938" s="367" t="s">
        <v>29204</v>
      </c>
      <c r="G8938" s="367" t="s">
        <v>29205</v>
      </c>
    </row>
    <row r="8939" spans="1:7">
      <c r="A8939" s="366" t="str">
        <f t="shared" si="139"/>
        <v>SINAPI 89842</v>
      </c>
      <c r="B8939" s="367" t="s">
        <v>8324</v>
      </c>
      <c r="C8939" s="367" t="s">
        <v>29206</v>
      </c>
      <c r="D8939" s="368" t="s">
        <v>29207</v>
      </c>
      <c r="E8939" s="367" t="s">
        <v>8327</v>
      </c>
      <c r="F8939" s="367" t="s">
        <v>29208</v>
      </c>
      <c r="G8939" s="367" t="s">
        <v>26035</v>
      </c>
    </row>
    <row r="8940" spans="1:7">
      <c r="A8940" s="366" t="str">
        <f t="shared" si="139"/>
        <v>SINAPI 89844</v>
      </c>
      <c r="B8940" s="367" t="s">
        <v>8324</v>
      </c>
      <c r="C8940" s="367" t="s">
        <v>29209</v>
      </c>
      <c r="D8940" s="368" t="s">
        <v>29210</v>
      </c>
      <c r="E8940" s="367" t="s">
        <v>8327</v>
      </c>
      <c r="F8940" s="367" t="s">
        <v>29211</v>
      </c>
      <c r="G8940" s="367" t="s">
        <v>29212</v>
      </c>
    </row>
    <row r="8941" spans="1:7">
      <c r="A8941" s="366" t="str">
        <f t="shared" si="139"/>
        <v>SINAPI 89845</v>
      </c>
      <c r="B8941" s="367" t="s">
        <v>8324</v>
      </c>
      <c r="C8941" s="367" t="s">
        <v>29213</v>
      </c>
      <c r="D8941" s="368" t="s">
        <v>29214</v>
      </c>
      <c r="E8941" s="367" t="s">
        <v>8327</v>
      </c>
      <c r="F8941" s="367" t="s">
        <v>29215</v>
      </c>
      <c r="G8941" s="367" t="s">
        <v>15720</v>
      </c>
    </row>
    <row r="8942" spans="1:7">
      <c r="A8942" s="366" t="str">
        <f t="shared" si="139"/>
        <v>SINAPI 89846</v>
      </c>
      <c r="B8942" s="367" t="s">
        <v>8324</v>
      </c>
      <c r="C8942" s="367" t="s">
        <v>29216</v>
      </c>
      <c r="D8942" s="368" t="s">
        <v>29217</v>
      </c>
      <c r="E8942" s="367" t="s">
        <v>8327</v>
      </c>
      <c r="F8942" s="367" t="s">
        <v>29218</v>
      </c>
      <c r="G8942" s="367" t="s">
        <v>29219</v>
      </c>
    </row>
    <row r="8943" spans="1:7">
      <c r="A8943" s="366" t="str">
        <f t="shared" si="139"/>
        <v>SINAPI 89847</v>
      </c>
      <c r="B8943" s="367" t="s">
        <v>8324</v>
      </c>
      <c r="C8943" s="367" t="s">
        <v>29220</v>
      </c>
      <c r="D8943" s="368" t="s">
        <v>29221</v>
      </c>
      <c r="E8943" s="367" t="s">
        <v>8327</v>
      </c>
      <c r="F8943" s="367" t="s">
        <v>29222</v>
      </c>
      <c r="G8943" s="367" t="s">
        <v>29223</v>
      </c>
    </row>
    <row r="8944" spans="1:7" ht="22.5">
      <c r="A8944" s="366" t="str">
        <f t="shared" si="139"/>
        <v>SINAPI 89850</v>
      </c>
      <c r="B8944" s="367" t="s">
        <v>8324</v>
      </c>
      <c r="C8944" s="367" t="s">
        <v>29224</v>
      </c>
      <c r="D8944" s="368" t="s">
        <v>29225</v>
      </c>
      <c r="E8944" s="367" t="s">
        <v>8327</v>
      </c>
      <c r="F8944" s="367" t="s">
        <v>15192</v>
      </c>
      <c r="G8944" s="367" t="s">
        <v>9261</v>
      </c>
    </row>
    <row r="8945" spans="1:7" ht="22.5">
      <c r="A8945" s="366" t="str">
        <f t="shared" si="139"/>
        <v>SINAPI 89851</v>
      </c>
      <c r="B8945" s="367" t="s">
        <v>8324</v>
      </c>
      <c r="C8945" s="367" t="s">
        <v>29226</v>
      </c>
      <c r="D8945" s="368" t="s">
        <v>29227</v>
      </c>
      <c r="E8945" s="367" t="s">
        <v>8327</v>
      </c>
      <c r="F8945" s="367" t="s">
        <v>10928</v>
      </c>
      <c r="G8945" s="367" t="s">
        <v>10822</v>
      </c>
    </row>
    <row r="8946" spans="1:7" ht="22.5">
      <c r="A8946" s="366" t="str">
        <f t="shared" si="139"/>
        <v>SINAPI 89852</v>
      </c>
      <c r="B8946" s="367" t="s">
        <v>8324</v>
      </c>
      <c r="C8946" s="367" t="s">
        <v>29228</v>
      </c>
      <c r="D8946" s="368" t="s">
        <v>29229</v>
      </c>
      <c r="E8946" s="367" t="s">
        <v>8327</v>
      </c>
      <c r="F8946" s="367" t="s">
        <v>11717</v>
      </c>
      <c r="G8946" s="367" t="s">
        <v>29230</v>
      </c>
    </row>
    <row r="8947" spans="1:7" ht="22.5">
      <c r="A8947" s="366" t="str">
        <f t="shared" si="139"/>
        <v>SINAPI 89853</v>
      </c>
      <c r="B8947" s="367" t="s">
        <v>8324</v>
      </c>
      <c r="C8947" s="367" t="s">
        <v>29231</v>
      </c>
      <c r="D8947" s="368" t="s">
        <v>29232</v>
      </c>
      <c r="E8947" s="367" t="s">
        <v>8327</v>
      </c>
      <c r="F8947" s="367" t="s">
        <v>24273</v>
      </c>
      <c r="G8947" s="367" t="s">
        <v>19534</v>
      </c>
    </row>
    <row r="8948" spans="1:7" ht="22.5">
      <c r="A8948" s="366" t="str">
        <f t="shared" si="139"/>
        <v>SINAPI 89854</v>
      </c>
      <c r="B8948" s="367" t="s">
        <v>8324</v>
      </c>
      <c r="C8948" s="367" t="s">
        <v>29233</v>
      </c>
      <c r="D8948" s="368" t="s">
        <v>29234</v>
      </c>
      <c r="E8948" s="367" t="s">
        <v>8327</v>
      </c>
      <c r="F8948" s="367" t="s">
        <v>14050</v>
      </c>
      <c r="G8948" s="367" t="s">
        <v>25414</v>
      </c>
    </row>
    <row r="8949" spans="1:7" ht="22.5">
      <c r="A8949" s="366" t="str">
        <f t="shared" si="139"/>
        <v>SINAPI 89855</v>
      </c>
      <c r="B8949" s="367" t="s">
        <v>8324</v>
      </c>
      <c r="C8949" s="367" t="s">
        <v>29235</v>
      </c>
      <c r="D8949" s="368" t="s">
        <v>29236</v>
      </c>
      <c r="E8949" s="367" t="s">
        <v>8327</v>
      </c>
      <c r="F8949" s="367" t="s">
        <v>15184</v>
      </c>
      <c r="G8949" s="367" t="s">
        <v>23331</v>
      </c>
    </row>
    <row r="8950" spans="1:7" ht="22.5">
      <c r="A8950" s="366" t="str">
        <f t="shared" si="139"/>
        <v>SINAPI 89856</v>
      </c>
      <c r="B8950" s="367" t="s">
        <v>8324</v>
      </c>
      <c r="C8950" s="367" t="s">
        <v>29237</v>
      </c>
      <c r="D8950" s="368" t="s">
        <v>29238</v>
      </c>
      <c r="E8950" s="367" t="s">
        <v>8327</v>
      </c>
      <c r="F8950" s="367" t="s">
        <v>18375</v>
      </c>
      <c r="G8950" s="367" t="s">
        <v>27264</v>
      </c>
    </row>
    <row r="8951" spans="1:7" ht="22.5">
      <c r="A8951" s="366" t="str">
        <f t="shared" si="139"/>
        <v>SINAPI 89857</v>
      </c>
      <c r="B8951" s="367" t="s">
        <v>8324</v>
      </c>
      <c r="C8951" s="367" t="s">
        <v>29239</v>
      </c>
      <c r="D8951" s="368" t="s">
        <v>29240</v>
      </c>
      <c r="E8951" s="367" t="s">
        <v>8327</v>
      </c>
      <c r="F8951" s="367" t="s">
        <v>20551</v>
      </c>
      <c r="G8951" s="367" t="s">
        <v>28715</v>
      </c>
    </row>
    <row r="8952" spans="1:7" ht="22.5">
      <c r="A8952" s="366" t="str">
        <f t="shared" si="139"/>
        <v>SINAPI 89859</v>
      </c>
      <c r="B8952" s="367" t="s">
        <v>8324</v>
      </c>
      <c r="C8952" s="367" t="s">
        <v>29241</v>
      </c>
      <c r="D8952" s="368" t="s">
        <v>29242</v>
      </c>
      <c r="E8952" s="367" t="s">
        <v>8327</v>
      </c>
      <c r="F8952" s="367" t="s">
        <v>9032</v>
      </c>
      <c r="G8952" s="367" t="s">
        <v>29243</v>
      </c>
    </row>
    <row r="8953" spans="1:7" ht="22.5">
      <c r="A8953" s="366" t="str">
        <f t="shared" si="139"/>
        <v>SINAPI 89860</v>
      </c>
      <c r="B8953" s="367" t="s">
        <v>8324</v>
      </c>
      <c r="C8953" s="367" t="s">
        <v>29244</v>
      </c>
      <c r="D8953" s="368" t="s">
        <v>29245</v>
      </c>
      <c r="E8953" s="367" t="s">
        <v>8327</v>
      </c>
      <c r="F8953" s="367" t="s">
        <v>9340</v>
      </c>
      <c r="G8953" s="367" t="s">
        <v>15668</v>
      </c>
    </row>
    <row r="8954" spans="1:7" ht="22.5">
      <c r="A8954" s="366" t="str">
        <f t="shared" si="139"/>
        <v>SINAPI 89861</v>
      </c>
      <c r="B8954" s="367" t="s">
        <v>8324</v>
      </c>
      <c r="C8954" s="367" t="s">
        <v>29246</v>
      </c>
      <c r="D8954" s="368" t="s">
        <v>29247</v>
      </c>
      <c r="E8954" s="367" t="s">
        <v>8327</v>
      </c>
      <c r="F8954" s="367" t="s">
        <v>27723</v>
      </c>
      <c r="G8954" s="367" t="s">
        <v>25507</v>
      </c>
    </row>
    <row r="8955" spans="1:7" ht="22.5">
      <c r="A8955" s="366" t="str">
        <f t="shared" si="139"/>
        <v>SINAPI 89862</v>
      </c>
      <c r="B8955" s="367" t="s">
        <v>8324</v>
      </c>
      <c r="C8955" s="367" t="s">
        <v>29248</v>
      </c>
      <c r="D8955" s="368" t="s">
        <v>29249</v>
      </c>
      <c r="E8955" s="367" t="s">
        <v>8327</v>
      </c>
      <c r="F8955" s="367" t="s">
        <v>29250</v>
      </c>
      <c r="G8955" s="367" t="s">
        <v>29251</v>
      </c>
    </row>
    <row r="8956" spans="1:7" ht="22.5">
      <c r="A8956" s="366" t="str">
        <f t="shared" si="139"/>
        <v>SINAPI 89863</v>
      </c>
      <c r="B8956" s="367" t="s">
        <v>8324</v>
      </c>
      <c r="C8956" s="367" t="s">
        <v>29252</v>
      </c>
      <c r="D8956" s="368" t="s">
        <v>29253</v>
      </c>
      <c r="E8956" s="367" t="s">
        <v>8327</v>
      </c>
      <c r="F8956" s="367" t="s">
        <v>29254</v>
      </c>
      <c r="G8956" s="367" t="s">
        <v>29255</v>
      </c>
    </row>
    <row r="8957" spans="1:7" ht="22.5">
      <c r="A8957" s="366" t="str">
        <f t="shared" si="139"/>
        <v>SINAPI 89866</v>
      </c>
      <c r="B8957" s="367" t="s">
        <v>8324</v>
      </c>
      <c r="C8957" s="367" t="s">
        <v>29256</v>
      </c>
      <c r="D8957" s="368" t="s">
        <v>29257</v>
      </c>
      <c r="E8957" s="367" t="s">
        <v>8327</v>
      </c>
      <c r="F8957" s="367" t="s">
        <v>8808</v>
      </c>
      <c r="G8957" s="367" t="s">
        <v>16246</v>
      </c>
    </row>
    <row r="8958" spans="1:7" ht="22.5">
      <c r="A8958" s="366" t="str">
        <f t="shared" si="139"/>
        <v>SINAPI 89867</v>
      </c>
      <c r="B8958" s="367" t="s">
        <v>8324</v>
      </c>
      <c r="C8958" s="367" t="s">
        <v>29258</v>
      </c>
      <c r="D8958" s="368" t="s">
        <v>29259</v>
      </c>
      <c r="E8958" s="367" t="s">
        <v>8327</v>
      </c>
      <c r="F8958" s="367" t="s">
        <v>13255</v>
      </c>
      <c r="G8958" s="367" t="s">
        <v>11401</v>
      </c>
    </row>
    <row r="8959" spans="1:7" ht="22.5">
      <c r="A8959" s="366" t="str">
        <f t="shared" si="139"/>
        <v>SINAPI 89868</v>
      </c>
      <c r="B8959" s="367" t="s">
        <v>8324</v>
      </c>
      <c r="C8959" s="367" t="s">
        <v>29260</v>
      </c>
      <c r="D8959" s="368" t="s">
        <v>29261</v>
      </c>
      <c r="E8959" s="367" t="s">
        <v>8327</v>
      </c>
      <c r="F8959" s="367" t="s">
        <v>13708</v>
      </c>
      <c r="G8959" s="367" t="s">
        <v>10615</v>
      </c>
    </row>
    <row r="8960" spans="1:7" ht="22.5">
      <c r="A8960" s="366" t="str">
        <f t="shared" si="139"/>
        <v>SINAPI 89869</v>
      </c>
      <c r="B8960" s="367" t="s">
        <v>8324</v>
      </c>
      <c r="C8960" s="367" t="s">
        <v>29262</v>
      </c>
      <c r="D8960" s="368" t="s">
        <v>29263</v>
      </c>
      <c r="E8960" s="367" t="s">
        <v>8327</v>
      </c>
      <c r="F8960" s="367" t="s">
        <v>14956</v>
      </c>
      <c r="G8960" s="367" t="s">
        <v>11888</v>
      </c>
    </row>
    <row r="8961" spans="1:7" ht="22.5">
      <c r="A8961" s="366" t="str">
        <f t="shared" si="139"/>
        <v>SINAPI 89979</v>
      </c>
      <c r="B8961" s="367" t="s">
        <v>8324</v>
      </c>
      <c r="C8961" s="367" t="s">
        <v>29264</v>
      </c>
      <c r="D8961" s="368" t="s">
        <v>29265</v>
      </c>
      <c r="E8961" s="367" t="s">
        <v>8327</v>
      </c>
      <c r="F8961" s="367" t="s">
        <v>8657</v>
      </c>
      <c r="G8961" s="367" t="s">
        <v>11827</v>
      </c>
    </row>
    <row r="8962" spans="1:7" ht="22.5">
      <c r="A8962" s="366" t="str">
        <f t="shared" si="139"/>
        <v>SINAPI 89980</v>
      </c>
      <c r="B8962" s="367" t="s">
        <v>8324</v>
      </c>
      <c r="C8962" s="367" t="s">
        <v>29266</v>
      </c>
      <c r="D8962" s="368" t="s">
        <v>29267</v>
      </c>
      <c r="E8962" s="367" t="s">
        <v>8327</v>
      </c>
      <c r="F8962" s="367" t="s">
        <v>29268</v>
      </c>
      <c r="G8962" s="367" t="s">
        <v>11213</v>
      </c>
    </row>
    <row r="8963" spans="1:7" ht="22.5">
      <c r="A8963" s="366" t="str">
        <f t="shared" si="139"/>
        <v>SINAPI 89981</v>
      </c>
      <c r="B8963" s="367" t="s">
        <v>8324</v>
      </c>
      <c r="C8963" s="367" t="s">
        <v>29269</v>
      </c>
      <c r="D8963" s="368" t="s">
        <v>29270</v>
      </c>
      <c r="E8963" s="367" t="s">
        <v>8327</v>
      </c>
      <c r="F8963" s="367" t="s">
        <v>15225</v>
      </c>
      <c r="G8963" s="367" t="s">
        <v>14559</v>
      </c>
    </row>
    <row r="8964" spans="1:7" ht="22.5">
      <c r="A8964" s="366" t="str">
        <f t="shared" si="139"/>
        <v>SINAPI 90373</v>
      </c>
      <c r="B8964" s="367" t="s">
        <v>8324</v>
      </c>
      <c r="C8964" s="367" t="s">
        <v>29271</v>
      </c>
      <c r="D8964" s="368" t="s">
        <v>29272</v>
      </c>
      <c r="E8964" s="367" t="s">
        <v>8327</v>
      </c>
      <c r="F8964" s="367" t="s">
        <v>25617</v>
      </c>
      <c r="G8964" s="367" t="s">
        <v>13071</v>
      </c>
    </row>
    <row r="8965" spans="1:7" ht="22.5">
      <c r="A8965" s="366" t="str">
        <f t="shared" si="139"/>
        <v>SINAPI 90374</v>
      </c>
      <c r="B8965" s="367" t="s">
        <v>8324</v>
      </c>
      <c r="C8965" s="367" t="s">
        <v>29273</v>
      </c>
      <c r="D8965" s="368" t="s">
        <v>29274</v>
      </c>
      <c r="E8965" s="367" t="s">
        <v>8327</v>
      </c>
      <c r="F8965" s="367" t="s">
        <v>18382</v>
      </c>
      <c r="G8965" s="367" t="s">
        <v>21007</v>
      </c>
    </row>
    <row r="8966" spans="1:7" ht="22.5">
      <c r="A8966" s="366" t="str">
        <f t="shared" si="139"/>
        <v>SINAPI 90375</v>
      </c>
      <c r="B8966" s="367" t="s">
        <v>8324</v>
      </c>
      <c r="C8966" s="367" t="s">
        <v>29275</v>
      </c>
      <c r="D8966" s="368" t="s">
        <v>29276</v>
      </c>
      <c r="E8966" s="367" t="s">
        <v>8327</v>
      </c>
      <c r="F8966" s="367" t="s">
        <v>24666</v>
      </c>
      <c r="G8966" s="367" t="s">
        <v>17208</v>
      </c>
    </row>
    <row r="8967" spans="1:7" ht="22.5">
      <c r="A8967" s="366" t="str">
        <f t="shared" ref="A8967:A9030" si="140">CONCATENAR</f>
        <v>SINAPI 92287</v>
      </c>
      <c r="B8967" s="367" t="s">
        <v>8324</v>
      </c>
      <c r="C8967" s="367" t="s">
        <v>29277</v>
      </c>
      <c r="D8967" s="368" t="s">
        <v>29278</v>
      </c>
      <c r="E8967" s="367" t="s">
        <v>8327</v>
      </c>
      <c r="F8967" s="367" t="s">
        <v>16099</v>
      </c>
      <c r="G8967" s="367" t="s">
        <v>10155</v>
      </c>
    </row>
    <row r="8968" spans="1:7" ht="22.5">
      <c r="A8968" s="366" t="str">
        <f t="shared" si="140"/>
        <v>SINAPI 92288</v>
      </c>
      <c r="B8968" s="367" t="s">
        <v>8324</v>
      </c>
      <c r="C8968" s="367" t="s">
        <v>29279</v>
      </c>
      <c r="D8968" s="368" t="s">
        <v>29280</v>
      </c>
      <c r="E8968" s="367" t="s">
        <v>8327</v>
      </c>
      <c r="F8968" s="367" t="s">
        <v>8761</v>
      </c>
      <c r="G8968" s="367" t="s">
        <v>15047</v>
      </c>
    </row>
    <row r="8969" spans="1:7" ht="22.5">
      <c r="A8969" s="366" t="str">
        <f t="shared" si="140"/>
        <v>SINAPI 92289</v>
      </c>
      <c r="B8969" s="367" t="s">
        <v>8324</v>
      </c>
      <c r="C8969" s="367" t="s">
        <v>29281</v>
      </c>
      <c r="D8969" s="368" t="s">
        <v>29282</v>
      </c>
      <c r="E8969" s="367" t="s">
        <v>8327</v>
      </c>
      <c r="F8969" s="367" t="s">
        <v>29283</v>
      </c>
      <c r="G8969" s="367" t="s">
        <v>29284</v>
      </c>
    </row>
    <row r="8970" spans="1:7" ht="22.5">
      <c r="A8970" s="366" t="str">
        <f t="shared" si="140"/>
        <v>SINAPI 92290</v>
      </c>
      <c r="B8970" s="367" t="s">
        <v>8324</v>
      </c>
      <c r="C8970" s="367" t="s">
        <v>29285</v>
      </c>
      <c r="D8970" s="368" t="s">
        <v>29286</v>
      </c>
      <c r="E8970" s="367" t="s">
        <v>8327</v>
      </c>
      <c r="F8970" s="367" t="s">
        <v>29287</v>
      </c>
      <c r="G8970" s="367" t="s">
        <v>24094</v>
      </c>
    </row>
    <row r="8971" spans="1:7" ht="22.5">
      <c r="A8971" s="366" t="str">
        <f t="shared" si="140"/>
        <v>SINAPI 92291</v>
      </c>
      <c r="B8971" s="367" t="s">
        <v>8324</v>
      </c>
      <c r="C8971" s="367" t="s">
        <v>29288</v>
      </c>
      <c r="D8971" s="368" t="s">
        <v>29289</v>
      </c>
      <c r="E8971" s="367" t="s">
        <v>8327</v>
      </c>
      <c r="F8971" s="367" t="s">
        <v>29290</v>
      </c>
      <c r="G8971" s="367" t="s">
        <v>29291</v>
      </c>
    </row>
    <row r="8972" spans="1:7" ht="22.5">
      <c r="A8972" s="366" t="str">
        <f t="shared" si="140"/>
        <v>SINAPI 92292</v>
      </c>
      <c r="B8972" s="367" t="s">
        <v>8324</v>
      </c>
      <c r="C8972" s="367" t="s">
        <v>29292</v>
      </c>
      <c r="D8972" s="368" t="s">
        <v>29293</v>
      </c>
      <c r="E8972" s="367" t="s">
        <v>8327</v>
      </c>
      <c r="F8972" s="367" t="s">
        <v>29294</v>
      </c>
      <c r="G8972" s="367" t="s">
        <v>29295</v>
      </c>
    </row>
    <row r="8973" spans="1:7" ht="22.5">
      <c r="A8973" s="366" t="str">
        <f t="shared" si="140"/>
        <v>SINAPI 92293</v>
      </c>
      <c r="B8973" s="367" t="s">
        <v>8324</v>
      </c>
      <c r="C8973" s="367" t="s">
        <v>29296</v>
      </c>
      <c r="D8973" s="368" t="s">
        <v>29297</v>
      </c>
      <c r="E8973" s="367" t="s">
        <v>8327</v>
      </c>
      <c r="F8973" s="367" t="s">
        <v>10752</v>
      </c>
      <c r="G8973" s="367" t="s">
        <v>10762</v>
      </c>
    </row>
    <row r="8974" spans="1:7" ht="22.5">
      <c r="A8974" s="366" t="str">
        <f t="shared" si="140"/>
        <v>SINAPI 92294</v>
      </c>
      <c r="B8974" s="367" t="s">
        <v>8324</v>
      </c>
      <c r="C8974" s="367" t="s">
        <v>29298</v>
      </c>
      <c r="D8974" s="368" t="s">
        <v>29299</v>
      </c>
      <c r="E8974" s="367" t="s">
        <v>8327</v>
      </c>
      <c r="F8974" s="367" t="s">
        <v>12589</v>
      </c>
      <c r="G8974" s="367" t="s">
        <v>11600</v>
      </c>
    </row>
    <row r="8975" spans="1:7" ht="22.5">
      <c r="A8975" s="366" t="str">
        <f t="shared" si="140"/>
        <v>SINAPI 92295</v>
      </c>
      <c r="B8975" s="367" t="s">
        <v>8324</v>
      </c>
      <c r="C8975" s="367" t="s">
        <v>29300</v>
      </c>
      <c r="D8975" s="368" t="s">
        <v>29301</v>
      </c>
      <c r="E8975" s="367" t="s">
        <v>8327</v>
      </c>
      <c r="F8975" s="367" t="s">
        <v>12007</v>
      </c>
      <c r="G8975" s="367" t="s">
        <v>29302</v>
      </c>
    </row>
    <row r="8976" spans="1:7" ht="22.5">
      <c r="A8976" s="366" t="str">
        <f t="shared" si="140"/>
        <v>SINAPI 92296</v>
      </c>
      <c r="B8976" s="367" t="s">
        <v>8324</v>
      </c>
      <c r="C8976" s="367" t="s">
        <v>29303</v>
      </c>
      <c r="D8976" s="368" t="s">
        <v>29304</v>
      </c>
      <c r="E8976" s="367" t="s">
        <v>8327</v>
      </c>
      <c r="F8976" s="367" t="s">
        <v>10826</v>
      </c>
      <c r="G8976" s="367" t="s">
        <v>29305</v>
      </c>
    </row>
    <row r="8977" spans="1:7" ht="22.5">
      <c r="A8977" s="366" t="str">
        <f t="shared" si="140"/>
        <v>SINAPI 92297</v>
      </c>
      <c r="B8977" s="367" t="s">
        <v>8324</v>
      </c>
      <c r="C8977" s="367" t="s">
        <v>29306</v>
      </c>
      <c r="D8977" s="368" t="s">
        <v>29307</v>
      </c>
      <c r="E8977" s="367" t="s">
        <v>8327</v>
      </c>
      <c r="F8977" s="367" t="s">
        <v>29308</v>
      </c>
      <c r="G8977" s="367" t="s">
        <v>29309</v>
      </c>
    </row>
    <row r="8978" spans="1:7" ht="22.5">
      <c r="A8978" s="366" t="str">
        <f t="shared" si="140"/>
        <v>SINAPI 92298</v>
      </c>
      <c r="B8978" s="367" t="s">
        <v>8324</v>
      </c>
      <c r="C8978" s="367" t="s">
        <v>29310</v>
      </c>
      <c r="D8978" s="368" t="s">
        <v>29311</v>
      </c>
      <c r="E8978" s="367" t="s">
        <v>8327</v>
      </c>
      <c r="F8978" s="367" t="s">
        <v>24203</v>
      </c>
      <c r="G8978" s="367" t="s">
        <v>13171</v>
      </c>
    </row>
    <row r="8979" spans="1:7" ht="22.5">
      <c r="A8979" s="366" t="str">
        <f t="shared" si="140"/>
        <v>SINAPI 92299</v>
      </c>
      <c r="B8979" s="367" t="s">
        <v>8324</v>
      </c>
      <c r="C8979" s="367" t="s">
        <v>29312</v>
      </c>
      <c r="D8979" s="368" t="s">
        <v>29313</v>
      </c>
      <c r="E8979" s="367" t="s">
        <v>8327</v>
      </c>
      <c r="F8979" s="367" t="s">
        <v>9873</v>
      </c>
      <c r="G8979" s="367" t="s">
        <v>11069</v>
      </c>
    </row>
    <row r="8980" spans="1:7" ht="22.5">
      <c r="A8980" s="366" t="str">
        <f t="shared" si="140"/>
        <v>SINAPI 92300</v>
      </c>
      <c r="B8980" s="367" t="s">
        <v>8324</v>
      </c>
      <c r="C8980" s="367" t="s">
        <v>29314</v>
      </c>
      <c r="D8980" s="368" t="s">
        <v>29315</v>
      </c>
      <c r="E8980" s="367" t="s">
        <v>8327</v>
      </c>
      <c r="F8980" s="367" t="s">
        <v>29316</v>
      </c>
      <c r="G8980" s="367" t="s">
        <v>21264</v>
      </c>
    </row>
    <row r="8981" spans="1:7" ht="22.5">
      <c r="A8981" s="366" t="str">
        <f t="shared" si="140"/>
        <v>SINAPI 92301</v>
      </c>
      <c r="B8981" s="367" t="s">
        <v>8324</v>
      </c>
      <c r="C8981" s="367" t="s">
        <v>29317</v>
      </c>
      <c r="D8981" s="368" t="s">
        <v>29318</v>
      </c>
      <c r="E8981" s="367" t="s">
        <v>8327</v>
      </c>
      <c r="F8981" s="367" t="s">
        <v>29319</v>
      </c>
      <c r="G8981" s="367" t="s">
        <v>26961</v>
      </c>
    </row>
    <row r="8982" spans="1:7" ht="22.5">
      <c r="A8982" s="366" t="str">
        <f t="shared" si="140"/>
        <v>SINAPI 92302</v>
      </c>
      <c r="B8982" s="367" t="s">
        <v>8324</v>
      </c>
      <c r="C8982" s="367" t="s">
        <v>29320</v>
      </c>
      <c r="D8982" s="368" t="s">
        <v>29321</v>
      </c>
      <c r="E8982" s="367" t="s">
        <v>8327</v>
      </c>
      <c r="F8982" s="367" t="s">
        <v>15923</v>
      </c>
      <c r="G8982" s="367" t="s">
        <v>29322</v>
      </c>
    </row>
    <row r="8983" spans="1:7" ht="22.5">
      <c r="A8983" s="366" t="str">
        <f t="shared" si="140"/>
        <v>SINAPI 92303</v>
      </c>
      <c r="B8983" s="367" t="s">
        <v>8324</v>
      </c>
      <c r="C8983" s="367" t="s">
        <v>29323</v>
      </c>
      <c r="D8983" s="368" t="s">
        <v>29324</v>
      </c>
      <c r="E8983" s="367" t="s">
        <v>8327</v>
      </c>
      <c r="F8983" s="367" t="s">
        <v>29325</v>
      </c>
      <c r="G8983" s="367" t="s">
        <v>29326</v>
      </c>
    </row>
    <row r="8984" spans="1:7" ht="22.5">
      <c r="A8984" s="366" t="str">
        <f t="shared" si="140"/>
        <v>SINAPI 92304</v>
      </c>
      <c r="B8984" s="367" t="s">
        <v>8324</v>
      </c>
      <c r="C8984" s="367" t="s">
        <v>29327</v>
      </c>
      <c r="D8984" s="368" t="s">
        <v>29328</v>
      </c>
      <c r="E8984" s="367" t="s">
        <v>8327</v>
      </c>
      <c r="F8984" s="367" t="s">
        <v>29329</v>
      </c>
      <c r="G8984" s="367" t="s">
        <v>29330</v>
      </c>
    </row>
    <row r="8985" spans="1:7" ht="22.5">
      <c r="A8985" s="366" t="str">
        <f t="shared" si="140"/>
        <v>SINAPI 92311</v>
      </c>
      <c r="B8985" s="367" t="s">
        <v>8324</v>
      </c>
      <c r="C8985" s="367" t="s">
        <v>29331</v>
      </c>
      <c r="D8985" s="368" t="s">
        <v>29332</v>
      </c>
      <c r="E8985" s="367" t="s">
        <v>8327</v>
      </c>
      <c r="F8985" s="367" t="s">
        <v>29333</v>
      </c>
      <c r="G8985" s="367" t="s">
        <v>19016</v>
      </c>
    </row>
    <row r="8986" spans="1:7" ht="22.5">
      <c r="A8986" s="366" t="str">
        <f t="shared" si="140"/>
        <v>SINAPI 92312</v>
      </c>
      <c r="B8986" s="367" t="s">
        <v>8324</v>
      </c>
      <c r="C8986" s="367" t="s">
        <v>29334</v>
      </c>
      <c r="D8986" s="368" t="s">
        <v>29335</v>
      </c>
      <c r="E8986" s="367" t="s">
        <v>8327</v>
      </c>
      <c r="F8986" s="367" t="s">
        <v>8421</v>
      </c>
      <c r="G8986" s="367" t="s">
        <v>15800</v>
      </c>
    </row>
    <row r="8987" spans="1:7" ht="22.5">
      <c r="A8987" s="366" t="str">
        <f t="shared" si="140"/>
        <v>SINAPI 92313</v>
      </c>
      <c r="B8987" s="367" t="s">
        <v>8324</v>
      </c>
      <c r="C8987" s="367" t="s">
        <v>29336</v>
      </c>
      <c r="D8987" s="368" t="s">
        <v>29337</v>
      </c>
      <c r="E8987" s="367" t="s">
        <v>8327</v>
      </c>
      <c r="F8987" s="367" t="s">
        <v>15622</v>
      </c>
      <c r="G8987" s="367" t="s">
        <v>14489</v>
      </c>
    </row>
    <row r="8988" spans="1:7" ht="22.5">
      <c r="A8988" s="366" t="str">
        <f t="shared" si="140"/>
        <v>SINAPI 92314</v>
      </c>
      <c r="B8988" s="367" t="s">
        <v>8324</v>
      </c>
      <c r="C8988" s="367" t="s">
        <v>29338</v>
      </c>
      <c r="D8988" s="368" t="s">
        <v>29339</v>
      </c>
      <c r="E8988" s="367" t="s">
        <v>8327</v>
      </c>
      <c r="F8988" s="367" t="s">
        <v>10556</v>
      </c>
      <c r="G8988" s="367" t="s">
        <v>24840</v>
      </c>
    </row>
    <row r="8989" spans="1:7" ht="22.5">
      <c r="A8989" s="366" t="str">
        <f t="shared" si="140"/>
        <v>SINAPI 92315</v>
      </c>
      <c r="B8989" s="367" t="s">
        <v>8324</v>
      </c>
      <c r="C8989" s="367" t="s">
        <v>29340</v>
      </c>
      <c r="D8989" s="368" t="s">
        <v>29341</v>
      </c>
      <c r="E8989" s="367" t="s">
        <v>8327</v>
      </c>
      <c r="F8989" s="367" t="s">
        <v>12832</v>
      </c>
      <c r="G8989" s="367" t="s">
        <v>29342</v>
      </c>
    </row>
    <row r="8990" spans="1:7" ht="22.5">
      <c r="A8990" s="366" t="str">
        <f t="shared" si="140"/>
        <v>SINAPI 92316</v>
      </c>
      <c r="B8990" s="367" t="s">
        <v>8324</v>
      </c>
      <c r="C8990" s="367" t="s">
        <v>29343</v>
      </c>
      <c r="D8990" s="368" t="s">
        <v>29344</v>
      </c>
      <c r="E8990" s="367" t="s">
        <v>8327</v>
      </c>
      <c r="F8990" s="367" t="s">
        <v>29345</v>
      </c>
      <c r="G8990" s="367" t="s">
        <v>15626</v>
      </c>
    </row>
    <row r="8991" spans="1:7" ht="22.5">
      <c r="A8991" s="366" t="str">
        <f t="shared" si="140"/>
        <v>SINAPI 92317</v>
      </c>
      <c r="B8991" s="367" t="s">
        <v>8324</v>
      </c>
      <c r="C8991" s="367" t="s">
        <v>29346</v>
      </c>
      <c r="D8991" s="368" t="s">
        <v>29347</v>
      </c>
      <c r="E8991" s="367" t="s">
        <v>8327</v>
      </c>
      <c r="F8991" s="367" t="s">
        <v>10542</v>
      </c>
      <c r="G8991" s="367" t="s">
        <v>29348</v>
      </c>
    </row>
    <row r="8992" spans="1:7" ht="22.5">
      <c r="A8992" s="366" t="str">
        <f t="shared" si="140"/>
        <v>SINAPI 92318</v>
      </c>
      <c r="B8992" s="367" t="s">
        <v>8324</v>
      </c>
      <c r="C8992" s="367" t="s">
        <v>29349</v>
      </c>
      <c r="D8992" s="368" t="s">
        <v>29350</v>
      </c>
      <c r="E8992" s="367" t="s">
        <v>8327</v>
      </c>
      <c r="F8992" s="367" t="s">
        <v>22853</v>
      </c>
      <c r="G8992" s="367" t="s">
        <v>25275</v>
      </c>
    </row>
    <row r="8993" spans="1:7" ht="22.5">
      <c r="A8993" s="366" t="str">
        <f t="shared" si="140"/>
        <v>SINAPI 92319</v>
      </c>
      <c r="B8993" s="367" t="s">
        <v>8324</v>
      </c>
      <c r="C8993" s="367" t="s">
        <v>29351</v>
      </c>
      <c r="D8993" s="368" t="s">
        <v>29352</v>
      </c>
      <c r="E8993" s="367" t="s">
        <v>8327</v>
      </c>
      <c r="F8993" s="367" t="s">
        <v>29353</v>
      </c>
      <c r="G8993" s="367" t="s">
        <v>16965</v>
      </c>
    </row>
    <row r="8994" spans="1:7" ht="22.5">
      <c r="A8994" s="366" t="str">
        <f t="shared" si="140"/>
        <v>SINAPI 92326</v>
      </c>
      <c r="B8994" s="367" t="s">
        <v>8324</v>
      </c>
      <c r="C8994" s="367" t="s">
        <v>29354</v>
      </c>
      <c r="D8994" s="368" t="s">
        <v>29355</v>
      </c>
      <c r="E8994" s="367" t="s">
        <v>8327</v>
      </c>
      <c r="F8994" s="367" t="s">
        <v>24700</v>
      </c>
      <c r="G8994" s="367" t="s">
        <v>16389</v>
      </c>
    </row>
    <row r="8995" spans="1:7" ht="22.5">
      <c r="A8995" s="366" t="str">
        <f t="shared" si="140"/>
        <v>SINAPI 92327</v>
      </c>
      <c r="B8995" s="367" t="s">
        <v>8324</v>
      </c>
      <c r="C8995" s="367" t="s">
        <v>29356</v>
      </c>
      <c r="D8995" s="368" t="s">
        <v>29357</v>
      </c>
      <c r="E8995" s="367" t="s">
        <v>8327</v>
      </c>
      <c r="F8995" s="367" t="s">
        <v>14816</v>
      </c>
      <c r="G8995" s="367" t="s">
        <v>18361</v>
      </c>
    </row>
    <row r="8996" spans="1:7" ht="22.5">
      <c r="A8996" s="366" t="str">
        <f t="shared" si="140"/>
        <v>SINAPI 92328</v>
      </c>
      <c r="B8996" s="367" t="s">
        <v>8324</v>
      </c>
      <c r="C8996" s="367" t="s">
        <v>29358</v>
      </c>
      <c r="D8996" s="368" t="s">
        <v>29359</v>
      </c>
      <c r="E8996" s="367" t="s">
        <v>8327</v>
      </c>
      <c r="F8996" s="367" t="s">
        <v>12206</v>
      </c>
      <c r="G8996" s="367" t="s">
        <v>26022</v>
      </c>
    </row>
    <row r="8997" spans="1:7" ht="22.5">
      <c r="A8997" s="366" t="str">
        <f t="shared" si="140"/>
        <v>SINAPI 92329</v>
      </c>
      <c r="B8997" s="367" t="s">
        <v>8324</v>
      </c>
      <c r="C8997" s="367" t="s">
        <v>29360</v>
      </c>
      <c r="D8997" s="368" t="s">
        <v>29361</v>
      </c>
      <c r="E8997" s="367" t="s">
        <v>8327</v>
      </c>
      <c r="F8997" s="367" t="s">
        <v>11900</v>
      </c>
      <c r="G8997" s="367" t="s">
        <v>8524</v>
      </c>
    </row>
    <row r="8998" spans="1:7" ht="22.5">
      <c r="A8998" s="366" t="str">
        <f t="shared" si="140"/>
        <v>SINAPI 92330</v>
      </c>
      <c r="B8998" s="367" t="s">
        <v>8324</v>
      </c>
      <c r="C8998" s="367" t="s">
        <v>29362</v>
      </c>
      <c r="D8998" s="368" t="s">
        <v>29363</v>
      </c>
      <c r="E8998" s="367" t="s">
        <v>8327</v>
      </c>
      <c r="F8998" s="367" t="s">
        <v>29364</v>
      </c>
      <c r="G8998" s="367" t="s">
        <v>18637</v>
      </c>
    </row>
    <row r="8999" spans="1:7" ht="22.5">
      <c r="A8999" s="366" t="str">
        <f t="shared" si="140"/>
        <v>SINAPI 92331</v>
      </c>
      <c r="B8999" s="367" t="s">
        <v>8324</v>
      </c>
      <c r="C8999" s="367" t="s">
        <v>29365</v>
      </c>
      <c r="D8999" s="368" t="s">
        <v>29366</v>
      </c>
      <c r="E8999" s="367" t="s">
        <v>8327</v>
      </c>
      <c r="F8999" s="367" t="s">
        <v>13953</v>
      </c>
      <c r="G8999" s="367" t="s">
        <v>29367</v>
      </c>
    </row>
    <row r="9000" spans="1:7" ht="22.5">
      <c r="A9000" s="366" t="str">
        <f t="shared" si="140"/>
        <v>SINAPI 92332</v>
      </c>
      <c r="B9000" s="367" t="s">
        <v>8324</v>
      </c>
      <c r="C9000" s="367" t="s">
        <v>29368</v>
      </c>
      <c r="D9000" s="368" t="s">
        <v>29369</v>
      </c>
      <c r="E9000" s="367" t="s">
        <v>8327</v>
      </c>
      <c r="F9000" s="367" t="s">
        <v>12010</v>
      </c>
      <c r="G9000" s="367" t="s">
        <v>11264</v>
      </c>
    </row>
    <row r="9001" spans="1:7" ht="22.5">
      <c r="A9001" s="366" t="str">
        <f t="shared" si="140"/>
        <v>SINAPI 92333</v>
      </c>
      <c r="B9001" s="367" t="s">
        <v>8324</v>
      </c>
      <c r="C9001" s="367" t="s">
        <v>29370</v>
      </c>
      <c r="D9001" s="368" t="s">
        <v>29371</v>
      </c>
      <c r="E9001" s="367" t="s">
        <v>8327</v>
      </c>
      <c r="F9001" s="367" t="s">
        <v>14645</v>
      </c>
      <c r="G9001" s="367" t="s">
        <v>21440</v>
      </c>
    </row>
    <row r="9002" spans="1:7" ht="22.5">
      <c r="A9002" s="366" t="str">
        <f t="shared" si="140"/>
        <v>SINAPI 92334</v>
      </c>
      <c r="B9002" s="367" t="s">
        <v>8324</v>
      </c>
      <c r="C9002" s="367" t="s">
        <v>29372</v>
      </c>
      <c r="D9002" s="368" t="s">
        <v>29373</v>
      </c>
      <c r="E9002" s="367" t="s">
        <v>8327</v>
      </c>
      <c r="F9002" s="367" t="s">
        <v>14315</v>
      </c>
      <c r="G9002" s="367" t="s">
        <v>20040</v>
      </c>
    </row>
    <row r="9003" spans="1:7" ht="22.5">
      <c r="A9003" s="366" t="str">
        <f t="shared" si="140"/>
        <v>SINAPI 92344</v>
      </c>
      <c r="B9003" s="367" t="s">
        <v>8324</v>
      </c>
      <c r="C9003" s="367" t="s">
        <v>29374</v>
      </c>
      <c r="D9003" s="368" t="s">
        <v>29375</v>
      </c>
      <c r="E9003" s="367" t="s">
        <v>8327</v>
      </c>
      <c r="F9003" s="367" t="s">
        <v>29376</v>
      </c>
      <c r="G9003" s="367" t="s">
        <v>29377</v>
      </c>
    </row>
    <row r="9004" spans="1:7" ht="22.5">
      <c r="A9004" s="366" t="str">
        <f t="shared" si="140"/>
        <v>SINAPI 92345</v>
      </c>
      <c r="B9004" s="367" t="s">
        <v>8324</v>
      </c>
      <c r="C9004" s="367" t="s">
        <v>29378</v>
      </c>
      <c r="D9004" s="368" t="s">
        <v>29379</v>
      </c>
      <c r="E9004" s="367" t="s">
        <v>8327</v>
      </c>
      <c r="F9004" s="367" t="s">
        <v>29380</v>
      </c>
      <c r="G9004" s="367" t="s">
        <v>29381</v>
      </c>
    </row>
    <row r="9005" spans="1:7" ht="22.5">
      <c r="A9005" s="366" t="str">
        <f t="shared" si="140"/>
        <v>SINAPI 92346</v>
      </c>
      <c r="B9005" s="367" t="s">
        <v>8324</v>
      </c>
      <c r="C9005" s="367" t="s">
        <v>29382</v>
      </c>
      <c r="D9005" s="368" t="s">
        <v>29383</v>
      </c>
      <c r="E9005" s="367" t="s">
        <v>8327</v>
      </c>
      <c r="F9005" s="367" t="s">
        <v>29384</v>
      </c>
      <c r="G9005" s="367" t="s">
        <v>24278</v>
      </c>
    </row>
    <row r="9006" spans="1:7" ht="22.5">
      <c r="A9006" s="366" t="str">
        <f t="shared" si="140"/>
        <v>SINAPI 92347</v>
      </c>
      <c r="B9006" s="367" t="s">
        <v>8324</v>
      </c>
      <c r="C9006" s="367" t="s">
        <v>29385</v>
      </c>
      <c r="D9006" s="368" t="s">
        <v>29386</v>
      </c>
      <c r="E9006" s="367" t="s">
        <v>8327</v>
      </c>
      <c r="F9006" s="367" t="s">
        <v>28673</v>
      </c>
      <c r="G9006" s="367" t="s">
        <v>29387</v>
      </c>
    </row>
    <row r="9007" spans="1:7" ht="22.5">
      <c r="A9007" s="366" t="str">
        <f t="shared" si="140"/>
        <v>SINAPI 92348</v>
      </c>
      <c r="B9007" s="367" t="s">
        <v>8324</v>
      </c>
      <c r="C9007" s="367" t="s">
        <v>29388</v>
      </c>
      <c r="D9007" s="368" t="s">
        <v>29389</v>
      </c>
      <c r="E9007" s="367" t="s">
        <v>8327</v>
      </c>
      <c r="F9007" s="367" t="s">
        <v>29390</v>
      </c>
      <c r="G9007" s="367" t="s">
        <v>29391</v>
      </c>
    </row>
    <row r="9008" spans="1:7" ht="22.5">
      <c r="A9008" s="366" t="str">
        <f t="shared" si="140"/>
        <v>SINAPI 92349</v>
      </c>
      <c r="B9008" s="367" t="s">
        <v>8324</v>
      </c>
      <c r="C9008" s="367" t="s">
        <v>29392</v>
      </c>
      <c r="D9008" s="368" t="s">
        <v>29393</v>
      </c>
      <c r="E9008" s="367" t="s">
        <v>8327</v>
      </c>
      <c r="F9008" s="367" t="s">
        <v>29394</v>
      </c>
      <c r="G9008" s="367" t="s">
        <v>29395</v>
      </c>
    </row>
    <row r="9009" spans="1:7" ht="22.5">
      <c r="A9009" s="366" t="str">
        <f t="shared" si="140"/>
        <v>SINAPI 92350</v>
      </c>
      <c r="B9009" s="367" t="s">
        <v>8324</v>
      </c>
      <c r="C9009" s="367" t="s">
        <v>29396</v>
      </c>
      <c r="D9009" s="368" t="s">
        <v>29397</v>
      </c>
      <c r="E9009" s="367" t="s">
        <v>8327</v>
      </c>
      <c r="F9009" s="367" t="s">
        <v>29398</v>
      </c>
      <c r="G9009" s="367" t="s">
        <v>29399</v>
      </c>
    </row>
    <row r="9010" spans="1:7" ht="22.5">
      <c r="A9010" s="366" t="str">
        <f t="shared" si="140"/>
        <v>SINAPI 92351</v>
      </c>
      <c r="B9010" s="367" t="s">
        <v>8324</v>
      </c>
      <c r="C9010" s="367" t="s">
        <v>29400</v>
      </c>
      <c r="D9010" s="368" t="s">
        <v>29401</v>
      </c>
      <c r="E9010" s="367" t="s">
        <v>8327</v>
      </c>
      <c r="F9010" s="367" t="s">
        <v>29402</v>
      </c>
      <c r="G9010" s="367" t="s">
        <v>29403</v>
      </c>
    </row>
    <row r="9011" spans="1:7" ht="22.5">
      <c r="A9011" s="366" t="str">
        <f t="shared" si="140"/>
        <v>SINAPI 92352</v>
      </c>
      <c r="B9011" s="367" t="s">
        <v>8324</v>
      </c>
      <c r="C9011" s="367" t="s">
        <v>29404</v>
      </c>
      <c r="D9011" s="368" t="s">
        <v>29405</v>
      </c>
      <c r="E9011" s="367" t="s">
        <v>8327</v>
      </c>
      <c r="F9011" s="367" t="s">
        <v>29406</v>
      </c>
      <c r="G9011" s="367" t="s">
        <v>29407</v>
      </c>
    </row>
    <row r="9012" spans="1:7" ht="22.5">
      <c r="A9012" s="366" t="str">
        <f t="shared" si="140"/>
        <v>SINAPI 92353</v>
      </c>
      <c r="B9012" s="367" t="s">
        <v>8324</v>
      </c>
      <c r="C9012" s="367" t="s">
        <v>29408</v>
      </c>
      <c r="D9012" s="368" t="s">
        <v>29409</v>
      </c>
      <c r="E9012" s="367" t="s">
        <v>8327</v>
      </c>
      <c r="F9012" s="367" t="s">
        <v>29410</v>
      </c>
      <c r="G9012" s="367" t="s">
        <v>29411</v>
      </c>
    </row>
    <row r="9013" spans="1:7" ht="22.5">
      <c r="A9013" s="366" t="str">
        <f t="shared" si="140"/>
        <v>SINAPI 92354</v>
      </c>
      <c r="B9013" s="367" t="s">
        <v>8324</v>
      </c>
      <c r="C9013" s="367" t="s">
        <v>29412</v>
      </c>
      <c r="D9013" s="368" t="s">
        <v>29413</v>
      </c>
      <c r="E9013" s="367" t="s">
        <v>8327</v>
      </c>
      <c r="F9013" s="367" t="s">
        <v>29414</v>
      </c>
      <c r="G9013" s="367" t="s">
        <v>29415</v>
      </c>
    </row>
    <row r="9014" spans="1:7" ht="22.5">
      <c r="A9014" s="366" t="str">
        <f t="shared" si="140"/>
        <v>SINAPI 92355</v>
      </c>
      <c r="B9014" s="367" t="s">
        <v>8324</v>
      </c>
      <c r="C9014" s="367" t="s">
        <v>29416</v>
      </c>
      <c r="D9014" s="368" t="s">
        <v>29417</v>
      </c>
      <c r="E9014" s="367" t="s">
        <v>8327</v>
      </c>
      <c r="F9014" s="367" t="s">
        <v>29418</v>
      </c>
      <c r="G9014" s="367" t="s">
        <v>29419</v>
      </c>
    </row>
    <row r="9015" spans="1:7" ht="22.5">
      <c r="A9015" s="366" t="str">
        <f t="shared" si="140"/>
        <v>SINAPI 92356</v>
      </c>
      <c r="B9015" s="367" t="s">
        <v>8324</v>
      </c>
      <c r="C9015" s="367" t="s">
        <v>29420</v>
      </c>
      <c r="D9015" s="368" t="s">
        <v>29421</v>
      </c>
      <c r="E9015" s="367" t="s">
        <v>8327</v>
      </c>
      <c r="F9015" s="367" t="s">
        <v>29422</v>
      </c>
      <c r="G9015" s="367" t="s">
        <v>29423</v>
      </c>
    </row>
    <row r="9016" spans="1:7" ht="22.5">
      <c r="A9016" s="366" t="str">
        <f t="shared" si="140"/>
        <v>SINAPI 92357</v>
      </c>
      <c r="B9016" s="367" t="s">
        <v>8324</v>
      </c>
      <c r="C9016" s="367" t="s">
        <v>29424</v>
      </c>
      <c r="D9016" s="368" t="s">
        <v>29425</v>
      </c>
      <c r="E9016" s="367" t="s">
        <v>8327</v>
      </c>
      <c r="F9016" s="367" t="s">
        <v>29426</v>
      </c>
      <c r="G9016" s="367" t="s">
        <v>29427</v>
      </c>
    </row>
    <row r="9017" spans="1:7" ht="22.5">
      <c r="A9017" s="366" t="str">
        <f t="shared" si="140"/>
        <v>SINAPI 92358</v>
      </c>
      <c r="B9017" s="367" t="s">
        <v>8324</v>
      </c>
      <c r="C9017" s="367" t="s">
        <v>29428</v>
      </c>
      <c r="D9017" s="368" t="s">
        <v>29429</v>
      </c>
      <c r="E9017" s="367" t="s">
        <v>8327</v>
      </c>
      <c r="F9017" s="367" t="s">
        <v>29430</v>
      </c>
      <c r="G9017" s="367" t="s">
        <v>29431</v>
      </c>
    </row>
    <row r="9018" spans="1:7" ht="22.5">
      <c r="A9018" s="366" t="str">
        <f t="shared" si="140"/>
        <v>SINAPI 92369</v>
      </c>
      <c r="B9018" s="367" t="s">
        <v>8324</v>
      </c>
      <c r="C9018" s="367" t="s">
        <v>29432</v>
      </c>
      <c r="D9018" s="368" t="s">
        <v>29433</v>
      </c>
      <c r="E9018" s="367" t="s">
        <v>8327</v>
      </c>
      <c r="F9018" s="367" t="s">
        <v>25515</v>
      </c>
      <c r="G9018" s="367" t="s">
        <v>11766</v>
      </c>
    </row>
    <row r="9019" spans="1:7" ht="22.5">
      <c r="A9019" s="366" t="str">
        <f t="shared" si="140"/>
        <v>SINAPI 92370</v>
      </c>
      <c r="B9019" s="367" t="s">
        <v>8324</v>
      </c>
      <c r="C9019" s="367" t="s">
        <v>29434</v>
      </c>
      <c r="D9019" s="368" t="s">
        <v>29435</v>
      </c>
      <c r="E9019" s="367" t="s">
        <v>8327</v>
      </c>
      <c r="F9019" s="367" t="s">
        <v>29436</v>
      </c>
      <c r="G9019" s="367" t="s">
        <v>12621</v>
      </c>
    </row>
    <row r="9020" spans="1:7" ht="22.5">
      <c r="A9020" s="366" t="str">
        <f t="shared" si="140"/>
        <v>SINAPI 92371</v>
      </c>
      <c r="B9020" s="367" t="s">
        <v>8324</v>
      </c>
      <c r="C9020" s="367" t="s">
        <v>29437</v>
      </c>
      <c r="D9020" s="368" t="s">
        <v>29438</v>
      </c>
      <c r="E9020" s="367" t="s">
        <v>8327</v>
      </c>
      <c r="F9020" s="367" t="s">
        <v>29439</v>
      </c>
      <c r="G9020" s="367" t="s">
        <v>29440</v>
      </c>
    </row>
    <row r="9021" spans="1:7" ht="22.5">
      <c r="A9021" s="366" t="str">
        <f t="shared" si="140"/>
        <v>SINAPI 92372</v>
      </c>
      <c r="B9021" s="367" t="s">
        <v>8324</v>
      </c>
      <c r="C9021" s="367" t="s">
        <v>29441</v>
      </c>
      <c r="D9021" s="368" t="s">
        <v>29442</v>
      </c>
      <c r="E9021" s="367" t="s">
        <v>8327</v>
      </c>
      <c r="F9021" s="367" t="s">
        <v>29443</v>
      </c>
      <c r="G9021" s="367" t="s">
        <v>20381</v>
      </c>
    </row>
    <row r="9022" spans="1:7" ht="22.5">
      <c r="A9022" s="366" t="str">
        <f t="shared" si="140"/>
        <v>SINAPI 92373</v>
      </c>
      <c r="B9022" s="367" t="s">
        <v>8324</v>
      </c>
      <c r="C9022" s="367" t="s">
        <v>29444</v>
      </c>
      <c r="D9022" s="368" t="s">
        <v>29445</v>
      </c>
      <c r="E9022" s="367" t="s">
        <v>8327</v>
      </c>
      <c r="F9022" s="367" t="s">
        <v>29446</v>
      </c>
      <c r="G9022" s="367" t="s">
        <v>29447</v>
      </c>
    </row>
    <row r="9023" spans="1:7" ht="22.5">
      <c r="A9023" s="366" t="str">
        <f t="shared" si="140"/>
        <v>SINAPI 92374</v>
      </c>
      <c r="B9023" s="367" t="s">
        <v>8324</v>
      </c>
      <c r="C9023" s="367" t="s">
        <v>29448</v>
      </c>
      <c r="D9023" s="368" t="s">
        <v>29449</v>
      </c>
      <c r="E9023" s="367" t="s">
        <v>8327</v>
      </c>
      <c r="F9023" s="367" t="s">
        <v>29450</v>
      </c>
      <c r="G9023" s="367" t="s">
        <v>29451</v>
      </c>
    </row>
    <row r="9024" spans="1:7" ht="22.5">
      <c r="A9024" s="366" t="str">
        <f t="shared" si="140"/>
        <v>SINAPI 92375</v>
      </c>
      <c r="B9024" s="367" t="s">
        <v>8324</v>
      </c>
      <c r="C9024" s="367" t="s">
        <v>29452</v>
      </c>
      <c r="D9024" s="368" t="s">
        <v>29453</v>
      </c>
      <c r="E9024" s="367" t="s">
        <v>8327</v>
      </c>
      <c r="F9024" s="367" t="s">
        <v>28602</v>
      </c>
      <c r="G9024" s="367" t="s">
        <v>12001</v>
      </c>
    </row>
    <row r="9025" spans="1:7" ht="22.5">
      <c r="A9025" s="366" t="str">
        <f t="shared" si="140"/>
        <v>SINAPI 92376</v>
      </c>
      <c r="B9025" s="367" t="s">
        <v>8324</v>
      </c>
      <c r="C9025" s="367" t="s">
        <v>29454</v>
      </c>
      <c r="D9025" s="368" t="s">
        <v>29455</v>
      </c>
      <c r="E9025" s="367" t="s">
        <v>8327</v>
      </c>
      <c r="F9025" s="367" t="s">
        <v>22742</v>
      </c>
      <c r="G9025" s="367" t="s">
        <v>29456</v>
      </c>
    </row>
    <row r="9026" spans="1:7" ht="22.5">
      <c r="A9026" s="366" t="str">
        <f t="shared" si="140"/>
        <v>SINAPI 92377</v>
      </c>
      <c r="B9026" s="367" t="s">
        <v>8324</v>
      </c>
      <c r="C9026" s="367" t="s">
        <v>29457</v>
      </c>
      <c r="D9026" s="368" t="s">
        <v>29458</v>
      </c>
      <c r="E9026" s="367" t="s">
        <v>8327</v>
      </c>
      <c r="F9026" s="367" t="s">
        <v>29459</v>
      </c>
      <c r="G9026" s="367" t="s">
        <v>29460</v>
      </c>
    </row>
    <row r="9027" spans="1:7" ht="22.5">
      <c r="A9027" s="366" t="str">
        <f t="shared" si="140"/>
        <v>SINAPI 92378</v>
      </c>
      <c r="B9027" s="367" t="s">
        <v>8324</v>
      </c>
      <c r="C9027" s="367" t="s">
        <v>29461</v>
      </c>
      <c r="D9027" s="368" t="s">
        <v>29462</v>
      </c>
      <c r="E9027" s="367" t="s">
        <v>8327</v>
      </c>
      <c r="F9027" s="367" t="s">
        <v>29463</v>
      </c>
      <c r="G9027" s="367" t="s">
        <v>29464</v>
      </c>
    </row>
    <row r="9028" spans="1:7" ht="22.5">
      <c r="A9028" s="366" t="str">
        <f t="shared" si="140"/>
        <v>SINAPI 92379</v>
      </c>
      <c r="B9028" s="367" t="s">
        <v>8324</v>
      </c>
      <c r="C9028" s="367" t="s">
        <v>29465</v>
      </c>
      <c r="D9028" s="368" t="s">
        <v>29466</v>
      </c>
      <c r="E9028" s="367" t="s">
        <v>8327</v>
      </c>
      <c r="F9028" s="367" t="s">
        <v>29467</v>
      </c>
      <c r="G9028" s="367" t="s">
        <v>12530</v>
      </c>
    </row>
    <row r="9029" spans="1:7" ht="22.5">
      <c r="A9029" s="366" t="str">
        <f t="shared" si="140"/>
        <v>SINAPI 92380</v>
      </c>
      <c r="B9029" s="367" t="s">
        <v>8324</v>
      </c>
      <c r="C9029" s="367" t="s">
        <v>29468</v>
      </c>
      <c r="D9029" s="368" t="s">
        <v>29469</v>
      </c>
      <c r="E9029" s="367" t="s">
        <v>8327</v>
      </c>
      <c r="F9029" s="367" t="s">
        <v>29470</v>
      </c>
      <c r="G9029" s="367" t="s">
        <v>29471</v>
      </c>
    </row>
    <row r="9030" spans="1:7" ht="22.5">
      <c r="A9030" s="366" t="str">
        <f t="shared" si="140"/>
        <v>SINAPI 92381</v>
      </c>
      <c r="B9030" s="367" t="s">
        <v>8324</v>
      </c>
      <c r="C9030" s="367" t="s">
        <v>29472</v>
      </c>
      <c r="D9030" s="368" t="s">
        <v>29473</v>
      </c>
      <c r="E9030" s="367" t="s">
        <v>8327</v>
      </c>
      <c r="F9030" s="367" t="s">
        <v>29474</v>
      </c>
      <c r="G9030" s="367" t="s">
        <v>15691</v>
      </c>
    </row>
    <row r="9031" spans="1:7" ht="22.5">
      <c r="A9031" s="366" t="str">
        <f t="shared" ref="A9031:A9094" si="141">CONCATENAR</f>
        <v>SINAPI 92382</v>
      </c>
      <c r="B9031" s="367" t="s">
        <v>8324</v>
      </c>
      <c r="C9031" s="367" t="s">
        <v>29475</v>
      </c>
      <c r="D9031" s="368" t="s">
        <v>29476</v>
      </c>
      <c r="E9031" s="367" t="s">
        <v>8327</v>
      </c>
      <c r="F9031" s="367" t="s">
        <v>9611</v>
      </c>
      <c r="G9031" s="367" t="s">
        <v>16318</v>
      </c>
    </row>
    <row r="9032" spans="1:7" ht="22.5">
      <c r="A9032" s="366" t="str">
        <f t="shared" si="141"/>
        <v>SINAPI 92383</v>
      </c>
      <c r="B9032" s="367" t="s">
        <v>8324</v>
      </c>
      <c r="C9032" s="367" t="s">
        <v>29477</v>
      </c>
      <c r="D9032" s="368" t="s">
        <v>29478</v>
      </c>
      <c r="E9032" s="367" t="s">
        <v>8327</v>
      </c>
      <c r="F9032" s="367" t="s">
        <v>12427</v>
      </c>
      <c r="G9032" s="367" t="s">
        <v>10380</v>
      </c>
    </row>
    <row r="9033" spans="1:7" ht="22.5">
      <c r="A9033" s="366" t="str">
        <f t="shared" si="141"/>
        <v>SINAPI 92384</v>
      </c>
      <c r="B9033" s="367" t="s">
        <v>8324</v>
      </c>
      <c r="C9033" s="367" t="s">
        <v>29479</v>
      </c>
      <c r="D9033" s="368" t="s">
        <v>29480</v>
      </c>
      <c r="E9033" s="367" t="s">
        <v>8327</v>
      </c>
      <c r="F9033" s="367" t="s">
        <v>29481</v>
      </c>
      <c r="G9033" s="367" t="s">
        <v>19360</v>
      </c>
    </row>
    <row r="9034" spans="1:7" ht="22.5">
      <c r="A9034" s="366" t="str">
        <f t="shared" si="141"/>
        <v>SINAPI 92385</v>
      </c>
      <c r="B9034" s="367" t="s">
        <v>8324</v>
      </c>
      <c r="C9034" s="367" t="s">
        <v>29482</v>
      </c>
      <c r="D9034" s="368" t="s">
        <v>29483</v>
      </c>
      <c r="E9034" s="367" t="s">
        <v>8327</v>
      </c>
      <c r="F9034" s="367" t="s">
        <v>29484</v>
      </c>
      <c r="G9034" s="367" t="s">
        <v>29485</v>
      </c>
    </row>
    <row r="9035" spans="1:7" ht="22.5">
      <c r="A9035" s="366" t="str">
        <f t="shared" si="141"/>
        <v>SINAPI 92386</v>
      </c>
      <c r="B9035" s="367" t="s">
        <v>8324</v>
      </c>
      <c r="C9035" s="367" t="s">
        <v>29486</v>
      </c>
      <c r="D9035" s="368" t="s">
        <v>29487</v>
      </c>
      <c r="E9035" s="367" t="s">
        <v>8327</v>
      </c>
      <c r="F9035" s="367" t="s">
        <v>29488</v>
      </c>
      <c r="G9035" s="367" t="s">
        <v>29489</v>
      </c>
    </row>
    <row r="9036" spans="1:7" ht="22.5">
      <c r="A9036" s="366" t="str">
        <f t="shared" si="141"/>
        <v>SINAPI 92387</v>
      </c>
      <c r="B9036" s="367" t="s">
        <v>8324</v>
      </c>
      <c r="C9036" s="367" t="s">
        <v>29490</v>
      </c>
      <c r="D9036" s="368" t="s">
        <v>29491</v>
      </c>
      <c r="E9036" s="367" t="s">
        <v>8327</v>
      </c>
      <c r="F9036" s="367" t="s">
        <v>21642</v>
      </c>
      <c r="G9036" s="367" t="s">
        <v>29492</v>
      </c>
    </row>
    <row r="9037" spans="1:7" ht="22.5">
      <c r="A9037" s="366" t="str">
        <f t="shared" si="141"/>
        <v>SINAPI 92388</v>
      </c>
      <c r="B9037" s="367" t="s">
        <v>8324</v>
      </c>
      <c r="C9037" s="367" t="s">
        <v>29493</v>
      </c>
      <c r="D9037" s="368" t="s">
        <v>29494</v>
      </c>
      <c r="E9037" s="367" t="s">
        <v>8327</v>
      </c>
      <c r="F9037" s="367" t="s">
        <v>29495</v>
      </c>
      <c r="G9037" s="367" t="s">
        <v>16171</v>
      </c>
    </row>
    <row r="9038" spans="1:7" ht="22.5">
      <c r="A9038" s="366" t="str">
        <f t="shared" si="141"/>
        <v>SINAPI 92389</v>
      </c>
      <c r="B9038" s="367" t="s">
        <v>8324</v>
      </c>
      <c r="C9038" s="367" t="s">
        <v>29496</v>
      </c>
      <c r="D9038" s="368" t="s">
        <v>29497</v>
      </c>
      <c r="E9038" s="367" t="s">
        <v>8327</v>
      </c>
      <c r="F9038" s="367" t="s">
        <v>29498</v>
      </c>
      <c r="G9038" s="367" t="s">
        <v>29499</v>
      </c>
    </row>
    <row r="9039" spans="1:7" ht="22.5">
      <c r="A9039" s="366" t="str">
        <f t="shared" si="141"/>
        <v>SINAPI 92390</v>
      </c>
      <c r="B9039" s="367" t="s">
        <v>8324</v>
      </c>
      <c r="C9039" s="367" t="s">
        <v>29500</v>
      </c>
      <c r="D9039" s="368" t="s">
        <v>29501</v>
      </c>
      <c r="E9039" s="367" t="s">
        <v>8327</v>
      </c>
      <c r="F9039" s="367" t="s">
        <v>22947</v>
      </c>
      <c r="G9039" s="367" t="s">
        <v>29502</v>
      </c>
    </row>
    <row r="9040" spans="1:7" ht="22.5">
      <c r="A9040" s="366" t="str">
        <f t="shared" si="141"/>
        <v>SINAPI 92635</v>
      </c>
      <c r="B9040" s="367" t="s">
        <v>8324</v>
      </c>
      <c r="C9040" s="367" t="s">
        <v>29503</v>
      </c>
      <c r="D9040" s="368" t="s">
        <v>29504</v>
      </c>
      <c r="E9040" s="367" t="s">
        <v>8327</v>
      </c>
      <c r="F9040" s="367" t="s">
        <v>29505</v>
      </c>
      <c r="G9040" s="367" t="s">
        <v>29506</v>
      </c>
    </row>
    <row r="9041" spans="1:7" ht="22.5">
      <c r="A9041" s="366" t="str">
        <f t="shared" si="141"/>
        <v>SINAPI 92636</v>
      </c>
      <c r="B9041" s="367" t="s">
        <v>8324</v>
      </c>
      <c r="C9041" s="367" t="s">
        <v>29507</v>
      </c>
      <c r="D9041" s="368" t="s">
        <v>29508</v>
      </c>
      <c r="E9041" s="367" t="s">
        <v>8327</v>
      </c>
      <c r="F9041" s="367" t="s">
        <v>29509</v>
      </c>
      <c r="G9041" s="367" t="s">
        <v>29510</v>
      </c>
    </row>
    <row r="9042" spans="1:7" ht="22.5">
      <c r="A9042" s="366" t="str">
        <f t="shared" si="141"/>
        <v>SINAPI 92637</v>
      </c>
      <c r="B9042" s="367" t="s">
        <v>8324</v>
      </c>
      <c r="C9042" s="367" t="s">
        <v>29511</v>
      </c>
      <c r="D9042" s="368" t="s">
        <v>29512</v>
      </c>
      <c r="E9042" s="367" t="s">
        <v>8327</v>
      </c>
      <c r="F9042" s="367" t="s">
        <v>29513</v>
      </c>
      <c r="G9042" s="367" t="s">
        <v>29514</v>
      </c>
    </row>
    <row r="9043" spans="1:7" ht="22.5">
      <c r="A9043" s="366" t="str">
        <f t="shared" si="141"/>
        <v>SINAPI 92638</v>
      </c>
      <c r="B9043" s="367" t="s">
        <v>8324</v>
      </c>
      <c r="C9043" s="367" t="s">
        <v>29515</v>
      </c>
      <c r="D9043" s="368" t="s">
        <v>29516</v>
      </c>
      <c r="E9043" s="367" t="s">
        <v>8327</v>
      </c>
      <c r="F9043" s="367" t="s">
        <v>29517</v>
      </c>
      <c r="G9043" s="367" t="s">
        <v>29518</v>
      </c>
    </row>
    <row r="9044" spans="1:7" ht="22.5">
      <c r="A9044" s="366" t="str">
        <f t="shared" si="141"/>
        <v>SINAPI 92639</v>
      </c>
      <c r="B9044" s="367" t="s">
        <v>8324</v>
      </c>
      <c r="C9044" s="367" t="s">
        <v>29519</v>
      </c>
      <c r="D9044" s="368" t="s">
        <v>29520</v>
      </c>
      <c r="E9044" s="367" t="s">
        <v>8327</v>
      </c>
      <c r="F9044" s="367" t="s">
        <v>29521</v>
      </c>
      <c r="G9044" s="367" t="s">
        <v>29522</v>
      </c>
    </row>
    <row r="9045" spans="1:7" ht="22.5">
      <c r="A9045" s="366" t="str">
        <f t="shared" si="141"/>
        <v>SINAPI 92640</v>
      </c>
      <c r="B9045" s="367" t="s">
        <v>8324</v>
      </c>
      <c r="C9045" s="367" t="s">
        <v>29523</v>
      </c>
      <c r="D9045" s="368" t="s">
        <v>29524</v>
      </c>
      <c r="E9045" s="367" t="s">
        <v>8327</v>
      </c>
      <c r="F9045" s="367" t="s">
        <v>29525</v>
      </c>
      <c r="G9045" s="367" t="s">
        <v>17358</v>
      </c>
    </row>
    <row r="9046" spans="1:7" ht="22.5">
      <c r="A9046" s="366" t="str">
        <f t="shared" si="141"/>
        <v>SINAPI 92642</v>
      </c>
      <c r="B9046" s="367" t="s">
        <v>8324</v>
      </c>
      <c r="C9046" s="367" t="s">
        <v>29526</v>
      </c>
      <c r="D9046" s="368" t="s">
        <v>29527</v>
      </c>
      <c r="E9046" s="367" t="s">
        <v>8327</v>
      </c>
      <c r="F9046" s="367" t="s">
        <v>29528</v>
      </c>
      <c r="G9046" s="367" t="s">
        <v>29529</v>
      </c>
    </row>
    <row r="9047" spans="1:7" ht="22.5">
      <c r="A9047" s="366" t="str">
        <f t="shared" si="141"/>
        <v>SINAPI 92644</v>
      </c>
      <c r="B9047" s="367" t="s">
        <v>8324</v>
      </c>
      <c r="C9047" s="367" t="s">
        <v>29530</v>
      </c>
      <c r="D9047" s="368" t="s">
        <v>29531</v>
      </c>
      <c r="E9047" s="367" t="s">
        <v>8327</v>
      </c>
      <c r="F9047" s="367" t="s">
        <v>29532</v>
      </c>
      <c r="G9047" s="367" t="s">
        <v>29533</v>
      </c>
    </row>
    <row r="9048" spans="1:7" ht="22.5">
      <c r="A9048" s="366" t="str">
        <f t="shared" si="141"/>
        <v>SINAPI 92657</v>
      </c>
      <c r="B9048" s="367" t="s">
        <v>8324</v>
      </c>
      <c r="C9048" s="367" t="s">
        <v>29534</v>
      </c>
      <c r="D9048" s="368" t="s">
        <v>29535</v>
      </c>
      <c r="E9048" s="367" t="s">
        <v>8327</v>
      </c>
      <c r="F9048" s="367" t="s">
        <v>29536</v>
      </c>
      <c r="G9048" s="367" t="s">
        <v>29537</v>
      </c>
    </row>
    <row r="9049" spans="1:7" ht="22.5">
      <c r="A9049" s="366" t="str">
        <f t="shared" si="141"/>
        <v>SINAPI 92658</v>
      </c>
      <c r="B9049" s="367" t="s">
        <v>8324</v>
      </c>
      <c r="C9049" s="367" t="s">
        <v>29538</v>
      </c>
      <c r="D9049" s="368" t="s">
        <v>29539</v>
      </c>
      <c r="E9049" s="367" t="s">
        <v>8327</v>
      </c>
      <c r="F9049" s="367" t="s">
        <v>10533</v>
      </c>
      <c r="G9049" s="367" t="s">
        <v>10850</v>
      </c>
    </row>
    <row r="9050" spans="1:7" ht="22.5">
      <c r="A9050" s="366" t="str">
        <f t="shared" si="141"/>
        <v>SINAPI 92659</v>
      </c>
      <c r="B9050" s="367" t="s">
        <v>8324</v>
      </c>
      <c r="C9050" s="367" t="s">
        <v>29540</v>
      </c>
      <c r="D9050" s="368" t="s">
        <v>29541</v>
      </c>
      <c r="E9050" s="367" t="s">
        <v>8327</v>
      </c>
      <c r="F9050" s="367" t="s">
        <v>10824</v>
      </c>
      <c r="G9050" s="367" t="s">
        <v>29542</v>
      </c>
    </row>
    <row r="9051" spans="1:7" ht="22.5">
      <c r="A9051" s="366" t="str">
        <f t="shared" si="141"/>
        <v>SINAPI 92660</v>
      </c>
      <c r="B9051" s="367" t="s">
        <v>8324</v>
      </c>
      <c r="C9051" s="367" t="s">
        <v>29543</v>
      </c>
      <c r="D9051" s="368" t="s">
        <v>29544</v>
      </c>
      <c r="E9051" s="367" t="s">
        <v>8327</v>
      </c>
      <c r="F9051" s="367" t="s">
        <v>27546</v>
      </c>
      <c r="G9051" s="367" t="s">
        <v>21048</v>
      </c>
    </row>
    <row r="9052" spans="1:7" ht="22.5">
      <c r="A9052" s="366" t="str">
        <f t="shared" si="141"/>
        <v>SINAPI 92661</v>
      </c>
      <c r="B9052" s="367" t="s">
        <v>8324</v>
      </c>
      <c r="C9052" s="367" t="s">
        <v>29545</v>
      </c>
      <c r="D9052" s="368" t="s">
        <v>29546</v>
      </c>
      <c r="E9052" s="367" t="s">
        <v>8327</v>
      </c>
      <c r="F9052" s="367" t="s">
        <v>13280</v>
      </c>
      <c r="G9052" s="367" t="s">
        <v>29547</v>
      </c>
    </row>
    <row r="9053" spans="1:7" ht="22.5">
      <c r="A9053" s="366" t="str">
        <f t="shared" si="141"/>
        <v>SINAPI 92662</v>
      </c>
      <c r="B9053" s="367" t="s">
        <v>8324</v>
      </c>
      <c r="C9053" s="367" t="s">
        <v>29548</v>
      </c>
      <c r="D9053" s="368" t="s">
        <v>29549</v>
      </c>
      <c r="E9053" s="367" t="s">
        <v>8327</v>
      </c>
      <c r="F9053" s="367" t="s">
        <v>29550</v>
      </c>
      <c r="G9053" s="367" t="s">
        <v>29551</v>
      </c>
    </row>
    <row r="9054" spans="1:7" ht="22.5">
      <c r="A9054" s="366" t="str">
        <f t="shared" si="141"/>
        <v>SINAPI 92663</v>
      </c>
      <c r="B9054" s="367" t="s">
        <v>8324</v>
      </c>
      <c r="C9054" s="367" t="s">
        <v>29552</v>
      </c>
      <c r="D9054" s="368" t="s">
        <v>29553</v>
      </c>
      <c r="E9054" s="367" t="s">
        <v>8327</v>
      </c>
      <c r="F9054" s="367" t="s">
        <v>21313</v>
      </c>
      <c r="G9054" s="367" t="s">
        <v>13885</v>
      </c>
    </row>
    <row r="9055" spans="1:7" ht="22.5">
      <c r="A9055" s="366" t="str">
        <f t="shared" si="141"/>
        <v>SINAPI 92664</v>
      </c>
      <c r="B9055" s="367" t="s">
        <v>8324</v>
      </c>
      <c r="C9055" s="367" t="s">
        <v>29554</v>
      </c>
      <c r="D9055" s="368" t="s">
        <v>29555</v>
      </c>
      <c r="E9055" s="367" t="s">
        <v>8327</v>
      </c>
      <c r="F9055" s="367" t="s">
        <v>19872</v>
      </c>
      <c r="G9055" s="367" t="s">
        <v>9814</v>
      </c>
    </row>
    <row r="9056" spans="1:7" ht="22.5">
      <c r="A9056" s="366" t="str">
        <f t="shared" si="141"/>
        <v>SINAPI 92665</v>
      </c>
      <c r="B9056" s="367" t="s">
        <v>8324</v>
      </c>
      <c r="C9056" s="367" t="s">
        <v>29556</v>
      </c>
      <c r="D9056" s="368" t="s">
        <v>29557</v>
      </c>
      <c r="E9056" s="367" t="s">
        <v>8327</v>
      </c>
      <c r="F9056" s="367" t="s">
        <v>29558</v>
      </c>
      <c r="G9056" s="367" t="s">
        <v>9667</v>
      </c>
    </row>
    <row r="9057" spans="1:7" ht="22.5">
      <c r="A9057" s="366" t="str">
        <f t="shared" si="141"/>
        <v>SINAPI 92666</v>
      </c>
      <c r="B9057" s="367" t="s">
        <v>8324</v>
      </c>
      <c r="C9057" s="367" t="s">
        <v>29559</v>
      </c>
      <c r="D9057" s="368" t="s">
        <v>29560</v>
      </c>
      <c r="E9057" s="367" t="s">
        <v>8327</v>
      </c>
      <c r="F9057" s="367" t="s">
        <v>29561</v>
      </c>
      <c r="G9057" s="367" t="s">
        <v>21279</v>
      </c>
    </row>
    <row r="9058" spans="1:7" ht="22.5">
      <c r="A9058" s="366" t="str">
        <f t="shared" si="141"/>
        <v>SINAPI 92667</v>
      </c>
      <c r="B9058" s="367" t="s">
        <v>8324</v>
      </c>
      <c r="C9058" s="367" t="s">
        <v>29562</v>
      </c>
      <c r="D9058" s="368" t="s">
        <v>29563</v>
      </c>
      <c r="E9058" s="367" t="s">
        <v>8327</v>
      </c>
      <c r="F9058" s="367" t="s">
        <v>29564</v>
      </c>
      <c r="G9058" s="367" t="s">
        <v>29565</v>
      </c>
    </row>
    <row r="9059" spans="1:7" ht="22.5">
      <c r="A9059" s="366" t="str">
        <f t="shared" si="141"/>
        <v>SINAPI 92668</v>
      </c>
      <c r="B9059" s="367" t="s">
        <v>8324</v>
      </c>
      <c r="C9059" s="367" t="s">
        <v>29566</v>
      </c>
      <c r="D9059" s="368" t="s">
        <v>29567</v>
      </c>
      <c r="E9059" s="367" t="s">
        <v>8327</v>
      </c>
      <c r="F9059" s="367" t="s">
        <v>29568</v>
      </c>
      <c r="G9059" s="367" t="s">
        <v>18496</v>
      </c>
    </row>
    <row r="9060" spans="1:7" ht="22.5">
      <c r="A9060" s="366" t="str">
        <f t="shared" si="141"/>
        <v>SINAPI 92669</v>
      </c>
      <c r="B9060" s="367" t="s">
        <v>8324</v>
      </c>
      <c r="C9060" s="367" t="s">
        <v>29569</v>
      </c>
      <c r="D9060" s="368" t="s">
        <v>29570</v>
      </c>
      <c r="E9060" s="367" t="s">
        <v>8327</v>
      </c>
      <c r="F9060" s="367" t="s">
        <v>24411</v>
      </c>
      <c r="G9060" s="367" t="s">
        <v>29571</v>
      </c>
    </row>
    <row r="9061" spans="1:7" ht="22.5">
      <c r="A9061" s="366" t="str">
        <f t="shared" si="141"/>
        <v>SINAPI 92670</v>
      </c>
      <c r="B9061" s="367" t="s">
        <v>8324</v>
      </c>
      <c r="C9061" s="367" t="s">
        <v>29572</v>
      </c>
      <c r="D9061" s="368" t="s">
        <v>29573</v>
      </c>
      <c r="E9061" s="367" t="s">
        <v>8327</v>
      </c>
      <c r="F9061" s="367" t="s">
        <v>29574</v>
      </c>
      <c r="G9061" s="367" t="s">
        <v>29575</v>
      </c>
    </row>
    <row r="9062" spans="1:7" ht="22.5">
      <c r="A9062" s="366" t="str">
        <f t="shared" si="141"/>
        <v>SINAPI 92671</v>
      </c>
      <c r="B9062" s="367" t="s">
        <v>8324</v>
      </c>
      <c r="C9062" s="367" t="s">
        <v>29576</v>
      </c>
      <c r="D9062" s="368" t="s">
        <v>29577</v>
      </c>
      <c r="E9062" s="367" t="s">
        <v>8327</v>
      </c>
      <c r="F9062" s="367" t="s">
        <v>29578</v>
      </c>
      <c r="G9062" s="367" t="s">
        <v>29579</v>
      </c>
    </row>
    <row r="9063" spans="1:7" ht="22.5">
      <c r="A9063" s="366" t="str">
        <f t="shared" si="141"/>
        <v>SINAPI 92672</v>
      </c>
      <c r="B9063" s="367" t="s">
        <v>8324</v>
      </c>
      <c r="C9063" s="367" t="s">
        <v>29580</v>
      </c>
      <c r="D9063" s="368" t="s">
        <v>29581</v>
      </c>
      <c r="E9063" s="367" t="s">
        <v>8327</v>
      </c>
      <c r="F9063" s="367" t="s">
        <v>16362</v>
      </c>
      <c r="G9063" s="367" t="s">
        <v>29582</v>
      </c>
    </row>
    <row r="9064" spans="1:7" ht="22.5">
      <c r="A9064" s="366" t="str">
        <f t="shared" si="141"/>
        <v>SINAPI 92673</v>
      </c>
      <c r="B9064" s="367" t="s">
        <v>8324</v>
      </c>
      <c r="C9064" s="367" t="s">
        <v>29583</v>
      </c>
      <c r="D9064" s="368" t="s">
        <v>29584</v>
      </c>
      <c r="E9064" s="367" t="s">
        <v>8327</v>
      </c>
      <c r="F9064" s="367" t="s">
        <v>29585</v>
      </c>
      <c r="G9064" s="367" t="s">
        <v>29586</v>
      </c>
    </row>
    <row r="9065" spans="1:7" ht="22.5">
      <c r="A9065" s="366" t="str">
        <f t="shared" si="141"/>
        <v>SINAPI 92674</v>
      </c>
      <c r="B9065" s="367" t="s">
        <v>8324</v>
      </c>
      <c r="C9065" s="367" t="s">
        <v>29587</v>
      </c>
      <c r="D9065" s="368" t="s">
        <v>29588</v>
      </c>
      <c r="E9065" s="367" t="s">
        <v>8327</v>
      </c>
      <c r="F9065" s="367" t="s">
        <v>29589</v>
      </c>
      <c r="G9065" s="367" t="s">
        <v>29590</v>
      </c>
    </row>
    <row r="9066" spans="1:7" ht="22.5">
      <c r="A9066" s="366" t="str">
        <f t="shared" si="141"/>
        <v>SINAPI 92675</v>
      </c>
      <c r="B9066" s="367" t="s">
        <v>8324</v>
      </c>
      <c r="C9066" s="367" t="s">
        <v>29591</v>
      </c>
      <c r="D9066" s="368" t="s">
        <v>29592</v>
      </c>
      <c r="E9066" s="367" t="s">
        <v>8327</v>
      </c>
      <c r="F9066" s="367" t="s">
        <v>29593</v>
      </c>
      <c r="G9066" s="367" t="s">
        <v>19642</v>
      </c>
    </row>
    <row r="9067" spans="1:7" ht="22.5">
      <c r="A9067" s="366" t="str">
        <f t="shared" si="141"/>
        <v>SINAPI 92676</v>
      </c>
      <c r="B9067" s="367" t="s">
        <v>8324</v>
      </c>
      <c r="C9067" s="367" t="s">
        <v>29594</v>
      </c>
      <c r="D9067" s="368" t="s">
        <v>29595</v>
      </c>
      <c r="E9067" s="367" t="s">
        <v>8327</v>
      </c>
      <c r="F9067" s="367" t="s">
        <v>11778</v>
      </c>
      <c r="G9067" s="367" t="s">
        <v>12431</v>
      </c>
    </row>
    <row r="9068" spans="1:7" ht="22.5">
      <c r="A9068" s="366" t="str">
        <f t="shared" si="141"/>
        <v>SINAPI 92677</v>
      </c>
      <c r="B9068" s="367" t="s">
        <v>8324</v>
      </c>
      <c r="C9068" s="367" t="s">
        <v>29596</v>
      </c>
      <c r="D9068" s="368" t="s">
        <v>29597</v>
      </c>
      <c r="E9068" s="367" t="s">
        <v>8327</v>
      </c>
      <c r="F9068" s="367" t="s">
        <v>29598</v>
      </c>
      <c r="G9068" s="367" t="s">
        <v>29599</v>
      </c>
    </row>
    <row r="9069" spans="1:7" ht="22.5">
      <c r="A9069" s="366" t="str">
        <f t="shared" si="141"/>
        <v>SINAPI 92678</v>
      </c>
      <c r="B9069" s="367" t="s">
        <v>8324</v>
      </c>
      <c r="C9069" s="367" t="s">
        <v>29600</v>
      </c>
      <c r="D9069" s="368" t="s">
        <v>29601</v>
      </c>
      <c r="E9069" s="367" t="s">
        <v>8327</v>
      </c>
      <c r="F9069" s="367" t="s">
        <v>12700</v>
      </c>
      <c r="G9069" s="367" t="s">
        <v>29602</v>
      </c>
    </row>
    <row r="9070" spans="1:7" ht="22.5">
      <c r="A9070" s="366" t="str">
        <f t="shared" si="141"/>
        <v>SINAPI 92679</v>
      </c>
      <c r="B9070" s="367" t="s">
        <v>8324</v>
      </c>
      <c r="C9070" s="367" t="s">
        <v>29603</v>
      </c>
      <c r="D9070" s="368" t="s">
        <v>29604</v>
      </c>
      <c r="E9070" s="367" t="s">
        <v>8327</v>
      </c>
      <c r="F9070" s="367" t="s">
        <v>29605</v>
      </c>
      <c r="G9070" s="367" t="s">
        <v>29606</v>
      </c>
    </row>
    <row r="9071" spans="1:7" ht="22.5">
      <c r="A9071" s="366" t="str">
        <f t="shared" si="141"/>
        <v>SINAPI 92680</v>
      </c>
      <c r="B9071" s="367" t="s">
        <v>8324</v>
      </c>
      <c r="C9071" s="367" t="s">
        <v>29607</v>
      </c>
      <c r="D9071" s="368" t="s">
        <v>29608</v>
      </c>
      <c r="E9071" s="367" t="s">
        <v>8327</v>
      </c>
      <c r="F9071" s="367" t="s">
        <v>27750</v>
      </c>
      <c r="G9071" s="367" t="s">
        <v>13928</v>
      </c>
    </row>
    <row r="9072" spans="1:7" ht="22.5">
      <c r="A9072" s="366" t="str">
        <f t="shared" si="141"/>
        <v>SINAPI 92681</v>
      </c>
      <c r="B9072" s="367" t="s">
        <v>8324</v>
      </c>
      <c r="C9072" s="367" t="s">
        <v>29609</v>
      </c>
      <c r="D9072" s="368" t="s">
        <v>29610</v>
      </c>
      <c r="E9072" s="367" t="s">
        <v>8327</v>
      </c>
      <c r="F9072" s="367" t="s">
        <v>29450</v>
      </c>
      <c r="G9072" s="367" t="s">
        <v>27429</v>
      </c>
    </row>
    <row r="9073" spans="1:7" ht="22.5">
      <c r="A9073" s="366" t="str">
        <f t="shared" si="141"/>
        <v>SINAPI 92682</v>
      </c>
      <c r="B9073" s="367" t="s">
        <v>8324</v>
      </c>
      <c r="C9073" s="367" t="s">
        <v>29611</v>
      </c>
      <c r="D9073" s="368" t="s">
        <v>29612</v>
      </c>
      <c r="E9073" s="367" t="s">
        <v>8327</v>
      </c>
      <c r="F9073" s="367" t="s">
        <v>29613</v>
      </c>
      <c r="G9073" s="367" t="s">
        <v>29614</v>
      </c>
    </row>
    <row r="9074" spans="1:7" ht="22.5">
      <c r="A9074" s="366" t="str">
        <f t="shared" si="141"/>
        <v>SINAPI 92683</v>
      </c>
      <c r="B9074" s="367" t="s">
        <v>8324</v>
      </c>
      <c r="C9074" s="367" t="s">
        <v>29615</v>
      </c>
      <c r="D9074" s="368" t="s">
        <v>29616</v>
      </c>
      <c r="E9074" s="367" t="s">
        <v>8327</v>
      </c>
      <c r="F9074" s="367" t="s">
        <v>27575</v>
      </c>
      <c r="G9074" s="367" t="s">
        <v>29617</v>
      </c>
    </row>
    <row r="9075" spans="1:7" ht="22.5">
      <c r="A9075" s="366" t="str">
        <f t="shared" si="141"/>
        <v>SINAPI 92684</v>
      </c>
      <c r="B9075" s="367" t="s">
        <v>8324</v>
      </c>
      <c r="C9075" s="367" t="s">
        <v>29618</v>
      </c>
      <c r="D9075" s="368" t="s">
        <v>29619</v>
      </c>
      <c r="E9075" s="367" t="s">
        <v>8327</v>
      </c>
      <c r="F9075" s="367" t="s">
        <v>29620</v>
      </c>
      <c r="G9075" s="367" t="s">
        <v>29621</v>
      </c>
    </row>
    <row r="9076" spans="1:7" ht="22.5">
      <c r="A9076" s="366" t="str">
        <f t="shared" si="141"/>
        <v>SINAPI 92685</v>
      </c>
      <c r="B9076" s="367" t="s">
        <v>8324</v>
      </c>
      <c r="C9076" s="367" t="s">
        <v>29622</v>
      </c>
      <c r="D9076" s="368" t="s">
        <v>29623</v>
      </c>
      <c r="E9076" s="367" t="s">
        <v>8327</v>
      </c>
      <c r="F9076" s="367" t="s">
        <v>29624</v>
      </c>
      <c r="G9076" s="367" t="s">
        <v>29625</v>
      </c>
    </row>
    <row r="9077" spans="1:7" ht="22.5">
      <c r="A9077" s="366" t="str">
        <f t="shared" si="141"/>
        <v>SINAPI 92686</v>
      </c>
      <c r="B9077" s="367" t="s">
        <v>8324</v>
      </c>
      <c r="C9077" s="367" t="s">
        <v>29626</v>
      </c>
      <c r="D9077" s="368" t="s">
        <v>29627</v>
      </c>
      <c r="E9077" s="367" t="s">
        <v>8327</v>
      </c>
      <c r="F9077" s="367" t="s">
        <v>29628</v>
      </c>
      <c r="G9077" s="367" t="s">
        <v>29629</v>
      </c>
    </row>
    <row r="9078" spans="1:7" ht="22.5">
      <c r="A9078" s="366" t="str">
        <f t="shared" si="141"/>
        <v>SINAPI 92692</v>
      </c>
      <c r="B9078" s="367" t="s">
        <v>8324</v>
      </c>
      <c r="C9078" s="367" t="s">
        <v>29630</v>
      </c>
      <c r="D9078" s="368" t="s">
        <v>29631</v>
      </c>
      <c r="E9078" s="367" t="s">
        <v>8327</v>
      </c>
      <c r="F9078" s="367" t="s">
        <v>9489</v>
      </c>
      <c r="G9078" s="367" t="s">
        <v>14812</v>
      </c>
    </row>
    <row r="9079" spans="1:7" ht="22.5">
      <c r="A9079" s="366" t="str">
        <f t="shared" si="141"/>
        <v>SINAPI 92693</v>
      </c>
      <c r="B9079" s="367" t="s">
        <v>8324</v>
      </c>
      <c r="C9079" s="367" t="s">
        <v>29632</v>
      </c>
      <c r="D9079" s="368" t="s">
        <v>29633</v>
      </c>
      <c r="E9079" s="367" t="s">
        <v>8327</v>
      </c>
      <c r="F9079" s="367" t="s">
        <v>20185</v>
      </c>
      <c r="G9079" s="367" t="s">
        <v>15440</v>
      </c>
    </row>
    <row r="9080" spans="1:7" ht="22.5">
      <c r="A9080" s="366" t="str">
        <f t="shared" si="141"/>
        <v>SINAPI 92694</v>
      </c>
      <c r="B9080" s="367" t="s">
        <v>8324</v>
      </c>
      <c r="C9080" s="367" t="s">
        <v>29634</v>
      </c>
      <c r="D9080" s="368" t="s">
        <v>29635</v>
      </c>
      <c r="E9080" s="367" t="s">
        <v>8327</v>
      </c>
      <c r="F9080" s="367" t="s">
        <v>29636</v>
      </c>
      <c r="G9080" s="367" t="s">
        <v>8761</v>
      </c>
    </row>
    <row r="9081" spans="1:7" ht="22.5">
      <c r="A9081" s="366" t="str">
        <f t="shared" si="141"/>
        <v>SINAPI 92695</v>
      </c>
      <c r="B9081" s="367" t="s">
        <v>8324</v>
      </c>
      <c r="C9081" s="367" t="s">
        <v>29637</v>
      </c>
      <c r="D9081" s="368" t="s">
        <v>29638</v>
      </c>
      <c r="E9081" s="367" t="s">
        <v>8327</v>
      </c>
      <c r="F9081" s="367" t="s">
        <v>19774</v>
      </c>
      <c r="G9081" s="367" t="s">
        <v>18248</v>
      </c>
    </row>
    <row r="9082" spans="1:7" ht="22.5">
      <c r="A9082" s="366" t="str">
        <f t="shared" si="141"/>
        <v>SINAPI 92696</v>
      </c>
      <c r="B9082" s="367" t="s">
        <v>8324</v>
      </c>
      <c r="C9082" s="367" t="s">
        <v>29639</v>
      </c>
      <c r="D9082" s="368" t="s">
        <v>29640</v>
      </c>
      <c r="E9082" s="367" t="s">
        <v>8327</v>
      </c>
      <c r="F9082" s="367" t="s">
        <v>29641</v>
      </c>
      <c r="G9082" s="367" t="s">
        <v>29642</v>
      </c>
    </row>
    <row r="9083" spans="1:7" ht="22.5">
      <c r="A9083" s="366" t="str">
        <f t="shared" si="141"/>
        <v>SINAPI 92697</v>
      </c>
      <c r="B9083" s="367" t="s">
        <v>8324</v>
      </c>
      <c r="C9083" s="367" t="s">
        <v>29643</v>
      </c>
      <c r="D9083" s="368" t="s">
        <v>29644</v>
      </c>
      <c r="E9083" s="367" t="s">
        <v>8327</v>
      </c>
      <c r="F9083" s="367" t="s">
        <v>29574</v>
      </c>
      <c r="G9083" s="367" t="s">
        <v>29645</v>
      </c>
    </row>
    <row r="9084" spans="1:7" ht="22.5">
      <c r="A9084" s="366" t="str">
        <f t="shared" si="141"/>
        <v>SINAPI 92698</v>
      </c>
      <c r="B9084" s="367" t="s">
        <v>8324</v>
      </c>
      <c r="C9084" s="367" t="s">
        <v>29646</v>
      </c>
      <c r="D9084" s="368" t="s">
        <v>29647</v>
      </c>
      <c r="E9084" s="367" t="s">
        <v>8327</v>
      </c>
      <c r="F9084" s="367" t="s">
        <v>29648</v>
      </c>
      <c r="G9084" s="367" t="s">
        <v>10907</v>
      </c>
    </row>
    <row r="9085" spans="1:7" ht="22.5">
      <c r="A9085" s="366" t="str">
        <f t="shared" si="141"/>
        <v>SINAPI 92699</v>
      </c>
      <c r="B9085" s="367" t="s">
        <v>8324</v>
      </c>
      <c r="C9085" s="367" t="s">
        <v>29649</v>
      </c>
      <c r="D9085" s="368" t="s">
        <v>29650</v>
      </c>
      <c r="E9085" s="367" t="s">
        <v>8327</v>
      </c>
      <c r="F9085" s="367" t="s">
        <v>15553</v>
      </c>
      <c r="G9085" s="367" t="s">
        <v>29651</v>
      </c>
    </row>
    <row r="9086" spans="1:7" ht="22.5">
      <c r="A9086" s="366" t="str">
        <f t="shared" si="141"/>
        <v>SINAPI 92700</v>
      </c>
      <c r="B9086" s="367" t="s">
        <v>8324</v>
      </c>
      <c r="C9086" s="367" t="s">
        <v>29652</v>
      </c>
      <c r="D9086" s="368" t="s">
        <v>29653</v>
      </c>
      <c r="E9086" s="367" t="s">
        <v>8327</v>
      </c>
      <c r="F9086" s="367" t="s">
        <v>14003</v>
      </c>
      <c r="G9086" s="367" t="s">
        <v>25817</v>
      </c>
    </row>
    <row r="9087" spans="1:7" ht="22.5">
      <c r="A9087" s="366" t="str">
        <f t="shared" si="141"/>
        <v>SINAPI 92701</v>
      </c>
      <c r="B9087" s="367" t="s">
        <v>8324</v>
      </c>
      <c r="C9087" s="367" t="s">
        <v>29654</v>
      </c>
      <c r="D9087" s="368" t="s">
        <v>29655</v>
      </c>
      <c r="E9087" s="367" t="s">
        <v>8327</v>
      </c>
      <c r="F9087" s="367" t="s">
        <v>29656</v>
      </c>
      <c r="G9087" s="367" t="s">
        <v>29657</v>
      </c>
    </row>
    <row r="9088" spans="1:7" ht="22.5">
      <c r="A9088" s="366" t="str">
        <f t="shared" si="141"/>
        <v>SINAPI 92702</v>
      </c>
      <c r="B9088" s="367" t="s">
        <v>8324</v>
      </c>
      <c r="C9088" s="367" t="s">
        <v>29658</v>
      </c>
      <c r="D9088" s="368" t="s">
        <v>29659</v>
      </c>
      <c r="E9088" s="367" t="s">
        <v>8327</v>
      </c>
      <c r="F9088" s="367" t="s">
        <v>29451</v>
      </c>
      <c r="G9088" s="367" t="s">
        <v>29660</v>
      </c>
    </row>
    <row r="9089" spans="1:7" ht="22.5">
      <c r="A9089" s="366" t="str">
        <f t="shared" si="141"/>
        <v>SINAPI 92703</v>
      </c>
      <c r="B9089" s="367" t="s">
        <v>8324</v>
      </c>
      <c r="C9089" s="367" t="s">
        <v>29661</v>
      </c>
      <c r="D9089" s="368" t="s">
        <v>29662</v>
      </c>
      <c r="E9089" s="367" t="s">
        <v>8327</v>
      </c>
      <c r="F9089" s="367" t="s">
        <v>19603</v>
      </c>
      <c r="G9089" s="367" t="s">
        <v>29663</v>
      </c>
    </row>
    <row r="9090" spans="1:7" ht="22.5">
      <c r="A9090" s="366" t="str">
        <f t="shared" si="141"/>
        <v>SINAPI 92704</v>
      </c>
      <c r="B9090" s="367" t="s">
        <v>8324</v>
      </c>
      <c r="C9090" s="367" t="s">
        <v>29664</v>
      </c>
      <c r="D9090" s="368" t="s">
        <v>29665</v>
      </c>
      <c r="E9090" s="367" t="s">
        <v>8327</v>
      </c>
      <c r="F9090" s="367" t="s">
        <v>29666</v>
      </c>
      <c r="G9090" s="367" t="s">
        <v>15765</v>
      </c>
    </row>
    <row r="9091" spans="1:7" ht="22.5">
      <c r="A9091" s="366" t="str">
        <f t="shared" si="141"/>
        <v>SINAPI 92705</v>
      </c>
      <c r="B9091" s="367" t="s">
        <v>8324</v>
      </c>
      <c r="C9091" s="367" t="s">
        <v>29667</v>
      </c>
      <c r="D9091" s="368" t="s">
        <v>29668</v>
      </c>
      <c r="E9091" s="367" t="s">
        <v>8327</v>
      </c>
      <c r="F9091" s="367" t="s">
        <v>29669</v>
      </c>
      <c r="G9091" s="367" t="s">
        <v>11748</v>
      </c>
    </row>
    <row r="9092" spans="1:7" ht="22.5">
      <c r="A9092" s="366" t="str">
        <f t="shared" si="141"/>
        <v>SINAPI 92706</v>
      </c>
      <c r="B9092" s="367" t="s">
        <v>8324</v>
      </c>
      <c r="C9092" s="367" t="s">
        <v>29670</v>
      </c>
      <c r="D9092" s="368" t="s">
        <v>29671</v>
      </c>
      <c r="E9092" s="367" t="s">
        <v>8327</v>
      </c>
      <c r="F9092" s="367" t="s">
        <v>29672</v>
      </c>
      <c r="G9092" s="367" t="s">
        <v>29673</v>
      </c>
    </row>
    <row r="9093" spans="1:7" ht="22.5">
      <c r="A9093" s="366" t="str">
        <f t="shared" si="141"/>
        <v>SINAPI 92889</v>
      </c>
      <c r="B9093" s="367" t="s">
        <v>8324</v>
      </c>
      <c r="C9093" s="367" t="s">
        <v>29674</v>
      </c>
      <c r="D9093" s="368" t="s">
        <v>29675</v>
      </c>
      <c r="E9093" s="367" t="s">
        <v>8327</v>
      </c>
      <c r="F9093" s="367" t="s">
        <v>29676</v>
      </c>
      <c r="G9093" s="367" t="s">
        <v>29677</v>
      </c>
    </row>
    <row r="9094" spans="1:7" ht="22.5">
      <c r="A9094" s="366" t="str">
        <f t="shared" si="141"/>
        <v>SINAPI 92890</v>
      </c>
      <c r="B9094" s="367" t="s">
        <v>8324</v>
      </c>
      <c r="C9094" s="367" t="s">
        <v>29678</v>
      </c>
      <c r="D9094" s="368" t="s">
        <v>29679</v>
      </c>
      <c r="E9094" s="367" t="s">
        <v>8327</v>
      </c>
      <c r="F9094" s="367" t="s">
        <v>29680</v>
      </c>
      <c r="G9094" s="367" t="s">
        <v>29681</v>
      </c>
    </row>
    <row r="9095" spans="1:7" ht="22.5">
      <c r="A9095" s="366" t="str">
        <f t="shared" ref="A9095:A9158" si="142">CONCATENAR</f>
        <v>SINAPI 92891</v>
      </c>
      <c r="B9095" s="367" t="s">
        <v>8324</v>
      </c>
      <c r="C9095" s="367" t="s">
        <v>29682</v>
      </c>
      <c r="D9095" s="368" t="s">
        <v>29683</v>
      </c>
      <c r="E9095" s="367" t="s">
        <v>8327</v>
      </c>
      <c r="F9095" s="367" t="s">
        <v>29684</v>
      </c>
      <c r="G9095" s="367" t="s">
        <v>29685</v>
      </c>
    </row>
    <row r="9096" spans="1:7" ht="22.5">
      <c r="A9096" s="366" t="str">
        <f t="shared" si="142"/>
        <v>SINAPI 92892</v>
      </c>
      <c r="B9096" s="367" t="s">
        <v>8324</v>
      </c>
      <c r="C9096" s="367" t="s">
        <v>29686</v>
      </c>
      <c r="D9096" s="368" t="s">
        <v>29687</v>
      </c>
      <c r="E9096" s="367" t="s">
        <v>8327</v>
      </c>
      <c r="F9096" s="367" t="s">
        <v>29688</v>
      </c>
      <c r="G9096" s="367" t="s">
        <v>26655</v>
      </c>
    </row>
    <row r="9097" spans="1:7" ht="22.5">
      <c r="A9097" s="366" t="str">
        <f t="shared" si="142"/>
        <v>SINAPI 92893</v>
      </c>
      <c r="B9097" s="367" t="s">
        <v>8324</v>
      </c>
      <c r="C9097" s="367" t="s">
        <v>29689</v>
      </c>
      <c r="D9097" s="368" t="s">
        <v>29690</v>
      </c>
      <c r="E9097" s="367" t="s">
        <v>8327</v>
      </c>
      <c r="F9097" s="367" t="s">
        <v>24421</v>
      </c>
      <c r="G9097" s="367" t="s">
        <v>26996</v>
      </c>
    </row>
    <row r="9098" spans="1:7" ht="22.5">
      <c r="A9098" s="366" t="str">
        <f t="shared" si="142"/>
        <v>SINAPI 92894</v>
      </c>
      <c r="B9098" s="367" t="s">
        <v>8324</v>
      </c>
      <c r="C9098" s="367" t="s">
        <v>29691</v>
      </c>
      <c r="D9098" s="368" t="s">
        <v>29692</v>
      </c>
      <c r="E9098" s="367" t="s">
        <v>8327</v>
      </c>
      <c r="F9098" s="367" t="s">
        <v>13439</v>
      </c>
      <c r="G9098" s="367" t="s">
        <v>29693</v>
      </c>
    </row>
    <row r="9099" spans="1:7" ht="22.5">
      <c r="A9099" s="366" t="str">
        <f t="shared" si="142"/>
        <v>SINAPI 92895</v>
      </c>
      <c r="B9099" s="367" t="s">
        <v>8324</v>
      </c>
      <c r="C9099" s="367" t="s">
        <v>29694</v>
      </c>
      <c r="D9099" s="368" t="s">
        <v>29695</v>
      </c>
      <c r="E9099" s="367" t="s">
        <v>8327</v>
      </c>
      <c r="F9099" s="367" t="s">
        <v>29696</v>
      </c>
      <c r="G9099" s="367" t="s">
        <v>29697</v>
      </c>
    </row>
    <row r="9100" spans="1:7" ht="22.5">
      <c r="A9100" s="366" t="str">
        <f t="shared" si="142"/>
        <v>SINAPI 92896</v>
      </c>
      <c r="B9100" s="367" t="s">
        <v>8324</v>
      </c>
      <c r="C9100" s="367" t="s">
        <v>29698</v>
      </c>
      <c r="D9100" s="368" t="s">
        <v>29699</v>
      </c>
      <c r="E9100" s="367" t="s">
        <v>8327</v>
      </c>
      <c r="F9100" s="367" t="s">
        <v>29700</v>
      </c>
      <c r="G9100" s="367" t="s">
        <v>29701</v>
      </c>
    </row>
    <row r="9101" spans="1:7" ht="22.5">
      <c r="A9101" s="366" t="str">
        <f t="shared" si="142"/>
        <v>SINAPI 92897</v>
      </c>
      <c r="B9101" s="367" t="s">
        <v>8324</v>
      </c>
      <c r="C9101" s="367" t="s">
        <v>29702</v>
      </c>
      <c r="D9101" s="368" t="s">
        <v>29703</v>
      </c>
      <c r="E9101" s="367" t="s">
        <v>8327</v>
      </c>
      <c r="F9101" s="367" t="s">
        <v>29704</v>
      </c>
      <c r="G9101" s="367" t="s">
        <v>29705</v>
      </c>
    </row>
    <row r="9102" spans="1:7" ht="22.5">
      <c r="A9102" s="366" t="str">
        <f t="shared" si="142"/>
        <v>SINAPI 92898</v>
      </c>
      <c r="B9102" s="367" t="s">
        <v>8324</v>
      </c>
      <c r="C9102" s="367" t="s">
        <v>29706</v>
      </c>
      <c r="D9102" s="368" t="s">
        <v>29707</v>
      </c>
      <c r="E9102" s="367" t="s">
        <v>8327</v>
      </c>
      <c r="F9102" s="367" t="s">
        <v>13546</v>
      </c>
      <c r="G9102" s="367" t="s">
        <v>13745</v>
      </c>
    </row>
    <row r="9103" spans="1:7" ht="22.5">
      <c r="A9103" s="366" t="str">
        <f t="shared" si="142"/>
        <v>SINAPI 92899</v>
      </c>
      <c r="B9103" s="367" t="s">
        <v>8324</v>
      </c>
      <c r="C9103" s="367" t="s">
        <v>29708</v>
      </c>
      <c r="D9103" s="368" t="s">
        <v>29709</v>
      </c>
      <c r="E9103" s="367" t="s">
        <v>8327</v>
      </c>
      <c r="F9103" s="367" t="s">
        <v>8538</v>
      </c>
      <c r="G9103" s="367" t="s">
        <v>29710</v>
      </c>
    </row>
    <row r="9104" spans="1:7" ht="22.5">
      <c r="A9104" s="366" t="str">
        <f t="shared" si="142"/>
        <v>SINAPI 92900</v>
      </c>
      <c r="B9104" s="367" t="s">
        <v>8324</v>
      </c>
      <c r="C9104" s="367" t="s">
        <v>29711</v>
      </c>
      <c r="D9104" s="368" t="s">
        <v>29712</v>
      </c>
      <c r="E9104" s="367" t="s">
        <v>8327</v>
      </c>
      <c r="F9104" s="367" t="s">
        <v>24421</v>
      </c>
      <c r="G9104" s="367" t="s">
        <v>29713</v>
      </c>
    </row>
    <row r="9105" spans="1:7" ht="22.5">
      <c r="A9105" s="366" t="str">
        <f t="shared" si="142"/>
        <v>SINAPI 92901</v>
      </c>
      <c r="B9105" s="367" t="s">
        <v>8324</v>
      </c>
      <c r="C9105" s="367" t="s">
        <v>29714</v>
      </c>
      <c r="D9105" s="368" t="s">
        <v>29715</v>
      </c>
      <c r="E9105" s="367" t="s">
        <v>8327</v>
      </c>
      <c r="F9105" s="367" t="s">
        <v>29716</v>
      </c>
      <c r="G9105" s="367" t="s">
        <v>29717</v>
      </c>
    </row>
    <row r="9106" spans="1:7" ht="22.5">
      <c r="A9106" s="366" t="str">
        <f t="shared" si="142"/>
        <v>SINAPI 92902</v>
      </c>
      <c r="B9106" s="367" t="s">
        <v>8324</v>
      </c>
      <c r="C9106" s="367" t="s">
        <v>29718</v>
      </c>
      <c r="D9106" s="368" t="s">
        <v>29719</v>
      </c>
      <c r="E9106" s="367" t="s">
        <v>8327</v>
      </c>
      <c r="F9106" s="367" t="s">
        <v>29720</v>
      </c>
      <c r="G9106" s="367" t="s">
        <v>29721</v>
      </c>
    </row>
    <row r="9107" spans="1:7" ht="22.5">
      <c r="A9107" s="366" t="str">
        <f t="shared" si="142"/>
        <v>SINAPI 92903</v>
      </c>
      <c r="B9107" s="367" t="s">
        <v>8324</v>
      </c>
      <c r="C9107" s="367" t="s">
        <v>29722</v>
      </c>
      <c r="D9107" s="368" t="s">
        <v>29723</v>
      </c>
      <c r="E9107" s="367" t="s">
        <v>8327</v>
      </c>
      <c r="F9107" s="367" t="s">
        <v>29724</v>
      </c>
      <c r="G9107" s="367" t="s">
        <v>29725</v>
      </c>
    </row>
    <row r="9108" spans="1:7" ht="22.5">
      <c r="A9108" s="366" t="str">
        <f t="shared" si="142"/>
        <v>SINAPI 92904</v>
      </c>
      <c r="B9108" s="367" t="s">
        <v>8324</v>
      </c>
      <c r="C9108" s="367" t="s">
        <v>29726</v>
      </c>
      <c r="D9108" s="368" t="s">
        <v>29727</v>
      </c>
      <c r="E9108" s="367" t="s">
        <v>8327</v>
      </c>
      <c r="F9108" s="367" t="s">
        <v>29728</v>
      </c>
      <c r="G9108" s="367" t="s">
        <v>8953</v>
      </c>
    </row>
    <row r="9109" spans="1:7" ht="22.5">
      <c r="A9109" s="366" t="str">
        <f t="shared" si="142"/>
        <v>SINAPI 92905</v>
      </c>
      <c r="B9109" s="367" t="s">
        <v>8324</v>
      </c>
      <c r="C9109" s="367" t="s">
        <v>29729</v>
      </c>
      <c r="D9109" s="368" t="s">
        <v>29730</v>
      </c>
      <c r="E9109" s="367" t="s">
        <v>8327</v>
      </c>
      <c r="F9109" s="367" t="s">
        <v>18476</v>
      </c>
      <c r="G9109" s="367" t="s">
        <v>17492</v>
      </c>
    </row>
    <row r="9110" spans="1:7" ht="22.5">
      <c r="A9110" s="366" t="str">
        <f t="shared" si="142"/>
        <v>SINAPI 92906</v>
      </c>
      <c r="B9110" s="367" t="s">
        <v>8324</v>
      </c>
      <c r="C9110" s="367" t="s">
        <v>29731</v>
      </c>
      <c r="D9110" s="368" t="s">
        <v>29732</v>
      </c>
      <c r="E9110" s="367" t="s">
        <v>8327</v>
      </c>
      <c r="F9110" s="367" t="s">
        <v>13582</v>
      </c>
      <c r="G9110" s="367" t="s">
        <v>23408</v>
      </c>
    </row>
    <row r="9111" spans="1:7" ht="22.5">
      <c r="A9111" s="366" t="str">
        <f t="shared" si="142"/>
        <v>SINAPI 92907</v>
      </c>
      <c r="B9111" s="367" t="s">
        <v>8324</v>
      </c>
      <c r="C9111" s="367" t="s">
        <v>29733</v>
      </c>
      <c r="D9111" s="368" t="s">
        <v>29734</v>
      </c>
      <c r="E9111" s="367" t="s">
        <v>8327</v>
      </c>
      <c r="F9111" s="367" t="s">
        <v>29735</v>
      </c>
      <c r="G9111" s="367" t="s">
        <v>29736</v>
      </c>
    </row>
    <row r="9112" spans="1:7" ht="22.5">
      <c r="A9112" s="366" t="str">
        <f t="shared" si="142"/>
        <v>SINAPI 92908</v>
      </c>
      <c r="B9112" s="367" t="s">
        <v>8324</v>
      </c>
      <c r="C9112" s="367" t="s">
        <v>29737</v>
      </c>
      <c r="D9112" s="368" t="s">
        <v>29738</v>
      </c>
      <c r="E9112" s="367" t="s">
        <v>8327</v>
      </c>
      <c r="F9112" s="367" t="s">
        <v>29735</v>
      </c>
      <c r="G9112" s="367" t="s">
        <v>29736</v>
      </c>
    </row>
    <row r="9113" spans="1:7" ht="22.5">
      <c r="A9113" s="366" t="str">
        <f t="shared" si="142"/>
        <v>SINAPI 92909</v>
      </c>
      <c r="B9113" s="367" t="s">
        <v>8324</v>
      </c>
      <c r="C9113" s="367" t="s">
        <v>29739</v>
      </c>
      <c r="D9113" s="368" t="s">
        <v>29740</v>
      </c>
      <c r="E9113" s="367" t="s">
        <v>8327</v>
      </c>
      <c r="F9113" s="367" t="s">
        <v>29735</v>
      </c>
      <c r="G9113" s="367" t="s">
        <v>29736</v>
      </c>
    </row>
    <row r="9114" spans="1:7" ht="22.5">
      <c r="A9114" s="366" t="str">
        <f t="shared" si="142"/>
        <v>SINAPI 92910</v>
      </c>
      <c r="B9114" s="367" t="s">
        <v>8324</v>
      </c>
      <c r="C9114" s="367" t="s">
        <v>29741</v>
      </c>
      <c r="D9114" s="368" t="s">
        <v>29742</v>
      </c>
      <c r="E9114" s="367" t="s">
        <v>8327</v>
      </c>
      <c r="F9114" s="367" t="s">
        <v>29743</v>
      </c>
      <c r="G9114" s="367" t="s">
        <v>29744</v>
      </c>
    </row>
    <row r="9115" spans="1:7" ht="22.5">
      <c r="A9115" s="366" t="str">
        <f t="shared" si="142"/>
        <v>SINAPI 92911</v>
      </c>
      <c r="B9115" s="367" t="s">
        <v>8324</v>
      </c>
      <c r="C9115" s="367" t="s">
        <v>29745</v>
      </c>
      <c r="D9115" s="368" t="s">
        <v>29746</v>
      </c>
      <c r="E9115" s="367" t="s">
        <v>8327</v>
      </c>
      <c r="F9115" s="367" t="s">
        <v>29743</v>
      </c>
      <c r="G9115" s="367" t="s">
        <v>29744</v>
      </c>
    </row>
    <row r="9116" spans="1:7" ht="22.5">
      <c r="A9116" s="366" t="str">
        <f t="shared" si="142"/>
        <v>SINAPI 92912</v>
      </c>
      <c r="B9116" s="367" t="s">
        <v>8324</v>
      </c>
      <c r="C9116" s="367" t="s">
        <v>29747</v>
      </c>
      <c r="D9116" s="368" t="s">
        <v>29748</v>
      </c>
      <c r="E9116" s="367" t="s">
        <v>8327</v>
      </c>
      <c r="F9116" s="367" t="s">
        <v>29749</v>
      </c>
      <c r="G9116" s="367" t="s">
        <v>29750</v>
      </c>
    </row>
    <row r="9117" spans="1:7" ht="22.5">
      <c r="A9117" s="366" t="str">
        <f t="shared" si="142"/>
        <v>SINAPI 92913</v>
      </c>
      <c r="B9117" s="367" t="s">
        <v>8324</v>
      </c>
      <c r="C9117" s="367" t="s">
        <v>29751</v>
      </c>
      <c r="D9117" s="368" t="s">
        <v>29752</v>
      </c>
      <c r="E9117" s="367" t="s">
        <v>8327</v>
      </c>
      <c r="F9117" s="367" t="s">
        <v>28605</v>
      </c>
      <c r="G9117" s="367" t="s">
        <v>29753</v>
      </c>
    </row>
    <row r="9118" spans="1:7" ht="22.5">
      <c r="A9118" s="366" t="str">
        <f t="shared" si="142"/>
        <v>SINAPI 92914</v>
      </c>
      <c r="B9118" s="367" t="s">
        <v>8324</v>
      </c>
      <c r="C9118" s="367" t="s">
        <v>29754</v>
      </c>
      <c r="D9118" s="368" t="s">
        <v>29755</v>
      </c>
      <c r="E9118" s="367" t="s">
        <v>8327</v>
      </c>
      <c r="F9118" s="367" t="s">
        <v>28605</v>
      </c>
      <c r="G9118" s="367" t="s">
        <v>29753</v>
      </c>
    </row>
    <row r="9119" spans="1:7" ht="22.5">
      <c r="A9119" s="366" t="str">
        <f t="shared" si="142"/>
        <v>SINAPI 92918</v>
      </c>
      <c r="B9119" s="367" t="s">
        <v>8324</v>
      </c>
      <c r="C9119" s="367" t="s">
        <v>29756</v>
      </c>
      <c r="D9119" s="368" t="s">
        <v>29757</v>
      </c>
      <c r="E9119" s="367" t="s">
        <v>8327</v>
      </c>
      <c r="F9119" s="367" t="s">
        <v>29758</v>
      </c>
      <c r="G9119" s="367" t="s">
        <v>28625</v>
      </c>
    </row>
    <row r="9120" spans="1:7" ht="22.5">
      <c r="A9120" s="366" t="str">
        <f t="shared" si="142"/>
        <v>SINAPI 92920</v>
      </c>
      <c r="B9120" s="367" t="s">
        <v>8324</v>
      </c>
      <c r="C9120" s="367" t="s">
        <v>29759</v>
      </c>
      <c r="D9120" s="368" t="s">
        <v>29760</v>
      </c>
      <c r="E9120" s="367" t="s">
        <v>8327</v>
      </c>
      <c r="F9120" s="367" t="s">
        <v>19783</v>
      </c>
      <c r="G9120" s="367" t="s">
        <v>21337</v>
      </c>
    </row>
    <row r="9121" spans="1:7" ht="22.5">
      <c r="A9121" s="366" t="str">
        <f t="shared" si="142"/>
        <v>SINAPI 92925</v>
      </c>
      <c r="B9121" s="367" t="s">
        <v>8324</v>
      </c>
      <c r="C9121" s="367" t="s">
        <v>29761</v>
      </c>
      <c r="D9121" s="368" t="s">
        <v>29762</v>
      </c>
      <c r="E9121" s="367" t="s">
        <v>8327</v>
      </c>
      <c r="F9121" s="367" t="s">
        <v>29763</v>
      </c>
      <c r="G9121" s="367" t="s">
        <v>26462</v>
      </c>
    </row>
    <row r="9122" spans="1:7" ht="22.5">
      <c r="A9122" s="366" t="str">
        <f t="shared" si="142"/>
        <v>SINAPI 92926</v>
      </c>
      <c r="B9122" s="367" t="s">
        <v>8324</v>
      </c>
      <c r="C9122" s="367" t="s">
        <v>29764</v>
      </c>
      <c r="D9122" s="368" t="s">
        <v>29765</v>
      </c>
      <c r="E9122" s="367" t="s">
        <v>8327</v>
      </c>
      <c r="F9122" s="367" t="s">
        <v>29763</v>
      </c>
      <c r="G9122" s="367" t="s">
        <v>26462</v>
      </c>
    </row>
    <row r="9123" spans="1:7" ht="22.5">
      <c r="A9123" s="366" t="str">
        <f t="shared" si="142"/>
        <v>SINAPI 92927</v>
      </c>
      <c r="B9123" s="367" t="s">
        <v>8324</v>
      </c>
      <c r="C9123" s="367" t="s">
        <v>29766</v>
      </c>
      <c r="D9123" s="368" t="s">
        <v>29767</v>
      </c>
      <c r="E9123" s="367" t="s">
        <v>8327</v>
      </c>
      <c r="F9123" s="367" t="s">
        <v>29763</v>
      </c>
      <c r="G9123" s="367" t="s">
        <v>26462</v>
      </c>
    </row>
    <row r="9124" spans="1:7" ht="22.5">
      <c r="A9124" s="366" t="str">
        <f t="shared" si="142"/>
        <v>SINAPI 92928</v>
      </c>
      <c r="B9124" s="367" t="s">
        <v>8324</v>
      </c>
      <c r="C9124" s="367" t="s">
        <v>29768</v>
      </c>
      <c r="D9124" s="368" t="s">
        <v>29769</v>
      </c>
      <c r="E9124" s="367" t="s">
        <v>8327</v>
      </c>
      <c r="F9124" s="367" t="s">
        <v>15038</v>
      </c>
      <c r="G9124" s="367" t="s">
        <v>13602</v>
      </c>
    </row>
    <row r="9125" spans="1:7" ht="22.5">
      <c r="A9125" s="366" t="str">
        <f t="shared" si="142"/>
        <v>SINAPI 92929</v>
      </c>
      <c r="B9125" s="367" t="s">
        <v>8324</v>
      </c>
      <c r="C9125" s="367" t="s">
        <v>29770</v>
      </c>
      <c r="D9125" s="368" t="s">
        <v>29771</v>
      </c>
      <c r="E9125" s="367" t="s">
        <v>8327</v>
      </c>
      <c r="F9125" s="367" t="s">
        <v>15038</v>
      </c>
      <c r="G9125" s="367" t="s">
        <v>13602</v>
      </c>
    </row>
    <row r="9126" spans="1:7" ht="22.5">
      <c r="A9126" s="366" t="str">
        <f t="shared" si="142"/>
        <v>SINAPI 92930</v>
      </c>
      <c r="B9126" s="367" t="s">
        <v>8324</v>
      </c>
      <c r="C9126" s="367" t="s">
        <v>29772</v>
      </c>
      <c r="D9126" s="368" t="s">
        <v>29773</v>
      </c>
      <c r="E9126" s="367" t="s">
        <v>8327</v>
      </c>
      <c r="F9126" s="367" t="s">
        <v>15038</v>
      </c>
      <c r="G9126" s="367" t="s">
        <v>13602</v>
      </c>
    </row>
    <row r="9127" spans="1:7" ht="22.5">
      <c r="A9127" s="366" t="str">
        <f t="shared" si="142"/>
        <v>SINAPI 92931</v>
      </c>
      <c r="B9127" s="367" t="s">
        <v>8324</v>
      </c>
      <c r="C9127" s="367" t="s">
        <v>29774</v>
      </c>
      <c r="D9127" s="368" t="s">
        <v>29775</v>
      </c>
      <c r="E9127" s="367" t="s">
        <v>8327</v>
      </c>
      <c r="F9127" s="367" t="s">
        <v>29776</v>
      </c>
      <c r="G9127" s="367" t="s">
        <v>29777</v>
      </c>
    </row>
    <row r="9128" spans="1:7" ht="22.5">
      <c r="A9128" s="366" t="str">
        <f t="shared" si="142"/>
        <v>SINAPI 92932</v>
      </c>
      <c r="B9128" s="367" t="s">
        <v>8324</v>
      </c>
      <c r="C9128" s="367" t="s">
        <v>29778</v>
      </c>
      <c r="D9128" s="368" t="s">
        <v>29779</v>
      </c>
      <c r="E9128" s="367" t="s">
        <v>8327</v>
      </c>
      <c r="F9128" s="367" t="s">
        <v>29776</v>
      </c>
      <c r="G9128" s="367" t="s">
        <v>29777</v>
      </c>
    </row>
    <row r="9129" spans="1:7" ht="22.5">
      <c r="A9129" s="366" t="str">
        <f t="shared" si="142"/>
        <v>SINAPI 92933</v>
      </c>
      <c r="B9129" s="367" t="s">
        <v>8324</v>
      </c>
      <c r="C9129" s="367" t="s">
        <v>29780</v>
      </c>
      <c r="D9129" s="368" t="s">
        <v>29781</v>
      </c>
      <c r="E9129" s="367" t="s">
        <v>8327</v>
      </c>
      <c r="F9129" s="367" t="s">
        <v>29776</v>
      </c>
      <c r="G9129" s="367" t="s">
        <v>29777</v>
      </c>
    </row>
    <row r="9130" spans="1:7" ht="22.5">
      <c r="A9130" s="366" t="str">
        <f t="shared" si="142"/>
        <v>SINAPI 92934</v>
      </c>
      <c r="B9130" s="367" t="s">
        <v>8324</v>
      </c>
      <c r="C9130" s="367" t="s">
        <v>29782</v>
      </c>
      <c r="D9130" s="368" t="s">
        <v>29783</v>
      </c>
      <c r="E9130" s="367" t="s">
        <v>8327</v>
      </c>
      <c r="F9130" s="367" t="s">
        <v>29784</v>
      </c>
      <c r="G9130" s="367" t="s">
        <v>29785</v>
      </c>
    </row>
    <row r="9131" spans="1:7" ht="22.5">
      <c r="A9131" s="366" t="str">
        <f t="shared" si="142"/>
        <v>SINAPI 92935</v>
      </c>
      <c r="B9131" s="367" t="s">
        <v>8324</v>
      </c>
      <c r="C9131" s="367" t="s">
        <v>29786</v>
      </c>
      <c r="D9131" s="368" t="s">
        <v>29787</v>
      </c>
      <c r="E9131" s="367" t="s">
        <v>8327</v>
      </c>
      <c r="F9131" s="367" t="s">
        <v>29784</v>
      </c>
      <c r="G9131" s="367" t="s">
        <v>29785</v>
      </c>
    </row>
    <row r="9132" spans="1:7" ht="22.5">
      <c r="A9132" s="366" t="str">
        <f t="shared" si="142"/>
        <v>SINAPI 92936</v>
      </c>
      <c r="B9132" s="367" t="s">
        <v>8324</v>
      </c>
      <c r="C9132" s="367" t="s">
        <v>29788</v>
      </c>
      <c r="D9132" s="368" t="s">
        <v>29789</v>
      </c>
      <c r="E9132" s="367" t="s">
        <v>8327</v>
      </c>
      <c r="F9132" s="367" t="s">
        <v>16733</v>
      </c>
      <c r="G9132" s="367" t="s">
        <v>29790</v>
      </c>
    </row>
    <row r="9133" spans="1:7" ht="22.5">
      <c r="A9133" s="366" t="str">
        <f t="shared" si="142"/>
        <v>SINAPI 92937</v>
      </c>
      <c r="B9133" s="367" t="s">
        <v>8324</v>
      </c>
      <c r="C9133" s="367" t="s">
        <v>29791</v>
      </c>
      <c r="D9133" s="368" t="s">
        <v>29792</v>
      </c>
      <c r="E9133" s="367" t="s">
        <v>8327</v>
      </c>
      <c r="F9133" s="367" t="s">
        <v>16733</v>
      </c>
      <c r="G9133" s="367" t="s">
        <v>29790</v>
      </c>
    </row>
    <row r="9134" spans="1:7" ht="22.5">
      <c r="A9134" s="366" t="str">
        <f t="shared" si="142"/>
        <v>SINAPI 92938</v>
      </c>
      <c r="B9134" s="367" t="s">
        <v>8324</v>
      </c>
      <c r="C9134" s="367" t="s">
        <v>29793</v>
      </c>
      <c r="D9134" s="368" t="s">
        <v>29794</v>
      </c>
      <c r="E9134" s="367" t="s">
        <v>8327</v>
      </c>
      <c r="F9134" s="367" t="s">
        <v>25915</v>
      </c>
      <c r="G9134" s="367" t="s">
        <v>29170</v>
      </c>
    </row>
    <row r="9135" spans="1:7" ht="22.5">
      <c r="A9135" s="366" t="str">
        <f t="shared" si="142"/>
        <v>SINAPI 92939</v>
      </c>
      <c r="B9135" s="367" t="s">
        <v>8324</v>
      </c>
      <c r="C9135" s="367" t="s">
        <v>29795</v>
      </c>
      <c r="D9135" s="368" t="s">
        <v>29796</v>
      </c>
      <c r="E9135" s="367" t="s">
        <v>8327</v>
      </c>
      <c r="F9135" s="367" t="s">
        <v>29797</v>
      </c>
      <c r="G9135" s="367" t="s">
        <v>11629</v>
      </c>
    </row>
    <row r="9136" spans="1:7" ht="22.5">
      <c r="A9136" s="366" t="str">
        <f t="shared" si="142"/>
        <v>SINAPI 92940</v>
      </c>
      <c r="B9136" s="367" t="s">
        <v>8324</v>
      </c>
      <c r="C9136" s="367" t="s">
        <v>29798</v>
      </c>
      <c r="D9136" s="368" t="s">
        <v>29799</v>
      </c>
      <c r="E9136" s="367" t="s">
        <v>8327</v>
      </c>
      <c r="F9136" s="367" t="s">
        <v>16375</v>
      </c>
      <c r="G9136" s="367" t="s">
        <v>29800</v>
      </c>
    </row>
    <row r="9137" spans="1:7" ht="22.5">
      <c r="A9137" s="366" t="str">
        <f t="shared" si="142"/>
        <v>SINAPI 92941</v>
      </c>
      <c r="B9137" s="367" t="s">
        <v>8324</v>
      </c>
      <c r="C9137" s="367" t="s">
        <v>29801</v>
      </c>
      <c r="D9137" s="368" t="s">
        <v>29802</v>
      </c>
      <c r="E9137" s="367" t="s">
        <v>8327</v>
      </c>
      <c r="F9137" s="367" t="s">
        <v>16375</v>
      </c>
      <c r="G9137" s="367" t="s">
        <v>29800</v>
      </c>
    </row>
    <row r="9138" spans="1:7" ht="22.5">
      <c r="A9138" s="366" t="str">
        <f t="shared" si="142"/>
        <v>SINAPI 92942</v>
      </c>
      <c r="B9138" s="367" t="s">
        <v>8324</v>
      </c>
      <c r="C9138" s="367" t="s">
        <v>29803</v>
      </c>
      <c r="D9138" s="368" t="s">
        <v>29804</v>
      </c>
      <c r="E9138" s="367" t="s">
        <v>8327</v>
      </c>
      <c r="F9138" s="367" t="s">
        <v>16375</v>
      </c>
      <c r="G9138" s="367" t="s">
        <v>29800</v>
      </c>
    </row>
    <row r="9139" spans="1:7" ht="22.5">
      <c r="A9139" s="366" t="str">
        <f t="shared" si="142"/>
        <v>SINAPI 92943</v>
      </c>
      <c r="B9139" s="367" t="s">
        <v>8324</v>
      </c>
      <c r="C9139" s="367" t="s">
        <v>29805</v>
      </c>
      <c r="D9139" s="368" t="s">
        <v>29806</v>
      </c>
      <c r="E9139" s="367" t="s">
        <v>8327</v>
      </c>
      <c r="F9139" s="367" t="s">
        <v>15970</v>
      </c>
      <c r="G9139" s="367" t="s">
        <v>29807</v>
      </c>
    </row>
    <row r="9140" spans="1:7" ht="22.5">
      <c r="A9140" s="366" t="str">
        <f t="shared" si="142"/>
        <v>SINAPI 92944</v>
      </c>
      <c r="B9140" s="367" t="s">
        <v>8324</v>
      </c>
      <c r="C9140" s="367" t="s">
        <v>29808</v>
      </c>
      <c r="D9140" s="368" t="s">
        <v>29809</v>
      </c>
      <c r="E9140" s="367" t="s">
        <v>8327</v>
      </c>
      <c r="F9140" s="367" t="s">
        <v>15970</v>
      </c>
      <c r="G9140" s="367" t="s">
        <v>29807</v>
      </c>
    </row>
    <row r="9141" spans="1:7" ht="22.5">
      <c r="A9141" s="366" t="str">
        <f t="shared" si="142"/>
        <v>SINAPI 92945</v>
      </c>
      <c r="B9141" s="367" t="s">
        <v>8324</v>
      </c>
      <c r="C9141" s="367" t="s">
        <v>29810</v>
      </c>
      <c r="D9141" s="368" t="s">
        <v>29811</v>
      </c>
      <c r="E9141" s="367" t="s">
        <v>8327</v>
      </c>
      <c r="F9141" s="367" t="s">
        <v>15970</v>
      </c>
      <c r="G9141" s="367" t="s">
        <v>29807</v>
      </c>
    </row>
    <row r="9142" spans="1:7" ht="22.5">
      <c r="A9142" s="366" t="str">
        <f t="shared" si="142"/>
        <v>SINAPI 92946</v>
      </c>
      <c r="B9142" s="367" t="s">
        <v>8324</v>
      </c>
      <c r="C9142" s="367" t="s">
        <v>29812</v>
      </c>
      <c r="D9142" s="368" t="s">
        <v>29813</v>
      </c>
      <c r="E9142" s="367" t="s">
        <v>8327</v>
      </c>
      <c r="F9142" s="367" t="s">
        <v>11911</v>
      </c>
      <c r="G9142" s="367" t="s">
        <v>26266</v>
      </c>
    </row>
    <row r="9143" spans="1:7" ht="22.5">
      <c r="A9143" s="366" t="str">
        <f t="shared" si="142"/>
        <v>SINAPI 92947</v>
      </c>
      <c r="B9143" s="367" t="s">
        <v>8324</v>
      </c>
      <c r="C9143" s="367" t="s">
        <v>29814</v>
      </c>
      <c r="D9143" s="368" t="s">
        <v>29815</v>
      </c>
      <c r="E9143" s="367" t="s">
        <v>8327</v>
      </c>
      <c r="F9143" s="367" t="s">
        <v>11911</v>
      </c>
      <c r="G9143" s="367" t="s">
        <v>26266</v>
      </c>
    </row>
    <row r="9144" spans="1:7" ht="22.5">
      <c r="A9144" s="366" t="str">
        <f t="shared" si="142"/>
        <v>SINAPI 92948</v>
      </c>
      <c r="B9144" s="367" t="s">
        <v>8324</v>
      </c>
      <c r="C9144" s="367" t="s">
        <v>29816</v>
      </c>
      <c r="D9144" s="368" t="s">
        <v>29817</v>
      </c>
      <c r="E9144" s="367" t="s">
        <v>8327</v>
      </c>
      <c r="F9144" s="367" t="s">
        <v>11911</v>
      </c>
      <c r="G9144" s="367" t="s">
        <v>26266</v>
      </c>
    </row>
    <row r="9145" spans="1:7" ht="22.5">
      <c r="A9145" s="366" t="str">
        <f t="shared" si="142"/>
        <v>SINAPI 92949</v>
      </c>
      <c r="B9145" s="367" t="s">
        <v>8324</v>
      </c>
      <c r="C9145" s="367" t="s">
        <v>29818</v>
      </c>
      <c r="D9145" s="368" t="s">
        <v>29819</v>
      </c>
      <c r="E9145" s="367" t="s">
        <v>8327</v>
      </c>
      <c r="F9145" s="367" t="s">
        <v>25357</v>
      </c>
      <c r="G9145" s="367" t="s">
        <v>29820</v>
      </c>
    </row>
    <row r="9146" spans="1:7" ht="22.5">
      <c r="A9146" s="366" t="str">
        <f t="shared" si="142"/>
        <v>SINAPI 92950</v>
      </c>
      <c r="B9146" s="367" t="s">
        <v>8324</v>
      </c>
      <c r="C9146" s="367" t="s">
        <v>29821</v>
      </c>
      <c r="D9146" s="368" t="s">
        <v>29822</v>
      </c>
      <c r="E9146" s="367" t="s">
        <v>8327</v>
      </c>
      <c r="F9146" s="367" t="s">
        <v>25357</v>
      </c>
      <c r="G9146" s="367" t="s">
        <v>29820</v>
      </c>
    </row>
    <row r="9147" spans="1:7" ht="22.5">
      <c r="A9147" s="366" t="str">
        <f t="shared" si="142"/>
        <v>SINAPI 92951</v>
      </c>
      <c r="B9147" s="367" t="s">
        <v>8324</v>
      </c>
      <c r="C9147" s="367" t="s">
        <v>29823</v>
      </c>
      <c r="D9147" s="368" t="s">
        <v>29824</v>
      </c>
      <c r="E9147" s="367" t="s">
        <v>8327</v>
      </c>
      <c r="F9147" s="367" t="s">
        <v>29825</v>
      </c>
      <c r="G9147" s="367" t="s">
        <v>18583</v>
      </c>
    </row>
    <row r="9148" spans="1:7" ht="22.5">
      <c r="A9148" s="366" t="str">
        <f t="shared" si="142"/>
        <v>SINAPI 92952</v>
      </c>
      <c r="B9148" s="367" t="s">
        <v>8324</v>
      </c>
      <c r="C9148" s="367" t="s">
        <v>29826</v>
      </c>
      <c r="D9148" s="368" t="s">
        <v>29827</v>
      </c>
      <c r="E9148" s="367" t="s">
        <v>8327</v>
      </c>
      <c r="F9148" s="367" t="s">
        <v>29825</v>
      </c>
      <c r="G9148" s="367" t="s">
        <v>18583</v>
      </c>
    </row>
    <row r="9149" spans="1:7" ht="22.5">
      <c r="A9149" s="366" t="str">
        <f t="shared" si="142"/>
        <v>SINAPI 92953</v>
      </c>
      <c r="B9149" s="367" t="s">
        <v>8324</v>
      </c>
      <c r="C9149" s="367" t="s">
        <v>29828</v>
      </c>
      <c r="D9149" s="368" t="s">
        <v>29829</v>
      </c>
      <c r="E9149" s="367" t="s">
        <v>8327</v>
      </c>
      <c r="F9149" s="367" t="s">
        <v>29830</v>
      </c>
      <c r="G9149" s="367" t="s">
        <v>27542</v>
      </c>
    </row>
    <row r="9150" spans="1:7" ht="22.5">
      <c r="A9150" s="366" t="str">
        <f t="shared" si="142"/>
        <v>SINAPI 93050</v>
      </c>
      <c r="B9150" s="367" t="s">
        <v>8324</v>
      </c>
      <c r="C9150" s="367" t="s">
        <v>29831</v>
      </c>
      <c r="D9150" s="368" t="s">
        <v>29832</v>
      </c>
      <c r="E9150" s="367" t="s">
        <v>8327</v>
      </c>
      <c r="F9150" s="367" t="s">
        <v>24891</v>
      </c>
      <c r="G9150" s="367" t="s">
        <v>24663</v>
      </c>
    </row>
    <row r="9151" spans="1:7" ht="22.5">
      <c r="A9151" s="366" t="str">
        <f t="shared" si="142"/>
        <v>SINAPI 93051</v>
      </c>
      <c r="B9151" s="367" t="s">
        <v>8324</v>
      </c>
      <c r="C9151" s="367" t="s">
        <v>29833</v>
      </c>
      <c r="D9151" s="368" t="s">
        <v>29834</v>
      </c>
      <c r="E9151" s="367" t="s">
        <v>8327</v>
      </c>
      <c r="F9151" s="367" t="s">
        <v>10005</v>
      </c>
      <c r="G9151" s="367" t="s">
        <v>10102</v>
      </c>
    </row>
    <row r="9152" spans="1:7" ht="22.5">
      <c r="A9152" s="366" t="str">
        <f t="shared" si="142"/>
        <v>SINAPI 93052</v>
      </c>
      <c r="B9152" s="367" t="s">
        <v>8324</v>
      </c>
      <c r="C9152" s="367" t="s">
        <v>29835</v>
      </c>
      <c r="D9152" s="368" t="s">
        <v>29836</v>
      </c>
      <c r="E9152" s="367" t="s">
        <v>8327</v>
      </c>
      <c r="F9152" s="367" t="s">
        <v>29837</v>
      </c>
      <c r="G9152" s="367" t="s">
        <v>29838</v>
      </c>
    </row>
    <row r="9153" spans="1:7" ht="22.5">
      <c r="A9153" s="366" t="str">
        <f t="shared" si="142"/>
        <v>SINAPI 93054</v>
      </c>
      <c r="B9153" s="367" t="s">
        <v>8324</v>
      </c>
      <c r="C9153" s="367" t="s">
        <v>29839</v>
      </c>
      <c r="D9153" s="368" t="s">
        <v>29840</v>
      </c>
      <c r="E9153" s="367" t="s">
        <v>8327</v>
      </c>
      <c r="F9153" s="367" t="s">
        <v>10942</v>
      </c>
      <c r="G9153" s="367" t="s">
        <v>14587</v>
      </c>
    </row>
    <row r="9154" spans="1:7" ht="22.5">
      <c r="A9154" s="366" t="str">
        <f t="shared" si="142"/>
        <v>SINAPI 93055</v>
      </c>
      <c r="B9154" s="367" t="s">
        <v>8324</v>
      </c>
      <c r="C9154" s="367" t="s">
        <v>29841</v>
      </c>
      <c r="D9154" s="368" t="s">
        <v>29842</v>
      </c>
      <c r="E9154" s="367" t="s">
        <v>8327</v>
      </c>
      <c r="F9154" s="367" t="s">
        <v>10409</v>
      </c>
      <c r="G9154" s="367" t="s">
        <v>15864</v>
      </c>
    </row>
    <row r="9155" spans="1:7" ht="22.5">
      <c r="A9155" s="366" t="str">
        <f t="shared" si="142"/>
        <v>SINAPI 93056</v>
      </c>
      <c r="B9155" s="367" t="s">
        <v>8324</v>
      </c>
      <c r="C9155" s="367" t="s">
        <v>29843</v>
      </c>
      <c r="D9155" s="368" t="s">
        <v>29844</v>
      </c>
      <c r="E9155" s="367" t="s">
        <v>8327</v>
      </c>
      <c r="F9155" s="367" t="s">
        <v>12589</v>
      </c>
      <c r="G9155" s="367" t="s">
        <v>11600</v>
      </c>
    </row>
    <row r="9156" spans="1:7" ht="22.5">
      <c r="A9156" s="366" t="str">
        <f t="shared" si="142"/>
        <v>SINAPI 93057</v>
      </c>
      <c r="B9156" s="367" t="s">
        <v>8324</v>
      </c>
      <c r="C9156" s="367" t="s">
        <v>29845</v>
      </c>
      <c r="D9156" s="368" t="s">
        <v>29846</v>
      </c>
      <c r="E9156" s="367" t="s">
        <v>8327</v>
      </c>
      <c r="F9156" s="367" t="s">
        <v>29847</v>
      </c>
      <c r="G9156" s="367" t="s">
        <v>29364</v>
      </c>
    </row>
    <row r="9157" spans="1:7" ht="22.5">
      <c r="A9157" s="366" t="str">
        <f t="shared" si="142"/>
        <v>SINAPI 93058</v>
      </c>
      <c r="B9157" s="367" t="s">
        <v>8324</v>
      </c>
      <c r="C9157" s="367" t="s">
        <v>29848</v>
      </c>
      <c r="D9157" s="368" t="s">
        <v>29849</v>
      </c>
      <c r="E9157" s="367" t="s">
        <v>8327</v>
      </c>
      <c r="F9157" s="367" t="s">
        <v>29850</v>
      </c>
      <c r="G9157" s="367" t="s">
        <v>29851</v>
      </c>
    </row>
    <row r="9158" spans="1:7" ht="22.5">
      <c r="A9158" s="366" t="str">
        <f t="shared" si="142"/>
        <v>SINAPI 93059</v>
      </c>
      <c r="B9158" s="367" t="s">
        <v>8324</v>
      </c>
      <c r="C9158" s="367" t="s">
        <v>29852</v>
      </c>
      <c r="D9158" s="368" t="s">
        <v>29853</v>
      </c>
      <c r="E9158" s="367" t="s">
        <v>8327</v>
      </c>
      <c r="F9158" s="367" t="s">
        <v>10923</v>
      </c>
      <c r="G9158" s="367" t="s">
        <v>29854</v>
      </c>
    </row>
    <row r="9159" spans="1:7" ht="22.5">
      <c r="A9159" s="366" t="str">
        <f t="shared" ref="A9159:A9222" si="143">CONCATENAR</f>
        <v>SINAPI 93060</v>
      </c>
      <c r="B9159" s="367" t="s">
        <v>8324</v>
      </c>
      <c r="C9159" s="367" t="s">
        <v>29855</v>
      </c>
      <c r="D9159" s="368" t="s">
        <v>29856</v>
      </c>
      <c r="E9159" s="367" t="s">
        <v>8327</v>
      </c>
      <c r="F9159" s="367" t="s">
        <v>8938</v>
      </c>
      <c r="G9159" s="367" t="s">
        <v>24484</v>
      </c>
    </row>
    <row r="9160" spans="1:7" ht="22.5">
      <c r="A9160" s="366" t="str">
        <f t="shared" si="143"/>
        <v>SINAPI 93061</v>
      </c>
      <c r="B9160" s="367" t="s">
        <v>8324</v>
      </c>
      <c r="C9160" s="367" t="s">
        <v>29857</v>
      </c>
      <c r="D9160" s="368" t="s">
        <v>29858</v>
      </c>
      <c r="E9160" s="367" t="s">
        <v>8327</v>
      </c>
      <c r="F9160" s="367" t="s">
        <v>26079</v>
      </c>
      <c r="G9160" s="367" t="s">
        <v>29859</v>
      </c>
    </row>
    <row r="9161" spans="1:7" ht="22.5">
      <c r="A9161" s="366" t="str">
        <f t="shared" si="143"/>
        <v>SINAPI 93062</v>
      </c>
      <c r="B9161" s="367" t="s">
        <v>8324</v>
      </c>
      <c r="C9161" s="367" t="s">
        <v>29860</v>
      </c>
      <c r="D9161" s="368" t="s">
        <v>29861</v>
      </c>
      <c r="E9161" s="367" t="s">
        <v>8327</v>
      </c>
      <c r="F9161" s="367" t="s">
        <v>28555</v>
      </c>
      <c r="G9161" s="367" t="s">
        <v>29862</v>
      </c>
    </row>
    <row r="9162" spans="1:7" ht="22.5">
      <c r="A9162" s="366" t="str">
        <f t="shared" si="143"/>
        <v>SINAPI 93063</v>
      </c>
      <c r="B9162" s="367" t="s">
        <v>8324</v>
      </c>
      <c r="C9162" s="367" t="s">
        <v>29863</v>
      </c>
      <c r="D9162" s="368" t="s">
        <v>29864</v>
      </c>
      <c r="E9162" s="367" t="s">
        <v>8327</v>
      </c>
      <c r="F9162" s="367" t="s">
        <v>29865</v>
      </c>
      <c r="G9162" s="367" t="s">
        <v>29866</v>
      </c>
    </row>
    <row r="9163" spans="1:7" ht="22.5">
      <c r="A9163" s="366" t="str">
        <f t="shared" si="143"/>
        <v>SINAPI 93064</v>
      </c>
      <c r="B9163" s="367" t="s">
        <v>8324</v>
      </c>
      <c r="C9163" s="367" t="s">
        <v>29867</v>
      </c>
      <c r="D9163" s="368" t="s">
        <v>29868</v>
      </c>
      <c r="E9163" s="367" t="s">
        <v>8327</v>
      </c>
      <c r="F9163" s="367" t="s">
        <v>29869</v>
      </c>
      <c r="G9163" s="367" t="s">
        <v>22821</v>
      </c>
    </row>
    <row r="9164" spans="1:7" ht="22.5">
      <c r="A9164" s="366" t="str">
        <f t="shared" si="143"/>
        <v>SINAPI 93065</v>
      </c>
      <c r="B9164" s="367" t="s">
        <v>8324</v>
      </c>
      <c r="C9164" s="367" t="s">
        <v>29870</v>
      </c>
      <c r="D9164" s="368" t="s">
        <v>29871</v>
      </c>
      <c r="E9164" s="367" t="s">
        <v>8327</v>
      </c>
      <c r="F9164" s="367" t="s">
        <v>11766</v>
      </c>
      <c r="G9164" s="367" t="s">
        <v>21623</v>
      </c>
    </row>
    <row r="9165" spans="1:7" ht="22.5">
      <c r="A9165" s="366" t="str">
        <f t="shared" si="143"/>
        <v>SINAPI 93066</v>
      </c>
      <c r="B9165" s="367" t="s">
        <v>8324</v>
      </c>
      <c r="C9165" s="367" t="s">
        <v>29872</v>
      </c>
      <c r="D9165" s="368" t="s">
        <v>29873</v>
      </c>
      <c r="E9165" s="367" t="s">
        <v>8327</v>
      </c>
      <c r="F9165" s="367" t="s">
        <v>29874</v>
      </c>
      <c r="G9165" s="367" t="s">
        <v>29875</v>
      </c>
    </row>
    <row r="9166" spans="1:7" ht="22.5">
      <c r="A9166" s="366" t="str">
        <f t="shared" si="143"/>
        <v>SINAPI 93067</v>
      </c>
      <c r="B9166" s="367" t="s">
        <v>8324</v>
      </c>
      <c r="C9166" s="367" t="s">
        <v>29876</v>
      </c>
      <c r="D9166" s="368" t="s">
        <v>29877</v>
      </c>
      <c r="E9166" s="367" t="s">
        <v>8327</v>
      </c>
      <c r="F9166" s="367" t="s">
        <v>12092</v>
      </c>
      <c r="G9166" s="367" t="s">
        <v>14412</v>
      </c>
    </row>
    <row r="9167" spans="1:7" ht="22.5">
      <c r="A9167" s="366" t="str">
        <f t="shared" si="143"/>
        <v>SINAPI 93068</v>
      </c>
      <c r="B9167" s="367" t="s">
        <v>8324</v>
      </c>
      <c r="C9167" s="367" t="s">
        <v>29878</v>
      </c>
      <c r="D9167" s="368" t="s">
        <v>29879</v>
      </c>
      <c r="E9167" s="367" t="s">
        <v>8327</v>
      </c>
      <c r="F9167" s="367" t="s">
        <v>11841</v>
      </c>
      <c r="G9167" s="367" t="s">
        <v>17667</v>
      </c>
    </row>
    <row r="9168" spans="1:7" ht="22.5">
      <c r="A9168" s="366" t="str">
        <f t="shared" si="143"/>
        <v>SINAPI 93069</v>
      </c>
      <c r="B9168" s="367" t="s">
        <v>8324</v>
      </c>
      <c r="C9168" s="367" t="s">
        <v>29880</v>
      </c>
      <c r="D9168" s="368" t="s">
        <v>29881</v>
      </c>
      <c r="E9168" s="367" t="s">
        <v>8327</v>
      </c>
      <c r="F9168" s="367" t="s">
        <v>29882</v>
      </c>
      <c r="G9168" s="367" t="s">
        <v>29883</v>
      </c>
    </row>
    <row r="9169" spans="1:7" ht="22.5">
      <c r="A9169" s="366" t="str">
        <f t="shared" si="143"/>
        <v>SINAPI 93070</v>
      </c>
      <c r="B9169" s="367" t="s">
        <v>8324</v>
      </c>
      <c r="C9169" s="367" t="s">
        <v>29884</v>
      </c>
      <c r="D9169" s="368" t="s">
        <v>29885</v>
      </c>
      <c r="E9169" s="367" t="s">
        <v>8327</v>
      </c>
      <c r="F9169" s="367" t="s">
        <v>24203</v>
      </c>
      <c r="G9169" s="367" t="s">
        <v>13171</v>
      </c>
    </row>
    <row r="9170" spans="1:7" ht="22.5">
      <c r="A9170" s="366" t="str">
        <f t="shared" si="143"/>
        <v>SINAPI 93071</v>
      </c>
      <c r="B9170" s="367" t="s">
        <v>8324</v>
      </c>
      <c r="C9170" s="367" t="s">
        <v>29886</v>
      </c>
      <c r="D9170" s="368" t="s">
        <v>29887</v>
      </c>
      <c r="E9170" s="367" t="s">
        <v>8327</v>
      </c>
      <c r="F9170" s="367" t="s">
        <v>29888</v>
      </c>
      <c r="G9170" s="367" t="s">
        <v>29889</v>
      </c>
    </row>
    <row r="9171" spans="1:7" ht="22.5">
      <c r="A9171" s="366" t="str">
        <f t="shared" si="143"/>
        <v>SINAPI 93072</v>
      </c>
      <c r="B9171" s="367" t="s">
        <v>8324</v>
      </c>
      <c r="C9171" s="367" t="s">
        <v>29890</v>
      </c>
      <c r="D9171" s="368" t="s">
        <v>29891</v>
      </c>
      <c r="E9171" s="367" t="s">
        <v>8327</v>
      </c>
      <c r="F9171" s="367" t="s">
        <v>29892</v>
      </c>
      <c r="G9171" s="367" t="s">
        <v>29893</v>
      </c>
    </row>
    <row r="9172" spans="1:7" ht="22.5">
      <c r="A9172" s="366" t="str">
        <f t="shared" si="143"/>
        <v>SINAPI 93073</v>
      </c>
      <c r="B9172" s="367" t="s">
        <v>8324</v>
      </c>
      <c r="C9172" s="367" t="s">
        <v>29894</v>
      </c>
      <c r="D9172" s="368" t="s">
        <v>29895</v>
      </c>
      <c r="E9172" s="367" t="s">
        <v>8327</v>
      </c>
      <c r="F9172" s="367" t="s">
        <v>29896</v>
      </c>
      <c r="G9172" s="367" t="s">
        <v>29897</v>
      </c>
    </row>
    <row r="9173" spans="1:7" ht="22.5">
      <c r="A9173" s="366" t="str">
        <f t="shared" si="143"/>
        <v>SINAPI 93074</v>
      </c>
      <c r="B9173" s="367" t="s">
        <v>8324</v>
      </c>
      <c r="C9173" s="367" t="s">
        <v>29898</v>
      </c>
      <c r="D9173" s="368" t="s">
        <v>29899</v>
      </c>
      <c r="E9173" s="367" t="s">
        <v>8327</v>
      </c>
      <c r="F9173" s="367" t="s">
        <v>11060</v>
      </c>
      <c r="G9173" s="367" t="s">
        <v>25569</v>
      </c>
    </row>
    <row r="9174" spans="1:7" ht="22.5">
      <c r="A9174" s="366" t="str">
        <f t="shared" si="143"/>
        <v>SINAPI 93075</v>
      </c>
      <c r="B9174" s="367" t="s">
        <v>8324</v>
      </c>
      <c r="C9174" s="367" t="s">
        <v>29900</v>
      </c>
      <c r="D9174" s="368" t="s">
        <v>29901</v>
      </c>
      <c r="E9174" s="367" t="s">
        <v>8327</v>
      </c>
      <c r="F9174" s="367" t="s">
        <v>17920</v>
      </c>
      <c r="G9174" s="367" t="s">
        <v>25899</v>
      </c>
    </row>
    <row r="9175" spans="1:7" ht="22.5">
      <c r="A9175" s="366" t="str">
        <f t="shared" si="143"/>
        <v>SINAPI 93076</v>
      </c>
      <c r="B9175" s="367" t="s">
        <v>8324</v>
      </c>
      <c r="C9175" s="367" t="s">
        <v>29902</v>
      </c>
      <c r="D9175" s="368" t="s">
        <v>29903</v>
      </c>
      <c r="E9175" s="367" t="s">
        <v>8327</v>
      </c>
      <c r="F9175" s="367" t="s">
        <v>12685</v>
      </c>
      <c r="G9175" s="367" t="s">
        <v>13035</v>
      </c>
    </row>
    <row r="9176" spans="1:7" ht="22.5">
      <c r="A9176" s="366" t="str">
        <f t="shared" si="143"/>
        <v>SINAPI 93077</v>
      </c>
      <c r="B9176" s="367" t="s">
        <v>8324</v>
      </c>
      <c r="C9176" s="367" t="s">
        <v>29904</v>
      </c>
      <c r="D9176" s="368" t="s">
        <v>29905</v>
      </c>
      <c r="E9176" s="367" t="s">
        <v>8327</v>
      </c>
      <c r="F9176" s="367" t="s">
        <v>9359</v>
      </c>
      <c r="G9176" s="367" t="s">
        <v>14595</v>
      </c>
    </row>
    <row r="9177" spans="1:7" ht="22.5">
      <c r="A9177" s="366" t="str">
        <f t="shared" si="143"/>
        <v>SINAPI 93078</v>
      </c>
      <c r="B9177" s="367" t="s">
        <v>8324</v>
      </c>
      <c r="C9177" s="367" t="s">
        <v>29906</v>
      </c>
      <c r="D9177" s="368" t="s">
        <v>29907</v>
      </c>
      <c r="E9177" s="367" t="s">
        <v>8327</v>
      </c>
      <c r="F9177" s="367" t="s">
        <v>29908</v>
      </c>
      <c r="G9177" s="367" t="s">
        <v>14321</v>
      </c>
    </row>
    <row r="9178" spans="1:7" ht="22.5">
      <c r="A9178" s="366" t="str">
        <f t="shared" si="143"/>
        <v>SINAPI 93079</v>
      </c>
      <c r="B9178" s="367" t="s">
        <v>8324</v>
      </c>
      <c r="C9178" s="367" t="s">
        <v>29909</v>
      </c>
      <c r="D9178" s="368" t="s">
        <v>29910</v>
      </c>
      <c r="E9178" s="367" t="s">
        <v>8327</v>
      </c>
      <c r="F9178" s="367" t="s">
        <v>11612</v>
      </c>
      <c r="G9178" s="367" t="s">
        <v>29911</v>
      </c>
    </row>
    <row r="9179" spans="1:7" ht="22.5">
      <c r="A9179" s="366" t="str">
        <f t="shared" si="143"/>
        <v>SINAPI 93080</v>
      </c>
      <c r="B9179" s="367" t="s">
        <v>8324</v>
      </c>
      <c r="C9179" s="367" t="s">
        <v>29912</v>
      </c>
      <c r="D9179" s="368" t="s">
        <v>29913</v>
      </c>
      <c r="E9179" s="367" t="s">
        <v>8327</v>
      </c>
      <c r="F9179" s="367" t="s">
        <v>14088</v>
      </c>
      <c r="G9179" s="367" t="s">
        <v>10602</v>
      </c>
    </row>
    <row r="9180" spans="1:7" ht="22.5">
      <c r="A9180" s="366" t="str">
        <f t="shared" si="143"/>
        <v>SINAPI 93081</v>
      </c>
      <c r="B9180" s="367" t="s">
        <v>8324</v>
      </c>
      <c r="C9180" s="367" t="s">
        <v>29914</v>
      </c>
      <c r="D9180" s="368" t="s">
        <v>29915</v>
      </c>
      <c r="E9180" s="367" t="s">
        <v>8327</v>
      </c>
      <c r="F9180" s="367" t="s">
        <v>20816</v>
      </c>
      <c r="G9180" s="367" t="s">
        <v>15666</v>
      </c>
    </row>
    <row r="9181" spans="1:7" ht="22.5">
      <c r="A9181" s="366" t="str">
        <f t="shared" si="143"/>
        <v>SINAPI 93082</v>
      </c>
      <c r="B9181" s="367" t="s">
        <v>8324</v>
      </c>
      <c r="C9181" s="367" t="s">
        <v>29916</v>
      </c>
      <c r="D9181" s="368" t="s">
        <v>29917</v>
      </c>
      <c r="E9181" s="367" t="s">
        <v>8327</v>
      </c>
      <c r="F9181" s="367" t="s">
        <v>11106</v>
      </c>
      <c r="G9181" s="367" t="s">
        <v>10664</v>
      </c>
    </row>
    <row r="9182" spans="1:7" ht="22.5">
      <c r="A9182" s="366" t="str">
        <f t="shared" si="143"/>
        <v>SINAPI 93083</v>
      </c>
      <c r="B9182" s="367" t="s">
        <v>8324</v>
      </c>
      <c r="C9182" s="367" t="s">
        <v>29918</v>
      </c>
      <c r="D9182" s="368" t="s">
        <v>29919</v>
      </c>
      <c r="E9182" s="367" t="s">
        <v>8327</v>
      </c>
      <c r="F9182" s="367" t="s">
        <v>29920</v>
      </c>
      <c r="G9182" s="367" t="s">
        <v>29921</v>
      </c>
    </row>
    <row r="9183" spans="1:7" ht="22.5">
      <c r="A9183" s="366" t="str">
        <f t="shared" si="143"/>
        <v>SINAPI 93084</v>
      </c>
      <c r="B9183" s="367" t="s">
        <v>8324</v>
      </c>
      <c r="C9183" s="367" t="s">
        <v>29922</v>
      </c>
      <c r="D9183" s="368" t="s">
        <v>29923</v>
      </c>
      <c r="E9183" s="367" t="s">
        <v>8327</v>
      </c>
      <c r="F9183" s="367" t="s">
        <v>11110</v>
      </c>
      <c r="G9183" s="367" t="s">
        <v>11162</v>
      </c>
    </row>
    <row r="9184" spans="1:7" ht="22.5">
      <c r="A9184" s="366" t="str">
        <f t="shared" si="143"/>
        <v>SINAPI 93085</v>
      </c>
      <c r="B9184" s="367" t="s">
        <v>8324</v>
      </c>
      <c r="C9184" s="367" t="s">
        <v>29924</v>
      </c>
      <c r="D9184" s="368" t="s">
        <v>29925</v>
      </c>
      <c r="E9184" s="367" t="s">
        <v>8327</v>
      </c>
      <c r="F9184" s="367" t="s">
        <v>12872</v>
      </c>
      <c r="G9184" s="367" t="s">
        <v>18338</v>
      </c>
    </row>
    <row r="9185" spans="1:7" ht="22.5">
      <c r="A9185" s="366" t="str">
        <f t="shared" si="143"/>
        <v>SINAPI 93086</v>
      </c>
      <c r="B9185" s="367" t="s">
        <v>8324</v>
      </c>
      <c r="C9185" s="367" t="s">
        <v>29926</v>
      </c>
      <c r="D9185" s="368" t="s">
        <v>29927</v>
      </c>
      <c r="E9185" s="367" t="s">
        <v>8327</v>
      </c>
      <c r="F9185" s="367" t="s">
        <v>29928</v>
      </c>
      <c r="G9185" s="367" t="s">
        <v>29929</v>
      </c>
    </row>
    <row r="9186" spans="1:7" ht="22.5">
      <c r="A9186" s="366" t="str">
        <f t="shared" si="143"/>
        <v>SINAPI 93087</v>
      </c>
      <c r="B9186" s="367" t="s">
        <v>8324</v>
      </c>
      <c r="C9186" s="367" t="s">
        <v>29930</v>
      </c>
      <c r="D9186" s="368" t="s">
        <v>29931</v>
      </c>
      <c r="E9186" s="367" t="s">
        <v>8327</v>
      </c>
      <c r="F9186" s="367" t="s">
        <v>9263</v>
      </c>
      <c r="G9186" s="367" t="s">
        <v>28427</v>
      </c>
    </row>
    <row r="9187" spans="1:7" ht="22.5">
      <c r="A9187" s="366" t="str">
        <f t="shared" si="143"/>
        <v>SINAPI 93088</v>
      </c>
      <c r="B9187" s="367" t="s">
        <v>8324</v>
      </c>
      <c r="C9187" s="367" t="s">
        <v>29932</v>
      </c>
      <c r="D9187" s="368" t="s">
        <v>29933</v>
      </c>
      <c r="E9187" s="367" t="s">
        <v>8327</v>
      </c>
      <c r="F9187" s="367" t="s">
        <v>10569</v>
      </c>
      <c r="G9187" s="367" t="s">
        <v>29934</v>
      </c>
    </row>
    <row r="9188" spans="1:7" ht="22.5">
      <c r="A9188" s="366" t="str">
        <f t="shared" si="143"/>
        <v>SINAPI 93089</v>
      </c>
      <c r="B9188" s="367" t="s">
        <v>8324</v>
      </c>
      <c r="C9188" s="367" t="s">
        <v>29935</v>
      </c>
      <c r="D9188" s="368" t="s">
        <v>29936</v>
      </c>
      <c r="E9188" s="367" t="s">
        <v>8327</v>
      </c>
      <c r="F9188" s="367" t="s">
        <v>25225</v>
      </c>
      <c r="G9188" s="367" t="s">
        <v>21447</v>
      </c>
    </row>
    <row r="9189" spans="1:7" ht="22.5">
      <c r="A9189" s="366" t="str">
        <f t="shared" si="143"/>
        <v>SINAPI 93090</v>
      </c>
      <c r="B9189" s="367" t="s">
        <v>8324</v>
      </c>
      <c r="C9189" s="367" t="s">
        <v>29937</v>
      </c>
      <c r="D9189" s="368" t="s">
        <v>29938</v>
      </c>
      <c r="E9189" s="367" t="s">
        <v>8327</v>
      </c>
      <c r="F9189" s="367" t="s">
        <v>29345</v>
      </c>
      <c r="G9189" s="367" t="s">
        <v>15626</v>
      </c>
    </row>
    <row r="9190" spans="1:7" ht="22.5">
      <c r="A9190" s="366" t="str">
        <f t="shared" si="143"/>
        <v>SINAPI 93091</v>
      </c>
      <c r="B9190" s="367" t="s">
        <v>8324</v>
      </c>
      <c r="C9190" s="367" t="s">
        <v>29939</v>
      </c>
      <c r="D9190" s="368" t="s">
        <v>29940</v>
      </c>
      <c r="E9190" s="367" t="s">
        <v>8327</v>
      </c>
      <c r="F9190" s="367" t="s">
        <v>20811</v>
      </c>
      <c r="G9190" s="367" t="s">
        <v>16519</v>
      </c>
    </row>
    <row r="9191" spans="1:7" ht="22.5">
      <c r="A9191" s="366" t="str">
        <f t="shared" si="143"/>
        <v>SINAPI 93092</v>
      </c>
      <c r="B9191" s="367" t="s">
        <v>8324</v>
      </c>
      <c r="C9191" s="367" t="s">
        <v>29941</v>
      </c>
      <c r="D9191" s="368" t="s">
        <v>29942</v>
      </c>
      <c r="E9191" s="367" t="s">
        <v>8327</v>
      </c>
      <c r="F9191" s="367" t="s">
        <v>29943</v>
      </c>
      <c r="G9191" s="367" t="s">
        <v>29944</v>
      </c>
    </row>
    <row r="9192" spans="1:7" ht="22.5">
      <c r="A9192" s="366" t="str">
        <f t="shared" si="143"/>
        <v>SINAPI 93093</v>
      </c>
      <c r="B9192" s="367" t="s">
        <v>8324</v>
      </c>
      <c r="C9192" s="367" t="s">
        <v>29945</v>
      </c>
      <c r="D9192" s="368" t="s">
        <v>29946</v>
      </c>
      <c r="E9192" s="367" t="s">
        <v>8327</v>
      </c>
      <c r="F9192" s="367" t="s">
        <v>14617</v>
      </c>
      <c r="G9192" s="367" t="s">
        <v>29947</v>
      </c>
    </row>
    <row r="9193" spans="1:7" ht="22.5">
      <c r="A9193" s="366" t="str">
        <f t="shared" si="143"/>
        <v>SINAPI 93094</v>
      </c>
      <c r="B9193" s="367" t="s">
        <v>8324</v>
      </c>
      <c r="C9193" s="367" t="s">
        <v>29948</v>
      </c>
      <c r="D9193" s="368" t="s">
        <v>29949</v>
      </c>
      <c r="E9193" s="367" t="s">
        <v>8327</v>
      </c>
      <c r="F9193" s="367" t="s">
        <v>29950</v>
      </c>
      <c r="G9193" s="367" t="s">
        <v>24154</v>
      </c>
    </row>
    <row r="9194" spans="1:7" ht="22.5">
      <c r="A9194" s="366" t="str">
        <f t="shared" si="143"/>
        <v>SINAPI 93095</v>
      </c>
      <c r="B9194" s="367" t="s">
        <v>8324</v>
      </c>
      <c r="C9194" s="367" t="s">
        <v>29951</v>
      </c>
      <c r="D9194" s="368" t="s">
        <v>29952</v>
      </c>
      <c r="E9194" s="367" t="s">
        <v>8327</v>
      </c>
      <c r="F9194" s="367" t="s">
        <v>29953</v>
      </c>
      <c r="G9194" s="367" t="s">
        <v>21274</v>
      </c>
    </row>
    <row r="9195" spans="1:7" ht="22.5">
      <c r="A9195" s="366" t="str">
        <f t="shared" si="143"/>
        <v>SINAPI 93096</v>
      </c>
      <c r="B9195" s="367" t="s">
        <v>8324</v>
      </c>
      <c r="C9195" s="367" t="s">
        <v>29954</v>
      </c>
      <c r="D9195" s="368" t="s">
        <v>29955</v>
      </c>
      <c r="E9195" s="367" t="s">
        <v>8327</v>
      </c>
      <c r="F9195" s="367" t="s">
        <v>29956</v>
      </c>
      <c r="G9195" s="367" t="s">
        <v>29957</v>
      </c>
    </row>
    <row r="9196" spans="1:7" ht="22.5">
      <c r="A9196" s="366" t="str">
        <f t="shared" si="143"/>
        <v>SINAPI 93097</v>
      </c>
      <c r="B9196" s="367" t="s">
        <v>8324</v>
      </c>
      <c r="C9196" s="367" t="s">
        <v>29958</v>
      </c>
      <c r="D9196" s="368" t="s">
        <v>29959</v>
      </c>
      <c r="E9196" s="367" t="s">
        <v>8327</v>
      </c>
      <c r="F9196" s="367" t="s">
        <v>25438</v>
      </c>
      <c r="G9196" s="367" t="s">
        <v>13346</v>
      </c>
    </row>
    <row r="9197" spans="1:7" ht="22.5">
      <c r="A9197" s="366" t="str">
        <f t="shared" si="143"/>
        <v>SINAPI 93098</v>
      </c>
      <c r="B9197" s="367" t="s">
        <v>8324</v>
      </c>
      <c r="C9197" s="367" t="s">
        <v>29960</v>
      </c>
      <c r="D9197" s="368" t="s">
        <v>29961</v>
      </c>
      <c r="E9197" s="367" t="s">
        <v>8327</v>
      </c>
      <c r="F9197" s="367" t="s">
        <v>29962</v>
      </c>
      <c r="G9197" s="367" t="s">
        <v>29963</v>
      </c>
    </row>
    <row r="9198" spans="1:7" ht="22.5">
      <c r="A9198" s="366" t="str">
        <f t="shared" si="143"/>
        <v>SINAPI 93099</v>
      </c>
      <c r="B9198" s="367" t="s">
        <v>8324</v>
      </c>
      <c r="C9198" s="367" t="s">
        <v>29964</v>
      </c>
      <c r="D9198" s="368" t="s">
        <v>29965</v>
      </c>
      <c r="E9198" s="367" t="s">
        <v>8327</v>
      </c>
      <c r="F9198" s="367" t="s">
        <v>29636</v>
      </c>
      <c r="G9198" s="367" t="s">
        <v>29966</v>
      </c>
    </row>
    <row r="9199" spans="1:7" ht="22.5">
      <c r="A9199" s="366" t="str">
        <f t="shared" si="143"/>
        <v>SINAPI 93100</v>
      </c>
      <c r="B9199" s="367" t="s">
        <v>8324</v>
      </c>
      <c r="C9199" s="367" t="s">
        <v>29967</v>
      </c>
      <c r="D9199" s="368" t="s">
        <v>29968</v>
      </c>
      <c r="E9199" s="367" t="s">
        <v>8327</v>
      </c>
      <c r="F9199" s="367" t="s">
        <v>8517</v>
      </c>
      <c r="G9199" s="367" t="s">
        <v>13030</v>
      </c>
    </row>
    <row r="9200" spans="1:7" ht="22.5">
      <c r="A9200" s="366" t="str">
        <f t="shared" si="143"/>
        <v>SINAPI 93101</v>
      </c>
      <c r="B9200" s="367" t="s">
        <v>8324</v>
      </c>
      <c r="C9200" s="367" t="s">
        <v>29969</v>
      </c>
      <c r="D9200" s="368" t="s">
        <v>29970</v>
      </c>
      <c r="E9200" s="367" t="s">
        <v>8327</v>
      </c>
      <c r="F9200" s="367" t="s">
        <v>29971</v>
      </c>
      <c r="G9200" s="367" t="s">
        <v>29972</v>
      </c>
    </row>
    <row r="9201" spans="1:7" ht="22.5">
      <c r="A9201" s="366" t="str">
        <f t="shared" si="143"/>
        <v>SINAPI 93102</v>
      </c>
      <c r="B9201" s="367" t="s">
        <v>8324</v>
      </c>
      <c r="C9201" s="367" t="s">
        <v>29973</v>
      </c>
      <c r="D9201" s="368" t="s">
        <v>29974</v>
      </c>
      <c r="E9201" s="367" t="s">
        <v>8327</v>
      </c>
      <c r="F9201" s="367" t="s">
        <v>16189</v>
      </c>
      <c r="G9201" s="367" t="s">
        <v>11102</v>
      </c>
    </row>
    <row r="9202" spans="1:7" ht="22.5">
      <c r="A9202" s="366" t="str">
        <f t="shared" si="143"/>
        <v>SINAPI 93103</v>
      </c>
      <c r="B9202" s="367" t="s">
        <v>8324</v>
      </c>
      <c r="C9202" s="367" t="s">
        <v>29975</v>
      </c>
      <c r="D9202" s="368" t="s">
        <v>29976</v>
      </c>
      <c r="E9202" s="367" t="s">
        <v>8327</v>
      </c>
      <c r="F9202" s="367" t="s">
        <v>8653</v>
      </c>
      <c r="G9202" s="367" t="s">
        <v>10759</v>
      </c>
    </row>
    <row r="9203" spans="1:7" ht="22.5">
      <c r="A9203" s="366" t="str">
        <f t="shared" si="143"/>
        <v>SINAPI 93104</v>
      </c>
      <c r="B9203" s="367" t="s">
        <v>8324</v>
      </c>
      <c r="C9203" s="367" t="s">
        <v>29977</v>
      </c>
      <c r="D9203" s="368" t="s">
        <v>29978</v>
      </c>
      <c r="E9203" s="367" t="s">
        <v>8327</v>
      </c>
      <c r="F9203" s="367" t="s">
        <v>10237</v>
      </c>
      <c r="G9203" s="367" t="s">
        <v>29979</v>
      </c>
    </row>
    <row r="9204" spans="1:7" ht="22.5">
      <c r="A9204" s="366" t="str">
        <f t="shared" si="143"/>
        <v>SINAPI 93105</v>
      </c>
      <c r="B9204" s="367" t="s">
        <v>8324</v>
      </c>
      <c r="C9204" s="367" t="s">
        <v>29980</v>
      </c>
      <c r="D9204" s="368" t="s">
        <v>29981</v>
      </c>
      <c r="E9204" s="367" t="s">
        <v>8327</v>
      </c>
      <c r="F9204" s="367" t="s">
        <v>13950</v>
      </c>
      <c r="G9204" s="367" t="s">
        <v>13321</v>
      </c>
    </row>
    <row r="9205" spans="1:7" ht="22.5">
      <c r="A9205" s="366" t="str">
        <f t="shared" si="143"/>
        <v>SINAPI 93106</v>
      </c>
      <c r="B9205" s="367" t="s">
        <v>8324</v>
      </c>
      <c r="C9205" s="367" t="s">
        <v>29982</v>
      </c>
      <c r="D9205" s="368" t="s">
        <v>29983</v>
      </c>
      <c r="E9205" s="367" t="s">
        <v>8327</v>
      </c>
      <c r="F9205" s="367" t="s">
        <v>29984</v>
      </c>
      <c r="G9205" s="367" t="s">
        <v>29985</v>
      </c>
    </row>
    <row r="9206" spans="1:7" ht="22.5">
      <c r="A9206" s="366" t="str">
        <f t="shared" si="143"/>
        <v>SINAPI 93107</v>
      </c>
      <c r="B9206" s="367" t="s">
        <v>8324</v>
      </c>
      <c r="C9206" s="367" t="s">
        <v>29986</v>
      </c>
      <c r="D9206" s="368" t="s">
        <v>29987</v>
      </c>
      <c r="E9206" s="367" t="s">
        <v>8327</v>
      </c>
      <c r="F9206" s="367" t="s">
        <v>16055</v>
      </c>
      <c r="G9206" s="367" t="s">
        <v>8730</v>
      </c>
    </row>
    <row r="9207" spans="1:7" ht="22.5">
      <c r="A9207" s="366" t="str">
        <f t="shared" si="143"/>
        <v>SINAPI 93108</v>
      </c>
      <c r="B9207" s="367" t="s">
        <v>8324</v>
      </c>
      <c r="C9207" s="367" t="s">
        <v>29988</v>
      </c>
      <c r="D9207" s="368" t="s">
        <v>29989</v>
      </c>
      <c r="E9207" s="367" t="s">
        <v>8327</v>
      </c>
      <c r="F9207" s="367" t="s">
        <v>12468</v>
      </c>
      <c r="G9207" s="367" t="s">
        <v>14812</v>
      </c>
    </row>
    <row r="9208" spans="1:7" ht="22.5">
      <c r="A9208" s="366" t="str">
        <f t="shared" si="143"/>
        <v>SINAPI 93109</v>
      </c>
      <c r="B9208" s="367" t="s">
        <v>8324</v>
      </c>
      <c r="C9208" s="367" t="s">
        <v>29990</v>
      </c>
      <c r="D9208" s="368" t="s">
        <v>29991</v>
      </c>
      <c r="E9208" s="367" t="s">
        <v>8327</v>
      </c>
      <c r="F9208" s="367" t="s">
        <v>29992</v>
      </c>
      <c r="G9208" s="367" t="s">
        <v>29993</v>
      </c>
    </row>
    <row r="9209" spans="1:7" ht="22.5">
      <c r="A9209" s="366" t="str">
        <f t="shared" si="143"/>
        <v>SINAPI 93110</v>
      </c>
      <c r="B9209" s="367" t="s">
        <v>8324</v>
      </c>
      <c r="C9209" s="367" t="s">
        <v>29994</v>
      </c>
      <c r="D9209" s="368" t="s">
        <v>29995</v>
      </c>
      <c r="E9209" s="367" t="s">
        <v>8327</v>
      </c>
      <c r="F9209" s="367" t="s">
        <v>11682</v>
      </c>
      <c r="G9209" s="367" t="s">
        <v>29996</v>
      </c>
    </row>
    <row r="9210" spans="1:7" ht="22.5">
      <c r="A9210" s="366" t="str">
        <f t="shared" si="143"/>
        <v>SINAPI 93111</v>
      </c>
      <c r="B9210" s="367" t="s">
        <v>8324</v>
      </c>
      <c r="C9210" s="367" t="s">
        <v>29997</v>
      </c>
      <c r="D9210" s="368" t="s">
        <v>29998</v>
      </c>
      <c r="E9210" s="367" t="s">
        <v>8327</v>
      </c>
      <c r="F9210" s="367" t="s">
        <v>25766</v>
      </c>
      <c r="G9210" s="367" t="s">
        <v>29999</v>
      </c>
    </row>
    <row r="9211" spans="1:7" ht="22.5">
      <c r="A9211" s="366" t="str">
        <f t="shared" si="143"/>
        <v>SINAPI 93112</v>
      </c>
      <c r="B9211" s="367" t="s">
        <v>8324</v>
      </c>
      <c r="C9211" s="367" t="s">
        <v>30000</v>
      </c>
      <c r="D9211" s="368" t="s">
        <v>30001</v>
      </c>
      <c r="E9211" s="367" t="s">
        <v>8327</v>
      </c>
      <c r="F9211" s="367" t="s">
        <v>30002</v>
      </c>
      <c r="G9211" s="367" t="s">
        <v>9844</v>
      </c>
    </row>
    <row r="9212" spans="1:7" ht="22.5">
      <c r="A9212" s="366" t="str">
        <f t="shared" si="143"/>
        <v>SINAPI 93113</v>
      </c>
      <c r="B9212" s="367" t="s">
        <v>8324</v>
      </c>
      <c r="C9212" s="367" t="s">
        <v>30003</v>
      </c>
      <c r="D9212" s="368" t="s">
        <v>30004</v>
      </c>
      <c r="E9212" s="367" t="s">
        <v>8327</v>
      </c>
      <c r="F9212" s="367" t="s">
        <v>13953</v>
      </c>
      <c r="G9212" s="367" t="s">
        <v>29367</v>
      </c>
    </row>
    <row r="9213" spans="1:7" ht="22.5">
      <c r="A9213" s="366" t="str">
        <f t="shared" si="143"/>
        <v>SINAPI 93114</v>
      </c>
      <c r="B9213" s="367" t="s">
        <v>8324</v>
      </c>
      <c r="C9213" s="367" t="s">
        <v>30005</v>
      </c>
      <c r="D9213" s="368" t="s">
        <v>30006</v>
      </c>
      <c r="E9213" s="367" t="s">
        <v>8327</v>
      </c>
      <c r="F9213" s="367" t="s">
        <v>30007</v>
      </c>
      <c r="G9213" s="367" t="s">
        <v>19632</v>
      </c>
    </row>
    <row r="9214" spans="1:7" ht="22.5">
      <c r="A9214" s="366" t="str">
        <f t="shared" si="143"/>
        <v>SINAPI 93115</v>
      </c>
      <c r="B9214" s="367" t="s">
        <v>8324</v>
      </c>
      <c r="C9214" s="367" t="s">
        <v>30008</v>
      </c>
      <c r="D9214" s="368" t="s">
        <v>30009</v>
      </c>
      <c r="E9214" s="367" t="s">
        <v>8327</v>
      </c>
      <c r="F9214" s="367" t="s">
        <v>30010</v>
      </c>
      <c r="G9214" s="367" t="s">
        <v>30011</v>
      </c>
    </row>
    <row r="9215" spans="1:7" ht="22.5">
      <c r="A9215" s="366" t="str">
        <f t="shared" si="143"/>
        <v>SINAPI 93116</v>
      </c>
      <c r="B9215" s="367" t="s">
        <v>8324</v>
      </c>
      <c r="C9215" s="367" t="s">
        <v>30012</v>
      </c>
      <c r="D9215" s="368" t="s">
        <v>30013</v>
      </c>
      <c r="E9215" s="367" t="s">
        <v>8327</v>
      </c>
      <c r="F9215" s="367" t="s">
        <v>30014</v>
      </c>
      <c r="G9215" s="367" t="s">
        <v>30015</v>
      </c>
    </row>
    <row r="9216" spans="1:7" ht="22.5">
      <c r="A9216" s="366" t="str">
        <f t="shared" si="143"/>
        <v>SINAPI 93117</v>
      </c>
      <c r="B9216" s="367" t="s">
        <v>8324</v>
      </c>
      <c r="C9216" s="367" t="s">
        <v>30016</v>
      </c>
      <c r="D9216" s="368" t="s">
        <v>30017</v>
      </c>
      <c r="E9216" s="367" t="s">
        <v>8327</v>
      </c>
      <c r="F9216" s="367" t="s">
        <v>21241</v>
      </c>
      <c r="G9216" s="367" t="s">
        <v>26066</v>
      </c>
    </row>
    <row r="9217" spans="1:7" ht="22.5">
      <c r="A9217" s="366" t="str">
        <f t="shared" si="143"/>
        <v>SINAPI 93118</v>
      </c>
      <c r="B9217" s="367" t="s">
        <v>8324</v>
      </c>
      <c r="C9217" s="367" t="s">
        <v>30018</v>
      </c>
      <c r="D9217" s="368" t="s">
        <v>30019</v>
      </c>
      <c r="E9217" s="367" t="s">
        <v>8327</v>
      </c>
      <c r="F9217" s="367" t="s">
        <v>30020</v>
      </c>
      <c r="G9217" s="367" t="s">
        <v>17546</v>
      </c>
    </row>
    <row r="9218" spans="1:7" ht="22.5">
      <c r="A9218" s="366" t="str">
        <f t="shared" si="143"/>
        <v>SINAPI 93119</v>
      </c>
      <c r="B9218" s="367" t="s">
        <v>8324</v>
      </c>
      <c r="C9218" s="367" t="s">
        <v>30021</v>
      </c>
      <c r="D9218" s="368" t="s">
        <v>30022</v>
      </c>
      <c r="E9218" s="367" t="s">
        <v>8327</v>
      </c>
      <c r="F9218" s="367" t="s">
        <v>14887</v>
      </c>
      <c r="G9218" s="367" t="s">
        <v>13071</v>
      </c>
    </row>
    <row r="9219" spans="1:7" ht="22.5">
      <c r="A9219" s="366" t="str">
        <f t="shared" si="143"/>
        <v>SINAPI 93120</v>
      </c>
      <c r="B9219" s="367" t="s">
        <v>8324</v>
      </c>
      <c r="C9219" s="367" t="s">
        <v>30023</v>
      </c>
      <c r="D9219" s="368" t="s">
        <v>30024</v>
      </c>
      <c r="E9219" s="367" t="s">
        <v>8327</v>
      </c>
      <c r="F9219" s="367" t="s">
        <v>30025</v>
      </c>
      <c r="G9219" s="367" t="s">
        <v>29999</v>
      </c>
    </row>
    <row r="9220" spans="1:7" ht="22.5">
      <c r="A9220" s="366" t="str">
        <f t="shared" si="143"/>
        <v>SINAPI 93121</v>
      </c>
      <c r="B9220" s="367" t="s">
        <v>8324</v>
      </c>
      <c r="C9220" s="367" t="s">
        <v>30026</v>
      </c>
      <c r="D9220" s="368" t="s">
        <v>30027</v>
      </c>
      <c r="E9220" s="367" t="s">
        <v>8327</v>
      </c>
      <c r="F9220" s="367" t="s">
        <v>19727</v>
      </c>
      <c r="G9220" s="367" t="s">
        <v>29020</v>
      </c>
    </row>
    <row r="9221" spans="1:7" ht="22.5">
      <c r="A9221" s="366" t="str">
        <f t="shared" si="143"/>
        <v>SINAPI 93122</v>
      </c>
      <c r="B9221" s="367" t="s">
        <v>8324</v>
      </c>
      <c r="C9221" s="367" t="s">
        <v>30028</v>
      </c>
      <c r="D9221" s="368" t="s">
        <v>30029</v>
      </c>
      <c r="E9221" s="367" t="s">
        <v>8327</v>
      </c>
      <c r="F9221" s="367" t="s">
        <v>19786</v>
      </c>
      <c r="G9221" s="367" t="s">
        <v>25864</v>
      </c>
    </row>
    <row r="9222" spans="1:7" ht="22.5">
      <c r="A9222" s="366" t="str">
        <f t="shared" si="143"/>
        <v>SINAPI 93123</v>
      </c>
      <c r="B9222" s="367" t="s">
        <v>8324</v>
      </c>
      <c r="C9222" s="367" t="s">
        <v>30030</v>
      </c>
      <c r="D9222" s="368" t="s">
        <v>30031</v>
      </c>
      <c r="E9222" s="367" t="s">
        <v>8327</v>
      </c>
      <c r="F9222" s="367" t="s">
        <v>30032</v>
      </c>
      <c r="G9222" s="367" t="s">
        <v>13820</v>
      </c>
    </row>
    <row r="9223" spans="1:7" ht="22.5">
      <c r="A9223" s="366" t="str">
        <f t="shared" ref="A9223:A9286" si="144">CONCATENAR</f>
        <v>SINAPI 93124</v>
      </c>
      <c r="B9223" s="367" t="s">
        <v>8324</v>
      </c>
      <c r="C9223" s="367" t="s">
        <v>30033</v>
      </c>
      <c r="D9223" s="368" t="s">
        <v>30034</v>
      </c>
      <c r="E9223" s="367" t="s">
        <v>8327</v>
      </c>
      <c r="F9223" s="367" t="s">
        <v>30035</v>
      </c>
      <c r="G9223" s="367" t="s">
        <v>29514</v>
      </c>
    </row>
    <row r="9224" spans="1:7" ht="22.5">
      <c r="A9224" s="366" t="str">
        <f t="shared" si="144"/>
        <v>SINAPI 93125</v>
      </c>
      <c r="B9224" s="367" t="s">
        <v>8324</v>
      </c>
      <c r="C9224" s="367" t="s">
        <v>30036</v>
      </c>
      <c r="D9224" s="368" t="s">
        <v>30037</v>
      </c>
      <c r="E9224" s="367" t="s">
        <v>8327</v>
      </c>
      <c r="F9224" s="367" t="s">
        <v>30038</v>
      </c>
      <c r="G9224" s="367" t="s">
        <v>24010</v>
      </c>
    </row>
    <row r="9225" spans="1:7" ht="22.5">
      <c r="A9225" s="366" t="str">
        <f t="shared" si="144"/>
        <v>SINAPI 93126</v>
      </c>
      <c r="B9225" s="367" t="s">
        <v>8324</v>
      </c>
      <c r="C9225" s="367" t="s">
        <v>30039</v>
      </c>
      <c r="D9225" s="368" t="s">
        <v>30040</v>
      </c>
      <c r="E9225" s="367" t="s">
        <v>8327</v>
      </c>
      <c r="F9225" s="367" t="s">
        <v>30041</v>
      </c>
      <c r="G9225" s="367" t="s">
        <v>27117</v>
      </c>
    </row>
    <row r="9226" spans="1:7" ht="22.5">
      <c r="A9226" s="366" t="str">
        <f t="shared" si="144"/>
        <v>SINAPI 93133</v>
      </c>
      <c r="B9226" s="367" t="s">
        <v>8324</v>
      </c>
      <c r="C9226" s="367" t="s">
        <v>30042</v>
      </c>
      <c r="D9226" s="368" t="s">
        <v>30043</v>
      </c>
      <c r="E9226" s="367" t="s">
        <v>8327</v>
      </c>
      <c r="F9226" s="367" t="s">
        <v>28550</v>
      </c>
      <c r="G9226" s="367" t="s">
        <v>28960</v>
      </c>
    </row>
    <row r="9227" spans="1:7" ht="22.5">
      <c r="A9227" s="366" t="str">
        <f t="shared" si="144"/>
        <v>SINAPI 94465</v>
      </c>
      <c r="B9227" s="367" t="s">
        <v>8324</v>
      </c>
      <c r="C9227" s="367" t="s">
        <v>30044</v>
      </c>
      <c r="D9227" s="368" t="s">
        <v>30045</v>
      </c>
      <c r="E9227" s="367" t="s">
        <v>8327</v>
      </c>
      <c r="F9227" s="367" t="s">
        <v>30046</v>
      </c>
      <c r="G9227" s="367" t="s">
        <v>18122</v>
      </c>
    </row>
    <row r="9228" spans="1:7" ht="22.5">
      <c r="A9228" s="366" t="str">
        <f t="shared" si="144"/>
        <v>SINAPI 94466</v>
      </c>
      <c r="B9228" s="367" t="s">
        <v>8324</v>
      </c>
      <c r="C9228" s="367" t="s">
        <v>30047</v>
      </c>
      <c r="D9228" s="368" t="s">
        <v>30048</v>
      </c>
      <c r="E9228" s="367" t="s">
        <v>8327</v>
      </c>
      <c r="F9228" s="367" t="s">
        <v>28721</v>
      </c>
      <c r="G9228" s="367" t="s">
        <v>30049</v>
      </c>
    </row>
    <row r="9229" spans="1:7" ht="22.5">
      <c r="A9229" s="366" t="str">
        <f t="shared" si="144"/>
        <v>SINAPI 94467</v>
      </c>
      <c r="B9229" s="367" t="s">
        <v>8324</v>
      </c>
      <c r="C9229" s="367" t="s">
        <v>30050</v>
      </c>
      <c r="D9229" s="368" t="s">
        <v>30051</v>
      </c>
      <c r="E9229" s="367" t="s">
        <v>8327</v>
      </c>
      <c r="F9229" s="367" t="s">
        <v>30052</v>
      </c>
      <c r="G9229" s="367" t="s">
        <v>27666</v>
      </c>
    </row>
    <row r="9230" spans="1:7" ht="22.5">
      <c r="A9230" s="366" t="str">
        <f t="shared" si="144"/>
        <v>SINAPI 94468</v>
      </c>
      <c r="B9230" s="367" t="s">
        <v>8324</v>
      </c>
      <c r="C9230" s="367" t="s">
        <v>30053</v>
      </c>
      <c r="D9230" s="368" t="s">
        <v>30054</v>
      </c>
      <c r="E9230" s="367" t="s">
        <v>8327</v>
      </c>
      <c r="F9230" s="367" t="s">
        <v>30055</v>
      </c>
      <c r="G9230" s="367" t="s">
        <v>12625</v>
      </c>
    </row>
    <row r="9231" spans="1:7" ht="22.5">
      <c r="A9231" s="366" t="str">
        <f t="shared" si="144"/>
        <v>SINAPI 94469</v>
      </c>
      <c r="B9231" s="367" t="s">
        <v>8324</v>
      </c>
      <c r="C9231" s="367" t="s">
        <v>30056</v>
      </c>
      <c r="D9231" s="368" t="s">
        <v>30057</v>
      </c>
      <c r="E9231" s="367" t="s">
        <v>8327</v>
      </c>
      <c r="F9231" s="367" t="s">
        <v>24363</v>
      </c>
      <c r="G9231" s="367" t="s">
        <v>30058</v>
      </c>
    </row>
    <row r="9232" spans="1:7" ht="22.5">
      <c r="A9232" s="366" t="str">
        <f t="shared" si="144"/>
        <v>SINAPI 94470</v>
      </c>
      <c r="B9232" s="367" t="s">
        <v>8324</v>
      </c>
      <c r="C9232" s="367" t="s">
        <v>30059</v>
      </c>
      <c r="D9232" s="368" t="s">
        <v>30060</v>
      </c>
      <c r="E9232" s="367" t="s">
        <v>8327</v>
      </c>
      <c r="F9232" s="367" t="s">
        <v>30061</v>
      </c>
      <c r="G9232" s="367" t="s">
        <v>30062</v>
      </c>
    </row>
    <row r="9233" spans="1:7" ht="33.75">
      <c r="A9233" s="366" t="str">
        <f t="shared" si="144"/>
        <v>SINAPI 94471</v>
      </c>
      <c r="B9233" s="367" t="s">
        <v>8324</v>
      </c>
      <c r="C9233" s="367" t="s">
        <v>30063</v>
      </c>
      <c r="D9233" s="368" t="s">
        <v>30064</v>
      </c>
      <c r="E9233" s="367" t="s">
        <v>8327</v>
      </c>
      <c r="F9233" s="367" t="s">
        <v>26599</v>
      </c>
      <c r="G9233" s="367" t="s">
        <v>30065</v>
      </c>
    </row>
    <row r="9234" spans="1:7" ht="33.75">
      <c r="A9234" s="366" t="str">
        <f t="shared" si="144"/>
        <v>SINAPI 94472</v>
      </c>
      <c r="B9234" s="367" t="s">
        <v>8324</v>
      </c>
      <c r="C9234" s="367" t="s">
        <v>30066</v>
      </c>
      <c r="D9234" s="368" t="s">
        <v>30067</v>
      </c>
      <c r="E9234" s="367" t="s">
        <v>8327</v>
      </c>
      <c r="F9234" s="367" t="s">
        <v>30068</v>
      </c>
      <c r="G9234" s="367" t="s">
        <v>30069</v>
      </c>
    </row>
    <row r="9235" spans="1:7" ht="33.75">
      <c r="A9235" s="366" t="str">
        <f t="shared" si="144"/>
        <v>SINAPI 94473</v>
      </c>
      <c r="B9235" s="367" t="s">
        <v>8324</v>
      </c>
      <c r="C9235" s="367" t="s">
        <v>30070</v>
      </c>
      <c r="D9235" s="368" t="s">
        <v>30071</v>
      </c>
      <c r="E9235" s="367" t="s">
        <v>8327</v>
      </c>
      <c r="F9235" s="367" t="s">
        <v>17309</v>
      </c>
      <c r="G9235" s="367" t="s">
        <v>17817</v>
      </c>
    </row>
    <row r="9236" spans="1:7" ht="33.75">
      <c r="A9236" s="366" t="str">
        <f t="shared" si="144"/>
        <v>SINAPI 94474</v>
      </c>
      <c r="B9236" s="367" t="s">
        <v>8324</v>
      </c>
      <c r="C9236" s="367" t="s">
        <v>30072</v>
      </c>
      <c r="D9236" s="368" t="s">
        <v>30073</v>
      </c>
      <c r="E9236" s="367" t="s">
        <v>8327</v>
      </c>
      <c r="F9236" s="367" t="s">
        <v>30074</v>
      </c>
      <c r="G9236" s="367" t="s">
        <v>30075</v>
      </c>
    </row>
    <row r="9237" spans="1:7" ht="33.75">
      <c r="A9237" s="366" t="str">
        <f t="shared" si="144"/>
        <v>SINAPI 94475</v>
      </c>
      <c r="B9237" s="367" t="s">
        <v>8324</v>
      </c>
      <c r="C9237" s="367" t="s">
        <v>30076</v>
      </c>
      <c r="D9237" s="368" t="s">
        <v>30077</v>
      </c>
      <c r="E9237" s="367" t="s">
        <v>8327</v>
      </c>
      <c r="F9237" s="367" t="s">
        <v>30078</v>
      </c>
      <c r="G9237" s="367" t="s">
        <v>30079</v>
      </c>
    </row>
    <row r="9238" spans="1:7" ht="33.75">
      <c r="A9238" s="366" t="str">
        <f t="shared" si="144"/>
        <v>SINAPI 94476</v>
      </c>
      <c r="B9238" s="367" t="s">
        <v>8324</v>
      </c>
      <c r="C9238" s="367" t="s">
        <v>30080</v>
      </c>
      <c r="D9238" s="368" t="s">
        <v>30081</v>
      </c>
      <c r="E9238" s="367" t="s">
        <v>8327</v>
      </c>
      <c r="F9238" s="367" t="s">
        <v>30082</v>
      </c>
      <c r="G9238" s="367" t="s">
        <v>30083</v>
      </c>
    </row>
    <row r="9239" spans="1:7" ht="22.5">
      <c r="A9239" s="366" t="str">
        <f t="shared" si="144"/>
        <v>SINAPI 94477</v>
      </c>
      <c r="B9239" s="367" t="s">
        <v>8324</v>
      </c>
      <c r="C9239" s="367" t="s">
        <v>30084</v>
      </c>
      <c r="D9239" s="368" t="s">
        <v>30085</v>
      </c>
      <c r="E9239" s="367" t="s">
        <v>8327</v>
      </c>
      <c r="F9239" s="367" t="s">
        <v>30086</v>
      </c>
      <c r="G9239" s="367" t="s">
        <v>30087</v>
      </c>
    </row>
    <row r="9240" spans="1:7" ht="22.5">
      <c r="A9240" s="366" t="str">
        <f t="shared" si="144"/>
        <v>SINAPI 94478</v>
      </c>
      <c r="B9240" s="367" t="s">
        <v>8324</v>
      </c>
      <c r="C9240" s="367" t="s">
        <v>30088</v>
      </c>
      <c r="D9240" s="368" t="s">
        <v>30089</v>
      </c>
      <c r="E9240" s="367" t="s">
        <v>8327</v>
      </c>
      <c r="F9240" s="367" t="s">
        <v>30090</v>
      </c>
      <c r="G9240" s="367" t="s">
        <v>30091</v>
      </c>
    </row>
    <row r="9241" spans="1:7" ht="22.5">
      <c r="A9241" s="366" t="str">
        <f t="shared" si="144"/>
        <v>SINAPI 94479</v>
      </c>
      <c r="B9241" s="367" t="s">
        <v>8324</v>
      </c>
      <c r="C9241" s="367" t="s">
        <v>30092</v>
      </c>
      <c r="D9241" s="368" t="s">
        <v>30093</v>
      </c>
      <c r="E9241" s="367" t="s">
        <v>8327</v>
      </c>
      <c r="F9241" s="367" t="s">
        <v>30094</v>
      </c>
      <c r="G9241" s="367" t="s">
        <v>30095</v>
      </c>
    </row>
    <row r="9242" spans="1:7" ht="22.5">
      <c r="A9242" s="366" t="str">
        <f t="shared" si="144"/>
        <v>SINAPI 94606</v>
      </c>
      <c r="B9242" s="367" t="s">
        <v>8324</v>
      </c>
      <c r="C9242" s="367" t="s">
        <v>30096</v>
      </c>
      <c r="D9242" s="368" t="s">
        <v>30097</v>
      </c>
      <c r="E9242" s="367" t="s">
        <v>8327</v>
      </c>
      <c r="F9242" s="367" t="s">
        <v>26563</v>
      </c>
      <c r="G9242" s="367" t="s">
        <v>16981</v>
      </c>
    </row>
    <row r="9243" spans="1:7" ht="22.5">
      <c r="A9243" s="366" t="str">
        <f t="shared" si="144"/>
        <v>SINAPI 94608</v>
      </c>
      <c r="B9243" s="367" t="s">
        <v>8324</v>
      </c>
      <c r="C9243" s="367" t="s">
        <v>30098</v>
      </c>
      <c r="D9243" s="368" t="s">
        <v>30099</v>
      </c>
      <c r="E9243" s="367" t="s">
        <v>8327</v>
      </c>
      <c r="F9243" s="367" t="s">
        <v>30100</v>
      </c>
      <c r="G9243" s="367" t="s">
        <v>30101</v>
      </c>
    </row>
    <row r="9244" spans="1:7" ht="22.5">
      <c r="A9244" s="366" t="str">
        <f t="shared" si="144"/>
        <v>SINAPI 94610</v>
      </c>
      <c r="B9244" s="367" t="s">
        <v>8324</v>
      </c>
      <c r="C9244" s="367" t="s">
        <v>30102</v>
      </c>
      <c r="D9244" s="368" t="s">
        <v>30103</v>
      </c>
      <c r="E9244" s="367" t="s">
        <v>8327</v>
      </c>
      <c r="F9244" s="367" t="s">
        <v>30104</v>
      </c>
      <c r="G9244" s="367" t="s">
        <v>30105</v>
      </c>
    </row>
    <row r="9245" spans="1:7" ht="22.5">
      <c r="A9245" s="366" t="str">
        <f t="shared" si="144"/>
        <v>SINAPI 94612</v>
      </c>
      <c r="B9245" s="367" t="s">
        <v>8324</v>
      </c>
      <c r="C9245" s="367" t="s">
        <v>30106</v>
      </c>
      <c r="D9245" s="368" t="s">
        <v>30107</v>
      </c>
      <c r="E9245" s="367" t="s">
        <v>8327</v>
      </c>
      <c r="F9245" s="367" t="s">
        <v>30108</v>
      </c>
      <c r="G9245" s="367" t="s">
        <v>30109</v>
      </c>
    </row>
    <row r="9246" spans="1:7" ht="22.5">
      <c r="A9246" s="366" t="str">
        <f t="shared" si="144"/>
        <v>SINAPI 94614</v>
      </c>
      <c r="B9246" s="367" t="s">
        <v>8324</v>
      </c>
      <c r="C9246" s="367" t="s">
        <v>30110</v>
      </c>
      <c r="D9246" s="368" t="s">
        <v>30111</v>
      </c>
      <c r="E9246" s="367" t="s">
        <v>8327</v>
      </c>
      <c r="F9246" s="367" t="s">
        <v>30112</v>
      </c>
      <c r="G9246" s="367" t="s">
        <v>8471</v>
      </c>
    </row>
    <row r="9247" spans="1:7" ht="22.5">
      <c r="A9247" s="366" t="str">
        <f t="shared" si="144"/>
        <v>SINAPI 94615</v>
      </c>
      <c r="B9247" s="367" t="s">
        <v>8324</v>
      </c>
      <c r="C9247" s="367" t="s">
        <v>30113</v>
      </c>
      <c r="D9247" s="368" t="s">
        <v>30114</v>
      </c>
      <c r="E9247" s="367" t="s">
        <v>8327</v>
      </c>
      <c r="F9247" s="367" t="s">
        <v>30115</v>
      </c>
      <c r="G9247" s="367" t="s">
        <v>30116</v>
      </c>
    </row>
    <row r="9248" spans="1:7" ht="22.5">
      <c r="A9248" s="366" t="str">
        <f t="shared" si="144"/>
        <v>SINAPI 94616</v>
      </c>
      <c r="B9248" s="367" t="s">
        <v>8324</v>
      </c>
      <c r="C9248" s="367" t="s">
        <v>30117</v>
      </c>
      <c r="D9248" s="368" t="s">
        <v>30118</v>
      </c>
      <c r="E9248" s="367" t="s">
        <v>8327</v>
      </c>
      <c r="F9248" s="367" t="s">
        <v>30119</v>
      </c>
      <c r="G9248" s="367" t="s">
        <v>30120</v>
      </c>
    </row>
    <row r="9249" spans="1:7" ht="22.5">
      <c r="A9249" s="366" t="str">
        <f t="shared" si="144"/>
        <v>SINAPI 94617</v>
      </c>
      <c r="B9249" s="367" t="s">
        <v>8324</v>
      </c>
      <c r="C9249" s="367" t="s">
        <v>30121</v>
      </c>
      <c r="D9249" s="368" t="s">
        <v>30122</v>
      </c>
      <c r="E9249" s="367" t="s">
        <v>8327</v>
      </c>
      <c r="F9249" s="367" t="s">
        <v>30123</v>
      </c>
      <c r="G9249" s="367" t="s">
        <v>30124</v>
      </c>
    </row>
    <row r="9250" spans="1:7" ht="22.5">
      <c r="A9250" s="366" t="str">
        <f t="shared" si="144"/>
        <v>SINAPI 94618</v>
      </c>
      <c r="B9250" s="367" t="s">
        <v>8324</v>
      </c>
      <c r="C9250" s="367" t="s">
        <v>30125</v>
      </c>
      <c r="D9250" s="368" t="s">
        <v>30126</v>
      </c>
      <c r="E9250" s="367" t="s">
        <v>8327</v>
      </c>
      <c r="F9250" s="367" t="s">
        <v>30127</v>
      </c>
      <c r="G9250" s="367" t="s">
        <v>30128</v>
      </c>
    </row>
    <row r="9251" spans="1:7" ht="22.5">
      <c r="A9251" s="366" t="str">
        <f t="shared" si="144"/>
        <v>SINAPI 94620</v>
      </c>
      <c r="B9251" s="367" t="s">
        <v>8324</v>
      </c>
      <c r="C9251" s="367" t="s">
        <v>30129</v>
      </c>
      <c r="D9251" s="368" t="s">
        <v>30130</v>
      </c>
      <c r="E9251" s="367" t="s">
        <v>8327</v>
      </c>
      <c r="F9251" s="367" t="s">
        <v>30131</v>
      </c>
      <c r="G9251" s="367" t="s">
        <v>30132</v>
      </c>
    </row>
    <row r="9252" spans="1:7" ht="22.5">
      <c r="A9252" s="366" t="str">
        <f t="shared" si="144"/>
        <v>SINAPI 94622</v>
      </c>
      <c r="B9252" s="367" t="s">
        <v>8324</v>
      </c>
      <c r="C9252" s="367" t="s">
        <v>30133</v>
      </c>
      <c r="D9252" s="368" t="s">
        <v>30134</v>
      </c>
      <c r="E9252" s="367" t="s">
        <v>8327</v>
      </c>
      <c r="F9252" s="367" t="s">
        <v>30135</v>
      </c>
      <c r="G9252" s="367" t="s">
        <v>30136</v>
      </c>
    </row>
    <row r="9253" spans="1:7" ht="22.5">
      <c r="A9253" s="366" t="str">
        <f t="shared" si="144"/>
        <v>SINAPI 94623</v>
      </c>
      <c r="B9253" s="367" t="s">
        <v>8324</v>
      </c>
      <c r="C9253" s="367" t="s">
        <v>30137</v>
      </c>
      <c r="D9253" s="368" t="s">
        <v>30138</v>
      </c>
      <c r="E9253" s="367" t="s">
        <v>8327</v>
      </c>
      <c r="F9253" s="367" t="s">
        <v>30139</v>
      </c>
      <c r="G9253" s="367" t="s">
        <v>30140</v>
      </c>
    </row>
    <row r="9254" spans="1:7" ht="22.5">
      <c r="A9254" s="366" t="str">
        <f t="shared" si="144"/>
        <v>SINAPI 94624</v>
      </c>
      <c r="B9254" s="367" t="s">
        <v>8324</v>
      </c>
      <c r="C9254" s="367" t="s">
        <v>30141</v>
      </c>
      <c r="D9254" s="368" t="s">
        <v>30142</v>
      </c>
      <c r="E9254" s="367" t="s">
        <v>8327</v>
      </c>
      <c r="F9254" s="367" t="s">
        <v>30143</v>
      </c>
      <c r="G9254" s="367" t="s">
        <v>30144</v>
      </c>
    </row>
    <row r="9255" spans="1:7" ht="22.5">
      <c r="A9255" s="366" t="str">
        <f t="shared" si="144"/>
        <v>SINAPI 94625</v>
      </c>
      <c r="B9255" s="367" t="s">
        <v>8324</v>
      </c>
      <c r="C9255" s="367" t="s">
        <v>30145</v>
      </c>
      <c r="D9255" s="368" t="s">
        <v>30146</v>
      </c>
      <c r="E9255" s="367" t="s">
        <v>8327</v>
      </c>
      <c r="F9255" s="367" t="s">
        <v>30147</v>
      </c>
      <c r="G9255" s="367" t="s">
        <v>30148</v>
      </c>
    </row>
    <row r="9256" spans="1:7" ht="33.75">
      <c r="A9256" s="366" t="str">
        <f t="shared" si="144"/>
        <v>SINAPI 94656</v>
      </c>
      <c r="B9256" s="367" t="s">
        <v>8324</v>
      </c>
      <c r="C9256" s="367" t="s">
        <v>30149</v>
      </c>
      <c r="D9256" s="368" t="s">
        <v>30150</v>
      </c>
      <c r="E9256" s="367" t="s">
        <v>8327</v>
      </c>
      <c r="F9256" s="367" t="s">
        <v>14967</v>
      </c>
      <c r="G9256" s="367" t="s">
        <v>24759</v>
      </c>
    </row>
    <row r="9257" spans="1:7" ht="22.5">
      <c r="A9257" s="366" t="str">
        <f t="shared" si="144"/>
        <v>SINAPI 94657</v>
      </c>
      <c r="B9257" s="367" t="s">
        <v>8324</v>
      </c>
      <c r="C9257" s="367" t="s">
        <v>30151</v>
      </c>
      <c r="D9257" s="368" t="s">
        <v>30152</v>
      </c>
      <c r="E9257" s="367" t="s">
        <v>8327</v>
      </c>
      <c r="F9257" s="367" t="s">
        <v>8688</v>
      </c>
      <c r="G9257" s="367" t="s">
        <v>14726</v>
      </c>
    </row>
    <row r="9258" spans="1:7" ht="33.75">
      <c r="A9258" s="366" t="str">
        <f t="shared" si="144"/>
        <v>SINAPI 94658</v>
      </c>
      <c r="B9258" s="367" t="s">
        <v>8324</v>
      </c>
      <c r="C9258" s="367" t="s">
        <v>30153</v>
      </c>
      <c r="D9258" s="368" t="s">
        <v>30154</v>
      </c>
      <c r="E9258" s="367" t="s">
        <v>8327</v>
      </c>
      <c r="F9258" s="367" t="s">
        <v>24745</v>
      </c>
      <c r="G9258" s="367" t="s">
        <v>18196</v>
      </c>
    </row>
    <row r="9259" spans="1:7" ht="22.5">
      <c r="A9259" s="366" t="str">
        <f t="shared" si="144"/>
        <v>SINAPI 94659</v>
      </c>
      <c r="B9259" s="367" t="s">
        <v>8324</v>
      </c>
      <c r="C9259" s="367" t="s">
        <v>30155</v>
      </c>
      <c r="D9259" s="368" t="s">
        <v>30156</v>
      </c>
      <c r="E9259" s="367" t="s">
        <v>8327</v>
      </c>
      <c r="F9259" s="367" t="s">
        <v>8842</v>
      </c>
      <c r="G9259" s="367" t="s">
        <v>16695</v>
      </c>
    </row>
    <row r="9260" spans="1:7" ht="33.75">
      <c r="A9260" s="366" t="str">
        <f t="shared" si="144"/>
        <v>SINAPI 94660</v>
      </c>
      <c r="B9260" s="367" t="s">
        <v>8324</v>
      </c>
      <c r="C9260" s="367" t="s">
        <v>30157</v>
      </c>
      <c r="D9260" s="368" t="s">
        <v>30158</v>
      </c>
      <c r="E9260" s="367" t="s">
        <v>8327</v>
      </c>
      <c r="F9260" s="367" t="s">
        <v>19953</v>
      </c>
      <c r="G9260" s="367" t="s">
        <v>27361</v>
      </c>
    </row>
    <row r="9261" spans="1:7" ht="22.5">
      <c r="A9261" s="366" t="str">
        <f t="shared" si="144"/>
        <v>SINAPI 94661</v>
      </c>
      <c r="B9261" s="367" t="s">
        <v>8324</v>
      </c>
      <c r="C9261" s="367" t="s">
        <v>30159</v>
      </c>
      <c r="D9261" s="368" t="s">
        <v>30160</v>
      </c>
      <c r="E9261" s="367" t="s">
        <v>8327</v>
      </c>
      <c r="F9261" s="367" t="s">
        <v>30161</v>
      </c>
      <c r="G9261" s="367" t="s">
        <v>25725</v>
      </c>
    </row>
    <row r="9262" spans="1:7" ht="33.75">
      <c r="A9262" s="366" t="str">
        <f t="shared" si="144"/>
        <v>SINAPI 94662</v>
      </c>
      <c r="B9262" s="367" t="s">
        <v>8324</v>
      </c>
      <c r="C9262" s="367" t="s">
        <v>30162</v>
      </c>
      <c r="D9262" s="368" t="s">
        <v>30163</v>
      </c>
      <c r="E9262" s="367" t="s">
        <v>8327</v>
      </c>
      <c r="F9262" s="367" t="s">
        <v>28226</v>
      </c>
      <c r="G9262" s="367" t="s">
        <v>28279</v>
      </c>
    </row>
    <row r="9263" spans="1:7" ht="22.5">
      <c r="A9263" s="366" t="str">
        <f t="shared" si="144"/>
        <v>SINAPI 94663</v>
      </c>
      <c r="B9263" s="367" t="s">
        <v>8324</v>
      </c>
      <c r="C9263" s="367" t="s">
        <v>30164</v>
      </c>
      <c r="D9263" s="368" t="s">
        <v>30165</v>
      </c>
      <c r="E9263" s="367" t="s">
        <v>8327</v>
      </c>
      <c r="F9263" s="367" t="s">
        <v>13937</v>
      </c>
      <c r="G9263" s="367" t="s">
        <v>28748</v>
      </c>
    </row>
    <row r="9264" spans="1:7" ht="33.75">
      <c r="A9264" s="366" t="str">
        <f t="shared" si="144"/>
        <v>SINAPI 94664</v>
      </c>
      <c r="B9264" s="367" t="s">
        <v>8324</v>
      </c>
      <c r="C9264" s="367" t="s">
        <v>30166</v>
      </c>
      <c r="D9264" s="368" t="s">
        <v>30167</v>
      </c>
      <c r="E9264" s="367" t="s">
        <v>8327</v>
      </c>
      <c r="F9264" s="367" t="s">
        <v>30168</v>
      </c>
      <c r="G9264" s="367" t="s">
        <v>14467</v>
      </c>
    </row>
    <row r="9265" spans="1:7" ht="22.5">
      <c r="A9265" s="366" t="str">
        <f t="shared" si="144"/>
        <v>SINAPI 94665</v>
      </c>
      <c r="B9265" s="367" t="s">
        <v>8324</v>
      </c>
      <c r="C9265" s="367" t="s">
        <v>30169</v>
      </c>
      <c r="D9265" s="368" t="s">
        <v>30170</v>
      </c>
      <c r="E9265" s="367" t="s">
        <v>8327</v>
      </c>
      <c r="F9265" s="367" t="s">
        <v>14617</v>
      </c>
      <c r="G9265" s="367" t="s">
        <v>19115</v>
      </c>
    </row>
    <row r="9266" spans="1:7" ht="33.75">
      <c r="A9266" s="366" t="str">
        <f t="shared" si="144"/>
        <v>SINAPI 94666</v>
      </c>
      <c r="B9266" s="367" t="s">
        <v>8324</v>
      </c>
      <c r="C9266" s="367" t="s">
        <v>30171</v>
      </c>
      <c r="D9266" s="368" t="s">
        <v>30172</v>
      </c>
      <c r="E9266" s="367" t="s">
        <v>8327</v>
      </c>
      <c r="F9266" s="367" t="s">
        <v>30173</v>
      </c>
      <c r="G9266" s="367" t="s">
        <v>9891</v>
      </c>
    </row>
    <row r="9267" spans="1:7" ht="22.5">
      <c r="A9267" s="366" t="str">
        <f t="shared" si="144"/>
        <v>SINAPI 94667</v>
      </c>
      <c r="B9267" s="367" t="s">
        <v>8324</v>
      </c>
      <c r="C9267" s="367" t="s">
        <v>30174</v>
      </c>
      <c r="D9267" s="368" t="s">
        <v>30175</v>
      </c>
      <c r="E9267" s="367" t="s">
        <v>8327</v>
      </c>
      <c r="F9267" s="367" t="s">
        <v>30176</v>
      </c>
      <c r="G9267" s="367" t="s">
        <v>17514</v>
      </c>
    </row>
    <row r="9268" spans="1:7" ht="33.75">
      <c r="A9268" s="366" t="str">
        <f t="shared" si="144"/>
        <v>SINAPI 94668</v>
      </c>
      <c r="B9268" s="367" t="s">
        <v>8324</v>
      </c>
      <c r="C9268" s="367" t="s">
        <v>30177</v>
      </c>
      <c r="D9268" s="368" t="s">
        <v>30178</v>
      </c>
      <c r="E9268" s="367" t="s">
        <v>8327</v>
      </c>
      <c r="F9268" s="367" t="s">
        <v>19261</v>
      </c>
      <c r="G9268" s="367" t="s">
        <v>28568</v>
      </c>
    </row>
    <row r="9269" spans="1:7" ht="22.5">
      <c r="A9269" s="366" t="str">
        <f t="shared" si="144"/>
        <v>SINAPI 94669</v>
      </c>
      <c r="B9269" s="367" t="s">
        <v>8324</v>
      </c>
      <c r="C9269" s="367" t="s">
        <v>30179</v>
      </c>
      <c r="D9269" s="368" t="s">
        <v>30180</v>
      </c>
      <c r="E9269" s="367" t="s">
        <v>8327</v>
      </c>
      <c r="F9269" s="367" t="s">
        <v>16432</v>
      </c>
      <c r="G9269" s="367" t="s">
        <v>30181</v>
      </c>
    </row>
    <row r="9270" spans="1:7" ht="33.75">
      <c r="A9270" s="366" t="str">
        <f t="shared" si="144"/>
        <v>SINAPI 94670</v>
      </c>
      <c r="B9270" s="367" t="s">
        <v>8324</v>
      </c>
      <c r="C9270" s="367" t="s">
        <v>30182</v>
      </c>
      <c r="D9270" s="368" t="s">
        <v>30183</v>
      </c>
      <c r="E9270" s="367" t="s">
        <v>8327</v>
      </c>
      <c r="F9270" s="367" t="s">
        <v>29484</v>
      </c>
      <c r="G9270" s="367" t="s">
        <v>24418</v>
      </c>
    </row>
    <row r="9271" spans="1:7" ht="22.5">
      <c r="A9271" s="366" t="str">
        <f t="shared" si="144"/>
        <v>SINAPI 94671</v>
      </c>
      <c r="B9271" s="367" t="s">
        <v>8324</v>
      </c>
      <c r="C9271" s="367" t="s">
        <v>30184</v>
      </c>
      <c r="D9271" s="368" t="s">
        <v>30185</v>
      </c>
      <c r="E9271" s="367" t="s">
        <v>8327</v>
      </c>
      <c r="F9271" s="367" t="s">
        <v>30186</v>
      </c>
      <c r="G9271" s="367" t="s">
        <v>30187</v>
      </c>
    </row>
    <row r="9272" spans="1:7" ht="22.5">
      <c r="A9272" s="366" t="str">
        <f t="shared" si="144"/>
        <v>SINAPI 94672</v>
      </c>
      <c r="B9272" s="367" t="s">
        <v>8324</v>
      </c>
      <c r="C9272" s="367" t="s">
        <v>30188</v>
      </c>
      <c r="D9272" s="368" t="s">
        <v>30189</v>
      </c>
      <c r="E9272" s="367" t="s">
        <v>8327</v>
      </c>
      <c r="F9272" s="367" t="s">
        <v>14885</v>
      </c>
      <c r="G9272" s="367" t="s">
        <v>11192</v>
      </c>
    </row>
    <row r="9273" spans="1:7" ht="22.5">
      <c r="A9273" s="366" t="str">
        <f t="shared" si="144"/>
        <v>SINAPI 94673</v>
      </c>
      <c r="B9273" s="367" t="s">
        <v>8324</v>
      </c>
      <c r="C9273" s="367" t="s">
        <v>30190</v>
      </c>
      <c r="D9273" s="368" t="s">
        <v>30191</v>
      </c>
      <c r="E9273" s="367" t="s">
        <v>8327</v>
      </c>
      <c r="F9273" s="367" t="s">
        <v>9860</v>
      </c>
      <c r="G9273" s="367" t="s">
        <v>24835</v>
      </c>
    </row>
    <row r="9274" spans="1:7" ht="22.5">
      <c r="A9274" s="366" t="str">
        <f t="shared" si="144"/>
        <v>SINAPI 94674</v>
      </c>
      <c r="B9274" s="367" t="s">
        <v>8324</v>
      </c>
      <c r="C9274" s="367" t="s">
        <v>30192</v>
      </c>
      <c r="D9274" s="368" t="s">
        <v>30193</v>
      </c>
      <c r="E9274" s="367" t="s">
        <v>8327</v>
      </c>
      <c r="F9274" s="367" t="s">
        <v>10764</v>
      </c>
      <c r="G9274" s="367" t="s">
        <v>10064</v>
      </c>
    </row>
    <row r="9275" spans="1:7" ht="22.5">
      <c r="A9275" s="366" t="str">
        <f t="shared" si="144"/>
        <v>SINAPI 94675</v>
      </c>
      <c r="B9275" s="367" t="s">
        <v>8324</v>
      </c>
      <c r="C9275" s="367" t="s">
        <v>30194</v>
      </c>
      <c r="D9275" s="368" t="s">
        <v>30195</v>
      </c>
      <c r="E9275" s="367" t="s">
        <v>8327</v>
      </c>
      <c r="F9275" s="367" t="s">
        <v>11188</v>
      </c>
      <c r="G9275" s="367" t="s">
        <v>10714</v>
      </c>
    </row>
    <row r="9276" spans="1:7" ht="22.5">
      <c r="A9276" s="366" t="str">
        <f t="shared" si="144"/>
        <v>SINAPI 94676</v>
      </c>
      <c r="B9276" s="367" t="s">
        <v>8324</v>
      </c>
      <c r="C9276" s="367" t="s">
        <v>30196</v>
      </c>
      <c r="D9276" s="368" t="s">
        <v>30197</v>
      </c>
      <c r="E9276" s="367" t="s">
        <v>8327</v>
      </c>
      <c r="F9276" s="367" t="s">
        <v>12010</v>
      </c>
      <c r="G9276" s="367" t="s">
        <v>16225</v>
      </c>
    </row>
    <row r="9277" spans="1:7" ht="22.5">
      <c r="A9277" s="366" t="str">
        <f t="shared" si="144"/>
        <v>SINAPI 94677</v>
      </c>
      <c r="B9277" s="367" t="s">
        <v>8324</v>
      </c>
      <c r="C9277" s="367" t="s">
        <v>30198</v>
      </c>
      <c r="D9277" s="368" t="s">
        <v>30199</v>
      </c>
      <c r="E9277" s="367" t="s">
        <v>8327</v>
      </c>
      <c r="F9277" s="367" t="s">
        <v>9993</v>
      </c>
      <c r="G9277" s="367" t="s">
        <v>11466</v>
      </c>
    </row>
    <row r="9278" spans="1:7" ht="22.5">
      <c r="A9278" s="366" t="str">
        <f t="shared" si="144"/>
        <v>SINAPI 94678</v>
      </c>
      <c r="B9278" s="367" t="s">
        <v>8324</v>
      </c>
      <c r="C9278" s="367" t="s">
        <v>30200</v>
      </c>
      <c r="D9278" s="368" t="s">
        <v>30201</v>
      </c>
      <c r="E9278" s="367" t="s">
        <v>8327</v>
      </c>
      <c r="F9278" s="367" t="s">
        <v>20968</v>
      </c>
      <c r="G9278" s="367" t="s">
        <v>17494</v>
      </c>
    </row>
    <row r="9279" spans="1:7" ht="22.5">
      <c r="A9279" s="366" t="str">
        <f t="shared" si="144"/>
        <v>SINAPI 94679</v>
      </c>
      <c r="B9279" s="367" t="s">
        <v>8324</v>
      </c>
      <c r="C9279" s="367" t="s">
        <v>30202</v>
      </c>
      <c r="D9279" s="368" t="s">
        <v>30203</v>
      </c>
      <c r="E9279" s="367" t="s">
        <v>8327</v>
      </c>
      <c r="F9279" s="367" t="s">
        <v>11827</v>
      </c>
      <c r="G9279" s="367" t="s">
        <v>30204</v>
      </c>
    </row>
    <row r="9280" spans="1:7" ht="22.5">
      <c r="A9280" s="366" t="str">
        <f t="shared" si="144"/>
        <v>SINAPI 94680</v>
      </c>
      <c r="B9280" s="367" t="s">
        <v>8324</v>
      </c>
      <c r="C9280" s="367" t="s">
        <v>30205</v>
      </c>
      <c r="D9280" s="368" t="s">
        <v>30206</v>
      </c>
      <c r="E9280" s="367" t="s">
        <v>8327</v>
      </c>
      <c r="F9280" s="367" t="s">
        <v>30207</v>
      </c>
      <c r="G9280" s="367" t="s">
        <v>29211</v>
      </c>
    </row>
    <row r="9281" spans="1:7" ht="22.5">
      <c r="A9281" s="366" t="str">
        <f t="shared" si="144"/>
        <v>SINAPI 94681</v>
      </c>
      <c r="B9281" s="367" t="s">
        <v>8324</v>
      </c>
      <c r="C9281" s="367" t="s">
        <v>30208</v>
      </c>
      <c r="D9281" s="368" t="s">
        <v>30209</v>
      </c>
      <c r="E9281" s="367" t="s">
        <v>8327</v>
      </c>
      <c r="F9281" s="367" t="s">
        <v>30210</v>
      </c>
      <c r="G9281" s="367" t="s">
        <v>30211</v>
      </c>
    </row>
    <row r="9282" spans="1:7" ht="22.5">
      <c r="A9282" s="366" t="str">
        <f t="shared" si="144"/>
        <v>SINAPI 94682</v>
      </c>
      <c r="B9282" s="367" t="s">
        <v>8324</v>
      </c>
      <c r="C9282" s="367" t="s">
        <v>30212</v>
      </c>
      <c r="D9282" s="368" t="s">
        <v>30213</v>
      </c>
      <c r="E9282" s="367" t="s">
        <v>8327</v>
      </c>
      <c r="F9282" s="367" t="s">
        <v>12039</v>
      </c>
      <c r="G9282" s="367" t="s">
        <v>30214</v>
      </c>
    </row>
    <row r="9283" spans="1:7" ht="22.5">
      <c r="A9283" s="366" t="str">
        <f t="shared" si="144"/>
        <v>SINAPI 94683</v>
      </c>
      <c r="B9283" s="367" t="s">
        <v>8324</v>
      </c>
      <c r="C9283" s="367" t="s">
        <v>30215</v>
      </c>
      <c r="D9283" s="368" t="s">
        <v>30216</v>
      </c>
      <c r="E9283" s="367" t="s">
        <v>8327</v>
      </c>
      <c r="F9283" s="367" t="s">
        <v>19610</v>
      </c>
      <c r="G9283" s="367" t="s">
        <v>25535</v>
      </c>
    </row>
    <row r="9284" spans="1:7" ht="22.5">
      <c r="A9284" s="366" t="str">
        <f t="shared" si="144"/>
        <v>SINAPI 94684</v>
      </c>
      <c r="B9284" s="367" t="s">
        <v>8324</v>
      </c>
      <c r="C9284" s="367" t="s">
        <v>30217</v>
      </c>
      <c r="D9284" s="368" t="s">
        <v>30218</v>
      </c>
      <c r="E9284" s="367" t="s">
        <v>8327</v>
      </c>
      <c r="F9284" s="367" t="s">
        <v>30219</v>
      </c>
      <c r="G9284" s="367" t="s">
        <v>18732</v>
      </c>
    </row>
    <row r="9285" spans="1:7" ht="22.5">
      <c r="A9285" s="366" t="str">
        <f t="shared" si="144"/>
        <v>SINAPI 94685</v>
      </c>
      <c r="B9285" s="367" t="s">
        <v>8324</v>
      </c>
      <c r="C9285" s="367" t="s">
        <v>30220</v>
      </c>
      <c r="D9285" s="368" t="s">
        <v>30221</v>
      </c>
      <c r="E9285" s="367" t="s">
        <v>8327</v>
      </c>
      <c r="F9285" s="367" t="s">
        <v>18572</v>
      </c>
      <c r="G9285" s="367" t="s">
        <v>16804</v>
      </c>
    </row>
    <row r="9286" spans="1:7" ht="22.5">
      <c r="A9286" s="366" t="str">
        <f t="shared" si="144"/>
        <v>SINAPI 94686</v>
      </c>
      <c r="B9286" s="367" t="s">
        <v>8324</v>
      </c>
      <c r="C9286" s="367" t="s">
        <v>30222</v>
      </c>
      <c r="D9286" s="368" t="s">
        <v>30223</v>
      </c>
      <c r="E9286" s="367" t="s">
        <v>8327</v>
      </c>
      <c r="F9286" s="367" t="s">
        <v>30224</v>
      </c>
      <c r="G9286" s="367" t="s">
        <v>30225</v>
      </c>
    </row>
    <row r="9287" spans="1:7" ht="22.5">
      <c r="A9287" s="366" t="str">
        <f t="shared" ref="A9287:A9350" si="145">CONCATENAR</f>
        <v>SINAPI 94687</v>
      </c>
      <c r="B9287" s="367" t="s">
        <v>8324</v>
      </c>
      <c r="C9287" s="367" t="s">
        <v>30226</v>
      </c>
      <c r="D9287" s="368" t="s">
        <v>30227</v>
      </c>
      <c r="E9287" s="367" t="s">
        <v>8327</v>
      </c>
      <c r="F9287" s="367" t="s">
        <v>30228</v>
      </c>
      <c r="G9287" s="367" t="s">
        <v>30229</v>
      </c>
    </row>
    <row r="9288" spans="1:7" ht="22.5">
      <c r="A9288" s="366" t="str">
        <f t="shared" si="145"/>
        <v>SINAPI 94688</v>
      </c>
      <c r="B9288" s="367" t="s">
        <v>8324</v>
      </c>
      <c r="C9288" s="367" t="s">
        <v>30230</v>
      </c>
      <c r="D9288" s="368" t="s">
        <v>30231</v>
      </c>
      <c r="E9288" s="367" t="s">
        <v>8327</v>
      </c>
      <c r="F9288" s="367" t="s">
        <v>14111</v>
      </c>
      <c r="G9288" s="367" t="s">
        <v>13948</v>
      </c>
    </row>
    <row r="9289" spans="1:7" ht="33.75">
      <c r="A9289" s="366" t="str">
        <f t="shared" si="145"/>
        <v>SINAPI 94689</v>
      </c>
      <c r="B9289" s="367" t="s">
        <v>8324</v>
      </c>
      <c r="C9289" s="367" t="s">
        <v>30232</v>
      </c>
      <c r="D9289" s="368" t="s">
        <v>30233</v>
      </c>
      <c r="E9289" s="367" t="s">
        <v>8327</v>
      </c>
      <c r="F9289" s="367" t="s">
        <v>17206</v>
      </c>
      <c r="G9289" s="367" t="s">
        <v>11530</v>
      </c>
    </row>
    <row r="9290" spans="1:7" ht="22.5">
      <c r="A9290" s="366" t="str">
        <f t="shared" si="145"/>
        <v>SINAPI 94690</v>
      </c>
      <c r="B9290" s="367" t="s">
        <v>8324</v>
      </c>
      <c r="C9290" s="367" t="s">
        <v>30234</v>
      </c>
      <c r="D9290" s="368" t="s">
        <v>30235</v>
      </c>
      <c r="E9290" s="367" t="s">
        <v>8327</v>
      </c>
      <c r="F9290" s="367" t="s">
        <v>14809</v>
      </c>
      <c r="G9290" s="367" t="s">
        <v>11261</v>
      </c>
    </row>
    <row r="9291" spans="1:7" ht="22.5">
      <c r="A9291" s="366" t="str">
        <f t="shared" si="145"/>
        <v>SINAPI 94691</v>
      </c>
      <c r="B9291" s="367" t="s">
        <v>8324</v>
      </c>
      <c r="C9291" s="367" t="s">
        <v>30236</v>
      </c>
      <c r="D9291" s="368" t="s">
        <v>30237</v>
      </c>
      <c r="E9291" s="367" t="s">
        <v>8327</v>
      </c>
      <c r="F9291" s="367" t="s">
        <v>28392</v>
      </c>
      <c r="G9291" s="367" t="s">
        <v>9682</v>
      </c>
    </row>
    <row r="9292" spans="1:7" ht="22.5">
      <c r="A9292" s="366" t="str">
        <f t="shared" si="145"/>
        <v>SINAPI 94692</v>
      </c>
      <c r="B9292" s="367" t="s">
        <v>8324</v>
      </c>
      <c r="C9292" s="367" t="s">
        <v>30238</v>
      </c>
      <c r="D9292" s="368" t="s">
        <v>30239</v>
      </c>
      <c r="E9292" s="367" t="s">
        <v>8327</v>
      </c>
      <c r="F9292" s="367" t="s">
        <v>30240</v>
      </c>
      <c r="G9292" s="367" t="s">
        <v>11327</v>
      </c>
    </row>
    <row r="9293" spans="1:7" ht="22.5">
      <c r="A9293" s="366" t="str">
        <f t="shared" si="145"/>
        <v>SINAPI 94693</v>
      </c>
      <c r="B9293" s="367" t="s">
        <v>8324</v>
      </c>
      <c r="C9293" s="367" t="s">
        <v>30241</v>
      </c>
      <c r="D9293" s="368" t="s">
        <v>30242</v>
      </c>
      <c r="E9293" s="367" t="s">
        <v>8327</v>
      </c>
      <c r="F9293" s="367" t="s">
        <v>8657</v>
      </c>
      <c r="G9293" s="367" t="s">
        <v>17227</v>
      </c>
    </row>
    <row r="9294" spans="1:7" ht="22.5">
      <c r="A9294" s="366" t="str">
        <f t="shared" si="145"/>
        <v>SINAPI 94694</v>
      </c>
      <c r="B9294" s="367" t="s">
        <v>8324</v>
      </c>
      <c r="C9294" s="367" t="s">
        <v>30243</v>
      </c>
      <c r="D9294" s="368" t="s">
        <v>30244</v>
      </c>
      <c r="E9294" s="367" t="s">
        <v>8327</v>
      </c>
      <c r="F9294" s="367" t="s">
        <v>13323</v>
      </c>
      <c r="G9294" s="367" t="s">
        <v>30168</v>
      </c>
    </row>
    <row r="9295" spans="1:7" ht="22.5">
      <c r="A9295" s="366" t="str">
        <f t="shared" si="145"/>
        <v>SINAPI 94695</v>
      </c>
      <c r="B9295" s="367" t="s">
        <v>8324</v>
      </c>
      <c r="C9295" s="367" t="s">
        <v>30245</v>
      </c>
      <c r="D9295" s="368" t="s">
        <v>30246</v>
      </c>
      <c r="E9295" s="367" t="s">
        <v>8327</v>
      </c>
      <c r="F9295" s="367" t="s">
        <v>30247</v>
      </c>
      <c r="G9295" s="367" t="s">
        <v>22789</v>
      </c>
    </row>
    <row r="9296" spans="1:7" ht="22.5">
      <c r="A9296" s="366" t="str">
        <f t="shared" si="145"/>
        <v>SINAPI 94696</v>
      </c>
      <c r="B9296" s="367" t="s">
        <v>8324</v>
      </c>
      <c r="C9296" s="367" t="s">
        <v>30248</v>
      </c>
      <c r="D9296" s="368" t="s">
        <v>30249</v>
      </c>
      <c r="E9296" s="367" t="s">
        <v>8327</v>
      </c>
      <c r="F9296" s="367" t="s">
        <v>16308</v>
      </c>
      <c r="G9296" s="367" t="s">
        <v>12557</v>
      </c>
    </row>
    <row r="9297" spans="1:7" ht="22.5">
      <c r="A9297" s="366" t="str">
        <f t="shared" si="145"/>
        <v>SINAPI 94697</v>
      </c>
      <c r="B9297" s="367" t="s">
        <v>8324</v>
      </c>
      <c r="C9297" s="367" t="s">
        <v>30250</v>
      </c>
      <c r="D9297" s="368" t="s">
        <v>30251</v>
      </c>
      <c r="E9297" s="367" t="s">
        <v>8327</v>
      </c>
      <c r="F9297" s="367" t="s">
        <v>30252</v>
      </c>
      <c r="G9297" s="367" t="s">
        <v>9609</v>
      </c>
    </row>
    <row r="9298" spans="1:7" ht="22.5">
      <c r="A9298" s="366" t="str">
        <f t="shared" si="145"/>
        <v>SINAPI 94698</v>
      </c>
      <c r="B9298" s="367" t="s">
        <v>8324</v>
      </c>
      <c r="C9298" s="367" t="s">
        <v>30253</v>
      </c>
      <c r="D9298" s="368" t="s">
        <v>30254</v>
      </c>
      <c r="E9298" s="367" t="s">
        <v>8327</v>
      </c>
      <c r="F9298" s="367" t="s">
        <v>13374</v>
      </c>
      <c r="G9298" s="367" t="s">
        <v>30255</v>
      </c>
    </row>
    <row r="9299" spans="1:7" ht="22.5">
      <c r="A9299" s="366" t="str">
        <f t="shared" si="145"/>
        <v>SINAPI 94699</v>
      </c>
      <c r="B9299" s="367" t="s">
        <v>8324</v>
      </c>
      <c r="C9299" s="367" t="s">
        <v>30256</v>
      </c>
      <c r="D9299" s="368" t="s">
        <v>30257</v>
      </c>
      <c r="E9299" s="367" t="s">
        <v>8327</v>
      </c>
      <c r="F9299" s="367" t="s">
        <v>30258</v>
      </c>
      <c r="G9299" s="367" t="s">
        <v>30259</v>
      </c>
    </row>
    <row r="9300" spans="1:7" ht="22.5">
      <c r="A9300" s="366" t="str">
        <f t="shared" si="145"/>
        <v>SINAPI 94700</v>
      </c>
      <c r="B9300" s="367" t="s">
        <v>8324</v>
      </c>
      <c r="C9300" s="367" t="s">
        <v>30260</v>
      </c>
      <c r="D9300" s="368" t="s">
        <v>30261</v>
      </c>
      <c r="E9300" s="367" t="s">
        <v>8327</v>
      </c>
      <c r="F9300" s="367" t="s">
        <v>30262</v>
      </c>
      <c r="G9300" s="367" t="s">
        <v>30263</v>
      </c>
    </row>
    <row r="9301" spans="1:7" ht="22.5">
      <c r="A9301" s="366" t="str">
        <f t="shared" si="145"/>
        <v>SINAPI 94701</v>
      </c>
      <c r="B9301" s="367" t="s">
        <v>8324</v>
      </c>
      <c r="C9301" s="367" t="s">
        <v>30264</v>
      </c>
      <c r="D9301" s="368" t="s">
        <v>30265</v>
      </c>
      <c r="E9301" s="367" t="s">
        <v>8327</v>
      </c>
      <c r="F9301" s="367" t="s">
        <v>30266</v>
      </c>
      <c r="G9301" s="367" t="s">
        <v>30267</v>
      </c>
    </row>
    <row r="9302" spans="1:7" ht="22.5">
      <c r="A9302" s="366" t="str">
        <f t="shared" si="145"/>
        <v>SINAPI 94702</v>
      </c>
      <c r="B9302" s="367" t="s">
        <v>8324</v>
      </c>
      <c r="C9302" s="367" t="s">
        <v>30268</v>
      </c>
      <c r="D9302" s="368" t="s">
        <v>30269</v>
      </c>
      <c r="E9302" s="367" t="s">
        <v>8327</v>
      </c>
      <c r="F9302" s="367" t="s">
        <v>30270</v>
      </c>
      <c r="G9302" s="367" t="s">
        <v>30271</v>
      </c>
    </row>
    <row r="9303" spans="1:7" ht="33.75">
      <c r="A9303" s="366" t="str">
        <f t="shared" si="145"/>
        <v>SINAPI 94703</v>
      </c>
      <c r="B9303" s="367" t="s">
        <v>8324</v>
      </c>
      <c r="C9303" s="367" t="s">
        <v>30272</v>
      </c>
      <c r="D9303" s="368" t="s">
        <v>30273</v>
      </c>
      <c r="E9303" s="367" t="s">
        <v>8327</v>
      </c>
      <c r="F9303" s="367" t="s">
        <v>30274</v>
      </c>
      <c r="G9303" s="367" t="s">
        <v>30275</v>
      </c>
    </row>
    <row r="9304" spans="1:7" ht="22.5">
      <c r="A9304" s="366" t="str">
        <f t="shared" si="145"/>
        <v>SINAPI 94704</v>
      </c>
      <c r="B9304" s="367" t="s">
        <v>8324</v>
      </c>
      <c r="C9304" s="367" t="s">
        <v>30276</v>
      </c>
      <c r="D9304" s="368" t="s">
        <v>30277</v>
      </c>
      <c r="E9304" s="367" t="s">
        <v>8327</v>
      </c>
      <c r="F9304" s="367" t="s">
        <v>9755</v>
      </c>
      <c r="G9304" s="367" t="s">
        <v>24488</v>
      </c>
    </row>
    <row r="9305" spans="1:7" ht="33.75">
      <c r="A9305" s="366" t="str">
        <f t="shared" si="145"/>
        <v>SINAPI 94705</v>
      </c>
      <c r="B9305" s="367" t="s">
        <v>8324</v>
      </c>
      <c r="C9305" s="367" t="s">
        <v>30278</v>
      </c>
      <c r="D9305" s="368" t="s">
        <v>30279</v>
      </c>
      <c r="E9305" s="367" t="s">
        <v>8327</v>
      </c>
      <c r="F9305" s="367" t="s">
        <v>16189</v>
      </c>
      <c r="G9305" s="367" t="s">
        <v>30280</v>
      </c>
    </row>
    <row r="9306" spans="1:7" ht="33.75">
      <c r="A9306" s="366" t="str">
        <f t="shared" si="145"/>
        <v>SINAPI 94706</v>
      </c>
      <c r="B9306" s="367" t="s">
        <v>8324</v>
      </c>
      <c r="C9306" s="367" t="s">
        <v>30281</v>
      </c>
      <c r="D9306" s="368" t="s">
        <v>30282</v>
      </c>
      <c r="E9306" s="367" t="s">
        <v>8327</v>
      </c>
      <c r="F9306" s="367" t="s">
        <v>30283</v>
      </c>
      <c r="G9306" s="367" t="s">
        <v>25990</v>
      </c>
    </row>
    <row r="9307" spans="1:7" ht="22.5">
      <c r="A9307" s="366" t="str">
        <f t="shared" si="145"/>
        <v>SINAPI 94707</v>
      </c>
      <c r="B9307" s="367" t="s">
        <v>8324</v>
      </c>
      <c r="C9307" s="367" t="s">
        <v>30284</v>
      </c>
      <c r="D9307" s="368" t="s">
        <v>30285</v>
      </c>
      <c r="E9307" s="367" t="s">
        <v>8327</v>
      </c>
      <c r="F9307" s="367" t="s">
        <v>30286</v>
      </c>
      <c r="G9307" s="367" t="s">
        <v>30287</v>
      </c>
    </row>
    <row r="9308" spans="1:7" ht="22.5">
      <c r="A9308" s="366" t="str">
        <f t="shared" si="145"/>
        <v>SINAPI 94708</v>
      </c>
      <c r="B9308" s="367" t="s">
        <v>8324</v>
      </c>
      <c r="C9308" s="367" t="s">
        <v>30288</v>
      </c>
      <c r="D9308" s="368" t="s">
        <v>30289</v>
      </c>
      <c r="E9308" s="367" t="s">
        <v>8327</v>
      </c>
      <c r="F9308" s="367" t="s">
        <v>25275</v>
      </c>
      <c r="G9308" s="367" t="s">
        <v>30290</v>
      </c>
    </row>
    <row r="9309" spans="1:7" ht="22.5">
      <c r="A9309" s="366" t="str">
        <f t="shared" si="145"/>
        <v>SINAPI 94709</v>
      </c>
      <c r="B9309" s="367" t="s">
        <v>8324</v>
      </c>
      <c r="C9309" s="367" t="s">
        <v>30291</v>
      </c>
      <c r="D9309" s="368" t="s">
        <v>30292</v>
      </c>
      <c r="E9309" s="367" t="s">
        <v>8327</v>
      </c>
      <c r="F9309" s="367" t="s">
        <v>14704</v>
      </c>
      <c r="G9309" s="367" t="s">
        <v>30293</v>
      </c>
    </row>
    <row r="9310" spans="1:7" ht="22.5">
      <c r="A9310" s="366" t="str">
        <f t="shared" si="145"/>
        <v>SINAPI 94710</v>
      </c>
      <c r="B9310" s="367" t="s">
        <v>8324</v>
      </c>
      <c r="C9310" s="367" t="s">
        <v>30294</v>
      </c>
      <c r="D9310" s="368" t="s">
        <v>30295</v>
      </c>
      <c r="E9310" s="367" t="s">
        <v>8327</v>
      </c>
      <c r="F9310" s="367" t="s">
        <v>15038</v>
      </c>
      <c r="G9310" s="367" t="s">
        <v>30296</v>
      </c>
    </row>
    <row r="9311" spans="1:7" ht="22.5">
      <c r="A9311" s="366" t="str">
        <f t="shared" si="145"/>
        <v>SINAPI 94711</v>
      </c>
      <c r="B9311" s="367" t="s">
        <v>8324</v>
      </c>
      <c r="C9311" s="367" t="s">
        <v>30297</v>
      </c>
      <c r="D9311" s="368" t="s">
        <v>30298</v>
      </c>
      <c r="E9311" s="367" t="s">
        <v>8327</v>
      </c>
      <c r="F9311" s="367" t="s">
        <v>30299</v>
      </c>
      <c r="G9311" s="367" t="s">
        <v>30300</v>
      </c>
    </row>
    <row r="9312" spans="1:7" ht="22.5">
      <c r="A9312" s="366" t="str">
        <f t="shared" si="145"/>
        <v>SINAPI 94712</v>
      </c>
      <c r="B9312" s="367" t="s">
        <v>8324</v>
      </c>
      <c r="C9312" s="367" t="s">
        <v>30301</v>
      </c>
      <c r="D9312" s="368" t="s">
        <v>30302</v>
      </c>
      <c r="E9312" s="367" t="s">
        <v>8327</v>
      </c>
      <c r="F9312" s="367" t="s">
        <v>29384</v>
      </c>
      <c r="G9312" s="367" t="s">
        <v>30303</v>
      </c>
    </row>
    <row r="9313" spans="1:7" ht="22.5">
      <c r="A9313" s="366" t="str">
        <f t="shared" si="145"/>
        <v>SINAPI 94713</v>
      </c>
      <c r="B9313" s="367" t="s">
        <v>8324</v>
      </c>
      <c r="C9313" s="367" t="s">
        <v>30304</v>
      </c>
      <c r="D9313" s="368" t="s">
        <v>30305</v>
      </c>
      <c r="E9313" s="367" t="s">
        <v>8327</v>
      </c>
      <c r="F9313" s="367" t="s">
        <v>30306</v>
      </c>
      <c r="G9313" s="367" t="s">
        <v>30307</v>
      </c>
    </row>
    <row r="9314" spans="1:7" ht="22.5">
      <c r="A9314" s="366" t="str">
        <f t="shared" si="145"/>
        <v>SINAPI 94714</v>
      </c>
      <c r="B9314" s="367" t="s">
        <v>8324</v>
      </c>
      <c r="C9314" s="367" t="s">
        <v>30308</v>
      </c>
      <c r="D9314" s="368" t="s">
        <v>30309</v>
      </c>
      <c r="E9314" s="367" t="s">
        <v>8327</v>
      </c>
      <c r="F9314" s="367" t="s">
        <v>30310</v>
      </c>
      <c r="G9314" s="367" t="s">
        <v>30311</v>
      </c>
    </row>
    <row r="9315" spans="1:7" ht="22.5">
      <c r="A9315" s="366" t="str">
        <f t="shared" si="145"/>
        <v>SINAPI 94715</v>
      </c>
      <c r="B9315" s="367" t="s">
        <v>8324</v>
      </c>
      <c r="C9315" s="367" t="s">
        <v>30312</v>
      </c>
      <c r="D9315" s="368" t="s">
        <v>30313</v>
      </c>
      <c r="E9315" s="367" t="s">
        <v>8327</v>
      </c>
      <c r="F9315" s="367" t="s">
        <v>30314</v>
      </c>
      <c r="G9315" s="367" t="s">
        <v>30315</v>
      </c>
    </row>
    <row r="9316" spans="1:7" ht="22.5">
      <c r="A9316" s="366" t="str">
        <f t="shared" si="145"/>
        <v>SINAPI 94724</v>
      </c>
      <c r="B9316" s="367" t="s">
        <v>8324</v>
      </c>
      <c r="C9316" s="367" t="s">
        <v>30316</v>
      </c>
      <c r="D9316" s="368" t="s">
        <v>30317</v>
      </c>
      <c r="E9316" s="367" t="s">
        <v>8327</v>
      </c>
      <c r="F9316" s="367" t="s">
        <v>24022</v>
      </c>
      <c r="G9316" s="367" t="s">
        <v>19792</v>
      </c>
    </row>
    <row r="9317" spans="1:7" ht="22.5">
      <c r="A9317" s="366" t="str">
        <f t="shared" si="145"/>
        <v>SINAPI 94725</v>
      </c>
      <c r="B9317" s="367" t="s">
        <v>8324</v>
      </c>
      <c r="C9317" s="367" t="s">
        <v>30318</v>
      </c>
      <c r="D9317" s="368" t="s">
        <v>30319</v>
      </c>
      <c r="E9317" s="367" t="s">
        <v>8327</v>
      </c>
      <c r="F9317" s="367" t="s">
        <v>12212</v>
      </c>
      <c r="G9317" s="367" t="s">
        <v>8854</v>
      </c>
    </row>
    <row r="9318" spans="1:7" ht="22.5">
      <c r="A9318" s="366" t="str">
        <f t="shared" si="145"/>
        <v>SINAPI 94726</v>
      </c>
      <c r="B9318" s="367" t="s">
        <v>8324</v>
      </c>
      <c r="C9318" s="367" t="s">
        <v>30320</v>
      </c>
      <c r="D9318" s="368" t="s">
        <v>30321</v>
      </c>
      <c r="E9318" s="367" t="s">
        <v>8327</v>
      </c>
      <c r="F9318" s="367" t="s">
        <v>28807</v>
      </c>
      <c r="G9318" s="367" t="s">
        <v>30322</v>
      </c>
    </row>
    <row r="9319" spans="1:7" ht="22.5">
      <c r="A9319" s="366" t="str">
        <f t="shared" si="145"/>
        <v>SINAPI 94727</v>
      </c>
      <c r="B9319" s="367" t="s">
        <v>8324</v>
      </c>
      <c r="C9319" s="367" t="s">
        <v>30323</v>
      </c>
      <c r="D9319" s="368" t="s">
        <v>30324</v>
      </c>
      <c r="E9319" s="367" t="s">
        <v>8327</v>
      </c>
      <c r="F9319" s="367" t="s">
        <v>9078</v>
      </c>
      <c r="G9319" s="367" t="s">
        <v>8720</v>
      </c>
    </row>
    <row r="9320" spans="1:7" ht="22.5">
      <c r="A9320" s="366" t="str">
        <f t="shared" si="145"/>
        <v>SINAPI 94728</v>
      </c>
      <c r="B9320" s="367" t="s">
        <v>8324</v>
      </c>
      <c r="C9320" s="367" t="s">
        <v>30325</v>
      </c>
      <c r="D9320" s="368" t="s">
        <v>30326</v>
      </c>
      <c r="E9320" s="367" t="s">
        <v>8327</v>
      </c>
      <c r="F9320" s="367" t="s">
        <v>30327</v>
      </c>
      <c r="G9320" s="367" t="s">
        <v>23043</v>
      </c>
    </row>
    <row r="9321" spans="1:7" ht="22.5">
      <c r="A9321" s="366" t="str">
        <f t="shared" si="145"/>
        <v>SINAPI 94729</v>
      </c>
      <c r="B9321" s="367" t="s">
        <v>8324</v>
      </c>
      <c r="C9321" s="367" t="s">
        <v>30328</v>
      </c>
      <c r="D9321" s="368" t="s">
        <v>30329</v>
      </c>
      <c r="E9321" s="367" t="s">
        <v>8327</v>
      </c>
      <c r="F9321" s="367" t="s">
        <v>24855</v>
      </c>
      <c r="G9321" s="367" t="s">
        <v>24830</v>
      </c>
    </row>
    <row r="9322" spans="1:7" ht="22.5">
      <c r="A9322" s="366" t="str">
        <f t="shared" si="145"/>
        <v>SINAPI 94730</v>
      </c>
      <c r="B9322" s="367" t="s">
        <v>8324</v>
      </c>
      <c r="C9322" s="367" t="s">
        <v>30330</v>
      </c>
      <c r="D9322" s="368" t="s">
        <v>30331</v>
      </c>
      <c r="E9322" s="367" t="s">
        <v>8327</v>
      </c>
      <c r="F9322" s="367" t="s">
        <v>30332</v>
      </c>
      <c r="G9322" s="367" t="s">
        <v>30333</v>
      </c>
    </row>
    <row r="9323" spans="1:7" ht="22.5">
      <c r="A9323" s="366" t="str">
        <f t="shared" si="145"/>
        <v>SINAPI 94731</v>
      </c>
      <c r="B9323" s="367" t="s">
        <v>8324</v>
      </c>
      <c r="C9323" s="367" t="s">
        <v>30334</v>
      </c>
      <c r="D9323" s="368" t="s">
        <v>30335</v>
      </c>
      <c r="E9323" s="367" t="s">
        <v>8327</v>
      </c>
      <c r="F9323" s="367" t="s">
        <v>16275</v>
      </c>
      <c r="G9323" s="367" t="s">
        <v>30336</v>
      </c>
    </row>
    <row r="9324" spans="1:7" ht="22.5">
      <c r="A9324" s="366" t="str">
        <f t="shared" si="145"/>
        <v>SINAPI 94733</v>
      </c>
      <c r="B9324" s="367" t="s">
        <v>8324</v>
      </c>
      <c r="C9324" s="367" t="s">
        <v>30337</v>
      </c>
      <c r="D9324" s="368" t="s">
        <v>30338</v>
      </c>
      <c r="E9324" s="367" t="s">
        <v>8327</v>
      </c>
      <c r="F9324" s="367" t="s">
        <v>30339</v>
      </c>
      <c r="G9324" s="367" t="s">
        <v>30340</v>
      </c>
    </row>
    <row r="9325" spans="1:7" ht="22.5">
      <c r="A9325" s="366" t="str">
        <f t="shared" si="145"/>
        <v>SINAPI 94737</v>
      </c>
      <c r="B9325" s="367" t="s">
        <v>8324</v>
      </c>
      <c r="C9325" s="367" t="s">
        <v>30341</v>
      </c>
      <c r="D9325" s="368" t="s">
        <v>30342</v>
      </c>
      <c r="E9325" s="367" t="s">
        <v>8327</v>
      </c>
      <c r="F9325" s="367" t="s">
        <v>30343</v>
      </c>
      <c r="G9325" s="367" t="s">
        <v>30344</v>
      </c>
    </row>
    <row r="9326" spans="1:7" ht="22.5">
      <c r="A9326" s="366" t="str">
        <f t="shared" si="145"/>
        <v>SINAPI 94740</v>
      </c>
      <c r="B9326" s="367" t="s">
        <v>8324</v>
      </c>
      <c r="C9326" s="367" t="s">
        <v>30345</v>
      </c>
      <c r="D9326" s="368" t="s">
        <v>30346</v>
      </c>
      <c r="E9326" s="367" t="s">
        <v>8327</v>
      </c>
      <c r="F9326" s="367" t="s">
        <v>11136</v>
      </c>
      <c r="G9326" s="367" t="s">
        <v>11408</v>
      </c>
    </row>
    <row r="9327" spans="1:7" ht="22.5">
      <c r="A9327" s="366" t="str">
        <f t="shared" si="145"/>
        <v>SINAPI 94741</v>
      </c>
      <c r="B9327" s="367" t="s">
        <v>8324</v>
      </c>
      <c r="C9327" s="367" t="s">
        <v>30347</v>
      </c>
      <c r="D9327" s="368" t="s">
        <v>30348</v>
      </c>
      <c r="E9327" s="367" t="s">
        <v>8327</v>
      </c>
      <c r="F9327" s="367" t="s">
        <v>29342</v>
      </c>
      <c r="G9327" s="367" t="s">
        <v>24875</v>
      </c>
    </row>
    <row r="9328" spans="1:7" ht="22.5">
      <c r="A9328" s="366" t="str">
        <f t="shared" si="145"/>
        <v>SINAPI 94742</v>
      </c>
      <c r="B9328" s="367" t="s">
        <v>8324</v>
      </c>
      <c r="C9328" s="367" t="s">
        <v>30349</v>
      </c>
      <c r="D9328" s="368" t="s">
        <v>30350</v>
      </c>
      <c r="E9328" s="367" t="s">
        <v>8327</v>
      </c>
      <c r="F9328" s="367" t="s">
        <v>11309</v>
      </c>
      <c r="G9328" s="367" t="s">
        <v>30351</v>
      </c>
    </row>
    <row r="9329" spans="1:7" ht="22.5">
      <c r="A9329" s="366" t="str">
        <f t="shared" si="145"/>
        <v>SINAPI 94743</v>
      </c>
      <c r="B9329" s="367" t="s">
        <v>8324</v>
      </c>
      <c r="C9329" s="367" t="s">
        <v>30352</v>
      </c>
      <c r="D9329" s="368" t="s">
        <v>30353</v>
      </c>
      <c r="E9329" s="367" t="s">
        <v>8327</v>
      </c>
      <c r="F9329" s="367" t="s">
        <v>14887</v>
      </c>
      <c r="G9329" s="367" t="s">
        <v>12549</v>
      </c>
    </row>
    <row r="9330" spans="1:7" ht="22.5">
      <c r="A9330" s="366" t="str">
        <f t="shared" si="145"/>
        <v>SINAPI 94744</v>
      </c>
      <c r="B9330" s="367" t="s">
        <v>8324</v>
      </c>
      <c r="C9330" s="367" t="s">
        <v>30354</v>
      </c>
      <c r="D9330" s="368" t="s">
        <v>30355</v>
      </c>
      <c r="E9330" s="367" t="s">
        <v>8327</v>
      </c>
      <c r="F9330" s="367" t="s">
        <v>11446</v>
      </c>
      <c r="G9330" s="367" t="s">
        <v>26477</v>
      </c>
    </row>
    <row r="9331" spans="1:7" ht="22.5">
      <c r="A9331" s="366" t="str">
        <f t="shared" si="145"/>
        <v>SINAPI 94746</v>
      </c>
      <c r="B9331" s="367" t="s">
        <v>8324</v>
      </c>
      <c r="C9331" s="367" t="s">
        <v>30356</v>
      </c>
      <c r="D9331" s="368" t="s">
        <v>30357</v>
      </c>
      <c r="E9331" s="367" t="s">
        <v>8327</v>
      </c>
      <c r="F9331" s="367" t="s">
        <v>17782</v>
      </c>
      <c r="G9331" s="367" t="s">
        <v>26018</v>
      </c>
    </row>
    <row r="9332" spans="1:7" ht="22.5">
      <c r="A9332" s="366" t="str">
        <f t="shared" si="145"/>
        <v>SINAPI 94748</v>
      </c>
      <c r="B9332" s="367" t="s">
        <v>8324</v>
      </c>
      <c r="C9332" s="367" t="s">
        <v>30358</v>
      </c>
      <c r="D9332" s="368" t="s">
        <v>30359</v>
      </c>
      <c r="E9332" s="367" t="s">
        <v>8327</v>
      </c>
      <c r="F9332" s="367" t="s">
        <v>30360</v>
      </c>
      <c r="G9332" s="367" t="s">
        <v>30361</v>
      </c>
    </row>
    <row r="9333" spans="1:7" ht="22.5">
      <c r="A9333" s="366" t="str">
        <f t="shared" si="145"/>
        <v>SINAPI 94750</v>
      </c>
      <c r="B9333" s="367" t="s">
        <v>8324</v>
      </c>
      <c r="C9333" s="367" t="s">
        <v>30362</v>
      </c>
      <c r="D9333" s="368" t="s">
        <v>30363</v>
      </c>
      <c r="E9333" s="367" t="s">
        <v>8327</v>
      </c>
      <c r="F9333" s="367" t="s">
        <v>30364</v>
      </c>
      <c r="G9333" s="367" t="s">
        <v>30365</v>
      </c>
    </row>
    <row r="9334" spans="1:7" ht="22.5">
      <c r="A9334" s="366" t="str">
        <f t="shared" si="145"/>
        <v>SINAPI 94752</v>
      </c>
      <c r="B9334" s="367" t="s">
        <v>8324</v>
      </c>
      <c r="C9334" s="367" t="s">
        <v>30366</v>
      </c>
      <c r="D9334" s="368" t="s">
        <v>30367</v>
      </c>
      <c r="E9334" s="367" t="s">
        <v>8327</v>
      </c>
      <c r="F9334" s="367" t="s">
        <v>30368</v>
      </c>
      <c r="G9334" s="367" t="s">
        <v>30369</v>
      </c>
    </row>
    <row r="9335" spans="1:7" ht="22.5">
      <c r="A9335" s="366" t="str">
        <f t="shared" si="145"/>
        <v>SINAPI 94756</v>
      </c>
      <c r="B9335" s="367" t="s">
        <v>8324</v>
      </c>
      <c r="C9335" s="367" t="s">
        <v>30370</v>
      </c>
      <c r="D9335" s="368" t="s">
        <v>30371</v>
      </c>
      <c r="E9335" s="367" t="s">
        <v>8327</v>
      </c>
      <c r="F9335" s="367" t="s">
        <v>30372</v>
      </c>
      <c r="G9335" s="367" t="s">
        <v>10636</v>
      </c>
    </row>
    <row r="9336" spans="1:7" ht="22.5">
      <c r="A9336" s="366" t="str">
        <f t="shared" si="145"/>
        <v>SINAPI 94757</v>
      </c>
      <c r="B9336" s="367" t="s">
        <v>8324</v>
      </c>
      <c r="C9336" s="367" t="s">
        <v>30373</v>
      </c>
      <c r="D9336" s="368" t="s">
        <v>30374</v>
      </c>
      <c r="E9336" s="367" t="s">
        <v>8327</v>
      </c>
      <c r="F9336" s="367" t="s">
        <v>17322</v>
      </c>
      <c r="G9336" s="367" t="s">
        <v>11242</v>
      </c>
    </row>
    <row r="9337" spans="1:7" ht="22.5">
      <c r="A9337" s="366" t="str">
        <f t="shared" si="145"/>
        <v>SINAPI 94758</v>
      </c>
      <c r="B9337" s="367" t="s">
        <v>8324</v>
      </c>
      <c r="C9337" s="367" t="s">
        <v>30375</v>
      </c>
      <c r="D9337" s="368" t="s">
        <v>30376</v>
      </c>
      <c r="E9337" s="367" t="s">
        <v>8327</v>
      </c>
      <c r="F9337" s="367" t="s">
        <v>30377</v>
      </c>
      <c r="G9337" s="367" t="s">
        <v>30378</v>
      </c>
    </row>
    <row r="9338" spans="1:7" ht="22.5">
      <c r="A9338" s="366" t="str">
        <f t="shared" si="145"/>
        <v>SINAPI 94759</v>
      </c>
      <c r="B9338" s="367" t="s">
        <v>8324</v>
      </c>
      <c r="C9338" s="367" t="s">
        <v>30379</v>
      </c>
      <c r="D9338" s="368" t="s">
        <v>30380</v>
      </c>
      <c r="E9338" s="367" t="s">
        <v>8327</v>
      </c>
      <c r="F9338" s="367" t="s">
        <v>25665</v>
      </c>
      <c r="G9338" s="367" t="s">
        <v>26459</v>
      </c>
    </row>
    <row r="9339" spans="1:7" ht="22.5">
      <c r="A9339" s="366" t="str">
        <f t="shared" si="145"/>
        <v>SINAPI 94760</v>
      </c>
      <c r="B9339" s="367" t="s">
        <v>8324</v>
      </c>
      <c r="C9339" s="367" t="s">
        <v>30381</v>
      </c>
      <c r="D9339" s="368" t="s">
        <v>30382</v>
      </c>
      <c r="E9339" s="367" t="s">
        <v>8327</v>
      </c>
      <c r="F9339" s="367" t="s">
        <v>30383</v>
      </c>
      <c r="G9339" s="367" t="s">
        <v>19091</v>
      </c>
    </row>
    <row r="9340" spans="1:7" ht="22.5">
      <c r="A9340" s="366" t="str">
        <f t="shared" si="145"/>
        <v>SINAPI 94761</v>
      </c>
      <c r="B9340" s="367" t="s">
        <v>8324</v>
      </c>
      <c r="C9340" s="367" t="s">
        <v>30384</v>
      </c>
      <c r="D9340" s="368" t="s">
        <v>30385</v>
      </c>
      <c r="E9340" s="367" t="s">
        <v>8327</v>
      </c>
      <c r="F9340" s="367" t="s">
        <v>30386</v>
      </c>
      <c r="G9340" s="367" t="s">
        <v>30387</v>
      </c>
    </row>
    <row r="9341" spans="1:7" ht="22.5">
      <c r="A9341" s="366" t="str">
        <f t="shared" si="145"/>
        <v>SINAPI 94762</v>
      </c>
      <c r="B9341" s="367" t="s">
        <v>8324</v>
      </c>
      <c r="C9341" s="367" t="s">
        <v>30388</v>
      </c>
      <c r="D9341" s="368" t="s">
        <v>30389</v>
      </c>
      <c r="E9341" s="367" t="s">
        <v>8327</v>
      </c>
      <c r="F9341" s="367" t="s">
        <v>30390</v>
      </c>
      <c r="G9341" s="367" t="s">
        <v>30391</v>
      </c>
    </row>
    <row r="9342" spans="1:7" ht="33.75">
      <c r="A9342" s="366" t="str">
        <f t="shared" si="145"/>
        <v>SINAPI 94783</v>
      </c>
      <c r="B9342" s="367" t="s">
        <v>8324</v>
      </c>
      <c r="C9342" s="367" t="s">
        <v>30392</v>
      </c>
      <c r="D9342" s="368" t="s">
        <v>30393</v>
      </c>
      <c r="E9342" s="367" t="s">
        <v>8327</v>
      </c>
      <c r="F9342" s="367" t="s">
        <v>10942</v>
      </c>
      <c r="G9342" s="367" t="s">
        <v>30394</v>
      </c>
    </row>
    <row r="9343" spans="1:7" ht="22.5">
      <c r="A9343" s="366" t="str">
        <f t="shared" si="145"/>
        <v>SINAPI 94785</v>
      </c>
      <c r="B9343" s="367" t="s">
        <v>8324</v>
      </c>
      <c r="C9343" s="367" t="s">
        <v>30395</v>
      </c>
      <c r="D9343" s="368" t="s">
        <v>30396</v>
      </c>
      <c r="E9343" s="367" t="s">
        <v>8327</v>
      </c>
      <c r="F9343" s="367" t="s">
        <v>30397</v>
      </c>
      <c r="G9343" s="367" t="s">
        <v>22694</v>
      </c>
    </row>
    <row r="9344" spans="1:7" ht="22.5">
      <c r="A9344" s="366" t="str">
        <f t="shared" si="145"/>
        <v>SINAPI 94786</v>
      </c>
      <c r="B9344" s="367" t="s">
        <v>8324</v>
      </c>
      <c r="C9344" s="367" t="s">
        <v>30398</v>
      </c>
      <c r="D9344" s="368" t="s">
        <v>30399</v>
      </c>
      <c r="E9344" s="367" t="s">
        <v>8327</v>
      </c>
      <c r="F9344" s="367" t="s">
        <v>28970</v>
      </c>
      <c r="G9344" s="367" t="s">
        <v>13933</v>
      </c>
    </row>
    <row r="9345" spans="1:7" ht="22.5">
      <c r="A9345" s="366" t="str">
        <f t="shared" si="145"/>
        <v>SINAPI 94787</v>
      </c>
      <c r="B9345" s="367" t="s">
        <v>8324</v>
      </c>
      <c r="C9345" s="367" t="s">
        <v>30400</v>
      </c>
      <c r="D9345" s="368" t="s">
        <v>30401</v>
      </c>
      <c r="E9345" s="367" t="s">
        <v>8327</v>
      </c>
      <c r="F9345" s="367" t="s">
        <v>18089</v>
      </c>
      <c r="G9345" s="367" t="s">
        <v>30402</v>
      </c>
    </row>
    <row r="9346" spans="1:7" ht="22.5">
      <c r="A9346" s="366" t="str">
        <f t="shared" si="145"/>
        <v>SINAPI 94788</v>
      </c>
      <c r="B9346" s="367" t="s">
        <v>8324</v>
      </c>
      <c r="C9346" s="367" t="s">
        <v>30403</v>
      </c>
      <c r="D9346" s="368" t="s">
        <v>30404</v>
      </c>
      <c r="E9346" s="367" t="s">
        <v>8327</v>
      </c>
      <c r="F9346" s="367" t="s">
        <v>30405</v>
      </c>
      <c r="G9346" s="367" t="s">
        <v>30406</v>
      </c>
    </row>
    <row r="9347" spans="1:7" ht="22.5">
      <c r="A9347" s="366" t="str">
        <f t="shared" si="145"/>
        <v>SINAPI 94789</v>
      </c>
      <c r="B9347" s="367" t="s">
        <v>8324</v>
      </c>
      <c r="C9347" s="367" t="s">
        <v>30407</v>
      </c>
      <c r="D9347" s="368" t="s">
        <v>30408</v>
      </c>
      <c r="E9347" s="367" t="s">
        <v>8327</v>
      </c>
      <c r="F9347" s="367" t="s">
        <v>30409</v>
      </c>
      <c r="G9347" s="367" t="s">
        <v>30410</v>
      </c>
    </row>
    <row r="9348" spans="1:7" ht="22.5">
      <c r="A9348" s="366" t="str">
        <f t="shared" si="145"/>
        <v>SINAPI 94790</v>
      </c>
      <c r="B9348" s="367" t="s">
        <v>8324</v>
      </c>
      <c r="C9348" s="367" t="s">
        <v>30411</v>
      </c>
      <c r="D9348" s="368" t="s">
        <v>30412</v>
      </c>
      <c r="E9348" s="367" t="s">
        <v>8327</v>
      </c>
      <c r="F9348" s="367" t="s">
        <v>15299</v>
      </c>
      <c r="G9348" s="367" t="s">
        <v>30413</v>
      </c>
    </row>
    <row r="9349" spans="1:7" ht="22.5">
      <c r="A9349" s="366" t="str">
        <f t="shared" si="145"/>
        <v>SINAPI 94791</v>
      </c>
      <c r="B9349" s="367" t="s">
        <v>8324</v>
      </c>
      <c r="C9349" s="367" t="s">
        <v>30414</v>
      </c>
      <c r="D9349" s="368" t="s">
        <v>30415</v>
      </c>
      <c r="E9349" s="367" t="s">
        <v>8327</v>
      </c>
      <c r="F9349" s="367" t="s">
        <v>30416</v>
      </c>
      <c r="G9349" s="367" t="s">
        <v>30417</v>
      </c>
    </row>
    <row r="9350" spans="1:7" ht="22.5">
      <c r="A9350" s="366" t="str">
        <f t="shared" si="145"/>
        <v>SINAPI 94863</v>
      </c>
      <c r="B9350" s="367" t="s">
        <v>8324</v>
      </c>
      <c r="C9350" s="367" t="s">
        <v>30418</v>
      </c>
      <c r="D9350" s="368" t="s">
        <v>30419</v>
      </c>
      <c r="E9350" s="367" t="s">
        <v>8327</v>
      </c>
      <c r="F9350" s="367" t="s">
        <v>30420</v>
      </c>
      <c r="G9350" s="367" t="s">
        <v>25390</v>
      </c>
    </row>
    <row r="9351" spans="1:7" ht="22.5">
      <c r="A9351" s="366" t="str">
        <f t="shared" ref="A9351:A9414" si="146">CONCATENAR</f>
        <v>SINAPI 95141</v>
      </c>
      <c r="B9351" s="367" t="s">
        <v>8324</v>
      </c>
      <c r="C9351" s="367" t="s">
        <v>30421</v>
      </c>
      <c r="D9351" s="368" t="s">
        <v>30422</v>
      </c>
      <c r="E9351" s="367" t="s">
        <v>8327</v>
      </c>
      <c r="F9351" s="367" t="s">
        <v>11120</v>
      </c>
      <c r="G9351" s="367" t="s">
        <v>27547</v>
      </c>
    </row>
    <row r="9352" spans="1:7" ht="22.5">
      <c r="A9352" s="366" t="str">
        <f t="shared" si="146"/>
        <v>SINAPI 95237</v>
      </c>
      <c r="B9352" s="367" t="s">
        <v>8324</v>
      </c>
      <c r="C9352" s="367" t="s">
        <v>30423</v>
      </c>
      <c r="D9352" s="368" t="s">
        <v>30424</v>
      </c>
      <c r="E9352" s="367" t="s">
        <v>8327</v>
      </c>
      <c r="F9352" s="367" t="s">
        <v>17447</v>
      </c>
      <c r="G9352" s="367" t="s">
        <v>11608</v>
      </c>
    </row>
    <row r="9353" spans="1:7" ht="22.5">
      <c r="A9353" s="366" t="str">
        <f t="shared" si="146"/>
        <v>SINAPI 95693</v>
      </c>
      <c r="B9353" s="367" t="s">
        <v>8324</v>
      </c>
      <c r="C9353" s="367" t="s">
        <v>30425</v>
      </c>
      <c r="D9353" s="368" t="s">
        <v>30426</v>
      </c>
      <c r="E9353" s="367" t="s">
        <v>8327</v>
      </c>
      <c r="F9353" s="367" t="s">
        <v>30427</v>
      </c>
      <c r="G9353" s="367" t="s">
        <v>30428</v>
      </c>
    </row>
    <row r="9354" spans="1:7" ht="22.5">
      <c r="A9354" s="366" t="str">
        <f t="shared" si="146"/>
        <v>SINAPI 95694</v>
      </c>
      <c r="B9354" s="367" t="s">
        <v>8324</v>
      </c>
      <c r="C9354" s="367" t="s">
        <v>30429</v>
      </c>
      <c r="D9354" s="368" t="s">
        <v>30430</v>
      </c>
      <c r="E9354" s="367" t="s">
        <v>8327</v>
      </c>
      <c r="F9354" s="367" t="s">
        <v>30431</v>
      </c>
      <c r="G9354" s="367" t="s">
        <v>24154</v>
      </c>
    </row>
    <row r="9355" spans="1:7" ht="22.5">
      <c r="A9355" s="366" t="str">
        <f t="shared" si="146"/>
        <v>SINAPI 95695</v>
      </c>
      <c r="B9355" s="367" t="s">
        <v>8324</v>
      </c>
      <c r="C9355" s="367" t="s">
        <v>30432</v>
      </c>
      <c r="D9355" s="368" t="s">
        <v>30433</v>
      </c>
      <c r="E9355" s="367" t="s">
        <v>8327</v>
      </c>
      <c r="F9355" s="367" t="s">
        <v>24470</v>
      </c>
      <c r="G9355" s="367" t="s">
        <v>15326</v>
      </c>
    </row>
    <row r="9356" spans="1:7">
      <c r="A9356" s="366" t="str">
        <f t="shared" si="146"/>
        <v>SINAPI 95696</v>
      </c>
      <c r="B9356" s="367" t="s">
        <v>8324</v>
      </c>
      <c r="C9356" s="367" t="s">
        <v>30434</v>
      </c>
      <c r="D9356" s="368" t="s">
        <v>30435</v>
      </c>
      <c r="E9356" s="367" t="s">
        <v>8327</v>
      </c>
      <c r="F9356" s="367" t="s">
        <v>14650</v>
      </c>
      <c r="G9356" s="367" t="s">
        <v>26087</v>
      </c>
    </row>
    <row r="9357" spans="1:7" ht="22.5">
      <c r="A9357" s="366" t="str">
        <f t="shared" si="146"/>
        <v>SINAPI 96637</v>
      </c>
      <c r="B9357" s="367" t="s">
        <v>8324</v>
      </c>
      <c r="C9357" s="367" t="s">
        <v>30436</v>
      </c>
      <c r="D9357" s="368" t="s">
        <v>30437</v>
      </c>
      <c r="E9357" s="367" t="s">
        <v>8327</v>
      </c>
      <c r="F9357" s="367" t="s">
        <v>20811</v>
      </c>
      <c r="G9357" s="367" t="s">
        <v>12188</v>
      </c>
    </row>
    <row r="9358" spans="1:7" ht="22.5">
      <c r="A9358" s="366" t="str">
        <f t="shared" si="146"/>
        <v>SINAPI 96638</v>
      </c>
      <c r="B9358" s="367" t="s">
        <v>8324</v>
      </c>
      <c r="C9358" s="367" t="s">
        <v>30438</v>
      </c>
      <c r="D9358" s="368" t="s">
        <v>30439</v>
      </c>
      <c r="E9358" s="367" t="s">
        <v>8327</v>
      </c>
      <c r="F9358" s="367" t="s">
        <v>13189</v>
      </c>
      <c r="G9358" s="367" t="s">
        <v>11731</v>
      </c>
    </row>
    <row r="9359" spans="1:7" ht="22.5">
      <c r="A9359" s="366" t="str">
        <f t="shared" si="146"/>
        <v>SINAPI 96639</v>
      </c>
      <c r="B9359" s="367" t="s">
        <v>8324</v>
      </c>
      <c r="C9359" s="367" t="s">
        <v>30440</v>
      </c>
      <c r="D9359" s="368" t="s">
        <v>30441</v>
      </c>
      <c r="E9359" s="367" t="s">
        <v>8327</v>
      </c>
      <c r="F9359" s="367" t="s">
        <v>15483</v>
      </c>
      <c r="G9359" s="367" t="s">
        <v>13965</v>
      </c>
    </row>
    <row r="9360" spans="1:7" ht="22.5">
      <c r="A9360" s="366" t="str">
        <f t="shared" si="146"/>
        <v>SINAPI 96640</v>
      </c>
      <c r="B9360" s="367" t="s">
        <v>8324</v>
      </c>
      <c r="C9360" s="367" t="s">
        <v>30442</v>
      </c>
      <c r="D9360" s="368" t="s">
        <v>30443</v>
      </c>
      <c r="E9360" s="367" t="s">
        <v>8327</v>
      </c>
      <c r="F9360" s="367" t="s">
        <v>9619</v>
      </c>
      <c r="G9360" s="367" t="s">
        <v>12496</v>
      </c>
    </row>
    <row r="9361" spans="1:7" ht="22.5">
      <c r="A9361" s="366" t="str">
        <f t="shared" si="146"/>
        <v>SINAPI 96641</v>
      </c>
      <c r="B9361" s="367" t="s">
        <v>8324</v>
      </c>
      <c r="C9361" s="367" t="s">
        <v>30444</v>
      </c>
      <c r="D9361" s="368" t="s">
        <v>30445</v>
      </c>
      <c r="E9361" s="367" t="s">
        <v>8327</v>
      </c>
      <c r="F9361" s="367" t="s">
        <v>30446</v>
      </c>
      <c r="G9361" s="367" t="s">
        <v>9377</v>
      </c>
    </row>
    <row r="9362" spans="1:7" ht="22.5">
      <c r="A9362" s="366" t="str">
        <f t="shared" si="146"/>
        <v>SINAPI 96642</v>
      </c>
      <c r="B9362" s="367" t="s">
        <v>8324</v>
      </c>
      <c r="C9362" s="367" t="s">
        <v>30447</v>
      </c>
      <c r="D9362" s="368" t="s">
        <v>30448</v>
      </c>
      <c r="E9362" s="367" t="s">
        <v>8327</v>
      </c>
      <c r="F9362" s="367" t="s">
        <v>29963</v>
      </c>
      <c r="G9362" s="367" t="s">
        <v>30449</v>
      </c>
    </row>
    <row r="9363" spans="1:7" ht="22.5">
      <c r="A9363" s="366" t="str">
        <f t="shared" si="146"/>
        <v>SINAPI 96643</v>
      </c>
      <c r="B9363" s="367" t="s">
        <v>8324</v>
      </c>
      <c r="C9363" s="367" t="s">
        <v>30450</v>
      </c>
      <c r="D9363" s="368" t="s">
        <v>30451</v>
      </c>
      <c r="E9363" s="367" t="s">
        <v>8327</v>
      </c>
      <c r="F9363" s="367" t="s">
        <v>30452</v>
      </c>
      <c r="G9363" s="367" t="s">
        <v>30453</v>
      </c>
    </row>
    <row r="9364" spans="1:7" ht="22.5">
      <c r="A9364" s="366" t="str">
        <f t="shared" si="146"/>
        <v>SINAPI 96650</v>
      </c>
      <c r="B9364" s="367" t="s">
        <v>8324</v>
      </c>
      <c r="C9364" s="367" t="s">
        <v>30454</v>
      </c>
      <c r="D9364" s="368" t="s">
        <v>30455</v>
      </c>
      <c r="E9364" s="367" t="s">
        <v>8327</v>
      </c>
      <c r="F9364" s="367" t="s">
        <v>8726</v>
      </c>
      <c r="G9364" s="367" t="s">
        <v>11060</v>
      </c>
    </row>
    <row r="9365" spans="1:7" ht="22.5">
      <c r="A9365" s="366" t="str">
        <f t="shared" si="146"/>
        <v>SINAPI 96651</v>
      </c>
      <c r="B9365" s="367" t="s">
        <v>8324</v>
      </c>
      <c r="C9365" s="367" t="s">
        <v>30456</v>
      </c>
      <c r="D9365" s="368" t="s">
        <v>30457</v>
      </c>
      <c r="E9365" s="367" t="s">
        <v>8327</v>
      </c>
      <c r="F9365" s="367" t="s">
        <v>16526</v>
      </c>
      <c r="G9365" s="367" t="s">
        <v>10583</v>
      </c>
    </row>
    <row r="9366" spans="1:7" ht="22.5">
      <c r="A9366" s="366" t="str">
        <f t="shared" si="146"/>
        <v>SINAPI 96652</v>
      </c>
      <c r="B9366" s="367" t="s">
        <v>8324</v>
      </c>
      <c r="C9366" s="367" t="s">
        <v>30458</v>
      </c>
      <c r="D9366" s="368" t="s">
        <v>30459</v>
      </c>
      <c r="E9366" s="367" t="s">
        <v>8327</v>
      </c>
      <c r="F9366" s="367" t="s">
        <v>11069</v>
      </c>
      <c r="G9366" s="367" t="s">
        <v>30460</v>
      </c>
    </row>
    <row r="9367" spans="1:7" ht="22.5">
      <c r="A9367" s="366" t="str">
        <f t="shared" si="146"/>
        <v>SINAPI 96653</v>
      </c>
      <c r="B9367" s="367" t="s">
        <v>8324</v>
      </c>
      <c r="C9367" s="367" t="s">
        <v>30461</v>
      </c>
      <c r="D9367" s="368" t="s">
        <v>30462</v>
      </c>
      <c r="E9367" s="367" t="s">
        <v>8327</v>
      </c>
      <c r="F9367" s="367" t="s">
        <v>30463</v>
      </c>
      <c r="G9367" s="367" t="s">
        <v>30464</v>
      </c>
    </row>
    <row r="9368" spans="1:7" ht="22.5">
      <c r="A9368" s="366" t="str">
        <f t="shared" si="146"/>
        <v>SINAPI 96654</v>
      </c>
      <c r="B9368" s="367" t="s">
        <v>8324</v>
      </c>
      <c r="C9368" s="367" t="s">
        <v>30465</v>
      </c>
      <c r="D9368" s="368" t="s">
        <v>30466</v>
      </c>
      <c r="E9368" s="367" t="s">
        <v>8327</v>
      </c>
      <c r="F9368" s="367" t="s">
        <v>14695</v>
      </c>
      <c r="G9368" s="367" t="s">
        <v>21327</v>
      </c>
    </row>
    <row r="9369" spans="1:7" ht="22.5">
      <c r="A9369" s="366" t="str">
        <f t="shared" si="146"/>
        <v>SINAPI 96655</v>
      </c>
      <c r="B9369" s="367" t="s">
        <v>8324</v>
      </c>
      <c r="C9369" s="367" t="s">
        <v>30467</v>
      </c>
      <c r="D9369" s="368" t="s">
        <v>30468</v>
      </c>
      <c r="E9369" s="367" t="s">
        <v>8327</v>
      </c>
      <c r="F9369" s="367" t="s">
        <v>30469</v>
      </c>
      <c r="G9369" s="367" t="s">
        <v>18403</v>
      </c>
    </row>
    <row r="9370" spans="1:7" ht="22.5">
      <c r="A9370" s="366" t="str">
        <f t="shared" si="146"/>
        <v>SINAPI 96656</v>
      </c>
      <c r="B9370" s="367" t="s">
        <v>8324</v>
      </c>
      <c r="C9370" s="367" t="s">
        <v>30470</v>
      </c>
      <c r="D9370" s="368" t="s">
        <v>30471</v>
      </c>
      <c r="E9370" s="367" t="s">
        <v>8327</v>
      </c>
      <c r="F9370" s="367" t="s">
        <v>28929</v>
      </c>
      <c r="G9370" s="367" t="s">
        <v>13795</v>
      </c>
    </row>
    <row r="9371" spans="1:7" ht="22.5">
      <c r="A9371" s="366" t="str">
        <f t="shared" si="146"/>
        <v>SINAPI 96657</v>
      </c>
      <c r="B9371" s="367" t="s">
        <v>8324</v>
      </c>
      <c r="C9371" s="367" t="s">
        <v>30472</v>
      </c>
      <c r="D9371" s="368" t="s">
        <v>30473</v>
      </c>
      <c r="E9371" s="367" t="s">
        <v>8327</v>
      </c>
      <c r="F9371" s="367" t="s">
        <v>11801</v>
      </c>
      <c r="G9371" s="367" t="s">
        <v>22862</v>
      </c>
    </row>
    <row r="9372" spans="1:7" ht="22.5">
      <c r="A9372" s="366" t="str">
        <f t="shared" si="146"/>
        <v>SINAPI 96658</v>
      </c>
      <c r="B9372" s="367" t="s">
        <v>8324</v>
      </c>
      <c r="C9372" s="367" t="s">
        <v>30474</v>
      </c>
      <c r="D9372" s="368" t="s">
        <v>30475</v>
      </c>
      <c r="E9372" s="367" t="s">
        <v>8327</v>
      </c>
      <c r="F9372" s="367" t="s">
        <v>10384</v>
      </c>
      <c r="G9372" s="367" t="s">
        <v>8782</v>
      </c>
    </row>
    <row r="9373" spans="1:7" ht="22.5">
      <c r="A9373" s="366" t="str">
        <f t="shared" si="146"/>
        <v>SINAPI 96659</v>
      </c>
      <c r="B9373" s="367" t="s">
        <v>8324</v>
      </c>
      <c r="C9373" s="367" t="s">
        <v>30476</v>
      </c>
      <c r="D9373" s="368" t="s">
        <v>30477</v>
      </c>
      <c r="E9373" s="367" t="s">
        <v>8327</v>
      </c>
      <c r="F9373" s="367" t="s">
        <v>10268</v>
      </c>
      <c r="G9373" s="367" t="s">
        <v>8566</v>
      </c>
    </row>
    <row r="9374" spans="1:7" ht="22.5">
      <c r="A9374" s="366" t="str">
        <f t="shared" si="146"/>
        <v>SINAPI 96660</v>
      </c>
      <c r="B9374" s="367" t="s">
        <v>8324</v>
      </c>
      <c r="C9374" s="367" t="s">
        <v>30478</v>
      </c>
      <c r="D9374" s="368" t="s">
        <v>30479</v>
      </c>
      <c r="E9374" s="367" t="s">
        <v>8327</v>
      </c>
      <c r="F9374" s="367" t="s">
        <v>13304</v>
      </c>
      <c r="G9374" s="367" t="s">
        <v>25246</v>
      </c>
    </row>
    <row r="9375" spans="1:7" ht="22.5">
      <c r="A9375" s="366" t="str">
        <f t="shared" si="146"/>
        <v>SINAPI 96661</v>
      </c>
      <c r="B9375" s="367" t="s">
        <v>8324</v>
      </c>
      <c r="C9375" s="367" t="s">
        <v>30480</v>
      </c>
      <c r="D9375" s="368" t="s">
        <v>30481</v>
      </c>
      <c r="E9375" s="367" t="s">
        <v>8327</v>
      </c>
      <c r="F9375" s="367" t="s">
        <v>11284</v>
      </c>
      <c r="G9375" s="367" t="s">
        <v>30482</v>
      </c>
    </row>
    <row r="9376" spans="1:7" ht="22.5">
      <c r="A9376" s="366" t="str">
        <f t="shared" si="146"/>
        <v>SINAPI 96662</v>
      </c>
      <c r="B9376" s="367" t="s">
        <v>8324</v>
      </c>
      <c r="C9376" s="367" t="s">
        <v>30483</v>
      </c>
      <c r="D9376" s="368" t="s">
        <v>30484</v>
      </c>
      <c r="E9376" s="367" t="s">
        <v>8327</v>
      </c>
      <c r="F9376" s="367" t="s">
        <v>14067</v>
      </c>
      <c r="G9376" s="367" t="s">
        <v>11731</v>
      </c>
    </row>
    <row r="9377" spans="1:7" ht="22.5">
      <c r="A9377" s="366" t="str">
        <f t="shared" si="146"/>
        <v>SINAPI 96663</v>
      </c>
      <c r="B9377" s="367" t="s">
        <v>8324</v>
      </c>
      <c r="C9377" s="367" t="s">
        <v>30485</v>
      </c>
      <c r="D9377" s="368" t="s">
        <v>30486</v>
      </c>
      <c r="E9377" s="367" t="s">
        <v>8327</v>
      </c>
      <c r="F9377" s="367" t="s">
        <v>30487</v>
      </c>
      <c r="G9377" s="367" t="s">
        <v>30488</v>
      </c>
    </row>
    <row r="9378" spans="1:7" ht="22.5">
      <c r="A9378" s="366" t="str">
        <f t="shared" si="146"/>
        <v>SINAPI 96664</v>
      </c>
      <c r="B9378" s="367" t="s">
        <v>8324</v>
      </c>
      <c r="C9378" s="367" t="s">
        <v>30489</v>
      </c>
      <c r="D9378" s="368" t="s">
        <v>30490</v>
      </c>
      <c r="E9378" s="367" t="s">
        <v>8327</v>
      </c>
      <c r="F9378" s="367" t="s">
        <v>27334</v>
      </c>
      <c r="G9378" s="367" t="s">
        <v>11468</v>
      </c>
    </row>
    <row r="9379" spans="1:7" ht="22.5">
      <c r="A9379" s="366" t="str">
        <f t="shared" si="146"/>
        <v>SINAPI 96665</v>
      </c>
      <c r="B9379" s="367" t="s">
        <v>8324</v>
      </c>
      <c r="C9379" s="367" t="s">
        <v>30491</v>
      </c>
      <c r="D9379" s="368" t="s">
        <v>30492</v>
      </c>
      <c r="E9379" s="367" t="s">
        <v>8327</v>
      </c>
      <c r="F9379" s="367" t="s">
        <v>15429</v>
      </c>
      <c r="G9379" s="367" t="s">
        <v>30493</v>
      </c>
    </row>
    <row r="9380" spans="1:7" ht="22.5">
      <c r="A9380" s="366" t="str">
        <f t="shared" si="146"/>
        <v>SINAPI 96666</v>
      </c>
      <c r="B9380" s="367" t="s">
        <v>8324</v>
      </c>
      <c r="C9380" s="367" t="s">
        <v>30494</v>
      </c>
      <c r="D9380" s="368" t="s">
        <v>30495</v>
      </c>
      <c r="E9380" s="367" t="s">
        <v>8327</v>
      </c>
      <c r="F9380" s="367" t="s">
        <v>30496</v>
      </c>
      <c r="G9380" s="367" t="s">
        <v>30497</v>
      </c>
    </row>
    <row r="9381" spans="1:7" ht="22.5">
      <c r="A9381" s="366" t="str">
        <f t="shared" si="146"/>
        <v>SINAPI 96667</v>
      </c>
      <c r="B9381" s="367" t="s">
        <v>8324</v>
      </c>
      <c r="C9381" s="367" t="s">
        <v>30498</v>
      </c>
      <c r="D9381" s="368" t="s">
        <v>30499</v>
      </c>
      <c r="E9381" s="367" t="s">
        <v>8327</v>
      </c>
      <c r="F9381" s="367" t="s">
        <v>15038</v>
      </c>
      <c r="G9381" s="367" t="s">
        <v>13719</v>
      </c>
    </row>
    <row r="9382" spans="1:7" ht="22.5">
      <c r="A9382" s="366" t="str">
        <f t="shared" si="146"/>
        <v>SINAPI 96684</v>
      </c>
      <c r="B9382" s="367" t="s">
        <v>8324</v>
      </c>
      <c r="C9382" s="367" t="s">
        <v>30500</v>
      </c>
      <c r="D9382" s="368" t="s">
        <v>30501</v>
      </c>
      <c r="E9382" s="367" t="s">
        <v>8327</v>
      </c>
      <c r="F9382" s="367" t="s">
        <v>14096</v>
      </c>
      <c r="G9382" s="367" t="s">
        <v>14099</v>
      </c>
    </row>
    <row r="9383" spans="1:7" ht="22.5">
      <c r="A9383" s="366" t="str">
        <f t="shared" si="146"/>
        <v>SINAPI 96685</v>
      </c>
      <c r="B9383" s="367" t="s">
        <v>8324</v>
      </c>
      <c r="C9383" s="367" t="s">
        <v>30502</v>
      </c>
      <c r="D9383" s="368" t="s">
        <v>30503</v>
      </c>
      <c r="E9383" s="367" t="s">
        <v>8327</v>
      </c>
      <c r="F9383" s="367" t="s">
        <v>8716</v>
      </c>
      <c r="G9383" s="367" t="s">
        <v>28517</v>
      </c>
    </row>
    <row r="9384" spans="1:7" ht="22.5">
      <c r="A9384" s="366" t="str">
        <f t="shared" si="146"/>
        <v>SINAPI 96686</v>
      </c>
      <c r="B9384" s="367" t="s">
        <v>8324</v>
      </c>
      <c r="C9384" s="367" t="s">
        <v>30504</v>
      </c>
      <c r="D9384" s="368" t="s">
        <v>30505</v>
      </c>
      <c r="E9384" s="367" t="s">
        <v>8327</v>
      </c>
      <c r="F9384" s="367" t="s">
        <v>8673</v>
      </c>
      <c r="G9384" s="367" t="s">
        <v>24602</v>
      </c>
    </row>
    <row r="9385" spans="1:7" ht="22.5">
      <c r="A9385" s="366" t="str">
        <f t="shared" si="146"/>
        <v>SINAPI 96687</v>
      </c>
      <c r="B9385" s="367" t="s">
        <v>8324</v>
      </c>
      <c r="C9385" s="367" t="s">
        <v>30506</v>
      </c>
      <c r="D9385" s="368" t="s">
        <v>30507</v>
      </c>
      <c r="E9385" s="367" t="s">
        <v>8327</v>
      </c>
      <c r="F9385" s="367" t="s">
        <v>22784</v>
      </c>
      <c r="G9385" s="367" t="s">
        <v>13974</v>
      </c>
    </row>
    <row r="9386" spans="1:7" ht="22.5">
      <c r="A9386" s="366" t="str">
        <f t="shared" si="146"/>
        <v>SINAPI 96688</v>
      </c>
      <c r="B9386" s="367" t="s">
        <v>8324</v>
      </c>
      <c r="C9386" s="367" t="s">
        <v>30508</v>
      </c>
      <c r="D9386" s="368" t="s">
        <v>30509</v>
      </c>
      <c r="E9386" s="367" t="s">
        <v>8327</v>
      </c>
      <c r="F9386" s="367" t="s">
        <v>16394</v>
      </c>
      <c r="G9386" s="367" t="s">
        <v>12468</v>
      </c>
    </row>
    <row r="9387" spans="1:7" ht="22.5">
      <c r="A9387" s="366" t="str">
        <f t="shared" si="146"/>
        <v>SINAPI 96689</v>
      </c>
      <c r="B9387" s="367" t="s">
        <v>8324</v>
      </c>
      <c r="C9387" s="367" t="s">
        <v>30510</v>
      </c>
      <c r="D9387" s="368" t="s">
        <v>30511</v>
      </c>
      <c r="E9387" s="367" t="s">
        <v>8327</v>
      </c>
      <c r="F9387" s="367" t="s">
        <v>25772</v>
      </c>
      <c r="G9387" s="367" t="s">
        <v>13832</v>
      </c>
    </row>
    <row r="9388" spans="1:7" ht="22.5">
      <c r="A9388" s="366" t="str">
        <f t="shared" si="146"/>
        <v>SINAPI 96690</v>
      </c>
      <c r="B9388" s="367" t="s">
        <v>8324</v>
      </c>
      <c r="C9388" s="367" t="s">
        <v>30512</v>
      </c>
      <c r="D9388" s="368" t="s">
        <v>30513</v>
      </c>
      <c r="E9388" s="367" t="s">
        <v>8327</v>
      </c>
      <c r="F9388" s="367" t="s">
        <v>9747</v>
      </c>
      <c r="G9388" s="367" t="s">
        <v>15933</v>
      </c>
    </row>
    <row r="9389" spans="1:7" ht="22.5">
      <c r="A9389" s="366" t="str">
        <f t="shared" si="146"/>
        <v>SINAPI 96691</v>
      </c>
      <c r="B9389" s="367" t="s">
        <v>8324</v>
      </c>
      <c r="C9389" s="367" t="s">
        <v>30514</v>
      </c>
      <c r="D9389" s="368" t="s">
        <v>30515</v>
      </c>
      <c r="E9389" s="367" t="s">
        <v>8327</v>
      </c>
      <c r="F9389" s="367" t="s">
        <v>19946</v>
      </c>
      <c r="G9389" s="367" t="s">
        <v>29854</v>
      </c>
    </row>
    <row r="9390" spans="1:7" ht="22.5">
      <c r="A9390" s="366" t="str">
        <f t="shared" si="146"/>
        <v>SINAPI 96692</v>
      </c>
      <c r="B9390" s="367" t="s">
        <v>8324</v>
      </c>
      <c r="C9390" s="367" t="s">
        <v>30516</v>
      </c>
      <c r="D9390" s="368" t="s">
        <v>30517</v>
      </c>
      <c r="E9390" s="367" t="s">
        <v>8327</v>
      </c>
      <c r="F9390" s="367" t="s">
        <v>19545</v>
      </c>
      <c r="G9390" s="367" t="s">
        <v>30518</v>
      </c>
    </row>
    <row r="9391" spans="1:7" ht="22.5">
      <c r="A9391" s="366" t="str">
        <f t="shared" si="146"/>
        <v>SINAPI 96693</v>
      </c>
      <c r="B9391" s="367" t="s">
        <v>8324</v>
      </c>
      <c r="C9391" s="367" t="s">
        <v>30519</v>
      </c>
      <c r="D9391" s="368" t="s">
        <v>30520</v>
      </c>
      <c r="E9391" s="367" t="s">
        <v>8327</v>
      </c>
      <c r="F9391" s="367" t="s">
        <v>12154</v>
      </c>
      <c r="G9391" s="367" t="s">
        <v>25699</v>
      </c>
    </row>
    <row r="9392" spans="1:7" ht="22.5">
      <c r="A9392" s="366" t="str">
        <f t="shared" si="146"/>
        <v>SINAPI 96694</v>
      </c>
      <c r="B9392" s="367" t="s">
        <v>8324</v>
      </c>
      <c r="C9392" s="367" t="s">
        <v>30521</v>
      </c>
      <c r="D9392" s="368" t="s">
        <v>30522</v>
      </c>
      <c r="E9392" s="367" t="s">
        <v>8327</v>
      </c>
      <c r="F9392" s="367" t="s">
        <v>17145</v>
      </c>
      <c r="G9392" s="367" t="s">
        <v>30523</v>
      </c>
    </row>
    <row r="9393" spans="1:7" ht="22.5">
      <c r="A9393" s="366" t="str">
        <f t="shared" si="146"/>
        <v>SINAPI 96695</v>
      </c>
      <c r="B9393" s="367" t="s">
        <v>8324</v>
      </c>
      <c r="C9393" s="367" t="s">
        <v>30524</v>
      </c>
      <c r="D9393" s="368" t="s">
        <v>30525</v>
      </c>
      <c r="E9393" s="367" t="s">
        <v>8327</v>
      </c>
      <c r="F9393" s="367" t="s">
        <v>30526</v>
      </c>
      <c r="G9393" s="367" t="s">
        <v>24072</v>
      </c>
    </row>
    <row r="9394" spans="1:7" ht="22.5">
      <c r="A9394" s="366" t="str">
        <f t="shared" si="146"/>
        <v>SINAPI 96696</v>
      </c>
      <c r="B9394" s="367" t="s">
        <v>8324</v>
      </c>
      <c r="C9394" s="367" t="s">
        <v>30527</v>
      </c>
      <c r="D9394" s="368" t="s">
        <v>30528</v>
      </c>
      <c r="E9394" s="367" t="s">
        <v>8327</v>
      </c>
      <c r="F9394" s="367" t="s">
        <v>21346</v>
      </c>
      <c r="G9394" s="367" t="s">
        <v>18697</v>
      </c>
    </row>
    <row r="9395" spans="1:7" ht="22.5">
      <c r="A9395" s="366" t="str">
        <f t="shared" si="146"/>
        <v>SINAPI 96697</v>
      </c>
      <c r="B9395" s="367" t="s">
        <v>8324</v>
      </c>
      <c r="C9395" s="367" t="s">
        <v>30529</v>
      </c>
      <c r="D9395" s="368" t="s">
        <v>30530</v>
      </c>
      <c r="E9395" s="367" t="s">
        <v>8327</v>
      </c>
      <c r="F9395" s="367" t="s">
        <v>30531</v>
      </c>
      <c r="G9395" s="367" t="s">
        <v>30532</v>
      </c>
    </row>
    <row r="9396" spans="1:7" ht="22.5">
      <c r="A9396" s="366" t="str">
        <f t="shared" si="146"/>
        <v>SINAPI 96698</v>
      </c>
      <c r="B9396" s="367" t="s">
        <v>8324</v>
      </c>
      <c r="C9396" s="367" t="s">
        <v>30533</v>
      </c>
      <c r="D9396" s="368" t="s">
        <v>30534</v>
      </c>
      <c r="E9396" s="367" t="s">
        <v>8327</v>
      </c>
      <c r="F9396" s="367" t="s">
        <v>11581</v>
      </c>
      <c r="G9396" s="367" t="s">
        <v>11416</v>
      </c>
    </row>
    <row r="9397" spans="1:7" ht="22.5">
      <c r="A9397" s="366" t="str">
        <f t="shared" si="146"/>
        <v>SINAPI 96699</v>
      </c>
      <c r="B9397" s="367" t="s">
        <v>8324</v>
      </c>
      <c r="C9397" s="367" t="s">
        <v>30535</v>
      </c>
      <c r="D9397" s="368" t="s">
        <v>30536</v>
      </c>
      <c r="E9397" s="367" t="s">
        <v>8327</v>
      </c>
      <c r="F9397" s="367" t="s">
        <v>23982</v>
      </c>
      <c r="G9397" s="367" t="s">
        <v>9496</v>
      </c>
    </row>
    <row r="9398" spans="1:7" ht="22.5">
      <c r="A9398" s="366" t="str">
        <f t="shared" si="146"/>
        <v>SINAPI 96700</v>
      </c>
      <c r="B9398" s="367" t="s">
        <v>8324</v>
      </c>
      <c r="C9398" s="367" t="s">
        <v>30537</v>
      </c>
      <c r="D9398" s="368" t="s">
        <v>30538</v>
      </c>
      <c r="E9398" s="367" t="s">
        <v>8327</v>
      </c>
      <c r="F9398" s="367" t="s">
        <v>12539</v>
      </c>
      <c r="G9398" s="367" t="s">
        <v>11162</v>
      </c>
    </row>
    <row r="9399" spans="1:7" ht="22.5">
      <c r="A9399" s="366" t="str">
        <f t="shared" si="146"/>
        <v>SINAPI 96701</v>
      </c>
      <c r="B9399" s="367" t="s">
        <v>8324</v>
      </c>
      <c r="C9399" s="367" t="s">
        <v>30539</v>
      </c>
      <c r="D9399" s="368" t="s">
        <v>30540</v>
      </c>
      <c r="E9399" s="367" t="s">
        <v>8327</v>
      </c>
      <c r="F9399" s="367" t="s">
        <v>11897</v>
      </c>
      <c r="G9399" s="367" t="s">
        <v>13265</v>
      </c>
    </row>
    <row r="9400" spans="1:7" ht="22.5">
      <c r="A9400" s="366" t="str">
        <f t="shared" si="146"/>
        <v>SINAPI 96702</v>
      </c>
      <c r="B9400" s="367" t="s">
        <v>8324</v>
      </c>
      <c r="C9400" s="367" t="s">
        <v>30541</v>
      </c>
      <c r="D9400" s="368" t="s">
        <v>30542</v>
      </c>
      <c r="E9400" s="367" t="s">
        <v>8327</v>
      </c>
      <c r="F9400" s="367" t="s">
        <v>8698</v>
      </c>
      <c r="G9400" s="367" t="s">
        <v>8680</v>
      </c>
    </row>
    <row r="9401" spans="1:7" ht="22.5">
      <c r="A9401" s="366" t="str">
        <f t="shared" si="146"/>
        <v>SINAPI 96703</v>
      </c>
      <c r="B9401" s="367" t="s">
        <v>8324</v>
      </c>
      <c r="C9401" s="367" t="s">
        <v>30543</v>
      </c>
      <c r="D9401" s="368" t="s">
        <v>30544</v>
      </c>
      <c r="E9401" s="367" t="s">
        <v>8327</v>
      </c>
      <c r="F9401" s="367" t="s">
        <v>20604</v>
      </c>
      <c r="G9401" s="367" t="s">
        <v>16747</v>
      </c>
    </row>
    <row r="9402" spans="1:7" ht="22.5">
      <c r="A9402" s="366" t="str">
        <f t="shared" si="146"/>
        <v>SINAPI 96704</v>
      </c>
      <c r="B9402" s="367" t="s">
        <v>8324</v>
      </c>
      <c r="C9402" s="367" t="s">
        <v>30545</v>
      </c>
      <c r="D9402" s="368" t="s">
        <v>30546</v>
      </c>
      <c r="E9402" s="367" t="s">
        <v>8327</v>
      </c>
      <c r="F9402" s="367" t="s">
        <v>22815</v>
      </c>
      <c r="G9402" s="367" t="s">
        <v>28218</v>
      </c>
    </row>
    <row r="9403" spans="1:7" ht="22.5">
      <c r="A9403" s="366" t="str">
        <f t="shared" si="146"/>
        <v>SINAPI 96705</v>
      </c>
      <c r="B9403" s="367" t="s">
        <v>8324</v>
      </c>
      <c r="C9403" s="367" t="s">
        <v>30547</v>
      </c>
      <c r="D9403" s="368" t="s">
        <v>30548</v>
      </c>
      <c r="E9403" s="367" t="s">
        <v>8327</v>
      </c>
      <c r="F9403" s="367" t="s">
        <v>8890</v>
      </c>
      <c r="G9403" s="367" t="s">
        <v>30549</v>
      </c>
    </row>
    <row r="9404" spans="1:7" ht="22.5">
      <c r="A9404" s="366" t="str">
        <f t="shared" si="146"/>
        <v>SINAPI 96706</v>
      </c>
      <c r="B9404" s="367" t="s">
        <v>8324</v>
      </c>
      <c r="C9404" s="367" t="s">
        <v>30550</v>
      </c>
      <c r="D9404" s="368" t="s">
        <v>30551</v>
      </c>
      <c r="E9404" s="367" t="s">
        <v>8327</v>
      </c>
      <c r="F9404" s="367" t="s">
        <v>29145</v>
      </c>
      <c r="G9404" s="367" t="s">
        <v>9995</v>
      </c>
    </row>
    <row r="9405" spans="1:7" ht="22.5">
      <c r="A9405" s="366" t="str">
        <f t="shared" si="146"/>
        <v>SINAPI 96707</v>
      </c>
      <c r="B9405" s="367" t="s">
        <v>8324</v>
      </c>
      <c r="C9405" s="367" t="s">
        <v>30552</v>
      </c>
      <c r="D9405" s="368" t="s">
        <v>30553</v>
      </c>
      <c r="E9405" s="367" t="s">
        <v>8327</v>
      </c>
      <c r="F9405" s="367" t="s">
        <v>19273</v>
      </c>
      <c r="G9405" s="367" t="s">
        <v>8834</v>
      </c>
    </row>
    <row r="9406" spans="1:7" ht="22.5">
      <c r="A9406" s="366" t="str">
        <f t="shared" si="146"/>
        <v>SINAPI 96708</v>
      </c>
      <c r="B9406" s="367" t="s">
        <v>8324</v>
      </c>
      <c r="C9406" s="367" t="s">
        <v>30554</v>
      </c>
      <c r="D9406" s="368" t="s">
        <v>30555</v>
      </c>
      <c r="E9406" s="367" t="s">
        <v>8327</v>
      </c>
      <c r="F9406" s="367" t="s">
        <v>30556</v>
      </c>
      <c r="G9406" s="367" t="s">
        <v>28031</v>
      </c>
    </row>
    <row r="9407" spans="1:7" ht="22.5">
      <c r="A9407" s="366" t="str">
        <f t="shared" si="146"/>
        <v>SINAPI 96709</v>
      </c>
      <c r="B9407" s="367" t="s">
        <v>8324</v>
      </c>
      <c r="C9407" s="367" t="s">
        <v>30557</v>
      </c>
      <c r="D9407" s="368" t="s">
        <v>30558</v>
      </c>
      <c r="E9407" s="367" t="s">
        <v>8327</v>
      </c>
      <c r="F9407" s="367" t="s">
        <v>30559</v>
      </c>
      <c r="G9407" s="367" t="s">
        <v>30560</v>
      </c>
    </row>
    <row r="9408" spans="1:7" ht="22.5">
      <c r="A9408" s="366" t="str">
        <f t="shared" si="146"/>
        <v>SINAPI 96710</v>
      </c>
      <c r="B9408" s="367" t="s">
        <v>8324</v>
      </c>
      <c r="C9408" s="367" t="s">
        <v>30561</v>
      </c>
      <c r="D9408" s="368" t="s">
        <v>30562</v>
      </c>
      <c r="E9408" s="367" t="s">
        <v>8327</v>
      </c>
      <c r="F9408" s="367" t="s">
        <v>13670</v>
      </c>
      <c r="G9408" s="367" t="s">
        <v>8651</v>
      </c>
    </row>
    <row r="9409" spans="1:7" ht="22.5">
      <c r="A9409" s="366" t="str">
        <f t="shared" si="146"/>
        <v>SINAPI 96711</v>
      </c>
      <c r="B9409" s="367" t="s">
        <v>8324</v>
      </c>
      <c r="C9409" s="367" t="s">
        <v>30563</v>
      </c>
      <c r="D9409" s="368" t="s">
        <v>30564</v>
      </c>
      <c r="E9409" s="367" t="s">
        <v>8327</v>
      </c>
      <c r="F9409" s="367" t="s">
        <v>11079</v>
      </c>
      <c r="G9409" s="367" t="s">
        <v>23719</v>
      </c>
    </row>
    <row r="9410" spans="1:7" ht="22.5">
      <c r="A9410" s="366" t="str">
        <f t="shared" si="146"/>
        <v>SINAPI 96712</v>
      </c>
      <c r="B9410" s="367" t="s">
        <v>8324</v>
      </c>
      <c r="C9410" s="367" t="s">
        <v>30565</v>
      </c>
      <c r="D9410" s="368" t="s">
        <v>30566</v>
      </c>
      <c r="E9410" s="367" t="s">
        <v>8327</v>
      </c>
      <c r="F9410" s="367" t="s">
        <v>13035</v>
      </c>
      <c r="G9410" s="367" t="s">
        <v>13338</v>
      </c>
    </row>
    <row r="9411" spans="1:7" ht="22.5">
      <c r="A9411" s="366" t="str">
        <f t="shared" si="146"/>
        <v>SINAPI 96713</v>
      </c>
      <c r="B9411" s="367" t="s">
        <v>8324</v>
      </c>
      <c r="C9411" s="367" t="s">
        <v>30567</v>
      </c>
      <c r="D9411" s="368" t="s">
        <v>30568</v>
      </c>
      <c r="E9411" s="367" t="s">
        <v>8327</v>
      </c>
      <c r="F9411" s="367" t="s">
        <v>9487</v>
      </c>
      <c r="G9411" s="367" t="s">
        <v>15648</v>
      </c>
    </row>
    <row r="9412" spans="1:7" ht="22.5">
      <c r="A9412" s="366" t="str">
        <f t="shared" si="146"/>
        <v>SINAPI 96714</v>
      </c>
      <c r="B9412" s="367" t="s">
        <v>8324</v>
      </c>
      <c r="C9412" s="367" t="s">
        <v>30569</v>
      </c>
      <c r="D9412" s="368" t="s">
        <v>30570</v>
      </c>
      <c r="E9412" s="367" t="s">
        <v>8327</v>
      </c>
      <c r="F9412" s="367" t="s">
        <v>19872</v>
      </c>
      <c r="G9412" s="367" t="s">
        <v>15155</v>
      </c>
    </row>
    <row r="9413" spans="1:7" ht="22.5">
      <c r="A9413" s="366" t="str">
        <f t="shared" si="146"/>
        <v>SINAPI 96715</v>
      </c>
      <c r="B9413" s="367" t="s">
        <v>8324</v>
      </c>
      <c r="C9413" s="367" t="s">
        <v>30571</v>
      </c>
      <c r="D9413" s="368" t="s">
        <v>30572</v>
      </c>
      <c r="E9413" s="367" t="s">
        <v>8327</v>
      </c>
      <c r="F9413" s="367" t="s">
        <v>30573</v>
      </c>
      <c r="G9413" s="367" t="s">
        <v>30574</v>
      </c>
    </row>
    <row r="9414" spans="1:7" ht="22.5">
      <c r="A9414" s="366" t="str">
        <f t="shared" si="146"/>
        <v>SINAPI 96716</v>
      </c>
      <c r="B9414" s="367" t="s">
        <v>8324</v>
      </c>
      <c r="C9414" s="367" t="s">
        <v>30575</v>
      </c>
      <c r="D9414" s="368" t="s">
        <v>30576</v>
      </c>
      <c r="E9414" s="367" t="s">
        <v>8327</v>
      </c>
      <c r="F9414" s="367" t="s">
        <v>30577</v>
      </c>
      <c r="G9414" s="367" t="s">
        <v>14926</v>
      </c>
    </row>
    <row r="9415" spans="1:7" ht="22.5">
      <c r="A9415" s="366" t="str">
        <f t="shared" ref="A9415:A9478" si="147">CONCATENAR</f>
        <v>SINAPI 96717</v>
      </c>
      <c r="B9415" s="367" t="s">
        <v>8324</v>
      </c>
      <c r="C9415" s="367" t="s">
        <v>30578</v>
      </c>
      <c r="D9415" s="368" t="s">
        <v>30579</v>
      </c>
      <c r="E9415" s="367" t="s">
        <v>8327</v>
      </c>
      <c r="F9415" s="367" t="s">
        <v>30580</v>
      </c>
      <c r="G9415" s="367" t="s">
        <v>30581</v>
      </c>
    </row>
    <row r="9416" spans="1:7" ht="22.5">
      <c r="A9416" s="366" t="str">
        <f t="shared" si="147"/>
        <v>SINAPI 96736</v>
      </c>
      <c r="B9416" s="367" t="s">
        <v>8324</v>
      </c>
      <c r="C9416" s="367" t="s">
        <v>30582</v>
      </c>
      <c r="D9416" s="368" t="s">
        <v>30583</v>
      </c>
      <c r="E9416" s="367" t="s">
        <v>8327</v>
      </c>
      <c r="F9416" s="367" t="s">
        <v>28238</v>
      </c>
      <c r="G9416" s="367" t="s">
        <v>14967</v>
      </c>
    </row>
    <row r="9417" spans="1:7" ht="22.5">
      <c r="A9417" s="366" t="str">
        <f t="shared" si="147"/>
        <v>SINAPI 96737</v>
      </c>
      <c r="B9417" s="367" t="s">
        <v>8324</v>
      </c>
      <c r="C9417" s="367" t="s">
        <v>30584</v>
      </c>
      <c r="D9417" s="368" t="s">
        <v>30585</v>
      </c>
      <c r="E9417" s="367" t="s">
        <v>8327</v>
      </c>
      <c r="F9417" s="367" t="s">
        <v>14578</v>
      </c>
      <c r="G9417" s="367" t="s">
        <v>11476</v>
      </c>
    </row>
    <row r="9418" spans="1:7" ht="22.5">
      <c r="A9418" s="366" t="str">
        <f t="shared" si="147"/>
        <v>SINAPI 96738</v>
      </c>
      <c r="B9418" s="367" t="s">
        <v>8324</v>
      </c>
      <c r="C9418" s="367" t="s">
        <v>30586</v>
      </c>
      <c r="D9418" s="368" t="s">
        <v>30587</v>
      </c>
      <c r="E9418" s="367" t="s">
        <v>8327</v>
      </c>
      <c r="F9418" s="367" t="s">
        <v>13270</v>
      </c>
      <c r="G9418" s="367" t="s">
        <v>25784</v>
      </c>
    </row>
    <row r="9419" spans="1:7" ht="22.5">
      <c r="A9419" s="366" t="str">
        <f t="shared" si="147"/>
        <v>SINAPI 96739</v>
      </c>
      <c r="B9419" s="367" t="s">
        <v>8324</v>
      </c>
      <c r="C9419" s="367" t="s">
        <v>30588</v>
      </c>
      <c r="D9419" s="368" t="s">
        <v>30589</v>
      </c>
      <c r="E9419" s="367" t="s">
        <v>8327</v>
      </c>
      <c r="F9419" s="367" t="s">
        <v>8524</v>
      </c>
      <c r="G9419" s="367" t="s">
        <v>10552</v>
      </c>
    </row>
    <row r="9420" spans="1:7" ht="22.5">
      <c r="A9420" s="366" t="str">
        <f t="shared" si="147"/>
        <v>SINAPI 96740</v>
      </c>
      <c r="B9420" s="367" t="s">
        <v>8324</v>
      </c>
      <c r="C9420" s="367" t="s">
        <v>30590</v>
      </c>
      <c r="D9420" s="368" t="s">
        <v>30591</v>
      </c>
      <c r="E9420" s="367" t="s">
        <v>8327</v>
      </c>
      <c r="F9420" s="367" t="s">
        <v>10933</v>
      </c>
      <c r="G9420" s="367" t="s">
        <v>10696</v>
      </c>
    </row>
    <row r="9421" spans="1:7" ht="22.5">
      <c r="A9421" s="366" t="str">
        <f t="shared" si="147"/>
        <v>SINAPI 96741</v>
      </c>
      <c r="B9421" s="367" t="s">
        <v>8324</v>
      </c>
      <c r="C9421" s="367" t="s">
        <v>30592</v>
      </c>
      <c r="D9421" s="368" t="s">
        <v>30593</v>
      </c>
      <c r="E9421" s="367" t="s">
        <v>8327</v>
      </c>
      <c r="F9421" s="367" t="s">
        <v>8447</v>
      </c>
      <c r="G9421" s="367" t="s">
        <v>25570</v>
      </c>
    </row>
    <row r="9422" spans="1:7" ht="22.5">
      <c r="A9422" s="366" t="str">
        <f t="shared" si="147"/>
        <v>SINAPI 96742</v>
      </c>
      <c r="B9422" s="367" t="s">
        <v>8324</v>
      </c>
      <c r="C9422" s="367" t="s">
        <v>30594</v>
      </c>
      <c r="D9422" s="368" t="s">
        <v>30595</v>
      </c>
      <c r="E9422" s="367" t="s">
        <v>8327</v>
      </c>
      <c r="F9422" s="367" t="s">
        <v>30596</v>
      </c>
      <c r="G9422" s="367" t="s">
        <v>12724</v>
      </c>
    </row>
    <row r="9423" spans="1:7" ht="22.5">
      <c r="A9423" s="366" t="str">
        <f t="shared" si="147"/>
        <v>SINAPI 96743</v>
      </c>
      <c r="B9423" s="367" t="s">
        <v>8324</v>
      </c>
      <c r="C9423" s="367" t="s">
        <v>30597</v>
      </c>
      <c r="D9423" s="368" t="s">
        <v>30598</v>
      </c>
      <c r="E9423" s="367" t="s">
        <v>8327</v>
      </c>
      <c r="F9423" s="367" t="s">
        <v>10815</v>
      </c>
      <c r="G9423" s="367" t="s">
        <v>30599</v>
      </c>
    </row>
    <row r="9424" spans="1:7" ht="22.5">
      <c r="A9424" s="366" t="str">
        <f t="shared" si="147"/>
        <v>SINAPI 96744</v>
      </c>
      <c r="B9424" s="367" t="s">
        <v>8324</v>
      </c>
      <c r="C9424" s="367" t="s">
        <v>30600</v>
      </c>
      <c r="D9424" s="368" t="s">
        <v>30601</v>
      </c>
      <c r="E9424" s="367" t="s">
        <v>8327</v>
      </c>
      <c r="F9424" s="367" t="s">
        <v>30602</v>
      </c>
      <c r="G9424" s="367" t="s">
        <v>9669</v>
      </c>
    </row>
    <row r="9425" spans="1:7" ht="22.5">
      <c r="A9425" s="366" t="str">
        <f t="shared" si="147"/>
        <v>SINAPI 96745</v>
      </c>
      <c r="B9425" s="367" t="s">
        <v>8324</v>
      </c>
      <c r="C9425" s="367" t="s">
        <v>30603</v>
      </c>
      <c r="D9425" s="368" t="s">
        <v>30604</v>
      </c>
      <c r="E9425" s="367" t="s">
        <v>8327</v>
      </c>
      <c r="F9425" s="367" t="s">
        <v>22718</v>
      </c>
      <c r="G9425" s="367" t="s">
        <v>30605</v>
      </c>
    </row>
    <row r="9426" spans="1:7" ht="22.5">
      <c r="A9426" s="366" t="str">
        <f t="shared" si="147"/>
        <v>SINAPI 96746</v>
      </c>
      <c r="B9426" s="367" t="s">
        <v>8324</v>
      </c>
      <c r="C9426" s="367" t="s">
        <v>30606</v>
      </c>
      <c r="D9426" s="368" t="s">
        <v>30607</v>
      </c>
      <c r="E9426" s="367" t="s">
        <v>8327</v>
      </c>
      <c r="F9426" s="367" t="s">
        <v>30608</v>
      </c>
      <c r="G9426" s="367" t="s">
        <v>29790</v>
      </c>
    </row>
    <row r="9427" spans="1:7" ht="22.5">
      <c r="A9427" s="366" t="str">
        <f t="shared" si="147"/>
        <v>SINAPI 96747</v>
      </c>
      <c r="B9427" s="367" t="s">
        <v>8324</v>
      </c>
      <c r="C9427" s="367" t="s">
        <v>30609</v>
      </c>
      <c r="D9427" s="368" t="s">
        <v>30610</v>
      </c>
      <c r="E9427" s="367" t="s">
        <v>8327</v>
      </c>
      <c r="F9427" s="367" t="s">
        <v>10740</v>
      </c>
      <c r="G9427" s="367" t="s">
        <v>24613</v>
      </c>
    </row>
    <row r="9428" spans="1:7" ht="22.5">
      <c r="A9428" s="366" t="str">
        <f t="shared" si="147"/>
        <v>SINAPI 96748</v>
      </c>
      <c r="B9428" s="367" t="s">
        <v>8324</v>
      </c>
      <c r="C9428" s="367" t="s">
        <v>30611</v>
      </c>
      <c r="D9428" s="368" t="s">
        <v>30612</v>
      </c>
      <c r="E9428" s="367" t="s">
        <v>8327</v>
      </c>
      <c r="F9428" s="367" t="s">
        <v>10754</v>
      </c>
      <c r="G9428" s="367" t="s">
        <v>24607</v>
      </c>
    </row>
    <row r="9429" spans="1:7" ht="22.5">
      <c r="A9429" s="366" t="str">
        <f t="shared" si="147"/>
        <v>SINAPI 96749</v>
      </c>
      <c r="B9429" s="367" t="s">
        <v>8324</v>
      </c>
      <c r="C9429" s="367" t="s">
        <v>30613</v>
      </c>
      <c r="D9429" s="368" t="s">
        <v>30614</v>
      </c>
      <c r="E9429" s="367" t="s">
        <v>8327</v>
      </c>
      <c r="F9429" s="367" t="s">
        <v>11065</v>
      </c>
      <c r="G9429" s="367" t="s">
        <v>10959</v>
      </c>
    </row>
    <row r="9430" spans="1:7" ht="22.5">
      <c r="A9430" s="366" t="str">
        <f t="shared" si="147"/>
        <v>SINAPI 96750</v>
      </c>
      <c r="B9430" s="367" t="s">
        <v>8324</v>
      </c>
      <c r="C9430" s="367" t="s">
        <v>30615</v>
      </c>
      <c r="D9430" s="368" t="s">
        <v>30616</v>
      </c>
      <c r="E9430" s="367" t="s">
        <v>8327</v>
      </c>
      <c r="F9430" s="367" t="s">
        <v>30617</v>
      </c>
      <c r="G9430" s="367" t="s">
        <v>20082</v>
      </c>
    </row>
    <row r="9431" spans="1:7" ht="22.5">
      <c r="A9431" s="366" t="str">
        <f t="shared" si="147"/>
        <v>SINAPI 96751</v>
      </c>
      <c r="B9431" s="367" t="s">
        <v>8324</v>
      </c>
      <c r="C9431" s="367" t="s">
        <v>30618</v>
      </c>
      <c r="D9431" s="368" t="s">
        <v>30619</v>
      </c>
      <c r="E9431" s="367" t="s">
        <v>8327</v>
      </c>
      <c r="F9431" s="367" t="s">
        <v>30620</v>
      </c>
      <c r="G9431" s="367" t="s">
        <v>27644</v>
      </c>
    </row>
    <row r="9432" spans="1:7" ht="22.5">
      <c r="A9432" s="366" t="str">
        <f t="shared" si="147"/>
        <v>SINAPI 96752</v>
      </c>
      <c r="B9432" s="367" t="s">
        <v>8324</v>
      </c>
      <c r="C9432" s="367" t="s">
        <v>30621</v>
      </c>
      <c r="D9432" s="368" t="s">
        <v>30622</v>
      </c>
      <c r="E9432" s="367" t="s">
        <v>8327</v>
      </c>
      <c r="F9432" s="367" t="s">
        <v>13304</v>
      </c>
      <c r="G9432" s="367" t="s">
        <v>30623</v>
      </c>
    </row>
    <row r="9433" spans="1:7" ht="22.5">
      <c r="A9433" s="366" t="str">
        <f t="shared" si="147"/>
        <v>SINAPI 96753</v>
      </c>
      <c r="B9433" s="367" t="s">
        <v>8324</v>
      </c>
      <c r="C9433" s="367" t="s">
        <v>30624</v>
      </c>
      <c r="D9433" s="368" t="s">
        <v>30625</v>
      </c>
      <c r="E9433" s="367" t="s">
        <v>8327</v>
      </c>
      <c r="F9433" s="367" t="s">
        <v>30626</v>
      </c>
      <c r="G9433" s="367" t="s">
        <v>30627</v>
      </c>
    </row>
    <row r="9434" spans="1:7" ht="22.5">
      <c r="A9434" s="366" t="str">
        <f t="shared" si="147"/>
        <v>SINAPI 96754</v>
      </c>
      <c r="B9434" s="367" t="s">
        <v>8324</v>
      </c>
      <c r="C9434" s="367" t="s">
        <v>30628</v>
      </c>
      <c r="D9434" s="368" t="s">
        <v>30629</v>
      </c>
      <c r="E9434" s="367" t="s">
        <v>8327</v>
      </c>
      <c r="F9434" s="367" t="s">
        <v>30630</v>
      </c>
      <c r="G9434" s="367" t="s">
        <v>30631</v>
      </c>
    </row>
    <row r="9435" spans="1:7" ht="22.5">
      <c r="A9435" s="366" t="str">
        <f t="shared" si="147"/>
        <v>SINAPI 96755</v>
      </c>
      <c r="B9435" s="367" t="s">
        <v>8324</v>
      </c>
      <c r="C9435" s="367" t="s">
        <v>30632</v>
      </c>
      <c r="D9435" s="368" t="s">
        <v>30633</v>
      </c>
      <c r="E9435" s="367" t="s">
        <v>8327</v>
      </c>
      <c r="F9435" s="367" t="s">
        <v>30634</v>
      </c>
      <c r="G9435" s="367" t="s">
        <v>30635</v>
      </c>
    </row>
    <row r="9436" spans="1:7" ht="22.5">
      <c r="A9436" s="366" t="str">
        <f t="shared" si="147"/>
        <v>SINAPI 96756</v>
      </c>
      <c r="B9436" s="367" t="s">
        <v>8324</v>
      </c>
      <c r="C9436" s="367" t="s">
        <v>30636</v>
      </c>
      <c r="D9436" s="368" t="s">
        <v>30637</v>
      </c>
      <c r="E9436" s="367" t="s">
        <v>8327</v>
      </c>
      <c r="F9436" s="367" t="s">
        <v>22799</v>
      </c>
      <c r="G9436" s="367" t="s">
        <v>12549</v>
      </c>
    </row>
    <row r="9437" spans="1:7" ht="22.5">
      <c r="A9437" s="366" t="str">
        <f t="shared" si="147"/>
        <v>SINAPI 96757</v>
      </c>
      <c r="B9437" s="367" t="s">
        <v>8324</v>
      </c>
      <c r="C9437" s="367" t="s">
        <v>30638</v>
      </c>
      <c r="D9437" s="368" t="s">
        <v>30639</v>
      </c>
      <c r="E9437" s="367" t="s">
        <v>8327</v>
      </c>
      <c r="F9437" s="367" t="s">
        <v>16273</v>
      </c>
      <c r="G9437" s="367" t="s">
        <v>9787</v>
      </c>
    </row>
    <row r="9438" spans="1:7" ht="22.5">
      <c r="A9438" s="366" t="str">
        <f t="shared" si="147"/>
        <v>SINAPI 96758</v>
      </c>
      <c r="B9438" s="367" t="s">
        <v>8324</v>
      </c>
      <c r="C9438" s="367" t="s">
        <v>30640</v>
      </c>
      <c r="D9438" s="368" t="s">
        <v>30641</v>
      </c>
      <c r="E9438" s="367" t="s">
        <v>8327</v>
      </c>
      <c r="F9438" s="367" t="s">
        <v>13879</v>
      </c>
      <c r="G9438" s="367" t="s">
        <v>8915</v>
      </c>
    </row>
    <row r="9439" spans="1:7" ht="22.5">
      <c r="A9439" s="366" t="str">
        <f t="shared" si="147"/>
        <v>SINAPI 96759</v>
      </c>
      <c r="B9439" s="367" t="s">
        <v>8324</v>
      </c>
      <c r="C9439" s="367" t="s">
        <v>30642</v>
      </c>
      <c r="D9439" s="368" t="s">
        <v>30643</v>
      </c>
      <c r="E9439" s="367" t="s">
        <v>8327</v>
      </c>
      <c r="F9439" s="367" t="s">
        <v>30644</v>
      </c>
      <c r="G9439" s="367" t="s">
        <v>10822</v>
      </c>
    </row>
    <row r="9440" spans="1:7" ht="22.5">
      <c r="A9440" s="366" t="str">
        <f t="shared" si="147"/>
        <v>SINAPI 96760</v>
      </c>
      <c r="B9440" s="367" t="s">
        <v>8324</v>
      </c>
      <c r="C9440" s="367" t="s">
        <v>30645</v>
      </c>
      <c r="D9440" s="368" t="s">
        <v>30646</v>
      </c>
      <c r="E9440" s="367" t="s">
        <v>8327</v>
      </c>
      <c r="F9440" s="367" t="s">
        <v>30647</v>
      </c>
      <c r="G9440" s="367" t="s">
        <v>15771</v>
      </c>
    </row>
    <row r="9441" spans="1:7" ht="22.5">
      <c r="A9441" s="366" t="str">
        <f t="shared" si="147"/>
        <v>SINAPI 96761</v>
      </c>
      <c r="B9441" s="367" t="s">
        <v>8324</v>
      </c>
      <c r="C9441" s="367" t="s">
        <v>30648</v>
      </c>
      <c r="D9441" s="368" t="s">
        <v>30649</v>
      </c>
      <c r="E9441" s="367" t="s">
        <v>8327</v>
      </c>
      <c r="F9441" s="367" t="s">
        <v>10856</v>
      </c>
      <c r="G9441" s="367" t="s">
        <v>30650</v>
      </c>
    </row>
    <row r="9442" spans="1:7" ht="22.5">
      <c r="A9442" s="366" t="str">
        <f t="shared" si="147"/>
        <v>SINAPI 96762</v>
      </c>
      <c r="B9442" s="367" t="s">
        <v>8324</v>
      </c>
      <c r="C9442" s="367" t="s">
        <v>30651</v>
      </c>
      <c r="D9442" s="368" t="s">
        <v>30652</v>
      </c>
      <c r="E9442" s="367" t="s">
        <v>8327</v>
      </c>
      <c r="F9442" s="367" t="s">
        <v>30653</v>
      </c>
      <c r="G9442" s="367" t="s">
        <v>30654</v>
      </c>
    </row>
    <row r="9443" spans="1:7" ht="22.5">
      <c r="A9443" s="366" t="str">
        <f t="shared" si="147"/>
        <v>SINAPI 96763</v>
      </c>
      <c r="B9443" s="367" t="s">
        <v>8324</v>
      </c>
      <c r="C9443" s="367" t="s">
        <v>30655</v>
      </c>
      <c r="D9443" s="368" t="s">
        <v>30656</v>
      </c>
      <c r="E9443" s="367" t="s">
        <v>8327</v>
      </c>
      <c r="F9443" s="367" t="s">
        <v>30657</v>
      </c>
      <c r="G9443" s="367" t="s">
        <v>30658</v>
      </c>
    </row>
    <row r="9444" spans="1:7" ht="22.5">
      <c r="A9444" s="366" t="str">
        <f t="shared" si="147"/>
        <v>SINAPI 96764</v>
      </c>
      <c r="B9444" s="367" t="s">
        <v>8324</v>
      </c>
      <c r="C9444" s="367" t="s">
        <v>30659</v>
      </c>
      <c r="D9444" s="368" t="s">
        <v>30660</v>
      </c>
      <c r="E9444" s="367" t="s">
        <v>8327</v>
      </c>
      <c r="F9444" s="367" t="s">
        <v>30661</v>
      </c>
      <c r="G9444" s="367" t="s">
        <v>30662</v>
      </c>
    </row>
    <row r="9445" spans="1:7" ht="22.5">
      <c r="A9445" s="366" t="str">
        <f t="shared" si="147"/>
        <v>SINAPI 96802</v>
      </c>
      <c r="B9445" s="367" t="s">
        <v>8324</v>
      </c>
      <c r="C9445" s="367" t="s">
        <v>30663</v>
      </c>
      <c r="D9445" s="368" t="s">
        <v>30664</v>
      </c>
      <c r="E9445" s="367" t="s">
        <v>8327</v>
      </c>
      <c r="F9445" s="367" t="s">
        <v>30665</v>
      </c>
      <c r="G9445" s="367" t="s">
        <v>30666</v>
      </c>
    </row>
    <row r="9446" spans="1:7" ht="22.5">
      <c r="A9446" s="366" t="str">
        <f t="shared" si="147"/>
        <v>SINAPI 96803</v>
      </c>
      <c r="B9446" s="367" t="s">
        <v>8324</v>
      </c>
      <c r="C9446" s="367" t="s">
        <v>30667</v>
      </c>
      <c r="D9446" s="368" t="s">
        <v>30668</v>
      </c>
      <c r="E9446" s="367" t="s">
        <v>8327</v>
      </c>
      <c r="F9446" s="367" t="s">
        <v>30669</v>
      </c>
      <c r="G9446" s="367" t="s">
        <v>30670</v>
      </c>
    </row>
    <row r="9447" spans="1:7" ht="22.5">
      <c r="A9447" s="366" t="str">
        <f t="shared" si="147"/>
        <v>SINAPI 96804</v>
      </c>
      <c r="B9447" s="367" t="s">
        <v>8324</v>
      </c>
      <c r="C9447" s="367" t="s">
        <v>30671</v>
      </c>
      <c r="D9447" s="368" t="s">
        <v>30672</v>
      </c>
      <c r="E9447" s="367" t="s">
        <v>8327</v>
      </c>
      <c r="F9447" s="367" t="s">
        <v>30673</v>
      </c>
      <c r="G9447" s="367" t="s">
        <v>30674</v>
      </c>
    </row>
    <row r="9448" spans="1:7" ht="22.5">
      <c r="A9448" s="366" t="str">
        <f t="shared" si="147"/>
        <v>SINAPI 96805</v>
      </c>
      <c r="B9448" s="367" t="s">
        <v>8324</v>
      </c>
      <c r="C9448" s="367" t="s">
        <v>30675</v>
      </c>
      <c r="D9448" s="368" t="s">
        <v>30676</v>
      </c>
      <c r="E9448" s="367" t="s">
        <v>8327</v>
      </c>
      <c r="F9448" s="367" t="s">
        <v>30677</v>
      </c>
      <c r="G9448" s="367" t="s">
        <v>30678</v>
      </c>
    </row>
    <row r="9449" spans="1:7" ht="22.5">
      <c r="A9449" s="366" t="str">
        <f t="shared" si="147"/>
        <v>SINAPI 96806</v>
      </c>
      <c r="B9449" s="367" t="s">
        <v>8324</v>
      </c>
      <c r="C9449" s="367" t="s">
        <v>30679</v>
      </c>
      <c r="D9449" s="368" t="s">
        <v>30680</v>
      </c>
      <c r="E9449" s="367" t="s">
        <v>8327</v>
      </c>
      <c r="F9449" s="367" t="s">
        <v>30681</v>
      </c>
      <c r="G9449" s="367" t="s">
        <v>30682</v>
      </c>
    </row>
    <row r="9450" spans="1:7" ht="22.5">
      <c r="A9450" s="366" t="str">
        <f t="shared" si="147"/>
        <v>SINAPI 96807</v>
      </c>
      <c r="B9450" s="367" t="s">
        <v>8324</v>
      </c>
      <c r="C9450" s="367" t="s">
        <v>30683</v>
      </c>
      <c r="D9450" s="368" t="s">
        <v>30684</v>
      </c>
      <c r="E9450" s="367" t="s">
        <v>8327</v>
      </c>
      <c r="F9450" s="367" t="s">
        <v>30685</v>
      </c>
      <c r="G9450" s="367" t="s">
        <v>30686</v>
      </c>
    </row>
    <row r="9451" spans="1:7" ht="22.5">
      <c r="A9451" s="366" t="str">
        <f t="shared" si="147"/>
        <v>SINAPI 96808</v>
      </c>
      <c r="B9451" s="367" t="s">
        <v>8324</v>
      </c>
      <c r="C9451" s="367" t="s">
        <v>30687</v>
      </c>
      <c r="D9451" s="368" t="s">
        <v>30688</v>
      </c>
      <c r="E9451" s="367" t="s">
        <v>8327</v>
      </c>
      <c r="F9451" s="367" t="s">
        <v>10216</v>
      </c>
      <c r="G9451" s="367" t="s">
        <v>20185</v>
      </c>
    </row>
    <row r="9452" spans="1:7" ht="22.5">
      <c r="A9452" s="366" t="str">
        <f t="shared" si="147"/>
        <v>SINAPI 96809</v>
      </c>
      <c r="B9452" s="367" t="s">
        <v>8324</v>
      </c>
      <c r="C9452" s="367" t="s">
        <v>30689</v>
      </c>
      <c r="D9452" s="368" t="s">
        <v>30690</v>
      </c>
      <c r="E9452" s="367" t="s">
        <v>8327</v>
      </c>
      <c r="F9452" s="367" t="s">
        <v>14000</v>
      </c>
      <c r="G9452" s="367" t="s">
        <v>11058</v>
      </c>
    </row>
    <row r="9453" spans="1:7" ht="22.5">
      <c r="A9453" s="366" t="str">
        <f t="shared" si="147"/>
        <v>SINAPI 96810</v>
      </c>
      <c r="B9453" s="367" t="s">
        <v>8324</v>
      </c>
      <c r="C9453" s="367" t="s">
        <v>30691</v>
      </c>
      <c r="D9453" s="368" t="s">
        <v>30692</v>
      </c>
      <c r="E9453" s="367" t="s">
        <v>8327</v>
      </c>
      <c r="F9453" s="367" t="s">
        <v>30693</v>
      </c>
      <c r="G9453" s="367" t="s">
        <v>30694</v>
      </c>
    </row>
    <row r="9454" spans="1:7" ht="22.5">
      <c r="A9454" s="366" t="str">
        <f t="shared" si="147"/>
        <v>SINAPI 96811</v>
      </c>
      <c r="B9454" s="367" t="s">
        <v>8324</v>
      </c>
      <c r="C9454" s="367" t="s">
        <v>30695</v>
      </c>
      <c r="D9454" s="368" t="s">
        <v>30696</v>
      </c>
      <c r="E9454" s="367" t="s">
        <v>8327</v>
      </c>
      <c r="F9454" s="367" t="s">
        <v>8451</v>
      </c>
      <c r="G9454" s="367" t="s">
        <v>12185</v>
      </c>
    </row>
    <row r="9455" spans="1:7" ht="22.5">
      <c r="A9455" s="366" t="str">
        <f t="shared" si="147"/>
        <v>SINAPI 96812</v>
      </c>
      <c r="B9455" s="367" t="s">
        <v>8324</v>
      </c>
      <c r="C9455" s="367" t="s">
        <v>30697</v>
      </c>
      <c r="D9455" s="368" t="s">
        <v>30698</v>
      </c>
      <c r="E9455" s="367" t="s">
        <v>8327</v>
      </c>
      <c r="F9455" s="367" t="s">
        <v>28932</v>
      </c>
      <c r="G9455" s="367" t="s">
        <v>8908</v>
      </c>
    </row>
    <row r="9456" spans="1:7" ht="22.5">
      <c r="A9456" s="366" t="str">
        <f t="shared" si="147"/>
        <v>SINAPI 96813</v>
      </c>
      <c r="B9456" s="367" t="s">
        <v>8324</v>
      </c>
      <c r="C9456" s="367" t="s">
        <v>30699</v>
      </c>
      <c r="D9456" s="368" t="s">
        <v>30700</v>
      </c>
      <c r="E9456" s="367" t="s">
        <v>8327</v>
      </c>
      <c r="F9456" s="367" t="s">
        <v>9936</v>
      </c>
      <c r="G9456" s="367" t="s">
        <v>26332</v>
      </c>
    </row>
    <row r="9457" spans="1:7" ht="22.5">
      <c r="A9457" s="366" t="str">
        <f t="shared" si="147"/>
        <v>SINAPI 96814</v>
      </c>
      <c r="B9457" s="367" t="s">
        <v>8324</v>
      </c>
      <c r="C9457" s="367" t="s">
        <v>30701</v>
      </c>
      <c r="D9457" s="368" t="s">
        <v>30702</v>
      </c>
      <c r="E9457" s="367" t="s">
        <v>8327</v>
      </c>
      <c r="F9457" s="367" t="s">
        <v>10197</v>
      </c>
      <c r="G9457" s="367" t="s">
        <v>17916</v>
      </c>
    </row>
    <row r="9458" spans="1:7" ht="22.5">
      <c r="A9458" s="366" t="str">
        <f t="shared" si="147"/>
        <v>SINAPI 96815</v>
      </c>
      <c r="B9458" s="367" t="s">
        <v>8324</v>
      </c>
      <c r="C9458" s="367" t="s">
        <v>30703</v>
      </c>
      <c r="D9458" s="368" t="s">
        <v>30704</v>
      </c>
      <c r="E9458" s="367" t="s">
        <v>8327</v>
      </c>
      <c r="F9458" s="367" t="s">
        <v>30705</v>
      </c>
      <c r="G9458" s="367" t="s">
        <v>30706</v>
      </c>
    </row>
    <row r="9459" spans="1:7" ht="22.5">
      <c r="A9459" s="366" t="str">
        <f t="shared" si="147"/>
        <v>SINAPI 96816</v>
      </c>
      <c r="B9459" s="367" t="s">
        <v>8324</v>
      </c>
      <c r="C9459" s="367" t="s">
        <v>30707</v>
      </c>
      <c r="D9459" s="368" t="s">
        <v>30708</v>
      </c>
      <c r="E9459" s="367" t="s">
        <v>8327</v>
      </c>
      <c r="F9459" s="367" t="s">
        <v>29059</v>
      </c>
      <c r="G9459" s="367" t="s">
        <v>12602</v>
      </c>
    </row>
    <row r="9460" spans="1:7" ht="22.5">
      <c r="A9460" s="366" t="str">
        <f t="shared" si="147"/>
        <v>SINAPI 96817</v>
      </c>
      <c r="B9460" s="367" t="s">
        <v>8324</v>
      </c>
      <c r="C9460" s="367" t="s">
        <v>30709</v>
      </c>
      <c r="D9460" s="368" t="s">
        <v>30710</v>
      </c>
      <c r="E9460" s="367" t="s">
        <v>8327</v>
      </c>
      <c r="F9460" s="367" t="s">
        <v>27768</v>
      </c>
      <c r="G9460" s="367" t="s">
        <v>11087</v>
      </c>
    </row>
    <row r="9461" spans="1:7" ht="22.5">
      <c r="A9461" s="366" t="str">
        <f t="shared" si="147"/>
        <v>SINAPI 96818</v>
      </c>
      <c r="B9461" s="367" t="s">
        <v>8324</v>
      </c>
      <c r="C9461" s="367" t="s">
        <v>30711</v>
      </c>
      <c r="D9461" s="368" t="s">
        <v>30712</v>
      </c>
      <c r="E9461" s="367" t="s">
        <v>8327</v>
      </c>
      <c r="F9461" s="367" t="s">
        <v>11311</v>
      </c>
      <c r="G9461" s="367" t="s">
        <v>30713</v>
      </c>
    </row>
    <row r="9462" spans="1:7" ht="22.5">
      <c r="A9462" s="366" t="str">
        <f t="shared" si="147"/>
        <v>SINAPI 96819</v>
      </c>
      <c r="B9462" s="367" t="s">
        <v>8324</v>
      </c>
      <c r="C9462" s="367" t="s">
        <v>30714</v>
      </c>
      <c r="D9462" s="368" t="s">
        <v>30715</v>
      </c>
      <c r="E9462" s="367" t="s">
        <v>8327</v>
      </c>
      <c r="F9462" s="367" t="s">
        <v>11311</v>
      </c>
      <c r="G9462" s="367" t="s">
        <v>30713</v>
      </c>
    </row>
    <row r="9463" spans="1:7" ht="22.5">
      <c r="A9463" s="366" t="str">
        <f t="shared" si="147"/>
        <v>SINAPI 96820</v>
      </c>
      <c r="B9463" s="367" t="s">
        <v>8324</v>
      </c>
      <c r="C9463" s="367" t="s">
        <v>30716</v>
      </c>
      <c r="D9463" s="368" t="s">
        <v>30717</v>
      </c>
      <c r="E9463" s="367" t="s">
        <v>8327</v>
      </c>
      <c r="F9463" s="367" t="s">
        <v>28113</v>
      </c>
      <c r="G9463" s="367" t="s">
        <v>30718</v>
      </c>
    </row>
    <row r="9464" spans="1:7" ht="22.5">
      <c r="A9464" s="366" t="str">
        <f t="shared" si="147"/>
        <v>SINAPI 96821</v>
      </c>
      <c r="B9464" s="367" t="s">
        <v>8324</v>
      </c>
      <c r="C9464" s="367" t="s">
        <v>30719</v>
      </c>
      <c r="D9464" s="368" t="s">
        <v>30720</v>
      </c>
      <c r="E9464" s="367" t="s">
        <v>8327</v>
      </c>
      <c r="F9464" s="367" t="s">
        <v>30721</v>
      </c>
      <c r="G9464" s="367" t="s">
        <v>11717</v>
      </c>
    </row>
    <row r="9465" spans="1:7" ht="22.5">
      <c r="A9465" s="366" t="str">
        <f t="shared" si="147"/>
        <v>SINAPI 96822</v>
      </c>
      <c r="B9465" s="367" t="s">
        <v>8324</v>
      </c>
      <c r="C9465" s="367" t="s">
        <v>30722</v>
      </c>
      <c r="D9465" s="368" t="s">
        <v>30723</v>
      </c>
      <c r="E9465" s="367" t="s">
        <v>8327</v>
      </c>
      <c r="F9465" s="367" t="s">
        <v>30724</v>
      </c>
      <c r="G9465" s="367" t="s">
        <v>30725</v>
      </c>
    </row>
    <row r="9466" spans="1:7" ht="22.5">
      <c r="A9466" s="366" t="str">
        <f t="shared" si="147"/>
        <v>SINAPI 96823</v>
      </c>
      <c r="B9466" s="367" t="s">
        <v>8324</v>
      </c>
      <c r="C9466" s="367" t="s">
        <v>30726</v>
      </c>
      <c r="D9466" s="368" t="s">
        <v>30727</v>
      </c>
      <c r="E9466" s="367" t="s">
        <v>8327</v>
      </c>
      <c r="F9466" s="367" t="s">
        <v>30728</v>
      </c>
      <c r="G9466" s="367" t="s">
        <v>16099</v>
      </c>
    </row>
    <row r="9467" spans="1:7" ht="22.5">
      <c r="A9467" s="366" t="str">
        <f t="shared" si="147"/>
        <v>SINAPI 96824</v>
      </c>
      <c r="B9467" s="367" t="s">
        <v>8324</v>
      </c>
      <c r="C9467" s="367" t="s">
        <v>30729</v>
      </c>
      <c r="D9467" s="368" t="s">
        <v>30730</v>
      </c>
      <c r="E9467" s="367" t="s">
        <v>8327</v>
      </c>
      <c r="F9467" s="367" t="s">
        <v>11091</v>
      </c>
      <c r="G9467" s="367" t="s">
        <v>9205</v>
      </c>
    </row>
    <row r="9468" spans="1:7" ht="22.5">
      <c r="A9468" s="366" t="str">
        <f t="shared" si="147"/>
        <v>SINAPI 96825</v>
      </c>
      <c r="B9468" s="367" t="s">
        <v>8324</v>
      </c>
      <c r="C9468" s="367" t="s">
        <v>30731</v>
      </c>
      <c r="D9468" s="368" t="s">
        <v>30732</v>
      </c>
      <c r="E9468" s="367" t="s">
        <v>8327</v>
      </c>
      <c r="F9468" s="367" t="s">
        <v>17857</v>
      </c>
      <c r="G9468" s="367" t="s">
        <v>12319</v>
      </c>
    </row>
    <row r="9469" spans="1:7" ht="22.5">
      <c r="A9469" s="366" t="str">
        <f t="shared" si="147"/>
        <v>SINAPI 96826</v>
      </c>
      <c r="B9469" s="367" t="s">
        <v>8324</v>
      </c>
      <c r="C9469" s="367" t="s">
        <v>30733</v>
      </c>
      <c r="D9469" s="368" t="s">
        <v>30734</v>
      </c>
      <c r="E9469" s="367" t="s">
        <v>8327</v>
      </c>
      <c r="F9469" s="367" t="s">
        <v>27330</v>
      </c>
      <c r="G9469" s="367" t="s">
        <v>30735</v>
      </c>
    </row>
    <row r="9470" spans="1:7" ht="22.5">
      <c r="A9470" s="366" t="str">
        <f t="shared" si="147"/>
        <v>SINAPI 96827</v>
      </c>
      <c r="B9470" s="367" t="s">
        <v>8324</v>
      </c>
      <c r="C9470" s="367" t="s">
        <v>30736</v>
      </c>
      <c r="D9470" s="368" t="s">
        <v>30737</v>
      </c>
      <c r="E9470" s="367" t="s">
        <v>8327</v>
      </c>
      <c r="F9470" s="367" t="s">
        <v>18616</v>
      </c>
      <c r="G9470" s="367" t="s">
        <v>27440</v>
      </c>
    </row>
    <row r="9471" spans="1:7" ht="22.5">
      <c r="A9471" s="366" t="str">
        <f t="shared" si="147"/>
        <v>SINAPI 96828</v>
      </c>
      <c r="B9471" s="367" t="s">
        <v>8324</v>
      </c>
      <c r="C9471" s="367" t="s">
        <v>30738</v>
      </c>
      <c r="D9471" s="368" t="s">
        <v>30739</v>
      </c>
      <c r="E9471" s="367" t="s">
        <v>8327</v>
      </c>
      <c r="F9471" s="367" t="s">
        <v>12600</v>
      </c>
      <c r="G9471" s="367" t="s">
        <v>14630</v>
      </c>
    </row>
    <row r="9472" spans="1:7" ht="22.5">
      <c r="A9472" s="366" t="str">
        <f t="shared" si="147"/>
        <v>SINAPI 96829</v>
      </c>
      <c r="B9472" s="367" t="s">
        <v>8324</v>
      </c>
      <c r="C9472" s="367" t="s">
        <v>30740</v>
      </c>
      <c r="D9472" s="368" t="s">
        <v>30741</v>
      </c>
      <c r="E9472" s="367" t="s">
        <v>8327</v>
      </c>
      <c r="F9472" s="367" t="s">
        <v>16371</v>
      </c>
      <c r="G9472" s="367" t="s">
        <v>16424</v>
      </c>
    </row>
    <row r="9473" spans="1:7" ht="22.5">
      <c r="A9473" s="366" t="str">
        <f t="shared" si="147"/>
        <v>SINAPI 96830</v>
      </c>
      <c r="B9473" s="367" t="s">
        <v>8324</v>
      </c>
      <c r="C9473" s="367" t="s">
        <v>30742</v>
      </c>
      <c r="D9473" s="368" t="s">
        <v>30743</v>
      </c>
      <c r="E9473" s="367" t="s">
        <v>8327</v>
      </c>
      <c r="F9473" s="367" t="s">
        <v>11784</v>
      </c>
      <c r="G9473" s="367" t="s">
        <v>11472</v>
      </c>
    </row>
    <row r="9474" spans="1:7" ht="22.5">
      <c r="A9474" s="366" t="str">
        <f t="shared" si="147"/>
        <v>SINAPI 96831</v>
      </c>
      <c r="B9474" s="367" t="s">
        <v>8324</v>
      </c>
      <c r="C9474" s="367" t="s">
        <v>30744</v>
      </c>
      <c r="D9474" s="368" t="s">
        <v>30745</v>
      </c>
      <c r="E9474" s="367" t="s">
        <v>8327</v>
      </c>
      <c r="F9474" s="367" t="s">
        <v>30713</v>
      </c>
      <c r="G9474" s="367" t="s">
        <v>14320</v>
      </c>
    </row>
    <row r="9475" spans="1:7" ht="22.5">
      <c r="A9475" s="366" t="str">
        <f t="shared" si="147"/>
        <v>SINAPI 96832</v>
      </c>
      <c r="B9475" s="367" t="s">
        <v>8324</v>
      </c>
      <c r="C9475" s="367" t="s">
        <v>30746</v>
      </c>
      <c r="D9475" s="368" t="s">
        <v>30747</v>
      </c>
      <c r="E9475" s="367" t="s">
        <v>8327</v>
      </c>
      <c r="F9475" s="367" t="s">
        <v>30748</v>
      </c>
      <c r="G9475" s="367" t="s">
        <v>26964</v>
      </c>
    </row>
    <row r="9476" spans="1:7" ht="22.5">
      <c r="A9476" s="366" t="str">
        <f t="shared" si="147"/>
        <v>SINAPI 96833</v>
      </c>
      <c r="B9476" s="367" t="s">
        <v>8324</v>
      </c>
      <c r="C9476" s="367" t="s">
        <v>30749</v>
      </c>
      <c r="D9476" s="368" t="s">
        <v>30750</v>
      </c>
      <c r="E9476" s="367" t="s">
        <v>8327</v>
      </c>
      <c r="F9476" s="367" t="s">
        <v>27957</v>
      </c>
      <c r="G9476" s="367" t="s">
        <v>16979</v>
      </c>
    </row>
    <row r="9477" spans="1:7" ht="22.5">
      <c r="A9477" s="366" t="str">
        <f t="shared" si="147"/>
        <v>SINAPI 96834</v>
      </c>
      <c r="B9477" s="367" t="s">
        <v>8324</v>
      </c>
      <c r="C9477" s="367" t="s">
        <v>30751</v>
      </c>
      <c r="D9477" s="368" t="s">
        <v>30752</v>
      </c>
      <c r="E9477" s="367" t="s">
        <v>8327</v>
      </c>
      <c r="F9477" s="367" t="s">
        <v>30753</v>
      </c>
      <c r="G9477" s="367" t="s">
        <v>20040</v>
      </c>
    </row>
    <row r="9478" spans="1:7" ht="22.5">
      <c r="A9478" s="366" t="str">
        <f t="shared" si="147"/>
        <v>SINAPI 96835</v>
      </c>
      <c r="B9478" s="367" t="s">
        <v>8324</v>
      </c>
      <c r="C9478" s="367" t="s">
        <v>30754</v>
      </c>
      <c r="D9478" s="368" t="s">
        <v>30755</v>
      </c>
      <c r="E9478" s="367" t="s">
        <v>8327</v>
      </c>
      <c r="F9478" s="367" t="s">
        <v>24411</v>
      </c>
      <c r="G9478" s="367" t="s">
        <v>27338</v>
      </c>
    </row>
    <row r="9479" spans="1:7" ht="22.5">
      <c r="A9479" s="366" t="str">
        <f t="shared" ref="A9479:A9542" si="148">CONCATENAR</f>
        <v>SINAPI 96836</v>
      </c>
      <c r="B9479" s="367" t="s">
        <v>8324</v>
      </c>
      <c r="C9479" s="367" t="s">
        <v>30756</v>
      </c>
      <c r="D9479" s="368" t="s">
        <v>30757</v>
      </c>
      <c r="E9479" s="367" t="s">
        <v>8327</v>
      </c>
      <c r="F9479" s="367" t="s">
        <v>9895</v>
      </c>
      <c r="G9479" s="367" t="s">
        <v>30758</v>
      </c>
    </row>
    <row r="9480" spans="1:7" ht="22.5">
      <c r="A9480" s="366" t="str">
        <f t="shared" si="148"/>
        <v>SINAPI 96837</v>
      </c>
      <c r="B9480" s="367" t="s">
        <v>8324</v>
      </c>
      <c r="C9480" s="367" t="s">
        <v>30759</v>
      </c>
      <c r="D9480" s="368" t="s">
        <v>30760</v>
      </c>
      <c r="E9480" s="367" t="s">
        <v>8327</v>
      </c>
      <c r="F9480" s="367" t="s">
        <v>15635</v>
      </c>
      <c r="G9480" s="367" t="s">
        <v>14629</v>
      </c>
    </row>
    <row r="9481" spans="1:7" ht="22.5">
      <c r="A9481" s="366" t="str">
        <f t="shared" si="148"/>
        <v>SINAPI 96838</v>
      </c>
      <c r="B9481" s="367" t="s">
        <v>8324</v>
      </c>
      <c r="C9481" s="367" t="s">
        <v>30761</v>
      </c>
      <c r="D9481" s="368" t="s">
        <v>30762</v>
      </c>
      <c r="E9481" s="367" t="s">
        <v>8327</v>
      </c>
      <c r="F9481" s="367" t="s">
        <v>21017</v>
      </c>
      <c r="G9481" s="367" t="s">
        <v>30763</v>
      </c>
    </row>
    <row r="9482" spans="1:7" ht="22.5">
      <c r="A9482" s="366" t="str">
        <f t="shared" si="148"/>
        <v>SINAPI 96839</v>
      </c>
      <c r="B9482" s="367" t="s">
        <v>8324</v>
      </c>
      <c r="C9482" s="367" t="s">
        <v>30764</v>
      </c>
      <c r="D9482" s="368" t="s">
        <v>30765</v>
      </c>
      <c r="E9482" s="367" t="s">
        <v>8327</v>
      </c>
      <c r="F9482" s="367" t="s">
        <v>13316</v>
      </c>
      <c r="G9482" s="367" t="s">
        <v>27930</v>
      </c>
    </row>
    <row r="9483" spans="1:7" ht="22.5">
      <c r="A9483" s="366" t="str">
        <f t="shared" si="148"/>
        <v>SINAPI 96840</v>
      </c>
      <c r="B9483" s="367" t="s">
        <v>8324</v>
      </c>
      <c r="C9483" s="367" t="s">
        <v>30766</v>
      </c>
      <c r="D9483" s="368" t="s">
        <v>30767</v>
      </c>
      <c r="E9483" s="367" t="s">
        <v>8327</v>
      </c>
      <c r="F9483" s="367" t="s">
        <v>13887</v>
      </c>
      <c r="G9483" s="367" t="s">
        <v>30768</v>
      </c>
    </row>
    <row r="9484" spans="1:7" ht="22.5">
      <c r="A9484" s="366" t="str">
        <f t="shared" si="148"/>
        <v>SINAPI 96841</v>
      </c>
      <c r="B9484" s="367" t="s">
        <v>8324</v>
      </c>
      <c r="C9484" s="367" t="s">
        <v>30769</v>
      </c>
      <c r="D9484" s="368" t="s">
        <v>30770</v>
      </c>
      <c r="E9484" s="367" t="s">
        <v>8327</v>
      </c>
      <c r="F9484" s="367" t="s">
        <v>30464</v>
      </c>
      <c r="G9484" s="367" t="s">
        <v>30771</v>
      </c>
    </row>
    <row r="9485" spans="1:7" ht="22.5">
      <c r="A9485" s="366" t="str">
        <f t="shared" si="148"/>
        <v>SINAPI 96842</v>
      </c>
      <c r="B9485" s="367" t="s">
        <v>8324</v>
      </c>
      <c r="C9485" s="367" t="s">
        <v>30772</v>
      </c>
      <c r="D9485" s="368" t="s">
        <v>30773</v>
      </c>
      <c r="E9485" s="367" t="s">
        <v>8327</v>
      </c>
      <c r="F9485" s="367" t="s">
        <v>30774</v>
      </c>
      <c r="G9485" s="367" t="s">
        <v>30775</v>
      </c>
    </row>
    <row r="9486" spans="1:7" ht="22.5">
      <c r="A9486" s="366" t="str">
        <f t="shared" si="148"/>
        <v>SINAPI 96843</v>
      </c>
      <c r="B9486" s="367" t="s">
        <v>8324</v>
      </c>
      <c r="C9486" s="367" t="s">
        <v>30776</v>
      </c>
      <c r="D9486" s="368" t="s">
        <v>30777</v>
      </c>
      <c r="E9486" s="367" t="s">
        <v>8327</v>
      </c>
      <c r="F9486" s="367" t="s">
        <v>30778</v>
      </c>
      <c r="G9486" s="367" t="s">
        <v>11266</v>
      </c>
    </row>
    <row r="9487" spans="1:7" ht="22.5">
      <c r="A9487" s="366" t="str">
        <f t="shared" si="148"/>
        <v>SINAPI 96844</v>
      </c>
      <c r="B9487" s="367" t="s">
        <v>8324</v>
      </c>
      <c r="C9487" s="367" t="s">
        <v>30779</v>
      </c>
      <c r="D9487" s="368" t="s">
        <v>30780</v>
      </c>
      <c r="E9487" s="367" t="s">
        <v>8327</v>
      </c>
      <c r="F9487" s="367" t="s">
        <v>16183</v>
      </c>
      <c r="G9487" s="367" t="s">
        <v>30781</v>
      </c>
    </row>
    <row r="9488" spans="1:7" ht="22.5">
      <c r="A9488" s="366" t="str">
        <f t="shared" si="148"/>
        <v>SINAPI 96845</v>
      </c>
      <c r="B9488" s="367" t="s">
        <v>8324</v>
      </c>
      <c r="C9488" s="367" t="s">
        <v>30782</v>
      </c>
      <c r="D9488" s="368" t="s">
        <v>30783</v>
      </c>
      <c r="E9488" s="367" t="s">
        <v>8327</v>
      </c>
      <c r="F9488" s="367" t="s">
        <v>30784</v>
      </c>
      <c r="G9488" s="367" t="s">
        <v>11651</v>
      </c>
    </row>
    <row r="9489" spans="1:7" ht="22.5">
      <c r="A9489" s="366" t="str">
        <f t="shared" si="148"/>
        <v>SINAPI 96846</v>
      </c>
      <c r="B9489" s="367" t="s">
        <v>8324</v>
      </c>
      <c r="C9489" s="367" t="s">
        <v>30785</v>
      </c>
      <c r="D9489" s="368" t="s">
        <v>30786</v>
      </c>
      <c r="E9489" s="367" t="s">
        <v>8327</v>
      </c>
      <c r="F9489" s="367" t="s">
        <v>17675</v>
      </c>
      <c r="G9489" s="367" t="s">
        <v>30787</v>
      </c>
    </row>
    <row r="9490" spans="1:7" ht="22.5">
      <c r="A9490" s="366" t="str">
        <f t="shared" si="148"/>
        <v>SINAPI 96847</v>
      </c>
      <c r="B9490" s="367" t="s">
        <v>8324</v>
      </c>
      <c r="C9490" s="367" t="s">
        <v>30788</v>
      </c>
      <c r="D9490" s="368" t="s">
        <v>30789</v>
      </c>
      <c r="E9490" s="367" t="s">
        <v>8327</v>
      </c>
      <c r="F9490" s="367" t="s">
        <v>30790</v>
      </c>
      <c r="G9490" s="367" t="s">
        <v>30791</v>
      </c>
    </row>
    <row r="9491" spans="1:7" ht="22.5">
      <c r="A9491" s="366" t="str">
        <f t="shared" si="148"/>
        <v>SINAPI 96848</v>
      </c>
      <c r="B9491" s="367" t="s">
        <v>8324</v>
      </c>
      <c r="C9491" s="367" t="s">
        <v>30792</v>
      </c>
      <c r="D9491" s="368" t="s">
        <v>30793</v>
      </c>
      <c r="E9491" s="367" t="s">
        <v>8327</v>
      </c>
      <c r="F9491" s="367" t="s">
        <v>26578</v>
      </c>
      <c r="G9491" s="367" t="s">
        <v>14249</v>
      </c>
    </row>
    <row r="9492" spans="1:7" ht="22.5">
      <c r="A9492" s="366" t="str">
        <f t="shared" si="148"/>
        <v>SINAPI 96849</v>
      </c>
      <c r="B9492" s="367" t="s">
        <v>8324</v>
      </c>
      <c r="C9492" s="367" t="s">
        <v>30794</v>
      </c>
      <c r="D9492" s="368" t="s">
        <v>30795</v>
      </c>
      <c r="E9492" s="367" t="s">
        <v>8327</v>
      </c>
      <c r="F9492" s="367" t="s">
        <v>8706</v>
      </c>
      <c r="G9492" s="367" t="s">
        <v>30796</v>
      </c>
    </row>
    <row r="9493" spans="1:7" ht="22.5">
      <c r="A9493" s="366" t="str">
        <f t="shared" si="148"/>
        <v>SINAPI 96850</v>
      </c>
      <c r="B9493" s="367" t="s">
        <v>8324</v>
      </c>
      <c r="C9493" s="367" t="s">
        <v>30797</v>
      </c>
      <c r="D9493" s="368" t="s">
        <v>30798</v>
      </c>
      <c r="E9493" s="367" t="s">
        <v>8327</v>
      </c>
      <c r="F9493" s="367" t="s">
        <v>28558</v>
      </c>
      <c r="G9493" s="367" t="s">
        <v>19019</v>
      </c>
    </row>
    <row r="9494" spans="1:7" ht="22.5">
      <c r="A9494" s="366" t="str">
        <f t="shared" si="148"/>
        <v>SINAPI 96851</v>
      </c>
      <c r="B9494" s="367" t="s">
        <v>8324</v>
      </c>
      <c r="C9494" s="367" t="s">
        <v>30799</v>
      </c>
      <c r="D9494" s="368" t="s">
        <v>30800</v>
      </c>
      <c r="E9494" s="367" t="s">
        <v>8327</v>
      </c>
      <c r="F9494" s="367" t="s">
        <v>30801</v>
      </c>
      <c r="G9494" s="367" t="s">
        <v>18289</v>
      </c>
    </row>
    <row r="9495" spans="1:7" ht="22.5">
      <c r="A9495" s="366" t="str">
        <f t="shared" si="148"/>
        <v>SINAPI 96852</v>
      </c>
      <c r="B9495" s="367" t="s">
        <v>8324</v>
      </c>
      <c r="C9495" s="367" t="s">
        <v>30802</v>
      </c>
      <c r="D9495" s="368" t="s">
        <v>30803</v>
      </c>
      <c r="E9495" s="367" t="s">
        <v>8327</v>
      </c>
      <c r="F9495" s="367" t="s">
        <v>30804</v>
      </c>
      <c r="G9495" s="367" t="s">
        <v>11296</v>
      </c>
    </row>
    <row r="9496" spans="1:7" ht="22.5">
      <c r="A9496" s="366" t="str">
        <f t="shared" si="148"/>
        <v>SINAPI 96853</v>
      </c>
      <c r="B9496" s="367" t="s">
        <v>8324</v>
      </c>
      <c r="C9496" s="367" t="s">
        <v>30805</v>
      </c>
      <c r="D9496" s="368" t="s">
        <v>30806</v>
      </c>
      <c r="E9496" s="367" t="s">
        <v>8327</v>
      </c>
      <c r="F9496" s="367" t="s">
        <v>30807</v>
      </c>
      <c r="G9496" s="367" t="s">
        <v>13356</v>
      </c>
    </row>
    <row r="9497" spans="1:7" ht="22.5">
      <c r="A9497" s="366" t="str">
        <f t="shared" si="148"/>
        <v>SINAPI 96854</v>
      </c>
      <c r="B9497" s="367" t="s">
        <v>8324</v>
      </c>
      <c r="C9497" s="367" t="s">
        <v>30808</v>
      </c>
      <c r="D9497" s="368" t="s">
        <v>30809</v>
      </c>
      <c r="E9497" s="367" t="s">
        <v>8327</v>
      </c>
      <c r="F9497" s="367" t="s">
        <v>10848</v>
      </c>
      <c r="G9497" s="367" t="s">
        <v>30810</v>
      </c>
    </row>
    <row r="9498" spans="1:7" ht="22.5">
      <c r="A9498" s="366" t="str">
        <f t="shared" si="148"/>
        <v>SINAPI 96855</v>
      </c>
      <c r="B9498" s="367" t="s">
        <v>8324</v>
      </c>
      <c r="C9498" s="367" t="s">
        <v>30811</v>
      </c>
      <c r="D9498" s="368" t="s">
        <v>30812</v>
      </c>
      <c r="E9498" s="367" t="s">
        <v>8327</v>
      </c>
      <c r="F9498" s="367" t="s">
        <v>28629</v>
      </c>
      <c r="G9498" s="367" t="s">
        <v>26485</v>
      </c>
    </row>
    <row r="9499" spans="1:7" ht="22.5">
      <c r="A9499" s="366" t="str">
        <f t="shared" si="148"/>
        <v>SINAPI 96856</v>
      </c>
      <c r="B9499" s="367" t="s">
        <v>8324</v>
      </c>
      <c r="C9499" s="367" t="s">
        <v>30813</v>
      </c>
      <c r="D9499" s="368" t="s">
        <v>30814</v>
      </c>
      <c r="E9499" s="367" t="s">
        <v>8327</v>
      </c>
      <c r="F9499" s="367" t="s">
        <v>10114</v>
      </c>
      <c r="G9499" s="367" t="s">
        <v>16839</v>
      </c>
    </row>
    <row r="9500" spans="1:7" ht="22.5">
      <c r="A9500" s="366" t="str">
        <f t="shared" si="148"/>
        <v>SINAPI 96857</v>
      </c>
      <c r="B9500" s="367" t="s">
        <v>8324</v>
      </c>
      <c r="C9500" s="367" t="s">
        <v>30815</v>
      </c>
      <c r="D9500" s="368" t="s">
        <v>30816</v>
      </c>
      <c r="E9500" s="367" t="s">
        <v>8327</v>
      </c>
      <c r="F9500" s="367" t="s">
        <v>30817</v>
      </c>
      <c r="G9500" s="367" t="s">
        <v>30818</v>
      </c>
    </row>
    <row r="9501" spans="1:7" ht="22.5">
      <c r="A9501" s="366" t="str">
        <f t="shared" si="148"/>
        <v>SINAPI 96858</v>
      </c>
      <c r="B9501" s="367" t="s">
        <v>8324</v>
      </c>
      <c r="C9501" s="367" t="s">
        <v>30819</v>
      </c>
      <c r="D9501" s="368" t="s">
        <v>30820</v>
      </c>
      <c r="E9501" s="367" t="s">
        <v>8327</v>
      </c>
      <c r="F9501" s="367" t="s">
        <v>30821</v>
      </c>
      <c r="G9501" s="367" t="s">
        <v>25926</v>
      </c>
    </row>
    <row r="9502" spans="1:7" ht="22.5">
      <c r="A9502" s="366" t="str">
        <f t="shared" si="148"/>
        <v>SINAPI 96859</v>
      </c>
      <c r="B9502" s="367" t="s">
        <v>8324</v>
      </c>
      <c r="C9502" s="367" t="s">
        <v>30822</v>
      </c>
      <c r="D9502" s="368" t="s">
        <v>30823</v>
      </c>
      <c r="E9502" s="367" t="s">
        <v>8327</v>
      </c>
      <c r="F9502" s="367" t="s">
        <v>30824</v>
      </c>
      <c r="G9502" s="367" t="s">
        <v>30825</v>
      </c>
    </row>
    <row r="9503" spans="1:7" ht="22.5">
      <c r="A9503" s="366" t="str">
        <f t="shared" si="148"/>
        <v>SINAPI 96860</v>
      </c>
      <c r="B9503" s="367" t="s">
        <v>8324</v>
      </c>
      <c r="C9503" s="367" t="s">
        <v>30826</v>
      </c>
      <c r="D9503" s="368" t="s">
        <v>30827</v>
      </c>
      <c r="E9503" s="367" t="s">
        <v>8327</v>
      </c>
      <c r="F9503" s="367" t="s">
        <v>30828</v>
      </c>
      <c r="G9503" s="367" t="s">
        <v>29170</v>
      </c>
    </row>
    <row r="9504" spans="1:7" ht="22.5">
      <c r="A9504" s="366" t="str">
        <f t="shared" si="148"/>
        <v>SINAPI 96861</v>
      </c>
      <c r="B9504" s="367" t="s">
        <v>8324</v>
      </c>
      <c r="C9504" s="367" t="s">
        <v>30829</v>
      </c>
      <c r="D9504" s="368" t="s">
        <v>30830</v>
      </c>
      <c r="E9504" s="367" t="s">
        <v>8327</v>
      </c>
      <c r="F9504" s="367" t="s">
        <v>11811</v>
      </c>
      <c r="G9504" s="367" t="s">
        <v>11784</v>
      </c>
    </row>
    <row r="9505" spans="1:7" ht="22.5">
      <c r="A9505" s="366" t="str">
        <f t="shared" si="148"/>
        <v>SINAPI 96862</v>
      </c>
      <c r="B9505" s="367" t="s">
        <v>8324</v>
      </c>
      <c r="C9505" s="367" t="s">
        <v>30831</v>
      </c>
      <c r="D9505" s="368" t="s">
        <v>30832</v>
      </c>
      <c r="E9505" s="367" t="s">
        <v>8327</v>
      </c>
      <c r="F9505" s="367" t="s">
        <v>15478</v>
      </c>
      <c r="G9505" s="367" t="s">
        <v>30833</v>
      </c>
    </row>
    <row r="9506" spans="1:7" ht="22.5">
      <c r="A9506" s="366" t="str">
        <f t="shared" si="148"/>
        <v>SINAPI 96863</v>
      </c>
      <c r="B9506" s="367" t="s">
        <v>8324</v>
      </c>
      <c r="C9506" s="367" t="s">
        <v>30834</v>
      </c>
      <c r="D9506" s="368" t="s">
        <v>30835</v>
      </c>
      <c r="E9506" s="367" t="s">
        <v>8327</v>
      </c>
      <c r="F9506" s="367" t="s">
        <v>21285</v>
      </c>
      <c r="G9506" s="367" t="s">
        <v>16927</v>
      </c>
    </row>
    <row r="9507" spans="1:7" ht="22.5">
      <c r="A9507" s="366" t="str">
        <f t="shared" si="148"/>
        <v>SINAPI 96864</v>
      </c>
      <c r="B9507" s="367" t="s">
        <v>8324</v>
      </c>
      <c r="C9507" s="367" t="s">
        <v>30836</v>
      </c>
      <c r="D9507" s="368" t="s">
        <v>30837</v>
      </c>
      <c r="E9507" s="367" t="s">
        <v>8327</v>
      </c>
      <c r="F9507" s="367" t="s">
        <v>17450</v>
      </c>
      <c r="G9507" s="367" t="s">
        <v>17240</v>
      </c>
    </row>
    <row r="9508" spans="1:7" ht="22.5">
      <c r="A9508" s="366" t="str">
        <f t="shared" si="148"/>
        <v>SINAPI 96865</v>
      </c>
      <c r="B9508" s="367" t="s">
        <v>8324</v>
      </c>
      <c r="C9508" s="367" t="s">
        <v>30838</v>
      </c>
      <c r="D9508" s="368" t="s">
        <v>30839</v>
      </c>
      <c r="E9508" s="367" t="s">
        <v>8327</v>
      </c>
      <c r="F9508" s="367" t="s">
        <v>15763</v>
      </c>
      <c r="G9508" s="367" t="s">
        <v>30840</v>
      </c>
    </row>
    <row r="9509" spans="1:7" ht="22.5">
      <c r="A9509" s="366" t="str">
        <f t="shared" si="148"/>
        <v>SINAPI 96866</v>
      </c>
      <c r="B9509" s="367" t="s">
        <v>8324</v>
      </c>
      <c r="C9509" s="367" t="s">
        <v>30841</v>
      </c>
      <c r="D9509" s="368" t="s">
        <v>30842</v>
      </c>
      <c r="E9509" s="367" t="s">
        <v>8327</v>
      </c>
      <c r="F9509" s="367" t="s">
        <v>30843</v>
      </c>
      <c r="G9509" s="367" t="s">
        <v>30844</v>
      </c>
    </row>
    <row r="9510" spans="1:7" ht="22.5">
      <c r="A9510" s="366" t="str">
        <f t="shared" si="148"/>
        <v>SINAPI 96867</v>
      </c>
      <c r="B9510" s="367" t="s">
        <v>8324</v>
      </c>
      <c r="C9510" s="367" t="s">
        <v>30845</v>
      </c>
      <c r="D9510" s="368" t="s">
        <v>30846</v>
      </c>
      <c r="E9510" s="367" t="s">
        <v>8327</v>
      </c>
      <c r="F9510" s="367" t="s">
        <v>27684</v>
      </c>
      <c r="G9510" s="367" t="s">
        <v>24244</v>
      </c>
    </row>
    <row r="9511" spans="1:7">
      <c r="A9511" s="366" t="str">
        <f t="shared" si="148"/>
        <v>SINAPI 96868</v>
      </c>
      <c r="B9511" s="367" t="s">
        <v>8324</v>
      </c>
      <c r="C9511" s="367" t="s">
        <v>30847</v>
      </c>
      <c r="D9511" s="368" t="s">
        <v>30848</v>
      </c>
      <c r="E9511" s="367" t="s">
        <v>8327</v>
      </c>
      <c r="F9511" s="367" t="s">
        <v>30849</v>
      </c>
      <c r="G9511" s="367" t="s">
        <v>18396</v>
      </c>
    </row>
    <row r="9512" spans="1:7">
      <c r="A9512" s="366" t="str">
        <f t="shared" si="148"/>
        <v>SINAPI 96869</v>
      </c>
      <c r="B9512" s="367" t="s">
        <v>8324</v>
      </c>
      <c r="C9512" s="367" t="s">
        <v>30850</v>
      </c>
      <c r="D9512" s="368" t="s">
        <v>30851</v>
      </c>
      <c r="E9512" s="367" t="s">
        <v>8327</v>
      </c>
      <c r="F9512" s="367" t="s">
        <v>11230</v>
      </c>
      <c r="G9512" s="367" t="s">
        <v>28851</v>
      </c>
    </row>
    <row r="9513" spans="1:7">
      <c r="A9513" s="366" t="str">
        <f t="shared" si="148"/>
        <v>SINAPI 96870</v>
      </c>
      <c r="B9513" s="367" t="s">
        <v>8324</v>
      </c>
      <c r="C9513" s="367" t="s">
        <v>30852</v>
      </c>
      <c r="D9513" s="368" t="s">
        <v>30853</v>
      </c>
      <c r="E9513" s="367" t="s">
        <v>8327</v>
      </c>
      <c r="F9513" s="367" t="s">
        <v>17302</v>
      </c>
      <c r="G9513" s="367" t="s">
        <v>30854</v>
      </c>
    </row>
    <row r="9514" spans="1:7">
      <c r="A9514" s="366" t="str">
        <f t="shared" si="148"/>
        <v>SINAPI 96871</v>
      </c>
      <c r="B9514" s="367" t="s">
        <v>8324</v>
      </c>
      <c r="C9514" s="367" t="s">
        <v>30855</v>
      </c>
      <c r="D9514" s="368" t="s">
        <v>30856</v>
      </c>
      <c r="E9514" s="367" t="s">
        <v>8327</v>
      </c>
      <c r="F9514" s="367" t="s">
        <v>30857</v>
      </c>
      <c r="G9514" s="367" t="s">
        <v>28462</v>
      </c>
    </row>
    <row r="9515" spans="1:7" ht="22.5">
      <c r="A9515" s="366" t="str">
        <f t="shared" si="148"/>
        <v>SINAPI 96872</v>
      </c>
      <c r="B9515" s="367" t="s">
        <v>8324</v>
      </c>
      <c r="C9515" s="367" t="s">
        <v>30858</v>
      </c>
      <c r="D9515" s="368" t="s">
        <v>30859</v>
      </c>
      <c r="E9515" s="367" t="s">
        <v>8327</v>
      </c>
      <c r="F9515" s="367" t="s">
        <v>30860</v>
      </c>
      <c r="G9515" s="367" t="s">
        <v>30861</v>
      </c>
    </row>
    <row r="9516" spans="1:7" ht="22.5">
      <c r="A9516" s="366" t="str">
        <f t="shared" si="148"/>
        <v>SINAPI 96873</v>
      </c>
      <c r="B9516" s="367" t="s">
        <v>8324</v>
      </c>
      <c r="C9516" s="367" t="s">
        <v>30862</v>
      </c>
      <c r="D9516" s="368" t="s">
        <v>30863</v>
      </c>
      <c r="E9516" s="367" t="s">
        <v>8327</v>
      </c>
      <c r="F9516" s="367" t="s">
        <v>30864</v>
      </c>
      <c r="G9516" s="367" t="s">
        <v>30865</v>
      </c>
    </row>
    <row r="9517" spans="1:7" ht="22.5">
      <c r="A9517" s="366" t="str">
        <f t="shared" si="148"/>
        <v>SINAPI 96874</v>
      </c>
      <c r="B9517" s="367" t="s">
        <v>8324</v>
      </c>
      <c r="C9517" s="367" t="s">
        <v>30866</v>
      </c>
      <c r="D9517" s="368" t="s">
        <v>30867</v>
      </c>
      <c r="E9517" s="367" t="s">
        <v>8327</v>
      </c>
      <c r="F9517" s="367" t="s">
        <v>30868</v>
      </c>
      <c r="G9517" s="367" t="s">
        <v>30869</v>
      </c>
    </row>
    <row r="9518" spans="1:7" ht="22.5">
      <c r="A9518" s="366" t="str">
        <f t="shared" si="148"/>
        <v>SINAPI 96875</v>
      </c>
      <c r="B9518" s="367" t="s">
        <v>8324</v>
      </c>
      <c r="C9518" s="367" t="s">
        <v>30870</v>
      </c>
      <c r="D9518" s="368" t="s">
        <v>30871</v>
      </c>
      <c r="E9518" s="367" t="s">
        <v>8327</v>
      </c>
      <c r="F9518" s="367" t="s">
        <v>24010</v>
      </c>
      <c r="G9518" s="367" t="s">
        <v>29391</v>
      </c>
    </row>
    <row r="9519" spans="1:7" ht="22.5">
      <c r="A9519" s="366" t="str">
        <f t="shared" si="148"/>
        <v>SINAPI 96876</v>
      </c>
      <c r="B9519" s="367" t="s">
        <v>8324</v>
      </c>
      <c r="C9519" s="367" t="s">
        <v>30872</v>
      </c>
      <c r="D9519" s="368" t="s">
        <v>30873</v>
      </c>
      <c r="E9519" s="367" t="s">
        <v>8327</v>
      </c>
      <c r="F9519" s="367" t="s">
        <v>30874</v>
      </c>
      <c r="G9519" s="367" t="s">
        <v>8490</v>
      </c>
    </row>
    <row r="9520" spans="1:7" ht="22.5">
      <c r="A9520" s="366" t="str">
        <f t="shared" si="148"/>
        <v>SINAPI 96877</v>
      </c>
      <c r="B9520" s="367" t="s">
        <v>8324</v>
      </c>
      <c r="C9520" s="367" t="s">
        <v>30875</v>
      </c>
      <c r="D9520" s="368" t="s">
        <v>30876</v>
      </c>
      <c r="E9520" s="367" t="s">
        <v>8327</v>
      </c>
      <c r="F9520" s="367" t="s">
        <v>30877</v>
      </c>
      <c r="G9520" s="367" t="s">
        <v>30878</v>
      </c>
    </row>
    <row r="9521" spans="1:7" ht="22.5">
      <c r="A9521" s="366" t="str">
        <f t="shared" si="148"/>
        <v>SINAPI 96878</v>
      </c>
      <c r="B9521" s="367" t="s">
        <v>8324</v>
      </c>
      <c r="C9521" s="367" t="s">
        <v>30879</v>
      </c>
      <c r="D9521" s="368" t="s">
        <v>30880</v>
      </c>
      <c r="E9521" s="367" t="s">
        <v>8327</v>
      </c>
      <c r="F9521" s="367" t="s">
        <v>30881</v>
      </c>
      <c r="G9521" s="367" t="s">
        <v>19198</v>
      </c>
    </row>
    <row r="9522" spans="1:7" ht="22.5">
      <c r="A9522" s="366" t="str">
        <f t="shared" si="148"/>
        <v>SINAPI 96879</v>
      </c>
      <c r="B9522" s="367" t="s">
        <v>8324</v>
      </c>
      <c r="C9522" s="367" t="s">
        <v>30882</v>
      </c>
      <c r="D9522" s="368" t="s">
        <v>30883</v>
      </c>
      <c r="E9522" s="367" t="s">
        <v>8327</v>
      </c>
      <c r="F9522" s="367" t="s">
        <v>30884</v>
      </c>
      <c r="G9522" s="367" t="s">
        <v>30885</v>
      </c>
    </row>
    <row r="9523" spans="1:7" ht="22.5">
      <c r="A9523" s="366" t="str">
        <f t="shared" si="148"/>
        <v>SINAPI 96880</v>
      </c>
      <c r="B9523" s="367" t="s">
        <v>8324</v>
      </c>
      <c r="C9523" s="367" t="s">
        <v>30886</v>
      </c>
      <c r="D9523" s="368" t="s">
        <v>30887</v>
      </c>
      <c r="E9523" s="367" t="s">
        <v>8327</v>
      </c>
      <c r="F9523" s="367" t="s">
        <v>30888</v>
      </c>
      <c r="G9523" s="367" t="s">
        <v>30889</v>
      </c>
    </row>
    <row r="9524" spans="1:7" ht="22.5">
      <c r="A9524" s="366" t="str">
        <f t="shared" si="148"/>
        <v>SINAPI 96881</v>
      </c>
      <c r="B9524" s="367" t="s">
        <v>8324</v>
      </c>
      <c r="C9524" s="367" t="s">
        <v>30890</v>
      </c>
      <c r="D9524" s="368" t="s">
        <v>30891</v>
      </c>
      <c r="E9524" s="367" t="s">
        <v>8327</v>
      </c>
      <c r="F9524" s="367" t="s">
        <v>30892</v>
      </c>
      <c r="G9524" s="367" t="s">
        <v>30893</v>
      </c>
    </row>
    <row r="9525" spans="1:7" ht="22.5">
      <c r="A9525" s="366" t="str">
        <f t="shared" si="148"/>
        <v>SINAPI 97425</v>
      </c>
      <c r="B9525" s="367" t="s">
        <v>8324</v>
      </c>
      <c r="C9525" s="367" t="s">
        <v>30894</v>
      </c>
      <c r="D9525" s="368" t="s">
        <v>30895</v>
      </c>
      <c r="E9525" s="367" t="s">
        <v>8327</v>
      </c>
      <c r="F9525" s="367" t="s">
        <v>16234</v>
      </c>
      <c r="G9525" s="367" t="s">
        <v>22847</v>
      </c>
    </row>
    <row r="9526" spans="1:7" ht="22.5">
      <c r="A9526" s="366" t="str">
        <f t="shared" si="148"/>
        <v>SINAPI 97426</v>
      </c>
      <c r="B9526" s="367" t="s">
        <v>8324</v>
      </c>
      <c r="C9526" s="367" t="s">
        <v>30896</v>
      </c>
      <c r="D9526" s="368" t="s">
        <v>30897</v>
      </c>
      <c r="E9526" s="367" t="s">
        <v>8327</v>
      </c>
      <c r="F9526" s="367" t="s">
        <v>8763</v>
      </c>
      <c r="G9526" s="367" t="s">
        <v>27832</v>
      </c>
    </row>
    <row r="9527" spans="1:7" ht="22.5">
      <c r="A9527" s="366" t="str">
        <f t="shared" si="148"/>
        <v>SINAPI 97427</v>
      </c>
      <c r="B9527" s="367" t="s">
        <v>8324</v>
      </c>
      <c r="C9527" s="367" t="s">
        <v>30898</v>
      </c>
      <c r="D9527" s="368" t="s">
        <v>30899</v>
      </c>
      <c r="E9527" s="367" t="s">
        <v>8327</v>
      </c>
      <c r="F9527" s="367" t="s">
        <v>30900</v>
      </c>
      <c r="G9527" s="367" t="s">
        <v>30901</v>
      </c>
    </row>
    <row r="9528" spans="1:7" ht="22.5">
      <c r="A9528" s="366" t="str">
        <f t="shared" si="148"/>
        <v>SINAPI 97428</v>
      </c>
      <c r="B9528" s="367" t="s">
        <v>8324</v>
      </c>
      <c r="C9528" s="367" t="s">
        <v>30902</v>
      </c>
      <c r="D9528" s="368" t="s">
        <v>30903</v>
      </c>
      <c r="E9528" s="367" t="s">
        <v>8327</v>
      </c>
      <c r="F9528" s="367" t="s">
        <v>19541</v>
      </c>
      <c r="G9528" s="367" t="s">
        <v>15615</v>
      </c>
    </row>
    <row r="9529" spans="1:7" ht="22.5">
      <c r="A9529" s="366" t="str">
        <f t="shared" si="148"/>
        <v>SINAPI 97429</v>
      </c>
      <c r="B9529" s="367" t="s">
        <v>8324</v>
      </c>
      <c r="C9529" s="367" t="s">
        <v>30904</v>
      </c>
      <c r="D9529" s="368" t="s">
        <v>30905</v>
      </c>
      <c r="E9529" s="367" t="s">
        <v>8327</v>
      </c>
      <c r="F9529" s="367" t="s">
        <v>20270</v>
      </c>
      <c r="G9529" s="367" t="s">
        <v>15403</v>
      </c>
    </row>
    <row r="9530" spans="1:7" ht="22.5">
      <c r="A9530" s="366" t="str">
        <f t="shared" si="148"/>
        <v>SINAPI 97430</v>
      </c>
      <c r="B9530" s="367" t="s">
        <v>8324</v>
      </c>
      <c r="C9530" s="367" t="s">
        <v>30906</v>
      </c>
      <c r="D9530" s="368" t="s">
        <v>30907</v>
      </c>
      <c r="E9530" s="367" t="s">
        <v>8327</v>
      </c>
      <c r="F9530" s="367" t="s">
        <v>21443</v>
      </c>
      <c r="G9530" s="367" t="s">
        <v>27907</v>
      </c>
    </row>
    <row r="9531" spans="1:7" ht="22.5">
      <c r="A9531" s="366" t="str">
        <f t="shared" si="148"/>
        <v>SINAPI 97431</v>
      </c>
      <c r="B9531" s="367" t="s">
        <v>8324</v>
      </c>
      <c r="C9531" s="367" t="s">
        <v>30908</v>
      </c>
      <c r="D9531" s="368" t="s">
        <v>30909</v>
      </c>
      <c r="E9531" s="367" t="s">
        <v>8327</v>
      </c>
      <c r="F9531" s="367" t="s">
        <v>8536</v>
      </c>
      <c r="G9531" s="367" t="s">
        <v>30910</v>
      </c>
    </row>
    <row r="9532" spans="1:7" ht="22.5">
      <c r="A9532" s="366" t="str">
        <f t="shared" si="148"/>
        <v>SINAPI 97432</v>
      </c>
      <c r="B9532" s="367" t="s">
        <v>8324</v>
      </c>
      <c r="C9532" s="367" t="s">
        <v>30911</v>
      </c>
      <c r="D9532" s="368" t="s">
        <v>30912</v>
      </c>
      <c r="E9532" s="367" t="s">
        <v>8327</v>
      </c>
      <c r="F9532" s="367" t="s">
        <v>30913</v>
      </c>
      <c r="G9532" s="367" t="s">
        <v>30914</v>
      </c>
    </row>
    <row r="9533" spans="1:7" ht="22.5">
      <c r="A9533" s="366" t="str">
        <f t="shared" si="148"/>
        <v>SINAPI 97433</v>
      </c>
      <c r="B9533" s="367" t="s">
        <v>8324</v>
      </c>
      <c r="C9533" s="367" t="s">
        <v>30915</v>
      </c>
      <c r="D9533" s="368" t="s">
        <v>30916</v>
      </c>
      <c r="E9533" s="367" t="s">
        <v>8327</v>
      </c>
      <c r="F9533" s="367" t="s">
        <v>26525</v>
      </c>
      <c r="G9533" s="367" t="s">
        <v>17131</v>
      </c>
    </row>
    <row r="9534" spans="1:7" ht="22.5">
      <c r="A9534" s="366" t="str">
        <f t="shared" si="148"/>
        <v>SINAPI 97434</v>
      </c>
      <c r="B9534" s="367" t="s">
        <v>8324</v>
      </c>
      <c r="C9534" s="367" t="s">
        <v>30917</v>
      </c>
      <c r="D9534" s="368" t="s">
        <v>30918</v>
      </c>
      <c r="E9534" s="367" t="s">
        <v>8327</v>
      </c>
      <c r="F9534" s="367" t="s">
        <v>30919</v>
      </c>
      <c r="G9534" s="367" t="s">
        <v>30920</v>
      </c>
    </row>
    <row r="9535" spans="1:7" ht="22.5">
      <c r="A9535" s="366" t="str">
        <f t="shared" si="148"/>
        <v>SINAPI 97435</v>
      </c>
      <c r="B9535" s="367" t="s">
        <v>8324</v>
      </c>
      <c r="C9535" s="367" t="s">
        <v>30921</v>
      </c>
      <c r="D9535" s="368" t="s">
        <v>30922</v>
      </c>
      <c r="E9535" s="367" t="s">
        <v>8327</v>
      </c>
      <c r="F9535" s="367" t="s">
        <v>26427</v>
      </c>
      <c r="G9535" s="367" t="s">
        <v>30923</v>
      </c>
    </row>
    <row r="9536" spans="1:7" ht="22.5">
      <c r="A9536" s="366" t="str">
        <f t="shared" si="148"/>
        <v>SINAPI 97436</v>
      </c>
      <c r="B9536" s="367" t="s">
        <v>8324</v>
      </c>
      <c r="C9536" s="367" t="s">
        <v>30924</v>
      </c>
      <c r="D9536" s="368" t="s">
        <v>30925</v>
      </c>
      <c r="E9536" s="367" t="s">
        <v>8327</v>
      </c>
      <c r="F9536" s="367" t="s">
        <v>30926</v>
      </c>
      <c r="G9536" s="367" t="s">
        <v>30927</v>
      </c>
    </row>
    <row r="9537" spans="1:7" ht="22.5">
      <c r="A9537" s="366" t="str">
        <f t="shared" si="148"/>
        <v>SINAPI 97437</v>
      </c>
      <c r="B9537" s="367" t="s">
        <v>8324</v>
      </c>
      <c r="C9537" s="367" t="s">
        <v>30928</v>
      </c>
      <c r="D9537" s="368" t="s">
        <v>30929</v>
      </c>
      <c r="E9537" s="367" t="s">
        <v>8327</v>
      </c>
      <c r="F9537" s="367" t="s">
        <v>30930</v>
      </c>
      <c r="G9537" s="367" t="s">
        <v>30931</v>
      </c>
    </row>
    <row r="9538" spans="1:7" ht="22.5">
      <c r="A9538" s="366" t="str">
        <f t="shared" si="148"/>
        <v>SINAPI 97438</v>
      </c>
      <c r="B9538" s="367" t="s">
        <v>8324</v>
      </c>
      <c r="C9538" s="367" t="s">
        <v>30932</v>
      </c>
      <c r="D9538" s="368" t="s">
        <v>30933</v>
      </c>
      <c r="E9538" s="367" t="s">
        <v>8327</v>
      </c>
      <c r="F9538" s="367" t="s">
        <v>30934</v>
      </c>
      <c r="G9538" s="367" t="s">
        <v>24199</v>
      </c>
    </row>
    <row r="9539" spans="1:7" ht="22.5">
      <c r="A9539" s="366" t="str">
        <f t="shared" si="148"/>
        <v>SINAPI 97439</v>
      </c>
      <c r="B9539" s="367" t="s">
        <v>8324</v>
      </c>
      <c r="C9539" s="367" t="s">
        <v>30935</v>
      </c>
      <c r="D9539" s="368" t="s">
        <v>30936</v>
      </c>
      <c r="E9539" s="367" t="s">
        <v>8327</v>
      </c>
      <c r="F9539" s="367" t="s">
        <v>30937</v>
      </c>
      <c r="G9539" s="367" t="s">
        <v>30938</v>
      </c>
    </row>
    <row r="9540" spans="1:7" ht="22.5">
      <c r="A9540" s="366" t="str">
        <f t="shared" si="148"/>
        <v>SINAPI 97440</v>
      </c>
      <c r="B9540" s="367" t="s">
        <v>8324</v>
      </c>
      <c r="C9540" s="367" t="s">
        <v>30939</v>
      </c>
      <c r="D9540" s="368" t="s">
        <v>30940</v>
      </c>
      <c r="E9540" s="367" t="s">
        <v>8327</v>
      </c>
      <c r="F9540" s="367" t="s">
        <v>30941</v>
      </c>
      <c r="G9540" s="367" t="s">
        <v>30942</v>
      </c>
    </row>
    <row r="9541" spans="1:7" ht="22.5">
      <c r="A9541" s="366" t="str">
        <f t="shared" si="148"/>
        <v>SINAPI 97442</v>
      </c>
      <c r="B9541" s="367" t="s">
        <v>8324</v>
      </c>
      <c r="C9541" s="367" t="s">
        <v>30943</v>
      </c>
      <c r="D9541" s="368" t="s">
        <v>30944</v>
      </c>
      <c r="E9541" s="367" t="s">
        <v>8327</v>
      </c>
      <c r="F9541" s="367" t="s">
        <v>30945</v>
      </c>
      <c r="G9541" s="367" t="s">
        <v>30946</v>
      </c>
    </row>
    <row r="9542" spans="1:7" ht="22.5">
      <c r="A9542" s="366" t="str">
        <f t="shared" si="148"/>
        <v>SINAPI 97443</v>
      </c>
      <c r="B9542" s="367" t="s">
        <v>8324</v>
      </c>
      <c r="C9542" s="367" t="s">
        <v>30947</v>
      </c>
      <c r="D9542" s="368" t="s">
        <v>30948</v>
      </c>
      <c r="E9542" s="367" t="s">
        <v>8327</v>
      </c>
      <c r="F9542" s="367" t="s">
        <v>30949</v>
      </c>
      <c r="G9542" s="367" t="s">
        <v>30950</v>
      </c>
    </row>
    <row r="9543" spans="1:7" ht="22.5">
      <c r="A9543" s="366" t="str">
        <f t="shared" ref="A9543:A9606" si="149">CONCATENAR</f>
        <v>SINAPI 97444</v>
      </c>
      <c r="B9543" s="367" t="s">
        <v>8324</v>
      </c>
      <c r="C9543" s="367" t="s">
        <v>30951</v>
      </c>
      <c r="D9543" s="368" t="s">
        <v>30952</v>
      </c>
      <c r="E9543" s="367" t="s">
        <v>8327</v>
      </c>
      <c r="F9543" s="367" t="s">
        <v>30953</v>
      </c>
      <c r="G9543" s="367" t="s">
        <v>30954</v>
      </c>
    </row>
    <row r="9544" spans="1:7" ht="22.5">
      <c r="A9544" s="366" t="str">
        <f t="shared" si="149"/>
        <v>SINAPI 97446</v>
      </c>
      <c r="B9544" s="367" t="s">
        <v>8324</v>
      </c>
      <c r="C9544" s="367" t="s">
        <v>30955</v>
      </c>
      <c r="D9544" s="368" t="s">
        <v>30956</v>
      </c>
      <c r="E9544" s="367" t="s">
        <v>8327</v>
      </c>
      <c r="F9544" s="367" t="s">
        <v>30957</v>
      </c>
      <c r="G9544" s="367" t="s">
        <v>30958</v>
      </c>
    </row>
    <row r="9545" spans="1:7" ht="22.5">
      <c r="A9545" s="366" t="str">
        <f t="shared" si="149"/>
        <v>SINAPI 97447</v>
      </c>
      <c r="B9545" s="367" t="s">
        <v>8324</v>
      </c>
      <c r="C9545" s="367" t="s">
        <v>30959</v>
      </c>
      <c r="D9545" s="368" t="s">
        <v>30960</v>
      </c>
      <c r="E9545" s="367" t="s">
        <v>8327</v>
      </c>
      <c r="F9545" s="367" t="s">
        <v>30957</v>
      </c>
      <c r="G9545" s="367" t="s">
        <v>30958</v>
      </c>
    </row>
    <row r="9546" spans="1:7" ht="22.5">
      <c r="A9546" s="366" t="str">
        <f t="shared" si="149"/>
        <v>SINAPI 97449</v>
      </c>
      <c r="B9546" s="367" t="s">
        <v>8324</v>
      </c>
      <c r="C9546" s="367" t="s">
        <v>30961</v>
      </c>
      <c r="D9546" s="368" t="s">
        <v>30962</v>
      </c>
      <c r="E9546" s="367" t="s">
        <v>8327</v>
      </c>
      <c r="F9546" s="367" t="s">
        <v>30963</v>
      </c>
      <c r="G9546" s="367" t="s">
        <v>30964</v>
      </c>
    </row>
    <row r="9547" spans="1:7" ht="22.5">
      <c r="A9547" s="366" t="str">
        <f t="shared" si="149"/>
        <v>SINAPI 97450</v>
      </c>
      <c r="B9547" s="367" t="s">
        <v>8324</v>
      </c>
      <c r="C9547" s="367" t="s">
        <v>30965</v>
      </c>
      <c r="D9547" s="368" t="s">
        <v>30966</v>
      </c>
      <c r="E9547" s="367" t="s">
        <v>8327</v>
      </c>
      <c r="F9547" s="367" t="s">
        <v>30967</v>
      </c>
      <c r="G9547" s="367" t="s">
        <v>30968</v>
      </c>
    </row>
    <row r="9548" spans="1:7" ht="22.5">
      <c r="A9548" s="366" t="str">
        <f t="shared" si="149"/>
        <v>SINAPI 97452</v>
      </c>
      <c r="B9548" s="367" t="s">
        <v>8324</v>
      </c>
      <c r="C9548" s="367" t="s">
        <v>30969</v>
      </c>
      <c r="D9548" s="368" t="s">
        <v>30970</v>
      </c>
      <c r="E9548" s="367" t="s">
        <v>8327</v>
      </c>
      <c r="F9548" s="367" t="s">
        <v>30971</v>
      </c>
      <c r="G9548" s="367" t="s">
        <v>30972</v>
      </c>
    </row>
    <row r="9549" spans="1:7" ht="22.5">
      <c r="A9549" s="366" t="str">
        <f t="shared" si="149"/>
        <v>SINAPI 97453</v>
      </c>
      <c r="B9549" s="367" t="s">
        <v>8324</v>
      </c>
      <c r="C9549" s="367" t="s">
        <v>30973</v>
      </c>
      <c r="D9549" s="368" t="s">
        <v>30974</v>
      </c>
      <c r="E9549" s="367" t="s">
        <v>8327</v>
      </c>
      <c r="F9549" s="367" t="s">
        <v>30975</v>
      </c>
      <c r="G9549" s="367" t="s">
        <v>30976</v>
      </c>
    </row>
    <row r="9550" spans="1:7" ht="22.5">
      <c r="A9550" s="366" t="str">
        <f t="shared" si="149"/>
        <v>SINAPI 97454</v>
      </c>
      <c r="B9550" s="367" t="s">
        <v>8324</v>
      </c>
      <c r="C9550" s="367" t="s">
        <v>30977</v>
      </c>
      <c r="D9550" s="368" t="s">
        <v>30978</v>
      </c>
      <c r="E9550" s="367" t="s">
        <v>8327</v>
      </c>
      <c r="F9550" s="367" t="s">
        <v>30979</v>
      </c>
      <c r="G9550" s="367" t="s">
        <v>30980</v>
      </c>
    </row>
    <row r="9551" spans="1:7" ht="22.5">
      <c r="A9551" s="366" t="str">
        <f t="shared" si="149"/>
        <v>SINAPI 97455</v>
      </c>
      <c r="B9551" s="367" t="s">
        <v>8324</v>
      </c>
      <c r="C9551" s="367" t="s">
        <v>30981</v>
      </c>
      <c r="D9551" s="368" t="s">
        <v>30982</v>
      </c>
      <c r="E9551" s="367" t="s">
        <v>8327</v>
      </c>
      <c r="F9551" s="367" t="s">
        <v>30983</v>
      </c>
      <c r="G9551" s="367" t="s">
        <v>30984</v>
      </c>
    </row>
    <row r="9552" spans="1:7" ht="22.5">
      <c r="A9552" s="366" t="str">
        <f t="shared" si="149"/>
        <v>SINAPI 97456</v>
      </c>
      <c r="B9552" s="367" t="s">
        <v>8324</v>
      </c>
      <c r="C9552" s="367" t="s">
        <v>30985</v>
      </c>
      <c r="D9552" s="368" t="s">
        <v>30986</v>
      </c>
      <c r="E9552" s="367" t="s">
        <v>8327</v>
      </c>
      <c r="F9552" s="367" t="s">
        <v>30987</v>
      </c>
      <c r="G9552" s="367" t="s">
        <v>30988</v>
      </c>
    </row>
    <row r="9553" spans="1:7" ht="22.5">
      <c r="A9553" s="366" t="str">
        <f t="shared" si="149"/>
        <v>SINAPI 97457</v>
      </c>
      <c r="B9553" s="367" t="s">
        <v>8324</v>
      </c>
      <c r="C9553" s="367" t="s">
        <v>30989</v>
      </c>
      <c r="D9553" s="368" t="s">
        <v>30990</v>
      </c>
      <c r="E9553" s="367" t="s">
        <v>8327</v>
      </c>
      <c r="F9553" s="367" t="s">
        <v>30991</v>
      </c>
      <c r="G9553" s="367" t="s">
        <v>30992</v>
      </c>
    </row>
    <row r="9554" spans="1:7">
      <c r="A9554" s="366" t="str">
        <f t="shared" si="149"/>
        <v>SINAPI 97458</v>
      </c>
      <c r="B9554" s="367" t="s">
        <v>8324</v>
      </c>
      <c r="C9554" s="367" t="s">
        <v>30993</v>
      </c>
      <c r="D9554" s="368" t="s">
        <v>30994</v>
      </c>
      <c r="E9554" s="367" t="s">
        <v>8327</v>
      </c>
      <c r="F9554" s="367" t="s">
        <v>30995</v>
      </c>
      <c r="G9554" s="367" t="s">
        <v>30996</v>
      </c>
    </row>
    <row r="9555" spans="1:7" ht="22.5">
      <c r="A9555" s="366" t="str">
        <f t="shared" si="149"/>
        <v>SINAPI 97459</v>
      </c>
      <c r="B9555" s="367" t="s">
        <v>8324</v>
      </c>
      <c r="C9555" s="367" t="s">
        <v>30997</v>
      </c>
      <c r="D9555" s="368" t="s">
        <v>30998</v>
      </c>
      <c r="E9555" s="367" t="s">
        <v>8327</v>
      </c>
      <c r="F9555" s="367" t="s">
        <v>11027</v>
      </c>
      <c r="G9555" s="367" t="s">
        <v>30999</v>
      </c>
    </row>
    <row r="9556" spans="1:7">
      <c r="A9556" s="366" t="str">
        <f t="shared" si="149"/>
        <v>SINAPI 97460</v>
      </c>
      <c r="B9556" s="367" t="s">
        <v>8324</v>
      </c>
      <c r="C9556" s="367" t="s">
        <v>31000</v>
      </c>
      <c r="D9556" s="368" t="s">
        <v>31001</v>
      </c>
      <c r="E9556" s="367" t="s">
        <v>8327</v>
      </c>
      <c r="F9556" s="367" t="s">
        <v>31002</v>
      </c>
      <c r="G9556" s="367" t="s">
        <v>31003</v>
      </c>
    </row>
    <row r="9557" spans="1:7" ht="22.5">
      <c r="A9557" s="366" t="str">
        <f t="shared" si="149"/>
        <v>SINAPI 97461</v>
      </c>
      <c r="B9557" s="367" t="s">
        <v>8324</v>
      </c>
      <c r="C9557" s="367" t="s">
        <v>31004</v>
      </c>
      <c r="D9557" s="368" t="s">
        <v>31005</v>
      </c>
      <c r="E9557" s="367" t="s">
        <v>8327</v>
      </c>
      <c r="F9557" s="367" t="s">
        <v>15883</v>
      </c>
      <c r="G9557" s="367" t="s">
        <v>31006</v>
      </c>
    </row>
    <row r="9558" spans="1:7" ht="22.5">
      <c r="A9558" s="366" t="str">
        <f t="shared" si="149"/>
        <v>SINAPI 97462</v>
      </c>
      <c r="B9558" s="367" t="s">
        <v>8324</v>
      </c>
      <c r="C9558" s="367" t="s">
        <v>31007</v>
      </c>
      <c r="D9558" s="368" t="s">
        <v>31008</v>
      </c>
      <c r="E9558" s="367" t="s">
        <v>8327</v>
      </c>
      <c r="F9558" s="367" t="s">
        <v>31009</v>
      </c>
      <c r="G9558" s="367" t="s">
        <v>27904</v>
      </c>
    </row>
    <row r="9559" spans="1:7" ht="22.5">
      <c r="A9559" s="366" t="str">
        <f t="shared" si="149"/>
        <v>SINAPI 97464</v>
      </c>
      <c r="B9559" s="367" t="s">
        <v>8324</v>
      </c>
      <c r="C9559" s="367" t="s">
        <v>31010</v>
      </c>
      <c r="D9559" s="368" t="s">
        <v>31011</v>
      </c>
      <c r="E9559" s="367" t="s">
        <v>8327</v>
      </c>
      <c r="F9559" s="367" t="s">
        <v>20803</v>
      </c>
      <c r="G9559" s="367" t="s">
        <v>31012</v>
      </c>
    </row>
    <row r="9560" spans="1:7" ht="22.5">
      <c r="A9560" s="366" t="str">
        <f t="shared" si="149"/>
        <v>SINAPI 97465</v>
      </c>
      <c r="B9560" s="367" t="s">
        <v>8324</v>
      </c>
      <c r="C9560" s="367" t="s">
        <v>31013</v>
      </c>
      <c r="D9560" s="368" t="s">
        <v>31014</v>
      </c>
      <c r="E9560" s="367" t="s">
        <v>8327</v>
      </c>
      <c r="F9560" s="367" t="s">
        <v>13556</v>
      </c>
      <c r="G9560" s="367" t="s">
        <v>29124</v>
      </c>
    </row>
    <row r="9561" spans="1:7" ht="22.5">
      <c r="A9561" s="366" t="str">
        <f t="shared" si="149"/>
        <v>SINAPI 97467</v>
      </c>
      <c r="B9561" s="367" t="s">
        <v>8324</v>
      </c>
      <c r="C9561" s="367" t="s">
        <v>31015</v>
      </c>
      <c r="D9561" s="368" t="s">
        <v>31016</v>
      </c>
      <c r="E9561" s="367" t="s">
        <v>8327</v>
      </c>
      <c r="F9561" s="367" t="s">
        <v>31017</v>
      </c>
      <c r="G9561" s="367" t="s">
        <v>31018</v>
      </c>
    </row>
    <row r="9562" spans="1:7" ht="22.5">
      <c r="A9562" s="366" t="str">
        <f t="shared" si="149"/>
        <v>SINAPI 97468</v>
      </c>
      <c r="B9562" s="367" t="s">
        <v>8324</v>
      </c>
      <c r="C9562" s="367" t="s">
        <v>31019</v>
      </c>
      <c r="D9562" s="368" t="s">
        <v>31020</v>
      </c>
      <c r="E9562" s="367" t="s">
        <v>8327</v>
      </c>
      <c r="F9562" s="367" t="s">
        <v>15866</v>
      </c>
      <c r="G9562" s="367" t="s">
        <v>19485</v>
      </c>
    </row>
    <row r="9563" spans="1:7" ht="22.5">
      <c r="A9563" s="366" t="str">
        <f t="shared" si="149"/>
        <v>SINAPI 97470</v>
      </c>
      <c r="B9563" s="367" t="s">
        <v>8324</v>
      </c>
      <c r="C9563" s="367" t="s">
        <v>31021</v>
      </c>
      <c r="D9563" s="368" t="s">
        <v>31022</v>
      </c>
      <c r="E9563" s="367" t="s">
        <v>8327</v>
      </c>
      <c r="F9563" s="367" t="s">
        <v>19346</v>
      </c>
      <c r="G9563" s="367" t="s">
        <v>31023</v>
      </c>
    </row>
    <row r="9564" spans="1:7" ht="22.5">
      <c r="A9564" s="366" t="str">
        <f t="shared" si="149"/>
        <v>SINAPI 97471</v>
      </c>
      <c r="B9564" s="367" t="s">
        <v>8324</v>
      </c>
      <c r="C9564" s="367" t="s">
        <v>31024</v>
      </c>
      <c r="D9564" s="368" t="s">
        <v>31025</v>
      </c>
      <c r="E9564" s="367" t="s">
        <v>8327</v>
      </c>
      <c r="F9564" s="367" t="s">
        <v>10632</v>
      </c>
      <c r="G9564" s="367" t="s">
        <v>31026</v>
      </c>
    </row>
    <row r="9565" spans="1:7" ht="22.5">
      <c r="A9565" s="366" t="str">
        <f t="shared" si="149"/>
        <v>SINAPI 97474</v>
      </c>
      <c r="B9565" s="367" t="s">
        <v>8324</v>
      </c>
      <c r="C9565" s="367" t="s">
        <v>31027</v>
      </c>
      <c r="D9565" s="368" t="s">
        <v>31028</v>
      </c>
      <c r="E9565" s="367" t="s">
        <v>8327</v>
      </c>
      <c r="F9565" s="367" t="s">
        <v>31029</v>
      </c>
      <c r="G9565" s="367" t="s">
        <v>31030</v>
      </c>
    </row>
    <row r="9566" spans="1:7" ht="22.5">
      <c r="A9566" s="366" t="str">
        <f t="shared" si="149"/>
        <v>SINAPI 97475</v>
      </c>
      <c r="B9566" s="367" t="s">
        <v>8324</v>
      </c>
      <c r="C9566" s="367" t="s">
        <v>31031</v>
      </c>
      <c r="D9566" s="368" t="s">
        <v>31032</v>
      </c>
      <c r="E9566" s="367" t="s">
        <v>8327</v>
      </c>
      <c r="F9566" s="367" t="s">
        <v>31033</v>
      </c>
      <c r="G9566" s="367" t="s">
        <v>31034</v>
      </c>
    </row>
    <row r="9567" spans="1:7" ht="22.5">
      <c r="A9567" s="366" t="str">
        <f t="shared" si="149"/>
        <v>SINAPI 97477</v>
      </c>
      <c r="B9567" s="367" t="s">
        <v>8324</v>
      </c>
      <c r="C9567" s="367" t="s">
        <v>31035</v>
      </c>
      <c r="D9567" s="368" t="s">
        <v>31036</v>
      </c>
      <c r="E9567" s="367" t="s">
        <v>8327</v>
      </c>
      <c r="F9567" s="367" t="s">
        <v>31037</v>
      </c>
      <c r="G9567" s="367" t="s">
        <v>31038</v>
      </c>
    </row>
    <row r="9568" spans="1:7" ht="22.5">
      <c r="A9568" s="366" t="str">
        <f t="shared" si="149"/>
        <v>SINAPI 97478</v>
      </c>
      <c r="B9568" s="367" t="s">
        <v>8324</v>
      </c>
      <c r="C9568" s="367" t="s">
        <v>31039</v>
      </c>
      <c r="D9568" s="368" t="s">
        <v>31040</v>
      </c>
      <c r="E9568" s="367" t="s">
        <v>8327</v>
      </c>
      <c r="F9568" s="367" t="s">
        <v>31041</v>
      </c>
      <c r="G9568" s="367" t="s">
        <v>31042</v>
      </c>
    </row>
    <row r="9569" spans="1:7" ht="22.5">
      <c r="A9569" s="366" t="str">
        <f t="shared" si="149"/>
        <v>SINAPI 97479</v>
      </c>
      <c r="B9569" s="367" t="s">
        <v>8324</v>
      </c>
      <c r="C9569" s="367" t="s">
        <v>31043</v>
      </c>
      <c r="D9569" s="368" t="s">
        <v>31044</v>
      </c>
      <c r="E9569" s="367" t="s">
        <v>8327</v>
      </c>
      <c r="F9569" s="367" t="s">
        <v>14504</v>
      </c>
      <c r="G9569" s="367" t="s">
        <v>14213</v>
      </c>
    </row>
    <row r="9570" spans="1:7" ht="22.5">
      <c r="A9570" s="366" t="str">
        <f t="shared" si="149"/>
        <v>SINAPI 97480</v>
      </c>
      <c r="B9570" s="367" t="s">
        <v>8324</v>
      </c>
      <c r="C9570" s="367" t="s">
        <v>31045</v>
      </c>
      <c r="D9570" s="368" t="s">
        <v>31046</v>
      </c>
      <c r="E9570" s="367" t="s">
        <v>8327</v>
      </c>
      <c r="F9570" s="367" t="s">
        <v>14504</v>
      </c>
      <c r="G9570" s="367" t="s">
        <v>14213</v>
      </c>
    </row>
    <row r="9571" spans="1:7" ht="22.5">
      <c r="A9571" s="366" t="str">
        <f t="shared" si="149"/>
        <v>SINAPI 97481</v>
      </c>
      <c r="B9571" s="367" t="s">
        <v>8324</v>
      </c>
      <c r="C9571" s="367" t="s">
        <v>31047</v>
      </c>
      <c r="D9571" s="368" t="s">
        <v>31048</v>
      </c>
      <c r="E9571" s="367" t="s">
        <v>8327</v>
      </c>
      <c r="F9571" s="367" t="s">
        <v>23394</v>
      </c>
      <c r="G9571" s="367" t="s">
        <v>31049</v>
      </c>
    </row>
    <row r="9572" spans="1:7" ht="22.5">
      <c r="A9572" s="366" t="str">
        <f t="shared" si="149"/>
        <v>SINAPI 97482</v>
      </c>
      <c r="B9572" s="367" t="s">
        <v>8324</v>
      </c>
      <c r="C9572" s="367" t="s">
        <v>31050</v>
      </c>
      <c r="D9572" s="368" t="s">
        <v>31051</v>
      </c>
      <c r="E9572" s="367" t="s">
        <v>8327</v>
      </c>
      <c r="F9572" s="367" t="s">
        <v>23394</v>
      </c>
      <c r="G9572" s="367" t="s">
        <v>31049</v>
      </c>
    </row>
    <row r="9573" spans="1:7" ht="22.5">
      <c r="A9573" s="366" t="str">
        <f t="shared" si="149"/>
        <v>SINAPI 97483</v>
      </c>
      <c r="B9573" s="367" t="s">
        <v>8324</v>
      </c>
      <c r="C9573" s="367" t="s">
        <v>31052</v>
      </c>
      <c r="D9573" s="368" t="s">
        <v>31053</v>
      </c>
      <c r="E9573" s="367" t="s">
        <v>8327</v>
      </c>
      <c r="F9573" s="367" t="s">
        <v>31054</v>
      </c>
      <c r="G9573" s="367" t="s">
        <v>30923</v>
      </c>
    </row>
    <row r="9574" spans="1:7" ht="22.5">
      <c r="A9574" s="366" t="str">
        <f t="shared" si="149"/>
        <v>SINAPI 97484</v>
      </c>
      <c r="B9574" s="367" t="s">
        <v>8324</v>
      </c>
      <c r="C9574" s="367" t="s">
        <v>31055</v>
      </c>
      <c r="D9574" s="368" t="s">
        <v>31056</v>
      </c>
      <c r="E9574" s="367" t="s">
        <v>8327</v>
      </c>
      <c r="F9574" s="367" t="s">
        <v>31054</v>
      </c>
      <c r="G9574" s="367" t="s">
        <v>30923</v>
      </c>
    </row>
    <row r="9575" spans="1:7" ht="22.5">
      <c r="A9575" s="366" t="str">
        <f t="shared" si="149"/>
        <v>SINAPI 97485</v>
      </c>
      <c r="B9575" s="367" t="s">
        <v>8324</v>
      </c>
      <c r="C9575" s="367" t="s">
        <v>31057</v>
      </c>
      <c r="D9575" s="368" t="s">
        <v>31058</v>
      </c>
      <c r="E9575" s="367" t="s">
        <v>8327</v>
      </c>
      <c r="F9575" s="367" t="s">
        <v>31059</v>
      </c>
      <c r="G9575" s="367" t="s">
        <v>31060</v>
      </c>
    </row>
    <row r="9576" spans="1:7" ht="22.5">
      <c r="A9576" s="366" t="str">
        <f t="shared" si="149"/>
        <v>SINAPI 97486</v>
      </c>
      <c r="B9576" s="367" t="s">
        <v>8324</v>
      </c>
      <c r="C9576" s="367" t="s">
        <v>31061</v>
      </c>
      <c r="D9576" s="368" t="s">
        <v>31062</v>
      </c>
      <c r="E9576" s="367" t="s">
        <v>8327</v>
      </c>
      <c r="F9576" s="367" t="s">
        <v>31063</v>
      </c>
      <c r="G9576" s="367" t="s">
        <v>31064</v>
      </c>
    </row>
    <row r="9577" spans="1:7" ht="22.5">
      <c r="A9577" s="366" t="str">
        <f t="shared" si="149"/>
        <v>SINAPI 97487</v>
      </c>
      <c r="B9577" s="367" t="s">
        <v>8324</v>
      </c>
      <c r="C9577" s="367" t="s">
        <v>31065</v>
      </c>
      <c r="D9577" s="368" t="s">
        <v>31066</v>
      </c>
      <c r="E9577" s="367" t="s">
        <v>8327</v>
      </c>
      <c r="F9577" s="367" t="s">
        <v>31067</v>
      </c>
      <c r="G9577" s="367" t="s">
        <v>31068</v>
      </c>
    </row>
    <row r="9578" spans="1:7" ht="22.5">
      <c r="A9578" s="366" t="str">
        <f t="shared" si="149"/>
        <v>SINAPI 97488</v>
      </c>
      <c r="B9578" s="367" t="s">
        <v>8324</v>
      </c>
      <c r="C9578" s="367" t="s">
        <v>31069</v>
      </c>
      <c r="D9578" s="368" t="s">
        <v>31070</v>
      </c>
      <c r="E9578" s="367" t="s">
        <v>8327</v>
      </c>
      <c r="F9578" s="367" t="s">
        <v>31071</v>
      </c>
      <c r="G9578" s="367" t="s">
        <v>31072</v>
      </c>
    </row>
    <row r="9579" spans="1:7" ht="22.5">
      <c r="A9579" s="366" t="str">
        <f t="shared" si="149"/>
        <v>SINAPI 97489</v>
      </c>
      <c r="B9579" s="367" t="s">
        <v>8324</v>
      </c>
      <c r="C9579" s="367" t="s">
        <v>31073</v>
      </c>
      <c r="D9579" s="368" t="s">
        <v>31074</v>
      </c>
      <c r="E9579" s="367" t="s">
        <v>8327</v>
      </c>
      <c r="F9579" s="367" t="s">
        <v>31075</v>
      </c>
      <c r="G9579" s="367" t="s">
        <v>31076</v>
      </c>
    </row>
    <row r="9580" spans="1:7" ht="22.5">
      <c r="A9580" s="366" t="str">
        <f t="shared" si="149"/>
        <v>SINAPI 97490</v>
      </c>
      <c r="B9580" s="367" t="s">
        <v>8324</v>
      </c>
      <c r="C9580" s="367" t="s">
        <v>31077</v>
      </c>
      <c r="D9580" s="368" t="s">
        <v>31078</v>
      </c>
      <c r="E9580" s="367" t="s">
        <v>8327</v>
      </c>
      <c r="F9580" s="367" t="s">
        <v>31079</v>
      </c>
      <c r="G9580" s="367" t="s">
        <v>31080</v>
      </c>
    </row>
    <row r="9581" spans="1:7" ht="22.5">
      <c r="A9581" s="366" t="str">
        <f t="shared" si="149"/>
        <v>SINAPI 97491</v>
      </c>
      <c r="B9581" s="367" t="s">
        <v>8324</v>
      </c>
      <c r="C9581" s="367" t="s">
        <v>31081</v>
      </c>
      <c r="D9581" s="368" t="s">
        <v>31082</v>
      </c>
      <c r="E9581" s="367" t="s">
        <v>8327</v>
      </c>
      <c r="F9581" s="367" t="s">
        <v>30020</v>
      </c>
      <c r="G9581" s="367" t="s">
        <v>21677</v>
      </c>
    </row>
    <row r="9582" spans="1:7" ht="22.5">
      <c r="A9582" s="366" t="str">
        <f t="shared" si="149"/>
        <v>SINAPI 97492</v>
      </c>
      <c r="B9582" s="367" t="s">
        <v>8324</v>
      </c>
      <c r="C9582" s="367" t="s">
        <v>31083</v>
      </c>
      <c r="D9582" s="368" t="s">
        <v>31084</v>
      </c>
      <c r="E9582" s="367" t="s">
        <v>8327</v>
      </c>
      <c r="F9582" s="367" t="s">
        <v>31085</v>
      </c>
      <c r="G9582" s="367" t="s">
        <v>31086</v>
      </c>
    </row>
    <row r="9583" spans="1:7" ht="22.5">
      <c r="A9583" s="366" t="str">
        <f t="shared" si="149"/>
        <v>SINAPI 97493</v>
      </c>
      <c r="B9583" s="367" t="s">
        <v>8324</v>
      </c>
      <c r="C9583" s="367" t="s">
        <v>31087</v>
      </c>
      <c r="D9583" s="368" t="s">
        <v>31088</v>
      </c>
      <c r="E9583" s="367" t="s">
        <v>8327</v>
      </c>
      <c r="F9583" s="367" t="s">
        <v>31089</v>
      </c>
      <c r="G9583" s="367" t="s">
        <v>31090</v>
      </c>
    </row>
    <row r="9584" spans="1:7" ht="22.5">
      <c r="A9584" s="366" t="str">
        <f t="shared" si="149"/>
        <v>SINAPI 97494</v>
      </c>
      <c r="B9584" s="367" t="s">
        <v>8324</v>
      </c>
      <c r="C9584" s="367" t="s">
        <v>31091</v>
      </c>
      <c r="D9584" s="368" t="s">
        <v>31092</v>
      </c>
      <c r="E9584" s="367" t="s">
        <v>8327</v>
      </c>
      <c r="F9584" s="367" t="s">
        <v>16991</v>
      </c>
      <c r="G9584" s="367" t="s">
        <v>31093</v>
      </c>
    </row>
    <row r="9585" spans="1:7" ht="22.5">
      <c r="A9585" s="366" t="str">
        <f t="shared" si="149"/>
        <v>SINAPI 97495</v>
      </c>
      <c r="B9585" s="367" t="s">
        <v>8324</v>
      </c>
      <c r="C9585" s="367" t="s">
        <v>31094</v>
      </c>
      <c r="D9585" s="368" t="s">
        <v>31095</v>
      </c>
      <c r="E9585" s="367" t="s">
        <v>8327</v>
      </c>
      <c r="F9585" s="367" t="s">
        <v>31096</v>
      </c>
      <c r="G9585" s="367" t="s">
        <v>31097</v>
      </c>
    </row>
    <row r="9586" spans="1:7" ht="22.5">
      <c r="A9586" s="366" t="str">
        <f t="shared" si="149"/>
        <v>SINAPI 97496</v>
      </c>
      <c r="B9586" s="367" t="s">
        <v>8324</v>
      </c>
      <c r="C9586" s="367" t="s">
        <v>31098</v>
      </c>
      <c r="D9586" s="368" t="s">
        <v>31099</v>
      </c>
      <c r="E9586" s="367" t="s">
        <v>8327</v>
      </c>
      <c r="F9586" s="367" t="s">
        <v>31100</v>
      </c>
      <c r="G9586" s="367" t="s">
        <v>31101</v>
      </c>
    </row>
    <row r="9587" spans="1:7" ht="22.5">
      <c r="A9587" s="366" t="str">
        <f t="shared" si="149"/>
        <v>SINAPI 97499</v>
      </c>
      <c r="B9587" s="367" t="s">
        <v>8324</v>
      </c>
      <c r="C9587" s="367" t="s">
        <v>31102</v>
      </c>
      <c r="D9587" s="368" t="s">
        <v>31103</v>
      </c>
      <c r="E9587" s="367" t="s">
        <v>8327</v>
      </c>
      <c r="F9587" s="367" t="s">
        <v>20551</v>
      </c>
      <c r="G9587" s="367" t="s">
        <v>11266</v>
      </c>
    </row>
    <row r="9588" spans="1:7" ht="22.5">
      <c r="A9588" s="366" t="str">
        <f t="shared" si="149"/>
        <v>SINAPI 97500</v>
      </c>
      <c r="B9588" s="367" t="s">
        <v>8324</v>
      </c>
      <c r="C9588" s="367" t="s">
        <v>31104</v>
      </c>
      <c r="D9588" s="368" t="s">
        <v>31105</v>
      </c>
      <c r="E9588" s="367" t="s">
        <v>8327</v>
      </c>
      <c r="F9588" s="367" t="s">
        <v>29862</v>
      </c>
      <c r="G9588" s="367" t="s">
        <v>26105</v>
      </c>
    </row>
    <row r="9589" spans="1:7" ht="22.5">
      <c r="A9589" s="366" t="str">
        <f t="shared" si="149"/>
        <v>SINAPI 97502</v>
      </c>
      <c r="B9589" s="367" t="s">
        <v>8324</v>
      </c>
      <c r="C9589" s="367" t="s">
        <v>31106</v>
      </c>
      <c r="D9589" s="368" t="s">
        <v>31107</v>
      </c>
      <c r="E9589" s="367" t="s">
        <v>8327</v>
      </c>
      <c r="F9589" s="367" t="s">
        <v>31108</v>
      </c>
      <c r="G9589" s="367" t="s">
        <v>31109</v>
      </c>
    </row>
    <row r="9590" spans="1:7" ht="22.5">
      <c r="A9590" s="366" t="str">
        <f t="shared" si="149"/>
        <v>SINAPI 97503</v>
      </c>
      <c r="B9590" s="367" t="s">
        <v>8324</v>
      </c>
      <c r="C9590" s="367" t="s">
        <v>31110</v>
      </c>
      <c r="D9590" s="368" t="s">
        <v>31111</v>
      </c>
      <c r="E9590" s="367" t="s">
        <v>8327</v>
      </c>
      <c r="F9590" s="367" t="s">
        <v>31112</v>
      </c>
      <c r="G9590" s="367" t="s">
        <v>15763</v>
      </c>
    </row>
    <row r="9591" spans="1:7" ht="22.5">
      <c r="A9591" s="366" t="str">
        <f t="shared" si="149"/>
        <v>SINAPI 97505</v>
      </c>
      <c r="B9591" s="367" t="s">
        <v>8324</v>
      </c>
      <c r="C9591" s="367" t="s">
        <v>31113</v>
      </c>
      <c r="D9591" s="368" t="s">
        <v>31114</v>
      </c>
      <c r="E9591" s="367" t="s">
        <v>8327</v>
      </c>
      <c r="F9591" s="367" t="s">
        <v>31115</v>
      </c>
      <c r="G9591" s="367" t="s">
        <v>30840</v>
      </c>
    </row>
    <row r="9592" spans="1:7" ht="22.5">
      <c r="A9592" s="366" t="str">
        <f t="shared" si="149"/>
        <v>SINAPI 97506</v>
      </c>
      <c r="B9592" s="367" t="s">
        <v>8324</v>
      </c>
      <c r="C9592" s="367" t="s">
        <v>31116</v>
      </c>
      <c r="D9592" s="368" t="s">
        <v>31117</v>
      </c>
      <c r="E9592" s="367" t="s">
        <v>8327</v>
      </c>
      <c r="F9592" s="367" t="s">
        <v>31118</v>
      </c>
      <c r="G9592" s="367" t="s">
        <v>26614</v>
      </c>
    </row>
    <row r="9593" spans="1:7" ht="22.5">
      <c r="A9593" s="366" t="str">
        <f t="shared" si="149"/>
        <v>SINAPI 97508</v>
      </c>
      <c r="B9593" s="367" t="s">
        <v>8324</v>
      </c>
      <c r="C9593" s="367" t="s">
        <v>31119</v>
      </c>
      <c r="D9593" s="368" t="s">
        <v>31120</v>
      </c>
      <c r="E9593" s="367" t="s">
        <v>8327</v>
      </c>
      <c r="F9593" s="367" t="s">
        <v>31121</v>
      </c>
      <c r="G9593" s="367" t="s">
        <v>31122</v>
      </c>
    </row>
    <row r="9594" spans="1:7" ht="22.5">
      <c r="A9594" s="366" t="str">
        <f t="shared" si="149"/>
        <v>SINAPI 97509</v>
      </c>
      <c r="B9594" s="367" t="s">
        <v>8324</v>
      </c>
      <c r="C9594" s="367" t="s">
        <v>31123</v>
      </c>
      <c r="D9594" s="368" t="s">
        <v>31124</v>
      </c>
      <c r="E9594" s="367" t="s">
        <v>8327</v>
      </c>
      <c r="F9594" s="367" t="s">
        <v>15595</v>
      </c>
      <c r="G9594" s="367" t="s">
        <v>31125</v>
      </c>
    </row>
    <row r="9595" spans="1:7" ht="22.5">
      <c r="A9595" s="366" t="str">
        <f t="shared" si="149"/>
        <v>SINAPI 97511</v>
      </c>
      <c r="B9595" s="367" t="s">
        <v>8324</v>
      </c>
      <c r="C9595" s="367" t="s">
        <v>31126</v>
      </c>
      <c r="D9595" s="368" t="s">
        <v>31127</v>
      </c>
      <c r="E9595" s="367" t="s">
        <v>8327</v>
      </c>
      <c r="F9595" s="367" t="s">
        <v>31128</v>
      </c>
      <c r="G9595" s="367" t="s">
        <v>31129</v>
      </c>
    </row>
    <row r="9596" spans="1:7" ht="22.5">
      <c r="A9596" s="366" t="str">
        <f t="shared" si="149"/>
        <v>SINAPI 97512</v>
      </c>
      <c r="B9596" s="367" t="s">
        <v>8324</v>
      </c>
      <c r="C9596" s="367" t="s">
        <v>31130</v>
      </c>
      <c r="D9596" s="368" t="s">
        <v>31131</v>
      </c>
      <c r="E9596" s="367" t="s">
        <v>8327</v>
      </c>
      <c r="F9596" s="367" t="s">
        <v>31132</v>
      </c>
      <c r="G9596" s="367" t="s">
        <v>31133</v>
      </c>
    </row>
    <row r="9597" spans="1:7" ht="22.5">
      <c r="A9597" s="366" t="str">
        <f t="shared" si="149"/>
        <v>SINAPI 97514</v>
      </c>
      <c r="B9597" s="367" t="s">
        <v>8324</v>
      </c>
      <c r="C9597" s="367" t="s">
        <v>31134</v>
      </c>
      <c r="D9597" s="368" t="s">
        <v>31135</v>
      </c>
      <c r="E9597" s="367" t="s">
        <v>8327</v>
      </c>
      <c r="F9597" s="367" t="s">
        <v>21780</v>
      </c>
      <c r="G9597" s="367" t="s">
        <v>31136</v>
      </c>
    </row>
    <row r="9598" spans="1:7" ht="22.5">
      <c r="A9598" s="366" t="str">
        <f t="shared" si="149"/>
        <v>SINAPI 97515</v>
      </c>
      <c r="B9598" s="367" t="s">
        <v>8324</v>
      </c>
      <c r="C9598" s="367" t="s">
        <v>31137</v>
      </c>
      <c r="D9598" s="368" t="s">
        <v>31138</v>
      </c>
      <c r="E9598" s="367" t="s">
        <v>8327</v>
      </c>
      <c r="F9598" s="367" t="s">
        <v>14307</v>
      </c>
      <c r="G9598" s="367" t="s">
        <v>31139</v>
      </c>
    </row>
    <row r="9599" spans="1:7" ht="22.5">
      <c r="A9599" s="366" t="str">
        <f t="shared" si="149"/>
        <v>SINAPI 97517</v>
      </c>
      <c r="B9599" s="367" t="s">
        <v>8324</v>
      </c>
      <c r="C9599" s="367" t="s">
        <v>31140</v>
      </c>
      <c r="D9599" s="368" t="s">
        <v>31141</v>
      </c>
      <c r="E9599" s="367" t="s">
        <v>8327</v>
      </c>
      <c r="F9599" s="367" t="s">
        <v>11748</v>
      </c>
      <c r="G9599" s="367" t="s">
        <v>31142</v>
      </c>
    </row>
    <row r="9600" spans="1:7" ht="22.5">
      <c r="A9600" s="366" t="str">
        <f t="shared" si="149"/>
        <v>SINAPI 97518</v>
      </c>
      <c r="B9600" s="367" t="s">
        <v>8324</v>
      </c>
      <c r="C9600" s="367" t="s">
        <v>31143</v>
      </c>
      <c r="D9600" s="368" t="s">
        <v>31144</v>
      </c>
      <c r="E9600" s="367" t="s">
        <v>8327</v>
      </c>
      <c r="F9600" s="367" t="s">
        <v>11748</v>
      </c>
      <c r="G9600" s="367" t="s">
        <v>31142</v>
      </c>
    </row>
    <row r="9601" spans="1:7" ht="22.5">
      <c r="A9601" s="366" t="str">
        <f t="shared" si="149"/>
        <v>SINAPI 97519</v>
      </c>
      <c r="B9601" s="367" t="s">
        <v>8324</v>
      </c>
      <c r="C9601" s="367" t="s">
        <v>31145</v>
      </c>
      <c r="D9601" s="368" t="s">
        <v>31146</v>
      </c>
      <c r="E9601" s="367" t="s">
        <v>8327</v>
      </c>
      <c r="F9601" s="367" t="s">
        <v>31147</v>
      </c>
      <c r="G9601" s="367" t="s">
        <v>31148</v>
      </c>
    </row>
    <row r="9602" spans="1:7" ht="22.5">
      <c r="A9602" s="366" t="str">
        <f t="shared" si="149"/>
        <v>SINAPI 97520</v>
      </c>
      <c r="B9602" s="367" t="s">
        <v>8324</v>
      </c>
      <c r="C9602" s="367" t="s">
        <v>31149</v>
      </c>
      <c r="D9602" s="368" t="s">
        <v>31150</v>
      </c>
      <c r="E9602" s="367" t="s">
        <v>8327</v>
      </c>
      <c r="F9602" s="367" t="s">
        <v>31147</v>
      </c>
      <c r="G9602" s="367" t="s">
        <v>31148</v>
      </c>
    </row>
    <row r="9603" spans="1:7" ht="22.5">
      <c r="A9603" s="366" t="str">
        <f t="shared" si="149"/>
        <v>SINAPI 97521</v>
      </c>
      <c r="B9603" s="367" t="s">
        <v>8324</v>
      </c>
      <c r="C9603" s="367" t="s">
        <v>31151</v>
      </c>
      <c r="D9603" s="368" t="s">
        <v>31152</v>
      </c>
      <c r="E9603" s="367" t="s">
        <v>8327</v>
      </c>
      <c r="F9603" s="367" t="s">
        <v>24227</v>
      </c>
      <c r="G9603" s="367" t="s">
        <v>27780</v>
      </c>
    </row>
    <row r="9604" spans="1:7" ht="22.5">
      <c r="A9604" s="366" t="str">
        <f t="shared" si="149"/>
        <v>SINAPI 97522</v>
      </c>
      <c r="B9604" s="367" t="s">
        <v>8324</v>
      </c>
      <c r="C9604" s="367" t="s">
        <v>31153</v>
      </c>
      <c r="D9604" s="368" t="s">
        <v>31154</v>
      </c>
      <c r="E9604" s="367" t="s">
        <v>8327</v>
      </c>
      <c r="F9604" s="367" t="s">
        <v>24227</v>
      </c>
      <c r="G9604" s="367" t="s">
        <v>27780</v>
      </c>
    </row>
    <row r="9605" spans="1:7" ht="22.5">
      <c r="A9605" s="366" t="str">
        <f t="shared" si="149"/>
        <v>SINAPI 97523</v>
      </c>
      <c r="B9605" s="367" t="s">
        <v>8324</v>
      </c>
      <c r="C9605" s="367" t="s">
        <v>31155</v>
      </c>
      <c r="D9605" s="368" t="s">
        <v>31156</v>
      </c>
      <c r="E9605" s="367" t="s">
        <v>8327</v>
      </c>
      <c r="F9605" s="367" t="s">
        <v>31157</v>
      </c>
      <c r="G9605" s="367" t="s">
        <v>31158</v>
      </c>
    </row>
    <row r="9606" spans="1:7" ht="22.5">
      <c r="A9606" s="366" t="str">
        <f t="shared" si="149"/>
        <v>SINAPI 97524</v>
      </c>
      <c r="B9606" s="367" t="s">
        <v>8324</v>
      </c>
      <c r="C9606" s="367" t="s">
        <v>31159</v>
      </c>
      <c r="D9606" s="368" t="s">
        <v>31160</v>
      </c>
      <c r="E9606" s="367" t="s">
        <v>8327</v>
      </c>
      <c r="F9606" s="367" t="s">
        <v>31161</v>
      </c>
      <c r="G9606" s="367" t="s">
        <v>31162</v>
      </c>
    </row>
    <row r="9607" spans="1:7" ht="22.5">
      <c r="A9607" s="366" t="str">
        <f t="shared" ref="A9607:A9670" si="150">CONCATENAR</f>
        <v>SINAPI 97525</v>
      </c>
      <c r="B9607" s="367" t="s">
        <v>8324</v>
      </c>
      <c r="C9607" s="367" t="s">
        <v>31163</v>
      </c>
      <c r="D9607" s="368" t="s">
        <v>31164</v>
      </c>
      <c r="E9607" s="367" t="s">
        <v>8327</v>
      </c>
      <c r="F9607" s="367" t="s">
        <v>31165</v>
      </c>
      <c r="G9607" s="367" t="s">
        <v>31166</v>
      </c>
    </row>
    <row r="9608" spans="1:7" ht="22.5">
      <c r="A9608" s="366" t="str">
        <f t="shared" si="150"/>
        <v>SINAPI 97526</v>
      </c>
      <c r="B9608" s="367" t="s">
        <v>8324</v>
      </c>
      <c r="C9608" s="367" t="s">
        <v>31167</v>
      </c>
      <c r="D9608" s="368" t="s">
        <v>31168</v>
      </c>
      <c r="E9608" s="367" t="s">
        <v>8327</v>
      </c>
      <c r="F9608" s="367" t="s">
        <v>31169</v>
      </c>
      <c r="G9608" s="367" t="s">
        <v>31170</v>
      </c>
    </row>
    <row r="9609" spans="1:7" ht="22.5">
      <c r="A9609" s="366" t="str">
        <f t="shared" si="150"/>
        <v>SINAPI 97527</v>
      </c>
      <c r="B9609" s="367" t="s">
        <v>8324</v>
      </c>
      <c r="C9609" s="367" t="s">
        <v>31171</v>
      </c>
      <c r="D9609" s="368" t="s">
        <v>31172</v>
      </c>
      <c r="E9609" s="367" t="s">
        <v>8327</v>
      </c>
      <c r="F9609" s="367" t="s">
        <v>31173</v>
      </c>
      <c r="G9609" s="367" t="s">
        <v>31174</v>
      </c>
    </row>
    <row r="9610" spans="1:7" ht="22.5">
      <c r="A9610" s="366" t="str">
        <f t="shared" si="150"/>
        <v>SINAPI 97528</v>
      </c>
      <c r="B9610" s="367" t="s">
        <v>8324</v>
      </c>
      <c r="C9610" s="367" t="s">
        <v>31175</v>
      </c>
      <c r="D9610" s="368" t="s">
        <v>31176</v>
      </c>
      <c r="E9610" s="367" t="s">
        <v>8327</v>
      </c>
      <c r="F9610" s="367" t="s">
        <v>31177</v>
      </c>
      <c r="G9610" s="367" t="s">
        <v>31178</v>
      </c>
    </row>
    <row r="9611" spans="1:7" ht="22.5">
      <c r="A9611" s="366" t="str">
        <f t="shared" si="150"/>
        <v>SINAPI 97529</v>
      </c>
      <c r="B9611" s="367" t="s">
        <v>8324</v>
      </c>
      <c r="C9611" s="367" t="s">
        <v>31179</v>
      </c>
      <c r="D9611" s="368" t="s">
        <v>31180</v>
      </c>
      <c r="E9611" s="367" t="s">
        <v>8327</v>
      </c>
      <c r="F9611" s="367" t="s">
        <v>28866</v>
      </c>
      <c r="G9611" s="367" t="s">
        <v>31181</v>
      </c>
    </row>
    <row r="9612" spans="1:7" ht="22.5">
      <c r="A9612" s="366" t="str">
        <f t="shared" si="150"/>
        <v>SINAPI 97530</v>
      </c>
      <c r="B9612" s="367" t="s">
        <v>8324</v>
      </c>
      <c r="C9612" s="367" t="s">
        <v>31182</v>
      </c>
      <c r="D9612" s="368" t="s">
        <v>31183</v>
      </c>
      <c r="E9612" s="367" t="s">
        <v>8327</v>
      </c>
      <c r="F9612" s="367" t="s">
        <v>31184</v>
      </c>
      <c r="G9612" s="367" t="s">
        <v>26649</v>
      </c>
    </row>
    <row r="9613" spans="1:7" ht="22.5">
      <c r="A9613" s="366" t="str">
        <f t="shared" si="150"/>
        <v>SINAPI 97531</v>
      </c>
      <c r="B9613" s="367" t="s">
        <v>8324</v>
      </c>
      <c r="C9613" s="367" t="s">
        <v>31185</v>
      </c>
      <c r="D9613" s="368" t="s">
        <v>31186</v>
      </c>
      <c r="E9613" s="367" t="s">
        <v>8327</v>
      </c>
      <c r="F9613" s="367" t="s">
        <v>31187</v>
      </c>
      <c r="G9613" s="367" t="s">
        <v>31188</v>
      </c>
    </row>
    <row r="9614" spans="1:7" ht="22.5">
      <c r="A9614" s="366" t="str">
        <f t="shared" si="150"/>
        <v>SINAPI 97532</v>
      </c>
      <c r="B9614" s="367" t="s">
        <v>8324</v>
      </c>
      <c r="C9614" s="367" t="s">
        <v>31189</v>
      </c>
      <c r="D9614" s="368" t="s">
        <v>31190</v>
      </c>
      <c r="E9614" s="367" t="s">
        <v>8327</v>
      </c>
      <c r="F9614" s="367" t="s">
        <v>31191</v>
      </c>
      <c r="G9614" s="367" t="s">
        <v>21920</v>
      </c>
    </row>
    <row r="9615" spans="1:7" ht="22.5">
      <c r="A9615" s="366" t="str">
        <f t="shared" si="150"/>
        <v>SINAPI 97533</v>
      </c>
      <c r="B9615" s="367" t="s">
        <v>8324</v>
      </c>
      <c r="C9615" s="367" t="s">
        <v>31192</v>
      </c>
      <c r="D9615" s="368" t="s">
        <v>31193</v>
      </c>
      <c r="E9615" s="367" t="s">
        <v>8327</v>
      </c>
      <c r="F9615" s="367" t="s">
        <v>31194</v>
      </c>
      <c r="G9615" s="367" t="s">
        <v>31195</v>
      </c>
    </row>
    <row r="9616" spans="1:7" ht="22.5">
      <c r="A9616" s="366" t="str">
        <f t="shared" si="150"/>
        <v>SINAPI 97534</v>
      </c>
      <c r="B9616" s="367" t="s">
        <v>8324</v>
      </c>
      <c r="C9616" s="367" t="s">
        <v>31196</v>
      </c>
      <c r="D9616" s="368" t="s">
        <v>31197</v>
      </c>
      <c r="E9616" s="367" t="s">
        <v>8327</v>
      </c>
      <c r="F9616" s="367" t="s">
        <v>31198</v>
      </c>
      <c r="G9616" s="367" t="s">
        <v>31199</v>
      </c>
    </row>
    <row r="9617" spans="1:7" ht="22.5">
      <c r="A9617" s="366" t="str">
        <f t="shared" si="150"/>
        <v>SINAPI 97537</v>
      </c>
      <c r="B9617" s="367" t="s">
        <v>8324</v>
      </c>
      <c r="C9617" s="367" t="s">
        <v>31200</v>
      </c>
      <c r="D9617" s="368" t="s">
        <v>31201</v>
      </c>
      <c r="E9617" s="367" t="s">
        <v>8327</v>
      </c>
      <c r="F9617" s="367" t="s">
        <v>31202</v>
      </c>
      <c r="G9617" s="367" t="s">
        <v>31203</v>
      </c>
    </row>
    <row r="9618" spans="1:7" ht="22.5">
      <c r="A9618" s="366" t="str">
        <f t="shared" si="150"/>
        <v>SINAPI 97540</v>
      </c>
      <c r="B9618" s="367" t="s">
        <v>8324</v>
      </c>
      <c r="C9618" s="367" t="s">
        <v>31204</v>
      </c>
      <c r="D9618" s="368" t="s">
        <v>31205</v>
      </c>
      <c r="E9618" s="367" t="s">
        <v>8327</v>
      </c>
      <c r="F9618" s="367" t="s">
        <v>14689</v>
      </c>
      <c r="G9618" s="367" t="s">
        <v>10466</v>
      </c>
    </row>
    <row r="9619" spans="1:7" ht="22.5">
      <c r="A9619" s="366" t="str">
        <f t="shared" si="150"/>
        <v>SINAPI 97541</v>
      </c>
      <c r="B9619" s="367" t="s">
        <v>8324</v>
      </c>
      <c r="C9619" s="367" t="s">
        <v>31206</v>
      </c>
      <c r="D9619" s="368" t="s">
        <v>31207</v>
      </c>
      <c r="E9619" s="367" t="s">
        <v>8327</v>
      </c>
      <c r="F9619" s="367" t="s">
        <v>27466</v>
      </c>
      <c r="G9619" s="367" t="s">
        <v>10450</v>
      </c>
    </row>
    <row r="9620" spans="1:7" ht="22.5">
      <c r="A9620" s="366" t="str">
        <f t="shared" si="150"/>
        <v>SINAPI 97543</v>
      </c>
      <c r="B9620" s="367" t="s">
        <v>8324</v>
      </c>
      <c r="C9620" s="367" t="s">
        <v>31208</v>
      </c>
      <c r="D9620" s="368" t="s">
        <v>31209</v>
      </c>
      <c r="E9620" s="367" t="s">
        <v>8327</v>
      </c>
      <c r="F9620" s="367" t="s">
        <v>13330</v>
      </c>
      <c r="G9620" s="367" t="s">
        <v>10462</v>
      </c>
    </row>
    <row r="9621" spans="1:7" ht="22.5">
      <c r="A9621" s="366" t="str">
        <f t="shared" si="150"/>
        <v>SINAPI 97544</v>
      </c>
      <c r="B9621" s="367" t="s">
        <v>8324</v>
      </c>
      <c r="C9621" s="367" t="s">
        <v>31210</v>
      </c>
      <c r="D9621" s="368" t="s">
        <v>31211</v>
      </c>
      <c r="E9621" s="367" t="s">
        <v>8327</v>
      </c>
      <c r="F9621" s="367" t="s">
        <v>31212</v>
      </c>
      <c r="G9621" s="367" t="s">
        <v>21342</v>
      </c>
    </row>
    <row r="9622" spans="1:7" ht="22.5">
      <c r="A9622" s="366" t="str">
        <f t="shared" si="150"/>
        <v>SINAPI 97546</v>
      </c>
      <c r="B9622" s="367" t="s">
        <v>8324</v>
      </c>
      <c r="C9622" s="367" t="s">
        <v>31213</v>
      </c>
      <c r="D9622" s="368" t="s">
        <v>31214</v>
      </c>
      <c r="E9622" s="367" t="s">
        <v>8327</v>
      </c>
      <c r="F9622" s="367" t="s">
        <v>13955</v>
      </c>
      <c r="G9622" s="367" t="s">
        <v>31215</v>
      </c>
    </row>
    <row r="9623" spans="1:7" ht="22.5">
      <c r="A9623" s="366" t="str">
        <f t="shared" si="150"/>
        <v>SINAPI 97547</v>
      </c>
      <c r="B9623" s="367" t="s">
        <v>8324</v>
      </c>
      <c r="C9623" s="367" t="s">
        <v>31216</v>
      </c>
      <c r="D9623" s="368" t="s">
        <v>31217</v>
      </c>
      <c r="E9623" s="367" t="s">
        <v>8327</v>
      </c>
      <c r="F9623" s="367" t="s">
        <v>13955</v>
      </c>
      <c r="G9623" s="367" t="s">
        <v>31215</v>
      </c>
    </row>
    <row r="9624" spans="1:7" ht="22.5">
      <c r="A9624" s="366" t="str">
        <f t="shared" si="150"/>
        <v>SINAPI 97548</v>
      </c>
      <c r="B9624" s="367" t="s">
        <v>8324</v>
      </c>
      <c r="C9624" s="367" t="s">
        <v>31218</v>
      </c>
      <c r="D9624" s="368" t="s">
        <v>31219</v>
      </c>
      <c r="E9624" s="367" t="s">
        <v>8327</v>
      </c>
      <c r="F9624" s="367" t="s">
        <v>17406</v>
      </c>
      <c r="G9624" s="367" t="s">
        <v>19918</v>
      </c>
    </row>
    <row r="9625" spans="1:7" ht="22.5">
      <c r="A9625" s="366" t="str">
        <f t="shared" si="150"/>
        <v>SINAPI 97549</v>
      </c>
      <c r="B9625" s="367" t="s">
        <v>8324</v>
      </c>
      <c r="C9625" s="367" t="s">
        <v>31220</v>
      </c>
      <c r="D9625" s="368" t="s">
        <v>31221</v>
      </c>
      <c r="E9625" s="367" t="s">
        <v>8327</v>
      </c>
      <c r="F9625" s="367" t="s">
        <v>17406</v>
      </c>
      <c r="G9625" s="367" t="s">
        <v>19918</v>
      </c>
    </row>
    <row r="9626" spans="1:7" ht="22.5">
      <c r="A9626" s="366" t="str">
        <f t="shared" si="150"/>
        <v>SINAPI 97550</v>
      </c>
      <c r="B9626" s="367" t="s">
        <v>8324</v>
      </c>
      <c r="C9626" s="367" t="s">
        <v>31222</v>
      </c>
      <c r="D9626" s="368" t="s">
        <v>31223</v>
      </c>
      <c r="E9626" s="367" t="s">
        <v>8327</v>
      </c>
      <c r="F9626" s="367" t="s">
        <v>19091</v>
      </c>
      <c r="G9626" s="367" t="s">
        <v>15868</v>
      </c>
    </row>
    <row r="9627" spans="1:7" ht="22.5">
      <c r="A9627" s="366" t="str">
        <f t="shared" si="150"/>
        <v>SINAPI 97551</v>
      </c>
      <c r="B9627" s="367" t="s">
        <v>8324</v>
      </c>
      <c r="C9627" s="367" t="s">
        <v>31224</v>
      </c>
      <c r="D9627" s="368" t="s">
        <v>31225</v>
      </c>
      <c r="E9627" s="367" t="s">
        <v>8327</v>
      </c>
      <c r="F9627" s="367" t="s">
        <v>19091</v>
      </c>
      <c r="G9627" s="367" t="s">
        <v>15868</v>
      </c>
    </row>
    <row r="9628" spans="1:7" ht="22.5">
      <c r="A9628" s="366" t="str">
        <f t="shared" si="150"/>
        <v>SINAPI 97552</v>
      </c>
      <c r="B9628" s="367" t="s">
        <v>8324</v>
      </c>
      <c r="C9628" s="367" t="s">
        <v>31226</v>
      </c>
      <c r="D9628" s="368" t="s">
        <v>31227</v>
      </c>
      <c r="E9628" s="367" t="s">
        <v>8327</v>
      </c>
      <c r="F9628" s="367" t="s">
        <v>31228</v>
      </c>
      <c r="G9628" s="367" t="s">
        <v>16364</v>
      </c>
    </row>
    <row r="9629" spans="1:7" ht="22.5">
      <c r="A9629" s="366" t="str">
        <f t="shared" si="150"/>
        <v>SINAPI 97553</v>
      </c>
      <c r="B9629" s="367" t="s">
        <v>8324</v>
      </c>
      <c r="C9629" s="367" t="s">
        <v>31229</v>
      </c>
      <c r="D9629" s="368" t="s">
        <v>31230</v>
      </c>
      <c r="E9629" s="367" t="s">
        <v>8327</v>
      </c>
      <c r="F9629" s="367" t="s">
        <v>12574</v>
      </c>
      <c r="G9629" s="367" t="s">
        <v>31231</v>
      </c>
    </row>
    <row r="9630" spans="1:7" ht="22.5">
      <c r="A9630" s="366" t="str">
        <f t="shared" si="150"/>
        <v>SINAPI 97554</v>
      </c>
      <c r="B9630" s="367" t="s">
        <v>8324</v>
      </c>
      <c r="C9630" s="367" t="s">
        <v>31232</v>
      </c>
      <c r="D9630" s="368" t="s">
        <v>31233</v>
      </c>
      <c r="E9630" s="367" t="s">
        <v>8327</v>
      </c>
      <c r="F9630" s="367" t="s">
        <v>31234</v>
      </c>
      <c r="G9630" s="367" t="s">
        <v>31235</v>
      </c>
    </row>
    <row r="9631" spans="1:7" ht="22.5">
      <c r="A9631" s="366" t="str">
        <f t="shared" si="150"/>
        <v>SINAPI 98602</v>
      </c>
      <c r="B9631" s="367" t="s">
        <v>8324</v>
      </c>
      <c r="C9631" s="367" t="s">
        <v>31236</v>
      </c>
      <c r="D9631" s="368" t="s">
        <v>31237</v>
      </c>
      <c r="E9631" s="367" t="s">
        <v>8327</v>
      </c>
      <c r="F9631" s="367" t="s">
        <v>15812</v>
      </c>
      <c r="G9631" s="367" t="s">
        <v>25628</v>
      </c>
    </row>
    <row r="9632" spans="1:7">
      <c r="A9632" s="366" t="str">
        <f t="shared" si="150"/>
        <v>SINAPI 6171</v>
      </c>
      <c r="B9632" s="367" t="s">
        <v>8324</v>
      </c>
      <c r="C9632" s="367" t="s">
        <v>31238</v>
      </c>
      <c r="D9632" s="368" t="s">
        <v>31239</v>
      </c>
      <c r="E9632" s="367" t="s">
        <v>8327</v>
      </c>
      <c r="F9632" s="367" t="s">
        <v>16234</v>
      </c>
      <c r="G9632" s="367" t="s">
        <v>30801</v>
      </c>
    </row>
    <row r="9633" spans="1:7">
      <c r="A9633" s="366" t="str">
        <f t="shared" si="150"/>
        <v>SINAPI 74166/1</v>
      </c>
      <c r="B9633" s="367" t="s">
        <v>8324</v>
      </c>
      <c r="C9633" s="367" t="s">
        <v>31240</v>
      </c>
      <c r="D9633" s="368" t="s">
        <v>31241</v>
      </c>
      <c r="E9633" s="367" t="s">
        <v>8327</v>
      </c>
      <c r="F9633" s="367" t="s">
        <v>31242</v>
      </c>
      <c r="G9633" s="367" t="s">
        <v>31243</v>
      </c>
    </row>
    <row r="9634" spans="1:7" ht="22.5">
      <c r="A9634" s="366" t="str">
        <f t="shared" si="150"/>
        <v>SINAPI 74166/2</v>
      </c>
      <c r="B9634" s="367" t="s">
        <v>8324</v>
      </c>
      <c r="C9634" s="367" t="s">
        <v>31244</v>
      </c>
      <c r="D9634" s="368" t="s">
        <v>31245</v>
      </c>
      <c r="E9634" s="367" t="s">
        <v>8327</v>
      </c>
      <c r="F9634" s="367" t="s">
        <v>31246</v>
      </c>
      <c r="G9634" s="367" t="s">
        <v>31247</v>
      </c>
    </row>
    <row r="9635" spans="1:7">
      <c r="A9635" s="366" t="str">
        <f t="shared" si="150"/>
        <v>SINAPI 88503</v>
      </c>
      <c r="B9635" s="367" t="s">
        <v>8324</v>
      </c>
      <c r="C9635" s="367" t="s">
        <v>31248</v>
      </c>
      <c r="D9635" s="368" t="s">
        <v>31249</v>
      </c>
      <c r="E9635" s="367" t="s">
        <v>8327</v>
      </c>
      <c r="F9635" s="367" t="s">
        <v>31250</v>
      </c>
      <c r="G9635" s="367" t="s">
        <v>31251</v>
      </c>
    </row>
    <row r="9636" spans="1:7">
      <c r="A9636" s="366" t="str">
        <f t="shared" si="150"/>
        <v>SINAPI 88504</v>
      </c>
      <c r="B9636" s="367" t="s">
        <v>8324</v>
      </c>
      <c r="C9636" s="367" t="s">
        <v>31252</v>
      </c>
      <c r="D9636" s="368" t="s">
        <v>31253</v>
      </c>
      <c r="E9636" s="367" t="s">
        <v>8327</v>
      </c>
      <c r="F9636" s="367" t="s">
        <v>31254</v>
      </c>
      <c r="G9636" s="367" t="s">
        <v>31255</v>
      </c>
    </row>
    <row r="9637" spans="1:7" ht="22.5">
      <c r="A9637" s="366" t="str">
        <f t="shared" si="150"/>
        <v>SINAPI 97900</v>
      </c>
      <c r="B9637" s="367" t="s">
        <v>8324</v>
      </c>
      <c r="C9637" s="367" t="s">
        <v>31256</v>
      </c>
      <c r="D9637" s="368" t="s">
        <v>31257</v>
      </c>
      <c r="E9637" s="367" t="s">
        <v>8327</v>
      </c>
      <c r="F9637" s="367" t="s">
        <v>31258</v>
      </c>
      <c r="G9637" s="367" t="s">
        <v>31259</v>
      </c>
    </row>
    <row r="9638" spans="1:7" ht="22.5">
      <c r="A9638" s="366" t="str">
        <f t="shared" si="150"/>
        <v>SINAPI 97901</v>
      </c>
      <c r="B9638" s="367" t="s">
        <v>8324</v>
      </c>
      <c r="C9638" s="367" t="s">
        <v>31260</v>
      </c>
      <c r="D9638" s="368" t="s">
        <v>31261</v>
      </c>
      <c r="E9638" s="367" t="s">
        <v>8327</v>
      </c>
      <c r="F9638" s="367" t="s">
        <v>31262</v>
      </c>
      <c r="G9638" s="367" t="s">
        <v>31263</v>
      </c>
    </row>
    <row r="9639" spans="1:7" ht="22.5">
      <c r="A9639" s="366" t="str">
        <f t="shared" si="150"/>
        <v>SINAPI 97902</v>
      </c>
      <c r="B9639" s="367" t="s">
        <v>8324</v>
      </c>
      <c r="C9639" s="367" t="s">
        <v>31264</v>
      </c>
      <c r="D9639" s="368" t="s">
        <v>31265</v>
      </c>
      <c r="E9639" s="367" t="s">
        <v>8327</v>
      </c>
      <c r="F9639" s="367" t="s">
        <v>31266</v>
      </c>
      <c r="G9639" s="367" t="s">
        <v>31267</v>
      </c>
    </row>
    <row r="9640" spans="1:7" ht="22.5">
      <c r="A9640" s="366" t="str">
        <f t="shared" si="150"/>
        <v>SINAPI 97903</v>
      </c>
      <c r="B9640" s="367" t="s">
        <v>8324</v>
      </c>
      <c r="C9640" s="367" t="s">
        <v>31268</v>
      </c>
      <c r="D9640" s="368" t="s">
        <v>31269</v>
      </c>
      <c r="E9640" s="367" t="s">
        <v>8327</v>
      </c>
      <c r="F9640" s="367" t="s">
        <v>31270</v>
      </c>
      <c r="G9640" s="367" t="s">
        <v>31271</v>
      </c>
    </row>
    <row r="9641" spans="1:7" ht="22.5">
      <c r="A9641" s="366" t="str">
        <f t="shared" si="150"/>
        <v>SINAPI 97904</v>
      </c>
      <c r="B9641" s="367" t="s">
        <v>8324</v>
      </c>
      <c r="C9641" s="367" t="s">
        <v>31272</v>
      </c>
      <c r="D9641" s="368" t="s">
        <v>31273</v>
      </c>
      <c r="E9641" s="367" t="s">
        <v>8327</v>
      </c>
      <c r="F9641" s="367" t="s">
        <v>31274</v>
      </c>
      <c r="G9641" s="367" t="s">
        <v>31275</v>
      </c>
    </row>
    <row r="9642" spans="1:7" ht="22.5">
      <c r="A9642" s="366" t="str">
        <f t="shared" si="150"/>
        <v>SINAPI 97905</v>
      </c>
      <c r="B9642" s="367" t="s">
        <v>8324</v>
      </c>
      <c r="C9642" s="367" t="s">
        <v>31276</v>
      </c>
      <c r="D9642" s="368" t="s">
        <v>31277</v>
      </c>
      <c r="E9642" s="367" t="s">
        <v>8327</v>
      </c>
      <c r="F9642" s="367" t="s">
        <v>10909</v>
      </c>
      <c r="G9642" s="367" t="s">
        <v>31278</v>
      </c>
    </row>
    <row r="9643" spans="1:7" ht="22.5">
      <c r="A9643" s="366" t="str">
        <f t="shared" si="150"/>
        <v>SINAPI 97906</v>
      </c>
      <c r="B9643" s="367" t="s">
        <v>8324</v>
      </c>
      <c r="C9643" s="367" t="s">
        <v>31279</v>
      </c>
      <c r="D9643" s="368" t="s">
        <v>31280</v>
      </c>
      <c r="E9643" s="367" t="s">
        <v>8327</v>
      </c>
      <c r="F9643" s="367" t="s">
        <v>31281</v>
      </c>
      <c r="G9643" s="367" t="s">
        <v>31282</v>
      </c>
    </row>
    <row r="9644" spans="1:7" ht="22.5">
      <c r="A9644" s="366" t="str">
        <f t="shared" si="150"/>
        <v>SINAPI 97907</v>
      </c>
      <c r="B9644" s="367" t="s">
        <v>8324</v>
      </c>
      <c r="C9644" s="367" t="s">
        <v>31283</v>
      </c>
      <c r="D9644" s="368" t="s">
        <v>31284</v>
      </c>
      <c r="E9644" s="367" t="s">
        <v>8327</v>
      </c>
      <c r="F9644" s="367" t="s">
        <v>31285</v>
      </c>
      <c r="G9644" s="367" t="s">
        <v>31286</v>
      </c>
    </row>
    <row r="9645" spans="1:7" ht="22.5">
      <c r="A9645" s="366" t="str">
        <f t="shared" si="150"/>
        <v>SINAPI 97908</v>
      </c>
      <c r="B9645" s="367" t="s">
        <v>8324</v>
      </c>
      <c r="C9645" s="367" t="s">
        <v>31287</v>
      </c>
      <c r="D9645" s="368" t="s">
        <v>31288</v>
      </c>
      <c r="E9645" s="367" t="s">
        <v>8327</v>
      </c>
      <c r="F9645" s="367" t="s">
        <v>31289</v>
      </c>
      <c r="G9645" s="367" t="s">
        <v>31290</v>
      </c>
    </row>
    <row r="9646" spans="1:7" ht="22.5">
      <c r="A9646" s="366" t="str">
        <f t="shared" si="150"/>
        <v>SINAPI 98102</v>
      </c>
      <c r="B9646" s="367" t="s">
        <v>8324</v>
      </c>
      <c r="C9646" s="367" t="s">
        <v>31291</v>
      </c>
      <c r="D9646" s="368" t="s">
        <v>31292</v>
      </c>
      <c r="E9646" s="367" t="s">
        <v>8327</v>
      </c>
      <c r="F9646" s="367" t="s">
        <v>16995</v>
      </c>
      <c r="G9646" s="367" t="s">
        <v>11928</v>
      </c>
    </row>
    <row r="9647" spans="1:7" ht="22.5">
      <c r="A9647" s="366" t="str">
        <f t="shared" si="150"/>
        <v>SINAPI 98103</v>
      </c>
      <c r="B9647" s="367" t="s">
        <v>8324</v>
      </c>
      <c r="C9647" s="367" t="s">
        <v>31293</v>
      </c>
      <c r="D9647" s="368" t="s">
        <v>31294</v>
      </c>
      <c r="E9647" s="367" t="s">
        <v>8327</v>
      </c>
      <c r="F9647" s="367" t="s">
        <v>31295</v>
      </c>
      <c r="G9647" s="367" t="s">
        <v>31296</v>
      </c>
    </row>
    <row r="9648" spans="1:7" ht="22.5">
      <c r="A9648" s="366" t="str">
        <f t="shared" si="150"/>
        <v>SINAPI 98104</v>
      </c>
      <c r="B9648" s="367" t="s">
        <v>8324</v>
      </c>
      <c r="C9648" s="367" t="s">
        <v>31297</v>
      </c>
      <c r="D9648" s="368" t="s">
        <v>31298</v>
      </c>
      <c r="E9648" s="367" t="s">
        <v>8327</v>
      </c>
      <c r="F9648" s="367" t="s">
        <v>31299</v>
      </c>
      <c r="G9648" s="367" t="s">
        <v>31300</v>
      </c>
    </row>
    <row r="9649" spans="1:7" ht="22.5">
      <c r="A9649" s="366" t="str">
        <f t="shared" si="150"/>
        <v>SINAPI 98105</v>
      </c>
      <c r="B9649" s="367" t="s">
        <v>8324</v>
      </c>
      <c r="C9649" s="367" t="s">
        <v>31301</v>
      </c>
      <c r="D9649" s="368" t="s">
        <v>31302</v>
      </c>
      <c r="E9649" s="367" t="s">
        <v>8327</v>
      </c>
      <c r="F9649" s="367" t="s">
        <v>31303</v>
      </c>
      <c r="G9649" s="367" t="s">
        <v>31304</v>
      </c>
    </row>
    <row r="9650" spans="1:7" ht="33.75">
      <c r="A9650" s="366" t="str">
        <f t="shared" si="150"/>
        <v>SINAPI 98106</v>
      </c>
      <c r="B9650" s="367" t="s">
        <v>8324</v>
      </c>
      <c r="C9650" s="367" t="s">
        <v>31305</v>
      </c>
      <c r="D9650" s="368" t="s">
        <v>31306</v>
      </c>
      <c r="E9650" s="367" t="s">
        <v>8327</v>
      </c>
      <c r="F9650" s="367" t="s">
        <v>31307</v>
      </c>
      <c r="G9650" s="367" t="s">
        <v>31308</v>
      </c>
    </row>
    <row r="9651" spans="1:7" ht="22.5">
      <c r="A9651" s="366" t="str">
        <f t="shared" si="150"/>
        <v>SINAPI 98107</v>
      </c>
      <c r="B9651" s="367" t="s">
        <v>8324</v>
      </c>
      <c r="C9651" s="367" t="s">
        <v>31309</v>
      </c>
      <c r="D9651" s="368" t="s">
        <v>31310</v>
      </c>
      <c r="E9651" s="367" t="s">
        <v>8327</v>
      </c>
      <c r="F9651" s="367" t="s">
        <v>31311</v>
      </c>
      <c r="G9651" s="367" t="s">
        <v>31312</v>
      </c>
    </row>
    <row r="9652" spans="1:7" ht="22.5">
      <c r="A9652" s="366" t="str">
        <f t="shared" si="150"/>
        <v>SINAPI 98108</v>
      </c>
      <c r="B9652" s="367" t="s">
        <v>8324</v>
      </c>
      <c r="C9652" s="367" t="s">
        <v>31313</v>
      </c>
      <c r="D9652" s="368" t="s">
        <v>31314</v>
      </c>
      <c r="E9652" s="367" t="s">
        <v>8327</v>
      </c>
      <c r="F9652" s="367" t="s">
        <v>31315</v>
      </c>
      <c r="G9652" s="367" t="s">
        <v>31316</v>
      </c>
    </row>
    <row r="9653" spans="1:7" ht="22.5">
      <c r="A9653" s="366" t="str">
        <f t="shared" si="150"/>
        <v>SINAPI 99250</v>
      </c>
      <c r="B9653" s="367" t="s">
        <v>8324</v>
      </c>
      <c r="C9653" s="367" t="s">
        <v>31317</v>
      </c>
      <c r="D9653" s="368" t="s">
        <v>31318</v>
      </c>
      <c r="E9653" s="367" t="s">
        <v>8327</v>
      </c>
      <c r="F9653" s="367" t="s">
        <v>31319</v>
      </c>
      <c r="G9653" s="367" t="s">
        <v>31320</v>
      </c>
    </row>
    <row r="9654" spans="1:7" ht="22.5">
      <c r="A9654" s="366" t="str">
        <f t="shared" si="150"/>
        <v>SINAPI 99251</v>
      </c>
      <c r="B9654" s="367" t="s">
        <v>8324</v>
      </c>
      <c r="C9654" s="367" t="s">
        <v>31321</v>
      </c>
      <c r="D9654" s="368" t="s">
        <v>31322</v>
      </c>
      <c r="E9654" s="367" t="s">
        <v>8327</v>
      </c>
      <c r="F9654" s="367" t="s">
        <v>31323</v>
      </c>
      <c r="G9654" s="367" t="s">
        <v>31324</v>
      </c>
    </row>
    <row r="9655" spans="1:7" ht="22.5">
      <c r="A9655" s="366" t="str">
        <f t="shared" si="150"/>
        <v>SINAPI 99253</v>
      </c>
      <c r="B9655" s="367" t="s">
        <v>8324</v>
      </c>
      <c r="C9655" s="367" t="s">
        <v>31325</v>
      </c>
      <c r="D9655" s="368" t="s">
        <v>31326</v>
      </c>
      <c r="E9655" s="367" t="s">
        <v>8327</v>
      </c>
      <c r="F9655" s="367" t="s">
        <v>31327</v>
      </c>
      <c r="G9655" s="367" t="s">
        <v>11414</v>
      </c>
    </row>
    <row r="9656" spans="1:7" ht="22.5">
      <c r="A9656" s="366" t="str">
        <f t="shared" si="150"/>
        <v>SINAPI 99255</v>
      </c>
      <c r="B9656" s="367" t="s">
        <v>8324</v>
      </c>
      <c r="C9656" s="367" t="s">
        <v>31328</v>
      </c>
      <c r="D9656" s="368" t="s">
        <v>31329</v>
      </c>
      <c r="E9656" s="367" t="s">
        <v>8327</v>
      </c>
      <c r="F9656" s="367" t="s">
        <v>31330</v>
      </c>
      <c r="G9656" s="367" t="s">
        <v>31331</v>
      </c>
    </row>
    <row r="9657" spans="1:7" ht="22.5">
      <c r="A9657" s="366" t="str">
        <f t="shared" si="150"/>
        <v>SINAPI 99257</v>
      </c>
      <c r="B9657" s="367" t="s">
        <v>8324</v>
      </c>
      <c r="C9657" s="367" t="s">
        <v>31332</v>
      </c>
      <c r="D9657" s="368" t="s">
        <v>31333</v>
      </c>
      <c r="E9657" s="367" t="s">
        <v>8327</v>
      </c>
      <c r="F9657" s="367" t="s">
        <v>31334</v>
      </c>
      <c r="G9657" s="367" t="s">
        <v>31335</v>
      </c>
    </row>
    <row r="9658" spans="1:7" ht="22.5">
      <c r="A9658" s="366" t="str">
        <f t="shared" si="150"/>
        <v>SINAPI 99258</v>
      </c>
      <c r="B9658" s="367" t="s">
        <v>8324</v>
      </c>
      <c r="C9658" s="367" t="s">
        <v>31336</v>
      </c>
      <c r="D9658" s="368" t="s">
        <v>31337</v>
      </c>
      <c r="E9658" s="367" t="s">
        <v>8327</v>
      </c>
      <c r="F9658" s="367" t="s">
        <v>31338</v>
      </c>
      <c r="G9658" s="367" t="s">
        <v>31339</v>
      </c>
    </row>
    <row r="9659" spans="1:7" ht="22.5">
      <c r="A9659" s="366" t="str">
        <f t="shared" si="150"/>
        <v>SINAPI 99260</v>
      </c>
      <c r="B9659" s="367" t="s">
        <v>8324</v>
      </c>
      <c r="C9659" s="367" t="s">
        <v>31340</v>
      </c>
      <c r="D9659" s="368" t="s">
        <v>31341</v>
      </c>
      <c r="E9659" s="367" t="s">
        <v>8327</v>
      </c>
      <c r="F9659" s="367" t="s">
        <v>31342</v>
      </c>
      <c r="G9659" s="367" t="s">
        <v>31343</v>
      </c>
    </row>
    <row r="9660" spans="1:7" ht="22.5">
      <c r="A9660" s="366" t="str">
        <f t="shared" si="150"/>
        <v>SINAPI 99262</v>
      </c>
      <c r="B9660" s="367" t="s">
        <v>8324</v>
      </c>
      <c r="C9660" s="367" t="s">
        <v>31344</v>
      </c>
      <c r="D9660" s="368" t="s">
        <v>31345</v>
      </c>
      <c r="E9660" s="367" t="s">
        <v>8327</v>
      </c>
      <c r="F9660" s="367" t="s">
        <v>31346</v>
      </c>
      <c r="G9660" s="367" t="s">
        <v>31347</v>
      </c>
    </row>
    <row r="9661" spans="1:7" ht="22.5">
      <c r="A9661" s="366" t="str">
        <f t="shared" si="150"/>
        <v>SINAPI 99264</v>
      </c>
      <c r="B9661" s="367" t="s">
        <v>8324</v>
      </c>
      <c r="C9661" s="367" t="s">
        <v>31348</v>
      </c>
      <c r="D9661" s="368" t="s">
        <v>31349</v>
      </c>
      <c r="E9661" s="367" t="s">
        <v>8327</v>
      </c>
      <c r="F9661" s="367" t="s">
        <v>31350</v>
      </c>
      <c r="G9661" s="367" t="s">
        <v>31351</v>
      </c>
    </row>
    <row r="9662" spans="1:7" ht="22.5">
      <c r="A9662" s="366" t="str">
        <f t="shared" si="150"/>
        <v>SINAPI 89482</v>
      </c>
      <c r="B9662" s="367" t="s">
        <v>8324</v>
      </c>
      <c r="C9662" s="367" t="s">
        <v>31352</v>
      </c>
      <c r="D9662" s="368" t="s">
        <v>31353</v>
      </c>
      <c r="E9662" s="367" t="s">
        <v>8327</v>
      </c>
      <c r="F9662" s="367" t="s">
        <v>25918</v>
      </c>
      <c r="G9662" s="367" t="s">
        <v>13065</v>
      </c>
    </row>
    <row r="9663" spans="1:7" ht="22.5">
      <c r="A9663" s="366" t="str">
        <f t="shared" si="150"/>
        <v>SINAPI 89491</v>
      </c>
      <c r="B9663" s="367" t="s">
        <v>8324</v>
      </c>
      <c r="C9663" s="367" t="s">
        <v>31354</v>
      </c>
      <c r="D9663" s="368" t="s">
        <v>31355</v>
      </c>
      <c r="E9663" s="367" t="s">
        <v>8327</v>
      </c>
      <c r="F9663" s="367" t="s">
        <v>31356</v>
      </c>
      <c r="G9663" s="367" t="s">
        <v>17889</v>
      </c>
    </row>
    <row r="9664" spans="1:7" ht="22.5">
      <c r="A9664" s="366" t="str">
        <f t="shared" si="150"/>
        <v>SINAPI 89495</v>
      </c>
      <c r="B9664" s="367" t="s">
        <v>8324</v>
      </c>
      <c r="C9664" s="367" t="s">
        <v>31357</v>
      </c>
      <c r="D9664" s="368" t="s">
        <v>31358</v>
      </c>
      <c r="E9664" s="367" t="s">
        <v>8327</v>
      </c>
      <c r="F9664" s="367" t="s">
        <v>17905</v>
      </c>
      <c r="G9664" s="367" t="s">
        <v>31359</v>
      </c>
    </row>
    <row r="9665" spans="1:7" ht="22.5">
      <c r="A9665" s="366" t="str">
        <f t="shared" si="150"/>
        <v>SINAPI 89707</v>
      </c>
      <c r="B9665" s="367" t="s">
        <v>8324</v>
      </c>
      <c r="C9665" s="367" t="s">
        <v>31360</v>
      </c>
      <c r="D9665" s="368" t="s">
        <v>31361</v>
      </c>
      <c r="E9665" s="367" t="s">
        <v>8327</v>
      </c>
      <c r="F9665" s="367" t="s">
        <v>23702</v>
      </c>
      <c r="G9665" s="367" t="s">
        <v>31362</v>
      </c>
    </row>
    <row r="9666" spans="1:7" ht="22.5">
      <c r="A9666" s="366" t="str">
        <f t="shared" si="150"/>
        <v>SINAPI 89708</v>
      </c>
      <c r="B9666" s="367" t="s">
        <v>8324</v>
      </c>
      <c r="C9666" s="367" t="s">
        <v>31363</v>
      </c>
      <c r="D9666" s="368" t="s">
        <v>31364</v>
      </c>
      <c r="E9666" s="367" t="s">
        <v>8327</v>
      </c>
      <c r="F9666" s="367" t="s">
        <v>31365</v>
      </c>
      <c r="G9666" s="367" t="s">
        <v>31366</v>
      </c>
    </row>
    <row r="9667" spans="1:7" ht="22.5">
      <c r="A9667" s="366" t="str">
        <f t="shared" si="150"/>
        <v>SINAPI 89709</v>
      </c>
      <c r="B9667" s="367" t="s">
        <v>8324</v>
      </c>
      <c r="C9667" s="367" t="s">
        <v>31367</v>
      </c>
      <c r="D9667" s="368" t="s">
        <v>31368</v>
      </c>
      <c r="E9667" s="367" t="s">
        <v>8327</v>
      </c>
      <c r="F9667" s="367" t="s">
        <v>8655</v>
      </c>
      <c r="G9667" s="367" t="s">
        <v>16394</v>
      </c>
    </row>
    <row r="9668" spans="1:7" ht="22.5">
      <c r="A9668" s="366" t="str">
        <f t="shared" si="150"/>
        <v>SINAPI 89710</v>
      </c>
      <c r="B9668" s="367" t="s">
        <v>8324</v>
      </c>
      <c r="C9668" s="367" t="s">
        <v>31369</v>
      </c>
      <c r="D9668" s="368" t="s">
        <v>31370</v>
      </c>
      <c r="E9668" s="367" t="s">
        <v>8327</v>
      </c>
      <c r="F9668" s="367" t="s">
        <v>25438</v>
      </c>
      <c r="G9668" s="367" t="s">
        <v>31371</v>
      </c>
    </row>
    <row r="9669" spans="1:7">
      <c r="A9669" s="366" t="str">
        <f t="shared" si="150"/>
        <v>SINAPI 86872</v>
      </c>
      <c r="B9669" s="367" t="s">
        <v>8324</v>
      </c>
      <c r="C9669" s="367" t="s">
        <v>31372</v>
      </c>
      <c r="D9669" s="368" t="s">
        <v>31373</v>
      </c>
      <c r="E9669" s="367" t="s">
        <v>8327</v>
      </c>
      <c r="F9669" s="367" t="s">
        <v>31374</v>
      </c>
      <c r="G9669" s="367" t="s">
        <v>31375</v>
      </c>
    </row>
    <row r="9670" spans="1:7">
      <c r="A9670" s="366" t="str">
        <f t="shared" si="150"/>
        <v>SINAPI 86874</v>
      </c>
      <c r="B9670" s="367" t="s">
        <v>8324</v>
      </c>
      <c r="C9670" s="367" t="s">
        <v>31376</v>
      </c>
      <c r="D9670" s="368" t="s">
        <v>31377</v>
      </c>
      <c r="E9670" s="367" t="s">
        <v>8327</v>
      </c>
      <c r="F9670" s="367" t="s">
        <v>31378</v>
      </c>
      <c r="G9670" s="367" t="s">
        <v>31379</v>
      </c>
    </row>
    <row r="9671" spans="1:7">
      <c r="A9671" s="366" t="str">
        <f t="shared" ref="A9671:A9734" si="151">CONCATENAR</f>
        <v>SINAPI 86875</v>
      </c>
      <c r="B9671" s="367" t="s">
        <v>8324</v>
      </c>
      <c r="C9671" s="367" t="s">
        <v>31380</v>
      </c>
      <c r="D9671" s="368" t="s">
        <v>31381</v>
      </c>
      <c r="E9671" s="367" t="s">
        <v>8327</v>
      </c>
      <c r="F9671" s="367" t="s">
        <v>31382</v>
      </c>
      <c r="G9671" s="367" t="s">
        <v>31383</v>
      </c>
    </row>
    <row r="9672" spans="1:7">
      <c r="A9672" s="366" t="str">
        <f t="shared" si="151"/>
        <v>SINAPI 86876</v>
      </c>
      <c r="B9672" s="367" t="s">
        <v>8324</v>
      </c>
      <c r="C9672" s="367" t="s">
        <v>31384</v>
      </c>
      <c r="D9672" s="368" t="s">
        <v>31385</v>
      </c>
      <c r="E9672" s="367" t="s">
        <v>8327</v>
      </c>
      <c r="F9672" s="367" t="s">
        <v>31386</v>
      </c>
      <c r="G9672" s="367" t="s">
        <v>31387</v>
      </c>
    </row>
    <row r="9673" spans="1:7" ht="22.5">
      <c r="A9673" s="366" t="str">
        <f t="shared" si="151"/>
        <v>SINAPI 86877</v>
      </c>
      <c r="B9673" s="367" t="s">
        <v>8324</v>
      </c>
      <c r="C9673" s="367" t="s">
        <v>31388</v>
      </c>
      <c r="D9673" s="368" t="s">
        <v>31389</v>
      </c>
      <c r="E9673" s="367" t="s">
        <v>8327</v>
      </c>
      <c r="F9673" s="367" t="s">
        <v>26485</v>
      </c>
      <c r="G9673" s="367" t="s">
        <v>24414</v>
      </c>
    </row>
    <row r="9674" spans="1:7">
      <c r="A9674" s="366" t="str">
        <f t="shared" si="151"/>
        <v>SINAPI 86878</v>
      </c>
      <c r="B9674" s="367" t="s">
        <v>8324</v>
      </c>
      <c r="C9674" s="367" t="s">
        <v>31390</v>
      </c>
      <c r="D9674" s="368" t="s">
        <v>31391</v>
      </c>
      <c r="E9674" s="367" t="s">
        <v>8327</v>
      </c>
      <c r="F9674" s="367" t="s">
        <v>10021</v>
      </c>
      <c r="G9674" s="367" t="s">
        <v>31392</v>
      </c>
    </row>
    <row r="9675" spans="1:7" ht="22.5">
      <c r="A9675" s="366" t="str">
        <f t="shared" si="151"/>
        <v>SINAPI 86879</v>
      </c>
      <c r="B9675" s="367" t="s">
        <v>8324</v>
      </c>
      <c r="C9675" s="367" t="s">
        <v>31393</v>
      </c>
      <c r="D9675" s="368" t="s">
        <v>31394</v>
      </c>
      <c r="E9675" s="367" t="s">
        <v>8327</v>
      </c>
      <c r="F9675" s="367" t="s">
        <v>8978</v>
      </c>
      <c r="G9675" s="367" t="s">
        <v>15845</v>
      </c>
    </row>
    <row r="9676" spans="1:7" ht="22.5">
      <c r="A9676" s="366" t="str">
        <f t="shared" si="151"/>
        <v>SINAPI 86880</v>
      </c>
      <c r="B9676" s="367" t="s">
        <v>8324</v>
      </c>
      <c r="C9676" s="367" t="s">
        <v>31395</v>
      </c>
      <c r="D9676" s="368" t="s">
        <v>31396</v>
      </c>
      <c r="E9676" s="367" t="s">
        <v>8327</v>
      </c>
      <c r="F9676" s="367" t="s">
        <v>18389</v>
      </c>
      <c r="G9676" s="367" t="s">
        <v>11244</v>
      </c>
    </row>
    <row r="9677" spans="1:7">
      <c r="A9677" s="366" t="str">
        <f t="shared" si="151"/>
        <v>SINAPI 86881</v>
      </c>
      <c r="B9677" s="367" t="s">
        <v>8324</v>
      </c>
      <c r="C9677" s="367" t="s">
        <v>31397</v>
      </c>
      <c r="D9677" s="368" t="s">
        <v>31398</v>
      </c>
      <c r="E9677" s="367" t="s">
        <v>8327</v>
      </c>
      <c r="F9677" s="367" t="s">
        <v>31399</v>
      </c>
      <c r="G9677" s="367" t="s">
        <v>31400</v>
      </c>
    </row>
    <row r="9678" spans="1:7">
      <c r="A9678" s="366" t="str">
        <f t="shared" si="151"/>
        <v>SINAPI 86882</v>
      </c>
      <c r="B9678" s="367" t="s">
        <v>8324</v>
      </c>
      <c r="C9678" s="367" t="s">
        <v>31401</v>
      </c>
      <c r="D9678" s="368" t="s">
        <v>31402</v>
      </c>
      <c r="E9678" s="367" t="s">
        <v>8327</v>
      </c>
      <c r="F9678" s="367" t="s">
        <v>29911</v>
      </c>
      <c r="G9678" s="367" t="s">
        <v>16979</v>
      </c>
    </row>
    <row r="9679" spans="1:7">
      <c r="A9679" s="366" t="str">
        <f t="shared" si="151"/>
        <v>SINAPI 86883</v>
      </c>
      <c r="B9679" s="367" t="s">
        <v>8324</v>
      </c>
      <c r="C9679" s="367" t="s">
        <v>31403</v>
      </c>
      <c r="D9679" s="368" t="s">
        <v>31404</v>
      </c>
      <c r="E9679" s="367" t="s">
        <v>8327</v>
      </c>
      <c r="F9679" s="367" t="s">
        <v>28230</v>
      </c>
      <c r="G9679" s="367" t="s">
        <v>11058</v>
      </c>
    </row>
    <row r="9680" spans="1:7">
      <c r="A9680" s="366" t="str">
        <f t="shared" si="151"/>
        <v>SINAPI 86884</v>
      </c>
      <c r="B9680" s="367" t="s">
        <v>8324</v>
      </c>
      <c r="C9680" s="367" t="s">
        <v>31405</v>
      </c>
      <c r="D9680" s="368" t="s">
        <v>31406</v>
      </c>
      <c r="E9680" s="367" t="s">
        <v>8327</v>
      </c>
      <c r="F9680" s="367" t="s">
        <v>14885</v>
      </c>
      <c r="G9680" s="367" t="s">
        <v>8994</v>
      </c>
    </row>
    <row r="9681" spans="1:7">
      <c r="A9681" s="366" t="str">
        <f t="shared" si="151"/>
        <v>SINAPI 86885</v>
      </c>
      <c r="B9681" s="367" t="s">
        <v>8324</v>
      </c>
      <c r="C9681" s="367" t="s">
        <v>31407</v>
      </c>
      <c r="D9681" s="368" t="s">
        <v>31408</v>
      </c>
      <c r="E9681" s="367" t="s">
        <v>8327</v>
      </c>
      <c r="F9681" s="367" t="s">
        <v>8980</v>
      </c>
      <c r="G9681" s="367" t="s">
        <v>12858</v>
      </c>
    </row>
    <row r="9682" spans="1:7">
      <c r="A9682" s="366" t="str">
        <f t="shared" si="151"/>
        <v>SINAPI 86886</v>
      </c>
      <c r="B9682" s="367" t="s">
        <v>8324</v>
      </c>
      <c r="C9682" s="367" t="s">
        <v>31409</v>
      </c>
      <c r="D9682" s="368" t="s">
        <v>31410</v>
      </c>
      <c r="E9682" s="367" t="s">
        <v>8327</v>
      </c>
      <c r="F9682" s="367" t="s">
        <v>28445</v>
      </c>
      <c r="G9682" s="367" t="s">
        <v>31411</v>
      </c>
    </row>
    <row r="9683" spans="1:7">
      <c r="A9683" s="366" t="str">
        <f t="shared" si="151"/>
        <v>SINAPI 86887</v>
      </c>
      <c r="B9683" s="367" t="s">
        <v>8324</v>
      </c>
      <c r="C9683" s="367" t="s">
        <v>31412</v>
      </c>
      <c r="D9683" s="368" t="s">
        <v>31413</v>
      </c>
      <c r="E9683" s="367" t="s">
        <v>8327</v>
      </c>
      <c r="F9683" s="367" t="s">
        <v>11077</v>
      </c>
      <c r="G9683" s="367" t="s">
        <v>8814</v>
      </c>
    </row>
    <row r="9684" spans="1:7">
      <c r="A9684" s="366" t="str">
        <f t="shared" si="151"/>
        <v>SINAPI 86888</v>
      </c>
      <c r="B9684" s="367" t="s">
        <v>8324</v>
      </c>
      <c r="C9684" s="367" t="s">
        <v>31414</v>
      </c>
      <c r="D9684" s="368" t="s">
        <v>31415</v>
      </c>
      <c r="E9684" s="367" t="s">
        <v>8327</v>
      </c>
      <c r="F9684" s="367" t="s">
        <v>26782</v>
      </c>
      <c r="G9684" s="367" t="s">
        <v>31416</v>
      </c>
    </row>
    <row r="9685" spans="1:7" ht="22.5">
      <c r="A9685" s="366" t="str">
        <f t="shared" si="151"/>
        <v>SINAPI 86889</v>
      </c>
      <c r="B9685" s="367" t="s">
        <v>8324</v>
      </c>
      <c r="C9685" s="367" t="s">
        <v>31417</v>
      </c>
      <c r="D9685" s="368" t="s">
        <v>31418</v>
      </c>
      <c r="E9685" s="367" t="s">
        <v>8327</v>
      </c>
      <c r="F9685" s="367" t="s">
        <v>31419</v>
      </c>
      <c r="G9685" s="367" t="s">
        <v>31420</v>
      </c>
    </row>
    <row r="9686" spans="1:7" ht="22.5">
      <c r="A9686" s="366" t="str">
        <f t="shared" si="151"/>
        <v>SINAPI 86893</v>
      </c>
      <c r="B9686" s="367" t="s">
        <v>8324</v>
      </c>
      <c r="C9686" s="367" t="s">
        <v>31421</v>
      </c>
      <c r="D9686" s="368" t="s">
        <v>31422</v>
      </c>
      <c r="E9686" s="367" t="s">
        <v>8327</v>
      </c>
      <c r="F9686" s="367" t="s">
        <v>31423</v>
      </c>
      <c r="G9686" s="367" t="s">
        <v>31424</v>
      </c>
    </row>
    <row r="9687" spans="1:7">
      <c r="A9687" s="366" t="str">
        <f t="shared" si="151"/>
        <v>SINAPI 86894</v>
      </c>
      <c r="B9687" s="367" t="s">
        <v>8324</v>
      </c>
      <c r="C9687" s="367" t="s">
        <v>31425</v>
      </c>
      <c r="D9687" s="368" t="s">
        <v>31426</v>
      </c>
      <c r="E9687" s="367" t="s">
        <v>8327</v>
      </c>
      <c r="F9687" s="367" t="s">
        <v>31427</v>
      </c>
      <c r="G9687" s="367" t="s">
        <v>31428</v>
      </c>
    </row>
    <row r="9688" spans="1:7">
      <c r="A9688" s="366" t="str">
        <f t="shared" si="151"/>
        <v>SINAPI 86895</v>
      </c>
      <c r="B9688" s="367" t="s">
        <v>8324</v>
      </c>
      <c r="C9688" s="367" t="s">
        <v>31429</v>
      </c>
      <c r="D9688" s="368" t="s">
        <v>31430</v>
      </c>
      <c r="E9688" s="367" t="s">
        <v>8327</v>
      </c>
      <c r="F9688" s="367" t="s">
        <v>31247</v>
      </c>
      <c r="G9688" s="367" t="s">
        <v>31431</v>
      </c>
    </row>
    <row r="9689" spans="1:7" ht="22.5">
      <c r="A9689" s="366" t="str">
        <f t="shared" si="151"/>
        <v>SINAPI 86899</v>
      </c>
      <c r="B9689" s="367" t="s">
        <v>8324</v>
      </c>
      <c r="C9689" s="367" t="s">
        <v>31432</v>
      </c>
      <c r="D9689" s="368" t="s">
        <v>31433</v>
      </c>
      <c r="E9689" s="367" t="s">
        <v>8327</v>
      </c>
      <c r="F9689" s="367" t="s">
        <v>16426</v>
      </c>
      <c r="G9689" s="367" t="s">
        <v>31434</v>
      </c>
    </row>
    <row r="9690" spans="1:7">
      <c r="A9690" s="366" t="str">
        <f t="shared" si="151"/>
        <v>SINAPI 86900</v>
      </c>
      <c r="B9690" s="367" t="s">
        <v>8324</v>
      </c>
      <c r="C9690" s="367" t="s">
        <v>31435</v>
      </c>
      <c r="D9690" s="368" t="s">
        <v>31436</v>
      </c>
      <c r="E9690" s="367" t="s">
        <v>8327</v>
      </c>
      <c r="F9690" s="367" t="s">
        <v>31437</v>
      </c>
      <c r="G9690" s="367" t="s">
        <v>31438</v>
      </c>
    </row>
    <row r="9691" spans="1:7" ht="22.5">
      <c r="A9691" s="366" t="str">
        <f t="shared" si="151"/>
        <v>SINAPI 86901</v>
      </c>
      <c r="B9691" s="367" t="s">
        <v>8324</v>
      </c>
      <c r="C9691" s="367" t="s">
        <v>31439</v>
      </c>
      <c r="D9691" s="368" t="s">
        <v>31440</v>
      </c>
      <c r="E9691" s="367" t="s">
        <v>8327</v>
      </c>
      <c r="F9691" s="367" t="s">
        <v>31441</v>
      </c>
      <c r="G9691" s="367" t="s">
        <v>15739</v>
      </c>
    </row>
    <row r="9692" spans="1:7" ht="22.5">
      <c r="A9692" s="366" t="str">
        <f t="shared" si="151"/>
        <v>SINAPI 86902</v>
      </c>
      <c r="B9692" s="367" t="s">
        <v>8324</v>
      </c>
      <c r="C9692" s="367" t="s">
        <v>31442</v>
      </c>
      <c r="D9692" s="368" t="s">
        <v>31443</v>
      </c>
      <c r="E9692" s="367" t="s">
        <v>8327</v>
      </c>
      <c r="F9692" s="367" t="s">
        <v>31444</v>
      </c>
      <c r="G9692" s="367" t="s">
        <v>31445</v>
      </c>
    </row>
    <row r="9693" spans="1:7" ht="22.5">
      <c r="A9693" s="366" t="str">
        <f t="shared" si="151"/>
        <v>SINAPI 86903</v>
      </c>
      <c r="B9693" s="367" t="s">
        <v>8324</v>
      </c>
      <c r="C9693" s="367" t="s">
        <v>31446</v>
      </c>
      <c r="D9693" s="368" t="s">
        <v>31447</v>
      </c>
      <c r="E9693" s="367" t="s">
        <v>8327</v>
      </c>
      <c r="F9693" s="367" t="s">
        <v>31448</v>
      </c>
      <c r="G9693" s="367" t="s">
        <v>31449</v>
      </c>
    </row>
    <row r="9694" spans="1:7" ht="22.5">
      <c r="A9694" s="366" t="str">
        <f t="shared" si="151"/>
        <v>SINAPI 86904</v>
      </c>
      <c r="B9694" s="367" t="s">
        <v>8324</v>
      </c>
      <c r="C9694" s="367" t="s">
        <v>31450</v>
      </c>
      <c r="D9694" s="368" t="s">
        <v>31451</v>
      </c>
      <c r="E9694" s="367" t="s">
        <v>8327</v>
      </c>
      <c r="F9694" s="367" t="s">
        <v>29197</v>
      </c>
      <c r="G9694" s="367" t="s">
        <v>31452</v>
      </c>
    </row>
    <row r="9695" spans="1:7">
      <c r="A9695" s="366" t="str">
        <f t="shared" si="151"/>
        <v>SINAPI 86905</v>
      </c>
      <c r="B9695" s="367" t="s">
        <v>8324</v>
      </c>
      <c r="C9695" s="367" t="s">
        <v>31453</v>
      </c>
      <c r="D9695" s="368" t="s">
        <v>31454</v>
      </c>
      <c r="E9695" s="367" t="s">
        <v>8327</v>
      </c>
      <c r="F9695" s="367" t="s">
        <v>31455</v>
      </c>
      <c r="G9695" s="367" t="s">
        <v>31456</v>
      </c>
    </row>
    <row r="9696" spans="1:7" ht="22.5">
      <c r="A9696" s="366" t="str">
        <f t="shared" si="151"/>
        <v>SINAPI 86906</v>
      </c>
      <c r="B9696" s="367" t="s">
        <v>8324</v>
      </c>
      <c r="C9696" s="367" t="s">
        <v>31457</v>
      </c>
      <c r="D9696" s="368" t="s">
        <v>31458</v>
      </c>
      <c r="E9696" s="367" t="s">
        <v>8327</v>
      </c>
      <c r="F9696" s="367" t="s">
        <v>30300</v>
      </c>
      <c r="G9696" s="367" t="s">
        <v>24094</v>
      </c>
    </row>
    <row r="9697" spans="1:7" ht="22.5">
      <c r="A9697" s="366" t="str">
        <f t="shared" si="151"/>
        <v>SINAPI 86908</v>
      </c>
      <c r="B9697" s="367" t="s">
        <v>8324</v>
      </c>
      <c r="C9697" s="367" t="s">
        <v>31459</v>
      </c>
      <c r="D9697" s="368" t="s">
        <v>31460</v>
      </c>
      <c r="E9697" s="367" t="s">
        <v>8327</v>
      </c>
      <c r="F9697" s="367" t="s">
        <v>31461</v>
      </c>
      <c r="G9697" s="367" t="s">
        <v>31462</v>
      </c>
    </row>
    <row r="9698" spans="1:7" ht="22.5">
      <c r="A9698" s="366" t="str">
        <f t="shared" si="151"/>
        <v>SINAPI 86909</v>
      </c>
      <c r="B9698" s="367" t="s">
        <v>8324</v>
      </c>
      <c r="C9698" s="367" t="s">
        <v>31463</v>
      </c>
      <c r="D9698" s="368" t="s">
        <v>31464</v>
      </c>
      <c r="E9698" s="367" t="s">
        <v>8327</v>
      </c>
      <c r="F9698" s="367" t="s">
        <v>28034</v>
      </c>
      <c r="G9698" s="367" t="s">
        <v>31465</v>
      </c>
    </row>
    <row r="9699" spans="1:7" ht="22.5">
      <c r="A9699" s="366" t="str">
        <f t="shared" si="151"/>
        <v>SINAPI 86910</v>
      </c>
      <c r="B9699" s="367" t="s">
        <v>8324</v>
      </c>
      <c r="C9699" s="367" t="s">
        <v>31466</v>
      </c>
      <c r="D9699" s="368" t="s">
        <v>31467</v>
      </c>
      <c r="E9699" s="367" t="s">
        <v>8327</v>
      </c>
      <c r="F9699" s="367" t="s">
        <v>24236</v>
      </c>
      <c r="G9699" s="367" t="s">
        <v>16804</v>
      </c>
    </row>
    <row r="9700" spans="1:7" ht="22.5">
      <c r="A9700" s="366" t="str">
        <f t="shared" si="151"/>
        <v>SINAPI 86911</v>
      </c>
      <c r="B9700" s="367" t="s">
        <v>8324</v>
      </c>
      <c r="C9700" s="367" t="s">
        <v>31468</v>
      </c>
      <c r="D9700" s="368" t="s">
        <v>31469</v>
      </c>
      <c r="E9700" s="367" t="s">
        <v>8327</v>
      </c>
      <c r="F9700" s="367" t="s">
        <v>19371</v>
      </c>
      <c r="G9700" s="367" t="s">
        <v>24332</v>
      </c>
    </row>
    <row r="9701" spans="1:7">
      <c r="A9701" s="366" t="str">
        <f t="shared" si="151"/>
        <v>SINAPI 86913</v>
      </c>
      <c r="B9701" s="367" t="s">
        <v>8324</v>
      </c>
      <c r="C9701" s="367" t="s">
        <v>31470</v>
      </c>
      <c r="D9701" s="368" t="s">
        <v>31471</v>
      </c>
      <c r="E9701" s="367" t="s">
        <v>8327</v>
      </c>
      <c r="F9701" s="367" t="s">
        <v>18248</v>
      </c>
      <c r="G9701" s="367" t="s">
        <v>31472</v>
      </c>
    </row>
    <row r="9702" spans="1:7">
      <c r="A9702" s="366" t="str">
        <f t="shared" si="151"/>
        <v>SINAPI 86914</v>
      </c>
      <c r="B9702" s="367" t="s">
        <v>8324</v>
      </c>
      <c r="C9702" s="367" t="s">
        <v>31473</v>
      </c>
      <c r="D9702" s="368" t="s">
        <v>31474</v>
      </c>
      <c r="E9702" s="367" t="s">
        <v>8327</v>
      </c>
      <c r="F9702" s="367" t="s">
        <v>31475</v>
      </c>
      <c r="G9702" s="367" t="s">
        <v>24382</v>
      </c>
    </row>
    <row r="9703" spans="1:7" ht="22.5">
      <c r="A9703" s="366" t="str">
        <f t="shared" si="151"/>
        <v>SINAPI 86915</v>
      </c>
      <c r="B9703" s="367" t="s">
        <v>8324</v>
      </c>
      <c r="C9703" s="367" t="s">
        <v>31476</v>
      </c>
      <c r="D9703" s="368" t="s">
        <v>31477</v>
      </c>
      <c r="E9703" s="367" t="s">
        <v>8327</v>
      </c>
      <c r="F9703" s="367" t="s">
        <v>31478</v>
      </c>
      <c r="G9703" s="367" t="s">
        <v>31479</v>
      </c>
    </row>
    <row r="9704" spans="1:7">
      <c r="A9704" s="366" t="str">
        <f t="shared" si="151"/>
        <v>SINAPI 86916</v>
      </c>
      <c r="B9704" s="367" t="s">
        <v>8324</v>
      </c>
      <c r="C9704" s="367" t="s">
        <v>31480</v>
      </c>
      <c r="D9704" s="368" t="s">
        <v>31481</v>
      </c>
      <c r="E9704" s="367" t="s">
        <v>8327</v>
      </c>
      <c r="F9704" s="367" t="s">
        <v>31482</v>
      </c>
      <c r="G9704" s="367" t="s">
        <v>21427</v>
      </c>
    </row>
    <row r="9705" spans="1:7" ht="22.5">
      <c r="A9705" s="366" t="str">
        <f t="shared" si="151"/>
        <v>SINAPI 86919</v>
      </c>
      <c r="B9705" s="367" t="s">
        <v>8324</v>
      </c>
      <c r="C9705" s="367" t="s">
        <v>31483</v>
      </c>
      <c r="D9705" s="368" t="s">
        <v>31484</v>
      </c>
      <c r="E9705" s="367" t="s">
        <v>8327</v>
      </c>
      <c r="F9705" s="367" t="s">
        <v>31485</v>
      </c>
      <c r="G9705" s="367" t="s">
        <v>31486</v>
      </c>
    </row>
    <row r="9706" spans="1:7" ht="22.5">
      <c r="A9706" s="366" t="str">
        <f t="shared" si="151"/>
        <v>SINAPI 86920</v>
      </c>
      <c r="B9706" s="367" t="s">
        <v>8324</v>
      </c>
      <c r="C9706" s="367" t="s">
        <v>31487</v>
      </c>
      <c r="D9706" s="368" t="s">
        <v>31488</v>
      </c>
      <c r="E9706" s="367" t="s">
        <v>8327</v>
      </c>
      <c r="F9706" s="367" t="s">
        <v>31489</v>
      </c>
      <c r="G9706" s="367" t="s">
        <v>31490</v>
      </c>
    </row>
    <row r="9707" spans="1:7" ht="22.5">
      <c r="A9707" s="366" t="str">
        <f t="shared" si="151"/>
        <v>SINAPI 86921</v>
      </c>
      <c r="B9707" s="367" t="s">
        <v>8324</v>
      </c>
      <c r="C9707" s="367" t="s">
        <v>31491</v>
      </c>
      <c r="D9707" s="368" t="s">
        <v>31492</v>
      </c>
      <c r="E9707" s="367" t="s">
        <v>8327</v>
      </c>
      <c r="F9707" s="367" t="s">
        <v>10279</v>
      </c>
      <c r="G9707" s="367" t="s">
        <v>31493</v>
      </c>
    </row>
    <row r="9708" spans="1:7" ht="22.5">
      <c r="A9708" s="366" t="str">
        <f t="shared" si="151"/>
        <v>SINAPI 86922</v>
      </c>
      <c r="B9708" s="367" t="s">
        <v>8324</v>
      </c>
      <c r="C9708" s="367" t="s">
        <v>31494</v>
      </c>
      <c r="D9708" s="368" t="s">
        <v>31495</v>
      </c>
      <c r="E9708" s="367" t="s">
        <v>8327</v>
      </c>
      <c r="F9708" s="367" t="s">
        <v>31496</v>
      </c>
      <c r="G9708" s="367" t="s">
        <v>31497</v>
      </c>
    </row>
    <row r="9709" spans="1:7" ht="22.5">
      <c r="A9709" s="366" t="str">
        <f t="shared" si="151"/>
        <v>SINAPI 86923</v>
      </c>
      <c r="B9709" s="367" t="s">
        <v>8324</v>
      </c>
      <c r="C9709" s="367" t="s">
        <v>31498</v>
      </c>
      <c r="D9709" s="368" t="s">
        <v>31499</v>
      </c>
      <c r="E9709" s="367" t="s">
        <v>8327</v>
      </c>
      <c r="F9709" s="367" t="s">
        <v>31500</v>
      </c>
      <c r="G9709" s="367" t="s">
        <v>31501</v>
      </c>
    </row>
    <row r="9710" spans="1:7" ht="22.5">
      <c r="A9710" s="366" t="str">
        <f t="shared" si="151"/>
        <v>SINAPI 86924</v>
      </c>
      <c r="B9710" s="367" t="s">
        <v>8324</v>
      </c>
      <c r="C9710" s="367" t="s">
        <v>31502</v>
      </c>
      <c r="D9710" s="368" t="s">
        <v>31503</v>
      </c>
      <c r="E9710" s="367" t="s">
        <v>8327</v>
      </c>
      <c r="F9710" s="367" t="s">
        <v>31504</v>
      </c>
      <c r="G9710" s="367" t="s">
        <v>31505</v>
      </c>
    </row>
    <row r="9711" spans="1:7" ht="22.5">
      <c r="A9711" s="366" t="str">
        <f t="shared" si="151"/>
        <v>SINAPI 86925</v>
      </c>
      <c r="B9711" s="367" t="s">
        <v>8324</v>
      </c>
      <c r="C9711" s="367" t="s">
        <v>31506</v>
      </c>
      <c r="D9711" s="368" t="s">
        <v>31507</v>
      </c>
      <c r="E9711" s="367" t="s">
        <v>8327</v>
      </c>
      <c r="F9711" s="367" t="s">
        <v>31508</v>
      </c>
      <c r="G9711" s="367" t="s">
        <v>31509</v>
      </c>
    </row>
    <row r="9712" spans="1:7" ht="22.5">
      <c r="A9712" s="366" t="str">
        <f t="shared" si="151"/>
        <v>SINAPI 86926</v>
      </c>
      <c r="B9712" s="367" t="s">
        <v>8324</v>
      </c>
      <c r="C9712" s="367" t="s">
        <v>31510</v>
      </c>
      <c r="D9712" s="368" t="s">
        <v>31511</v>
      </c>
      <c r="E9712" s="367" t="s">
        <v>8327</v>
      </c>
      <c r="F9712" s="367" t="s">
        <v>31512</v>
      </c>
      <c r="G9712" s="367" t="s">
        <v>31513</v>
      </c>
    </row>
    <row r="9713" spans="1:7" ht="22.5">
      <c r="A9713" s="366" t="str">
        <f t="shared" si="151"/>
        <v>SINAPI 86927</v>
      </c>
      <c r="B9713" s="367" t="s">
        <v>8324</v>
      </c>
      <c r="C9713" s="367" t="s">
        <v>31514</v>
      </c>
      <c r="D9713" s="368" t="s">
        <v>31515</v>
      </c>
      <c r="E9713" s="367" t="s">
        <v>8327</v>
      </c>
      <c r="F9713" s="367" t="s">
        <v>10999</v>
      </c>
      <c r="G9713" s="367" t="s">
        <v>31516</v>
      </c>
    </row>
    <row r="9714" spans="1:7" ht="22.5">
      <c r="A9714" s="366" t="str">
        <f t="shared" si="151"/>
        <v>SINAPI 86928</v>
      </c>
      <c r="B9714" s="367" t="s">
        <v>8324</v>
      </c>
      <c r="C9714" s="367" t="s">
        <v>31517</v>
      </c>
      <c r="D9714" s="368" t="s">
        <v>31518</v>
      </c>
      <c r="E9714" s="367" t="s">
        <v>8327</v>
      </c>
      <c r="F9714" s="367" t="s">
        <v>31519</v>
      </c>
      <c r="G9714" s="367" t="s">
        <v>31520</v>
      </c>
    </row>
    <row r="9715" spans="1:7" ht="22.5">
      <c r="A9715" s="366" t="str">
        <f t="shared" si="151"/>
        <v>SINAPI 86929</v>
      </c>
      <c r="B9715" s="367" t="s">
        <v>8324</v>
      </c>
      <c r="C9715" s="367" t="s">
        <v>31521</v>
      </c>
      <c r="D9715" s="368" t="s">
        <v>31522</v>
      </c>
      <c r="E9715" s="367" t="s">
        <v>8327</v>
      </c>
      <c r="F9715" s="367" t="s">
        <v>31523</v>
      </c>
      <c r="G9715" s="367" t="s">
        <v>31524</v>
      </c>
    </row>
    <row r="9716" spans="1:7" ht="22.5">
      <c r="A9716" s="366" t="str">
        <f t="shared" si="151"/>
        <v>SINAPI 86930</v>
      </c>
      <c r="B9716" s="367" t="s">
        <v>8324</v>
      </c>
      <c r="C9716" s="367" t="s">
        <v>31525</v>
      </c>
      <c r="D9716" s="368" t="s">
        <v>31526</v>
      </c>
      <c r="E9716" s="367" t="s">
        <v>8327</v>
      </c>
      <c r="F9716" s="367" t="s">
        <v>31527</v>
      </c>
      <c r="G9716" s="367" t="s">
        <v>31528</v>
      </c>
    </row>
    <row r="9717" spans="1:7" ht="22.5">
      <c r="A9717" s="366" t="str">
        <f t="shared" si="151"/>
        <v>SINAPI 86931</v>
      </c>
      <c r="B9717" s="367" t="s">
        <v>8324</v>
      </c>
      <c r="C9717" s="367" t="s">
        <v>31529</v>
      </c>
      <c r="D9717" s="368" t="s">
        <v>31530</v>
      </c>
      <c r="E9717" s="367" t="s">
        <v>8327</v>
      </c>
      <c r="F9717" s="367" t="s">
        <v>31531</v>
      </c>
      <c r="G9717" s="367" t="s">
        <v>31532</v>
      </c>
    </row>
    <row r="9718" spans="1:7" ht="22.5">
      <c r="A9718" s="366" t="str">
        <f t="shared" si="151"/>
        <v>SINAPI 86932</v>
      </c>
      <c r="B9718" s="367" t="s">
        <v>8324</v>
      </c>
      <c r="C9718" s="367" t="s">
        <v>31533</v>
      </c>
      <c r="D9718" s="368" t="s">
        <v>31534</v>
      </c>
      <c r="E9718" s="367" t="s">
        <v>8327</v>
      </c>
      <c r="F9718" s="367" t="s">
        <v>31535</v>
      </c>
      <c r="G9718" s="367" t="s">
        <v>31536</v>
      </c>
    </row>
    <row r="9719" spans="1:7" ht="33.75">
      <c r="A9719" s="366" t="str">
        <f t="shared" si="151"/>
        <v>SINAPI 86933</v>
      </c>
      <c r="B9719" s="367" t="s">
        <v>8324</v>
      </c>
      <c r="C9719" s="367" t="s">
        <v>31537</v>
      </c>
      <c r="D9719" s="368" t="s">
        <v>31538</v>
      </c>
      <c r="E9719" s="367" t="s">
        <v>8327</v>
      </c>
      <c r="F9719" s="367" t="s">
        <v>31539</v>
      </c>
      <c r="G9719" s="367" t="s">
        <v>31540</v>
      </c>
    </row>
    <row r="9720" spans="1:7" ht="33.75">
      <c r="A9720" s="366" t="str">
        <f t="shared" si="151"/>
        <v>SINAPI 86934</v>
      </c>
      <c r="B9720" s="367" t="s">
        <v>8324</v>
      </c>
      <c r="C9720" s="367" t="s">
        <v>31541</v>
      </c>
      <c r="D9720" s="368" t="s">
        <v>31542</v>
      </c>
      <c r="E9720" s="367" t="s">
        <v>8327</v>
      </c>
      <c r="F9720" s="367" t="s">
        <v>31543</v>
      </c>
      <c r="G9720" s="367" t="s">
        <v>31544</v>
      </c>
    </row>
    <row r="9721" spans="1:7" ht="22.5">
      <c r="A9721" s="366" t="str">
        <f t="shared" si="151"/>
        <v>SINAPI 86935</v>
      </c>
      <c r="B9721" s="367" t="s">
        <v>8324</v>
      </c>
      <c r="C9721" s="367" t="s">
        <v>31545</v>
      </c>
      <c r="D9721" s="368" t="s">
        <v>31546</v>
      </c>
      <c r="E9721" s="367" t="s">
        <v>8327</v>
      </c>
      <c r="F9721" s="367" t="s">
        <v>31547</v>
      </c>
      <c r="G9721" s="367" t="s">
        <v>31548</v>
      </c>
    </row>
    <row r="9722" spans="1:7" ht="22.5">
      <c r="A9722" s="366" t="str">
        <f t="shared" si="151"/>
        <v>SINAPI 86936</v>
      </c>
      <c r="B9722" s="367" t="s">
        <v>8324</v>
      </c>
      <c r="C9722" s="367" t="s">
        <v>31549</v>
      </c>
      <c r="D9722" s="368" t="s">
        <v>31550</v>
      </c>
      <c r="E9722" s="367" t="s">
        <v>8327</v>
      </c>
      <c r="F9722" s="367" t="s">
        <v>31551</v>
      </c>
      <c r="G9722" s="367" t="s">
        <v>31552</v>
      </c>
    </row>
    <row r="9723" spans="1:7" ht="22.5">
      <c r="A9723" s="366" t="str">
        <f t="shared" si="151"/>
        <v>SINAPI 86937</v>
      </c>
      <c r="B9723" s="367" t="s">
        <v>8324</v>
      </c>
      <c r="C9723" s="367" t="s">
        <v>31553</v>
      </c>
      <c r="D9723" s="368" t="s">
        <v>31554</v>
      </c>
      <c r="E9723" s="367" t="s">
        <v>8327</v>
      </c>
      <c r="F9723" s="367" t="s">
        <v>31555</v>
      </c>
      <c r="G9723" s="367" t="s">
        <v>31556</v>
      </c>
    </row>
    <row r="9724" spans="1:7" ht="22.5">
      <c r="A9724" s="366" t="str">
        <f t="shared" si="151"/>
        <v>SINAPI 86938</v>
      </c>
      <c r="B9724" s="367" t="s">
        <v>8324</v>
      </c>
      <c r="C9724" s="367" t="s">
        <v>31557</v>
      </c>
      <c r="D9724" s="368" t="s">
        <v>31558</v>
      </c>
      <c r="E9724" s="367" t="s">
        <v>8327</v>
      </c>
      <c r="F9724" s="367" t="s">
        <v>31559</v>
      </c>
      <c r="G9724" s="367" t="s">
        <v>31560</v>
      </c>
    </row>
    <row r="9725" spans="1:7" ht="33.75">
      <c r="A9725" s="366" t="str">
        <f t="shared" si="151"/>
        <v>SINAPI 86939</v>
      </c>
      <c r="B9725" s="367" t="s">
        <v>8324</v>
      </c>
      <c r="C9725" s="367" t="s">
        <v>31561</v>
      </c>
      <c r="D9725" s="368" t="s">
        <v>31562</v>
      </c>
      <c r="E9725" s="367" t="s">
        <v>8327</v>
      </c>
      <c r="F9725" s="367" t="s">
        <v>31563</v>
      </c>
      <c r="G9725" s="367" t="s">
        <v>31564</v>
      </c>
    </row>
    <row r="9726" spans="1:7" ht="33.75">
      <c r="A9726" s="366" t="str">
        <f t="shared" si="151"/>
        <v>SINAPI 86940</v>
      </c>
      <c r="B9726" s="367" t="s">
        <v>8324</v>
      </c>
      <c r="C9726" s="367" t="s">
        <v>31565</v>
      </c>
      <c r="D9726" s="368" t="s">
        <v>31566</v>
      </c>
      <c r="E9726" s="367" t="s">
        <v>8327</v>
      </c>
      <c r="F9726" s="367" t="s">
        <v>31567</v>
      </c>
      <c r="G9726" s="367" t="s">
        <v>31568</v>
      </c>
    </row>
    <row r="9727" spans="1:7" ht="33.75">
      <c r="A9727" s="366" t="str">
        <f t="shared" si="151"/>
        <v>SINAPI 86941</v>
      </c>
      <c r="B9727" s="367" t="s">
        <v>8324</v>
      </c>
      <c r="C9727" s="367" t="s">
        <v>31569</v>
      </c>
      <c r="D9727" s="368" t="s">
        <v>31570</v>
      </c>
      <c r="E9727" s="367" t="s">
        <v>8327</v>
      </c>
      <c r="F9727" s="367" t="s">
        <v>31571</v>
      </c>
      <c r="G9727" s="367" t="s">
        <v>31572</v>
      </c>
    </row>
    <row r="9728" spans="1:7" ht="33.75">
      <c r="A9728" s="366" t="str">
        <f t="shared" si="151"/>
        <v>SINAPI 86942</v>
      </c>
      <c r="B9728" s="367" t="s">
        <v>8324</v>
      </c>
      <c r="C9728" s="367" t="s">
        <v>31573</v>
      </c>
      <c r="D9728" s="368" t="s">
        <v>31574</v>
      </c>
      <c r="E9728" s="367" t="s">
        <v>8327</v>
      </c>
      <c r="F9728" s="367" t="s">
        <v>31575</v>
      </c>
      <c r="G9728" s="367" t="s">
        <v>31576</v>
      </c>
    </row>
    <row r="9729" spans="1:7" ht="33.75">
      <c r="A9729" s="366" t="str">
        <f t="shared" si="151"/>
        <v>SINAPI 86943</v>
      </c>
      <c r="B9729" s="367" t="s">
        <v>8324</v>
      </c>
      <c r="C9729" s="367" t="s">
        <v>31577</v>
      </c>
      <c r="D9729" s="368" t="s">
        <v>31578</v>
      </c>
      <c r="E9729" s="367" t="s">
        <v>8327</v>
      </c>
      <c r="F9729" s="367" t="s">
        <v>31579</v>
      </c>
      <c r="G9729" s="367" t="s">
        <v>31580</v>
      </c>
    </row>
    <row r="9730" spans="1:7" ht="33.75">
      <c r="A9730" s="366" t="str">
        <f t="shared" si="151"/>
        <v>SINAPI 86947</v>
      </c>
      <c r="B9730" s="367" t="s">
        <v>8324</v>
      </c>
      <c r="C9730" s="367" t="s">
        <v>31581</v>
      </c>
      <c r="D9730" s="368" t="s">
        <v>31582</v>
      </c>
      <c r="E9730" s="367" t="s">
        <v>8327</v>
      </c>
      <c r="F9730" s="367" t="s">
        <v>31583</v>
      </c>
      <c r="G9730" s="367" t="s">
        <v>15157</v>
      </c>
    </row>
    <row r="9731" spans="1:7" ht="33.75">
      <c r="A9731" s="366" t="str">
        <f t="shared" si="151"/>
        <v>SINAPI 93396</v>
      </c>
      <c r="B9731" s="367" t="s">
        <v>8324</v>
      </c>
      <c r="C9731" s="367" t="s">
        <v>31584</v>
      </c>
      <c r="D9731" s="368" t="s">
        <v>31585</v>
      </c>
      <c r="E9731" s="367" t="s">
        <v>8327</v>
      </c>
      <c r="F9731" s="367" t="s">
        <v>31586</v>
      </c>
      <c r="G9731" s="367" t="s">
        <v>31587</v>
      </c>
    </row>
    <row r="9732" spans="1:7" ht="33.75">
      <c r="A9732" s="366" t="str">
        <f t="shared" si="151"/>
        <v>SINAPI 93441</v>
      </c>
      <c r="B9732" s="367" t="s">
        <v>8324</v>
      </c>
      <c r="C9732" s="367" t="s">
        <v>31588</v>
      </c>
      <c r="D9732" s="368" t="s">
        <v>31589</v>
      </c>
      <c r="E9732" s="367" t="s">
        <v>8327</v>
      </c>
      <c r="F9732" s="367" t="s">
        <v>31590</v>
      </c>
      <c r="G9732" s="367" t="s">
        <v>31591</v>
      </c>
    </row>
    <row r="9733" spans="1:7" ht="33.75">
      <c r="A9733" s="366" t="str">
        <f t="shared" si="151"/>
        <v>SINAPI 93442</v>
      </c>
      <c r="B9733" s="367" t="s">
        <v>8324</v>
      </c>
      <c r="C9733" s="367" t="s">
        <v>31592</v>
      </c>
      <c r="D9733" s="368" t="s">
        <v>31593</v>
      </c>
      <c r="E9733" s="367" t="s">
        <v>8327</v>
      </c>
      <c r="F9733" s="367" t="s">
        <v>31594</v>
      </c>
      <c r="G9733" s="367" t="s">
        <v>31595</v>
      </c>
    </row>
    <row r="9734" spans="1:7">
      <c r="A9734" s="366" t="str">
        <f t="shared" si="151"/>
        <v>SINAPI 95469</v>
      </c>
      <c r="B9734" s="367" t="s">
        <v>8324</v>
      </c>
      <c r="C9734" s="367" t="s">
        <v>31596</v>
      </c>
      <c r="D9734" s="368" t="s">
        <v>31597</v>
      </c>
      <c r="E9734" s="367" t="s">
        <v>8327</v>
      </c>
      <c r="F9734" s="367" t="s">
        <v>29533</v>
      </c>
      <c r="G9734" s="367" t="s">
        <v>31598</v>
      </c>
    </row>
    <row r="9735" spans="1:7" ht="22.5">
      <c r="A9735" s="366" t="str">
        <f t="shared" ref="A9735:A9798" si="152">CONCATENAR</f>
        <v>SINAPI 95470</v>
      </c>
      <c r="B9735" s="367" t="s">
        <v>8324</v>
      </c>
      <c r="C9735" s="367" t="s">
        <v>31599</v>
      </c>
      <c r="D9735" s="368" t="s">
        <v>31600</v>
      </c>
      <c r="E9735" s="367" t="s">
        <v>8327</v>
      </c>
      <c r="F9735" s="367" t="s">
        <v>31601</v>
      </c>
      <c r="G9735" s="367" t="s">
        <v>31602</v>
      </c>
    </row>
    <row r="9736" spans="1:7" ht="22.5">
      <c r="A9736" s="366" t="str">
        <f t="shared" si="152"/>
        <v>SINAPI 95471</v>
      </c>
      <c r="B9736" s="367" t="s">
        <v>8324</v>
      </c>
      <c r="C9736" s="367" t="s">
        <v>31603</v>
      </c>
      <c r="D9736" s="368" t="s">
        <v>31604</v>
      </c>
      <c r="E9736" s="367" t="s">
        <v>8327</v>
      </c>
      <c r="F9736" s="367" t="s">
        <v>31605</v>
      </c>
      <c r="G9736" s="367" t="s">
        <v>31606</v>
      </c>
    </row>
    <row r="9737" spans="1:7" ht="22.5">
      <c r="A9737" s="366" t="str">
        <f t="shared" si="152"/>
        <v>SINAPI 95472</v>
      </c>
      <c r="B9737" s="367" t="s">
        <v>8324</v>
      </c>
      <c r="C9737" s="367" t="s">
        <v>31607</v>
      </c>
      <c r="D9737" s="368" t="s">
        <v>31608</v>
      </c>
      <c r="E9737" s="367" t="s">
        <v>8327</v>
      </c>
      <c r="F9737" s="367" t="s">
        <v>31609</v>
      </c>
      <c r="G9737" s="367" t="s">
        <v>31610</v>
      </c>
    </row>
    <row r="9738" spans="1:7">
      <c r="A9738" s="366" t="str">
        <f t="shared" si="152"/>
        <v>SINAPI 95542</v>
      </c>
      <c r="B9738" s="367" t="s">
        <v>8324</v>
      </c>
      <c r="C9738" s="367" t="s">
        <v>31611</v>
      </c>
      <c r="D9738" s="368" t="s">
        <v>31612</v>
      </c>
      <c r="E9738" s="367" t="s">
        <v>8327</v>
      </c>
      <c r="F9738" s="367" t="s">
        <v>31613</v>
      </c>
      <c r="G9738" s="367" t="s">
        <v>14249</v>
      </c>
    </row>
    <row r="9739" spans="1:7">
      <c r="A9739" s="366" t="str">
        <f t="shared" si="152"/>
        <v>SINAPI 95543</v>
      </c>
      <c r="B9739" s="367" t="s">
        <v>8324</v>
      </c>
      <c r="C9739" s="367" t="s">
        <v>31614</v>
      </c>
      <c r="D9739" s="368" t="s">
        <v>31615</v>
      </c>
      <c r="E9739" s="367" t="s">
        <v>8327</v>
      </c>
      <c r="F9739" s="367" t="s">
        <v>31616</v>
      </c>
      <c r="G9739" s="367" t="s">
        <v>14924</v>
      </c>
    </row>
    <row r="9740" spans="1:7">
      <c r="A9740" s="366" t="str">
        <f t="shared" si="152"/>
        <v>SINAPI 95544</v>
      </c>
      <c r="B9740" s="367" t="s">
        <v>8324</v>
      </c>
      <c r="C9740" s="367" t="s">
        <v>31617</v>
      </c>
      <c r="D9740" s="368" t="s">
        <v>31618</v>
      </c>
      <c r="E9740" s="367" t="s">
        <v>8327</v>
      </c>
      <c r="F9740" s="367" t="s">
        <v>31619</v>
      </c>
      <c r="G9740" s="367" t="s">
        <v>28597</v>
      </c>
    </row>
    <row r="9741" spans="1:7">
      <c r="A9741" s="366" t="str">
        <f t="shared" si="152"/>
        <v>SINAPI 95545</v>
      </c>
      <c r="B9741" s="367" t="s">
        <v>8324</v>
      </c>
      <c r="C9741" s="367" t="s">
        <v>31620</v>
      </c>
      <c r="D9741" s="368" t="s">
        <v>31621</v>
      </c>
      <c r="E9741" s="367" t="s">
        <v>8327</v>
      </c>
      <c r="F9741" s="367" t="s">
        <v>24274</v>
      </c>
      <c r="G9741" s="367" t="s">
        <v>13372</v>
      </c>
    </row>
    <row r="9742" spans="1:7">
      <c r="A9742" s="366" t="str">
        <f t="shared" si="152"/>
        <v>SINAPI 95546</v>
      </c>
      <c r="B9742" s="367" t="s">
        <v>8324</v>
      </c>
      <c r="C9742" s="367" t="s">
        <v>31622</v>
      </c>
      <c r="D9742" s="368" t="s">
        <v>31623</v>
      </c>
      <c r="E9742" s="367" t="s">
        <v>8327</v>
      </c>
      <c r="F9742" s="367" t="s">
        <v>31624</v>
      </c>
      <c r="G9742" s="367" t="s">
        <v>31625</v>
      </c>
    </row>
    <row r="9743" spans="1:7" ht="22.5">
      <c r="A9743" s="366" t="str">
        <f t="shared" si="152"/>
        <v>SINAPI 95547</v>
      </c>
      <c r="B9743" s="367" t="s">
        <v>8324</v>
      </c>
      <c r="C9743" s="367" t="s">
        <v>31626</v>
      </c>
      <c r="D9743" s="368" t="s">
        <v>31627</v>
      </c>
      <c r="E9743" s="367" t="s">
        <v>8327</v>
      </c>
      <c r="F9743" s="367" t="s">
        <v>31628</v>
      </c>
      <c r="G9743" s="367" t="s">
        <v>31629</v>
      </c>
    </row>
    <row r="9744" spans="1:7">
      <c r="A9744" s="366" t="str">
        <f t="shared" si="152"/>
        <v>SINAPI 100848</v>
      </c>
      <c r="B9744" s="367" t="s">
        <v>8324</v>
      </c>
      <c r="C9744" s="367" t="s">
        <v>31630</v>
      </c>
      <c r="D9744" s="368" t="s">
        <v>31631</v>
      </c>
      <c r="E9744" s="367" t="s">
        <v>8327</v>
      </c>
      <c r="F9744" s="367" t="s">
        <v>31632</v>
      </c>
      <c r="G9744" s="367" t="s">
        <v>31633</v>
      </c>
    </row>
    <row r="9745" spans="1:7">
      <c r="A9745" s="366" t="str">
        <f t="shared" si="152"/>
        <v>SINAPI 100849</v>
      </c>
      <c r="B9745" s="367" t="s">
        <v>8324</v>
      </c>
      <c r="C9745" s="367" t="s">
        <v>31634</v>
      </c>
      <c r="D9745" s="368" t="s">
        <v>31635</v>
      </c>
      <c r="E9745" s="367" t="s">
        <v>8327</v>
      </c>
      <c r="F9745" s="367" t="s">
        <v>31636</v>
      </c>
      <c r="G9745" s="367" t="s">
        <v>17873</v>
      </c>
    </row>
    <row r="9746" spans="1:7">
      <c r="A9746" s="366" t="str">
        <f t="shared" si="152"/>
        <v>SINAPI 100851</v>
      </c>
      <c r="B9746" s="367" t="s">
        <v>8324</v>
      </c>
      <c r="C9746" s="367" t="s">
        <v>31637</v>
      </c>
      <c r="D9746" s="368" t="s">
        <v>31638</v>
      </c>
      <c r="E9746" s="367" t="s">
        <v>8327</v>
      </c>
      <c r="F9746" s="367" t="s">
        <v>18141</v>
      </c>
      <c r="G9746" s="367" t="s">
        <v>24560</v>
      </c>
    </row>
    <row r="9747" spans="1:7">
      <c r="A9747" s="366" t="str">
        <f t="shared" si="152"/>
        <v>SINAPI 100852</v>
      </c>
      <c r="B9747" s="367" t="s">
        <v>8324</v>
      </c>
      <c r="C9747" s="367" t="s">
        <v>31639</v>
      </c>
      <c r="D9747" s="368" t="s">
        <v>31640</v>
      </c>
      <c r="E9747" s="367" t="s">
        <v>8327</v>
      </c>
      <c r="F9747" s="367" t="s">
        <v>31641</v>
      </c>
      <c r="G9747" s="367" t="s">
        <v>26154</v>
      </c>
    </row>
    <row r="9748" spans="1:7">
      <c r="A9748" s="366" t="str">
        <f t="shared" si="152"/>
        <v>SINAPI 100854</v>
      </c>
      <c r="B9748" s="367" t="s">
        <v>8324</v>
      </c>
      <c r="C9748" s="367" t="s">
        <v>31642</v>
      </c>
      <c r="D9748" s="368" t="s">
        <v>31643</v>
      </c>
      <c r="E9748" s="367" t="s">
        <v>8327</v>
      </c>
      <c r="F9748" s="367" t="s">
        <v>31644</v>
      </c>
      <c r="G9748" s="367" t="s">
        <v>31645</v>
      </c>
    </row>
    <row r="9749" spans="1:7" ht="22.5">
      <c r="A9749" s="366" t="str">
        <f t="shared" si="152"/>
        <v>SINAPI 100855</v>
      </c>
      <c r="B9749" s="367" t="s">
        <v>8324</v>
      </c>
      <c r="C9749" s="367" t="s">
        <v>31646</v>
      </c>
      <c r="D9749" s="368" t="s">
        <v>31647</v>
      </c>
      <c r="E9749" s="367" t="s">
        <v>8327</v>
      </c>
      <c r="F9749" s="367" t="s">
        <v>24274</v>
      </c>
      <c r="G9749" s="367" t="s">
        <v>13372</v>
      </c>
    </row>
    <row r="9750" spans="1:7">
      <c r="A9750" s="366" t="str">
        <f t="shared" si="152"/>
        <v>SINAPI 100856</v>
      </c>
      <c r="B9750" s="367" t="s">
        <v>8324</v>
      </c>
      <c r="C9750" s="367" t="s">
        <v>31648</v>
      </c>
      <c r="D9750" s="368" t="s">
        <v>31649</v>
      </c>
      <c r="E9750" s="367" t="s">
        <v>8327</v>
      </c>
      <c r="F9750" s="367" t="s">
        <v>9364</v>
      </c>
      <c r="G9750" s="367" t="s">
        <v>31650</v>
      </c>
    </row>
    <row r="9751" spans="1:7">
      <c r="A9751" s="366" t="str">
        <f t="shared" si="152"/>
        <v>SINAPI 100857</v>
      </c>
      <c r="B9751" s="367" t="s">
        <v>8324</v>
      </c>
      <c r="C9751" s="367" t="s">
        <v>31651</v>
      </c>
      <c r="D9751" s="368" t="s">
        <v>31652</v>
      </c>
      <c r="E9751" s="367" t="s">
        <v>8327</v>
      </c>
      <c r="F9751" s="367" t="s">
        <v>31653</v>
      </c>
      <c r="G9751" s="367" t="s">
        <v>17591</v>
      </c>
    </row>
    <row r="9752" spans="1:7">
      <c r="A9752" s="366" t="str">
        <f t="shared" si="152"/>
        <v>SINAPI 100858</v>
      </c>
      <c r="B9752" s="367" t="s">
        <v>8324</v>
      </c>
      <c r="C9752" s="367" t="s">
        <v>31654</v>
      </c>
      <c r="D9752" s="368" t="s">
        <v>31655</v>
      </c>
      <c r="E9752" s="367" t="s">
        <v>8327</v>
      </c>
      <c r="F9752" s="367" t="s">
        <v>31656</v>
      </c>
      <c r="G9752" s="367" t="s">
        <v>31657</v>
      </c>
    </row>
    <row r="9753" spans="1:7">
      <c r="A9753" s="366" t="str">
        <f t="shared" si="152"/>
        <v>SINAPI 100860</v>
      </c>
      <c r="B9753" s="367" t="s">
        <v>8324</v>
      </c>
      <c r="C9753" s="367" t="s">
        <v>31658</v>
      </c>
      <c r="D9753" s="368" t="s">
        <v>31659</v>
      </c>
      <c r="E9753" s="367" t="s">
        <v>8327</v>
      </c>
      <c r="F9753" s="367" t="s">
        <v>31660</v>
      </c>
      <c r="G9753" s="367" t="s">
        <v>31661</v>
      </c>
    </row>
    <row r="9754" spans="1:7" ht="22.5">
      <c r="A9754" s="366" t="str">
        <f t="shared" si="152"/>
        <v>SINAPI 100861</v>
      </c>
      <c r="B9754" s="367" t="s">
        <v>8324</v>
      </c>
      <c r="C9754" s="367" t="s">
        <v>31662</v>
      </c>
      <c r="D9754" s="368" t="s">
        <v>31663</v>
      </c>
      <c r="E9754" s="367" t="s">
        <v>8327</v>
      </c>
      <c r="F9754" s="367" t="s">
        <v>16683</v>
      </c>
      <c r="G9754" s="367" t="s">
        <v>17930</v>
      </c>
    </row>
    <row r="9755" spans="1:7" ht="22.5">
      <c r="A9755" s="366" t="str">
        <f t="shared" si="152"/>
        <v>SINAPI 100862</v>
      </c>
      <c r="B9755" s="367" t="s">
        <v>8324</v>
      </c>
      <c r="C9755" s="367" t="s">
        <v>31664</v>
      </c>
      <c r="D9755" s="368" t="s">
        <v>31665</v>
      </c>
      <c r="E9755" s="367" t="s">
        <v>8327</v>
      </c>
      <c r="F9755" s="367" t="s">
        <v>31666</v>
      </c>
      <c r="G9755" s="367" t="s">
        <v>28497</v>
      </c>
    </row>
    <row r="9756" spans="1:7" ht="22.5">
      <c r="A9756" s="366" t="str">
        <f t="shared" si="152"/>
        <v>SINAPI 100863</v>
      </c>
      <c r="B9756" s="367" t="s">
        <v>8324</v>
      </c>
      <c r="C9756" s="367" t="s">
        <v>31667</v>
      </c>
      <c r="D9756" s="368" t="s">
        <v>31668</v>
      </c>
      <c r="E9756" s="367" t="s">
        <v>8327</v>
      </c>
      <c r="F9756" s="367" t="s">
        <v>31669</v>
      </c>
      <c r="G9756" s="367" t="s">
        <v>31670</v>
      </c>
    </row>
    <row r="9757" spans="1:7" ht="22.5">
      <c r="A9757" s="366" t="str">
        <f t="shared" si="152"/>
        <v>SINAPI 100864</v>
      </c>
      <c r="B9757" s="367" t="s">
        <v>8324</v>
      </c>
      <c r="C9757" s="367" t="s">
        <v>31671</v>
      </c>
      <c r="D9757" s="368" t="s">
        <v>31672</v>
      </c>
      <c r="E9757" s="367" t="s">
        <v>8327</v>
      </c>
      <c r="F9757" s="367" t="s">
        <v>31673</v>
      </c>
      <c r="G9757" s="367" t="s">
        <v>31674</v>
      </c>
    </row>
    <row r="9758" spans="1:7" ht="22.5">
      <c r="A9758" s="366" t="str">
        <f t="shared" si="152"/>
        <v>SINAPI 100865</v>
      </c>
      <c r="B9758" s="367" t="s">
        <v>8324</v>
      </c>
      <c r="C9758" s="367" t="s">
        <v>31675</v>
      </c>
      <c r="D9758" s="368" t="s">
        <v>31676</v>
      </c>
      <c r="E9758" s="367" t="s">
        <v>8327</v>
      </c>
      <c r="F9758" s="367" t="s">
        <v>31677</v>
      </c>
      <c r="G9758" s="367" t="s">
        <v>31678</v>
      </c>
    </row>
    <row r="9759" spans="1:7" ht="22.5">
      <c r="A9759" s="366" t="str">
        <f t="shared" si="152"/>
        <v>SINAPI 100866</v>
      </c>
      <c r="B9759" s="367" t="s">
        <v>8324</v>
      </c>
      <c r="C9759" s="367" t="s">
        <v>31679</v>
      </c>
      <c r="D9759" s="368" t="s">
        <v>31680</v>
      </c>
      <c r="E9759" s="367" t="s">
        <v>8327</v>
      </c>
      <c r="F9759" s="367" t="s">
        <v>31681</v>
      </c>
      <c r="G9759" s="367" t="s">
        <v>31682</v>
      </c>
    </row>
    <row r="9760" spans="1:7" ht="22.5">
      <c r="A9760" s="366" t="str">
        <f t="shared" si="152"/>
        <v>SINAPI 100867</v>
      </c>
      <c r="B9760" s="367" t="s">
        <v>8324</v>
      </c>
      <c r="C9760" s="367" t="s">
        <v>31683</v>
      </c>
      <c r="D9760" s="368" t="s">
        <v>31684</v>
      </c>
      <c r="E9760" s="367" t="s">
        <v>8327</v>
      </c>
      <c r="F9760" s="367" t="s">
        <v>31685</v>
      </c>
      <c r="G9760" s="367" t="s">
        <v>31686</v>
      </c>
    </row>
    <row r="9761" spans="1:7" ht="22.5">
      <c r="A9761" s="366" t="str">
        <f t="shared" si="152"/>
        <v>SINAPI 100868</v>
      </c>
      <c r="B9761" s="367" t="s">
        <v>8324</v>
      </c>
      <c r="C9761" s="367" t="s">
        <v>31687</v>
      </c>
      <c r="D9761" s="368" t="s">
        <v>31688</v>
      </c>
      <c r="E9761" s="367" t="s">
        <v>8327</v>
      </c>
      <c r="F9761" s="367" t="s">
        <v>31689</v>
      </c>
      <c r="G9761" s="367" t="s">
        <v>31690</v>
      </c>
    </row>
    <row r="9762" spans="1:7" ht="22.5">
      <c r="A9762" s="366" t="str">
        <f t="shared" si="152"/>
        <v>SINAPI 100869</v>
      </c>
      <c r="B9762" s="367" t="s">
        <v>8324</v>
      </c>
      <c r="C9762" s="367" t="s">
        <v>31691</v>
      </c>
      <c r="D9762" s="368" t="s">
        <v>31692</v>
      </c>
      <c r="E9762" s="367" t="s">
        <v>8327</v>
      </c>
      <c r="F9762" s="367" t="s">
        <v>31693</v>
      </c>
      <c r="G9762" s="367" t="s">
        <v>31694</v>
      </c>
    </row>
    <row r="9763" spans="1:7" ht="22.5">
      <c r="A9763" s="366" t="str">
        <f t="shared" si="152"/>
        <v>SINAPI 100870</v>
      </c>
      <c r="B9763" s="367" t="s">
        <v>8324</v>
      </c>
      <c r="C9763" s="367" t="s">
        <v>31695</v>
      </c>
      <c r="D9763" s="368" t="s">
        <v>31696</v>
      </c>
      <c r="E9763" s="367" t="s">
        <v>8327</v>
      </c>
      <c r="F9763" s="367" t="s">
        <v>31697</v>
      </c>
      <c r="G9763" s="367" t="s">
        <v>31698</v>
      </c>
    </row>
    <row r="9764" spans="1:7" ht="22.5">
      <c r="A9764" s="366" t="str">
        <f t="shared" si="152"/>
        <v>SINAPI 100871</v>
      </c>
      <c r="B9764" s="367" t="s">
        <v>8324</v>
      </c>
      <c r="C9764" s="367" t="s">
        <v>31699</v>
      </c>
      <c r="D9764" s="368" t="s">
        <v>31700</v>
      </c>
      <c r="E9764" s="367" t="s">
        <v>8327</v>
      </c>
      <c r="F9764" s="367" t="s">
        <v>31701</v>
      </c>
      <c r="G9764" s="367" t="s">
        <v>31702</v>
      </c>
    </row>
    <row r="9765" spans="1:7" ht="22.5">
      <c r="A9765" s="366" t="str">
        <f t="shared" si="152"/>
        <v>SINAPI 100872</v>
      </c>
      <c r="B9765" s="367" t="s">
        <v>8324</v>
      </c>
      <c r="C9765" s="367" t="s">
        <v>31703</v>
      </c>
      <c r="D9765" s="368" t="s">
        <v>31704</v>
      </c>
      <c r="E9765" s="367" t="s">
        <v>8327</v>
      </c>
      <c r="F9765" s="367" t="s">
        <v>31705</v>
      </c>
      <c r="G9765" s="367" t="s">
        <v>31706</v>
      </c>
    </row>
    <row r="9766" spans="1:7" ht="22.5">
      <c r="A9766" s="366" t="str">
        <f t="shared" si="152"/>
        <v>SINAPI 100873</v>
      </c>
      <c r="B9766" s="367" t="s">
        <v>8324</v>
      </c>
      <c r="C9766" s="367" t="s">
        <v>31707</v>
      </c>
      <c r="D9766" s="368" t="s">
        <v>31708</v>
      </c>
      <c r="E9766" s="367" t="s">
        <v>8327</v>
      </c>
      <c r="F9766" s="367" t="s">
        <v>31709</v>
      </c>
      <c r="G9766" s="367" t="s">
        <v>31710</v>
      </c>
    </row>
    <row r="9767" spans="1:7">
      <c r="A9767" s="366" t="str">
        <f t="shared" si="152"/>
        <v>SINAPI 100874</v>
      </c>
      <c r="B9767" s="367" t="s">
        <v>8324</v>
      </c>
      <c r="C9767" s="367" t="s">
        <v>31711</v>
      </c>
      <c r="D9767" s="368" t="s">
        <v>31712</v>
      </c>
      <c r="E9767" s="367" t="s">
        <v>8327</v>
      </c>
      <c r="F9767" s="367" t="s">
        <v>31681</v>
      </c>
      <c r="G9767" s="367" t="s">
        <v>31682</v>
      </c>
    </row>
    <row r="9768" spans="1:7">
      <c r="A9768" s="366" t="str">
        <f t="shared" si="152"/>
        <v>SINAPI 100875</v>
      </c>
      <c r="B9768" s="367" t="s">
        <v>8324</v>
      </c>
      <c r="C9768" s="367" t="s">
        <v>31713</v>
      </c>
      <c r="D9768" s="368" t="s">
        <v>31714</v>
      </c>
      <c r="E9768" s="367" t="s">
        <v>8327</v>
      </c>
      <c r="F9768" s="367" t="s">
        <v>31715</v>
      </c>
      <c r="G9768" s="367" t="s">
        <v>31716</v>
      </c>
    </row>
    <row r="9769" spans="1:7">
      <c r="A9769" s="366" t="str">
        <f t="shared" si="152"/>
        <v>SINAPI 6087</v>
      </c>
      <c r="B9769" s="367" t="s">
        <v>8324</v>
      </c>
      <c r="C9769" s="367" t="s">
        <v>31717</v>
      </c>
      <c r="D9769" s="368" t="s">
        <v>31718</v>
      </c>
      <c r="E9769" s="367" t="s">
        <v>8327</v>
      </c>
      <c r="F9769" s="367" t="s">
        <v>31719</v>
      </c>
      <c r="G9769" s="367" t="s">
        <v>21362</v>
      </c>
    </row>
    <row r="9770" spans="1:7" ht="22.5">
      <c r="A9770" s="366" t="str">
        <f t="shared" si="152"/>
        <v>SINAPI 98052</v>
      </c>
      <c r="B9770" s="367" t="s">
        <v>8324</v>
      </c>
      <c r="C9770" s="367" t="s">
        <v>31720</v>
      </c>
      <c r="D9770" s="368" t="s">
        <v>31721</v>
      </c>
      <c r="E9770" s="367" t="s">
        <v>8327</v>
      </c>
      <c r="F9770" s="367" t="s">
        <v>31722</v>
      </c>
      <c r="G9770" s="367" t="s">
        <v>31723</v>
      </c>
    </row>
    <row r="9771" spans="1:7" ht="22.5">
      <c r="A9771" s="366" t="str">
        <f t="shared" si="152"/>
        <v>SINAPI 98053</v>
      </c>
      <c r="B9771" s="367" t="s">
        <v>8324</v>
      </c>
      <c r="C9771" s="367" t="s">
        <v>31724</v>
      </c>
      <c r="D9771" s="368" t="s">
        <v>31725</v>
      </c>
      <c r="E9771" s="367" t="s">
        <v>8327</v>
      </c>
      <c r="F9771" s="367" t="s">
        <v>31726</v>
      </c>
      <c r="G9771" s="367" t="s">
        <v>31727</v>
      </c>
    </row>
    <row r="9772" spans="1:7" ht="22.5">
      <c r="A9772" s="366" t="str">
        <f t="shared" si="152"/>
        <v>SINAPI 98054</v>
      </c>
      <c r="B9772" s="367" t="s">
        <v>8324</v>
      </c>
      <c r="C9772" s="367" t="s">
        <v>31728</v>
      </c>
      <c r="D9772" s="368" t="s">
        <v>31729</v>
      </c>
      <c r="E9772" s="367" t="s">
        <v>8327</v>
      </c>
      <c r="F9772" s="367" t="s">
        <v>31730</v>
      </c>
      <c r="G9772" s="367" t="s">
        <v>31731</v>
      </c>
    </row>
    <row r="9773" spans="1:7" ht="22.5">
      <c r="A9773" s="366" t="str">
        <f t="shared" si="152"/>
        <v>SINAPI 98055</v>
      </c>
      <c r="B9773" s="367" t="s">
        <v>8324</v>
      </c>
      <c r="C9773" s="367" t="s">
        <v>31732</v>
      </c>
      <c r="D9773" s="368" t="s">
        <v>31733</v>
      </c>
      <c r="E9773" s="367" t="s">
        <v>8327</v>
      </c>
      <c r="F9773" s="367" t="s">
        <v>31734</v>
      </c>
      <c r="G9773" s="367" t="s">
        <v>31735</v>
      </c>
    </row>
    <row r="9774" spans="1:7" ht="22.5">
      <c r="A9774" s="366" t="str">
        <f t="shared" si="152"/>
        <v>SINAPI 98056</v>
      </c>
      <c r="B9774" s="367" t="s">
        <v>8324</v>
      </c>
      <c r="C9774" s="367" t="s">
        <v>31736</v>
      </c>
      <c r="D9774" s="368" t="s">
        <v>31737</v>
      </c>
      <c r="E9774" s="367" t="s">
        <v>8327</v>
      </c>
      <c r="F9774" s="367" t="s">
        <v>31738</v>
      </c>
      <c r="G9774" s="367" t="s">
        <v>31739</v>
      </c>
    </row>
    <row r="9775" spans="1:7" ht="22.5">
      <c r="A9775" s="366" t="str">
        <f t="shared" si="152"/>
        <v>SINAPI 98057</v>
      </c>
      <c r="B9775" s="367" t="s">
        <v>8324</v>
      </c>
      <c r="C9775" s="367" t="s">
        <v>31740</v>
      </c>
      <c r="D9775" s="368" t="s">
        <v>31741</v>
      </c>
      <c r="E9775" s="367" t="s">
        <v>8327</v>
      </c>
      <c r="F9775" s="367" t="s">
        <v>31742</v>
      </c>
      <c r="G9775" s="367" t="s">
        <v>31743</v>
      </c>
    </row>
    <row r="9776" spans="1:7" ht="22.5">
      <c r="A9776" s="366" t="str">
        <f t="shared" si="152"/>
        <v>SINAPI 98066</v>
      </c>
      <c r="B9776" s="367" t="s">
        <v>8324</v>
      </c>
      <c r="C9776" s="367" t="s">
        <v>31744</v>
      </c>
      <c r="D9776" s="368" t="s">
        <v>31745</v>
      </c>
      <c r="E9776" s="367" t="s">
        <v>8327</v>
      </c>
      <c r="F9776" s="367" t="s">
        <v>31746</v>
      </c>
      <c r="G9776" s="367" t="s">
        <v>31747</v>
      </c>
    </row>
    <row r="9777" spans="1:7" ht="22.5">
      <c r="A9777" s="366" t="str">
        <f t="shared" si="152"/>
        <v>SINAPI 98067</v>
      </c>
      <c r="B9777" s="367" t="s">
        <v>8324</v>
      </c>
      <c r="C9777" s="367" t="s">
        <v>31748</v>
      </c>
      <c r="D9777" s="368" t="s">
        <v>31749</v>
      </c>
      <c r="E9777" s="367" t="s">
        <v>8327</v>
      </c>
      <c r="F9777" s="367" t="s">
        <v>31750</v>
      </c>
      <c r="G9777" s="367" t="s">
        <v>31751</v>
      </c>
    </row>
    <row r="9778" spans="1:7" ht="22.5">
      <c r="A9778" s="366" t="str">
        <f t="shared" si="152"/>
        <v>SINAPI 98068</v>
      </c>
      <c r="B9778" s="367" t="s">
        <v>8324</v>
      </c>
      <c r="C9778" s="367" t="s">
        <v>31752</v>
      </c>
      <c r="D9778" s="368" t="s">
        <v>31753</v>
      </c>
      <c r="E9778" s="367" t="s">
        <v>8327</v>
      </c>
      <c r="F9778" s="367" t="s">
        <v>31754</v>
      </c>
      <c r="G9778" s="367" t="s">
        <v>31755</v>
      </c>
    </row>
    <row r="9779" spans="1:7" ht="22.5">
      <c r="A9779" s="366" t="str">
        <f t="shared" si="152"/>
        <v>SINAPI 98069</v>
      </c>
      <c r="B9779" s="367" t="s">
        <v>8324</v>
      </c>
      <c r="C9779" s="367" t="s">
        <v>31756</v>
      </c>
      <c r="D9779" s="368" t="s">
        <v>31757</v>
      </c>
      <c r="E9779" s="367" t="s">
        <v>8327</v>
      </c>
      <c r="F9779" s="367" t="s">
        <v>31758</v>
      </c>
      <c r="G9779" s="367" t="s">
        <v>31759</v>
      </c>
    </row>
    <row r="9780" spans="1:7" ht="22.5">
      <c r="A9780" s="366" t="str">
        <f t="shared" si="152"/>
        <v>SINAPI 98070</v>
      </c>
      <c r="B9780" s="367" t="s">
        <v>8324</v>
      </c>
      <c r="C9780" s="367" t="s">
        <v>31760</v>
      </c>
      <c r="D9780" s="368" t="s">
        <v>31761</v>
      </c>
      <c r="E9780" s="367" t="s">
        <v>8327</v>
      </c>
      <c r="F9780" s="367" t="s">
        <v>31762</v>
      </c>
      <c r="G9780" s="367" t="s">
        <v>31763</v>
      </c>
    </row>
    <row r="9781" spans="1:7" ht="22.5">
      <c r="A9781" s="366" t="str">
        <f t="shared" si="152"/>
        <v>SINAPI 98071</v>
      </c>
      <c r="B9781" s="367" t="s">
        <v>8324</v>
      </c>
      <c r="C9781" s="367" t="s">
        <v>31764</v>
      </c>
      <c r="D9781" s="368" t="s">
        <v>31765</v>
      </c>
      <c r="E9781" s="367" t="s">
        <v>8327</v>
      </c>
      <c r="F9781" s="367" t="s">
        <v>31766</v>
      </c>
      <c r="G9781" s="367" t="s">
        <v>31767</v>
      </c>
    </row>
    <row r="9782" spans="1:7" ht="22.5">
      <c r="A9782" s="366" t="str">
        <f t="shared" si="152"/>
        <v>SINAPI 98072</v>
      </c>
      <c r="B9782" s="367" t="s">
        <v>8324</v>
      </c>
      <c r="C9782" s="367" t="s">
        <v>31768</v>
      </c>
      <c r="D9782" s="368" t="s">
        <v>31769</v>
      </c>
      <c r="E9782" s="367" t="s">
        <v>8327</v>
      </c>
      <c r="F9782" s="367" t="s">
        <v>31770</v>
      </c>
      <c r="G9782" s="367" t="s">
        <v>31771</v>
      </c>
    </row>
    <row r="9783" spans="1:7" ht="22.5">
      <c r="A9783" s="366" t="str">
        <f t="shared" si="152"/>
        <v>SINAPI 98073</v>
      </c>
      <c r="B9783" s="367" t="s">
        <v>8324</v>
      </c>
      <c r="C9783" s="367" t="s">
        <v>31772</v>
      </c>
      <c r="D9783" s="368" t="s">
        <v>31773</v>
      </c>
      <c r="E9783" s="367" t="s">
        <v>8327</v>
      </c>
      <c r="F9783" s="367" t="s">
        <v>31774</v>
      </c>
      <c r="G9783" s="367" t="s">
        <v>31775</v>
      </c>
    </row>
    <row r="9784" spans="1:7" ht="22.5">
      <c r="A9784" s="366" t="str">
        <f t="shared" si="152"/>
        <v>SINAPI 98074</v>
      </c>
      <c r="B9784" s="367" t="s">
        <v>8324</v>
      </c>
      <c r="C9784" s="367" t="s">
        <v>31776</v>
      </c>
      <c r="D9784" s="368" t="s">
        <v>31777</v>
      </c>
      <c r="E9784" s="367" t="s">
        <v>8327</v>
      </c>
      <c r="F9784" s="367" t="s">
        <v>31778</v>
      </c>
      <c r="G9784" s="367" t="s">
        <v>31779</v>
      </c>
    </row>
    <row r="9785" spans="1:7" ht="22.5">
      <c r="A9785" s="366" t="str">
        <f t="shared" si="152"/>
        <v>SINAPI 98075</v>
      </c>
      <c r="B9785" s="367" t="s">
        <v>8324</v>
      </c>
      <c r="C9785" s="367" t="s">
        <v>31780</v>
      </c>
      <c r="D9785" s="368" t="s">
        <v>31781</v>
      </c>
      <c r="E9785" s="367" t="s">
        <v>8327</v>
      </c>
      <c r="F9785" s="367" t="s">
        <v>31782</v>
      </c>
      <c r="G9785" s="367" t="s">
        <v>31783</v>
      </c>
    </row>
    <row r="9786" spans="1:7" ht="22.5">
      <c r="A9786" s="366" t="str">
        <f t="shared" si="152"/>
        <v>SINAPI 98076</v>
      </c>
      <c r="B9786" s="367" t="s">
        <v>8324</v>
      </c>
      <c r="C9786" s="367" t="s">
        <v>31784</v>
      </c>
      <c r="D9786" s="368" t="s">
        <v>31785</v>
      </c>
      <c r="E9786" s="367" t="s">
        <v>8327</v>
      </c>
      <c r="F9786" s="367" t="s">
        <v>31786</v>
      </c>
      <c r="G9786" s="367" t="s">
        <v>31787</v>
      </c>
    </row>
    <row r="9787" spans="1:7" ht="22.5">
      <c r="A9787" s="366" t="str">
        <f t="shared" si="152"/>
        <v>SINAPI 98077</v>
      </c>
      <c r="B9787" s="367" t="s">
        <v>8324</v>
      </c>
      <c r="C9787" s="367" t="s">
        <v>31788</v>
      </c>
      <c r="D9787" s="368" t="s">
        <v>31789</v>
      </c>
      <c r="E9787" s="367" t="s">
        <v>8327</v>
      </c>
      <c r="F9787" s="367" t="s">
        <v>31790</v>
      </c>
      <c r="G9787" s="367" t="s">
        <v>31791</v>
      </c>
    </row>
    <row r="9788" spans="1:7" ht="22.5">
      <c r="A9788" s="366" t="str">
        <f t="shared" si="152"/>
        <v>SINAPI 98078</v>
      </c>
      <c r="B9788" s="367" t="s">
        <v>8324</v>
      </c>
      <c r="C9788" s="367" t="s">
        <v>31792</v>
      </c>
      <c r="D9788" s="368" t="s">
        <v>31793</v>
      </c>
      <c r="E9788" s="367" t="s">
        <v>8327</v>
      </c>
      <c r="F9788" s="367" t="s">
        <v>31794</v>
      </c>
      <c r="G9788" s="367" t="s">
        <v>31795</v>
      </c>
    </row>
    <row r="9789" spans="1:7" ht="22.5">
      <c r="A9789" s="366" t="str">
        <f t="shared" si="152"/>
        <v>SINAPI 98079</v>
      </c>
      <c r="B9789" s="367" t="s">
        <v>8324</v>
      </c>
      <c r="C9789" s="367" t="s">
        <v>31796</v>
      </c>
      <c r="D9789" s="368" t="s">
        <v>31797</v>
      </c>
      <c r="E9789" s="367" t="s">
        <v>8327</v>
      </c>
      <c r="F9789" s="367" t="s">
        <v>31798</v>
      </c>
      <c r="G9789" s="367" t="s">
        <v>31799</v>
      </c>
    </row>
    <row r="9790" spans="1:7" ht="22.5">
      <c r="A9790" s="366" t="str">
        <f t="shared" si="152"/>
        <v>SINAPI 98080</v>
      </c>
      <c r="B9790" s="367" t="s">
        <v>8324</v>
      </c>
      <c r="C9790" s="367" t="s">
        <v>31800</v>
      </c>
      <c r="D9790" s="368" t="s">
        <v>31801</v>
      </c>
      <c r="E9790" s="367" t="s">
        <v>8327</v>
      </c>
      <c r="F9790" s="367" t="s">
        <v>31802</v>
      </c>
      <c r="G9790" s="367" t="s">
        <v>31803</v>
      </c>
    </row>
    <row r="9791" spans="1:7" ht="22.5">
      <c r="A9791" s="366" t="str">
        <f t="shared" si="152"/>
        <v>SINAPI 98081</v>
      </c>
      <c r="B9791" s="367" t="s">
        <v>8324</v>
      </c>
      <c r="C9791" s="367" t="s">
        <v>31804</v>
      </c>
      <c r="D9791" s="368" t="s">
        <v>31805</v>
      </c>
      <c r="E9791" s="367" t="s">
        <v>8327</v>
      </c>
      <c r="F9791" s="367" t="s">
        <v>31806</v>
      </c>
      <c r="G9791" s="367" t="s">
        <v>31807</v>
      </c>
    </row>
    <row r="9792" spans="1:7" ht="22.5">
      <c r="A9792" s="366" t="str">
        <f t="shared" si="152"/>
        <v>SINAPI 98082</v>
      </c>
      <c r="B9792" s="367" t="s">
        <v>8324</v>
      </c>
      <c r="C9792" s="367" t="s">
        <v>31808</v>
      </c>
      <c r="D9792" s="368" t="s">
        <v>31809</v>
      </c>
      <c r="E9792" s="367" t="s">
        <v>8327</v>
      </c>
      <c r="F9792" s="367" t="s">
        <v>31810</v>
      </c>
      <c r="G9792" s="367" t="s">
        <v>31811</v>
      </c>
    </row>
    <row r="9793" spans="1:7" ht="22.5">
      <c r="A9793" s="366" t="str">
        <f t="shared" si="152"/>
        <v>SINAPI 98083</v>
      </c>
      <c r="B9793" s="367" t="s">
        <v>8324</v>
      </c>
      <c r="C9793" s="367" t="s">
        <v>31812</v>
      </c>
      <c r="D9793" s="368" t="s">
        <v>31813</v>
      </c>
      <c r="E9793" s="367" t="s">
        <v>8327</v>
      </c>
      <c r="F9793" s="367" t="s">
        <v>31814</v>
      </c>
      <c r="G9793" s="367" t="s">
        <v>31815</v>
      </c>
    </row>
    <row r="9794" spans="1:7" ht="22.5">
      <c r="A9794" s="366" t="str">
        <f t="shared" si="152"/>
        <v>SINAPI 98084</v>
      </c>
      <c r="B9794" s="367" t="s">
        <v>8324</v>
      </c>
      <c r="C9794" s="367" t="s">
        <v>31816</v>
      </c>
      <c r="D9794" s="368" t="s">
        <v>31817</v>
      </c>
      <c r="E9794" s="367" t="s">
        <v>8327</v>
      </c>
      <c r="F9794" s="367" t="s">
        <v>31818</v>
      </c>
      <c r="G9794" s="367" t="s">
        <v>31819</v>
      </c>
    </row>
    <row r="9795" spans="1:7" ht="22.5">
      <c r="A9795" s="366" t="str">
        <f t="shared" si="152"/>
        <v>SINAPI 98085</v>
      </c>
      <c r="B9795" s="367" t="s">
        <v>8324</v>
      </c>
      <c r="C9795" s="367" t="s">
        <v>31820</v>
      </c>
      <c r="D9795" s="368" t="s">
        <v>31821</v>
      </c>
      <c r="E9795" s="367" t="s">
        <v>8327</v>
      </c>
      <c r="F9795" s="367" t="s">
        <v>31822</v>
      </c>
      <c r="G9795" s="367" t="s">
        <v>31823</v>
      </c>
    </row>
    <row r="9796" spans="1:7" ht="22.5">
      <c r="A9796" s="366" t="str">
        <f t="shared" si="152"/>
        <v>SINAPI 98086</v>
      </c>
      <c r="B9796" s="367" t="s">
        <v>8324</v>
      </c>
      <c r="C9796" s="367" t="s">
        <v>31824</v>
      </c>
      <c r="D9796" s="368" t="s">
        <v>31825</v>
      </c>
      <c r="E9796" s="367" t="s">
        <v>8327</v>
      </c>
      <c r="F9796" s="367" t="s">
        <v>31826</v>
      </c>
      <c r="G9796" s="367" t="s">
        <v>31827</v>
      </c>
    </row>
    <row r="9797" spans="1:7" ht="22.5">
      <c r="A9797" s="366" t="str">
        <f t="shared" si="152"/>
        <v>SINAPI 98087</v>
      </c>
      <c r="B9797" s="367" t="s">
        <v>8324</v>
      </c>
      <c r="C9797" s="367" t="s">
        <v>31828</v>
      </c>
      <c r="D9797" s="368" t="s">
        <v>31829</v>
      </c>
      <c r="E9797" s="367" t="s">
        <v>8327</v>
      </c>
      <c r="F9797" s="367" t="s">
        <v>31830</v>
      </c>
      <c r="G9797" s="367" t="s">
        <v>31831</v>
      </c>
    </row>
    <row r="9798" spans="1:7" ht="22.5">
      <c r="A9798" s="366" t="str">
        <f t="shared" si="152"/>
        <v>SINAPI 98088</v>
      </c>
      <c r="B9798" s="367" t="s">
        <v>8324</v>
      </c>
      <c r="C9798" s="367" t="s">
        <v>31832</v>
      </c>
      <c r="D9798" s="368" t="s">
        <v>31833</v>
      </c>
      <c r="E9798" s="367" t="s">
        <v>8327</v>
      </c>
      <c r="F9798" s="367" t="s">
        <v>31834</v>
      </c>
      <c r="G9798" s="367" t="s">
        <v>31835</v>
      </c>
    </row>
    <row r="9799" spans="1:7" ht="22.5">
      <c r="A9799" s="366" t="str">
        <f t="shared" ref="A9799:A9862" si="153">CONCATENAR</f>
        <v>SINAPI 98089</v>
      </c>
      <c r="B9799" s="367" t="s">
        <v>8324</v>
      </c>
      <c r="C9799" s="367" t="s">
        <v>31836</v>
      </c>
      <c r="D9799" s="368" t="s">
        <v>31837</v>
      </c>
      <c r="E9799" s="367" t="s">
        <v>8327</v>
      </c>
      <c r="F9799" s="367" t="s">
        <v>31838</v>
      </c>
      <c r="G9799" s="367" t="s">
        <v>31839</v>
      </c>
    </row>
    <row r="9800" spans="1:7" ht="22.5">
      <c r="A9800" s="366" t="str">
        <f t="shared" si="153"/>
        <v>SINAPI 98090</v>
      </c>
      <c r="B9800" s="367" t="s">
        <v>8324</v>
      </c>
      <c r="C9800" s="367" t="s">
        <v>31840</v>
      </c>
      <c r="D9800" s="368" t="s">
        <v>31841</v>
      </c>
      <c r="E9800" s="367" t="s">
        <v>8327</v>
      </c>
      <c r="F9800" s="367" t="s">
        <v>31842</v>
      </c>
      <c r="G9800" s="367" t="s">
        <v>31843</v>
      </c>
    </row>
    <row r="9801" spans="1:7" ht="22.5">
      <c r="A9801" s="366" t="str">
        <f t="shared" si="153"/>
        <v>SINAPI 98091</v>
      </c>
      <c r="B9801" s="367" t="s">
        <v>8324</v>
      </c>
      <c r="C9801" s="367" t="s">
        <v>31844</v>
      </c>
      <c r="D9801" s="368" t="s">
        <v>31845</v>
      </c>
      <c r="E9801" s="367" t="s">
        <v>8327</v>
      </c>
      <c r="F9801" s="367" t="s">
        <v>31846</v>
      </c>
      <c r="G9801" s="367" t="s">
        <v>31847</v>
      </c>
    </row>
    <row r="9802" spans="1:7" ht="22.5">
      <c r="A9802" s="366" t="str">
        <f t="shared" si="153"/>
        <v>SINAPI 98092</v>
      </c>
      <c r="B9802" s="367" t="s">
        <v>8324</v>
      </c>
      <c r="C9802" s="367" t="s">
        <v>31848</v>
      </c>
      <c r="D9802" s="368" t="s">
        <v>31849</v>
      </c>
      <c r="E9802" s="367" t="s">
        <v>8327</v>
      </c>
      <c r="F9802" s="367" t="s">
        <v>31850</v>
      </c>
      <c r="G9802" s="367" t="s">
        <v>31851</v>
      </c>
    </row>
    <row r="9803" spans="1:7" ht="22.5">
      <c r="A9803" s="366" t="str">
        <f t="shared" si="153"/>
        <v>SINAPI 98093</v>
      </c>
      <c r="B9803" s="367" t="s">
        <v>8324</v>
      </c>
      <c r="C9803" s="367" t="s">
        <v>31852</v>
      </c>
      <c r="D9803" s="368" t="s">
        <v>31853</v>
      </c>
      <c r="E9803" s="367" t="s">
        <v>8327</v>
      </c>
      <c r="F9803" s="367" t="s">
        <v>31854</v>
      </c>
      <c r="G9803" s="367" t="s">
        <v>31855</v>
      </c>
    </row>
    <row r="9804" spans="1:7" ht="22.5">
      <c r="A9804" s="366" t="str">
        <f t="shared" si="153"/>
        <v>SINAPI 98094</v>
      </c>
      <c r="B9804" s="367" t="s">
        <v>8324</v>
      </c>
      <c r="C9804" s="367" t="s">
        <v>31856</v>
      </c>
      <c r="D9804" s="368" t="s">
        <v>31857</v>
      </c>
      <c r="E9804" s="367" t="s">
        <v>8327</v>
      </c>
      <c r="F9804" s="367" t="s">
        <v>31858</v>
      </c>
      <c r="G9804" s="367" t="s">
        <v>31859</v>
      </c>
    </row>
    <row r="9805" spans="1:7" ht="22.5">
      <c r="A9805" s="366" t="str">
        <f t="shared" si="153"/>
        <v>SINAPI 98099</v>
      </c>
      <c r="B9805" s="367" t="s">
        <v>8324</v>
      </c>
      <c r="C9805" s="367" t="s">
        <v>31860</v>
      </c>
      <c r="D9805" s="368" t="s">
        <v>31861</v>
      </c>
      <c r="E9805" s="367" t="s">
        <v>8327</v>
      </c>
      <c r="F9805" s="367" t="s">
        <v>31862</v>
      </c>
      <c r="G9805" s="367" t="s">
        <v>31863</v>
      </c>
    </row>
    <row r="9806" spans="1:7" ht="22.5">
      <c r="A9806" s="366" t="str">
        <f t="shared" si="153"/>
        <v>SINAPI 98100</v>
      </c>
      <c r="B9806" s="367" t="s">
        <v>8324</v>
      </c>
      <c r="C9806" s="367" t="s">
        <v>31864</v>
      </c>
      <c r="D9806" s="368" t="s">
        <v>31865</v>
      </c>
      <c r="E9806" s="367" t="s">
        <v>8327</v>
      </c>
      <c r="F9806" s="367" t="s">
        <v>31866</v>
      </c>
      <c r="G9806" s="367" t="s">
        <v>31867</v>
      </c>
    </row>
    <row r="9807" spans="1:7" ht="22.5">
      <c r="A9807" s="366" t="str">
        <f t="shared" si="153"/>
        <v>SINAPI 98101</v>
      </c>
      <c r="B9807" s="367" t="s">
        <v>8324</v>
      </c>
      <c r="C9807" s="367" t="s">
        <v>31868</v>
      </c>
      <c r="D9807" s="368" t="s">
        <v>31869</v>
      </c>
      <c r="E9807" s="367" t="s">
        <v>8327</v>
      </c>
      <c r="F9807" s="367" t="s">
        <v>31870</v>
      </c>
      <c r="G9807" s="367" t="s">
        <v>31871</v>
      </c>
    </row>
    <row r="9808" spans="1:7" ht="22.5">
      <c r="A9808" s="366" t="str">
        <f t="shared" si="153"/>
        <v>SINAPI 98109</v>
      </c>
      <c r="B9808" s="367" t="s">
        <v>8324</v>
      </c>
      <c r="C9808" s="367" t="s">
        <v>31872</v>
      </c>
      <c r="D9808" s="368" t="s">
        <v>31873</v>
      </c>
      <c r="E9808" s="367" t="s">
        <v>8327</v>
      </c>
      <c r="F9808" s="367" t="s">
        <v>31874</v>
      </c>
      <c r="G9808" s="367" t="s">
        <v>31875</v>
      </c>
    </row>
    <row r="9809" spans="1:7">
      <c r="A9809" s="366" t="str">
        <f t="shared" si="153"/>
        <v>SINAPI 98110</v>
      </c>
      <c r="B9809" s="367" t="s">
        <v>8324</v>
      </c>
      <c r="C9809" s="367" t="s">
        <v>31876</v>
      </c>
      <c r="D9809" s="368" t="s">
        <v>31877</v>
      </c>
      <c r="E9809" s="367" t="s">
        <v>8327</v>
      </c>
      <c r="F9809" s="367" t="s">
        <v>31878</v>
      </c>
      <c r="G9809" s="367" t="s">
        <v>31879</v>
      </c>
    </row>
    <row r="9810" spans="1:7">
      <c r="A9810" s="366" t="str">
        <f t="shared" si="153"/>
        <v>SINAPI 98111</v>
      </c>
      <c r="B9810" s="367" t="s">
        <v>8324</v>
      </c>
      <c r="C9810" s="367" t="s">
        <v>31880</v>
      </c>
      <c r="D9810" s="368" t="s">
        <v>31881</v>
      </c>
      <c r="E9810" s="367" t="s">
        <v>8327</v>
      </c>
      <c r="F9810" s="367" t="s">
        <v>31882</v>
      </c>
      <c r="G9810" s="367" t="s">
        <v>31883</v>
      </c>
    </row>
    <row r="9811" spans="1:7">
      <c r="A9811" s="366" t="str">
        <f t="shared" si="153"/>
        <v>SINAPI 98114</v>
      </c>
      <c r="B9811" s="367" t="s">
        <v>8324</v>
      </c>
      <c r="C9811" s="367" t="s">
        <v>31884</v>
      </c>
      <c r="D9811" s="368" t="s">
        <v>31885</v>
      </c>
      <c r="E9811" s="367" t="s">
        <v>8327</v>
      </c>
      <c r="F9811" s="367" t="s">
        <v>31886</v>
      </c>
      <c r="G9811" s="367" t="s">
        <v>31887</v>
      </c>
    </row>
    <row r="9812" spans="1:7" ht="22.5">
      <c r="A9812" s="366" t="str">
        <f t="shared" si="153"/>
        <v>SINAPI 98115</v>
      </c>
      <c r="B9812" s="367" t="s">
        <v>8324</v>
      </c>
      <c r="C9812" s="367" t="s">
        <v>31888</v>
      </c>
      <c r="D9812" s="368" t="s">
        <v>31889</v>
      </c>
      <c r="E9812" s="367" t="s">
        <v>8327</v>
      </c>
      <c r="F9812" s="367" t="s">
        <v>31890</v>
      </c>
      <c r="G9812" s="367" t="s">
        <v>31891</v>
      </c>
    </row>
    <row r="9813" spans="1:7" ht="22.5">
      <c r="A9813" s="366" t="str">
        <f t="shared" si="153"/>
        <v>SINAPI 89957</v>
      </c>
      <c r="B9813" s="367" t="s">
        <v>8324</v>
      </c>
      <c r="C9813" s="367" t="s">
        <v>31892</v>
      </c>
      <c r="D9813" s="368" t="s">
        <v>31893</v>
      </c>
      <c r="E9813" s="367" t="s">
        <v>8327</v>
      </c>
      <c r="F9813" s="367" t="s">
        <v>31894</v>
      </c>
      <c r="G9813" s="367" t="s">
        <v>31895</v>
      </c>
    </row>
    <row r="9814" spans="1:7" ht="22.5">
      <c r="A9814" s="366" t="str">
        <f t="shared" si="153"/>
        <v>SINAPI 89959</v>
      </c>
      <c r="B9814" s="367" t="s">
        <v>8324</v>
      </c>
      <c r="C9814" s="367" t="s">
        <v>31896</v>
      </c>
      <c r="D9814" s="368" t="s">
        <v>31897</v>
      </c>
      <c r="E9814" s="367" t="s">
        <v>8327</v>
      </c>
      <c r="F9814" s="367" t="s">
        <v>31898</v>
      </c>
      <c r="G9814" s="367" t="s">
        <v>31899</v>
      </c>
    </row>
    <row r="9815" spans="1:7">
      <c r="A9815" s="366" t="str">
        <f t="shared" si="153"/>
        <v>SINAPI 89349</v>
      </c>
      <c r="B9815" s="367" t="s">
        <v>8324</v>
      </c>
      <c r="C9815" s="367" t="s">
        <v>31900</v>
      </c>
      <c r="D9815" s="368" t="s">
        <v>31901</v>
      </c>
      <c r="E9815" s="367" t="s">
        <v>8327</v>
      </c>
      <c r="F9815" s="367" t="s">
        <v>13273</v>
      </c>
      <c r="G9815" s="367" t="s">
        <v>31902</v>
      </c>
    </row>
    <row r="9816" spans="1:7">
      <c r="A9816" s="366" t="str">
        <f t="shared" si="153"/>
        <v>SINAPI 89351</v>
      </c>
      <c r="B9816" s="367" t="s">
        <v>8324</v>
      </c>
      <c r="C9816" s="367" t="s">
        <v>31903</v>
      </c>
      <c r="D9816" s="368" t="s">
        <v>31904</v>
      </c>
      <c r="E9816" s="367" t="s">
        <v>8327</v>
      </c>
      <c r="F9816" s="367" t="s">
        <v>27178</v>
      </c>
      <c r="G9816" s="367" t="s">
        <v>31905</v>
      </c>
    </row>
    <row r="9817" spans="1:7">
      <c r="A9817" s="366" t="str">
        <f t="shared" si="153"/>
        <v>SINAPI 89352</v>
      </c>
      <c r="B9817" s="367" t="s">
        <v>8324</v>
      </c>
      <c r="C9817" s="367" t="s">
        <v>31906</v>
      </c>
      <c r="D9817" s="368" t="s">
        <v>31907</v>
      </c>
      <c r="E9817" s="367" t="s">
        <v>8327</v>
      </c>
      <c r="F9817" s="367" t="s">
        <v>31908</v>
      </c>
      <c r="G9817" s="367" t="s">
        <v>27774</v>
      </c>
    </row>
    <row r="9818" spans="1:7">
      <c r="A9818" s="366" t="str">
        <f t="shared" si="153"/>
        <v>SINAPI 89353</v>
      </c>
      <c r="B9818" s="367" t="s">
        <v>8324</v>
      </c>
      <c r="C9818" s="367" t="s">
        <v>31909</v>
      </c>
      <c r="D9818" s="368" t="s">
        <v>31910</v>
      </c>
      <c r="E9818" s="367" t="s">
        <v>8327</v>
      </c>
      <c r="F9818" s="367" t="s">
        <v>16194</v>
      </c>
      <c r="G9818" s="367" t="s">
        <v>20923</v>
      </c>
    </row>
    <row r="9819" spans="1:7" ht="22.5">
      <c r="A9819" s="366" t="str">
        <f t="shared" si="153"/>
        <v>SINAPI 89354</v>
      </c>
      <c r="B9819" s="367" t="s">
        <v>8324</v>
      </c>
      <c r="C9819" s="367" t="s">
        <v>31911</v>
      </c>
      <c r="D9819" s="368" t="s">
        <v>31912</v>
      </c>
      <c r="E9819" s="367" t="s">
        <v>8327</v>
      </c>
      <c r="F9819" s="367" t="s">
        <v>31913</v>
      </c>
      <c r="G9819" s="367" t="s">
        <v>31914</v>
      </c>
    </row>
    <row r="9820" spans="1:7" ht="22.5">
      <c r="A9820" s="366" t="str">
        <f t="shared" si="153"/>
        <v>SINAPI 89969</v>
      </c>
      <c r="B9820" s="367" t="s">
        <v>8324</v>
      </c>
      <c r="C9820" s="367" t="s">
        <v>31915</v>
      </c>
      <c r="D9820" s="368" t="s">
        <v>31916</v>
      </c>
      <c r="E9820" s="367" t="s">
        <v>8327</v>
      </c>
      <c r="F9820" s="367" t="s">
        <v>21309</v>
      </c>
      <c r="G9820" s="367" t="s">
        <v>27884</v>
      </c>
    </row>
    <row r="9821" spans="1:7" ht="22.5">
      <c r="A9821" s="366" t="str">
        <f t="shared" si="153"/>
        <v>SINAPI 89970</v>
      </c>
      <c r="B9821" s="367" t="s">
        <v>8324</v>
      </c>
      <c r="C9821" s="367" t="s">
        <v>31917</v>
      </c>
      <c r="D9821" s="368" t="s">
        <v>31918</v>
      </c>
      <c r="E9821" s="367" t="s">
        <v>8327</v>
      </c>
      <c r="F9821" s="367" t="s">
        <v>22704</v>
      </c>
      <c r="G9821" s="367" t="s">
        <v>16277</v>
      </c>
    </row>
    <row r="9822" spans="1:7" ht="22.5">
      <c r="A9822" s="366" t="str">
        <f t="shared" si="153"/>
        <v>SINAPI 89971</v>
      </c>
      <c r="B9822" s="367" t="s">
        <v>8324</v>
      </c>
      <c r="C9822" s="367" t="s">
        <v>31919</v>
      </c>
      <c r="D9822" s="368" t="s">
        <v>31920</v>
      </c>
      <c r="E9822" s="367" t="s">
        <v>8327</v>
      </c>
      <c r="F9822" s="367" t="s">
        <v>31921</v>
      </c>
      <c r="G9822" s="367" t="s">
        <v>31922</v>
      </c>
    </row>
    <row r="9823" spans="1:7" ht="22.5">
      <c r="A9823" s="366" t="str">
        <f t="shared" si="153"/>
        <v>SINAPI 89972</v>
      </c>
      <c r="B9823" s="367" t="s">
        <v>8324</v>
      </c>
      <c r="C9823" s="367" t="s">
        <v>31923</v>
      </c>
      <c r="D9823" s="368" t="s">
        <v>31924</v>
      </c>
      <c r="E9823" s="367" t="s">
        <v>8327</v>
      </c>
      <c r="F9823" s="367" t="s">
        <v>31925</v>
      </c>
      <c r="G9823" s="367" t="s">
        <v>12580</v>
      </c>
    </row>
    <row r="9824" spans="1:7" ht="22.5">
      <c r="A9824" s="366" t="str">
        <f t="shared" si="153"/>
        <v>SINAPI 89973</v>
      </c>
      <c r="B9824" s="367" t="s">
        <v>8324</v>
      </c>
      <c r="C9824" s="367" t="s">
        <v>31926</v>
      </c>
      <c r="D9824" s="368" t="s">
        <v>31927</v>
      </c>
      <c r="E9824" s="367" t="s">
        <v>8327</v>
      </c>
      <c r="F9824" s="367" t="s">
        <v>31928</v>
      </c>
      <c r="G9824" s="367" t="s">
        <v>31929</v>
      </c>
    </row>
    <row r="9825" spans="1:7" ht="22.5">
      <c r="A9825" s="366" t="str">
        <f t="shared" si="153"/>
        <v>SINAPI 89974</v>
      </c>
      <c r="B9825" s="367" t="s">
        <v>8324</v>
      </c>
      <c r="C9825" s="367" t="s">
        <v>31930</v>
      </c>
      <c r="D9825" s="368" t="s">
        <v>31931</v>
      </c>
      <c r="E9825" s="367" t="s">
        <v>8327</v>
      </c>
      <c r="F9825" s="367" t="s">
        <v>31932</v>
      </c>
      <c r="G9825" s="367" t="s">
        <v>31933</v>
      </c>
    </row>
    <row r="9826" spans="1:7" ht="22.5">
      <c r="A9826" s="366" t="str">
        <f t="shared" si="153"/>
        <v>SINAPI 89984</v>
      </c>
      <c r="B9826" s="367" t="s">
        <v>8324</v>
      </c>
      <c r="C9826" s="367" t="s">
        <v>31934</v>
      </c>
      <c r="D9826" s="368" t="s">
        <v>31935</v>
      </c>
      <c r="E9826" s="367" t="s">
        <v>8327</v>
      </c>
      <c r="F9826" s="367" t="s">
        <v>26368</v>
      </c>
      <c r="G9826" s="367" t="s">
        <v>22717</v>
      </c>
    </row>
    <row r="9827" spans="1:7" ht="22.5">
      <c r="A9827" s="366" t="str">
        <f t="shared" si="153"/>
        <v>SINAPI 89985</v>
      </c>
      <c r="B9827" s="367" t="s">
        <v>8324</v>
      </c>
      <c r="C9827" s="367" t="s">
        <v>31936</v>
      </c>
      <c r="D9827" s="368" t="s">
        <v>31937</v>
      </c>
      <c r="E9827" s="367" t="s">
        <v>8327</v>
      </c>
      <c r="F9827" s="367" t="s">
        <v>31938</v>
      </c>
      <c r="G9827" s="367" t="s">
        <v>31939</v>
      </c>
    </row>
    <row r="9828" spans="1:7" ht="22.5">
      <c r="A9828" s="366" t="str">
        <f t="shared" si="153"/>
        <v>SINAPI 89986</v>
      </c>
      <c r="B9828" s="367" t="s">
        <v>8324</v>
      </c>
      <c r="C9828" s="367" t="s">
        <v>31940</v>
      </c>
      <c r="D9828" s="368" t="s">
        <v>31941</v>
      </c>
      <c r="E9828" s="367" t="s">
        <v>8327</v>
      </c>
      <c r="F9828" s="367" t="s">
        <v>31942</v>
      </c>
      <c r="G9828" s="367" t="s">
        <v>26368</v>
      </c>
    </row>
    <row r="9829" spans="1:7" ht="22.5">
      <c r="A9829" s="366" t="str">
        <f t="shared" si="153"/>
        <v>SINAPI 89987</v>
      </c>
      <c r="B9829" s="367" t="s">
        <v>8324</v>
      </c>
      <c r="C9829" s="367" t="s">
        <v>31943</v>
      </c>
      <c r="D9829" s="368" t="s">
        <v>31944</v>
      </c>
      <c r="E9829" s="367" t="s">
        <v>8327</v>
      </c>
      <c r="F9829" s="367" t="s">
        <v>31945</v>
      </c>
      <c r="G9829" s="367" t="s">
        <v>31946</v>
      </c>
    </row>
    <row r="9830" spans="1:7">
      <c r="A9830" s="366" t="str">
        <f t="shared" si="153"/>
        <v>SINAPI 90371</v>
      </c>
      <c r="B9830" s="367" t="s">
        <v>8324</v>
      </c>
      <c r="C9830" s="367" t="s">
        <v>31947</v>
      </c>
      <c r="D9830" s="368" t="s">
        <v>31948</v>
      </c>
      <c r="E9830" s="367" t="s">
        <v>8327</v>
      </c>
      <c r="F9830" s="367" t="s">
        <v>31949</v>
      </c>
      <c r="G9830" s="367" t="s">
        <v>13326</v>
      </c>
    </row>
    <row r="9831" spans="1:7" ht="22.5">
      <c r="A9831" s="366" t="str">
        <f t="shared" si="153"/>
        <v>SINAPI 94489</v>
      </c>
      <c r="B9831" s="367" t="s">
        <v>8324</v>
      </c>
      <c r="C9831" s="367" t="s">
        <v>31950</v>
      </c>
      <c r="D9831" s="368" t="s">
        <v>31951</v>
      </c>
      <c r="E9831" s="367" t="s">
        <v>8327</v>
      </c>
      <c r="F9831" s="367" t="s">
        <v>26042</v>
      </c>
      <c r="G9831" s="367" t="s">
        <v>31952</v>
      </c>
    </row>
    <row r="9832" spans="1:7" ht="22.5">
      <c r="A9832" s="366" t="str">
        <f t="shared" si="153"/>
        <v>SINAPI 94490</v>
      </c>
      <c r="B9832" s="367" t="s">
        <v>8324</v>
      </c>
      <c r="C9832" s="367" t="s">
        <v>31953</v>
      </c>
      <c r="D9832" s="368" t="s">
        <v>31954</v>
      </c>
      <c r="E9832" s="367" t="s">
        <v>8327</v>
      </c>
      <c r="F9832" s="367" t="s">
        <v>27601</v>
      </c>
      <c r="G9832" s="367" t="s">
        <v>31955</v>
      </c>
    </row>
    <row r="9833" spans="1:7" ht="22.5">
      <c r="A9833" s="366" t="str">
        <f t="shared" si="153"/>
        <v>SINAPI 94491</v>
      </c>
      <c r="B9833" s="367" t="s">
        <v>8324</v>
      </c>
      <c r="C9833" s="367" t="s">
        <v>31956</v>
      </c>
      <c r="D9833" s="368" t="s">
        <v>31957</v>
      </c>
      <c r="E9833" s="367" t="s">
        <v>8327</v>
      </c>
      <c r="F9833" s="367" t="s">
        <v>31958</v>
      </c>
      <c r="G9833" s="367" t="s">
        <v>26621</v>
      </c>
    </row>
    <row r="9834" spans="1:7" ht="22.5">
      <c r="A9834" s="366" t="str">
        <f t="shared" si="153"/>
        <v>SINAPI 94492</v>
      </c>
      <c r="B9834" s="367" t="s">
        <v>8324</v>
      </c>
      <c r="C9834" s="367" t="s">
        <v>31959</v>
      </c>
      <c r="D9834" s="368" t="s">
        <v>31960</v>
      </c>
      <c r="E9834" s="367" t="s">
        <v>8327</v>
      </c>
      <c r="F9834" s="367" t="s">
        <v>31961</v>
      </c>
      <c r="G9834" s="367" t="s">
        <v>31962</v>
      </c>
    </row>
    <row r="9835" spans="1:7" ht="22.5">
      <c r="A9835" s="366" t="str">
        <f t="shared" si="153"/>
        <v>SINAPI 94493</v>
      </c>
      <c r="B9835" s="367" t="s">
        <v>8324</v>
      </c>
      <c r="C9835" s="367" t="s">
        <v>31963</v>
      </c>
      <c r="D9835" s="368" t="s">
        <v>31964</v>
      </c>
      <c r="E9835" s="367" t="s">
        <v>8327</v>
      </c>
      <c r="F9835" s="367" t="s">
        <v>18548</v>
      </c>
      <c r="G9835" s="367" t="s">
        <v>31965</v>
      </c>
    </row>
    <row r="9836" spans="1:7" ht="22.5">
      <c r="A9836" s="366" t="str">
        <f t="shared" si="153"/>
        <v>SINAPI 94494</v>
      </c>
      <c r="B9836" s="367" t="s">
        <v>8324</v>
      </c>
      <c r="C9836" s="367" t="s">
        <v>31966</v>
      </c>
      <c r="D9836" s="368" t="s">
        <v>31967</v>
      </c>
      <c r="E9836" s="367" t="s">
        <v>8327</v>
      </c>
      <c r="F9836" s="367" t="s">
        <v>31968</v>
      </c>
      <c r="G9836" s="367" t="s">
        <v>31969</v>
      </c>
    </row>
    <row r="9837" spans="1:7" ht="22.5">
      <c r="A9837" s="366" t="str">
        <f t="shared" si="153"/>
        <v>SINAPI 94495</v>
      </c>
      <c r="B9837" s="367" t="s">
        <v>8324</v>
      </c>
      <c r="C9837" s="367" t="s">
        <v>31970</v>
      </c>
      <c r="D9837" s="368" t="s">
        <v>31971</v>
      </c>
      <c r="E9837" s="367" t="s">
        <v>8327</v>
      </c>
      <c r="F9837" s="367" t="s">
        <v>8328</v>
      </c>
      <c r="G9837" s="367" t="s">
        <v>31972</v>
      </c>
    </row>
    <row r="9838" spans="1:7" ht="22.5">
      <c r="A9838" s="366" t="str">
        <f t="shared" si="153"/>
        <v>SINAPI 94496</v>
      </c>
      <c r="B9838" s="367" t="s">
        <v>8324</v>
      </c>
      <c r="C9838" s="367" t="s">
        <v>31973</v>
      </c>
      <c r="D9838" s="368" t="s">
        <v>31974</v>
      </c>
      <c r="E9838" s="367" t="s">
        <v>8327</v>
      </c>
      <c r="F9838" s="367" t="s">
        <v>31975</v>
      </c>
      <c r="G9838" s="367" t="s">
        <v>31976</v>
      </c>
    </row>
    <row r="9839" spans="1:7" ht="22.5">
      <c r="A9839" s="366" t="str">
        <f t="shared" si="153"/>
        <v>SINAPI 94497</v>
      </c>
      <c r="B9839" s="367" t="s">
        <v>8324</v>
      </c>
      <c r="C9839" s="367" t="s">
        <v>31977</v>
      </c>
      <c r="D9839" s="368" t="s">
        <v>31978</v>
      </c>
      <c r="E9839" s="367" t="s">
        <v>8327</v>
      </c>
      <c r="F9839" s="367" t="s">
        <v>9913</v>
      </c>
      <c r="G9839" s="367" t="s">
        <v>21772</v>
      </c>
    </row>
    <row r="9840" spans="1:7" ht="22.5">
      <c r="A9840" s="366" t="str">
        <f t="shared" si="153"/>
        <v>SINAPI 94498</v>
      </c>
      <c r="B9840" s="367" t="s">
        <v>8324</v>
      </c>
      <c r="C9840" s="367" t="s">
        <v>31979</v>
      </c>
      <c r="D9840" s="368" t="s">
        <v>31980</v>
      </c>
      <c r="E9840" s="367" t="s">
        <v>8327</v>
      </c>
      <c r="F9840" s="367" t="s">
        <v>8577</v>
      </c>
      <c r="G9840" s="367" t="s">
        <v>31981</v>
      </c>
    </row>
    <row r="9841" spans="1:7" ht="22.5">
      <c r="A9841" s="366" t="str">
        <f t="shared" si="153"/>
        <v>SINAPI 94499</v>
      </c>
      <c r="B9841" s="367" t="s">
        <v>8324</v>
      </c>
      <c r="C9841" s="367" t="s">
        <v>31982</v>
      </c>
      <c r="D9841" s="368" t="s">
        <v>31983</v>
      </c>
      <c r="E9841" s="367" t="s">
        <v>8327</v>
      </c>
      <c r="F9841" s="367" t="s">
        <v>31984</v>
      </c>
      <c r="G9841" s="367" t="s">
        <v>31985</v>
      </c>
    </row>
    <row r="9842" spans="1:7" ht="22.5">
      <c r="A9842" s="366" t="str">
        <f t="shared" si="153"/>
        <v>SINAPI 94500</v>
      </c>
      <c r="B9842" s="367" t="s">
        <v>8324</v>
      </c>
      <c r="C9842" s="367" t="s">
        <v>31986</v>
      </c>
      <c r="D9842" s="368" t="s">
        <v>31987</v>
      </c>
      <c r="E9842" s="367" t="s">
        <v>8327</v>
      </c>
      <c r="F9842" s="367" t="s">
        <v>31988</v>
      </c>
      <c r="G9842" s="367" t="s">
        <v>31989</v>
      </c>
    </row>
    <row r="9843" spans="1:7" ht="22.5">
      <c r="A9843" s="366" t="str">
        <f t="shared" si="153"/>
        <v>SINAPI 94501</v>
      </c>
      <c r="B9843" s="367" t="s">
        <v>8324</v>
      </c>
      <c r="C9843" s="367" t="s">
        <v>31990</v>
      </c>
      <c r="D9843" s="368" t="s">
        <v>31991</v>
      </c>
      <c r="E9843" s="367" t="s">
        <v>8327</v>
      </c>
      <c r="F9843" s="367" t="s">
        <v>31992</v>
      </c>
      <c r="G9843" s="367" t="s">
        <v>31993</v>
      </c>
    </row>
    <row r="9844" spans="1:7" ht="33.75">
      <c r="A9844" s="366" t="str">
        <f t="shared" si="153"/>
        <v>SINAPI 94792</v>
      </c>
      <c r="B9844" s="367" t="s">
        <v>8324</v>
      </c>
      <c r="C9844" s="367" t="s">
        <v>31994</v>
      </c>
      <c r="D9844" s="368" t="s">
        <v>31995</v>
      </c>
      <c r="E9844" s="367" t="s">
        <v>8327</v>
      </c>
      <c r="F9844" s="367" t="s">
        <v>31996</v>
      </c>
      <c r="G9844" s="367" t="s">
        <v>31997</v>
      </c>
    </row>
    <row r="9845" spans="1:7" ht="33.75">
      <c r="A9845" s="366" t="str">
        <f t="shared" si="153"/>
        <v>SINAPI 94793</v>
      </c>
      <c r="B9845" s="367" t="s">
        <v>8324</v>
      </c>
      <c r="C9845" s="367" t="s">
        <v>31998</v>
      </c>
      <c r="D9845" s="368" t="s">
        <v>31999</v>
      </c>
      <c r="E9845" s="367" t="s">
        <v>8327</v>
      </c>
      <c r="F9845" s="367" t="s">
        <v>32000</v>
      </c>
      <c r="G9845" s="367" t="s">
        <v>32001</v>
      </c>
    </row>
    <row r="9846" spans="1:7" ht="33.75">
      <c r="A9846" s="366" t="str">
        <f t="shared" si="153"/>
        <v>SINAPI 94794</v>
      </c>
      <c r="B9846" s="367" t="s">
        <v>8324</v>
      </c>
      <c r="C9846" s="367" t="s">
        <v>32002</v>
      </c>
      <c r="D9846" s="368" t="s">
        <v>32003</v>
      </c>
      <c r="E9846" s="367" t="s">
        <v>8327</v>
      </c>
      <c r="F9846" s="367" t="s">
        <v>32004</v>
      </c>
      <c r="G9846" s="367" t="s">
        <v>32005</v>
      </c>
    </row>
    <row r="9847" spans="1:7">
      <c r="A9847" s="366" t="str">
        <f t="shared" si="153"/>
        <v>SINAPI 94795</v>
      </c>
      <c r="B9847" s="367" t="s">
        <v>8324</v>
      </c>
      <c r="C9847" s="367" t="s">
        <v>32006</v>
      </c>
      <c r="D9847" s="368" t="s">
        <v>32007</v>
      </c>
      <c r="E9847" s="367" t="s">
        <v>8327</v>
      </c>
      <c r="F9847" s="367" t="s">
        <v>32008</v>
      </c>
      <c r="G9847" s="367" t="s">
        <v>18122</v>
      </c>
    </row>
    <row r="9848" spans="1:7">
      <c r="A9848" s="366" t="str">
        <f t="shared" si="153"/>
        <v>SINAPI 94796</v>
      </c>
      <c r="B9848" s="367" t="s">
        <v>8324</v>
      </c>
      <c r="C9848" s="367" t="s">
        <v>32009</v>
      </c>
      <c r="D9848" s="368" t="s">
        <v>32010</v>
      </c>
      <c r="E9848" s="367" t="s">
        <v>8327</v>
      </c>
      <c r="F9848" s="367" t="s">
        <v>32011</v>
      </c>
      <c r="G9848" s="367" t="s">
        <v>8774</v>
      </c>
    </row>
    <row r="9849" spans="1:7">
      <c r="A9849" s="366" t="str">
        <f t="shared" si="153"/>
        <v>SINAPI 94797</v>
      </c>
      <c r="B9849" s="367" t="s">
        <v>8324</v>
      </c>
      <c r="C9849" s="367" t="s">
        <v>32012</v>
      </c>
      <c r="D9849" s="368" t="s">
        <v>32013</v>
      </c>
      <c r="E9849" s="367" t="s">
        <v>8327</v>
      </c>
      <c r="F9849" s="367" t="s">
        <v>32014</v>
      </c>
      <c r="G9849" s="367" t="s">
        <v>32015</v>
      </c>
    </row>
    <row r="9850" spans="1:7">
      <c r="A9850" s="366" t="str">
        <f t="shared" si="153"/>
        <v>SINAPI 94798</v>
      </c>
      <c r="B9850" s="367" t="s">
        <v>8324</v>
      </c>
      <c r="C9850" s="367" t="s">
        <v>32016</v>
      </c>
      <c r="D9850" s="368" t="s">
        <v>32017</v>
      </c>
      <c r="E9850" s="367" t="s">
        <v>8327</v>
      </c>
      <c r="F9850" s="367" t="s">
        <v>32018</v>
      </c>
      <c r="G9850" s="367" t="s">
        <v>32019</v>
      </c>
    </row>
    <row r="9851" spans="1:7">
      <c r="A9851" s="366" t="str">
        <f t="shared" si="153"/>
        <v>SINAPI 94799</v>
      </c>
      <c r="B9851" s="367" t="s">
        <v>8324</v>
      </c>
      <c r="C9851" s="367" t="s">
        <v>32020</v>
      </c>
      <c r="D9851" s="368" t="s">
        <v>32021</v>
      </c>
      <c r="E9851" s="367" t="s">
        <v>8327</v>
      </c>
      <c r="F9851" s="367" t="s">
        <v>21951</v>
      </c>
      <c r="G9851" s="367" t="s">
        <v>32022</v>
      </c>
    </row>
    <row r="9852" spans="1:7">
      <c r="A9852" s="366" t="str">
        <f t="shared" si="153"/>
        <v>SINAPI 94800</v>
      </c>
      <c r="B9852" s="367" t="s">
        <v>8324</v>
      </c>
      <c r="C9852" s="367" t="s">
        <v>32023</v>
      </c>
      <c r="D9852" s="368" t="s">
        <v>32024</v>
      </c>
      <c r="E9852" s="367" t="s">
        <v>8327</v>
      </c>
      <c r="F9852" s="367" t="s">
        <v>32025</v>
      </c>
      <c r="G9852" s="367" t="s">
        <v>32026</v>
      </c>
    </row>
    <row r="9853" spans="1:7" ht="22.5">
      <c r="A9853" s="366" t="str">
        <f t="shared" si="153"/>
        <v>SINAPI 95248</v>
      </c>
      <c r="B9853" s="367" t="s">
        <v>8324</v>
      </c>
      <c r="C9853" s="367" t="s">
        <v>32027</v>
      </c>
      <c r="D9853" s="368" t="s">
        <v>32028</v>
      </c>
      <c r="E9853" s="367" t="s">
        <v>8327</v>
      </c>
      <c r="F9853" s="367" t="s">
        <v>9032</v>
      </c>
      <c r="G9853" s="367" t="s">
        <v>32029</v>
      </c>
    </row>
    <row r="9854" spans="1:7" ht="22.5">
      <c r="A9854" s="366" t="str">
        <f t="shared" si="153"/>
        <v>SINAPI 95249</v>
      </c>
      <c r="B9854" s="367" t="s">
        <v>8324</v>
      </c>
      <c r="C9854" s="367" t="s">
        <v>32030</v>
      </c>
      <c r="D9854" s="368" t="s">
        <v>32031</v>
      </c>
      <c r="E9854" s="367" t="s">
        <v>8327</v>
      </c>
      <c r="F9854" s="367" t="s">
        <v>30864</v>
      </c>
      <c r="G9854" s="367" t="s">
        <v>32032</v>
      </c>
    </row>
    <row r="9855" spans="1:7" ht="22.5">
      <c r="A9855" s="366" t="str">
        <f t="shared" si="153"/>
        <v>SINAPI 95250</v>
      </c>
      <c r="B9855" s="367" t="s">
        <v>8324</v>
      </c>
      <c r="C9855" s="367" t="s">
        <v>32033</v>
      </c>
      <c r="D9855" s="368" t="s">
        <v>32034</v>
      </c>
      <c r="E9855" s="367" t="s">
        <v>8327</v>
      </c>
      <c r="F9855" s="367" t="s">
        <v>32035</v>
      </c>
      <c r="G9855" s="367" t="s">
        <v>32036</v>
      </c>
    </row>
    <row r="9856" spans="1:7" ht="22.5">
      <c r="A9856" s="366" t="str">
        <f t="shared" si="153"/>
        <v>SINAPI 95251</v>
      </c>
      <c r="B9856" s="367" t="s">
        <v>8324</v>
      </c>
      <c r="C9856" s="367" t="s">
        <v>32037</v>
      </c>
      <c r="D9856" s="368" t="s">
        <v>32038</v>
      </c>
      <c r="E9856" s="367" t="s">
        <v>8327</v>
      </c>
      <c r="F9856" s="367" t="s">
        <v>23931</v>
      </c>
      <c r="G9856" s="367" t="s">
        <v>32039</v>
      </c>
    </row>
    <row r="9857" spans="1:7" ht="22.5">
      <c r="A9857" s="366" t="str">
        <f t="shared" si="153"/>
        <v>SINAPI 95252</v>
      </c>
      <c r="B9857" s="367" t="s">
        <v>8324</v>
      </c>
      <c r="C9857" s="367" t="s">
        <v>32040</v>
      </c>
      <c r="D9857" s="368" t="s">
        <v>32041</v>
      </c>
      <c r="E9857" s="367" t="s">
        <v>8327</v>
      </c>
      <c r="F9857" s="367" t="s">
        <v>18713</v>
      </c>
      <c r="G9857" s="367" t="s">
        <v>32042</v>
      </c>
    </row>
    <row r="9858" spans="1:7" ht="22.5">
      <c r="A9858" s="366" t="str">
        <f t="shared" si="153"/>
        <v>SINAPI 95253</v>
      </c>
      <c r="B9858" s="367" t="s">
        <v>8324</v>
      </c>
      <c r="C9858" s="367" t="s">
        <v>32043</v>
      </c>
      <c r="D9858" s="368" t="s">
        <v>32044</v>
      </c>
      <c r="E9858" s="367" t="s">
        <v>8327</v>
      </c>
      <c r="F9858" s="367" t="s">
        <v>32045</v>
      </c>
      <c r="G9858" s="367" t="s">
        <v>32046</v>
      </c>
    </row>
    <row r="9859" spans="1:7">
      <c r="A9859" s="366" t="str">
        <f t="shared" si="153"/>
        <v>SINAPI 99619</v>
      </c>
      <c r="B9859" s="367" t="s">
        <v>8324</v>
      </c>
      <c r="C9859" s="367" t="s">
        <v>32047</v>
      </c>
      <c r="D9859" s="368" t="s">
        <v>32048</v>
      </c>
      <c r="E9859" s="367" t="s">
        <v>8327</v>
      </c>
      <c r="F9859" s="367" t="s">
        <v>32049</v>
      </c>
      <c r="G9859" s="367" t="s">
        <v>32050</v>
      </c>
    </row>
    <row r="9860" spans="1:7">
      <c r="A9860" s="366" t="str">
        <f t="shared" si="153"/>
        <v>SINAPI 99620</v>
      </c>
      <c r="B9860" s="367" t="s">
        <v>8324</v>
      </c>
      <c r="C9860" s="367" t="s">
        <v>32051</v>
      </c>
      <c r="D9860" s="368" t="s">
        <v>32052</v>
      </c>
      <c r="E9860" s="367" t="s">
        <v>8327</v>
      </c>
      <c r="F9860" s="367" t="s">
        <v>30091</v>
      </c>
      <c r="G9860" s="367" t="s">
        <v>32053</v>
      </c>
    </row>
    <row r="9861" spans="1:7">
      <c r="A9861" s="366" t="str">
        <f t="shared" si="153"/>
        <v>SINAPI 99621</v>
      </c>
      <c r="B9861" s="367" t="s">
        <v>8324</v>
      </c>
      <c r="C9861" s="367" t="s">
        <v>32054</v>
      </c>
      <c r="D9861" s="368" t="s">
        <v>32055</v>
      </c>
      <c r="E9861" s="367" t="s">
        <v>8327</v>
      </c>
      <c r="F9861" s="367" t="s">
        <v>32056</v>
      </c>
      <c r="G9861" s="367" t="s">
        <v>32057</v>
      </c>
    </row>
    <row r="9862" spans="1:7">
      <c r="A9862" s="366" t="str">
        <f t="shared" si="153"/>
        <v>SINAPI 99622</v>
      </c>
      <c r="B9862" s="367" t="s">
        <v>8324</v>
      </c>
      <c r="C9862" s="367" t="s">
        <v>32058</v>
      </c>
      <c r="D9862" s="368" t="s">
        <v>32059</v>
      </c>
      <c r="E9862" s="367" t="s">
        <v>8327</v>
      </c>
      <c r="F9862" s="367" t="s">
        <v>32060</v>
      </c>
      <c r="G9862" s="367" t="s">
        <v>32061</v>
      </c>
    </row>
    <row r="9863" spans="1:7">
      <c r="A9863" s="366" t="str">
        <f t="shared" ref="A9863:A9926" si="154">CONCATENAR</f>
        <v>SINAPI 99623</v>
      </c>
      <c r="B9863" s="367" t="s">
        <v>8324</v>
      </c>
      <c r="C9863" s="367" t="s">
        <v>32062</v>
      </c>
      <c r="D9863" s="368" t="s">
        <v>32063</v>
      </c>
      <c r="E9863" s="367" t="s">
        <v>8327</v>
      </c>
      <c r="F9863" s="367" t="s">
        <v>32064</v>
      </c>
      <c r="G9863" s="367" t="s">
        <v>32065</v>
      </c>
    </row>
    <row r="9864" spans="1:7">
      <c r="A9864" s="366" t="str">
        <f t="shared" si="154"/>
        <v>SINAPI 99624</v>
      </c>
      <c r="B9864" s="367" t="s">
        <v>8324</v>
      </c>
      <c r="C9864" s="367" t="s">
        <v>32066</v>
      </c>
      <c r="D9864" s="368" t="s">
        <v>32067</v>
      </c>
      <c r="E9864" s="367" t="s">
        <v>8327</v>
      </c>
      <c r="F9864" s="367" t="s">
        <v>32068</v>
      </c>
      <c r="G9864" s="367" t="s">
        <v>32069</v>
      </c>
    </row>
    <row r="9865" spans="1:7">
      <c r="A9865" s="366" t="str">
        <f t="shared" si="154"/>
        <v>SINAPI 99625</v>
      </c>
      <c r="B9865" s="367" t="s">
        <v>8324</v>
      </c>
      <c r="C9865" s="367" t="s">
        <v>32070</v>
      </c>
      <c r="D9865" s="368" t="s">
        <v>32071</v>
      </c>
      <c r="E9865" s="367" t="s">
        <v>8327</v>
      </c>
      <c r="F9865" s="367" t="s">
        <v>32072</v>
      </c>
      <c r="G9865" s="367" t="s">
        <v>32073</v>
      </c>
    </row>
    <row r="9866" spans="1:7">
      <c r="A9866" s="366" t="str">
        <f t="shared" si="154"/>
        <v>SINAPI 99626</v>
      </c>
      <c r="B9866" s="367" t="s">
        <v>8324</v>
      </c>
      <c r="C9866" s="367" t="s">
        <v>32074</v>
      </c>
      <c r="D9866" s="368" t="s">
        <v>32075</v>
      </c>
      <c r="E9866" s="367" t="s">
        <v>8327</v>
      </c>
      <c r="F9866" s="367" t="s">
        <v>32076</v>
      </c>
      <c r="G9866" s="367" t="s">
        <v>32077</v>
      </c>
    </row>
    <row r="9867" spans="1:7">
      <c r="A9867" s="366" t="str">
        <f t="shared" si="154"/>
        <v>SINAPI 99627</v>
      </c>
      <c r="B9867" s="367" t="s">
        <v>8324</v>
      </c>
      <c r="C9867" s="367" t="s">
        <v>32078</v>
      </c>
      <c r="D9867" s="368" t="s">
        <v>32079</v>
      </c>
      <c r="E9867" s="367" t="s">
        <v>8327</v>
      </c>
      <c r="F9867" s="367" t="s">
        <v>32080</v>
      </c>
      <c r="G9867" s="367" t="s">
        <v>29495</v>
      </c>
    </row>
    <row r="9868" spans="1:7">
      <c r="A9868" s="366" t="str">
        <f t="shared" si="154"/>
        <v>SINAPI 99628</v>
      </c>
      <c r="B9868" s="367" t="s">
        <v>8324</v>
      </c>
      <c r="C9868" s="367" t="s">
        <v>32081</v>
      </c>
      <c r="D9868" s="368" t="s">
        <v>32082</v>
      </c>
      <c r="E9868" s="367" t="s">
        <v>8327</v>
      </c>
      <c r="F9868" s="367" t="s">
        <v>32083</v>
      </c>
      <c r="G9868" s="367" t="s">
        <v>32084</v>
      </c>
    </row>
    <row r="9869" spans="1:7">
      <c r="A9869" s="366" t="str">
        <f t="shared" si="154"/>
        <v>SINAPI 99629</v>
      </c>
      <c r="B9869" s="367" t="s">
        <v>8324</v>
      </c>
      <c r="C9869" s="367" t="s">
        <v>32085</v>
      </c>
      <c r="D9869" s="368" t="s">
        <v>32086</v>
      </c>
      <c r="E9869" s="367" t="s">
        <v>8327</v>
      </c>
      <c r="F9869" s="367" t="s">
        <v>24589</v>
      </c>
      <c r="G9869" s="367" t="s">
        <v>11929</v>
      </c>
    </row>
    <row r="9870" spans="1:7">
      <c r="A9870" s="366" t="str">
        <f t="shared" si="154"/>
        <v>SINAPI 99630</v>
      </c>
      <c r="B9870" s="367" t="s">
        <v>8324</v>
      </c>
      <c r="C9870" s="367" t="s">
        <v>32087</v>
      </c>
      <c r="D9870" s="368" t="s">
        <v>32088</v>
      </c>
      <c r="E9870" s="367" t="s">
        <v>8327</v>
      </c>
      <c r="F9870" s="367" t="s">
        <v>32089</v>
      </c>
      <c r="G9870" s="367" t="s">
        <v>23042</v>
      </c>
    </row>
    <row r="9871" spans="1:7">
      <c r="A9871" s="366" t="str">
        <f t="shared" si="154"/>
        <v>SINAPI 99631</v>
      </c>
      <c r="B9871" s="367" t="s">
        <v>8324</v>
      </c>
      <c r="C9871" s="367" t="s">
        <v>32090</v>
      </c>
      <c r="D9871" s="368" t="s">
        <v>32091</v>
      </c>
      <c r="E9871" s="367" t="s">
        <v>8327</v>
      </c>
      <c r="F9871" s="367" t="s">
        <v>26553</v>
      </c>
      <c r="G9871" s="367" t="s">
        <v>32092</v>
      </c>
    </row>
    <row r="9872" spans="1:7">
      <c r="A9872" s="366" t="str">
        <f t="shared" si="154"/>
        <v>SINAPI 99632</v>
      </c>
      <c r="B9872" s="367" t="s">
        <v>8324</v>
      </c>
      <c r="C9872" s="367" t="s">
        <v>32093</v>
      </c>
      <c r="D9872" s="368" t="s">
        <v>32094</v>
      </c>
      <c r="E9872" s="367" t="s">
        <v>8327</v>
      </c>
      <c r="F9872" s="367" t="s">
        <v>32095</v>
      </c>
      <c r="G9872" s="367" t="s">
        <v>32096</v>
      </c>
    </row>
    <row r="9873" spans="1:7">
      <c r="A9873" s="366" t="str">
        <f t="shared" si="154"/>
        <v>SINAPI 99633</v>
      </c>
      <c r="B9873" s="367" t="s">
        <v>8324</v>
      </c>
      <c r="C9873" s="367" t="s">
        <v>32097</v>
      </c>
      <c r="D9873" s="368" t="s">
        <v>32098</v>
      </c>
      <c r="E9873" s="367" t="s">
        <v>8327</v>
      </c>
      <c r="F9873" s="367" t="s">
        <v>32099</v>
      </c>
      <c r="G9873" s="367" t="s">
        <v>32100</v>
      </c>
    </row>
    <row r="9874" spans="1:7">
      <c r="A9874" s="366" t="str">
        <f t="shared" si="154"/>
        <v>SINAPI 99634</v>
      </c>
      <c r="B9874" s="367" t="s">
        <v>8324</v>
      </c>
      <c r="C9874" s="367" t="s">
        <v>32101</v>
      </c>
      <c r="D9874" s="368" t="s">
        <v>32102</v>
      </c>
      <c r="E9874" s="367" t="s">
        <v>8327</v>
      </c>
      <c r="F9874" s="367" t="s">
        <v>32103</v>
      </c>
      <c r="G9874" s="367" t="s">
        <v>32104</v>
      </c>
    </row>
    <row r="9875" spans="1:7" ht="22.5">
      <c r="A9875" s="366" t="str">
        <f t="shared" si="154"/>
        <v>SINAPI 99635</v>
      </c>
      <c r="B9875" s="367" t="s">
        <v>8324</v>
      </c>
      <c r="C9875" s="367" t="s">
        <v>32105</v>
      </c>
      <c r="D9875" s="368" t="s">
        <v>32106</v>
      </c>
      <c r="E9875" s="367" t="s">
        <v>8327</v>
      </c>
      <c r="F9875" s="367" t="s">
        <v>32107</v>
      </c>
      <c r="G9875" s="367" t="s">
        <v>32108</v>
      </c>
    </row>
    <row r="9876" spans="1:7" ht="22.5">
      <c r="A9876" s="366" t="str">
        <f t="shared" si="154"/>
        <v>SINAPI 95634</v>
      </c>
      <c r="B9876" s="367" t="s">
        <v>8324</v>
      </c>
      <c r="C9876" s="367" t="s">
        <v>32109</v>
      </c>
      <c r="D9876" s="368" t="s">
        <v>32110</v>
      </c>
      <c r="E9876" s="367" t="s">
        <v>8327</v>
      </c>
      <c r="F9876" s="367" t="s">
        <v>21825</v>
      </c>
      <c r="G9876" s="367" t="s">
        <v>27950</v>
      </c>
    </row>
    <row r="9877" spans="1:7" ht="22.5">
      <c r="A9877" s="366" t="str">
        <f t="shared" si="154"/>
        <v>SINAPI 95635</v>
      </c>
      <c r="B9877" s="367" t="s">
        <v>8324</v>
      </c>
      <c r="C9877" s="367" t="s">
        <v>32111</v>
      </c>
      <c r="D9877" s="368" t="s">
        <v>32112</v>
      </c>
      <c r="E9877" s="367" t="s">
        <v>8327</v>
      </c>
      <c r="F9877" s="367" t="s">
        <v>32113</v>
      </c>
      <c r="G9877" s="367" t="s">
        <v>32114</v>
      </c>
    </row>
    <row r="9878" spans="1:7" ht="22.5">
      <c r="A9878" s="366" t="str">
        <f t="shared" si="154"/>
        <v>SINAPI 95637</v>
      </c>
      <c r="B9878" s="367" t="s">
        <v>8324</v>
      </c>
      <c r="C9878" s="367" t="s">
        <v>32115</v>
      </c>
      <c r="D9878" s="368" t="s">
        <v>32116</v>
      </c>
      <c r="E9878" s="367" t="s">
        <v>8327</v>
      </c>
      <c r="F9878" s="367" t="s">
        <v>32117</v>
      </c>
      <c r="G9878" s="367" t="s">
        <v>32118</v>
      </c>
    </row>
    <row r="9879" spans="1:7" ht="22.5">
      <c r="A9879" s="366" t="str">
        <f t="shared" si="154"/>
        <v>SINAPI 95638</v>
      </c>
      <c r="B9879" s="367" t="s">
        <v>8324</v>
      </c>
      <c r="C9879" s="367" t="s">
        <v>32119</v>
      </c>
      <c r="D9879" s="368" t="s">
        <v>32120</v>
      </c>
      <c r="E9879" s="367" t="s">
        <v>8327</v>
      </c>
      <c r="F9879" s="367" t="s">
        <v>32121</v>
      </c>
      <c r="G9879" s="367" t="s">
        <v>32122</v>
      </c>
    </row>
    <row r="9880" spans="1:7" ht="22.5">
      <c r="A9880" s="366" t="str">
        <f t="shared" si="154"/>
        <v>SINAPI 95639</v>
      </c>
      <c r="B9880" s="367" t="s">
        <v>8324</v>
      </c>
      <c r="C9880" s="367" t="s">
        <v>32123</v>
      </c>
      <c r="D9880" s="368" t="s">
        <v>32124</v>
      </c>
      <c r="E9880" s="367" t="s">
        <v>8327</v>
      </c>
      <c r="F9880" s="367" t="s">
        <v>9457</v>
      </c>
      <c r="G9880" s="367" t="s">
        <v>22909</v>
      </c>
    </row>
    <row r="9881" spans="1:7" ht="22.5">
      <c r="A9881" s="366" t="str">
        <f t="shared" si="154"/>
        <v>SINAPI 95641</v>
      </c>
      <c r="B9881" s="367" t="s">
        <v>8324</v>
      </c>
      <c r="C9881" s="367" t="s">
        <v>32125</v>
      </c>
      <c r="D9881" s="368" t="s">
        <v>32126</v>
      </c>
      <c r="E9881" s="367" t="s">
        <v>8327</v>
      </c>
      <c r="F9881" s="367" t="s">
        <v>32127</v>
      </c>
      <c r="G9881" s="367" t="s">
        <v>18349</v>
      </c>
    </row>
    <row r="9882" spans="1:7" ht="22.5">
      <c r="A9882" s="366" t="str">
        <f t="shared" si="154"/>
        <v>SINAPI 95642</v>
      </c>
      <c r="B9882" s="367" t="s">
        <v>8324</v>
      </c>
      <c r="C9882" s="367" t="s">
        <v>32128</v>
      </c>
      <c r="D9882" s="368" t="s">
        <v>32129</v>
      </c>
      <c r="E9882" s="367" t="s">
        <v>8327</v>
      </c>
      <c r="F9882" s="367" t="s">
        <v>32130</v>
      </c>
      <c r="G9882" s="367" t="s">
        <v>32131</v>
      </c>
    </row>
    <row r="9883" spans="1:7" ht="22.5">
      <c r="A9883" s="366" t="str">
        <f t="shared" si="154"/>
        <v>SINAPI 95643</v>
      </c>
      <c r="B9883" s="367" t="s">
        <v>8324</v>
      </c>
      <c r="C9883" s="367" t="s">
        <v>32132</v>
      </c>
      <c r="D9883" s="368" t="s">
        <v>32133</v>
      </c>
      <c r="E9883" s="367" t="s">
        <v>8327</v>
      </c>
      <c r="F9883" s="367" t="s">
        <v>32134</v>
      </c>
      <c r="G9883" s="367" t="s">
        <v>32135</v>
      </c>
    </row>
    <row r="9884" spans="1:7" ht="22.5">
      <c r="A9884" s="366" t="str">
        <f t="shared" si="154"/>
        <v>SINAPI 95644</v>
      </c>
      <c r="B9884" s="367" t="s">
        <v>8324</v>
      </c>
      <c r="C9884" s="367" t="s">
        <v>32136</v>
      </c>
      <c r="D9884" s="368" t="s">
        <v>32137</v>
      </c>
      <c r="E9884" s="367" t="s">
        <v>8327</v>
      </c>
      <c r="F9884" s="367" t="s">
        <v>32138</v>
      </c>
      <c r="G9884" s="367" t="s">
        <v>32139</v>
      </c>
    </row>
    <row r="9885" spans="1:7" ht="22.5">
      <c r="A9885" s="366" t="str">
        <f t="shared" si="154"/>
        <v>SINAPI 95645</v>
      </c>
      <c r="B9885" s="367" t="s">
        <v>8324</v>
      </c>
      <c r="C9885" s="367" t="s">
        <v>32140</v>
      </c>
      <c r="D9885" s="368" t="s">
        <v>32141</v>
      </c>
      <c r="E9885" s="367" t="s">
        <v>8327</v>
      </c>
      <c r="F9885" s="367" t="s">
        <v>32142</v>
      </c>
      <c r="G9885" s="367" t="s">
        <v>32143</v>
      </c>
    </row>
    <row r="9886" spans="1:7" ht="22.5">
      <c r="A9886" s="366" t="str">
        <f t="shared" si="154"/>
        <v>SINAPI 95646</v>
      </c>
      <c r="B9886" s="367" t="s">
        <v>8324</v>
      </c>
      <c r="C9886" s="367" t="s">
        <v>32144</v>
      </c>
      <c r="D9886" s="368" t="s">
        <v>32145</v>
      </c>
      <c r="E9886" s="367" t="s">
        <v>8327</v>
      </c>
      <c r="F9886" s="367" t="s">
        <v>30144</v>
      </c>
      <c r="G9886" s="367" t="s">
        <v>32146</v>
      </c>
    </row>
    <row r="9887" spans="1:7" ht="22.5">
      <c r="A9887" s="366" t="str">
        <f t="shared" si="154"/>
        <v>SINAPI 95647</v>
      </c>
      <c r="B9887" s="367" t="s">
        <v>8324</v>
      </c>
      <c r="C9887" s="367" t="s">
        <v>32147</v>
      </c>
      <c r="D9887" s="368" t="s">
        <v>32148</v>
      </c>
      <c r="E9887" s="367" t="s">
        <v>8327</v>
      </c>
      <c r="F9887" s="367" t="s">
        <v>32149</v>
      </c>
      <c r="G9887" s="367" t="s">
        <v>32150</v>
      </c>
    </row>
    <row r="9888" spans="1:7">
      <c r="A9888" s="366" t="str">
        <f t="shared" si="154"/>
        <v>SINAPI 95673</v>
      </c>
      <c r="B9888" s="367" t="s">
        <v>8324</v>
      </c>
      <c r="C9888" s="367" t="s">
        <v>32151</v>
      </c>
      <c r="D9888" s="368" t="s">
        <v>32152</v>
      </c>
      <c r="E9888" s="367" t="s">
        <v>8327</v>
      </c>
      <c r="F9888" s="367" t="s">
        <v>32153</v>
      </c>
      <c r="G9888" s="367" t="s">
        <v>32154</v>
      </c>
    </row>
    <row r="9889" spans="1:7">
      <c r="A9889" s="366" t="str">
        <f t="shared" si="154"/>
        <v>SINAPI 95674</v>
      </c>
      <c r="B9889" s="367" t="s">
        <v>8324</v>
      </c>
      <c r="C9889" s="367" t="s">
        <v>32155</v>
      </c>
      <c r="D9889" s="368" t="s">
        <v>32156</v>
      </c>
      <c r="E9889" s="367" t="s">
        <v>8327</v>
      </c>
      <c r="F9889" s="367" t="s">
        <v>31965</v>
      </c>
      <c r="G9889" s="367" t="s">
        <v>32157</v>
      </c>
    </row>
    <row r="9890" spans="1:7">
      <c r="A9890" s="366" t="str">
        <f t="shared" si="154"/>
        <v>SINAPI 95675</v>
      </c>
      <c r="B9890" s="367" t="s">
        <v>8324</v>
      </c>
      <c r="C9890" s="367" t="s">
        <v>32158</v>
      </c>
      <c r="D9890" s="368" t="s">
        <v>32159</v>
      </c>
      <c r="E9890" s="367" t="s">
        <v>8327</v>
      </c>
      <c r="F9890" s="367" t="s">
        <v>32160</v>
      </c>
      <c r="G9890" s="367" t="s">
        <v>32161</v>
      </c>
    </row>
    <row r="9891" spans="1:7" ht="22.5">
      <c r="A9891" s="366" t="str">
        <f t="shared" si="154"/>
        <v>SINAPI 95676</v>
      </c>
      <c r="B9891" s="367" t="s">
        <v>8324</v>
      </c>
      <c r="C9891" s="367" t="s">
        <v>32162</v>
      </c>
      <c r="D9891" s="368" t="s">
        <v>32163</v>
      </c>
      <c r="E9891" s="367" t="s">
        <v>8327</v>
      </c>
      <c r="F9891" s="367" t="s">
        <v>32164</v>
      </c>
      <c r="G9891" s="367" t="s">
        <v>24078</v>
      </c>
    </row>
    <row r="9892" spans="1:7" ht="22.5">
      <c r="A9892" s="366" t="str">
        <f t="shared" si="154"/>
        <v>SINAPI 97741</v>
      </c>
      <c r="B9892" s="367" t="s">
        <v>8324</v>
      </c>
      <c r="C9892" s="367" t="s">
        <v>32165</v>
      </c>
      <c r="D9892" s="368" t="s">
        <v>32166</v>
      </c>
      <c r="E9892" s="367" t="s">
        <v>8327</v>
      </c>
      <c r="F9892" s="367" t="s">
        <v>32167</v>
      </c>
      <c r="G9892" s="367" t="s">
        <v>30368</v>
      </c>
    </row>
    <row r="9893" spans="1:7">
      <c r="A9893" s="366" t="str">
        <f t="shared" si="154"/>
        <v>SINAPI 72285</v>
      </c>
      <c r="B9893" s="367" t="s">
        <v>8324</v>
      </c>
      <c r="C9893" s="367" t="s">
        <v>32168</v>
      </c>
      <c r="D9893" s="368" t="s">
        <v>32169</v>
      </c>
      <c r="E9893" s="367" t="s">
        <v>8327</v>
      </c>
      <c r="F9893" s="367" t="s">
        <v>32170</v>
      </c>
      <c r="G9893" s="367" t="s">
        <v>32171</v>
      </c>
    </row>
    <row r="9894" spans="1:7">
      <c r="A9894" s="366" t="str">
        <f t="shared" si="154"/>
        <v>SINAPI 90436</v>
      </c>
      <c r="B9894" s="367" t="s">
        <v>8324</v>
      </c>
      <c r="C9894" s="367" t="s">
        <v>32172</v>
      </c>
      <c r="D9894" s="368" t="s">
        <v>32173</v>
      </c>
      <c r="E9894" s="367" t="s">
        <v>8327</v>
      </c>
      <c r="F9894" s="367" t="s">
        <v>9617</v>
      </c>
      <c r="G9894" s="367" t="s">
        <v>30336</v>
      </c>
    </row>
    <row r="9895" spans="1:7">
      <c r="A9895" s="366" t="str">
        <f t="shared" si="154"/>
        <v>SINAPI 90437</v>
      </c>
      <c r="B9895" s="367" t="s">
        <v>8324</v>
      </c>
      <c r="C9895" s="367" t="s">
        <v>32174</v>
      </c>
      <c r="D9895" s="368" t="s">
        <v>32175</v>
      </c>
      <c r="E9895" s="367" t="s">
        <v>8327</v>
      </c>
      <c r="F9895" s="367" t="s">
        <v>10840</v>
      </c>
      <c r="G9895" s="367" t="s">
        <v>32176</v>
      </c>
    </row>
    <row r="9896" spans="1:7">
      <c r="A9896" s="366" t="str">
        <f t="shared" si="154"/>
        <v>SINAPI 90438</v>
      </c>
      <c r="B9896" s="367" t="s">
        <v>8324</v>
      </c>
      <c r="C9896" s="367" t="s">
        <v>32177</v>
      </c>
      <c r="D9896" s="368" t="s">
        <v>32178</v>
      </c>
      <c r="E9896" s="367" t="s">
        <v>8327</v>
      </c>
      <c r="F9896" s="367" t="s">
        <v>32179</v>
      </c>
      <c r="G9896" s="367" t="s">
        <v>24458</v>
      </c>
    </row>
    <row r="9897" spans="1:7">
      <c r="A9897" s="366" t="str">
        <f t="shared" si="154"/>
        <v>SINAPI 90439</v>
      </c>
      <c r="B9897" s="367" t="s">
        <v>8324</v>
      </c>
      <c r="C9897" s="367" t="s">
        <v>32180</v>
      </c>
      <c r="D9897" s="368" t="s">
        <v>32181</v>
      </c>
      <c r="E9897" s="367" t="s">
        <v>8327</v>
      </c>
      <c r="F9897" s="367" t="s">
        <v>32182</v>
      </c>
      <c r="G9897" s="367" t="s">
        <v>32183</v>
      </c>
    </row>
    <row r="9898" spans="1:7">
      <c r="A9898" s="366" t="str">
        <f t="shared" si="154"/>
        <v>SINAPI 90440</v>
      </c>
      <c r="B9898" s="367" t="s">
        <v>8324</v>
      </c>
      <c r="C9898" s="367" t="s">
        <v>32184</v>
      </c>
      <c r="D9898" s="368" t="s">
        <v>32185</v>
      </c>
      <c r="E9898" s="367" t="s">
        <v>8327</v>
      </c>
      <c r="F9898" s="367" t="s">
        <v>23990</v>
      </c>
      <c r="G9898" s="367" t="s">
        <v>32186</v>
      </c>
    </row>
    <row r="9899" spans="1:7">
      <c r="A9899" s="366" t="str">
        <f t="shared" si="154"/>
        <v>SINAPI 90441</v>
      </c>
      <c r="B9899" s="367" t="s">
        <v>8324</v>
      </c>
      <c r="C9899" s="367" t="s">
        <v>32187</v>
      </c>
      <c r="D9899" s="368" t="s">
        <v>32188</v>
      </c>
      <c r="E9899" s="367" t="s">
        <v>8327</v>
      </c>
      <c r="F9899" s="367" t="s">
        <v>32189</v>
      </c>
      <c r="G9899" s="367" t="s">
        <v>32190</v>
      </c>
    </row>
    <row r="9900" spans="1:7">
      <c r="A9900" s="366" t="str">
        <f t="shared" si="154"/>
        <v>SINAPI 90443</v>
      </c>
      <c r="B9900" s="367" t="s">
        <v>8324</v>
      </c>
      <c r="C9900" s="367" t="s">
        <v>32191</v>
      </c>
      <c r="D9900" s="368" t="s">
        <v>32192</v>
      </c>
      <c r="E9900" s="367" t="s">
        <v>8523</v>
      </c>
      <c r="F9900" s="367" t="s">
        <v>11122</v>
      </c>
      <c r="G9900" s="367" t="s">
        <v>10237</v>
      </c>
    </row>
    <row r="9901" spans="1:7">
      <c r="A9901" s="366" t="str">
        <f t="shared" si="154"/>
        <v>SINAPI 90444</v>
      </c>
      <c r="B9901" s="367" t="s">
        <v>8324</v>
      </c>
      <c r="C9901" s="367" t="s">
        <v>32193</v>
      </c>
      <c r="D9901" s="368" t="s">
        <v>32194</v>
      </c>
      <c r="E9901" s="367" t="s">
        <v>8523</v>
      </c>
      <c r="F9901" s="367" t="s">
        <v>16920</v>
      </c>
      <c r="G9901" s="367" t="s">
        <v>29550</v>
      </c>
    </row>
    <row r="9902" spans="1:7" ht="22.5">
      <c r="A9902" s="366" t="str">
        <f t="shared" si="154"/>
        <v>SINAPI 90445</v>
      </c>
      <c r="B9902" s="367" t="s">
        <v>8324</v>
      </c>
      <c r="C9902" s="367" t="s">
        <v>32195</v>
      </c>
      <c r="D9902" s="368" t="s">
        <v>32196</v>
      </c>
      <c r="E9902" s="367" t="s">
        <v>8523</v>
      </c>
      <c r="F9902" s="367" t="s">
        <v>30247</v>
      </c>
      <c r="G9902" s="367" t="s">
        <v>11766</v>
      </c>
    </row>
    <row r="9903" spans="1:7">
      <c r="A9903" s="366" t="str">
        <f t="shared" si="154"/>
        <v>SINAPI 90446</v>
      </c>
      <c r="B9903" s="367" t="s">
        <v>8324</v>
      </c>
      <c r="C9903" s="367" t="s">
        <v>32197</v>
      </c>
      <c r="D9903" s="368" t="s">
        <v>32198</v>
      </c>
      <c r="E9903" s="367" t="s">
        <v>8523</v>
      </c>
      <c r="F9903" s="367" t="s">
        <v>12202</v>
      </c>
      <c r="G9903" s="367" t="s">
        <v>17937</v>
      </c>
    </row>
    <row r="9904" spans="1:7">
      <c r="A9904" s="366" t="str">
        <f t="shared" si="154"/>
        <v>SINAPI 90447</v>
      </c>
      <c r="B9904" s="367" t="s">
        <v>8324</v>
      </c>
      <c r="C9904" s="367" t="s">
        <v>32199</v>
      </c>
      <c r="D9904" s="368" t="s">
        <v>32200</v>
      </c>
      <c r="E9904" s="367" t="s">
        <v>8523</v>
      </c>
      <c r="F9904" s="367" t="s">
        <v>10626</v>
      </c>
      <c r="G9904" s="367" t="s">
        <v>11237</v>
      </c>
    </row>
    <row r="9905" spans="1:7">
      <c r="A9905" s="366" t="str">
        <f t="shared" si="154"/>
        <v>SINAPI 90451</v>
      </c>
      <c r="B9905" s="367" t="s">
        <v>8324</v>
      </c>
      <c r="C9905" s="367" t="s">
        <v>32201</v>
      </c>
      <c r="D9905" s="368" t="s">
        <v>32202</v>
      </c>
      <c r="E9905" s="367" t="s">
        <v>8327</v>
      </c>
      <c r="F9905" s="367" t="s">
        <v>8625</v>
      </c>
      <c r="G9905" s="367" t="s">
        <v>10571</v>
      </c>
    </row>
    <row r="9906" spans="1:7" ht="22.5">
      <c r="A9906" s="366" t="str">
        <f t="shared" si="154"/>
        <v>SINAPI 90452</v>
      </c>
      <c r="B9906" s="367" t="s">
        <v>8324</v>
      </c>
      <c r="C9906" s="367" t="s">
        <v>32203</v>
      </c>
      <c r="D9906" s="368" t="s">
        <v>32204</v>
      </c>
      <c r="E9906" s="367" t="s">
        <v>8327</v>
      </c>
      <c r="F9906" s="367" t="s">
        <v>16369</v>
      </c>
      <c r="G9906" s="367" t="s">
        <v>13811</v>
      </c>
    </row>
    <row r="9907" spans="1:7">
      <c r="A9907" s="366" t="str">
        <f t="shared" si="154"/>
        <v>SINAPI 90453</v>
      </c>
      <c r="B9907" s="367" t="s">
        <v>8324</v>
      </c>
      <c r="C9907" s="367" t="s">
        <v>32205</v>
      </c>
      <c r="D9907" s="368" t="s">
        <v>32206</v>
      </c>
      <c r="E9907" s="367" t="s">
        <v>8327</v>
      </c>
      <c r="F9907" s="367" t="s">
        <v>14610</v>
      </c>
      <c r="G9907" s="367" t="s">
        <v>10520</v>
      </c>
    </row>
    <row r="9908" spans="1:7" ht="22.5">
      <c r="A9908" s="366" t="str">
        <f t="shared" si="154"/>
        <v>SINAPI 90454</v>
      </c>
      <c r="B9908" s="367" t="s">
        <v>8324</v>
      </c>
      <c r="C9908" s="367" t="s">
        <v>32207</v>
      </c>
      <c r="D9908" s="368" t="s">
        <v>32208</v>
      </c>
      <c r="E9908" s="367" t="s">
        <v>8327</v>
      </c>
      <c r="F9908" s="367" t="s">
        <v>9960</v>
      </c>
      <c r="G9908" s="367" t="s">
        <v>8678</v>
      </c>
    </row>
    <row r="9909" spans="1:7">
      <c r="A9909" s="366" t="str">
        <f t="shared" si="154"/>
        <v>SINAPI 90455</v>
      </c>
      <c r="B9909" s="367" t="s">
        <v>8324</v>
      </c>
      <c r="C9909" s="367" t="s">
        <v>32209</v>
      </c>
      <c r="D9909" s="368" t="s">
        <v>32210</v>
      </c>
      <c r="E9909" s="367" t="s">
        <v>8327</v>
      </c>
      <c r="F9909" s="367" t="s">
        <v>8854</v>
      </c>
      <c r="G9909" s="367" t="s">
        <v>12828</v>
      </c>
    </row>
    <row r="9910" spans="1:7">
      <c r="A9910" s="366" t="str">
        <f t="shared" si="154"/>
        <v>SINAPI 90456</v>
      </c>
      <c r="B9910" s="367" t="s">
        <v>8324</v>
      </c>
      <c r="C9910" s="367" t="s">
        <v>32211</v>
      </c>
      <c r="D9910" s="368" t="s">
        <v>32212</v>
      </c>
      <c r="E9910" s="367" t="s">
        <v>8327</v>
      </c>
      <c r="F9910" s="367" t="s">
        <v>8625</v>
      </c>
      <c r="G9910" s="367" t="s">
        <v>8808</v>
      </c>
    </row>
    <row r="9911" spans="1:7">
      <c r="A9911" s="366" t="str">
        <f t="shared" si="154"/>
        <v>SINAPI 90457</v>
      </c>
      <c r="B9911" s="367" t="s">
        <v>8324</v>
      </c>
      <c r="C9911" s="367" t="s">
        <v>32213</v>
      </c>
      <c r="D9911" s="368" t="s">
        <v>32214</v>
      </c>
      <c r="E9911" s="367" t="s">
        <v>8327</v>
      </c>
      <c r="F9911" s="367" t="s">
        <v>11167</v>
      </c>
      <c r="G9911" s="367" t="s">
        <v>11585</v>
      </c>
    </row>
    <row r="9912" spans="1:7">
      <c r="A9912" s="366" t="str">
        <f t="shared" si="154"/>
        <v>SINAPI 90458</v>
      </c>
      <c r="B9912" s="367" t="s">
        <v>8324</v>
      </c>
      <c r="C9912" s="367" t="s">
        <v>32215</v>
      </c>
      <c r="D9912" s="368" t="s">
        <v>32216</v>
      </c>
      <c r="E9912" s="367" t="s">
        <v>8327</v>
      </c>
      <c r="F9912" s="367" t="s">
        <v>30007</v>
      </c>
      <c r="G9912" s="367" t="s">
        <v>30647</v>
      </c>
    </row>
    <row r="9913" spans="1:7">
      <c r="A9913" s="366" t="str">
        <f t="shared" si="154"/>
        <v>SINAPI 90459</v>
      </c>
      <c r="B9913" s="367" t="s">
        <v>8324</v>
      </c>
      <c r="C9913" s="367" t="s">
        <v>32217</v>
      </c>
      <c r="D9913" s="368" t="s">
        <v>32218</v>
      </c>
      <c r="E9913" s="367" t="s">
        <v>8327</v>
      </c>
      <c r="F9913" s="367" t="s">
        <v>32219</v>
      </c>
      <c r="G9913" s="367" t="s">
        <v>32220</v>
      </c>
    </row>
    <row r="9914" spans="1:7">
      <c r="A9914" s="366" t="str">
        <f t="shared" si="154"/>
        <v>SINAPI 90460</v>
      </c>
      <c r="B9914" s="367" t="s">
        <v>8324</v>
      </c>
      <c r="C9914" s="367" t="s">
        <v>32221</v>
      </c>
      <c r="D9914" s="368" t="s">
        <v>32222</v>
      </c>
      <c r="E9914" s="367" t="s">
        <v>8523</v>
      </c>
      <c r="F9914" s="367" t="s">
        <v>28496</v>
      </c>
      <c r="G9914" s="367" t="s">
        <v>32223</v>
      </c>
    </row>
    <row r="9915" spans="1:7">
      <c r="A9915" s="366" t="str">
        <f t="shared" si="154"/>
        <v>SINAPI 90461</v>
      </c>
      <c r="B9915" s="367" t="s">
        <v>8324</v>
      </c>
      <c r="C9915" s="367" t="s">
        <v>32224</v>
      </c>
      <c r="D9915" s="368" t="s">
        <v>32225</v>
      </c>
      <c r="E9915" s="367" t="s">
        <v>8523</v>
      </c>
      <c r="F9915" s="367" t="s">
        <v>32226</v>
      </c>
      <c r="G9915" s="367" t="s">
        <v>32227</v>
      </c>
    </row>
    <row r="9916" spans="1:7">
      <c r="A9916" s="366" t="str">
        <f t="shared" si="154"/>
        <v>SINAPI 90462</v>
      </c>
      <c r="B9916" s="367" t="s">
        <v>8324</v>
      </c>
      <c r="C9916" s="367" t="s">
        <v>32228</v>
      </c>
      <c r="D9916" s="368" t="s">
        <v>32229</v>
      </c>
      <c r="E9916" s="367" t="s">
        <v>8523</v>
      </c>
      <c r="F9916" s="367" t="s">
        <v>14542</v>
      </c>
      <c r="G9916" s="367" t="s">
        <v>16139</v>
      </c>
    </row>
    <row r="9917" spans="1:7">
      <c r="A9917" s="366" t="str">
        <f t="shared" si="154"/>
        <v>SINAPI 90463</v>
      </c>
      <c r="B9917" s="367" t="s">
        <v>8324</v>
      </c>
      <c r="C9917" s="367" t="s">
        <v>32230</v>
      </c>
      <c r="D9917" s="368" t="s">
        <v>32231</v>
      </c>
      <c r="E9917" s="367" t="s">
        <v>8523</v>
      </c>
      <c r="F9917" s="367" t="s">
        <v>17316</v>
      </c>
      <c r="G9917" s="367" t="s">
        <v>8741</v>
      </c>
    </row>
    <row r="9918" spans="1:7" ht="22.5">
      <c r="A9918" s="366" t="str">
        <f t="shared" si="154"/>
        <v>SINAPI 90466</v>
      </c>
      <c r="B9918" s="367" t="s">
        <v>8324</v>
      </c>
      <c r="C9918" s="367" t="s">
        <v>32232</v>
      </c>
      <c r="D9918" s="368" t="s">
        <v>32233</v>
      </c>
      <c r="E9918" s="367" t="s">
        <v>8523</v>
      </c>
      <c r="F9918" s="367" t="s">
        <v>8757</v>
      </c>
      <c r="G9918" s="367" t="s">
        <v>32234</v>
      </c>
    </row>
    <row r="9919" spans="1:7" ht="22.5">
      <c r="A9919" s="366" t="str">
        <f t="shared" si="154"/>
        <v>SINAPI 90467</v>
      </c>
      <c r="B9919" s="367" t="s">
        <v>8324</v>
      </c>
      <c r="C9919" s="367" t="s">
        <v>32235</v>
      </c>
      <c r="D9919" s="368" t="s">
        <v>32236</v>
      </c>
      <c r="E9919" s="367" t="s">
        <v>8523</v>
      </c>
      <c r="F9919" s="367" t="s">
        <v>9358</v>
      </c>
      <c r="G9919" s="367" t="s">
        <v>25787</v>
      </c>
    </row>
    <row r="9920" spans="1:7" ht="22.5">
      <c r="A9920" s="366" t="str">
        <f t="shared" si="154"/>
        <v>SINAPI 90468</v>
      </c>
      <c r="B9920" s="367" t="s">
        <v>8324</v>
      </c>
      <c r="C9920" s="367" t="s">
        <v>32237</v>
      </c>
      <c r="D9920" s="368" t="s">
        <v>32238</v>
      </c>
      <c r="E9920" s="367" t="s">
        <v>8523</v>
      </c>
      <c r="F9920" s="367" t="s">
        <v>8575</v>
      </c>
      <c r="G9920" s="367" t="s">
        <v>28312</v>
      </c>
    </row>
    <row r="9921" spans="1:7" ht="22.5">
      <c r="A9921" s="366" t="str">
        <f t="shared" si="154"/>
        <v>SINAPI 90469</v>
      </c>
      <c r="B9921" s="367" t="s">
        <v>8324</v>
      </c>
      <c r="C9921" s="367" t="s">
        <v>32239</v>
      </c>
      <c r="D9921" s="368" t="s">
        <v>32240</v>
      </c>
      <c r="E9921" s="367" t="s">
        <v>8523</v>
      </c>
      <c r="F9921" s="367" t="s">
        <v>18209</v>
      </c>
      <c r="G9921" s="367" t="s">
        <v>10147</v>
      </c>
    </row>
    <row r="9922" spans="1:7" ht="22.5">
      <c r="A9922" s="366" t="str">
        <f t="shared" si="154"/>
        <v>SINAPI 90470</v>
      </c>
      <c r="B9922" s="367" t="s">
        <v>8324</v>
      </c>
      <c r="C9922" s="367" t="s">
        <v>32241</v>
      </c>
      <c r="D9922" s="368" t="s">
        <v>32242</v>
      </c>
      <c r="E9922" s="367" t="s">
        <v>8523</v>
      </c>
      <c r="F9922" s="367" t="s">
        <v>10994</v>
      </c>
      <c r="G9922" s="367" t="s">
        <v>10247</v>
      </c>
    </row>
    <row r="9923" spans="1:7" ht="22.5">
      <c r="A9923" s="366" t="str">
        <f t="shared" si="154"/>
        <v>SINAPI 91166</v>
      </c>
      <c r="B9923" s="367" t="s">
        <v>8324</v>
      </c>
      <c r="C9923" s="367" t="s">
        <v>32243</v>
      </c>
      <c r="D9923" s="368" t="s">
        <v>32244</v>
      </c>
      <c r="E9923" s="367" t="s">
        <v>8523</v>
      </c>
      <c r="F9923" s="367" t="s">
        <v>15756</v>
      </c>
      <c r="G9923" s="367" t="s">
        <v>9852</v>
      </c>
    </row>
    <row r="9924" spans="1:7" ht="22.5">
      <c r="A9924" s="366" t="str">
        <f t="shared" si="154"/>
        <v>SINAPI 91167</v>
      </c>
      <c r="B9924" s="367" t="s">
        <v>8324</v>
      </c>
      <c r="C9924" s="367" t="s">
        <v>32245</v>
      </c>
      <c r="D9924" s="368" t="s">
        <v>32246</v>
      </c>
      <c r="E9924" s="367" t="s">
        <v>8523</v>
      </c>
      <c r="F9924" s="367" t="s">
        <v>20203</v>
      </c>
      <c r="G9924" s="367" t="s">
        <v>25438</v>
      </c>
    </row>
    <row r="9925" spans="1:7" ht="22.5">
      <c r="A9925" s="366" t="str">
        <f t="shared" si="154"/>
        <v>SINAPI 91168</v>
      </c>
      <c r="B9925" s="367" t="s">
        <v>8324</v>
      </c>
      <c r="C9925" s="367" t="s">
        <v>32247</v>
      </c>
      <c r="D9925" s="368" t="s">
        <v>32248</v>
      </c>
      <c r="E9925" s="367" t="s">
        <v>8523</v>
      </c>
      <c r="F9925" s="367" t="s">
        <v>21626</v>
      </c>
      <c r="G9925" s="367" t="s">
        <v>32249</v>
      </c>
    </row>
    <row r="9926" spans="1:7" ht="22.5">
      <c r="A9926" s="366" t="str">
        <f t="shared" si="154"/>
        <v>SINAPI 91169</v>
      </c>
      <c r="B9926" s="367" t="s">
        <v>8324</v>
      </c>
      <c r="C9926" s="367" t="s">
        <v>32250</v>
      </c>
      <c r="D9926" s="368" t="s">
        <v>32251</v>
      </c>
      <c r="E9926" s="367" t="s">
        <v>8523</v>
      </c>
      <c r="F9926" s="367" t="s">
        <v>11136</v>
      </c>
      <c r="G9926" s="367" t="s">
        <v>21979</v>
      </c>
    </row>
    <row r="9927" spans="1:7" ht="33.75">
      <c r="A9927" s="366" t="str">
        <f t="shared" ref="A9927:A9990" si="155">CONCATENAR</f>
        <v>SINAPI 91170</v>
      </c>
      <c r="B9927" s="367" t="s">
        <v>8324</v>
      </c>
      <c r="C9927" s="367" t="s">
        <v>32252</v>
      </c>
      <c r="D9927" s="368" t="s">
        <v>32253</v>
      </c>
      <c r="E9927" s="367" t="s">
        <v>8523</v>
      </c>
      <c r="F9927" s="367" t="s">
        <v>9588</v>
      </c>
      <c r="G9927" s="367" t="s">
        <v>10077</v>
      </c>
    </row>
    <row r="9928" spans="1:7" ht="22.5">
      <c r="A9928" s="366" t="str">
        <f t="shared" si="155"/>
        <v>SINAPI 91171</v>
      </c>
      <c r="B9928" s="367" t="s">
        <v>8324</v>
      </c>
      <c r="C9928" s="367" t="s">
        <v>32254</v>
      </c>
      <c r="D9928" s="368" t="s">
        <v>32255</v>
      </c>
      <c r="E9928" s="367" t="s">
        <v>8523</v>
      </c>
      <c r="F9928" s="367" t="s">
        <v>25878</v>
      </c>
      <c r="G9928" s="367" t="s">
        <v>10531</v>
      </c>
    </row>
    <row r="9929" spans="1:7" ht="22.5">
      <c r="A9929" s="366" t="str">
        <f t="shared" si="155"/>
        <v>SINAPI 91172</v>
      </c>
      <c r="B9929" s="367" t="s">
        <v>8324</v>
      </c>
      <c r="C9929" s="367" t="s">
        <v>32256</v>
      </c>
      <c r="D9929" s="368" t="s">
        <v>32257</v>
      </c>
      <c r="E9929" s="367" t="s">
        <v>8523</v>
      </c>
      <c r="F9929" s="367" t="s">
        <v>32258</v>
      </c>
      <c r="G9929" s="367" t="s">
        <v>8696</v>
      </c>
    </row>
    <row r="9930" spans="1:7" ht="22.5">
      <c r="A9930" s="366" t="str">
        <f t="shared" si="155"/>
        <v>SINAPI 91173</v>
      </c>
      <c r="B9930" s="367" t="s">
        <v>8324</v>
      </c>
      <c r="C9930" s="367" t="s">
        <v>32259</v>
      </c>
      <c r="D9930" s="368" t="s">
        <v>32260</v>
      </c>
      <c r="E9930" s="367" t="s">
        <v>8523</v>
      </c>
      <c r="F9930" s="367" t="s">
        <v>12982</v>
      </c>
      <c r="G9930" s="367" t="s">
        <v>12668</v>
      </c>
    </row>
    <row r="9931" spans="1:7" ht="22.5">
      <c r="A9931" s="366" t="str">
        <f t="shared" si="155"/>
        <v>SINAPI 91174</v>
      </c>
      <c r="B9931" s="367" t="s">
        <v>8324</v>
      </c>
      <c r="C9931" s="367" t="s">
        <v>32261</v>
      </c>
      <c r="D9931" s="368" t="s">
        <v>32262</v>
      </c>
      <c r="E9931" s="367" t="s">
        <v>8523</v>
      </c>
      <c r="F9931" s="367" t="s">
        <v>32263</v>
      </c>
      <c r="G9931" s="367" t="s">
        <v>9592</v>
      </c>
    </row>
    <row r="9932" spans="1:7" ht="22.5">
      <c r="A9932" s="366" t="str">
        <f t="shared" si="155"/>
        <v>SINAPI 91175</v>
      </c>
      <c r="B9932" s="367" t="s">
        <v>8324</v>
      </c>
      <c r="C9932" s="367" t="s">
        <v>32264</v>
      </c>
      <c r="D9932" s="368" t="s">
        <v>32265</v>
      </c>
      <c r="E9932" s="367" t="s">
        <v>8523</v>
      </c>
      <c r="F9932" s="367" t="s">
        <v>13854</v>
      </c>
      <c r="G9932" s="367" t="s">
        <v>9599</v>
      </c>
    </row>
    <row r="9933" spans="1:7" ht="22.5">
      <c r="A9933" s="366" t="str">
        <f t="shared" si="155"/>
        <v>SINAPI 91176</v>
      </c>
      <c r="B9933" s="367" t="s">
        <v>8324</v>
      </c>
      <c r="C9933" s="367" t="s">
        <v>32266</v>
      </c>
      <c r="D9933" s="368" t="s">
        <v>32267</v>
      </c>
      <c r="E9933" s="367" t="s">
        <v>8523</v>
      </c>
      <c r="F9933" s="367" t="s">
        <v>14496</v>
      </c>
      <c r="G9933" s="367" t="s">
        <v>24383</v>
      </c>
    </row>
    <row r="9934" spans="1:7" ht="22.5">
      <c r="A9934" s="366" t="str">
        <f t="shared" si="155"/>
        <v>SINAPI 91177</v>
      </c>
      <c r="B9934" s="367" t="s">
        <v>8324</v>
      </c>
      <c r="C9934" s="367" t="s">
        <v>32268</v>
      </c>
      <c r="D9934" s="368" t="s">
        <v>32269</v>
      </c>
      <c r="E9934" s="367" t="s">
        <v>8523</v>
      </c>
      <c r="F9934" s="367" t="s">
        <v>17786</v>
      </c>
      <c r="G9934" s="367" t="s">
        <v>12191</v>
      </c>
    </row>
    <row r="9935" spans="1:7" ht="22.5">
      <c r="A9935" s="366" t="str">
        <f t="shared" si="155"/>
        <v>SINAPI 91178</v>
      </c>
      <c r="B9935" s="367" t="s">
        <v>8324</v>
      </c>
      <c r="C9935" s="367" t="s">
        <v>32270</v>
      </c>
      <c r="D9935" s="368" t="s">
        <v>32271</v>
      </c>
      <c r="E9935" s="367" t="s">
        <v>8523</v>
      </c>
      <c r="F9935" s="367" t="s">
        <v>19739</v>
      </c>
      <c r="G9935" s="367" t="s">
        <v>25449</v>
      </c>
    </row>
    <row r="9936" spans="1:7" ht="22.5">
      <c r="A9936" s="366" t="str">
        <f t="shared" si="155"/>
        <v>SINAPI 91179</v>
      </c>
      <c r="B9936" s="367" t="s">
        <v>8324</v>
      </c>
      <c r="C9936" s="367" t="s">
        <v>32272</v>
      </c>
      <c r="D9936" s="368" t="s">
        <v>32273</v>
      </c>
      <c r="E9936" s="367" t="s">
        <v>8523</v>
      </c>
      <c r="F9936" s="367" t="s">
        <v>32274</v>
      </c>
      <c r="G9936" s="367" t="s">
        <v>13243</v>
      </c>
    </row>
    <row r="9937" spans="1:7" ht="22.5">
      <c r="A9937" s="366" t="str">
        <f t="shared" si="155"/>
        <v>SINAPI 91180</v>
      </c>
      <c r="B9937" s="367" t="s">
        <v>8324</v>
      </c>
      <c r="C9937" s="367" t="s">
        <v>32275</v>
      </c>
      <c r="D9937" s="368" t="s">
        <v>32276</v>
      </c>
      <c r="E9937" s="367" t="s">
        <v>8523</v>
      </c>
      <c r="F9937" s="367" t="s">
        <v>14806</v>
      </c>
      <c r="G9937" s="367" t="s">
        <v>17208</v>
      </c>
    </row>
    <row r="9938" spans="1:7" ht="22.5">
      <c r="A9938" s="366" t="str">
        <f t="shared" si="155"/>
        <v>SINAPI 91181</v>
      </c>
      <c r="B9938" s="367" t="s">
        <v>8324</v>
      </c>
      <c r="C9938" s="367" t="s">
        <v>32277</v>
      </c>
      <c r="D9938" s="368" t="s">
        <v>32278</v>
      </c>
      <c r="E9938" s="367" t="s">
        <v>8523</v>
      </c>
      <c r="F9938" s="367" t="s">
        <v>15577</v>
      </c>
      <c r="G9938" s="367" t="s">
        <v>15573</v>
      </c>
    </row>
    <row r="9939" spans="1:7" ht="22.5">
      <c r="A9939" s="366" t="str">
        <f t="shared" si="155"/>
        <v>SINAPI 91182</v>
      </c>
      <c r="B9939" s="367" t="s">
        <v>8324</v>
      </c>
      <c r="C9939" s="367" t="s">
        <v>32279</v>
      </c>
      <c r="D9939" s="368" t="s">
        <v>32280</v>
      </c>
      <c r="E9939" s="367" t="s">
        <v>8523</v>
      </c>
      <c r="F9939" s="367" t="s">
        <v>10594</v>
      </c>
      <c r="G9939" s="367" t="s">
        <v>29657</v>
      </c>
    </row>
    <row r="9940" spans="1:7" ht="22.5">
      <c r="A9940" s="366" t="str">
        <f t="shared" si="155"/>
        <v>SINAPI 91183</v>
      </c>
      <c r="B9940" s="367" t="s">
        <v>8324</v>
      </c>
      <c r="C9940" s="367" t="s">
        <v>32281</v>
      </c>
      <c r="D9940" s="368" t="s">
        <v>32282</v>
      </c>
      <c r="E9940" s="367" t="s">
        <v>8523</v>
      </c>
      <c r="F9940" s="367" t="s">
        <v>24830</v>
      </c>
      <c r="G9940" s="367" t="s">
        <v>13052</v>
      </c>
    </row>
    <row r="9941" spans="1:7" ht="22.5">
      <c r="A9941" s="366" t="str">
        <f t="shared" si="155"/>
        <v>SINAPI 91184</v>
      </c>
      <c r="B9941" s="367" t="s">
        <v>8324</v>
      </c>
      <c r="C9941" s="367" t="s">
        <v>32283</v>
      </c>
      <c r="D9941" s="368" t="s">
        <v>32284</v>
      </c>
      <c r="E9941" s="367" t="s">
        <v>8523</v>
      </c>
      <c r="F9941" s="367" t="s">
        <v>18637</v>
      </c>
      <c r="G9941" s="367" t="s">
        <v>10109</v>
      </c>
    </row>
    <row r="9942" spans="1:7" ht="22.5">
      <c r="A9942" s="366" t="str">
        <f t="shared" si="155"/>
        <v>SINAPI 91185</v>
      </c>
      <c r="B9942" s="367" t="s">
        <v>8324</v>
      </c>
      <c r="C9942" s="367" t="s">
        <v>32285</v>
      </c>
      <c r="D9942" s="368" t="s">
        <v>32286</v>
      </c>
      <c r="E9942" s="367" t="s">
        <v>8523</v>
      </c>
      <c r="F9942" s="367" t="s">
        <v>13209</v>
      </c>
      <c r="G9942" s="367" t="s">
        <v>16352</v>
      </c>
    </row>
    <row r="9943" spans="1:7" ht="22.5">
      <c r="A9943" s="366" t="str">
        <f t="shared" si="155"/>
        <v>SINAPI 91186</v>
      </c>
      <c r="B9943" s="367" t="s">
        <v>8324</v>
      </c>
      <c r="C9943" s="367" t="s">
        <v>32287</v>
      </c>
      <c r="D9943" s="368" t="s">
        <v>32288</v>
      </c>
      <c r="E9943" s="367" t="s">
        <v>8523</v>
      </c>
      <c r="F9943" s="367" t="s">
        <v>14959</v>
      </c>
      <c r="G9943" s="367" t="s">
        <v>10780</v>
      </c>
    </row>
    <row r="9944" spans="1:7" ht="22.5">
      <c r="A9944" s="366" t="str">
        <f t="shared" si="155"/>
        <v>SINAPI 91187</v>
      </c>
      <c r="B9944" s="367" t="s">
        <v>8324</v>
      </c>
      <c r="C9944" s="367" t="s">
        <v>32289</v>
      </c>
      <c r="D9944" s="368" t="s">
        <v>32290</v>
      </c>
      <c r="E9944" s="367" t="s">
        <v>8523</v>
      </c>
      <c r="F9944" s="367" t="s">
        <v>9800</v>
      </c>
      <c r="G9944" s="367" t="s">
        <v>11237</v>
      </c>
    </row>
    <row r="9945" spans="1:7" ht="22.5">
      <c r="A9945" s="366" t="str">
        <f t="shared" si="155"/>
        <v>SINAPI 91188</v>
      </c>
      <c r="B9945" s="367" t="s">
        <v>8324</v>
      </c>
      <c r="C9945" s="367" t="s">
        <v>32291</v>
      </c>
      <c r="D9945" s="368" t="s">
        <v>32292</v>
      </c>
      <c r="E9945" s="367" t="s">
        <v>8327</v>
      </c>
      <c r="F9945" s="367" t="s">
        <v>24648</v>
      </c>
      <c r="G9945" s="367" t="s">
        <v>10243</v>
      </c>
    </row>
    <row r="9946" spans="1:7" ht="22.5">
      <c r="A9946" s="366" t="str">
        <f t="shared" si="155"/>
        <v>SINAPI 91189</v>
      </c>
      <c r="B9946" s="367" t="s">
        <v>8324</v>
      </c>
      <c r="C9946" s="367" t="s">
        <v>32293</v>
      </c>
      <c r="D9946" s="368" t="s">
        <v>32294</v>
      </c>
      <c r="E9946" s="367" t="s">
        <v>8327</v>
      </c>
      <c r="F9946" s="367" t="s">
        <v>32295</v>
      </c>
      <c r="G9946" s="367" t="s">
        <v>32296</v>
      </c>
    </row>
    <row r="9947" spans="1:7">
      <c r="A9947" s="366" t="str">
        <f t="shared" si="155"/>
        <v>SINAPI 91190</v>
      </c>
      <c r="B9947" s="367" t="s">
        <v>8324</v>
      </c>
      <c r="C9947" s="367" t="s">
        <v>32297</v>
      </c>
      <c r="D9947" s="368" t="s">
        <v>32298</v>
      </c>
      <c r="E9947" s="367" t="s">
        <v>8327</v>
      </c>
      <c r="F9947" s="367" t="s">
        <v>18929</v>
      </c>
      <c r="G9947" s="367" t="s">
        <v>14226</v>
      </c>
    </row>
    <row r="9948" spans="1:7">
      <c r="A9948" s="366" t="str">
        <f t="shared" si="155"/>
        <v>SINAPI 91191</v>
      </c>
      <c r="B9948" s="367" t="s">
        <v>8324</v>
      </c>
      <c r="C9948" s="367" t="s">
        <v>32299</v>
      </c>
      <c r="D9948" s="368" t="s">
        <v>32300</v>
      </c>
      <c r="E9948" s="367" t="s">
        <v>8327</v>
      </c>
      <c r="F9948" s="367" t="s">
        <v>11729</v>
      </c>
      <c r="G9948" s="367" t="s">
        <v>28312</v>
      </c>
    </row>
    <row r="9949" spans="1:7">
      <c r="A9949" s="366" t="str">
        <f t="shared" si="155"/>
        <v>SINAPI 91192</v>
      </c>
      <c r="B9949" s="367" t="s">
        <v>8324</v>
      </c>
      <c r="C9949" s="367" t="s">
        <v>32301</v>
      </c>
      <c r="D9949" s="368" t="s">
        <v>32302</v>
      </c>
      <c r="E9949" s="367" t="s">
        <v>8327</v>
      </c>
      <c r="F9949" s="367" t="s">
        <v>26743</v>
      </c>
      <c r="G9949" s="367" t="s">
        <v>9759</v>
      </c>
    </row>
    <row r="9950" spans="1:7" ht="22.5">
      <c r="A9950" s="366" t="str">
        <f t="shared" si="155"/>
        <v>SINAPI 91222</v>
      </c>
      <c r="B9950" s="367" t="s">
        <v>8324</v>
      </c>
      <c r="C9950" s="367" t="s">
        <v>32303</v>
      </c>
      <c r="D9950" s="368" t="s">
        <v>32304</v>
      </c>
      <c r="E9950" s="367" t="s">
        <v>8523</v>
      </c>
      <c r="F9950" s="367" t="s">
        <v>12549</v>
      </c>
      <c r="G9950" s="367" t="s">
        <v>9496</v>
      </c>
    </row>
    <row r="9951" spans="1:7" ht="22.5">
      <c r="A9951" s="366" t="str">
        <f t="shared" si="155"/>
        <v>SINAPI 94480</v>
      </c>
      <c r="B9951" s="367" t="s">
        <v>8324</v>
      </c>
      <c r="C9951" s="367" t="s">
        <v>32305</v>
      </c>
      <c r="D9951" s="368" t="s">
        <v>32306</v>
      </c>
      <c r="E9951" s="367" t="s">
        <v>8327</v>
      </c>
      <c r="F9951" s="367" t="s">
        <v>32307</v>
      </c>
      <c r="G9951" s="367" t="s">
        <v>32308</v>
      </c>
    </row>
    <row r="9952" spans="1:7" ht="22.5">
      <c r="A9952" s="366" t="str">
        <f t="shared" si="155"/>
        <v>SINAPI 94481</v>
      </c>
      <c r="B9952" s="367" t="s">
        <v>8324</v>
      </c>
      <c r="C9952" s="367" t="s">
        <v>32309</v>
      </c>
      <c r="D9952" s="368" t="s">
        <v>32310</v>
      </c>
      <c r="E9952" s="367" t="s">
        <v>8327</v>
      </c>
      <c r="F9952" s="367" t="s">
        <v>32311</v>
      </c>
      <c r="G9952" s="367" t="s">
        <v>32312</v>
      </c>
    </row>
    <row r="9953" spans="1:7" ht="22.5">
      <c r="A9953" s="366" t="str">
        <f t="shared" si="155"/>
        <v>SINAPI 94482</v>
      </c>
      <c r="B9953" s="367" t="s">
        <v>8324</v>
      </c>
      <c r="C9953" s="367" t="s">
        <v>32313</v>
      </c>
      <c r="D9953" s="368" t="s">
        <v>32314</v>
      </c>
      <c r="E9953" s="367" t="s">
        <v>8327</v>
      </c>
      <c r="F9953" s="367" t="s">
        <v>32315</v>
      </c>
      <c r="G9953" s="367" t="s">
        <v>32316</v>
      </c>
    </row>
    <row r="9954" spans="1:7" ht="22.5">
      <c r="A9954" s="366" t="str">
        <f t="shared" si="155"/>
        <v>SINAPI 94483</v>
      </c>
      <c r="B9954" s="367" t="s">
        <v>8324</v>
      </c>
      <c r="C9954" s="367" t="s">
        <v>32317</v>
      </c>
      <c r="D9954" s="368" t="s">
        <v>32318</v>
      </c>
      <c r="E9954" s="367" t="s">
        <v>8327</v>
      </c>
      <c r="F9954" s="367" t="s">
        <v>32319</v>
      </c>
      <c r="G9954" s="367" t="s">
        <v>32320</v>
      </c>
    </row>
    <row r="9955" spans="1:7">
      <c r="A9955" s="366" t="str">
        <f t="shared" si="155"/>
        <v>SINAPI 95541</v>
      </c>
      <c r="B9955" s="367" t="s">
        <v>8324</v>
      </c>
      <c r="C9955" s="367" t="s">
        <v>32321</v>
      </c>
      <c r="D9955" s="368" t="s">
        <v>32322</v>
      </c>
      <c r="E9955" s="367" t="s">
        <v>8327</v>
      </c>
      <c r="F9955" s="367" t="s">
        <v>32258</v>
      </c>
      <c r="G9955" s="367" t="s">
        <v>28406</v>
      </c>
    </row>
    <row r="9956" spans="1:7" ht="22.5">
      <c r="A9956" s="366" t="str">
        <f t="shared" si="155"/>
        <v>SINAPI 95573</v>
      </c>
      <c r="B9956" s="367" t="s">
        <v>8324</v>
      </c>
      <c r="C9956" s="367" t="s">
        <v>32323</v>
      </c>
      <c r="D9956" s="368" t="s">
        <v>32324</v>
      </c>
      <c r="E9956" s="367" t="s">
        <v>8327</v>
      </c>
      <c r="F9956" s="367" t="s">
        <v>32325</v>
      </c>
      <c r="G9956" s="367" t="s">
        <v>19792</v>
      </c>
    </row>
    <row r="9957" spans="1:7" ht="22.5">
      <c r="A9957" s="366" t="str">
        <f t="shared" si="155"/>
        <v>SINAPI 95574</v>
      </c>
      <c r="B9957" s="367" t="s">
        <v>8324</v>
      </c>
      <c r="C9957" s="367" t="s">
        <v>32326</v>
      </c>
      <c r="D9957" s="368" t="s">
        <v>32327</v>
      </c>
      <c r="E9957" s="367" t="s">
        <v>8327</v>
      </c>
      <c r="F9957" s="367" t="s">
        <v>17854</v>
      </c>
      <c r="G9957" s="367" t="s">
        <v>13435</v>
      </c>
    </row>
    <row r="9958" spans="1:7">
      <c r="A9958" s="366" t="str">
        <f t="shared" si="155"/>
        <v>SINAPI 96559</v>
      </c>
      <c r="B9958" s="367" t="s">
        <v>8324</v>
      </c>
      <c r="C9958" s="367" t="s">
        <v>32328</v>
      </c>
      <c r="D9958" s="368" t="s">
        <v>32329</v>
      </c>
      <c r="E9958" s="367" t="s">
        <v>8464</v>
      </c>
      <c r="F9958" s="367" t="s">
        <v>32330</v>
      </c>
      <c r="G9958" s="367" t="s">
        <v>18704</v>
      </c>
    </row>
    <row r="9959" spans="1:7">
      <c r="A9959" s="366" t="str">
        <f t="shared" si="155"/>
        <v>SINAPI 96560</v>
      </c>
      <c r="B9959" s="367" t="s">
        <v>8324</v>
      </c>
      <c r="C9959" s="367" t="s">
        <v>32331</v>
      </c>
      <c r="D9959" s="368" t="s">
        <v>32332</v>
      </c>
      <c r="E9959" s="367" t="s">
        <v>8464</v>
      </c>
      <c r="F9959" s="367" t="s">
        <v>31482</v>
      </c>
      <c r="G9959" s="367" t="s">
        <v>9611</v>
      </c>
    </row>
    <row r="9960" spans="1:7">
      <c r="A9960" s="366" t="str">
        <f t="shared" si="155"/>
        <v>SINAPI 96561</v>
      </c>
      <c r="B9960" s="367" t="s">
        <v>8324</v>
      </c>
      <c r="C9960" s="367" t="s">
        <v>32333</v>
      </c>
      <c r="D9960" s="368" t="s">
        <v>32334</v>
      </c>
      <c r="E9960" s="367" t="s">
        <v>8464</v>
      </c>
      <c r="F9960" s="367" t="s">
        <v>32335</v>
      </c>
      <c r="G9960" s="367" t="s">
        <v>29154</v>
      </c>
    </row>
    <row r="9961" spans="1:7" ht="22.5">
      <c r="A9961" s="366" t="str">
        <f t="shared" si="155"/>
        <v>SINAPI 96562</v>
      </c>
      <c r="B9961" s="367" t="s">
        <v>8324</v>
      </c>
      <c r="C9961" s="367" t="s">
        <v>32336</v>
      </c>
      <c r="D9961" s="368" t="s">
        <v>32337</v>
      </c>
      <c r="E9961" s="367" t="s">
        <v>8523</v>
      </c>
      <c r="F9961" s="367" t="s">
        <v>32338</v>
      </c>
      <c r="G9961" s="367" t="s">
        <v>19318</v>
      </c>
    </row>
    <row r="9962" spans="1:7" ht="22.5">
      <c r="A9962" s="366" t="str">
        <f t="shared" si="155"/>
        <v>SINAPI 96563</v>
      </c>
      <c r="B9962" s="367" t="s">
        <v>8324</v>
      </c>
      <c r="C9962" s="367" t="s">
        <v>32339</v>
      </c>
      <c r="D9962" s="368" t="s">
        <v>32340</v>
      </c>
      <c r="E9962" s="367" t="s">
        <v>8523</v>
      </c>
      <c r="F9962" s="367" t="s">
        <v>24123</v>
      </c>
      <c r="G9962" s="367" t="s">
        <v>32341</v>
      </c>
    </row>
    <row r="9963" spans="1:7">
      <c r="A9963" s="366" t="str">
        <f t="shared" si="155"/>
        <v>SINAPI 73826/1</v>
      </c>
      <c r="B9963" s="367" t="s">
        <v>8324</v>
      </c>
      <c r="C9963" s="367" t="s">
        <v>32342</v>
      </c>
      <c r="D9963" s="368" t="s">
        <v>32343</v>
      </c>
      <c r="E9963" s="367" t="s">
        <v>8327</v>
      </c>
      <c r="F9963" s="367" t="s">
        <v>32344</v>
      </c>
      <c r="G9963" s="367" t="s">
        <v>32345</v>
      </c>
    </row>
    <row r="9964" spans="1:7">
      <c r="A9964" s="366" t="str">
        <f t="shared" si="155"/>
        <v>SINAPI 73826/2</v>
      </c>
      <c r="B9964" s="367" t="s">
        <v>8324</v>
      </c>
      <c r="C9964" s="367" t="s">
        <v>32346</v>
      </c>
      <c r="D9964" s="368" t="s">
        <v>32347</v>
      </c>
      <c r="E9964" s="367" t="s">
        <v>8327</v>
      </c>
      <c r="F9964" s="367" t="s">
        <v>32348</v>
      </c>
      <c r="G9964" s="367" t="s">
        <v>32349</v>
      </c>
    </row>
    <row r="9965" spans="1:7">
      <c r="A9965" s="366" t="str">
        <f t="shared" si="155"/>
        <v>SINAPI 73834/1</v>
      </c>
      <c r="B9965" s="367" t="s">
        <v>8324</v>
      </c>
      <c r="C9965" s="367" t="s">
        <v>32350</v>
      </c>
      <c r="D9965" s="368" t="s">
        <v>32351</v>
      </c>
      <c r="E9965" s="367" t="s">
        <v>8327</v>
      </c>
      <c r="F9965" s="367" t="s">
        <v>32352</v>
      </c>
      <c r="G9965" s="367" t="s">
        <v>17757</v>
      </c>
    </row>
    <row r="9966" spans="1:7">
      <c r="A9966" s="366" t="str">
        <f t="shared" si="155"/>
        <v>SINAPI 73834/2</v>
      </c>
      <c r="B9966" s="367" t="s">
        <v>8324</v>
      </c>
      <c r="C9966" s="367" t="s">
        <v>32353</v>
      </c>
      <c r="D9966" s="368" t="s">
        <v>32354</v>
      </c>
      <c r="E9966" s="367" t="s">
        <v>8327</v>
      </c>
      <c r="F9966" s="367" t="s">
        <v>32355</v>
      </c>
      <c r="G9966" s="367" t="s">
        <v>32356</v>
      </c>
    </row>
    <row r="9967" spans="1:7">
      <c r="A9967" s="366" t="str">
        <f t="shared" si="155"/>
        <v>SINAPI 73834/3</v>
      </c>
      <c r="B9967" s="367" t="s">
        <v>8324</v>
      </c>
      <c r="C9967" s="367" t="s">
        <v>32357</v>
      </c>
      <c r="D9967" s="368" t="s">
        <v>32358</v>
      </c>
      <c r="E9967" s="367" t="s">
        <v>8327</v>
      </c>
      <c r="F9967" s="367" t="s">
        <v>32359</v>
      </c>
      <c r="G9967" s="367" t="s">
        <v>32360</v>
      </c>
    </row>
    <row r="9968" spans="1:7">
      <c r="A9968" s="366" t="str">
        <f t="shared" si="155"/>
        <v>SINAPI 73834/4</v>
      </c>
      <c r="B9968" s="367" t="s">
        <v>8324</v>
      </c>
      <c r="C9968" s="367" t="s">
        <v>32361</v>
      </c>
      <c r="D9968" s="368" t="s">
        <v>32362</v>
      </c>
      <c r="E9968" s="367" t="s">
        <v>8327</v>
      </c>
      <c r="F9968" s="367" t="s">
        <v>32363</v>
      </c>
      <c r="G9968" s="367" t="s">
        <v>32364</v>
      </c>
    </row>
    <row r="9969" spans="1:7">
      <c r="A9969" s="366" t="str">
        <f t="shared" si="155"/>
        <v>SINAPI 73835/1</v>
      </c>
      <c r="B9969" s="367" t="s">
        <v>8324</v>
      </c>
      <c r="C9969" s="367" t="s">
        <v>32365</v>
      </c>
      <c r="D9969" s="368" t="s">
        <v>32366</v>
      </c>
      <c r="E9969" s="367" t="s">
        <v>8327</v>
      </c>
      <c r="F9969" s="367" t="s">
        <v>32367</v>
      </c>
      <c r="G9969" s="367" t="s">
        <v>32368</v>
      </c>
    </row>
    <row r="9970" spans="1:7">
      <c r="A9970" s="366" t="str">
        <f t="shared" si="155"/>
        <v>SINAPI 73835/2</v>
      </c>
      <c r="B9970" s="367" t="s">
        <v>8324</v>
      </c>
      <c r="C9970" s="367" t="s">
        <v>32369</v>
      </c>
      <c r="D9970" s="368" t="s">
        <v>32370</v>
      </c>
      <c r="E9970" s="367" t="s">
        <v>8327</v>
      </c>
      <c r="F9970" s="367" t="s">
        <v>32371</v>
      </c>
      <c r="G9970" s="367" t="s">
        <v>32372</v>
      </c>
    </row>
    <row r="9971" spans="1:7">
      <c r="A9971" s="366" t="str">
        <f t="shared" si="155"/>
        <v>SINAPI 73835/3</v>
      </c>
      <c r="B9971" s="367" t="s">
        <v>8324</v>
      </c>
      <c r="C9971" s="367" t="s">
        <v>32373</v>
      </c>
      <c r="D9971" s="368" t="s">
        <v>32374</v>
      </c>
      <c r="E9971" s="367" t="s">
        <v>8327</v>
      </c>
      <c r="F9971" s="367" t="s">
        <v>32375</v>
      </c>
      <c r="G9971" s="367" t="s">
        <v>32376</v>
      </c>
    </row>
    <row r="9972" spans="1:7">
      <c r="A9972" s="366" t="str">
        <f t="shared" si="155"/>
        <v>SINAPI 73836/1</v>
      </c>
      <c r="B9972" s="367" t="s">
        <v>8324</v>
      </c>
      <c r="C9972" s="367" t="s">
        <v>32377</v>
      </c>
      <c r="D9972" s="368" t="s">
        <v>32378</v>
      </c>
      <c r="E9972" s="367" t="s">
        <v>8327</v>
      </c>
      <c r="F9972" s="367" t="s">
        <v>32379</v>
      </c>
      <c r="G9972" s="367" t="s">
        <v>32380</v>
      </c>
    </row>
    <row r="9973" spans="1:7">
      <c r="A9973" s="366" t="str">
        <f t="shared" si="155"/>
        <v>SINAPI 73836/2</v>
      </c>
      <c r="B9973" s="367" t="s">
        <v>8324</v>
      </c>
      <c r="C9973" s="367" t="s">
        <v>32381</v>
      </c>
      <c r="D9973" s="368" t="s">
        <v>32382</v>
      </c>
      <c r="E9973" s="367" t="s">
        <v>8327</v>
      </c>
      <c r="F9973" s="367" t="s">
        <v>32383</v>
      </c>
      <c r="G9973" s="367" t="s">
        <v>32384</v>
      </c>
    </row>
    <row r="9974" spans="1:7">
      <c r="A9974" s="366" t="str">
        <f t="shared" si="155"/>
        <v>SINAPI 73836/3</v>
      </c>
      <c r="B9974" s="367" t="s">
        <v>8324</v>
      </c>
      <c r="C9974" s="367" t="s">
        <v>32385</v>
      </c>
      <c r="D9974" s="368" t="s">
        <v>32386</v>
      </c>
      <c r="E9974" s="367" t="s">
        <v>8327</v>
      </c>
      <c r="F9974" s="367" t="s">
        <v>32387</v>
      </c>
      <c r="G9974" s="367" t="s">
        <v>32388</v>
      </c>
    </row>
    <row r="9975" spans="1:7">
      <c r="A9975" s="366" t="str">
        <f t="shared" si="155"/>
        <v>SINAPI 73836/4</v>
      </c>
      <c r="B9975" s="367" t="s">
        <v>8324</v>
      </c>
      <c r="C9975" s="367" t="s">
        <v>32389</v>
      </c>
      <c r="D9975" s="368" t="s">
        <v>32390</v>
      </c>
      <c r="E9975" s="367" t="s">
        <v>8327</v>
      </c>
      <c r="F9975" s="367" t="s">
        <v>32391</v>
      </c>
      <c r="G9975" s="367" t="s">
        <v>32392</v>
      </c>
    </row>
    <row r="9976" spans="1:7">
      <c r="A9976" s="366" t="str">
        <f t="shared" si="155"/>
        <v>SINAPI 73837/1</v>
      </c>
      <c r="B9976" s="367" t="s">
        <v>8324</v>
      </c>
      <c r="C9976" s="367" t="s">
        <v>32393</v>
      </c>
      <c r="D9976" s="368" t="s">
        <v>32394</v>
      </c>
      <c r="E9976" s="367" t="s">
        <v>8327</v>
      </c>
      <c r="F9976" s="367" t="s">
        <v>32352</v>
      </c>
      <c r="G9976" s="367" t="s">
        <v>17757</v>
      </c>
    </row>
    <row r="9977" spans="1:7">
      <c r="A9977" s="366" t="str">
        <f t="shared" si="155"/>
        <v>SINAPI 73837/2</v>
      </c>
      <c r="B9977" s="367" t="s">
        <v>8324</v>
      </c>
      <c r="C9977" s="367" t="s">
        <v>32395</v>
      </c>
      <c r="D9977" s="368" t="s">
        <v>32396</v>
      </c>
      <c r="E9977" s="367" t="s">
        <v>8327</v>
      </c>
      <c r="F9977" s="367" t="s">
        <v>32397</v>
      </c>
      <c r="G9977" s="367" t="s">
        <v>32398</v>
      </c>
    </row>
    <row r="9978" spans="1:7">
      <c r="A9978" s="366" t="str">
        <f t="shared" si="155"/>
        <v>SINAPI 73837/3</v>
      </c>
      <c r="B9978" s="367" t="s">
        <v>8324</v>
      </c>
      <c r="C9978" s="367" t="s">
        <v>32399</v>
      </c>
      <c r="D9978" s="368" t="s">
        <v>32400</v>
      </c>
      <c r="E9978" s="367" t="s">
        <v>8327</v>
      </c>
      <c r="F9978" s="367" t="s">
        <v>32401</v>
      </c>
      <c r="G9978" s="367" t="s">
        <v>32402</v>
      </c>
    </row>
    <row r="9979" spans="1:7" ht="33.75">
      <c r="A9979" s="366" t="str">
        <f t="shared" si="155"/>
        <v>SINAPI 93350</v>
      </c>
      <c r="B9979" s="367" t="s">
        <v>8324</v>
      </c>
      <c r="C9979" s="367" t="s">
        <v>32403</v>
      </c>
      <c r="D9979" s="368" t="s">
        <v>32404</v>
      </c>
      <c r="E9979" s="367" t="s">
        <v>8327</v>
      </c>
      <c r="F9979" s="367" t="s">
        <v>32405</v>
      </c>
      <c r="G9979" s="367" t="s">
        <v>32406</v>
      </c>
    </row>
    <row r="9980" spans="1:7" ht="33.75">
      <c r="A9980" s="366" t="str">
        <f t="shared" si="155"/>
        <v>SINAPI 93351</v>
      </c>
      <c r="B9980" s="367" t="s">
        <v>8324</v>
      </c>
      <c r="C9980" s="367" t="s">
        <v>32407</v>
      </c>
      <c r="D9980" s="368" t="s">
        <v>32408</v>
      </c>
      <c r="E9980" s="367" t="s">
        <v>8327</v>
      </c>
      <c r="F9980" s="367" t="s">
        <v>32409</v>
      </c>
      <c r="G9980" s="367" t="s">
        <v>32410</v>
      </c>
    </row>
    <row r="9981" spans="1:7" ht="33.75">
      <c r="A9981" s="366" t="str">
        <f t="shared" si="155"/>
        <v>SINAPI 93352</v>
      </c>
      <c r="B9981" s="367" t="s">
        <v>8324</v>
      </c>
      <c r="C9981" s="367" t="s">
        <v>32411</v>
      </c>
      <c r="D9981" s="368" t="s">
        <v>32412</v>
      </c>
      <c r="E9981" s="367" t="s">
        <v>8327</v>
      </c>
      <c r="F9981" s="367" t="s">
        <v>32413</v>
      </c>
      <c r="G9981" s="367" t="s">
        <v>32414</v>
      </c>
    </row>
    <row r="9982" spans="1:7" ht="33.75">
      <c r="A9982" s="366" t="str">
        <f t="shared" si="155"/>
        <v>SINAPI 93353</v>
      </c>
      <c r="B9982" s="367" t="s">
        <v>8324</v>
      </c>
      <c r="C9982" s="367" t="s">
        <v>32415</v>
      </c>
      <c r="D9982" s="368" t="s">
        <v>32416</v>
      </c>
      <c r="E9982" s="367" t="s">
        <v>8327</v>
      </c>
      <c r="F9982" s="367" t="s">
        <v>32417</v>
      </c>
      <c r="G9982" s="367" t="s">
        <v>32418</v>
      </c>
    </row>
    <row r="9983" spans="1:7" ht="33.75">
      <c r="A9983" s="366" t="str">
        <f t="shared" si="155"/>
        <v>SINAPI 93354</v>
      </c>
      <c r="B9983" s="367" t="s">
        <v>8324</v>
      </c>
      <c r="C9983" s="367" t="s">
        <v>32419</v>
      </c>
      <c r="D9983" s="368" t="s">
        <v>32420</v>
      </c>
      <c r="E9983" s="367" t="s">
        <v>8327</v>
      </c>
      <c r="F9983" s="367" t="s">
        <v>32421</v>
      </c>
      <c r="G9983" s="367" t="s">
        <v>32422</v>
      </c>
    </row>
    <row r="9984" spans="1:7" ht="33.75">
      <c r="A9984" s="366" t="str">
        <f t="shared" si="155"/>
        <v>SINAPI 93355</v>
      </c>
      <c r="B9984" s="367" t="s">
        <v>8324</v>
      </c>
      <c r="C9984" s="367" t="s">
        <v>32423</v>
      </c>
      <c r="D9984" s="368" t="s">
        <v>32424</v>
      </c>
      <c r="E9984" s="367" t="s">
        <v>8327</v>
      </c>
      <c r="F9984" s="367" t="s">
        <v>32425</v>
      </c>
      <c r="G9984" s="367" t="s">
        <v>32426</v>
      </c>
    </row>
    <row r="9985" spans="1:7" ht="33.75">
      <c r="A9985" s="366" t="str">
        <f t="shared" si="155"/>
        <v>SINAPI 93356</v>
      </c>
      <c r="B9985" s="367" t="s">
        <v>8324</v>
      </c>
      <c r="C9985" s="367" t="s">
        <v>32427</v>
      </c>
      <c r="D9985" s="368" t="s">
        <v>32428</v>
      </c>
      <c r="E9985" s="367" t="s">
        <v>8327</v>
      </c>
      <c r="F9985" s="367" t="s">
        <v>32429</v>
      </c>
      <c r="G9985" s="367" t="s">
        <v>32430</v>
      </c>
    </row>
    <row r="9986" spans="1:7" ht="33.75">
      <c r="A9986" s="366" t="str">
        <f t="shared" si="155"/>
        <v>SINAPI 93357</v>
      </c>
      <c r="B9986" s="367" t="s">
        <v>8324</v>
      </c>
      <c r="C9986" s="367" t="s">
        <v>32431</v>
      </c>
      <c r="D9986" s="368" t="s">
        <v>32432</v>
      </c>
      <c r="E9986" s="367" t="s">
        <v>8327</v>
      </c>
      <c r="F9986" s="367" t="s">
        <v>32433</v>
      </c>
      <c r="G9986" s="367" t="s">
        <v>26849</v>
      </c>
    </row>
    <row r="9987" spans="1:7" ht="22.5">
      <c r="A9987" s="366" t="str">
        <f t="shared" si="155"/>
        <v>SINAPI 74151/1</v>
      </c>
      <c r="B9987" s="367" t="s">
        <v>8324</v>
      </c>
      <c r="C9987" s="367" t="s">
        <v>32434</v>
      </c>
      <c r="D9987" s="368" t="s">
        <v>32435</v>
      </c>
      <c r="E9987" s="367" t="s">
        <v>8879</v>
      </c>
      <c r="F9987" s="367" t="s">
        <v>19241</v>
      </c>
      <c r="G9987" s="367" t="s">
        <v>10116</v>
      </c>
    </row>
    <row r="9988" spans="1:7" ht="22.5">
      <c r="A9988" s="366" t="str">
        <f t="shared" si="155"/>
        <v>SINAPI 74154/1</v>
      </c>
      <c r="B9988" s="367" t="s">
        <v>8324</v>
      </c>
      <c r="C9988" s="367" t="s">
        <v>32436</v>
      </c>
      <c r="D9988" s="368" t="s">
        <v>32437</v>
      </c>
      <c r="E9988" s="367" t="s">
        <v>8879</v>
      </c>
      <c r="F9988" s="367" t="s">
        <v>11688</v>
      </c>
      <c r="G9988" s="367" t="s">
        <v>15465</v>
      </c>
    </row>
    <row r="9989" spans="1:7" ht="22.5">
      <c r="A9989" s="366" t="str">
        <f t="shared" si="155"/>
        <v>SINAPI 74155/1</v>
      </c>
      <c r="B9989" s="367" t="s">
        <v>8324</v>
      </c>
      <c r="C9989" s="367" t="s">
        <v>32438</v>
      </c>
      <c r="D9989" s="368" t="s">
        <v>32439</v>
      </c>
      <c r="E9989" s="367" t="s">
        <v>8879</v>
      </c>
      <c r="F9989" s="367" t="s">
        <v>13473</v>
      </c>
      <c r="G9989" s="367" t="s">
        <v>8594</v>
      </c>
    </row>
    <row r="9990" spans="1:7" ht="22.5">
      <c r="A9990" s="366" t="str">
        <f t="shared" si="155"/>
        <v>SINAPI 74155/2</v>
      </c>
      <c r="B9990" s="367" t="s">
        <v>8324</v>
      </c>
      <c r="C9990" s="367" t="s">
        <v>32440</v>
      </c>
      <c r="D9990" s="368" t="s">
        <v>32441</v>
      </c>
      <c r="E9990" s="367" t="s">
        <v>8879</v>
      </c>
      <c r="F9990" s="367" t="s">
        <v>8621</v>
      </c>
      <c r="G9990" s="367" t="s">
        <v>19241</v>
      </c>
    </row>
    <row r="9991" spans="1:7" ht="22.5">
      <c r="A9991" s="366" t="str">
        <f t="shared" ref="A9991:A10054" si="156">CONCATENAR</f>
        <v>SINAPI 74205/1</v>
      </c>
      <c r="B9991" s="367" t="s">
        <v>8324</v>
      </c>
      <c r="C9991" s="367" t="s">
        <v>32442</v>
      </c>
      <c r="D9991" s="368" t="s">
        <v>32443</v>
      </c>
      <c r="E9991" s="367" t="s">
        <v>8879</v>
      </c>
      <c r="F9991" s="367" t="s">
        <v>13473</v>
      </c>
      <c r="G9991" s="367" t="s">
        <v>9012</v>
      </c>
    </row>
    <row r="9992" spans="1:7">
      <c r="A9992" s="366" t="str">
        <f t="shared" si="156"/>
        <v>SINAPI 79480</v>
      </c>
      <c r="B9992" s="367" t="s">
        <v>8324</v>
      </c>
      <c r="C9992" s="367" t="s">
        <v>32444</v>
      </c>
      <c r="D9992" s="368" t="s">
        <v>32445</v>
      </c>
      <c r="E9992" s="367" t="s">
        <v>8879</v>
      </c>
      <c r="F9992" s="367" t="s">
        <v>13658</v>
      </c>
      <c r="G9992" s="367" t="s">
        <v>10227</v>
      </c>
    </row>
    <row r="9993" spans="1:7">
      <c r="A9993" s="366" t="str">
        <f t="shared" si="156"/>
        <v>SINAPI 83336</v>
      </c>
      <c r="B9993" s="367" t="s">
        <v>8324</v>
      </c>
      <c r="C9993" s="367" t="s">
        <v>32446</v>
      </c>
      <c r="D9993" s="368" t="s">
        <v>32447</v>
      </c>
      <c r="E9993" s="367" t="s">
        <v>8879</v>
      </c>
      <c r="F9993" s="367" t="s">
        <v>9076</v>
      </c>
      <c r="G9993" s="367" t="s">
        <v>16246</v>
      </c>
    </row>
    <row r="9994" spans="1:7" ht="22.5">
      <c r="A9994" s="366" t="str">
        <f t="shared" si="156"/>
        <v>SINAPI 83338</v>
      </c>
      <c r="B9994" s="367" t="s">
        <v>8324</v>
      </c>
      <c r="C9994" s="367" t="s">
        <v>32448</v>
      </c>
      <c r="D9994" s="368" t="s">
        <v>32449</v>
      </c>
      <c r="E9994" s="367" t="s">
        <v>8879</v>
      </c>
      <c r="F9994" s="367" t="s">
        <v>10529</v>
      </c>
      <c r="G9994" s="367" t="s">
        <v>11705</v>
      </c>
    </row>
    <row r="9995" spans="1:7" ht="33.75">
      <c r="A9995" s="366" t="str">
        <f t="shared" si="156"/>
        <v>SINAPI 89885</v>
      </c>
      <c r="B9995" s="367" t="s">
        <v>8324</v>
      </c>
      <c r="C9995" s="367" t="s">
        <v>32450</v>
      </c>
      <c r="D9995" s="368" t="s">
        <v>32451</v>
      </c>
      <c r="E9995" s="367" t="s">
        <v>8879</v>
      </c>
      <c r="F9995" s="367" t="s">
        <v>23860</v>
      </c>
      <c r="G9995" s="367" t="s">
        <v>18178</v>
      </c>
    </row>
    <row r="9996" spans="1:7" ht="33.75">
      <c r="A9996" s="366" t="str">
        <f t="shared" si="156"/>
        <v>SINAPI 89886</v>
      </c>
      <c r="B9996" s="367" t="s">
        <v>8324</v>
      </c>
      <c r="C9996" s="367" t="s">
        <v>32452</v>
      </c>
      <c r="D9996" s="368" t="s">
        <v>32453</v>
      </c>
      <c r="E9996" s="367" t="s">
        <v>8879</v>
      </c>
      <c r="F9996" s="367" t="s">
        <v>21611</v>
      </c>
      <c r="G9996" s="367" t="s">
        <v>12681</v>
      </c>
    </row>
    <row r="9997" spans="1:7" ht="33.75">
      <c r="A9997" s="366" t="str">
        <f t="shared" si="156"/>
        <v>SINAPI 89887</v>
      </c>
      <c r="B9997" s="367" t="s">
        <v>8324</v>
      </c>
      <c r="C9997" s="367" t="s">
        <v>32454</v>
      </c>
      <c r="D9997" s="368" t="s">
        <v>32455</v>
      </c>
      <c r="E9997" s="367" t="s">
        <v>8879</v>
      </c>
      <c r="F9997" s="367" t="s">
        <v>11299</v>
      </c>
      <c r="G9997" s="367" t="s">
        <v>20485</v>
      </c>
    </row>
    <row r="9998" spans="1:7" ht="33.75">
      <c r="A9998" s="366" t="str">
        <f t="shared" si="156"/>
        <v>SINAPI 89888</v>
      </c>
      <c r="B9998" s="367" t="s">
        <v>8324</v>
      </c>
      <c r="C9998" s="367" t="s">
        <v>32456</v>
      </c>
      <c r="D9998" s="368" t="s">
        <v>32457</v>
      </c>
      <c r="E9998" s="367" t="s">
        <v>8879</v>
      </c>
      <c r="F9998" s="367" t="s">
        <v>10757</v>
      </c>
      <c r="G9998" s="367" t="s">
        <v>24617</v>
      </c>
    </row>
    <row r="9999" spans="1:7" ht="33.75">
      <c r="A9999" s="366" t="str">
        <f t="shared" si="156"/>
        <v>SINAPI 89889</v>
      </c>
      <c r="B9999" s="367" t="s">
        <v>8324</v>
      </c>
      <c r="C9999" s="367" t="s">
        <v>32458</v>
      </c>
      <c r="D9999" s="368" t="s">
        <v>32459</v>
      </c>
      <c r="E9999" s="367" t="s">
        <v>8879</v>
      </c>
      <c r="F9999" s="367" t="s">
        <v>18894</v>
      </c>
      <c r="G9999" s="367" t="s">
        <v>12298</v>
      </c>
    </row>
    <row r="10000" spans="1:7" ht="33.75">
      <c r="A10000" s="366" t="str">
        <f t="shared" si="156"/>
        <v>SINAPI 89890</v>
      </c>
      <c r="B10000" s="367" t="s">
        <v>8324</v>
      </c>
      <c r="C10000" s="367" t="s">
        <v>32460</v>
      </c>
      <c r="D10000" s="368" t="s">
        <v>32461</v>
      </c>
      <c r="E10000" s="367" t="s">
        <v>8879</v>
      </c>
      <c r="F10000" s="367" t="s">
        <v>28227</v>
      </c>
      <c r="G10000" s="367" t="s">
        <v>10558</v>
      </c>
    </row>
    <row r="10001" spans="1:7" ht="33.75">
      <c r="A10001" s="366" t="str">
        <f t="shared" si="156"/>
        <v>SINAPI 89893</v>
      </c>
      <c r="B10001" s="367" t="s">
        <v>8324</v>
      </c>
      <c r="C10001" s="367" t="s">
        <v>32462</v>
      </c>
      <c r="D10001" s="368" t="s">
        <v>32463</v>
      </c>
      <c r="E10001" s="367" t="s">
        <v>8879</v>
      </c>
      <c r="F10001" s="367" t="s">
        <v>8451</v>
      </c>
      <c r="G10001" s="367" t="s">
        <v>15699</v>
      </c>
    </row>
    <row r="10002" spans="1:7" ht="33.75">
      <c r="A10002" s="366" t="str">
        <f t="shared" si="156"/>
        <v>SINAPI 89894</v>
      </c>
      <c r="B10002" s="367" t="s">
        <v>8324</v>
      </c>
      <c r="C10002" s="367" t="s">
        <v>32464</v>
      </c>
      <c r="D10002" s="368" t="s">
        <v>32465</v>
      </c>
      <c r="E10002" s="367" t="s">
        <v>8879</v>
      </c>
      <c r="F10002" s="367" t="s">
        <v>32466</v>
      </c>
      <c r="G10002" s="367" t="s">
        <v>32467</v>
      </c>
    </row>
    <row r="10003" spans="1:7" ht="33.75">
      <c r="A10003" s="366" t="str">
        <f t="shared" si="156"/>
        <v>SINAPI 89895</v>
      </c>
      <c r="B10003" s="367" t="s">
        <v>8324</v>
      </c>
      <c r="C10003" s="367" t="s">
        <v>32468</v>
      </c>
      <c r="D10003" s="368" t="s">
        <v>32469</v>
      </c>
      <c r="E10003" s="367" t="s">
        <v>8879</v>
      </c>
      <c r="F10003" s="367" t="s">
        <v>30464</v>
      </c>
      <c r="G10003" s="367" t="s">
        <v>32470</v>
      </c>
    </row>
    <row r="10004" spans="1:7" ht="33.75">
      <c r="A10004" s="366" t="str">
        <f t="shared" si="156"/>
        <v>SINAPI 89903</v>
      </c>
      <c r="B10004" s="367" t="s">
        <v>8324</v>
      </c>
      <c r="C10004" s="367" t="s">
        <v>32471</v>
      </c>
      <c r="D10004" s="368" t="s">
        <v>32472</v>
      </c>
      <c r="E10004" s="367" t="s">
        <v>8879</v>
      </c>
      <c r="F10004" s="367" t="s">
        <v>11237</v>
      </c>
      <c r="G10004" s="367" t="s">
        <v>16731</v>
      </c>
    </row>
    <row r="10005" spans="1:7" ht="33.75">
      <c r="A10005" s="366" t="str">
        <f t="shared" si="156"/>
        <v>SINAPI 89904</v>
      </c>
      <c r="B10005" s="367" t="s">
        <v>8324</v>
      </c>
      <c r="C10005" s="367" t="s">
        <v>32473</v>
      </c>
      <c r="D10005" s="368" t="s">
        <v>32474</v>
      </c>
      <c r="E10005" s="367" t="s">
        <v>8879</v>
      </c>
      <c r="F10005" s="367" t="s">
        <v>12277</v>
      </c>
      <c r="G10005" s="367" t="s">
        <v>12330</v>
      </c>
    </row>
    <row r="10006" spans="1:7" ht="33.75">
      <c r="A10006" s="366" t="str">
        <f t="shared" si="156"/>
        <v>SINAPI 89905</v>
      </c>
      <c r="B10006" s="367" t="s">
        <v>8324</v>
      </c>
      <c r="C10006" s="367" t="s">
        <v>32475</v>
      </c>
      <c r="D10006" s="368" t="s">
        <v>32476</v>
      </c>
      <c r="E10006" s="367" t="s">
        <v>8879</v>
      </c>
      <c r="F10006" s="367" t="s">
        <v>25582</v>
      </c>
      <c r="G10006" s="367" t="s">
        <v>32477</v>
      </c>
    </row>
    <row r="10007" spans="1:7" ht="33.75">
      <c r="A10007" s="366" t="str">
        <f t="shared" si="156"/>
        <v>SINAPI 89906</v>
      </c>
      <c r="B10007" s="367" t="s">
        <v>8324</v>
      </c>
      <c r="C10007" s="367" t="s">
        <v>32478</v>
      </c>
      <c r="D10007" s="368" t="s">
        <v>32479</v>
      </c>
      <c r="E10007" s="367" t="s">
        <v>8879</v>
      </c>
      <c r="F10007" s="367" t="s">
        <v>25738</v>
      </c>
      <c r="G10007" s="367" t="s">
        <v>10759</v>
      </c>
    </row>
    <row r="10008" spans="1:7" ht="33.75">
      <c r="A10008" s="366" t="str">
        <f t="shared" si="156"/>
        <v>SINAPI 89907</v>
      </c>
      <c r="B10008" s="367" t="s">
        <v>8324</v>
      </c>
      <c r="C10008" s="367" t="s">
        <v>32480</v>
      </c>
      <c r="D10008" s="368" t="s">
        <v>32481</v>
      </c>
      <c r="E10008" s="367" t="s">
        <v>8879</v>
      </c>
      <c r="F10008" s="367" t="s">
        <v>9324</v>
      </c>
      <c r="G10008" s="367" t="s">
        <v>11299</v>
      </c>
    </row>
    <row r="10009" spans="1:7" ht="33.75">
      <c r="A10009" s="366" t="str">
        <f t="shared" si="156"/>
        <v>SINAPI 89908</v>
      </c>
      <c r="B10009" s="367" t="s">
        <v>8324</v>
      </c>
      <c r="C10009" s="367" t="s">
        <v>32482</v>
      </c>
      <c r="D10009" s="368" t="s">
        <v>32483</v>
      </c>
      <c r="E10009" s="367" t="s">
        <v>8879</v>
      </c>
      <c r="F10009" s="367" t="s">
        <v>25459</v>
      </c>
      <c r="G10009" s="367" t="s">
        <v>11750</v>
      </c>
    </row>
    <row r="10010" spans="1:7" ht="33.75">
      <c r="A10010" s="366" t="str">
        <f t="shared" si="156"/>
        <v>SINAPI 89911</v>
      </c>
      <c r="B10010" s="367" t="s">
        <v>8324</v>
      </c>
      <c r="C10010" s="367" t="s">
        <v>32484</v>
      </c>
      <c r="D10010" s="368" t="s">
        <v>32485</v>
      </c>
      <c r="E10010" s="367" t="s">
        <v>8879</v>
      </c>
      <c r="F10010" s="367" t="s">
        <v>32486</v>
      </c>
      <c r="G10010" s="367" t="s">
        <v>32487</v>
      </c>
    </row>
    <row r="10011" spans="1:7" ht="33.75">
      <c r="A10011" s="366" t="str">
        <f t="shared" si="156"/>
        <v>SINAPI 89912</v>
      </c>
      <c r="B10011" s="367" t="s">
        <v>8324</v>
      </c>
      <c r="C10011" s="367" t="s">
        <v>32488</v>
      </c>
      <c r="D10011" s="368" t="s">
        <v>32489</v>
      </c>
      <c r="E10011" s="367" t="s">
        <v>8879</v>
      </c>
      <c r="F10011" s="367" t="s">
        <v>17916</v>
      </c>
      <c r="G10011" s="367" t="s">
        <v>11075</v>
      </c>
    </row>
    <row r="10012" spans="1:7" ht="33.75">
      <c r="A10012" s="366" t="str">
        <f t="shared" si="156"/>
        <v>SINAPI 89913</v>
      </c>
      <c r="B10012" s="367" t="s">
        <v>8324</v>
      </c>
      <c r="C10012" s="367" t="s">
        <v>32490</v>
      </c>
      <c r="D10012" s="368" t="s">
        <v>32491</v>
      </c>
      <c r="E10012" s="367" t="s">
        <v>8879</v>
      </c>
      <c r="F10012" s="367" t="s">
        <v>27330</v>
      </c>
      <c r="G10012" s="367" t="s">
        <v>11587</v>
      </c>
    </row>
    <row r="10013" spans="1:7" ht="33.75">
      <c r="A10013" s="366" t="str">
        <f t="shared" si="156"/>
        <v>SINAPI 89921</v>
      </c>
      <c r="B10013" s="367" t="s">
        <v>8324</v>
      </c>
      <c r="C10013" s="367" t="s">
        <v>32492</v>
      </c>
      <c r="D10013" s="368" t="s">
        <v>32493</v>
      </c>
      <c r="E10013" s="367" t="s">
        <v>8879</v>
      </c>
      <c r="F10013" s="367" t="s">
        <v>24738</v>
      </c>
      <c r="G10013" s="367" t="s">
        <v>18196</v>
      </c>
    </row>
    <row r="10014" spans="1:7" ht="33.75">
      <c r="A10014" s="366" t="str">
        <f t="shared" si="156"/>
        <v>SINAPI 89922</v>
      </c>
      <c r="B10014" s="367" t="s">
        <v>8324</v>
      </c>
      <c r="C10014" s="367" t="s">
        <v>32494</v>
      </c>
      <c r="D10014" s="368" t="s">
        <v>32495</v>
      </c>
      <c r="E10014" s="367" t="s">
        <v>8879</v>
      </c>
      <c r="F10014" s="367" t="s">
        <v>11497</v>
      </c>
      <c r="G10014" s="367" t="s">
        <v>12537</v>
      </c>
    </row>
    <row r="10015" spans="1:7" ht="33.75">
      <c r="A10015" s="366" t="str">
        <f t="shared" si="156"/>
        <v>SINAPI 89923</v>
      </c>
      <c r="B10015" s="367" t="s">
        <v>8324</v>
      </c>
      <c r="C10015" s="367" t="s">
        <v>32496</v>
      </c>
      <c r="D10015" s="368" t="s">
        <v>32497</v>
      </c>
      <c r="E10015" s="367" t="s">
        <v>8879</v>
      </c>
      <c r="F10015" s="367" t="s">
        <v>17807</v>
      </c>
      <c r="G10015" s="367" t="s">
        <v>11803</v>
      </c>
    </row>
    <row r="10016" spans="1:7" ht="33.75">
      <c r="A10016" s="366" t="str">
        <f t="shared" si="156"/>
        <v>SINAPI 89924</v>
      </c>
      <c r="B10016" s="367" t="s">
        <v>8324</v>
      </c>
      <c r="C10016" s="367" t="s">
        <v>32498</v>
      </c>
      <c r="D10016" s="368" t="s">
        <v>32499</v>
      </c>
      <c r="E10016" s="367" t="s">
        <v>8879</v>
      </c>
      <c r="F10016" s="367" t="s">
        <v>12537</v>
      </c>
      <c r="G10016" s="367" t="s">
        <v>14016</v>
      </c>
    </row>
    <row r="10017" spans="1:7" ht="33.75">
      <c r="A10017" s="366" t="str">
        <f t="shared" si="156"/>
        <v>SINAPI 89925</v>
      </c>
      <c r="B10017" s="367" t="s">
        <v>8324</v>
      </c>
      <c r="C10017" s="367" t="s">
        <v>32500</v>
      </c>
      <c r="D10017" s="368" t="s">
        <v>32501</v>
      </c>
      <c r="E10017" s="367" t="s">
        <v>8879</v>
      </c>
      <c r="F10017" s="367" t="s">
        <v>9321</v>
      </c>
      <c r="G10017" s="367" t="s">
        <v>10740</v>
      </c>
    </row>
    <row r="10018" spans="1:7" ht="33.75">
      <c r="A10018" s="366" t="str">
        <f t="shared" si="156"/>
        <v>SINAPI 89926</v>
      </c>
      <c r="B10018" s="367" t="s">
        <v>8324</v>
      </c>
      <c r="C10018" s="367" t="s">
        <v>32502</v>
      </c>
      <c r="D10018" s="368" t="s">
        <v>32503</v>
      </c>
      <c r="E10018" s="367" t="s">
        <v>8879</v>
      </c>
      <c r="F10018" s="367" t="s">
        <v>8655</v>
      </c>
      <c r="G10018" s="367" t="s">
        <v>29847</v>
      </c>
    </row>
    <row r="10019" spans="1:7" ht="33.75">
      <c r="A10019" s="366" t="str">
        <f t="shared" si="156"/>
        <v>SINAPI 89929</v>
      </c>
      <c r="B10019" s="367" t="s">
        <v>8324</v>
      </c>
      <c r="C10019" s="367" t="s">
        <v>32504</v>
      </c>
      <c r="D10019" s="368" t="s">
        <v>32505</v>
      </c>
      <c r="E10019" s="367" t="s">
        <v>8879</v>
      </c>
      <c r="F10019" s="367" t="s">
        <v>9840</v>
      </c>
      <c r="G10019" s="367" t="s">
        <v>9615</v>
      </c>
    </row>
    <row r="10020" spans="1:7" ht="33.75">
      <c r="A10020" s="366" t="str">
        <f t="shared" si="156"/>
        <v>SINAPI 89930</v>
      </c>
      <c r="B10020" s="367" t="s">
        <v>8324</v>
      </c>
      <c r="C10020" s="367" t="s">
        <v>32506</v>
      </c>
      <c r="D10020" s="368" t="s">
        <v>32507</v>
      </c>
      <c r="E10020" s="367" t="s">
        <v>8879</v>
      </c>
      <c r="F10020" s="367" t="s">
        <v>8451</v>
      </c>
      <c r="G10020" s="367" t="s">
        <v>32508</v>
      </c>
    </row>
    <row r="10021" spans="1:7" ht="33.75">
      <c r="A10021" s="366" t="str">
        <f t="shared" si="156"/>
        <v>SINAPI 89931</v>
      </c>
      <c r="B10021" s="367" t="s">
        <v>8324</v>
      </c>
      <c r="C10021" s="367" t="s">
        <v>32509</v>
      </c>
      <c r="D10021" s="368" t="s">
        <v>32510</v>
      </c>
      <c r="E10021" s="367" t="s">
        <v>8879</v>
      </c>
      <c r="F10021" s="367" t="s">
        <v>20647</v>
      </c>
      <c r="G10021" s="367" t="s">
        <v>32325</v>
      </c>
    </row>
    <row r="10022" spans="1:7" ht="33.75">
      <c r="A10022" s="366" t="str">
        <f t="shared" si="156"/>
        <v>SINAPI 89939</v>
      </c>
      <c r="B10022" s="367" t="s">
        <v>8324</v>
      </c>
      <c r="C10022" s="367" t="s">
        <v>32511</v>
      </c>
      <c r="D10022" s="368" t="s">
        <v>32512</v>
      </c>
      <c r="E10022" s="367" t="s">
        <v>8879</v>
      </c>
      <c r="F10022" s="367" t="s">
        <v>24768</v>
      </c>
      <c r="G10022" s="367" t="s">
        <v>9918</v>
      </c>
    </row>
    <row r="10023" spans="1:7" ht="33.75">
      <c r="A10023" s="366" t="str">
        <f t="shared" si="156"/>
        <v>SINAPI 89940</v>
      </c>
      <c r="B10023" s="367" t="s">
        <v>8324</v>
      </c>
      <c r="C10023" s="367" t="s">
        <v>32513</v>
      </c>
      <c r="D10023" s="368" t="s">
        <v>32514</v>
      </c>
      <c r="E10023" s="367" t="s">
        <v>8879</v>
      </c>
      <c r="F10023" s="367" t="s">
        <v>27258</v>
      </c>
      <c r="G10023" s="367" t="s">
        <v>10744</v>
      </c>
    </row>
    <row r="10024" spans="1:7" ht="33.75">
      <c r="A10024" s="366" t="str">
        <f t="shared" si="156"/>
        <v>SINAPI 89941</v>
      </c>
      <c r="B10024" s="367" t="s">
        <v>8324</v>
      </c>
      <c r="C10024" s="367" t="s">
        <v>32515</v>
      </c>
      <c r="D10024" s="368" t="s">
        <v>32516</v>
      </c>
      <c r="E10024" s="367" t="s">
        <v>8879</v>
      </c>
      <c r="F10024" s="367" t="s">
        <v>18162</v>
      </c>
      <c r="G10024" s="367" t="s">
        <v>11316</v>
      </c>
    </row>
    <row r="10025" spans="1:7" ht="33.75">
      <c r="A10025" s="366" t="str">
        <f t="shared" si="156"/>
        <v>SINAPI 89942</v>
      </c>
      <c r="B10025" s="367" t="s">
        <v>8324</v>
      </c>
      <c r="C10025" s="367" t="s">
        <v>32517</v>
      </c>
      <c r="D10025" s="368" t="s">
        <v>32518</v>
      </c>
      <c r="E10025" s="367" t="s">
        <v>8879</v>
      </c>
      <c r="F10025" s="367" t="s">
        <v>24648</v>
      </c>
      <c r="G10025" s="367" t="s">
        <v>22784</v>
      </c>
    </row>
    <row r="10026" spans="1:7" ht="33.75">
      <c r="A10026" s="366" t="str">
        <f t="shared" si="156"/>
        <v>SINAPI 89943</v>
      </c>
      <c r="B10026" s="367" t="s">
        <v>8324</v>
      </c>
      <c r="C10026" s="367" t="s">
        <v>32519</v>
      </c>
      <c r="D10026" s="368" t="s">
        <v>32520</v>
      </c>
      <c r="E10026" s="367" t="s">
        <v>8879</v>
      </c>
      <c r="F10026" s="367" t="s">
        <v>8671</v>
      </c>
      <c r="G10026" s="367" t="s">
        <v>10556</v>
      </c>
    </row>
    <row r="10027" spans="1:7" ht="33.75">
      <c r="A10027" s="366" t="str">
        <f t="shared" si="156"/>
        <v>SINAPI 89944</v>
      </c>
      <c r="B10027" s="367" t="s">
        <v>8324</v>
      </c>
      <c r="C10027" s="367" t="s">
        <v>32521</v>
      </c>
      <c r="D10027" s="368" t="s">
        <v>32522</v>
      </c>
      <c r="E10027" s="367" t="s">
        <v>8879</v>
      </c>
      <c r="F10027" s="367" t="s">
        <v>17686</v>
      </c>
      <c r="G10027" s="367" t="s">
        <v>15470</v>
      </c>
    </row>
    <row r="10028" spans="1:7" ht="33.75">
      <c r="A10028" s="366" t="str">
        <f t="shared" si="156"/>
        <v>SINAPI 89947</v>
      </c>
      <c r="B10028" s="367" t="s">
        <v>8324</v>
      </c>
      <c r="C10028" s="367" t="s">
        <v>32523</v>
      </c>
      <c r="D10028" s="368" t="s">
        <v>32524</v>
      </c>
      <c r="E10028" s="367" t="s">
        <v>8879</v>
      </c>
      <c r="F10028" s="367" t="s">
        <v>32525</v>
      </c>
      <c r="G10028" s="367" t="s">
        <v>11294</v>
      </c>
    </row>
    <row r="10029" spans="1:7" ht="33.75">
      <c r="A10029" s="366" t="str">
        <f t="shared" si="156"/>
        <v>SINAPI 89948</v>
      </c>
      <c r="B10029" s="367" t="s">
        <v>8324</v>
      </c>
      <c r="C10029" s="367" t="s">
        <v>32526</v>
      </c>
      <c r="D10029" s="368" t="s">
        <v>32527</v>
      </c>
      <c r="E10029" s="367" t="s">
        <v>8879</v>
      </c>
      <c r="F10029" s="367" t="s">
        <v>18186</v>
      </c>
      <c r="G10029" s="367" t="s">
        <v>11731</v>
      </c>
    </row>
    <row r="10030" spans="1:7" ht="33.75">
      <c r="A10030" s="366" t="str">
        <f t="shared" si="156"/>
        <v>SINAPI 89949</v>
      </c>
      <c r="B10030" s="367" t="s">
        <v>8324</v>
      </c>
      <c r="C10030" s="367" t="s">
        <v>32528</v>
      </c>
      <c r="D10030" s="368" t="s">
        <v>32529</v>
      </c>
      <c r="E10030" s="367" t="s">
        <v>8879</v>
      </c>
      <c r="F10030" s="367" t="s">
        <v>13752</v>
      </c>
      <c r="G10030" s="367" t="s">
        <v>30446</v>
      </c>
    </row>
    <row r="10031" spans="1:7" ht="22.5">
      <c r="A10031" s="366" t="str">
        <f t="shared" si="156"/>
        <v>SINAPI 96520</v>
      </c>
      <c r="B10031" s="367" t="s">
        <v>8324</v>
      </c>
      <c r="C10031" s="367" t="s">
        <v>32530</v>
      </c>
      <c r="D10031" s="368" t="s">
        <v>32531</v>
      </c>
      <c r="E10031" s="367" t="s">
        <v>8879</v>
      </c>
      <c r="F10031" s="367" t="s">
        <v>32532</v>
      </c>
      <c r="G10031" s="367" t="s">
        <v>32533</v>
      </c>
    </row>
    <row r="10032" spans="1:7" ht="22.5">
      <c r="A10032" s="366" t="str">
        <f t="shared" si="156"/>
        <v>SINAPI 96521</v>
      </c>
      <c r="B10032" s="367" t="s">
        <v>8324</v>
      </c>
      <c r="C10032" s="367" t="s">
        <v>32534</v>
      </c>
      <c r="D10032" s="368" t="s">
        <v>32535</v>
      </c>
      <c r="E10032" s="367" t="s">
        <v>8879</v>
      </c>
      <c r="F10032" s="367" t="s">
        <v>11378</v>
      </c>
      <c r="G10032" s="367" t="s">
        <v>32536</v>
      </c>
    </row>
    <row r="10033" spans="1:7">
      <c r="A10033" s="366" t="str">
        <f t="shared" si="156"/>
        <v>SINAPI 96522</v>
      </c>
      <c r="B10033" s="367" t="s">
        <v>8324</v>
      </c>
      <c r="C10033" s="367" t="s">
        <v>32537</v>
      </c>
      <c r="D10033" s="368" t="s">
        <v>32538</v>
      </c>
      <c r="E10033" s="367" t="s">
        <v>8879</v>
      </c>
      <c r="F10033" s="367" t="s">
        <v>11112</v>
      </c>
      <c r="G10033" s="367" t="s">
        <v>32539</v>
      </c>
    </row>
    <row r="10034" spans="1:7">
      <c r="A10034" s="366" t="str">
        <f t="shared" si="156"/>
        <v>SINAPI 96523</v>
      </c>
      <c r="B10034" s="367" t="s">
        <v>8324</v>
      </c>
      <c r="C10034" s="367" t="s">
        <v>32540</v>
      </c>
      <c r="D10034" s="368" t="s">
        <v>32541</v>
      </c>
      <c r="E10034" s="367" t="s">
        <v>8879</v>
      </c>
      <c r="F10034" s="367" t="s">
        <v>32542</v>
      </c>
      <c r="G10034" s="367" t="s">
        <v>32543</v>
      </c>
    </row>
    <row r="10035" spans="1:7">
      <c r="A10035" s="366" t="str">
        <f t="shared" si="156"/>
        <v>SINAPI 96524</v>
      </c>
      <c r="B10035" s="367" t="s">
        <v>8324</v>
      </c>
      <c r="C10035" s="367" t="s">
        <v>32544</v>
      </c>
      <c r="D10035" s="368" t="s">
        <v>32545</v>
      </c>
      <c r="E10035" s="367" t="s">
        <v>8879</v>
      </c>
      <c r="F10035" s="367" t="s">
        <v>32546</v>
      </c>
      <c r="G10035" s="367" t="s">
        <v>32547</v>
      </c>
    </row>
    <row r="10036" spans="1:7">
      <c r="A10036" s="366" t="str">
        <f t="shared" si="156"/>
        <v>SINAPI 96525</v>
      </c>
      <c r="B10036" s="367" t="s">
        <v>8324</v>
      </c>
      <c r="C10036" s="367" t="s">
        <v>32548</v>
      </c>
      <c r="D10036" s="368" t="s">
        <v>32549</v>
      </c>
      <c r="E10036" s="367" t="s">
        <v>8879</v>
      </c>
      <c r="F10036" s="367" t="s">
        <v>28861</v>
      </c>
      <c r="G10036" s="367" t="s">
        <v>29443</v>
      </c>
    </row>
    <row r="10037" spans="1:7">
      <c r="A10037" s="366" t="str">
        <f t="shared" si="156"/>
        <v>SINAPI 96526</v>
      </c>
      <c r="B10037" s="367" t="s">
        <v>8324</v>
      </c>
      <c r="C10037" s="367" t="s">
        <v>32550</v>
      </c>
      <c r="D10037" s="368" t="s">
        <v>32551</v>
      </c>
      <c r="E10037" s="367" t="s">
        <v>8879</v>
      </c>
      <c r="F10037" s="367" t="s">
        <v>32552</v>
      </c>
      <c r="G10037" s="367" t="s">
        <v>32553</v>
      </c>
    </row>
    <row r="10038" spans="1:7">
      <c r="A10038" s="366" t="str">
        <f t="shared" si="156"/>
        <v>SINAPI 96527</v>
      </c>
      <c r="B10038" s="367" t="s">
        <v>8324</v>
      </c>
      <c r="C10038" s="367" t="s">
        <v>32554</v>
      </c>
      <c r="D10038" s="368" t="s">
        <v>32555</v>
      </c>
      <c r="E10038" s="367" t="s">
        <v>8879</v>
      </c>
      <c r="F10038" s="367" t="s">
        <v>24165</v>
      </c>
      <c r="G10038" s="367" t="s">
        <v>32556</v>
      </c>
    </row>
    <row r="10039" spans="1:7" ht="22.5">
      <c r="A10039" s="366" t="str">
        <f t="shared" si="156"/>
        <v>SINAPI 96528</v>
      </c>
      <c r="B10039" s="367" t="s">
        <v>8324</v>
      </c>
      <c r="C10039" s="367" t="s">
        <v>32557</v>
      </c>
      <c r="D10039" s="368" t="s">
        <v>32558</v>
      </c>
      <c r="E10039" s="367" t="s">
        <v>8464</v>
      </c>
      <c r="F10039" s="367" t="s">
        <v>32559</v>
      </c>
      <c r="G10039" s="367" t="s">
        <v>32560</v>
      </c>
    </row>
    <row r="10040" spans="1:7" ht="33.75">
      <c r="A10040" s="366" t="str">
        <f t="shared" si="156"/>
        <v>SINAPI 98116</v>
      </c>
      <c r="B10040" s="367" t="s">
        <v>8324</v>
      </c>
      <c r="C10040" s="367" t="s">
        <v>32561</v>
      </c>
      <c r="D10040" s="368" t="s">
        <v>32562</v>
      </c>
      <c r="E10040" s="367" t="s">
        <v>8879</v>
      </c>
      <c r="F10040" s="367" t="s">
        <v>9970</v>
      </c>
      <c r="G10040" s="367" t="s">
        <v>22799</v>
      </c>
    </row>
    <row r="10041" spans="1:7" ht="33.75">
      <c r="A10041" s="366" t="str">
        <f t="shared" si="156"/>
        <v>SINAPI 98117</v>
      </c>
      <c r="B10041" s="367" t="s">
        <v>8324</v>
      </c>
      <c r="C10041" s="367" t="s">
        <v>32563</v>
      </c>
      <c r="D10041" s="368" t="s">
        <v>32564</v>
      </c>
      <c r="E10041" s="367" t="s">
        <v>8879</v>
      </c>
      <c r="F10041" s="367" t="s">
        <v>28279</v>
      </c>
      <c r="G10041" s="367" t="s">
        <v>28543</v>
      </c>
    </row>
    <row r="10042" spans="1:7" ht="33.75">
      <c r="A10042" s="366" t="str">
        <f t="shared" si="156"/>
        <v>SINAPI 98118</v>
      </c>
      <c r="B10042" s="367" t="s">
        <v>8324</v>
      </c>
      <c r="C10042" s="367" t="s">
        <v>32565</v>
      </c>
      <c r="D10042" s="368" t="s">
        <v>32566</v>
      </c>
      <c r="E10042" s="367" t="s">
        <v>8879</v>
      </c>
      <c r="F10042" s="367" t="s">
        <v>10636</v>
      </c>
      <c r="G10042" s="367" t="s">
        <v>24863</v>
      </c>
    </row>
    <row r="10043" spans="1:7" ht="33.75">
      <c r="A10043" s="366" t="str">
        <f t="shared" si="156"/>
        <v>SINAPI 98119</v>
      </c>
      <c r="B10043" s="367" t="s">
        <v>8324</v>
      </c>
      <c r="C10043" s="367" t="s">
        <v>32567</v>
      </c>
      <c r="D10043" s="368" t="s">
        <v>32568</v>
      </c>
      <c r="E10043" s="367" t="s">
        <v>8879</v>
      </c>
      <c r="F10043" s="367" t="s">
        <v>28422</v>
      </c>
      <c r="G10043" s="367" t="s">
        <v>10233</v>
      </c>
    </row>
    <row r="10044" spans="1:7" ht="22.5">
      <c r="A10044" s="366" t="str">
        <f t="shared" si="156"/>
        <v>SINAPI 72915</v>
      </c>
      <c r="B10044" s="367" t="s">
        <v>8324</v>
      </c>
      <c r="C10044" s="367" t="s">
        <v>32569</v>
      </c>
      <c r="D10044" s="368" t="s">
        <v>32570</v>
      </c>
      <c r="E10044" s="367" t="s">
        <v>8879</v>
      </c>
      <c r="F10044" s="367" t="s">
        <v>9514</v>
      </c>
      <c r="G10044" s="367" t="s">
        <v>18345</v>
      </c>
    </row>
    <row r="10045" spans="1:7" ht="22.5">
      <c r="A10045" s="366" t="str">
        <f t="shared" si="156"/>
        <v>SINAPI 72917</v>
      </c>
      <c r="B10045" s="367" t="s">
        <v>8324</v>
      </c>
      <c r="C10045" s="367" t="s">
        <v>32571</v>
      </c>
      <c r="D10045" s="368" t="s">
        <v>32572</v>
      </c>
      <c r="E10045" s="367" t="s">
        <v>8879</v>
      </c>
      <c r="F10045" s="367" t="s">
        <v>30351</v>
      </c>
      <c r="G10045" s="367" t="s">
        <v>16099</v>
      </c>
    </row>
    <row r="10046" spans="1:7" ht="22.5">
      <c r="A10046" s="366" t="str">
        <f t="shared" si="156"/>
        <v>SINAPI 72918</v>
      </c>
      <c r="B10046" s="367" t="s">
        <v>8324</v>
      </c>
      <c r="C10046" s="367" t="s">
        <v>32573</v>
      </c>
      <c r="D10046" s="368" t="s">
        <v>32574</v>
      </c>
      <c r="E10046" s="367" t="s">
        <v>8879</v>
      </c>
      <c r="F10046" s="367" t="s">
        <v>14799</v>
      </c>
      <c r="G10046" s="367" t="s">
        <v>32575</v>
      </c>
    </row>
    <row r="10047" spans="1:7">
      <c r="A10047" s="366" t="str">
        <f t="shared" si="156"/>
        <v>SINAPI 73965/9</v>
      </c>
      <c r="B10047" s="367" t="s">
        <v>8324</v>
      </c>
      <c r="C10047" s="367" t="s">
        <v>32576</v>
      </c>
      <c r="D10047" s="368" t="s">
        <v>32577</v>
      </c>
      <c r="E10047" s="367" t="s">
        <v>8879</v>
      </c>
      <c r="F10047" s="367" t="s">
        <v>32578</v>
      </c>
      <c r="G10047" s="367" t="s">
        <v>32579</v>
      </c>
    </row>
    <row r="10048" spans="1:7">
      <c r="A10048" s="366" t="str">
        <f t="shared" si="156"/>
        <v>SINAPI 79506/2</v>
      </c>
      <c r="B10048" s="367" t="s">
        <v>8324</v>
      </c>
      <c r="C10048" s="367" t="s">
        <v>32580</v>
      </c>
      <c r="D10048" s="368" t="s">
        <v>32581</v>
      </c>
      <c r="E10048" s="367" t="s">
        <v>8879</v>
      </c>
      <c r="F10048" s="367" t="s">
        <v>31194</v>
      </c>
      <c r="G10048" s="367" t="s">
        <v>32582</v>
      </c>
    </row>
    <row r="10049" spans="1:7">
      <c r="A10049" s="366" t="str">
        <f t="shared" si="156"/>
        <v>SINAPI 83343</v>
      </c>
      <c r="B10049" s="367" t="s">
        <v>8324</v>
      </c>
      <c r="C10049" s="367" t="s">
        <v>32583</v>
      </c>
      <c r="D10049" s="368" t="s">
        <v>32584</v>
      </c>
      <c r="E10049" s="367" t="s">
        <v>8879</v>
      </c>
      <c r="F10049" s="367" t="s">
        <v>10859</v>
      </c>
      <c r="G10049" s="367" t="s">
        <v>28841</v>
      </c>
    </row>
    <row r="10050" spans="1:7" ht="33.75">
      <c r="A10050" s="366" t="str">
        <f t="shared" si="156"/>
        <v>SINAPI 90082</v>
      </c>
      <c r="B10050" s="367" t="s">
        <v>8324</v>
      </c>
      <c r="C10050" s="367" t="s">
        <v>32585</v>
      </c>
      <c r="D10050" s="368" t="s">
        <v>32586</v>
      </c>
      <c r="E10050" s="367" t="s">
        <v>8879</v>
      </c>
      <c r="F10050" s="367" t="s">
        <v>12596</v>
      </c>
      <c r="G10050" s="367" t="s">
        <v>21979</v>
      </c>
    </row>
    <row r="10051" spans="1:7" ht="33.75">
      <c r="A10051" s="366" t="str">
        <f t="shared" si="156"/>
        <v>SINAPI 90084</v>
      </c>
      <c r="B10051" s="367" t="s">
        <v>8324</v>
      </c>
      <c r="C10051" s="367" t="s">
        <v>32587</v>
      </c>
      <c r="D10051" s="368" t="s">
        <v>32588</v>
      </c>
      <c r="E10051" s="367" t="s">
        <v>8879</v>
      </c>
      <c r="F10051" s="367" t="s">
        <v>24891</v>
      </c>
      <c r="G10051" s="367" t="s">
        <v>16270</v>
      </c>
    </row>
    <row r="10052" spans="1:7" ht="33.75">
      <c r="A10052" s="366" t="str">
        <f t="shared" si="156"/>
        <v>SINAPI 90085</v>
      </c>
      <c r="B10052" s="367" t="s">
        <v>8324</v>
      </c>
      <c r="C10052" s="367" t="s">
        <v>32589</v>
      </c>
      <c r="D10052" s="368" t="s">
        <v>32590</v>
      </c>
      <c r="E10052" s="367" t="s">
        <v>8879</v>
      </c>
      <c r="F10052" s="367" t="s">
        <v>16651</v>
      </c>
      <c r="G10052" s="367" t="s">
        <v>11089</v>
      </c>
    </row>
    <row r="10053" spans="1:7" ht="33.75">
      <c r="A10053" s="366" t="str">
        <f t="shared" si="156"/>
        <v>SINAPI 90086</v>
      </c>
      <c r="B10053" s="367" t="s">
        <v>8324</v>
      </c>
      <c r="C10053" s="367" t="s">
        <v>32591</v>
      </c>
      <c r="D10053" s="368" t="s">
        <v>32592</v>
      </c>
      <c r="E10053" s="367" t="s">
        <v>8879</v>
      </c>
      <c r="F10053" s="367" t="s">
        <v>8753</v>
      </c>
      <c r="G10053" s="367" t="s">
        <v>17411</v>
      </c>
    </row>
    <row r="10054" spans="1:7" ht="33.75">
      <c r="A10054" s="366" t="str">
        <f t="shared" si="156"/>
        <v>SINAPI 90087</v>
      </c>
      <c r="B10054" s="367" t="s">
        <v>8324</v>
      </c>
      <c r="C10054" s="367" t="s">
        <v>32593</v>
      </c>
      <c r="D10054" s="368" t="s">
        <v>32594</v>
      </c>
      <c r="E10054" s="367" t="s">
        <v>8879</v>
      </c>
      <c r="F10054" s="367" t="s">
        <v>24635</v>
      </c>
      <c r="G10054" s="367" t="s">
        <v>12330</v>
      </c>
    </row>
    <row r="10055" spans="1:7" ht="33.75">
      <c r="A10055" s="366" t="str">
        <f t="shared" ref="A10055:A10118" si="157">CONCATENAR</f>
        <v>SINAPI 90088</v>
      </c>
      <c r="B10055" s="367" t="s">
        <v>8324</v>
      </c>
      <c r="C10055" s="367" t="s">
        <v>32595</v>
      </c>
      <c r="D10055" s="368" t="s">
        <v>32596</v>
      </c>
      <c r="E10055" s="367" t="s">
        <v>8879</v>
      </c>
      <c r="F10055" s="367" t="s">
        <v>14956</v>
      </c>
      <c r="G10055" s="367" t="s">
        <v>19011</v>
      </c>
    </row>
    <row r="10056" spans="1:7" ht="33.75">
      <c r="A10056" s="366" t="str">
        <f t="shared" si="157"/>
        <v>SINAPI 90090</v>
      </c>
      <c r="B10056" s="367" t="s">
        <v>8324</v>
      </c>
      <c r="C10056" s="367" t="s">
        <v>32597</v>
      </c>
      <c r="D10056" s="368" t="s">
        <v>32598</v>
      </c>
      <c r="E10056" s="367" t="s">
        <v>8879</v>
      </c>
      <c r="F10056" s="367" t="s">
        <v>10742</v>
      </c>
      <c r="G10056" s="367" t="s">
        <v>11301</v>
      </c>
    </row>
    <row r="10057" spans="1:7" ht="33.75">
      <c r="A10057" s="366" t="str">
        <f t="shared" si="157"/>
        <v>SINAPI 90091</v>
      </c>
      <c r="B10057" s="367" t="s">
        <v>8324</v>
      </c>
      <c r="C10057" s="367" t="s">
        <v>32599</v>
      </c>
      <c r="D10057" s="368" t="s">
        <v>32600</v>
      </c>
      <c r="E10057" s="367" t="s">
        <v>8879</v>
      </c>
      <c r="F10057" s="367" t="s">
        <v>14226</v>
      </c>
      <c r="G10057" s="367" t="s">
        <v>32601</v>
      </c>
    </row>
    <row r="10058" spans="1:7" ht="33.75">
      <c r="A10058" s="366" t="str">
        <f t="shared" si="157"/>
        <v>SINAPI 90092</v>
      </c>
      <c r="B10058" s="367" t="s">
        <v>8324</v>
      </c>
      <c r="C10058" s="367" t="s">
        <v>32602</v>
      </c>
      <c r="D10058" s="368" t="s">
        <v>32603</v>
      </c>
      <c r="E10058" s="367" t="s">
        <v>8879</v>
      </c>
      <c r="F10058" s="367" t="s">
        <v>10207</v>
      </c>
      <c r="G10058" s="367" t="s">
        <v>11399</v>
      </c>
    </row>
    <row r="10059" spans="1:7" ht="33.75">
      <c r="A10059" s="366" t="str">
        <f t="shared" si="157"/>
        <v>SINAPI 90093</v>
      </c>
      <c r="B10059" s="367" t="s">
        <v>8324</v>
      </c>
      <c r="C10059" s="367" t="s">
        <v>32604</v>
      </c>
      <c r="D10059" s="368" t="s">
        <v>32605</v>
      </c>
      <c r="E10059" s="367" t="s">
        <v>8879</v>
      </c>
      <c r="F10059" s="367" t="s">
        <v>11520</v>
      </c>
      <c r="G10059" s="367" t="s">
        <v>14532</v>
      </c>
    </row>
    <row r="10060" spans="1:7" ht="33.75">
      <c r="A10060" s="366" t="str">
        <f t="shared" si="157"/>
        <v>SINAPI 90094</v>
      </c>
      <c r="B10060" s="367" t="s">
        <v>8324</v>
      </c>
      <c r="C10060" s="367" t="s">
        <v>32606</v>
      </c>
      <c r="D10060" s="368" t="s">
        <v>32607</v>
      </c>
      <c r="E10060" s="367" t="s">
        <v>8879</v>
      </c>
      <c r="F10060" s="367" t="s">
        <v>24729</v>
      </c>
      <c r="G10060" s="367" t="s">
        <v>10181</v>
      </c>
    </row>
    <row r="10061" spans="1:7" ht="33.75">
      <c r="A10061" s="366" t="str">
        <f t="shared" si="157"/>
        <v>SINAPI 90095</v>
      </c>
      <c r="B10061" s="367" t="s">
        <v>8324</v>
      </c>
      <c r="C10061" s="367" t="s">
        <v>32608</v>
      </c>
      <c r="D10061" s="368" t="s">
        <v>32609</v>
      </c>
      <c r="E10061" s="367" t="s">
        <v>8879</v>
      </c>
      <c r="F10061" s="367" t="s">
        <v>14794</v>
      </c>
      <c r="G10061" s="367" t="s">
        <v>14096</v>
      </c>
    </row>
    <row r="10062" spans="1:7" ht="33.75">
      <c r="A10062" s="366" t="str">
        <f t="shared" si="157"/>
        <v>SINAPI 90096</v>
      </c>
      <c r="B10062" s="367" t="s">
        <v>8324</v>
      </c>
      <c r="C10062" s="367" t="s">
        <v>32610</v>
      </c>
      <c r="D10062" s="368" t="s">
        <v>32611</v>
      </c>
      <c r="E10062" s="367" t="s">
        <v>8879</v>
      </c>
      <c r="F10062" s="367" t="s">
        <v>32612</v>
      </c>
      <c r="G10062" s="367" t="s">
        <v>9016</v>
      </c>
    </row>
    <row r="10063" spans="1:7" ht="33.75">
      <c r="A10063" s="366" t="str">
        <f t="shared" si="157"/>
        <v>SINAPI 90098</v>
      </c>
      <c r="B10063" s="367" t="s">
        <v>8324</v>
      </c>
      <c r="C10063" s="367" t="s">
        <v>32613</v>
      </c>
      <c r="D10063" s="368" t="s">
        <v>32614</v>
      </c>
      <c r="E10063" s="367" t="s">
        <v>8879</v>
      </c>
      <c r="F10063" s="367" t="s">
        <v>8625</v>
      </c>
      <c r="G10063" s="367" t="s">
        <v>20253</v>
      </c>
    </row>
    <row r="10064" spans="1:7" ht="33.75">
      <c r="A10064" s="366" t="str">
        <f t="shared" si="157"/>
        <v>SINAPI 90099</v>
      </c>
      <c r="B10064" s="367" t="s">
        <v>8324</v>
      </c>
      <c r="C10064" s="367" t="s">
        <v>32615</v>
      </c>
      <c r="D10064" s="368" t="s">
        <v>32616</v>
      </c>
      <c r="E10064" s="367" t="s">
        <v>8879</v>
      </c>
      <c r="F10064" s="367" t="s">
        <v>14067</v>
      </c>
      <c r="G10064" s="367" t="s">
        <v>20384</v>
      </c>
    </row>
    <row r="10065" spans="1:7" ht="33.75">
      <c r="A10065" s="366" t="str">
        <f t="shared" si="157"/>
        <v>SINAPI 90100</v>
      </c>
      <c r="B10065" s="367" t="s">
        <v>8324</v>
      </c>
      <c r="C10065" s="367" t="s">
        <v>32617</v>
      </c>
      <c r="D10065" s="368" t="s">
        <v>32618</v>
      </c>
      <c r="E10065" s="367" t="s">
        <v>8879</v>
      </c>
      <c r="F10065" s="367" t="s">
        <v>25772</v>
      </c>
      <c r="G10065" s="367" t="s">
        <v>29364</v>
      </c>
    </row>
    <row r="10066" spans="1:7" ht="33.75">
      <c r="A10066" s="366" t="str">
        <f t="shared" si="157"/>
        <v>SINAPI 90101</v>
      </c>
      <c r="B10066" s="367" t="s">
        <v>8324</v>
      </c>
      <c r="C10066" s="367" t="s">
        <v>32619</v>
      </c>
      <c r="D10066" s="368" t="s">
        <v>32620</v>
      </c>
      <c r="E10066" s="367" t="s">
        <v>8879</v>
      </c>
      <c r="F10066" s="367" t="s">
        <v>10189</v>
      </c>
      <c r="G10066" s="367" t="s">
        <v>13243</v>
      </c>
    </row>
    <row r="10067" spans="1:7" ht="33.75">
      <c r="A10067" s="366" t="str">
        <f t="shared" si="157"/>
        <v>SINAPI 90102</v>
      </c>
      <c r="B10067" s="367" t="s">
        <v>8324</v>
      </c>
      <c r="C10067" s="367" t="s">
        <v>32621</v>
      </c>
      <c r="D10067" s="368" t="s">
        <v>32622</v>
      </c>
      <c r="E10067" s="367" t="s">
        <v>8879</v>
      </c>
      <c r="F10067" s="367" t="s">
        <v>11173</v>
      </c>
      <c r="G10067" s="367" t="s">
        <v>11713</v>
      </c>
    </row>
    <row r="10068" spans="1:7" ht="45">
      <c r="A10068" s="366" t="str">
        <f t="shared" si="157"/>
        <v>SINAPI 90105</v>
      </c>
      <c r="B10068" s="367" t="s">
        <v>8324</v>
      </c>
      <c r="C10068" s="367" t="s">
        <v>32623</v>
      </c>
      <c r="D10068" s="368" t="s">
        <v>32624</v>
      </c>
      <c r="E10068" s="367" t="s">
        <v>8879</v>
      </c>
      <c r="F10068" s="367" t="s">
        <v>19011</v>
      </c>
      <c r="G10068" s="367" t="s">
        <v>10552</v>
      </c>
    </row>
    <row r="10069" spans="1:7" ht="45">
      <c r="A10069" s="366" t="str">
        <f t="shared" si="157"/>
        <v>SINAPI 90106</v>
      </c>
      <c r="B10069" s="367" t="s">
        <v>8324</v>
      </c>
      <c r="C10069" s="367" t="s">
        <v>32625</v>
      </c>
      <c r="D10069" s="368" t="s">
        <v>32626</v>
      </c>
      <c r="E10069" s="367" t="s">
        <v>8879</v>
      </c>
      <c r="F10069" s="367" t="s">
        <v>24745</v>
      </c>
      <c r="G10069" s="367" t="s">
        <v>32627</v>
      </c>
    </row>
    <row r="10070" spans="1:7" ht="45">
      <c r="A10070" s="366" t="str">
        <f t="shared" si="157"/>
        <v>SINAPI 90107</v>
      </c>
      <c r="B10070" s="367" t="s">
        <v>8324</v>
      </c>
      <c r="C10070" s="367" t="s">
        <v>32628</v>
      </c>
      <c r="D10070" s="368" t="s">
        <v>32629</v>
      </c>
      <c r="E10070" s="367" t="s">
        <v>8879</v>
      </c>
      <c r="F10070" s="367" t="s">
        <v>9759</v>
      </c>
      <c r="G10070" s="367" t="s">
        <v>10747</v>
      </c>
    </row>
    <row r="10071" spans="1:7" ht="45">
      <c r="A10071" s="366" t="str">
        <f t="shared" si="157"/>
        <v>SINAPI 90108</v>
      </c>
      <c r="B10071" s="367" t="s">
        <v>8324</v>
      </c>
      <c r="C10071" s="367" t="s">
        <v>32630</v>
      </c>
      <c r="D10071" s="368" t="s">
        <v>32631</v>
      </c>
      <c r="E10071" s="367" t="s">
        <v>8879</v>
      </c>
      <c r="F10071" s="367" t="s">
        <v>11944</v>
      </c>
      <c r="G10071" s="367" t="s">
        <v>8863</v>
      </c>
    </row>
    <row r="10072" spans="1:7">
      <c r="A10072" s="366" t="str">
        <f t="shared" si="157"/>
        <v>SINAPI 93358</v>
      </c>
      <c r="B10072" s="367" t="s">
        <v>8324</v>
      </c>
      <c r="C10072" s="367" t="s">
        <v>32632</v>
      </c>
      <c r="D10072" s="368" t="s">
        <v>32633</v>
      </c>
      <c r="E10072" s="367" t="s">
        <v>8879</v>
      </c>
      <c r="F10072" s="367" t="s">
        <v>12708</v>
      </c>
      <c r="G10072" s="367" t="s">
        <v>32634</v>
      </c>
    </row>
    <row r="10073" spans="1:7" ht="22.5">
      <c r="A10073" s="366" t="str">
        <f t="shared" si="157"/>
        <v>SINAPI 94304</v>
      </c>
      <c r="B10073" s="367" t="s">
        <v>8324</v>
      </c>
      <c r="C10073" s="367" t="s">
        <v>32635</v>
      </c>
      <c r="D10073" s="368" t="s">
        <v>32636</v>
      </c>
      <c r="E10073" s="367" t="s">
        <v>8879</v>
      </c>
      <c r="F10073" s="367" t="s">
        <v>17353</v>
      </c>
      <c r="G10073" s="367" t="s">
        <v>30647</v>
      </c>
    </row>
    <row r="10074" spans="1:7" ht="22.5">
      <c r="A10074" s="366" t="str">
        <f t="shared" si="157"/>
        <v>SINAPI 94305</v>
      </c>
      <c r="B10074" s="367" t="s">
        <v>8324</v>
      </c>
      <c r="C10074" s="367" t="s">
        <v>32637</v>
      </c>
      <c r="D10074" s="368" t="s">
        <v>32638</v>
      </c>
      <c r="E10074" s="367" t="s">
        <v>8879</v>
      </c>
      <c r="F10074" s="367" t="s">
        <v>32639</v>
      </c>
      <c r="G10074" s="367" t="s">
        <v>15040</v>
      </c>
    </row>
    <row r="10075" spans="1:7" ht="22.5">
      <c r="A10075" s="366" t="str">
        <f t="shared" si="157"/>
        <v>SINAPI 94306</v>
      </c>
      <c r="B10075" s="367" t="s">
        <v>8324</v>
      </c>
      <c r="C10075" s="367" t="s">
        <v>32640</v>
      </c>
      <c r="D10075" s="368" t="s">
        <v>32641</v>
      </c>
      <c r="E10075" s="367" t="s">
        <v>8879</v>
      </c>
      <c r="F10075" s="367" t="s">
        <v>15047</v>
      </c>
      <c r="G10075" s="367" t="s">
        <v>27542</v>
      </c>
    </row>
    <row r="10076" spans="1:7" ht="22.5">
      <c r="A10076" s="366" t="str">
        <f t="shared" si="157"/>
        <v>SINAPI 94307</v>
      </c>
      <c r="B10076" s="367" t="s">
        <v>8324</v>
      </c>
      <c r="C10076" s="367" t="s">
        <v>32642</v>
      </c>
      <c r="D10076" s="368" t="s">
        <v>32643</v>
      </c>
      <c r="E10076" s="367" t="s">
        <v>8879</v>
      </c>
      <c r="F10076" s="367" t="s">
        <v>32644</v>
      </c>
      <c r="G10076" s="367" t="s">
        <v>13396</v>
      </c>
    </row>
    <row r="10077" spans="1:7" ht="22.5">
      <c r="A10077" s="366" t="str">
        <f t="shared" si="157"/>
        <v>SINAPI 94308</v>
      </c>
      <c r="B10077" s="367" t="s">
        <v>8324</v>
      </c>
      <c r="C10077" s="367" t="s">
        <v>32645</v>
      </c>
      <c r="D10077" s="368" t="s">
        <v>32646</v>
      </c>
      <c r="E10077" s="367" t="s">
        <v>8879</v>
      </c>
      <c r="F10077" s="367" t="s">
        <v>14559</v>
      </c>
      <c r="G10077" s="367" t="s">
        <v>19792</v>
      </c>
    </row>
    <row r="10078" spans="1:7" ht="22.5">
      <c r="A10078" s="366" t="str">
        <f t="shared" si="157"/>
        <v>SINAPI 94309</v>
      </c>
      <c r="B10078" s="367" t="s">
        <v>8324</v>
      </c>
      <c r="C10078" s="367" t="s">
        <v>32647</v>
      </c>
      <c r="D10078" s="368" t="s">
        <v>32648</v>
      </c>
      <c r="E10078" s="367" t="s">
        <v>8879</v>
      </c>
      <c r="F10078" s="367" t="s">
        <v>10665</v>
      </c>
      <c r="G10078" s="367" t="s">
        <v>32649</v>
      </c>
    </row>
    <row r="10079" spans="1:7" ht="22.5">
      <c r="A10079" s="366" t="str">
        <f t="shared" si="157"/>
        <v>SINAPI 94310</v>
      </c>
      <c r="B10079" s="367" t="s">
        <v>8324</v>
      </c>
      <c r="C10079" s="367" t="s">
        <v>32650</v>
      </c>
      <c r="D10079" s="368" t="s">
        <v>32651</v>
      </c>
      <c r="E10079" s="367" t="s">
        <v>8879</v>
      </c>
      <c r="F10079" s="367" t="s">
        <v>25805</v>
      </c>
      <c r="G10079" s="367" t="s">
        <v>14816</v>
      </c>
    </row>
    <row r="10080" spans="1:7" ht="22.5">
      <c r="A10080" s="366" t="str">
        <f t="shared" si="157"/>
        <v>SINAPI 94315</v>
      </c>
      <c r="B10080" s="367" t="s">
        <v>8324</v>
      </c>
      <c r="C10080" s="367" t="s">
        <v>32652</v>
      </c>
      <c r="D10080" s="368" t="s">
        <v>32653</v>
      </c>
      <c r="E10080" s="367" t="s">
        <v>8879</v>
      </c>
      <c r="F10080" s="367" t="s">
        <v>27663</v>
      </c>
      <c r="G10080" s="367" t="s">
        <v>16496</v>
      </c>
    </row>
    <row r="10081" spans="1:7" ht="22.5">
      <c r="A10081" s="366" t="str">
        <f t="shared" si="157"/>
        <v>SINAPI 94316</v>
      </c>
      <c r="B10081" s="367" t="s">
        <v>8324</v>
      </c>
      <c r="C10081" s="367" t="s">
        <v>32654</v>
      </c>
      <c r="D10081" s="368" t="s">
        <v>32655</v>
      </c>
      <c r="E10081" s="367" t="s">
        <v>8879</v>
      </c>
      <c r="F10081" s="367" t="s">
        <v>32656</v>
      </c>
      <c r="G10081" s="367" t="s">
        <v>21622</v>
      </c>
    </row>
    <row r="10082" spans="1:7" ht="22.5">
      <c r="A10082" s="366" t="str">
        <f t="shared" si="157"/>
        <v>SINAPI 94317</v>
      </c>
      <c r="B10082" s="367" t="s">
        <v>8324</v>
      </c>
      <c r="C10082" s="367" t="s">
        <v>32657</v>
      </c>
      <c r="D10082" s="368" t="s">
        <v>32658</v>
      </c>
      <c r="E10082" s="367" t="s">
        <v>8879</v>
      </c>
      <c r="F10082" s="367" t="s">
        <v>11661</v>
      </c>
      <c r="G10082" s="367" t="s">
        <v>32659</v>
      </c>
    </row>
    <row r="10083" spans="1:7" ht="22.5">
      <c r="A10083" s="366" t="str">
        <f t="shared" si="157"/>
        <v>SINAPI 94318</v>
      </c>
      <c r="B10083" s="367" t="s">
        <v>8324</v>
      </c>
      <c r="C10083" s="367" t="s">
        <v>32660</v>
      </c>
      <c r="D10083" s="368" t="s">
        <v>32661</v>
      </c>
      <c r="E10083" s="367" t="s">
        <v>8879</v>
      </c>
      <c r="F10083" s="367" t="s">
        <v>13152</v>
      </c>
      <c r="G10083" s="367" t="s">
        <v>9278</v>
      </c>
    </row>
    <row r="10084" spans="1:7">
      <c r="A10084" s="366" t="str">
        <f t="shared" si="157"/>
        <v>SINAPI 94319</v>
      </c>
      <c r="B10084" s="367" t="s">
        <v>8324</v>
      </c>
      <c r="C10084" s="367" t="s">
        <v>32662</v>
      </c>
      <c r="D10084" s="368" t="s">
        <v>32663</v>
      </c>
      <c r="E10084" s="367" t="s">
        <v>8879</v>
      </c>
      <c r="F10084" s="367" t="s">
        <v>21427</v>
      </c>
      <c r="G10084" s="367" t="s">
        <v>16497</v>
      </c>
    </row>
    <row r="10085" spans="1:7" ht="22.5">
      <c r="A10085" s="366" t="str">
        <f t="shared" si="157"/>
        <v>SINAPI 94327</v>
      </c>
      <c r="B10085" s="367" t="s">
        <v>8324</v>
      </c>
      <c r="C10085" s="367" t="s">
        <v>32664</v>
      </c>
      <c r="D10085" s="368" t="s">
        <v>32665</v>
      </c>
      <c r="E10085" s="367" t="s">
        <v>8879</v>
      </c>
      <c r="F10085" s="367" t="s">
        <v>32666</v>
      </c>
      <c r="G10085" s="367" t="s">
        <v>32667</v>
      </c>
    </row>
    <row r="10086" spans="1:7" ht="22.5">
      <c r="A10086" s="366" t="str">
        <f t="shared" si="157"/>
        <v>SINAPI 94328</v>
      </c>
      <c r="B10086" s="367" t="s">
        <v>8324</v>
      </c>
      <c r="C10086" s="367" t="s">
        <v>32668</v>
      </c>
      <c r="D10086" s="368" t="s">
        <v>32669</v>
      </c>
      <c r="E10086" s="367" t="s">
        <v>8879</v>
      </c>
      <c r="F10086" s="367" t="s">
        <v>32670</v>
      </c>
      <c r="G10086" s="367" t="s">
        <v>32671</v>
      </c>
    </row>
    <row r="10087" spans="1:7" ht="22.5">
      <c r="A10087" s="366" t="str">
        <f t="shared" si="157"/>
        <v>SINAPI 94329</v>
      </c>
      <c r="B10087" s="367" t="s">
        <v>8324</v>
      </c>
      <c r="C10087" s="367" t="s">
        <v>32672</v>
      </c>
      <c r="D10087" s="368" t="s">
        <v>32673</v>
      </c>
      <c r="E10087" s="367" t="s">
        <v>8879</v>
      </c>
      <c r="F10087" s="367" t="s">
        <v>32674</v>
      </c>
      <c r="G10087" s="367" t="s">
        <v>29495</v>
      </c>
    </row>
    <row r="10088" spans="1:7" ht="22.5">
      <c r="A10088" s="366" t="str">
        <f t="shared" si="157"/>
        <v>SINAPI 94330</v>
      </c>
      <c r="B10088" s="367" t="s">
        <v>8324</v>
      </c>
      <c r="C10088" s="367" t="s">
        <v>32675</v>
      </c>
      <c r="D10088" s="368" t="s">
        <v>32676</v>
      </c>
      <c r="E10088" s="367" t="s">
        <v>8879</v>
      </c>
      <c r="F10088" s="367" t="s">
        <v>32677</v>
      </c>
      <c r="G10088" s="367" t="s">
        <v>32678</v>
      </c>
    </row>
    <row r="10089" spans="1:7" ht="22.5">
      <c r="A10089" s="366" t="str">
        <f t="shared" si="157"/>
        <v>SINAPI 94331</v>
      </c>
      <c r="B10089" s="367" t="s">
        <v>8324</v>
      </c>
      <c r="C10089" s="367" t="s">
        <v>32679</v>
      </c>
      <c r="D10089" s="368" t="s">
        <v>32680</v>
      </c>
      <c r="E10089" s="367" t="s">
        <v>8879</v>
      </c>
      <c r="F10089" s="367" t="s">
        <v>32681</v>
      </c>
      <c r="G10089" s="367" t="s">
        <v>32682</v>
      </c>
    </row>
    <row r="10090" spans="1:7" ht="22.5">
      <c r="A10090" s="366" t="str">
        <f t="shared" si="157"/>
        <v>SINAPI 94332</v>
      </c>
      <c r="B10090" s="367" t="s">
        <v>8324</v>
      </c>
      <c r="C10090" s="367" t="s">
        <v>32683</v>
      </c>
      <c r="D10090" s="368" t="s">
        <v>32684</v>
      </c>
      <c r="E10090" s="367" t="s">
        <v>8879</v>
      </c>
      <c r="F10090" s="367" t="s">
        <v>32685</v>
      </c>
      <c r="G10090" s="367" t="s">
        <v>17960</v>
      </c>
    </row>
    <row r="10091" spans="1:7" ht="22.5">
      <c r="A10091" s="366" t="str">
        <f t="shared" si="157"/>
        <v>SINAPI 94333</v>
      </c>
      <c r="B10091" s="367" t="s">
        <v>8324</v>
      </c>
      <c r="C10091" s="367" t="s">
        <v>32686</v>
      </c>
      <c r="D10091" s="368" t="s">
        <v>32687</v>
      </c>
      <c r="E10091" s="367" t="s">
        <v>8879</v>
      </c>
      <c r="F10091" s="367" t="s">
        <v>32688</v>
      </c>
      <c r="G10091" s="367" t="s">
        <v>23236</v>
      </c>
    </row>
    <row r="10092" spans="1:7" ht="22.5">
      <c r="A10092" s="366" t="str">
        <f t="shared" si="157"/>
        <v>SINAPI 94338</v>
      </c>
      <c r="B10092" s="367" t="s">
        <v>8324</v>
      </c>
      <c r="C10092" s="367" t="s">
        <v>32689</v>
      </c>
      <c r="D10092" s="368" t="s">
        <v>32690</v>
      </c>
      <c r="E10092" s="367" t="s">
        <v>8879</v>
      </c>
      <c r="F10092" s="367" t="s">
        <v>32691</v>
      </c>
      <c r="G10092" s="367" t="s">
        <v>13765</v>
      </c>
    </row>
    <row r="10093" spans="1:7" ht="22.5">
      <c r="A10093" s="366" t="str">
        <f t="shared" si="157"/>
        <v>SINAPI 94339</v>
      </c>
      <c r="B10093" s="367" t="s">
        <v>8324</v>
      </c>
      <c r="C10093" s="367" t="s">
        <v>32692</v>
      </c>
      <c r="D10093" s="368" t="s">
        <v>32693</v>
      </c>
      <c r="E10093" s="367" t="s">
        <v>8879</v>
      </c>
      <c r="F10093" s="367" t="s">
        <v>32694</v>
      </c>
      <c r="G10093" s="367" t="s">
        <v>15646</v>
      </c>
    </row>
    <row r="10094" spans="1:7" ht="22.5">
      <c r="A10094" s="366" t="str">
        <f t="shared" si="157"/>
        <v>SINAPI 94340</v>
      </c>
      <c r="B10094" s="367" t="s">
        <v>8324</v>
      </c>
      <c r="C10094" s="367" t="s">
        <v>32695</v>
      </c>
      <c r="D10094" s="368" t="s">
        <v>32696</v>
      </c>
      <c r="E10094" s="367" t="s">
        <v>8879</v>
      </c>
      <c r="F10094" s="367" t="s">
        <v>32697</v>
      </c>
      <c r="G10094" s="367" t="s">
        <v>32698</v>
      </c>
    </row>
    <row r="10095" spans="1:7" ht="22.5">
      <c r="A10095" s="366" t="str">
        <f t="shared" si="157"/>
        <v>SINAPI 94341</v>
      </c>
      <c r="B10095" s="367" t="s">
        <v>8324</v>
      </c>
      <c r="C10095" s="367" t="s">
        <v>32699</v>
      </c>
      <c r="D10095" s="368" t="s">
        <v>32700</v>
      </c>
      <c r="E10095" s="367" t="s">
        <v>8879</v>
      </c>
      <c r="F10095" s="367" t="s">
        <v>32701</v>
      </c>
      <c r="G10095" s="367" t="s">
        <v>32702</v>
      </c>
    </row>
    <row r="10096" spans="1:7">
      <c r="A10096" s="366" t="str">
        <f t="shared" si="157"/>
        <v>SINAPI 94342</v>
      </c>
      <c r="B10096" s="367" t="s">
        <v>8324</v>
      </c>
      <c r="C10096" s="367" t="s">
        <v>32703</v>
      </c>
      <c r="D10096" s="368" t="s">
        <v>32704</v>
      </c>
      <c r="E10096" s="367" t="s">
        <v>8879</v>
      </c>
      <c r="F10096" s="367" t="s">
        <v>32705</v>
      </c>
      <c r="G10096" s="367" t="s">
        <v>32706</v>
      </c>
    </row>
    <row r="10097" spans="1:7" ht="22.5">
      <c r="A10097" s="366" t="str">
        <f t="shared" si="157"/>
        <v>SINAPI 96385</v>
      </c>
      <c r="B10097" s="367" t="s">
        <v>8324</v>
      </c>
      <c r="C10097" s="367" t="s">
        <v>32707</v>
      </c>
      <c r="D10097" s="368" t="s">
        <v>32708</v>
      </c>
      <c r="E10097" s="367" t="s">
        <v>8879</v>
      </c>
      <c r="F10097" s="367" t="s">
        <v>23860</v>
      </c>
      <c r="G10097" s="367" t="s">
        <v>20485</v>
      </c>
    </row>
    <row r="10098" spans="1:7" ht="22.5">
      <c r="A10098" s="366" t="str">
        <f t="shared" si="157"/>
        <v>SINAPI 96386</v>
      </c>
      <c r="B10098" s="367" t="s">
        <v>8324</v>
      </c>
      <c r="C10098" s="367" t="s">
        <v>32709</v>
      </c>
      <c r="D10098" s="368" t="s">
        <v>32710</v>
      </c>
      <c r="E10098" s="367" t="s">
        <v>8879</v>
      </c>
      <c r="F10098" s="367" t="s">
        <v>9964</v>
      </c>
      <c r="G10098" s="367" t="s">
        <v>8739</v>
      </c>
    </row>
    <row r="10099" spans="1:7" ht="33.75">
      <c r="A10099" s="366" t="str">
        <f t="shared" si="157"/>
        <v>SINAPI 93360</v>
      </c>
      <c r="B10099" s="367" t="s">
        <v>8324</v>
      </c>
      <c r="C10099" s="367" t="s">
        <v>32711</v>
      </c>
      <c r="D10099" s="368" t="s">
        <v>32712</v>
      </c>
      <c r="E10099" s="367" t="s">
        <v>8879</v>
      </c>
      <c r="F10099" s="367" t="s">
        <v>10569</v>
      </c>
      <c r="G10099" s="367" t="s">
        <v>32713</v>
      </c>
    </row>
    <row r="10100" spans="1:7" ht="33.75">
      <c r="A10100" s="366" t="str">
        <f t="shared" si="157"/>
        <v>SINAPI 93361</v>
      </c>
      <c r="B10100" s="367" t="s">
        <v>8324</v>
      </c>
      <c r="C10100" s="367" t="s">
        <v>32714</v>
      </c>
      <c r="D10100" s="368" t="s">
        <v>32715</v>
      </c>
      <c r="E10100" s="367" t="s">
        <v>8879</v>
      </c>
      <c r="F10100" s="367" t="s">
        <v>32716</v>
      </c>
      <c r="G10100" s="367" t="s">
        <v>10264</v>
      </c>
    </row>
    <row r="10101" spans="1:7" ht="33.75">
      <c r="A10101" s="366" t="str">
        <f t="shared" si="157"/>
        <v>SINAPI 93362</v>
      </c>
      <c r="B10101" s="367" t="s">
        <v>8324</v>
      </c>
      <c r="C10101" s="367" t="s">
        <v>32717</v>
      </c>
      <c r="D10101" s="368" t="s">
        <v>32718</v>
      </c>
      <c r="E10101" s="367" t="s">
        <v>8879</v>
      </c>
      <c r="F10101" s="367" t="s">
        <v>8994</v>
      </c>
      <c r="G10101" s="367" t="s">
        <v>11318</v>
      </c>
    </row>
    <row r="10102" spans="1:7" ht="33.75">
      <c r="A10102" s="366" t="str">
        <f t="shared" si="157"/>
        <v>SINAPI 93363</v>
      </c>
      <c r="B10102" s="367" t="s">
        <v>8324</v>
      </c>
      <c r="C10102" s="367" t="s">
        <v>32719</v>
      </c>
      <c r="D10102" s="368" t="s">
        <v>32720</v>
      </c>
      <c r="E10102" s="367" t="s">
        <v>8879</v>
      </c>
      <c r="F10102" s="367" t="s">
        <v>32721</v>
      </c>
      <c r="G10102" s="367" t="s">
        <v>10179</v>
      </c>
    </row>
    <row r="10103" spans="1:7" ht="33.75">
      <c r="A10103" s="366" t="str">
        <f t="shared" si="157"/>
        <v>SINAPI 93364</v>
      </c>
      <c r="B10103" s="367" t="s">
        <v>8324</v>
      </c>
      <c r="C10103" s="367" t="s">
        <v>32722</v>
      </c>
      <c r="D10103" s="368" t="s">
        <v>32723</v>
      </c>
      <c r="E10103" s="367" t="s">
        <v>8879</v>
      </c>
      <c r="F10103" s="367" t="s">
        <v>10757</v>
      </c>
      <c r="G10103" s="367" t="s">
        <v>13587</v>
      </c>
    </row>
    <row r="10104" spans="1:7" ht="33.75">
      <c r="A10104" s="366" t="str">
        <f t="shared" si="157"/>
        <v>SINAPI 93365</v>
      </c>
      <c r="B10104" s="367" t="s">
        <v>8324</v>
      </c>
      <c r="C10104" s="367" t="s">
        <v>32724</v>
      </c>
      <c r="D10104" s="368" t="s">
        <v>32725</v>
      </c>
      <c r="E10104" s="367" t="s">
        <v>8879</v>
      </c>
      <c r="F10104" s="367" t="s">
        <v>8726</v>
      </c>
      <c r="G10104" s="367" t="s">
        <v>13980</v>
      </c>
    </row>
    <row r="10105" spans="1:7" ht="33.75">
      <c r="A10105" s="366" t="str">
        <f t="shared" si="157"/>
        <v>SINAPI 93366</v>
      </c>
      <c r="B10105" s="367" t="s">
        <v>8324</v>
      </c>
      <c r="C10105" s="367" t="s">
        <v>32726</v>
      </c>
      <c r="D10105" s="368" t="s">
        <v>32727</v>
      </c>
      <c r="E10105" s="367" t="s">
        <v>8879</v>
      </c>
      <c r="F10105" s="367" t="s">
        <v>24026</v>
      </c>
      <c r="G10105" s="367" t="s">
        <v>10754</v>
      </c>
    </row>
    <row r="10106" spans="1:7" ht="33.75">
      <c r="A10106" s="366" t="str">
        <f t="shared" si="157"/>
        <v>SINAPI 93367</v>
      </c>
      <c r="B10106" s="367" t="s">
        <v>8324</v>
      </c>
      <c r="C10106" s="367" t="s">
        <v>32728</v>
      </c>
      <c r="D10106" s="368" t="s">
        <v>32729</v>
      </c>
      <c r="E10106" s="367" t="s">
        <v>8879</v>
      </c>
      <c r="F10106" s="367" t="s">
        <v>32730</v>
      </c>
      <c r="G10106" s="367" t="s">
        <v>32731</v>
      </c>
    </row>
    <row r="10107" spans="1:7" ht="33.75">
      <c r="A10107" s="366" t="str">
        <f t="shared" si="157"/>
        <v>SINAPI 93368</v>
      </c>
      <c r="B10107" s="367" t="s">
        <v>8324</v>
      </c>
      <c r="C10107" s="367" t="s">
        <v>32732</v>
      </c>
      <c r="D10107" s="368" t="s">
        <v>32733</v>
      </c>
      <c r="E10107" s="367" t="s">
        <v>8879</v>
      </c>
      <c r="F10107" s="367" t="s">
        <v>10411</v>
      </c>
      <c r="G10107" s="367" t="s">
        <v>32734</v>
      </c>
    </row>
    <row r="10108" spans="1:7" ht="33.75">
      <c r="A10108" s="366" t="str">
        <f t="shared" si="157"/>
        <v>SINAPI 93369</v>
      </c>
      <c r="B10108" s="367" t="s">
        <v>8324</v>
      </c>
      <c r="C10108" s="367" t="s">
        <v>32735</v>
      </c>
      <c r="D10108" s="368" t="s">
        <v>32736</v>
      </c>
      <c r="E10108" s="367" t="s">
        <v>8879</v>
      </c>
      <c r="F10108" s="367" t="s">
        <v>15577</v>
      </c>
      <c r="G10108" s="367" t="s">
        <v>8726</v>
      </c>
    </row>
    <row r="10109" spans="1:7" ht="33.75">
      <c r="A10109" s="366" t="str">
        <f t="shared" si="157"/>
        <v>SINAPI 93370</v>
      </c>
      <c r="B10109" s="367" t="s">
        <v>8324</v>
      </c>
      <c r="C10109" s="367" t="s">
        <v>32737</v>
      </c>
      <c r="D10109" s="368" t="s">
        <v>32738</v>
      </c>
      <c r="E10109" s="367" t="s">
        <v>8879</v>
      </c>
      <c r="F10109" s="367" t="s">
        <v>14125</v>
      </c>
      <c r="G10109" s="367" t="s">
        <v>10189</v>
      </c>
    </row>
    <row r="10110" spans="1:7" ht="33.75">
      <c r="A10110" s="366" t="str">
        <f t="shared" si="157"/>
        <v>SINAPI 93371</v>
      </c>
      <c r="B10110" s="367" t="s">
        <v>8324</v>
      </c>
      <c r="C10110" s="367" t="s">
        <v>32739</v>
      </c>
      <c r="D10110" s="368" t="s">
        <v>32740</v>
      </c>
      <c r="E10110" s="367" t="s">
        <v>8879</v>
      </c>
      <c r="F10110" s="367" t="s">
        <v>14544</v>
      </c>
      <c r="G10110" s="367" t="s">
        <v>9943</v>
      </c>
    </row>
    <row r="10111" spans="1:7" ht="33.75">
      <c r="A10111" s="366" t="str">
        <f t="shared" si="157"/>
        <v>SINAPI 93372</v>
      </c>
      <c r="B10111" s="367" t="s">
        <v>8324</v>
      </c>
      <c r="C10111" s="367" t="s">
        <v>32741</v>
      </c>
      <c r="D10111" s="368" t="s">
        <v>32742</v>
      </c>
      <c r="E10111" s="367" t="s">
        <v>8879</v>
      </c>
      <c r="F10111" s="367" t="s">
        <v>12338</v>
      </c>
      <c r="G10111" s="367" t="s">
        <v>18634</v>
      </c>
    </row>
    <row r="10112" spans="1:7" ht="33.75">
      <c r="A10112" s="366" t="str">
        <f t="shared" si="157"/>
        <v>SINAPI 93373</v>
      </c>
      <c r="B10112" s="367" t="s">
        <v>8324</v>
      </c>
      <c r="C10112" s="367" t="s">
        <v>32743</v>
      </c>
      <c r="D10112" s="368" t="s">
        <v>32744</v>
      </c>
      <c r="E10112" s="367" t="s">
        <v>8879</v>
      </c>
      <c r="F10112" s="367" t="s">
        <v>16691</v>
      </c>
      <c r="G10112" s="367" t="s">
        <v>24635</v>
      </c>
    </row>
    <row r="10113" spans="1:7" ht="33.75">
      <c r="A10113" s="366" t="str">
        <f t="shared" si="157"/>
        <v>SINAPI 93374</v>
      </c>
      <c r="B10113" s="367" t="s">
        <v>8324</v>
      </c>
      <c r="C10113" s="367" t="s">
        <v>32745</v>
      </c>
      <c r="D10113" s="368" t="s">
        <v>32746</v>
      </c>
      <c r="E10113" s="367" t="s">
        <v>8879</v>
      </c>
      <c r="F10113" s="367" t="s">
        <v>17121</v>
      </c>
      <c r="G10113" s="367" t="s">
        <v>11102</v>
      </c>
    </row>
    <row r="10114" spans="1:7" ht="33.75">
      <c r="A10114" s="366" t="str">
        <f t="shared" si="157"/>
        <v>SINAPI 93375</v>
      </c>
      <c r="B10114" s="367" t="s">
        <v>8324</v>
      </c>
      <c r="C10114" s="367" t="s">
        <v>32747</v>
      </c>
      <c r="D10114" s="368" t="s">
        <v>32748</v>
      </c>
      <c r="E10114" s="367" t="s">
        <v>8879</v>
      </c>
      <c r="F10114" s="367" t="s">
        <v>9382</v>
      </c>
      <c r="G10114" s="367" t="s">
        <v>11186</v>
      </c>
    </row>
    <row r="10115" spans="1:7" ht="33.75">
      <c r="A10115" s="366" t="str">
        <f t="shared" si="157"/>
        <v>SINAPI 93376</v>
      </c>
      <c r="B10115" s="367" t="s">
        <v>8324</v>
      </c>
      <c r="C10115" s="367" t="s">
        <v>32749</v>
      </c>
      <c r="D10115" s="368" t="s">
        <v>32750</v>
      </c>
      <c r="E10115" s="367" t="s">
        <v>8879</v>
      </c>
      <c r="F10115" s="367" t="s">
        <v>12974</v>
      </c>
      <c r="G10115" s="367" t="s">
        <v>10942</v>
      </c>
    </row>
    <row r="10116" spans="1:7" ht="33.75">
      <c r="A10116" s="366" t="str">
        <f t="shared" si="157"/>
        <v>SINAPI 93377</v>
      </c>
      <c r="B10116" s="367" t="s">
        <v>8324</v>
      </c>
      <c r="C10116" s="367" t="s">
        <v>32751</v>
      </c>
      <c r="D10116" s="368" t="s">
        <v>32752</v>
      </c>
      <c r="E10116" s="367" t="s">
        <v>8879</v>
      </c>
      <c r="F10116" s="367" t="s">
        <v>23719</v>
      </c>
      <c r="G10116" s="367" t="s">
        <v>25732</v>
      </c>
    </row>
    <row r="10117" spans="1:7" ht="33.75">
      <c r="A10117" s="366" t="str">
        <f t="shared" si="157"/>
        <v>SINAPI 93378</v>
      </c>
      <c r="B10117" s="367" t="s">
        <v>8324</v>
      </c>
      <c r="C10117" s="367" t="s">
        <v>32753</v>
      </c>
      <c r="D10117" s="368" t="s">
        <v>32754</v>
      </c>
      <c r="E10117" s="367" t="s">
        <v>8879</v>
      </c>
      <c r="F10117" s="367" t="s">
        <v>13054</v>
      </c>
      <c r="G10117" s="367" t="s">
        <v>10015</v>
      </c>
    </row>
    <row r="10118" spans="1:7" ht="33.75">
      <c r="A10118" s="366" t="str">
        <f t="shared" si="157"/>
        <v>SINAPI 93379</v>
      </c>
      <c r="B10118" s="367" t="s">
        <v>8324</v>
      </c>
      <c r="C10118" s="367" t="s">
        <v>32755</v>
      </c>
      <c r="D10118" s="368" t="s">
        <v>32756</v>
      </c>
      <c r="E10118" s="367" t="s">
        <v>8879</v>
      </c>
      <c r="F10118" s="367" t="s">
        <v>8558</v>
      </c>
      <c r="G10118" s="367" t="s">
        <v>9277</v>
      </c>
    </row>
    <row r="10119" spans="1:7" ht="33.75">
      <c r="A10119" s="366" t="str">
        <f t="shared" ref="A10119:A10182" si="158">CONCATENAR</f>
        <v>SINAPI 93380</v>
      </c>
      <c r="B10119" s="367" t="s">
        <v>8324</v>
      </c>
      <c r="C10119" s="367" t="s">
        <v>32757</v>
      </c>
      <c r="D10119" s="368" t="s">
        <v>32758</v>
      </c>
      <c r="E10119" s="367" t="s">
        <v>8879</v>
      </c>
      <c r="F10119" s="367" t="s">
        <v>32759</v>
      </c>
      <c r="G10119" s="367" t="s">
        <v>11242</v>
      </c>
    </row>
    <row r="10120" spans="1:7" ht="33.75">
      <c r="A10120" s="366" t="str">
        <f t="shared" si="158"/>
        <v>SINAPI 93381</v>
      </c>
      <c r="B10120" s="367" t="s">
        <v>8324</v>
      </c>
      <c r="C10120" s="367" t="s">
        <v>32760</v>
      </c>
      <c r="D10120" s="368" t="s">
        <v>32761</v>
      </c>
      <c r="E10120" s="367" t="s">
        <v>8879</v>
      </c>
      <c r="F10120" s="367" t="s">
        <v>32762</v>
      </c>
      <c r="G10120" s="367" t="s">
        <v>25867</v>
      </c>
    </row>
    <row r="10121" spans="1:7">
      <c r="A10121" s="366" t="str">
        <f t="shared" si="158"/>
        <v>SINAPI 93382</v>
      </c>
      <c r="B10121" s="367" t="s">
        <v>8324</v>
      </c>
      <c r="C10121" s="367" t="s">
        <v>32763</v>
      </c>
      <c r="D10121" s="368" t="s">
        <v>32764</v>
      </c>
      <c r="E10121" s="367" t="s">
        <v>8879</v>
      </c>
      <c r="F10121" s="367" t="s">
        <v>23946</v>
      </c>
      <c r="G10121" s="367" t="s">
        <v>13493</v>
      </c>
    </row>
    <row r="10122" spans="1:7">
      <c r="A10122" s="366" t="str">
        <f t="shared" si="158"/>
        <v>SINAPI 96995</v>
      </c>
      <c r="B10122" s="367" t="s">
        <v>8324</v>
      </c>
      <c r="C10122" s="367" t="s">
        <v>32765</v>
      </c>
      <c r="D10122" s="368" t="s">
        <v>32766</v>
      </c>
      <c r="E10122" s="367" t="s">
        <v>8879</v>
      </c>
      <c r="F10122" s="367" t="s">
        <v>32767</v>
      </c>
      <c r="G10122" s="367" t="s">
        <v>29735</v>
      </c>
    </row>
    <row r="10123" spans="1:7">
      <c r="A10123" s="366" t="str">
        <f t="shared" si="158"/>
        <v>SINAPI 72838</v>
      </c>
      <c r="B10123" s="367" t="s">
        <v>8324</v>
      </c>
      <c r="C10123" s="367" t="s">
        <v>32768</v>
      </c>
      <c r="D10123" s="368" t="s">
        <v>32769</v>
      </c>
      <c r="E10123" s="367" t="s">
        <v>32770</v>
      </c>
      <c r="F10123" s="367" t="s">
        <v>10610</v>
      </c>
      <c r="G10123" s="367" t="s">
        <v>8363</v>
      </c>
    </row>
    <row r="10124" spans="1:7">
      <c r="A10124" s="366" t="str">
        <f t="shared" si="158"/>
        <v>SINAPI 72839</v>
      </c>
      <c r="B10124" s="367" t="s">
        <v>8324</v>
      </c>
      <c r="C10124" s="367" t="s">
        <v>32771</v>
      </c>
      <c r="D10124" s="368" t="s">
        <v>32772</v>
      </c>
      <c r="E10124" s="367" t="s">
        <v>32770</v>
      </c>
      <c r="F10124" s="367" t="s">
        <v>9052</v>
      </c>
      <c r="G10124" s="367" t="s">
        <v>9312</v>
      </c>
    </row>
    <row r="10125" spans="1:7">
      <c r="A10125" s="366" t="str">
        <f t="shared" si="158"/>
        <v>SINAPI 72840</v>
      </c>
      <c r="B10125" s="367" t="s">
        <v>8324</v>
      </c>
      <c r="C10125" s="367" t="s">
        <v>32773</v>
      </c>
      <c r="D10125" s="368" t="s">
        <v>32774</v>
      </c>
      <c r="E10125" s="367" t="s">
        <v>32770</v>
      </c>
      <c r="F10125" s="367" t="s">
        <v>8395</v>
      </c>
      <c r="G10125" s="367" t="s">
        <v>8633</v>
      </c>
    </row>
    <row r="10126" spans="1:7" ht="22.5">
      <c r="A10126" s="366" t="str">
        <f t="shared" si="158"/>
        <v>SINAPI 72844</v>
      </c>
      <c r="B10126" s="367" t="s">
        <v>8324</v>
      </c>
      <c r="C10126" s="367" t="s">
        <v>32775</v>
      </c>
      <c r="D10126" s="368" t="s">
        <v>32776</v>
      </c>
      <c r="E10126" s="367" t="s">
        <v>10691</v>
      </c>
      <c r="F10126" s="367" t="s">
        <v>13992</v>
      </c>
      <c r="G10126" s="367" t="s">
        <v>12844</v>
      </c>
    </row>
    <row r="10127" spans="1:7">
      <c r="A10127" s="366" t="str">
        <f t="shared" si="158"/>
        <v>SINAPI 72845</v>
      </c>
      <c r="B10127" s="367" t="s">
        <v>8324</v>
      </c>
      <c r="C10127" s="367" t="s">
        <v>32777</v>
      </c>
      <c r="D10127" s="368" t="s">
        <v>32778</v>
      </c>
      <c r="E10127" s="367" t="s">
        <v>10691</v>
      </c>
      <c r="F10127" s="367" t="s">
        <v>19494</v>
      </c>
      <c r="G10127" s="367" t="s">
        <v>20824</v>
      </c>
    </row>
    <row r="10128" spans="1:7">
      <c r="A10128" s="366" t="str">
        <f t="shared" si="158"/>
        <v>SINAPI 72846</v>
      </c>
      <c r="B10128" s="367" t="s">
        <v>8324</v>
      </c>
      <c r="C10128" s="367" t="s">
        <v>32779</v>
      </c>
      <c r="D10128" s="368" t="s">
        <v>32780</v>
      </c>
      <c r="E10128" s="367" t="s">
        <v>10691</v>
      </c>
      <c r="F10128" s="367" t="s">
        <v>10169</v>
      </c>
      <c r="G10128" s="367" t="s">
        <v>9243</v>
      </c>
    </row>
    <row r="10129" spans="1:7">
      <c r="A10129" s="366" t="str">
        <f t="shared" si="158"/>
        <v>SINAPI 72847</v>
      </c>
      <c r="B10129" s="367" t="s">
        <v>8324</v>
      </c>
      <c r="C10129" s="367" t="s">
        <v>32781</v>
      </c>
      <c r="D10129" s="368" t="s">
        <v>32782</v>
      </c>
      <c r="E10129" s="367" t="s">
        <v>10691</v>
      </c>
      <c r="F10129" s="367" t="s">
        <v>12277</v>
      </c>
      <c r="G10129" s="367" t="s">
        <v>32783</v>
      </c>
    </row>
    <row r="10130" spans="1:7">
      <c r="A10130" s="366" t="str">
        <f t="shared" si="158"/>
        <v>SINAPI 72848</v>
      </c>
      <c r="B10130" s="367" t="s">
        <v>8324</v>
      </c>
      <c r="C10130" s="367" t="s">
        <v>32784</v>
      </c>
      <c r="D10130" s="368" t="s">
        <v>32785</v>
      </c>
      <c r="E10130" s="367" t="s">
        <v>10691</v>
      </c>
      <c r="F10130" s="367" t="s">
        <v>32786</v>
      </c>
      <c r="G10130" s="367" t="s">
        <v>10613</v>
      </c>
    </row>
    <row r="10131" spans="1:7" ht="22.5">
      <c r="A10131" s="366" t="str">
        <f t="shared" si="158"/>
        <v>SINAPI 72849</v>
      </c>
      <c r="B10131" s="367" t="s">
        <v>8324</v>
      </c>
      <c r="C10131" s="367" t="s">
        <v>32787</v>
      </c>
      <c r="D10131" s="368" t="s">
        <v>32788</v>
      </c>
      <c r="E10131" s="367" t="s">
        <v>10691</v>
      </c>
      <c r="F10131" s="367" t="s">
        <v>12455</v>
      </c>
      <c r="G10131" s="367" t="s">
        <v>32789</v>
      </c>
    </row>
    <row r="10132" spans="1:7" ht="22.5">
      <c r="A10132" s="366" t="str">
        <f t="shared" si="158"/>
        <v>SINAPI 72850</v>
      </c>
      <c r="B10132" s="367" t="s">
        <v>8324</v>
      </c>
      <c r="C10132" s="367" t="s">
        <v>32790</v>
      </c>
      <c r="D10132" s="368" t="s">
        <v>32791</v>
      </c>
      <c r="E10132" s="367" t="s">
        <v>10691</v>
      </c>
      <c r="F10132" s="367" t="s">
        <v>9931</v>
      </c>
      <c r="G10132" s="367" t="s">
        <v>22798</v>
      </c>
    </row>
    <row r="10133" spans="1:7">
      <c r="A10133" s="366" t="str">
        <f t="shared" si="158"/>
        <v>SINAPI 72882</v>
      </c>
      <c r="B10133" s="367" t="s">
        <v>8324</v>
      </c>
      <c r="C10133" s="367" t="s">
        <v>32792</v>
      </c>
      <c r="D10133" s="368" t="s">
        <v>32769</v>
      </c>
      <c r="E10133" s="367" t="s">
        <v>32793</v>
      </c>
      <c r="F10133" s="367" t="s">
        <v>12668</v>
      </c>
      <c r="G10133" s="367" t="s">
        <v>9623</v>
      </c>
    </row>
    <row r="10134" spans="1:7">
      <c r="A10134" s="366" t="str">
        <f t="shared" si="158"/>
        <v>SINAPI 72883</v>
      </c>
      <c r="B10134" s="367" t="s">
        <v>8324</v>
      </c>
      <c r="C10134" s="367" t="s">
        <v>32794</v>
      </c>
      <c r="D10134" s="368" t="s">
        <v>32772</v>
      </c>
      <c r="E10134" s="367" t="s">
        <v>32793</v>
      </c>
      <c r="F10134" s="367" t="s">
        <v>19234</v>
      </c>
      <c r="G10134" s="367" t="s">
        <v>9014</v>
      </c>
    </row>
    <row r="10135" spans="1:7">
      <c r="A10135" s="366" t="str">
        <f t="shared" si="158"/>
        <v>SINAPI 72884</v>
      </c>
      <c r="B10135" s="367" t="s">
        <v>8324</v>
      </c>
      <c r="C10135" s="367" t="s">
        <v>32795</v>
      </c>
      <c r="D10135" s="368" t="s">
        <v>32774</v>
      </c>
      <c r="E10135" s="367" t="s">
        <v>32793</v>
      </c>
      <c r="F10135" s="367" t="s">
        <v>10610</v>
      </c>
      <c r="G10135" s="367" t="s">
        <v>8363</v>
      </c>
    </row>
    <row r="10136" spans="1:7" ht="22.5">
      <c r="A10136" s="366" t="str">
        <f t="shared" si="158"/>
        <v>SINAPI 72888</v>
      </c>
      <c r="B10136" s="367" t="s">
        <v>8324</v>
      </c>
      <c r="C10136" s="367" t="s">
        <v>32796</v>
      </c>
      <c r="D10136" s="368" t="s">
        <v>32776</v>
      </c>
      <c r="E10136" s="367" t="s">
        <v>8879</v>
      </c>
      <c r="F10136" s="367" t="s">
        <v>10314</v>
      </c>
      <c r="G10136" s="367" t="s">
        <v>8604</v>
      </c>
    </row>
    <row r="10137" spans="1:7" ht="22.5">
      <c r="A10137" s="366" t="str">
        <f t="shared" si="158"/>
        <v>SINAPI 72890</v>
      </c>
      <c r="B10137" s="367" t="s">
        <v>8324</v>
      </c>
      <c r="C10137" s="367" t="s">
        <v>32797</v>
      </c>
      <c r="D10137" s="368" t="s">
        <v>32798</v>
      </c>
      <c r="E10137" s="367" t="s">
        <v>8879</v>
      </c>
      <c r="F10137" s="367" t="s">
        <v>29098</v>
      </c>
      <c r="G10137" s="367" t="s">
        <v>24768</v>
      </c>
    </row>
    <row r="10138" spans="1:7" ht="22.5">
      <c r="A10138" s="366" t="str">
        <f t="shared" si="158"/>
        <v>SINAPI 72891</v>
      </c>
      <c r="B10138" s="367" t="s">
        <v>8324</v>
      </c>
      <c r="C10138" s="367" t="s">
        <v>32799</v>
      </c>
      <c r="D10138" s="368" t="s">
        <v>32800</v>
      </c>
      <c r="E10138" s="367" t="s">
        <v>8879</v>
      </c>
      <c r="F10138" s="367" t="s">
        <v>16246</v>
      </c>
      <c r="G10138" s="367" t="s">
        <v>28406</v>
      </c>
    </row>
    <row r="10139" spans="1:7" ht="22.5">
      <c r="A10139" s="366" t="str">
        <f t="shared" si="158"/>
        <v>SINAPI 72892</v>
      </c>
      <c r="B10139" s="367" t="s">
        <v>8324</v>
      </c>
      <c r="C10139" s="367" t="s">
        <v>32801</v>
      </c>
      <c r="D10139" s="368" t="s">
        <v>32802</v>
      </c>
      <c r="E10139" s="367" t="s">
        <v>8879</v>
      </c>
      <c r="F10139" s="367" t="s">
        <v>14593</v>
      </c>
      <c r="G10139" s="367" t="s">
        <v>32721</v>
      </c>
    </row>
    <row r="10140" spans="1:7" ht="22.5">
      <c r="A10140" s="366" t="str">
        <f t="shared" si="158"/>
        <v>SINAPI 72893</v>
      </c>
      <c r="B10140" s="367" t="s">
        <v>8324</v>
      </c>
      <c r="C10140" s="367" t="s">
        <v>32803</v>
      </c>
      <c r="D10140" s="368" t="s">
        <v>32804</v>
      </c>
      <c r="E10140" s="367" t="s">
        <v>8879</v>
      </c>
      <c r="F10140" s="367" t="s">
        <v>9592</v>
      </c>
      <c r="G10140" s="367" t="s">
        <v>9836</v>
      </c>
    </row>
    <row r="10141" spans="1:7" ht="22.5">
      <c r="A10141" s="366" t="str">
        <f t="shared" si="158"/>
        <v>SINAPI 72894</v>
      </c>
      <c r="B10141" s="367" t="s">
        <v>8324</v>
      </c>
      <c r="C10141" s="367" t="s">
        <v>32805</v>
      </c>
      <c r="D10141" s="368" t="s">
        <v>32806</v>
      </c>
      <c r="E10141" s="367" t="s">
        <v>8879</v>
      </c>
      <c r="F10141" s="367" t="s">
        <v>11734</v>
      </c>
      <c r="G10141" s="367" t="s">
        <v>10615</v>
      </c>
    </row>
    <row r="10142" spans="1:7" ht="22.5">
      <c r="A10142" s="366" t="str">
        <f t="shared" si="158"/>
        <v>SINAPI 72895</v>
      </c>
      <c r="B10142" s="367" t="s">
        <v>8324</v>
      </c>
      <c r="C10142" s="367" t="s">
        <v>32807</v>
      </c>
      <c r="D10142" s="368" t="s">
        <v>32808</v>
      </c>
      <c r="E10142" s="367" t="s">
        <v>8879</v>
      </c>
      <c r="F10142" s="367" t="s">
        <v>32809</v>
      </c>
      <c r="G10142" s="367" t="s">
        <v>29636</v>
      </c>
    </row>
    <row r="10143" spans="1:7">
      <c r="A10143" s="366" t="str">
        <f t="shared" si="158"/>
        <v>SINAPI 72897</v>
      </c>
      <c r="B10143" s="367" t="s">
        <v>8324</v>
      </c>
      <c r="C10143" s="367" t="s">
        <v>32810</v>
      </c>
      <c r="D10143" s="368" t="s">
        <v>32811</v>
      </c>
      <c r="E10143" s="367" t="s">
        <v>8879</v>
      </c>
      <c r="F10143" s="367" t="s">
        <v>32812</v>
      </c>
      <c r="G10143" s="367" t="s">
        <v>27547</v>
      </c>
    </row>
    <row r="10144" spans="1:7">
      <c r="A10144" s="366" t="str">
        <f t="shared" si="158"/>
        <v>SINAPI 72898</v>
      </c>
      <c r="B10144" s="367" t="s">
        <v>8324</v>
      </c>
      <c r="C10144" s="367" t="s">
        <v>32813</v>
      </c>
      <c r="D10144" s="368" t="s">
        <v>32814</v>
      </c>
      <c r="E10144" s="367" t="s">
        <v>8879</v>
      </c>
      <c r="F10144" s="367" t="s">
        <v>11880</v>
      </c>
      <c r="G10144" s="367" t="s">
        <v>19494</v>
      </c>
    </row>
    <row r="10145" spans="1:7">
      <c r="A10145" s="366" t="str">
        <f t="shared" si="158"/>
        <v>SINAPI 72899</v>
      </c>
      <c r="B10145" s="367" t="s">
        <v>8324</v>
      </c>
      <c r="C10145" s="367" t="s">
        <v>32815</v>
      </c>
      <c r="D10145" s="368" t="s">
        <v>32816</v>
      </c>
      <c r="E10145" s="367" t="s">
        <v>8879</v>
      </c>
      <c r="F10145" s="367" t="s">
        <v>16153</v>
      </c>
      <c r="G10145" s="367" t="s">
        <v>18929</v>
      </c>
    </row>
    <row r="10146" spans="1:7">
      <c r="A10146" s="366" t="str">
        <f t="shared" si="158"/>
        <v>SINAPI 72900</v>
      </c>
      <c r="B10146" s="367" t="s">
        <v>8324</v>
      </c>
      <c r="C10146" s="367" t="s">
        <v>32817</v>
      </c>
      <c r="D10146" s="368" t="s">
        <v>32818</v>
      </c>
      <c r="E10146" s="367" t="s">
        <v>8879</v>
      </c>
      <c r="F10146" s="367" t="s">
        <v>8575</v>
      </c>
      <c r="G10146" s="367" t="s">
        <v>13411</v>
      </c>
    </row>
    <row r="10147" spans="1:7" ht="22.5">
      <c r="A10147" s="366" t="str">
        <f t="shared" si="158"/>
        <v>SINAPI 74010/1</v>
      </c>
      <c r="B10147" s="367" t="s">
        <v>8324</v>
      </c>
      <c r="C10147" s="367" t="s">
        <v>32819</v>
      </c>
      <c r="D10147" s="368" t="s">
        <v>32820</v>
      </c>
      <c r="E10147" s="367" t="s">
        <v>8879</v>
      </c>
      <c r="F10147" s="367" t="s">
        <v>9565</v>
      </c>
      <c r="G10147" s="367" t="s">
        <v>8592</v>
      </c>
    </row>
    <row r="10148" spans="1:7">
      <c r="A10148" s="366" t="str">
        <f t="shared" si="158"/>
        <v>SINAPI 83356</v>
      </c>
      <c r="B10148" s="367" t="s">
        <v>8324</v>
      </c>
      <c r="C10148" s="367" t="s">
        <v>32821</v>
      </c>
      <c r="D10148" s="368" t="s">
        <v>32822</v>
      </c>
      <c r="E10148" s="367" t="s">
        <v>32793</v>
      </c>
      <c r="F10148" s="367" t="s">
        <v>12631</v>
      </c>
      <c r="G10148" s="367" t="s">
        <v>8598</v>
      </c>
    </row>
    <row r="10149" spans="1:7">
      <c r="A10149" s="366" t="str">
        <f t="shared" si="158"/>
        <v>SINAPI 83358</v>
      </c>
      <c r="B10149" s="367" t="s">
        <v>8324</v>
      </c>
      <c r="C10149" s="367" t="s">
        <v>32823</v>
      </c>
      <c r="D10149" s="368" t="s">
        <v>32824</v>
      </c>
      <c r="E10149" s="367" t="s">
        <v>32793</v>
      </c>
      <c r="F10149" s="367" t="s">
        <v>8596</v>
      </c>
      <c r="G10149" s="367" t="s">
        <v>9946</v>
      </c>
    </row>
    <row r="10150" spans="1:7">
      <c r="A10150" s="366" t="str">
        <f t="shared" si="158"/>
        <v>SINAPI 95303</v>
      </c>
      <c r="B10150" s="367" t="s">
        <v>8324</v>
      </c>
      <c r="C10150" s="367" t="s">
        <v>32825</v>
      </c>
      <c r="D10150" s="368" t="s">
        <v>32826</v>
      </c>
      <c r="E10150" s="367" t="s">
        <v>32793</v>
      </c>
      <c r="F10150" s="367" t="s">
        <v>16710</v>
      </c>
      <c r="G10150" s="367" t="s">
        <v>11392</v>
      </c>
    </row>
    <row r="10151" spans="1:7" ht="22.5">
      <c r="A10151" s="366" t="str">
        <f t="shared" si="158"/>
        <v>SINAPI 97912</v>
      </c>
      <c r="B10151" s="367" t="s">
        <v>8324</v>
      </c>
      <c r="C10151" s="367" t="s">
        <v>32827</v>
      </c>
      <c r="D10151" s="368" t="s">
        <v>32828</v>
      </c>
      <c r="E10151" s="367" t="s">
        <v>32793</v>
      </c>
      <c r="F10151" s="367" t="s">
        <v>9632</v>
      </c>
      <c r="G10151" s="367" t="s">
        <v>9650</v>
      </c>
    </row>
    <row r="10152" spans="1:7" ht="22.5">
      <c r="A10152" s="366" t="str">
        <f t="shared" si="158"/>
        <v>SINAPI 97913</v>
      </c>
      <c r="B10152" s="367" t="s">
        <v>8324</v>
      </c>
      <c r="C10152" s="367" t="s">
        <v>32829</v>
      </c>
      <c r="D10152" s="368" t="s">
        <v>32830</v>
      </c>
      <c r="E10152" s="367" t="s">
        <v>32793</v>
      </c>
      <c r="F10152" s="367" t="s">
        <v>11577</v>
      </c>
      <c r="G10152" s="367" t="s">
        <v>8594</v>
      </c>
    </row>
    <row r="10153" spans="1:7" ht="22.5">
      <c r="A10153" s="366" t="str">
        <f t="shared" si="158"/>
        <v>SINAPI 97914</v>
      </c>
      <c r="B10153" s="367" t="s">
        <v>8324</v>
      </c>
      <c r="C10153" s="367" t="s">
        <v>32831</v>
      </c>
      <c r="D10153" s="368" t="s">
        <v>32832</v>
      </c>
      <c r="E10153" s="367" t="s">
        <v>32793</v>
      </c>
      <c r="F10153" s="367" t="s">
        <v>10926</v>
      </c>
      <c r="G10153" s="367" t="s">
        <v>20607</v>
      </c>
    </row>
    <row r="10154" spans="1:7" ht="22.5">
      <c r="A10154" s="366" t="str">
        <f t="shared" si="158"/>
        <v>SINAPI 97915</v>
      </c>
      <c r="B10154" s="367" t="s">
        <v>8324</v>
      </c>
      <c r="C10154" s="367" t="s">
        <v>32833</v>
      </c>
      <c r="D10154" s="368" t="s">
        <v>32834</v>
      </c>
      <c r="E10154" s="367" t="s">
        <v>32793</v>
      </c>
      <c r="F10154" s="367" t="s">
        <v>8604</v>
      </c>
      <c r="G10154" s="367" t="s">
        <v>16710</v>
      </c>
    </row>
    <row r="10155" spans="1:7" ht="22.5">
      <c r="A10155" s="366" t="str">
        <f t="shared" si="158"/>
        <v>SINAPI 97916</v>
      </c>
      <c r="B10155" s="367" t="s">
        <v>8324</v>
      </c>
      <c r="C10155" s="367" t="s">
        <v>32835</v>
      </c>
      <c r="D10155" s="368" t="s">
        <v>32836</v>
      </c>
      <c r="E10155" s="367" t="s">
        <v>32770</v>
      </c>
      <c r="F10155" s="367" t="s">
        <v>8433</v>
      </c>
      <c r="G10155" s="367" t="s">
        <v>12668</v>
      </c>
    </row>
    <row r="10156" spans="1:7" ht="22.5">
      <c r="A10156" s="366" t="str">
        <f t="shared" si="158"/>
        <v>SINAPI 97917</v>
      </c>
      <c r="B10156" s="367" t="s">
        <v>8324</v>
      </c>
      <c r="C10156" s="367" t="s">
        <v>32837</v>
      </c>
      <c r="D10156" s="368" t="s">
        <v>32838</v>
      </c>
      <c r="E10156" s="367" t="s">
        <v>32770</v>
      </c>
      <c r="F10156" s="367" t="s">
        <v>8604</v>
      </c>
      <c r="G10156" s="367" t="s">
        <v>16710</v>
      </c>
    </row>
    <row r="10157" spans="1:7" ht="22.5">
      <c r="A10157" s="366" t="str">
        <f t="shared" si="158"/>
        <v>SINAPI 97918</v>
      </c>
      <c r="B10157" s="367" t="s">
        <v>8324</v>
      </c>
      <c r="C10157" s="367" t="s">
        <v>32839</v>
      </c>
      <c r="D10157" s="368" t="s">
        <v>32840</v>
      </c>
      <c r="E10157" s="367" t="s">
        <v>32770</v>
      </c>
      <c r="F10157" s="367" t="s">
        <v>8441</v>
      </c>
      <c r="G10157" s="367" t="s">
        <v>8724</v>
      </c>
    </row>
    <row r="10158" spans="1:7" ht="22.5">
      <c r="A10158" s="366" t="str">
        <f t="shared" si="158"/>
        <v>SINAPI 97919</v>
      </c>
      <c r="B10158" s="367" t="s">
        <v>8324</v>
      </c>
      <c r="C10158" s="367" t="s">
        <v>32841</v>
      </c>
      <c r="D10158" s="368" t="s">
        <v>32842</v>
      </c>
      <c r="E10158" s="367" t="s">
        <v>32770</v>
      </c>
      <c r="F10158" s="367" t="s">
        <v>13992</v>
      </c>
      <c r="G10158" s="367" t="s">
        <v>8631</v>
      </c>
    </row>
    <row r="10159" spans="1:7" ht="22.5">
      <c r="A10159" s="366" t="str">
        <f t="shared" si="158"/>
        <v>SINAPI 94097</v>
      </c>
      <c r="B10159" s="367" t="s">
        <v>8324</v>
      </c>
      <c r="C10159" s="367" t="s">
        <v>32843</v>
      </c>
      <c r="D10159" s="368" t="s">
        <v>32844</v>
      </c>
      <c r="E10159" s="367" t="s">
        <v>8464</v>
      </c>
      <c r="F10159" s="367" t="s">
        <v>8860</v>
      </c>
      <c r="G10159" s="367" t="s">
        <v>27259</v>
      </c>
    </row>
    <row r="10160" spans="1:7" ht="22.5">
      <c r="A10160" s="366" t="str">
        <f t="shared" si="158"/>
        <v>SINAPI 94098</v>
      </c>
      <c r="B10160" s="367" t="s">
        <v>8324</v>
      </c>
      <c r="C10160" s="367" t="s">
        <v>32845</v>
      </c>
      <c r="D10160" s="368" t="s">
        <v>32846</v>
      </c>
      <c r="E10160" s="367" t="s">
        <v>8464</v>
      </c>
      <c r="F10160" s="367" t="s">
        <v>32847</v>
      </c>
      <c r="G10160" s="367" t="s">
        <v>28319</v>
      </c>
    </row>
    <row r="10161" spans="1:7" ht="22.5">
      <c r="A10161" s="366" t="str">
        <f t="shared" si="158"/>
        <v>SINAPI 94099</v>
      </c>
      <c r="B10161" s="367" t="s">
        <v>8324</v>
      </c>
      <c r="C10161" s="367" t="s">
        <v>32848</v>
      </c>
      <c r="D10161" s="368" t="s">
        <v>32849</v>
      </c>
      <c r="E10161" s="367" t="s">
        <v>8464</v>
      </c>
      <c r="F10161" s="367" t="s">
        <v>9920</v>
      </c>
      <c r="G10161" s="367" t="s">
        <v>10169</v>
      </c>
    </row>
    <row r="10162" spans="1:7" ht="22.5">
      <c r="A10162" s="366" t="str">
        <f t="shared" si="158"/>
        <v>SINAPI 94100</v>
      </c>
      <c r="B10162" s="367" t="s">
        <v>8324</v>
      </c>
      <c r="C10162" s="367" t="s">
        <v>32850</v>
      </c>
      <c r="D10162" s="368" t="s">
        <v>32851</v>
      </c>
      <c r="E10162" s="367" t="s">
        <v>8464</v>
      </c>
      <c r="F10162" s="367" t="s">
        <v>12210</v>
      </c>
      <c r="G10162" s="367" t="s">
        <v>28351</v>
      </c>
    </row>
    <row r="10163" spans="1:7" ht="22.5">
      <c r="A10163" s="366" t="str">
        <f t="shared" si="158"/>
        <v>SINAPI 94102</v>
      </c>
      <c r="B10163" s="367" t="s">
        <v>8324</v>
      </c>
      <c r="C10163" s="367" t="s">
        <v>32852</v>
      </c>
      <c r="D10163" s="368" t="s">
        <v>32853</v>
      </c>
      <c r="E10163" s="367" t="s">
        <v>8879</v>
      </c>
      <c r="F10163" s="367" t="s">
        <v>32854</v>
      </c>
      <c r="G10163" s="367" t="s">
        <v>32855</v>
      </c>
    </row>
    <row r="10164" spans="1:7" ht="22.5">
      <c r="A10164" s="366" t="str">
        <f t="shared" si="158"/>
        <v>SINAPI 94103</v>
      </c>
      <c r="B10164" s="367" t="s">
        <v>8324</v>
      </c>
      <c r="C10164" s="367" t="s">
        <v>32856</v>
      </c>
      <c r="D10164" s="368" t="s">
        <v>32857</v>
      </c>
      <c r="E10164" s="367" t="s">
        <v>8879</v>
      </c>
      <c r="F10164" s="367" t="s">
        <v>32858</v>
      </c>
      <c r="G10164" s="367" t="s">
        <v>32859</v>
      </c>
    </row>
    <row r="10165" spans="1:7" ht="22.5">
      <c r="A10165" s="366" t="str">
        <f t="shared" si="158"/>
        <v>SINAPI 94104</v>
      </c>
      <c r="B10165" s="367" t="s">
        <v>8324</v>
      </c>
      <c r="C10165" s="367" t="s">
        <v>32860</v>
      </c>
      <c r="D10165" s="368" t="s">
        <v>32861</v>
      </c>
      <c r="E10165" s="367" t="s">
        <v>8879</v>
      </c>
      <c r="F10165" s="367" t="s">
        <v>32862</v>
      </c>
      <c r="G10165" s="367" t="s">
        <v>32863</v>
      </c>
    </row>
    <row r="10166" spans="1:7" ht="22.5">
      <c r="A10166" s="366" t="str">
        <f t="shared" si="158"/>
        <v>SINAPI 94105</v>
      </c>
      <c r="B10166" s="367" t="s">
        <v>8324</v>
      </c>
      <c r="C10166" s="367" t="s">
        <v>32864</v>
      </c>
      <c r="D10166" s="368" t="s">
        <v>32865</v>
      </c>
      <c r="E10166" s="367" t="s">
        <v>8879</v>
      </c>
      <c r="F10166" s="367" t="s">
        <v>32866</v>
      </c>
      <c r="G10166" s="367" t="s">
        <v>32867</v>
      </c>
    </row>
    <row r="10167" spans="1:7" ht="22.5">
      <c r="A10167" s="366" t="str">
        <f t="shared" si="158"/>
        <v>SINAPI 94106</v>
      </c>
      <c r="B10167" s="367" t="s">
        <v>8324</v>
      </c>
      <c r="C10167" s="367" t="s">
        <v>32868</v>
      </c>
      <c r="D10167" s="368" t="s">
        <v>32869</v>
      </c>
      <c r="E10167" s="367" t="s">
        <v>8879</v>
      </c>
      <c r="F10167" s="367" t="s">
        <v>32870</v>
      </c>
      <c r="G10167" s="367" t="s">
        <v>24555</v>
      </c>
    </row>
    <row r="10168" spans="1:7" ht="22.5">
      <c r="A10168" s="366" t="str">
        <f t="shared" si="158"/>
        <v>SINAPI 94107</v>
      </c>
      <c r="B10168" s="367" t="s">
        <v>8324</v>
      </c>
      <c r="C10168" s="367" t="s">
        <v>32871</v>
      </c>
      <c r="D10168" s="368" t="s">
        <v>32872</v>
      </c>
      <c r="E10168" s="367" t="s">
        <v>8879</v>
      </c>
      <c r="F10168" s="367" t="s">
        <v>32873</v>
      </c>
      <c r="G10168" s="367" t="s">
        <v>32874</v>
      </c>
    </row>
    <row r="10169" spans="1:7" ht="22.5">
      <c r="A10169" s="366" t="str">
        <f t="shared" si="158"/>
        <v>SINAPI 94108</v>
      </c>
      <c r="B10169" s="367" t="s">
        <v>8324</v>
      </c>
      <c r="C10169" s="367" t="s">
        <v>32875</v>
      </c>
      <c r="D10169" s="368" t="s">
        <v>32876</v>
      </c>
      <c r="E10169" s="367" t="s">
        <v>8879</v>
      </c>
      <c r="F10169" s="367" t="s">
        <v>24527</v>
      </c>
      <c r="G10169" s="367" t="s">
        <v>32877</v>
      </c>
    </row>
    <row r="10170" spans="1:7" ht="22.5">
      <c r="A10170" s="366" t="str">
        <f t="shared" si="158"/>
        <v>SINAPI 94110</v>
      </c>
      <c r="B10170" s="367" t="s">
        <v>8324</v>
      </c>
      <c r="C10170" s="367" t="s">
        <v>32878</v>
      </c>
      <c r="D10170" s="368" t="s">
        <v>32879</v>
      </c>
      <c r="E10170" s="367" t="s">
        <v>8879</v>
      </c>
      <c r="F10170" s="367" t="s">
        <v>32880</v>
      </c>
      <c r="G10170" s="367" t="s">
        <v>32881</v>
      </c>
    </row>
    <row r="10171" spans="1:7" ht="22.5">
      <c r="A10171" s="366" t="str">
        <f t="shared" si="158"/>
        <v>SINAPI 94111</v>
      </c>
      <c r="B10171" s="367" t="s">
        <v>8324</v>
      </c>
      <c r="C10171" s="367" t="s">
        <v>32882</v>
      </c>
      <c r="D10171" s="368" t="s">
        <v>32883</v>
      </c>
      <c r="E10171" s="367" t="s">
        <v>8879</v>
      </c>
      <c r="F10171" s="367" t="s">
        <v>32884</v>
      </c>
      <c r="G10171" s="367" t="s">
        <v>32885</v>
      </c>
    </row>
    <row r="10172" spans="1:7" ht="22.5">
      <c r="A10172" s="366" t="str">
        <f t="shared" si="158"/>
        <v>SINAPI 94112</v>
      </c>
      <c r="B10172" s="367" t="s">
        <v>8324</v>
      </c>
      <c r="C10172" s="367" t="s">
        <v>32886</v>
      </c>
      <c r="D10172" s="368" t="s">
        <v>32887</v>
      </c>
      <c r="E10172" s="367" t="s">
        <v>8879</v>
      </c>
      <c r="F10172" s="367" t="s">
        <v>32888</v>
      </c>
      <c r="G10172" s="367" t="s">
        <v>32889</v>
      </c>
    </row>
    <row r="10173" spans="1:7" ht="22.5">
      <c r="A10173" s="366" t="str">
        <f t="shared" si="158"/>
        <v>SINAPI 94113</v>
      </c>
      <c r="B10173" s="367" t="s">
        <v>8324</v>
      </c>
      <c r="C10173" s="367" t="s">
        <v>32890</v>
      </c>
      <c r="D10173" s="368" t="s">
        <v>32891</v>
      </c>
      <c r="E10173" s="367" t="s">
        <v>8879</v>
      </c>
      <c r="F10173" s="367" t="s">
        <v>32892</v>
      </c>
      <c r="G10173" s="367" t="s">
        <v>32893</v>
      </c>
    </row>
    <row r="10174" spans="1:7" ht="22.5">
      <c r="A10174" s="366" t="str">
        <f t="shared" si="158"/>
        <v>SINAPI 94114</v>
      </c>
      <c r="B10174" s="367" t="s">
        <v>8324</v>
      </c>
      <c r="C10174" s="367" t="s">
        <v>32894</v>
      </c>
      <c r="D10174" s="368" t="s">
        <v>32895</v>
      </c>
      <c r="E10174" s="367" t="s">
        <v>8879</v>
      </c>
      <c r="F10174" s="367" t="s">
        <v>11114</v>
      </c>
      <c r="G10174" s="367" t="s">
        <v>32896</v>
      </c>
    </row>
    <row r="10175" spans="1:7" ht="22.5">
      <c r="A10175" s="366" t="str">
        <f t="shared" si="158"/>
        <v>SINAPI 94115</v>
      </c>
      <c r="B10175" s="367" t="s">
        <v>8324</v>
      </c>
      <c r="C10175" s="367" t="s">
        <v>32897</v>
      </c>
      <c r="D10175" s="368" t="s">
        <v>32898</v>
      </c>
      <c r="E10175" s="367" t="s">
        <v>8879</v>
      </c>
      <c r="F10175" s="367" t="s">
        <v>32899</v>
      </c>
      <c r="G10175" s="367" t="s">
        <v>32900</v>
      </c>
    </row>
    <row r="10176" spans="1:7" ht="22.5">
      <c r="A10176" s="366" t="str">
        <f t="shared" si="158"/>
        <v>SINAPI 94116</v>
      </c>
      <c r="B10176" s="367" t="s">
        <v>8324</v>
      </c>
      <c r="C10176" s="367" t="s">
        <v>32901</v>
      </c>
      <c r="D10176" s="368" t="s">
        <v>32902</v>
      </c>
      <c r="E10176" s="367" t="s">
        <v>8879</v>
      </c>
      <c r="F10176" s="367" t="s">
        <v>32903</v>
      </c>
      <c r="G10176" s="367" t="s">
        <v>32904</v>
      </c>
    </row>
    <row r="10177" spans="1:7" ht="22.5">
      <c r="A10177" s="366" t="str">
        <f t="shared" si="158"/>
        <v>SINAPI 94117</v>
      </c>
      <c r="B10177" s="367" t="s">
        <v>8324</v>
      </c>
      <c r="C10177" s="367" t="s">
        <v>32905</v>
      </c>
      <c r="D10177" s="368" t="s">
        <v>32906</v>
      </c>
      <c r="E10177" s="367" t="s">
        <v>8879</v>
      </c>
      <c r="F10177" s="367" t="s">
        <v>32907</v>
      </c>
      <c r="G10177" s="367" t="s">
        <v>32908</v>
      </c>
    </row>
    <row r="10178" spans="1:7" ht="22.5">
      <c r="A10178" s="366" t="str">
        <f t="shared" si="158"/>
        <v>SINAPI 94118</v>
      </c>
      <c r="B10178" s="367" t="s">
        <v>8324</v>
      </c>
      <c r="C10178" s="367" t="s">
        <v>32909</v>
      </c>
      <c r="D10178" s="368" t="s">
        <v>32910</v>
      </c>
      <c r="E10178" s="367" t="s">
        <v>8879</v>
      </c>
      <c r="F10178" s="367" t="s">
        <v>32911</v>
      </c>
      <c r="G10178" s="367" t="s">
        <v>32912</v>
      </c>
    </row>
    <row r="10179" spans="1:7">
      <c r="A10179" s="366" t="str">
        <f t="shared" si="158"/>
        <v>SINAPI 95606</v>
      </c>
      <c r="B10179" s="367" t="s">
        <v>8324</v>
      </c>
      <c r="C10179" s="367" t="s">
        <v>32913</v>
      </c>
      <c r="D10179" s="368" t="s">
        <v>32914</v>
      </c>
      <c r="E10179" s="367" t="s">
        <v>8879</v>
      </c>
      <c r="F10179" s="367" t="s">
        <v>8737</v>
      </c>
      <c r="G10179" s="367" t="s">
        <v>9012</v>
      </c>
    </row>
    <row r="10180" spans="1:7" ht="22.5">
      <c r="A10180" s="366" t="str">
        <f t="shared" si="158"/>
        <v>SINAPI 72131</v>
      </c>
      <c r="B10180" s="367" t="s">
        <v>8324</v>
      </c>
      <c r="C10180" s="367" t="s">
        <v>32915</v>
      </c>
      <c r="D10180" s="368" t="s">
        <v>32916</v>
      </c>
      <c r="E10180" s="367" t="s">
        <v>8464</v>
      </c>
      <c r="F10180" s="367" t="s">
        <v>32917</v>
      </c>
      <c r="G10180" s="367" t="s">
        <v>32918</v>
      </c>
    </row>
    <row r="10181" spans="1:7" ht="22.5">
      <c r="A10181" s="366" t="str">
        <f t="shared" si="158"/>
        <v>SINAPI 72132</v>
      </c>
      <c r="B10181" s="367" t="s">
        <v>8324</v>
      </c>
      <c r="C10181" s="367" t="s">
        <v>32919</v>
      </c>
      <c r="D10181" s="368" t="s">
        <v>32920</v>
      </c>
      <c r="E10181" s="367" t="s">
        <v>8464</v>
      </c>
      <c r="F10181" s="367" t="s">
        <v>32921</v>
      </c>
      <c r="G10181" s="367" t="s">
        <v>30574</v>
      </c>
    </row>
    <row r="10182" spans="1:7" ht="22.5">
      <c r="A10182" s="366" t="str">
        <f t="shared" si="158"/>
        <v>SINAPI 72133</v>
      </c>
      <c r="B10182" s="367" t="s">
        <v>8324</v>
      </c>
      <c r="C10182" s="367" t="s">
        <v>32922</v>
      </c>
      <c r="D10182" s="368" t="s">
        <v>32923</v>
      </c>
      <c r="E10182" s="367" t="s">
        <v>8464</v>
      </c>
      <c r="F10182" s="367" t="s">
        <v>32924</v>
      </c>
      <c r="G10182" s="367" t="s">
        <v>32925</v>
      </c>
    </row>
    <row r="10183" spans="1:7" ht="33.75">
      <c r="A10183" s="366" t="str">
        <f t="shared" ref="A10183:A10246" si="159">CONCATENAR</f>
        <v>SINAPI 87471</v>
      </c>
      <c r="B10183" s="367" t="s">
        <v>8324</v>
      </c>
      <c r="C10183" s="367" t="s">
        <v>32926</v>
      </c>
      <c r="D10183" s="368" t="s">
        <v>32927</v>
      </c>
      <c r="E10183" s="367" t="s">
        <v>8464</v>
      </c>
      <c r="F10183" s="367" t="s">
        <v>21273</v>
      </c>
      <c r="G10183" s="367" t="s">
        <v>22732</v>
      </c>
    </row>
    <row r="10184" spans="1:7" ht="33.75">
      <c r="A10184" s="366" t="str">
        <f t="shared" si="159"/>
        <v>SINAPI 87472</v>
      </c>
      <c r="B10184" s="367" t="s">
        <v>8324</v>
      </c>
      <c r="C10184" s="367" t="s">
        <v>32928</v>
      </c>
      <c r="D10184" s="368" t="s">
        <v>32929</v>
      </c>
      <c r="E10184" s="367" t="s">
        <v>8464</v>
      </c>
      <c r="F10184" s="367" t="s">
        <v>27727</v>
      </c>
      <c r="G10184" s="367" t="s">
        <v>32930</v>
      </c>
    </row>
    <row r="10185" spans="1:7" ht="33.75">
      <c r="A10185" s="366" t="str">
        <f t="shared" si="159"/>
        <v>SINAPI 87473</v>
      </c>
      <c r="B10185" s="367" t="s">
        <v>8324</v>
      </c>
      <c r="C10185" s="367" t="s">
        <v>32931</v>
      </c>
      <c r="D10185" s="368" t="s">
        <v>32932</v>
      </c>
      <c r="E10185" s="367" t="s">
        <v>8464</v>
      </c>
      <c r="F10185" s="367" t="s">
        <v>32933</v>
      </c>
      <c r="G10185" s="367" t="s">
        <v>32934</v>
      </c>
    </row>
    <row r="10186" spans="1:7" ht="33.75">
      <c r="A10186" s="366" t="str">
        <f t="shared" si="159"/>
        <v>SINAPI 87474</v>
      </c>
      <c r="B10186" s="367" t="s">
        <v>8324</v>
      </c>
      <c r="C10186" s="367" t="s">
        <v>32935</v>
      </c>
      <c r="D10186" s="368" t="s">
        <v>32936</v>
      </c>
      <c r="E10186" s="367" t="s">
        <v>8464</v>
      </c>
      <c r="F10186" s="367" t="s">
        <v>31942</v>
      </c>
      <c r="G10186" s="367" t="s">
        <v>32937</v>
      </c>
    </row>
    <row r="10187" spans="1:7" ht="33.75">
      <c r="A10187" s="366" t="str">
        <f t="shared" si="159"/>
        <v>SINAPI 87475</v>
      </c>
      <c r="B10187" s="367" t="s">
        <v>8324</v>
      </c>
      <c r="C10187" s="367" t="s">
        <v>32938</v>
      </c>
      <c r="D10187" s="368" t="s">
        <v>32939</v>
      </c>
      <c r="E10187" s="367" t="s">
        <v>8464</v>
      </c>
      <c r="F10187" s="367" t="s">
        <v>32940</v>
      </c>
      <c r="G10187" s="367" t="s">
        <v>32941</v>
      </c>
    </row>
    <row r="10188" spans="1:7" ht="33.75">
      <c r="A10188" s="366" t="str">
        <f t="shared" si="159"/>
        <v>SINAPI 87476</v>
      </c>
      <c r="B10188" s="367" t="s">
        <v>8324</v>
      </c>
      <c r="C10188" s="367" t="s">
        <v>32942</v>
      </c>
      <c r="D10188" s="368" t="s">
        <v>32943</v>
      </c>
      <c r="E10188" s="367" t="s">
        <v>8464</v>
      </c>
      <c r="F10188" s="367" t="s">
        <v>32944</v>
      </c>
      <c r="G10188" s="367" t="s">
        <v>32945</v>
      </c>
    </row>
    <row r="10189" spans="1:7" ht="33.75">
      <c r="A10189" s="366" t="str">
        <f t="shared" si="159"/>
        <v>SINAPI 87477</v>
      </c>
      <c r="B10189" s="367" t="s">
        <v>8324</v>
      </c>
      <c r="C10189" s="367" t="s">
        <v>32946</v>
      </c>
      <c r="D10189" s="368" t="s">
        <v>32947</v>
      </c>
      <c r="E10189" s="367" t="s">
        <v>8464</v>
      </c>
      <c r="F10189" s="367" t="s">
        <v>32948</v>
      </c>
      <c r="G10189" s="367" t="s">
        <v>16496</v>
      </c>
    </row>
    <row r="10190" spans="1:7" ht="33.75">
      <c r="A10190" s="366" t="str">
        <f t="shared" si="159"/>
        <v>SINAPI 87478</v>
      </c>
      <c r="B10190" s="367" t="s">
        <v>8324</v>
      </c>
      <c r="C10190" s="367" t="s">
        <v>32949</v>
      </c>
      <c r="D10190" s="368" t="s">
        <v>32950</v>
      </c>
      <c r="E10190" s="367" t="s">
        <v>8464</v>
      </c>
      <c r="F10190" s="367" t="s">
        <v>32951</v>
      </c>
      <c r="G10190" s="367" t="s">
        <v>32952</v>
      </c>
    </row>
    <row r="10191" spans="1:7" ht="33.75">
      <c r="A10191" s="366" t="str">
        <f t="shared" si="159"/>
        <v>SINAPI 87479</v>
      </c>
      <c r="B10191" s="367" t="s">
        <v>8324</v>
      </c>
      <c r="C10191" s="367" t="s">
        <v>32953</v>
      </c>
      <c r="D10191" s="368" t="s">
        <v>32954</v>
      </c>
      <c r="E10191" s="367" t="s">
        <v>8464</v>
      </c>
      <c r="F10191" s="367" t="s">
        <v>26365</v>
      </c>
      <c r="G10191" s="367" t="s">
        <v>32955</v>
      </c>
    </row>
    <row r="10192" spans="1:7" ht="33.75">
      <c r="A10192" s="366" t="str">
        <f t="shared" si="159"/>
        <v>SINAPI 87480</v>
      </c>
      <c r="B10192" s="367" t="s">
        <v>8324</v>
      </c>
      <c r="C10192" s="367" t="s">
        <v>32956</v>
      </c>
      <c r="D10192" s="368" t="s">
        <v>32957</v>
      </c>
      <c r="E10192" s="367" t="s">
        <v>8464</v>
      </c>
      <c r="F10192" s="367" t="s">
        <v>26599</v>
      </c>
      <c r="G10192" s="367" t="s">
        <v>12714</v>
      </c>
    </row>
    <row r="10193" spans="1:7" ht="33.75">
      <c r="A10193" s="366" t="str">
        <f t="shared" si="159"/>
        <v>SINAPI 87481</v>
      </c>
      <c r="B10193" s="367" t="s">
        <v>8324</v>
      </c>
      <c r="C10193" s="367" t="s">
        <v>32958</v>
      </c>
      <c r="D10193" s="368" t="s">
        <v>32959</v>
      </c>
      <c r="E10193" s="367" t="s">
        <v>8464</v>
      </c>
      <c r="F10193" s="367" t="s">
        <v>26520</v>
      </c>
      <c r="G10193" s="367" t="s">
        <v>27139</v>
      </c>
    </row>
    <row r="10194" spans="1:7" ht="33.75">
      <c r="A10194" s="366" t="str">
        <f t="shared" si="159"/>
        <v>SINAPI 87482</v>
      </c>
      <c r="B10194" s="367" t="s">
        <v>8324</v>
      </c>
      <c r="C10194" s="367" t="s">
        <v>32960</v>
      </c>
      <c r="D10194" s="368" t="s">
        <v>32961</v>
      </c>
      <c r="E10194" s="367" t="s">
        <v>8464</v>
      </c>
      <c r="F10194" s="367" t="s">
        <v>31945</v>
      </c>
      <c r="G10194" s="367" t="s">
        <v>32962</v>
      </c>
    </row>
    <row r="10195" spans="1:7" ht="33.75">
      <c r="A10195" s="366" t="str">
        <f t="shared" si="159"/>
        <v>SINAPI 87483</v>
      </c>
      <c r="B10195" s="367" t="s">
        <v>8324</v>
      </c>
      <c r="C10195" s="367" t="s">
        <v>32963</v>
      </c>
      <c r="D10195" s="368" t="s">
        <v>32964</v>
      </c>
      <c r="E10195" s="367" t="s">
        <v>8464</v>
      </c>
      <c r="F10195" s="367" t="s">
        <v>32965</v>
      </c>
      <c r="G10195" s="367" t="s">
        <v>32966</v>
      </c>
    </row>
    <row r="10196" spans="1:7" ht="33.75">
      <c r="A10196" s="366" t="str">
        <f t="shared" si="159"/>
        <v>SINAPI 87484</v>
      </c>
      <c r="B10196" s="367" t="s">
        <v>8324</v>
      </c>
      <c r="C10196" s="367" t="s">
        <v>32967</v>
      </c>
      <c r="D10196" s="368" t="s">
        <v>32968</v>
      </c>
      <c r="E10196" s="367" t="s">
        <v>8464</v>
      </c>
      <c r="F10196" s="367" t="s">
        <v>32969</v>
      </c>
      <c r="G10196" s="367" t="s">
        <v>32970</v>
      </c>
    </row>
    <row r="10197" spans="1:7" ht="33.75">
      <c r="A10197" s="366" t="str">
        <f t="shared" si="159"/>
        <v>SINAPI 87485</v>
      </c>
      <c r="B10197" s="367" t="s">
        <v>8324</v>
      </c>
      <c r="C10197" s="367" t="s">
        <v>32971</v>
      </c>
      <c r="D10197" s="368" t="s">
        <v>32972</v>
      </c>
      <c r="E10197" s="367" t="s">
        <v>8464</v>
      </c>
      <c r="F10197" s="367" t="s">
        <v>17145</v>
      </c>
      <c r="G10197" s="367" t="s">
        <v>32973</v>
      </c>
    </row>
    <row r="10198" spans="1:7" ht="33.75">
      <c r="A10198" s="366" t="str">
        <f t="shared" si="159"/>
        <v>SINAPI 87487</v>
      </c>
      <c r="B10198" s="367" t="s">
        <v>8324</v>
      </c>
      <c r="C10198" s="367" t="s">
        <v>32974</v>
      </c>
      <c r="D10198" s="368" t="s">
        <v>32975</v>
      </c>
      <c r="E10198" s="367" t="s">
        <v>8464</v>
      </c>
      <c r="F10198" s="367" t="s">
        <v>32976</v>
      </c>
      <c r="G10198" s="367" t="s">
        <v>32977</v>
      </c>
    </row>
    <row r="10199" spans="1:7" ht="33.75">
      <c r="A10199" s="366" t="str">
        <f t="shared" si="159"/>
        <v>SINAPI 87488</v>
      </c>
      <c r="B10199" s="367" t="s">
        <v>8324</v>
      </c>
      <c r="C10199" s="367" t="s">
        <v>32978</v>
      </c>
      <c r="D10199" s="368" t="s">
        <v>32979</v>
      </c>
      <c r="E10199" s="367" t="s">
        <v>8464</v>
      </c>
      <c r="F10199" s="367" t="s">
        <v>32980</v>
      </c>
      <c r="G10199" s="367" t="s">
        <v>32981</v>
      </c>
    </row>
    <row r="10200" spans="1:7" ht="33.75">
      <c r="A10200" s="366" t="str">
        <f t="shared" si="159"/>
        <v>SINAPI 87489</v>
      </c>
      <c r="B10200" s="367" t="s">
        <v>8324</v>
      </c>
      <c r="C10200" s="367" t="s">
        <v>32982</v>
      </c>
      <c r="D10200" s="368" t="s">
        <v>32983</v>
      </c>
      <c r="E10200" s="367" t="s">
        <v>8464</v>
      </c>
      <c r="F10200" s="367" t="s">
        <v>32984</v>
      </c>
      <c r="G10200" s="367" t="s">
        <v>32985</v>
      </c>
    </row>
    <row r="10201" spans="1:7" ht="33.75">
      <c r="A10201" s="366" t="str">
        <f t="shared" si="159"/>
        <v>SINAPI 87490</v>
      </c>
      <c r="B10201" s="367" t="s">
        <v>8324</v>
      </c>
      <c r="C10201" s="367" t="s">
        <v>32986</v>
      </c>
      <c r="D10201" s="368" t="s">
        <v>32987</v>
      </c>
      <c r="E10201" s="367" t="s">
        <v>8464</v>
      </c>
      <c r="F10201" s="367" t="s">
        <v>28663</v>
      </c>
      <c r="G10201" s="367" t="s">
        <v>30602</v>
      </c>
    </row>
    <row r="10202" spans="1:7" ht="33.75">
      <c r="A10202" s="366" t="str">
        <f t="shared" si="159"/>
        <v>SINAPI 87491</v>
      </c>
      <c r="B10202" s="367" t="s">
        <v>8324</v>
      </c>
      <c r="C10202" s="367" t="s">
        <v>32988</v>
      </c>
      <c r="D10202" s="368" t="s">
        <v>32989</v>
      </c>
      <c r="E10202" s="367" t="s">
        <v>8464</v>
      </c>
      <c r="F10202" s="367" t="s">
        <v>32990</v>
      </c>
      <c r="G10202" s="367" t="s">
        <v>9901</v>
      </c>
    </row>
    <row r="10203" spans="1:7" ht="33.75">
      <c r="A10203" s="366" t="str">
        <f t="shared" si="159"/>
        <v>SINAPI 87492</v>
      </c>
      <c r="B10203" s="367" t="s">
        <v>8324</v>
      </c>
      <c r="C10203" s="367" t="s">
        <v>32991</v>
      </c>
      <c r="D10203" s="368" t="s">
        <v>32992</v>
      </c>
      <c r="E10203" s="367" t="s">
        <v>8464</v>
      </c>
      <c r="F10203" s="367" t="s">
        <v>30069</v>
      </c>
      <c r="G10203" s="367" t="s">
        <v>32993</v>
      </c>
    </row>
    <row r="10204" spans="1:7" ht="33.75">
      <c r="A10204" s="366" t="str">
        <f t="shared" si="159"/>
        <v>SINAPI 87493</v>
      </c>
      <c r="B10204" s="367" t="s">
        <v>8324</v>
      </c>
      <c r="C10204" s="367" t="s">
        <v>32994</v>
      </c>
      <c r="D10204" s="368" t="s">
        <v>32995</v>
      </c>
      <c r="E10204" s="367" t="s">
        <v>8464</v>
      </c>
      <c r="F10204" s="367" t="s">
        <v>32996</v>
      </c>
      <c r="G10204" s="367" t="s">
        <v>32997</v>
      </c>
    </row>
    <row r="10205" spans="1:7" ht="33.75">
      <c r="A10205" s="366" t="str">
        <f t="shared" si="159"/>
        <v>SINAPI 87494</v>
      </c>
      <c r="B10205" s="367" t="s">
        <v>8324</v>
      </c>
      <c r="C10205" s="367" t="s">
        <v>32998</v>
      </c>
      <c r="D10205" s="368" t="s">
        <v>32999</v>
      </c>
      <c r="E10205" s="367" t="s">
        <v>8464</v>
      </c>
      <c r="F10205" s="367" t="s">
        <v>33000</v>
      </c>
      <c r="G10205" s="367" t="s">
        <v>33001</v>
      </c>
    </row>
    <row r="10206" spans="1:7" ht="33.75">
      <c r="A10206" s="366" t="str">
        <f t="shared" si="159"/>
        <v>SINAPI 87495</v>
      </c>
      <c r="B10206" s="367" t="s">
        <v>8324</v>
      </c>
      <c r="C10206" s="367" t="s">
        <v>33002</v>
      </c>
      <c r="D10206" s="368" t="s">
        <v>33003</v>
      </c>
      <c r="E10206" s="367" t="s">
        <v>8464</v>
      </c>
      <c r="F10206" s="367" t="s">
        <v>24340</v>
      </c>
      <c r="G10206" s="367" t="s">
        <v>12340</v>
      </c>
    </row>
    <row r="10207" spans="1:7" ht="33.75">
      <c r="A10207" s="366" t="str">
        <f t="shared" si="159"/>
        <v>SINAPI 87496</v>
      </c>
      <c r="B10207" s="367" t="s">
        <v>8324</v>
      </c>
      <c r="C10207" s="367" t="s">
        <v>33004</v>
      </c>
      <c r="D10207" s="368" t="s">
        <v>33005</v>
      </c>
      <c r="E10207" s="367" t="s">
        <v>8464</v>
      </c>
      <c r="F10207" s="367" t="s">
        <v>33006</v>
      </c>
      <c r="G10207" s="367" t="s">
        <v>25421</v>
      </c>
    </row>
    <row r="10208" spans="1:7" ht="33.75">
      <c r="A10208" s="366" t="str">
        <f t="shared" si="159"/>
        <v>SINAPI 87497</v>
      </c>
      <c r="B10208" s="367" t="s">
        <v>8324</v>
      </c>
      <c r="C10208" s="367" t="s">
        <v>33007</v>
      </c>
      <c r="D10208" s="368" t="s">
        <v>33008</v>
      </c>
      <c r="E10208" s="367" t="s">
        <v>8464</v>
      </c>
      <c r="F10208" s="367" t="s">
        <v>33009</v>
      </c>
      <c r="G10208" s="367" t="s">
        <v>33010</v>
      </c>
    </row>
    <row r="10209" spans="1:7" ht="33.75">
      <c r="A10209" s="366" t="str">
        <f t="shared" si="159"/>
        <v>SINAPI 87498</v>
      </c>
      <c r="B10209" s="367" t="s">
        <v>8324</v>
      </c>
      <c r="C10209" s="367" t="s">
        <v>33011</v>
      </c>
      <c r="D10209" s="368" t="s">
        <v>33012</v>
      </c>
      <c r="E10209" s="367" t="s">
        <v>8464</v>
      </c>
      <c r="F10209" s="367" t="s">
        <v>27579</v>
      </c>
      <c r="G10209" s="367" t="s">
        <v>33013</v>
      </c>
    </row>
    <row r="10210" spans="1:7" ht="33.75">
      <c r="A10210" s="366" t="str">
        <f t="shared" si="159"/>
        <v>SINAPI 87499</v>
      </c>
      <c r="B10210" s="367" t="s">
        <v>8324</v>
      </c>
      <c r="C10210" s="367" t="s">
        <v>33014</v>
      </c>
      <c r="D10210" s="368" t="s">
        <v>33015</v>
      </c>
      <c r="E10210" s="367" t="s">
        <v>8464</v>
      </c>
      <c r="F10210" s="367" t="s">
        <v>20206</v>
      </c>
      <c r="G10210" s="367" t="s">
        <v>17470</v>
      </c>
    </row>
    <row r="10211" spans="1:7" ht="33.75">
      <c r="A10211" s="366" t="str">
        <f t="shared" si="159"/>
        <v>SINAPI 87500</v>
      </c>
      <c r="B10211" s="367" t="s">
        <v>8324</v>
      </c>
      <c r="C10211" s="367" t="s">
        <v>33016</v>
      </c>
      <c r="D10211" s="368" t="s">
        <v>33017</v>
      </c>
      <c r="E10211" s="367" t="s">
        <v>8464</v>
      </c>
      <c r="F10211" s="367" t="s">
        <v>14038</v>
      </c>
      <c r="G10211" s="367" t="s">
        <v>33018</v>
      </c>
    </row>
    <row r="10212" spans="1:7" ht="33.75">
      <c r="A10212" s="366" t="str">
        <f t="shared" si="159"/>
        <v>SINAPI 87501</v>
      </c>
      <c r="B10212" s="367" t="s">
        <v>8324</v>
      </c>
      <c r="C10212" s="367" t="s">
        <v>33019</v>
      </c>
      <c r="D10212" s="368" t="s">
        <v>33020</v>
      </c>
      <c r="E10212" s="367" t="s">
        <v>8464</v>
      </c>
      <c r="F10212" s="367" t="s">
        <v>33021</v>
      </c>
      <c r="G10212" s="367" t="s">
        <v>27350</v>
      </c>
    </row>
    <row r="10213" spans="1:7" ht="33.75">
      <c r="A10213" s="366" t="str">
        <f t="shared" si="159"/>
        <v>SINAPI 87502</v>
      </c>
      <c r="B10213" s="367" t="s">
        <v>8324</v>
      </c>
      <c r="C10213" s="367" t="s">
        <v>33022</v>
      </c>
      <c r="D10213" s="368" t="s">
        <v>33023</v>
      </c>
      <c r="E10213" s="367" t="s">
        <v>8464</v>
      </c>
      <c r="F10213" s="367" t="s">
        <v>18599</v>
      </c>
      <c r="G10213" s="367" t="s">
        <v>33024</v>
      </c>
    </row>
    <row r="10214" spans="1:7" ht="33.75">
      <c r="A10214" s="366" t="str">
        <f t="shared" si="159"/>
        <v>SINAPI 87503</v>
      </c>
      <c r="B10214" s="367" t="s">
        <v>8324</v>
      </c>
      <c r="C10214" s="367" t="s">
        <v>33025</v>
      </c>
      <c r="D10214" s="368" t="s">
        <v>33026</v>
      </c>
      <c r="E10214" s="367" t="s">
        <v>8464</v>
      </c>
      <c r="F10214" s="367" t="s">
        <v>10341</v>
      </c>
      <c r="G10214" s="367" t="s">
        <v>33027</v>
      </c>
    </row>
    <row r="10215" spans="1:7" ht="33.75">
      <c r="A10215" s="366" t="str">
        <f t="shared" si="159"/>
        <v>SINAPI 87504</v>
      </c>
      <c r="B10215" s="367" t="s">
        <v>8324</v>
      </c>
      <c r="C10215" s="367" t="s">
        <v>33028</v>
      </c>
      <c r="D10215" s="368" t="s">
        <v>33029</v>
      </c>
      <c r="E10215" s="367" t="s">
        <v>8464</v>
      </c>
      <c r="F10215" s="367" t="s">
        <v>33030</v>
      </c>
      <c r="G10215" s="367" t="s">
        <v>33031</v>
      </c>
    </row>
    <row r="10216" spans="1:7" ht="33.75">
      <c r="A10216" s="366" t="str">
        <f t="shared" si="159"/>
        <v>SINAPI 87505</v>
      </c>
      <c r="B10216" s="367" t="s">
        <v>8324</v>
      </c>
      <c r="C10216" s="367" t="s">
        <v>33032</v>
      </c>
      <c r="D10216" s="368" t="s">
        <v>33033</v>
      </c>
      <c r="E10216" s="367" t="s">
        <v>8464</v>
      </c>
      <c r="F10216" s="367" t="s">
        <v>33034</v>
      </c>
      <c r="G10216" s="367" t="s">
        <v>33035</v>
      </c>
    </row>
    <row r="10217" spans="1:7" ht="33.75">
      <c r="A10217" s="366" t="str">
        <f t="shared" si="159"/>
        <v>SINAPI 87506</v>
      </c>
      <c r="B10217" s="367" t="s">
        <v>8324</v>
      </c>
      <c r="C10217" s="367" t="s">
        <v>33036</v>
      </c>
      <c r="D10217" s="368" t="s">
        <v>33037</v>
      </c>
      <c r="E10217" s="367" t="s">
        <v>8464</v>
      </c>
      <c r="F10217" s="367" t="s">
        <v>21280</v>
      </c>
      <c r="G10217" s="367" t="s">
        <v>33038</v>
      </c>
    </row>
    <row r="10218" spans="1:7" ht="33.75">
      <c r="A10218" s="366" t="str">
        <f t="shared" si="159"/>
        <v>SINAPI 87507</v>
      </c>
      <c r="B10218" s="367" t="s">
        <v>8324</v>
      </c>
      <c r="C10218" s="367" t="s">
        <v>33039</v>
      </c>
      <c r="D10218" s="368" t="s">
        <v>33040</v>
      </c>
      <c r="E10218" s="367" t="s">
        <v>8464</v>
      </c>
      <c r="F10218" s="367" t="s">
        <v>33041</v>
      </c>
      <c r="G10218" s="367" t="s">
        <v>33042</v>
      </c>
    </row>
    <row r="10219" spans="1:7" ht="33.75">
      <c r="A10219" s="366" t="str">
        <f t="shared" si="159"/>
        <v>SINAPI 87508</v>
      </c>
      <c r="B10219" s="367" t="s">
        <v>8324</v>
      </c>
      <c r="C10219" s="367" t="s">
        <v>33043</v>
      </c>
      <c r="D10219" s="368" t="s">
        <v>33044</v>
      </c>
      <c r="E10219" s="367" t="s">
        <v>8464</v>
      </c>
      <c r="F10219" s="367" t="s">
        <v>33045</v>
      </c>
      <c r="G10219" s="367" t="s">
        <v>14517</v>
      </c>
    </row>
    <row r="10220" spans="1:7" ht="33.75">
      <c r="A10220" s="366" t="str">
        <f t="shared" si="159"/>
        <v>SINAPI 87509</v>
      </c>
      <c r="B10220" s="367" t="s">
        <v>8324</v>
      </c>
      <c r="C10220" s="367" t="s">
        <v>33046</v>
      </c>
      <c r="D10220" s="368" t="s">
        <v>33047</v>
      </c>
      <c r="E10220" s="367" t="s">
        <v>8464</v>
      </c>
      <c r="F10220" s="367" t="s">
        <v>33048</v>
      </c>
      <c r="G10220" s="367" t="s">
        <v>33049</v>
      </c>
    </row>
    <row r="10221" spans="1:7" ht="33.75">
      <c r="A10221" s="366" t="str">
        <f t="shared" si="159"/>
        <v>SINAPI 87510</v>
      </c>
      <c r="B10221" s="367" t="s">
        <v>8324</v>
      </c>
      <c r="C10221" s="367" t="s">
        <v>33050</v>
      </c>
      <c r="D10221" s="368" t="s">
        <v>33051</v>
      </c>
      <c r="E10221" s="367" t="s">
        <v>8464</v>
      </c>
      <c r="F10221" s="367" t="s">
        <v>33052</v>
      </c>
      <c r="G10221" s="367" t="s">
        <v>33053</v>
      </c>
    </row>
    <row r="10222" spans="1:7" ht="33.75">
      <c r="A10222" s="366" t="str">
        <f t="shared" si="159"/>
        <v>SINAPI 87511</v>
      </c>
      <c r="B10222" s="367" t="s">
        <v>8324</v>
      </c>
      <c r="C10222" s="367" t="s">
        <v>33054</v>
      </c>
      <c r="D10222" s="368" t="s">
        <v>33055</v>
      </c>
      <c r="E10222" s="367" t="s">
        <v>8464</v>
      </c>
      <c r="F10222" s="367" t="s">
        <v>33056</v>
      </c>
      <c r="G10222" s="367" t="s">
        <v>12162</v>
      </c>
    </row>
    <row r="10223" spans="1:7" ht="33.75">
      <c r="A10223" s="366" t="str">
        <f t="shared" si="159"/>
        <v>SINAPI 87512</v>
      </c>
      <c r="B10223" s="367" t="s">
        <v>8324</v>
      </c>
      <c r="C10223" s="367" t="s">
        <v>33057</v>
      </c>
      <c r="D10223" s="368" t="s">
        <v>33058</v>
      </c>
      <c r="E10223" s="367" t="s">
        <v>8464</v>
      </c>
      <c r="F10223" s="367" t="s">
        <v>33059</v>
      </c>
      <c r="G10223" s="367" t="s">
        <v>17277</v>
      </c>
    </row>
    <row r="10224" spans="1:7" ht="33.75">
      <c r="A10224" s="366" t="str">
        <f t="shared" si="159"/>
        <v>SINAPI 87513</v>
      </c>
      <c r="B10224" s="367" t="s">
        <v>8324</v>
      </c>
      <c r="C10224" s="367" t="s">
        <v>33060</v>
      </c>
      <c r="D10224" s="368" t="s">
        <v>33061</v>
      </c>
      <c r="E10224" s="367" t="s">
        <v>8464</v>
      </c>
      <c r="F10224" s="367" t="s">
        <v>28735</v>
      </c>
      <c r="G10224" s="367" t="s">
        <v>33062</v>
      </c>
    </row>
    <row r="10225" spans="1:7" ht="33.75">
      <c r="A10225" s="366" t="str">
        <f t="shared" si="159"/>
        <v>SINAPI 87514</v>
      </c>
      <c r="B10225" s="367" t="s">
        <v>8324</v>
      </c>
      <c r="C10225" s="367" t="s">
        <v>33063</v>
      </c>
      <c r="D10225" s="368" t="s">
        <v>33064</v>
      </c>
      <c r="E10225" s="367" t="s">
        <v>8464</v>
      </c>
      <c r="F10225" s="367" t="s">
        <v>33065</v>
      </c>
      <c r="G10225" s="367" t="s">
        <v>33066</v>
      </c>
    </row>
    <row r="10226" spans="1:7" ht="33.75">
      <c r="A10226" s="366" t="str">
        <f t="shared" si="159"/>
        <v>SINAPI 87515</v>
      </c>
      <c r="B10226" s="367" t="s">
        <v>8324</v>
      </c>
      <c r="C10226" s="367" t="s">
        <v>33067</v>
      </c>
      <c r="D10226" s="368" t="s">
        <v>33068</v>
      </c>
      <c r="E10226" s="367" t="s">
        <v>8464</v>
      </c>
      <c r="F10226" s="367" t="s">
        <v>33069</v>
      </c>
      <c r="G10226" s="367" t="s">
        <v>33070</v>
      </c>
    </row>
    <row r="10227" spans="1:7" ht="33.75">
      <c r="A10227" s="366" t="str">
        <f t="shared" si="159"/>
        <v>SINAPI 87516</v>
      </c>
      <c r="B10227" s="367" t="s">
        <v>8324</v>
      </c>
      <c r="C10227" s="367" t="s">
        <v>33071</v>
      </c>
      <c r="D10227" s="368" t="s">
        <v>33072</v>
      </c>
      <c r="E10227" s="367" t="s">
        <v>8464</v>
      </c>
      <c r="F10227" s="367" t="s">
        <v>33073</v>
      </c>
      <c r="G10227" s="367" t="s">
        <v>33074</v>
      </c>
    </row>
    <row r="10228" spans="1:7" ht="33.75">
      <c r="A10228" s="366" t="str">
        <f t="shared" si="159"/>
        <v>SINAPI 87517</v>
      </c>
      <c r="B10228" s="367" t="s">
        <v>8324</v>
      </c>
      <c r="C10228" s="367" t="s">
        <v>33075</v>
      </c>
      <c r="D10228" s="368" t="s">
        <v>33076</v>
      </c>
      <c r="E10228" s="367" t="s">
        <v>8464</v>
      </c>
      <c r="F10228" s="367" t="s">
        <v>33077</v>
      </c>
      <c r="G10228" s="367" t="s">
        <v>33078</v>
      </c>
    </row>
    <row r="10229" spans="1:7" ht="33.75">
      <c r="A10229" s="366" t="str">
        <f t="shared" si="159"/>
        <v>SINAPI 87518</v>
      </c>
      <c r="B10229" s="367" t="s">
        <v>8324</v>
      </c>
      <c r="C10229" s="367" t="s">
        <v>33079</v>
      </c>
      <c r="D10229" s="368" t="s">
        <v>33080</v>
      </c>
      <c r="E10229" s="367" t="s">
        <v>8464</v>
      </c>
      <c r="F10229" s="367" t="s">
        <v>29506</v>
      </c>
      <c r="G10229" s="367" t="s">
        <v>33081</v>
      </c>
    </row>
    <row r="10230" spans="1:7" ht="33.75">
      <c r="A10230" s="366" t="str">
        <f t="shared" si="159"/>
        <v>SINAPI 87519</v>
      </c>
      <c r="B10230" s="367" t="s">
        <v>8324</v>
      </c>
      <c r="C10230" s="367" t="s">
        <v>33082</v>
      </c>
      <c r="D10230" s="368" t="s">
        <v>33083</v>
      </c>
      <c r="E10230" s="367" t="s">
        <v>8464</v>
      </c>
      <c r="F10230" s="367" t="s">
        <v>33084</v>
      </c>
      <c r="G10230" s="367" t="s">
        <v>33085</v>
      </c>
    </row>
    <row r="10231" spans="1:7" ht="33.75">
      <c r="A10231" s="366" t="str">
        <f t="shared" si="159"/>
        <v>SINAPI 87520</v>
      </c>
      <c r="B10231" s="367" t="s">
        <v>8324</v>
      </c>
      <c r="C10231" s="367" t="s">
        <v>33086</v>
      </c>
      <c r="D10231" s="368" t="s">
        <v>33087</v>
      </c>
      <c r="E10231" s="367" t="s">
        <v>8464</v>
      </c>
      <c r="F10231" s="367" t="s">
        <v>33088</v>
      </c>
      <c r="G10231" s="367" t="s">
        <v>33089</v>
      </c>
    </row>
    <row r="10232" spans="1:7" ht="33.75">
      <c r="A10232" s="366" t="str">
        <f t="shared" si="159"/>
        <v>SINAPI 87521</v>
      </c>
      <c r="B10232" s="367" t="s">
        <v>8324</v>
      </c>
      <c r="C10232" s="367" t="s">
        <v>33090</v>
      </c>
      <c r="D10232" s="368" t="s">
        <v>33091</v>
      </c>
      <c r="E10232" s="367" t="s">
        <v>8464</v>
      </c>
      <c r="F10232" s="367" t="s">
        <v>33092</v>
      </c>
      <c r="G10232" s="367" t="s">
        <v>33093</v>
      </c>
    </row>
    <row r="10233" spans="1:7" ht="33.75">
      <c r="A10233" s="366" t="str">
        <f t="shared" si="159"/>
        <v>SINAPI 87522</v>
      </c>
      <c r="B10233" s="367" t="s">
        <v>8324</v>
      </c>
      <c r="C10233" s="367" t="s">
        <v>33094</v>
      </c>
      <c r="D10233" s="368" t="s">
        <v>33095</v>
      </c>
      <c r="E10233" s="367" t="s">
        <v>8464</v>
      </c>
      <c r="F10233" s="367" t="s">
        <v>33096</v>
      </c>
      <c r="G10233" s="367" t="s">
        <v>33097</v>
      </c>
    </row>
    <row r="10234" spans="1:7" ht="33.75">
      <c r="A10234" s="366" t="str">
        <f t="shared" si="159"/>
        <v>SINAPI 87523</v>
      </c>
      <c r="B10234" s="367" t="s">
        <v>8324</v>
      </c>
      <c r="C10234" s="367" t="s">
        <v>33098</v>
      </c>
      <c r="D10234" s="368" t="s">
        <v>33099</v>
      </c>
      <c r="E10234" s="367" t="s">
        <v>8464</v>
      </c>
      <c r="F10234" s="367" t="s">
        <v>10145</v>
      </c>
      <c r="G10234" s="367" t="s">
        <v>33100</v>
      </c>
    </row>
    <row r="10235" spans="1:7" ht="33.75">
      <c r="A10235" s="366" t="str">
        <f t="shared" si="159"/>
        <v>SINAPI 87524</v>
      </c>
      <c r="B10235" s="367" t="s">
        <v>8324</v>
      </c>
      <c r="C10235" s="367" t="s">
        <v>33101</v>
      </c>
      <c r="D10235" s="368" t="s">
        <v>33102</v>
      </c>
      <c r="E10235" s="367" t="s">
        <v>8464</v>
      </c>
      <c r="F10235" s="367" t="s">
        <v>33103</v>
      </c>
      <c r="G10235" s="367" t="s">
        <v>33104</v>
      </c>
    </row>
    <row r="10236" spans="1:7" ht="33.75">
      <c r="A10236" s="366" t="str">
        <f t="shared" si="159"/>
        <v>SINAPI 87525</v>
      </c>
      <c r="B10236" s="367" t="s">
        <v>8324</v>
      </c>
      <c r="C10236" s="367" t="s">
        <v>33105</v>
      </c>
      <c r="D10236" s="368" t="s">
        <v>33106</v>
      </c>
      <c r="E10236" s="367" t="s">
        <v>8464</v>
      </c>
      <c r="F10236" s="367" t="s">
        <v>33107</v>
      </c>
      <c r="G10236" s="367" t="s">
        <v>33108</v>
      </c>
    </row>
    <row r="10237" spans="1:7" ht="33.75">
      <c r="A10237" s="366" t="str">
        <f t="shared" si="159"/>
        <v>SINAPI 87526</v>
      </c>
      <c r="B10237" s="367" t="s">
        <v>8324</v>
      </c>
      <c r="C10237" s="367" t="s">
        <v>33109</v>
      </c>
      <c r="D10237" s="368" t="s">
        <v>33110</v>
      </c>
      <c r="E10237" s="367" t="s">
        <v>8464</v>
      </c>
      <c r="F10237" s="367" t="s">
        <v>33111</v>
      </c>
      <c r="G10237" s="367" t="s">
        <v>33112</v>
      </c>
    </row>
    <row r="10238" spans="1:7" ht="22.5">
      <c r="A10238" s="366" t="str">
        <f t="shared" si="159"/>
        <v>SINAPI 89043</v>
      </c>
      <c r="B10238" s="367" t="s">
        <v>8324</v>
      </c>
      <c r="C10238" s="367" t="s">
        <v>33113</v>
      </c>
      <c r="D10238" s="368" t="s">
        <v>33114</v>
      </c>
      <c r="E10238" s="367" t="s">
        <v>8464</v>
      </c>
      <c r="F10238" s="367" t="s">
        <v>33115</v>
      </c>
      <c r="G10238" s="367" t="s">
        <v>33116</v>
      </c>
    </row>
    <row r="10239" spans="1:7" ht="33.75">
      <c r="A10239" s="366" t="str">
        <f t="shared" si="159"/>
        <v>SINAPI 89168</v>
      </c>
      <c r="B10239" s="367" t="s">
        <v>8324</v>
      </c>
      <c r="C10239" s="367" t="s">
        <v>33117</v>
      </c>
      <c r="D10239" s="368" t="s">
        <v>33118</v>
      </c>
      <c r="E10239" s="367" t="s">
        <v>8464</v>
      </c>
      <c r="F10239" s="367" t="s">
        <v>33119</v>
      </c>
      <c r="G10239" s="367" t="s">
        <v>33120</v>
      </c>
    </row>
    <row r="10240" spans="1:7" ht="33.75">
      <c r="A10240" s="366" t="str">
        <f t="shared" si="159"/>
        <v>SINAPI 89977</v>
      </c>
      <c r="B10240" s="367" t="s">
        <v>8324</v>
      </c>
      <c r="C10240" s="367" t="s">
        <v>33121</v>
      </c>
      <c r="D10240" s="368" t="s">
        <v>33122</v>
      </c>
      <c r="E10240" s="367" t="s">
        <v>8464</v>
      </c>
      <c r="F10240" s="367" t="s">
        <v>33123</v>
      </c>
      <c r="G10240" s="367" t="s">
        <v>21874</v>
      </c>
    </row>
    <row r="10241" spans="1:7" ht="33.75">
      <c r="A10241" s="366" t="str">
        <f t="shared" si="159"/>
        <v>SINAPI 90112</v>
      </c>
      <c r="B10241" s="367" t="s">
        <v>8324</v>
      </c>
      <c r="C10241" s="367" t="s">
        <v>33124</v>
      </c>
      <c r="D10241" s="368" t="s">
        <v>33125</v>
      </c>
      <c r="E10241" s="367" t="s">
        <v>8464</v>
      </c>
      <c r="F10241" s="367" t="s">
        <v>33126</v>
      </c>
      <c r="G10241" s="367" t="s">
        <v>33127</v>
      </c>
    </row>
    <row r="10242" spans="1:7" ht="22.5">
      <c r="A10242" s="366" t="str">
        <f t="shared" si="159"/>
        <v>SINAPI 95474</v>
      </c>
      <c r="B10242" s="367" t="s">
        <v>8324</v>
      </c>
      <c r="C10242" s="367" t="s">
        <v>33128</v>
      </c>
      <c r="D10242" s="368" t="s">
        <v>33129</v>
      </c>
      <c r="E10242" s="367" t="s">
        <v>8879</v>
      </c>
      <c r="F10242" s="367" t="s">
        <v>33130</v>
      </c>
      <c r="G10242" s="367" t="s">
        <v>33131</v>
      </c>
    </row>
    <row r="10243" spans="1:7" ht="33.75">
      <c r="A10243" s="366" t="str">
        <f t="shared" si="159"/>
        <v>SINAPI 89282</v>
      </c>
      <c r="B10243" s="367" t="s">
        <v>8324</v>
      </c>
      <c r="C10243" s="367" t="s">
        <v>33132</v>
      </c>
      <c r="D10243" s="368" t="s">
        <v>33133</v>
      </c>
      <c r="E10243" s="367" t="s">
        <v>8464</v>
      </c>
      <c r="F10243" s="367" t="s">
        <v>19401</v>
      </c>
      <c r="G10243" s="367" t="s">
        <v>28468</v>
      </c>
    </row>
    <row r="10244" spans="1:7" ht="33.75">
      <c r="A10244" s="366" t="str">
        <f t="shared" si="159"/>
        <v>SINAPI 89283</v>
      </c>
      <c r="B10244" s="367" t="s">
        <v>8324</v>
      </c>
      <c r="C10244" s="367" t="s">
        <v>33134</v>
      </c>
      <c r="D10244" s="368" t="s">
        <v>33135</v>
      </c>
      <c r="E10244" s="367" t="s">
        <v>8464</v>
      </c>
      <c r="F10244" s="367" t="s">
        <v>33136</v>
      </c>
      <c r="G10244" s="367" t="s">
        <v>26516</v>
      </c>
    </row>
    <row r="10245" spans="1:7" ht="33.75">
      <c r="A10245" s="366" t="str">
        <f t="shared" si="159"/>
        <v>SINAPI 89284</v>
      </c>
      <c r="B10245" s="367" t="s">
        <v>8324</v>
      </c>
      <c r="C10245" s="367" t="s">
        <v>33137</v>
      </c>
      <c r="D10245" s="368" t="s">
        <v>33138</v>
      </c>
      <c r="E10245" s="367" t="s">
        <v>8464</v>
      </c>
      <c r="F10245" s="367" t="s">
        <v>17680</v>
      </c>
      <c r="G10245" s="367" t="s">
        <v>8521</v>
      </c>
    </row>
    <row r="10246" spans="1:7" ht="33.75">
      <c r="A10246" s="366" t="str">
        <f t="shared" si="159"/>
        <v>SINAPI 89285</v>
      </c>
      <c r="B10246" s="367" t="s">
        <v>8324</v>
      </c>
      <c r="C10246" s="367" t="s">
        <v>33139</v>
      </c>
      <c r="D10246" s="368" t="s">
        <v>33140</v>
      </c>
      <c r="E10246" s="367" t="s">
        <v>8464</v>
      </c>
      <c r="F10246" s="367" t="s">
        <v>14412</v>
      </c>
      <c r="G10246" s="367" t="s">
        <v>33141</v>
      </c>
    </row>
    <row r="10247" spans="1:7" ht="33.75">
      <c r="A10247" s="366" t="str">
        <f t="shared" ref="A10247:A10310" si="160">CONCATENAR</f>
        <v>SINAPI 89286</v>
      </c>
      <c r="B10247" s="367" t="s">
        <v>8324</v>
      </c>
      <c r="C10247" s="367" t="s">
        <v>33142</v>
      </c>
      <c r="D10247" s="368" t="s">
        <v>33143</v>
      </c>
      <c r="E10247" s="367" t="s">
        <v>8464</v>
      </c>
      <c r="F10247" s="367" t="s">
        <v>9498</v>
      </c>
      <c r="G10247" s="367" t="s">
        <v>33144</v>
      </c>
    </row>
    <row r="10248" spans="1:7" ht="33.75">
      <c r="A10248" s="366" t="str">
        <f t="shared" si="160"/>
        <v>SINAPI 89287</v>
      </c>
      <c r="B10248" s="367" t="s">
        <v>8324</v>
      </c>
      <c r="C10248" s="367" t="s">
        <v>33145</v>
      </c>
      <c r="D10248" s="368" t="s">
        <v>33146</v>
      </c>
      <c r="E10248" s="367" t="s">
        <v>8464</v>
      </c>
      <c r="F10248" s="367" t="s">
        <v>17416</v>
      </c>
      <c r="G10248" s="367" t="s">
        <v>33147</v>
      </c>
    </row>
    <row r="10249" spans="1:7" ht="33.75">
      <c r="A10249" s="366" t="str">
        <f t="shared" si="160"/>
        <v>SINAPI 89288</v>
      </c>
      <c r="B10249" s="367" t="s">
        <v>8324</v>
      </c>
      <c r="C10249" s="367" t="s">
        <v>33148</v>
      </c>
      <c r="D10249" s="368" t="s">
        <v>33149</v>
      </c>
      <c r="E10249" s="367" t="s">
        <v>8464</v>
      </c>
      <c r="F10249" s="367" t="s">
        <v>17954</v>
      </c>
      <c r="G10249" s="367" t="s">
        <v>33150</v>
      </c>
    </row>
    <row r="10250" spans="1:7" ht="33.75">
      <c r="A10250" s="366" t="str">
        <f t="shared" si="160"/>
        <v>SINAPI 89289</v>
      </c>
      <c r="B10250" s="367" t="s">
        <v>8324</v>
      </c>
      <c r="C10250" s="367" t="s">
        <v>33151</v>
      </c>
      <c r="D10250" s="368" t="s">
        <v>33152</v>
      </c>
      <c r="E10250" s="367" t="s">
        <v>8464</v>
      </c>
      <c r="F10250" s="367" t="s">
        <v>19413</v>
      </c>
      <c r="G10250" s="367" t="s">
        <v>33153</v>
      </c>
    </row>
    <row r="10251" spans="1:7" ht="33.75">
      <c r="A10251" s="366" t="str">
        <f t="shared" si="160"/>
        <v>SINAPI 89290</v>
      </c>
      <c r="B10251" s="367" t="s">
        <v>8324</v>
      </c>
      <c r="C10251" s="367" t="s">
        <v>33154</v>
      </c>
      <c r="D10251" s="368" t="s">
        <v>33155</v>
      </c>
      <c r="E10251" s="367" t="s">
        <v>8464</v>
      </c>
      <c r="F10251" s="367" t="s">
        <v>25532</v>
      </c>
      <c r="G10251" s="367" t="s">
        <v>33156</v>
      </c>
    </row>
    <row r="10252" spans="1:7" ht="33.75">
      <c r="A10252" s="366" t="str">
        <f t="shared" si="160"/>
        <v>SINAPI 89291</v>
      </c>
      <c r="B10252" s="367" t="s">
        <v>8324</v>
      </c>
      <c r="C10252" s="367" t="s">
        <v>33157</v>
      </c>
      <c r="D10252" s="368" t="s">
        <v>33158</v>
      </c>
      <c r="E10252" s="367" t="s">
        <v>8464</v>
      </c>
      <c r="F10252" s="367" t="s">
        <v>17145</v>
      </c>
      <c r="G10252" s="367" t="s">
        <v>33159</v>
      </c>
    </row>
    <row r="10253" spans="1:7" ht="33.75">
      <c r="A10253" s="366" t="str">
        <f t="shared" si="160"/>
        <v>SINAPI 89292</v>
      </c>
      <c r="B10253" s="367" t="s">
        <v>8324</v>
      </c>
      <c r="C10253" s="367" t="s">
        <v>33160</v>
      </c>
      <c r="D10253" s="368" t="s">
        <v>33161</v>
      </c>
      <c r="E10253" s="367" t="s">
        <v>8464</v>
      </c>
      <c r="F10253" s="367" t="s">
        <v>33162</v>
      </c>
      <c r="G10253" s="367" t="s">
        <v>33163</v>
      </c>
    </row>
    <row r="10254" spans="1:7" ht="33.75">
      <c r="A10254" s="366" t="str">
        <f t="shared" si="160"/>
        <v>SINAPI 89293</v>
      </c>
      <c r="B10254" s="367" t="s">
        <v>8324</v>
      </c>
      <c r="C10254" s="367" t="s">
        <v>33164</v>
      </c>
      <c r="D10254" s="368" t="s">
        <v>33165</v>
      </c>
      <c r="E10254" s="367" t="s">
        <v>8464</v>
      </c>
      <c r="F10254" s="367" t="s">
        <v>33166</v>
      </c>
      <c r="G10254" s="367" t="s">
        <v>17152</v>
      </c>
    </row>
    <row r="10255" spans="1:7" ht="33.75">
      <c r="A10255" s="366" t="str">
        <f t="shared" si="160"/>
        <v>SINAPI 89294</v>
      </c>
      <c r="B10255" s="367" t="s">
        <v>8324</v>
      </c>
      <c r="C10255" s="367" t="s">
        <v>33167</v>
      </c>
      <c r="D10255" s="368" t="s">
        <v>33168</v>
      </c>
      <c r="E10255" s="367" t="s">
        <v>8464</v>
      </c>
      <c r="F10255" s="367" t="s">
        <v>33169</v>
      </c>
      <c r="G10255" s="367" t="s">
        <v>33170</v>
      </c>
    </row>
    <row r="10256" spans="1:7" ht="33.75">
      <c r="A10256" s="366" t="str">
        <f t="shared" si="160"/>
        <v>SINAPI 89295</v>
      </c>
      <c r="B10256" s="367" t="s">
        <v>8324</v>
      </c>
      <c r="C10256" s="367" t="s">
        <v>33171</v>
      </c>
      <c r="D10256" s="368" t="s">
        <v>33172</v>
      </c>
      <c r="E10256" s="367" t="s">
        <v>8464</v>
      </c>
      <c r="F10256" s="367" t="s">
        <v>26596</v>
      </c>
      <c r="G10256" s="367" t="s">
        <v>33173</v>
      </c>
    </row>
    <row r="10257" spans="1:7" ht="33.75">
      <c r="A10257" s="366" t="str">
        <f t="shared" si="160"/>
        <v>SINAPI 89296</v>
      </c>
      <c r="B10257" s="367" t="s">
        <v>8324</v>
      </c>
      <c r="C10257" s="367" t="s">
        <v>33174</v>
      </c>
      <c r="D10257" s="368" t="s">
        <v>33175</v>
      </c>
      <c r="E10257" s="367" t="s">
        <v>8464</v>
      </c>
      <c r="F10257" s="367" t="s">
        <v>33176</v>
      </c>
      <c r="G10257" s="367" t="s">
        <v>33177</v>
      </c>
    </row>
    <row r="10258" spans="1:7" ht="33.75">
      <c r="A10258" s="366" t="str">
        <f t="shared" si="160"/>
        <v>SINAPI 89297</v>
      </c>
      <c r="B10258" s="367" t="s">
        <v>8324</v>
      </c>
      <c r="C10258" s="367" t="s">
        <v>33178</v>
      </c>
      <c r="D10258" s="368" t="s">
        <v>33179</v>
      </c>
      <c r="E10258" s="367" t="s">
        <v>8464</v>
      </c>
      <c r="F10258" s="367" t="s">
        <v>28067</v>
      </c>
      <c r="G10258" s="367" t="s">
        <v>15184</v>
      </c>
    </row>
    <row r="10259" spans="1:7" ht="33.75">
      <c r="A10259" s="366" t="str">
        <f t="shared" si="160"/>
        <v>SINAPI 89298</v>
      </c>
      <c r="B10259" s="367" t="s">
        <v>8324</v>
      </c>
      <c r="C10259" s="367" t="s">
        <v>33180</v>
      </c>
      <c r="D10259" s="368" t="s">
        <v>33181</v>
      </c>
      <c r="E10259" s="367" t="s">
        <v>8464</v>
      </c>
      <c r="F10259" s="367" t="s">
        <v>30857</v>
      </c>
      <c r="G10259" s="367" t="s">
        <v>33182</v>
      </c>
    </row>
    <row r="10260" spans="1:7" ht="33.75">
      <c r="A10260" s="366" t="str">
        <f t="shared" si="160"/>
        <v>SINAPI 89299</v>
      </c>
      <c r="B10260" s="367" t="s">
        <v>8324</v>
      </c>
      <c r="C10260" s="367" t="s">
        <v>33183</v>
      </c>
      <c r="D10260" s="368" t="s">
        <v>33184</v>
      </c>
      <c r="E10260" s="367" t="s">
        <v>8464</v>
      </c>
      <c r="F10260" s="367" t="s">
        <v>12562</v>
      </c>
      <c r="G10260" s="367" t="s">
        <v>33185</v>
      </c>
    </row>
    <row r="10261" spans="1:7" ht="33.75">
      <c r="A10261" s="366" t="str">
        <f t="shared" si="160"/>
        <v>SINAPI 89300</v>
      </c>
      <c r="B10261" s="367" t="s">
        <v>8324</v>
      </c>
      <c r="C10261" s="367" t="s">
        <v>33186</v>
      </c>
      <c r="D10261" s="368" t="s">
        <v>33187</v>
      </c>
      <c r="E10261" s="367" t="s">
        <v>8464</v>
      </c>
      <c r="F10261" s="367" t="s">
        <v>33188</v>
      </c>
      <c r="G10261" s="367" t="s">
        <v>19383</v>
      </c>
    </row>
    <row r="10262" spans="1:7" ht="33.75">
      <c r="A10262" s="366" t="str">
        <f t="shared" si="160"/>
        <v>SINAPI 89301</v>
      </c>
      <c r="B10262" s="367" t="s">
        <v>8324</v>
      </c>
      <c r="C10262" s="367" t="s">
        <v>33189</v>
      </c>
      <c r="D10262" s="368" t="s">
        <v>33190</v>
      </c>
      <c r="E10262" s="367" t="s">
        <v>8464</v>
      </c>
      <c r="F10262" s="367" t="s">
        <v>18532</v>
      </c>
      <c r="G10262" s="367" t="s">
        <v>16603</v>
      </c>
    </row>
    <row r="10263" spans="1:7" ht="33.75">
      <c r="A10263" s="366" t="str">
        <f t="shared" si="160"/>
        <v>SINAPI 89302</v>
      </c>
      <c r="B10263" s="367" t="s">
        <v>8324</v>
      </c>
      <c r="C10263" s="367" t="s">
        <v>33191</v>
      </c>
      <c r="D10263" s="368" t="s">
        <v>33192</v>
      </c>
      <c r="E10263" s="367" t="s">
        <v>8464</v>
      </c>
      <c r="F10263" s="367" t="s">
        <v>33097</v>
      </c>
      <c r="G10263" s="367" t="s">
        <v>33193</v>
      </c>
    </row>
    <row r="10264" spans="1:7" ht="33.75">
      <c r="A10264" s="366" t="str">
        <f t="shared" si="160"/>
        <v>SINAPI 89303</v>
      </c>
      <c r="B10264" s="367" t="s">
        <v>8324</v>
      </c>
      <c r="C10264" s="367" t="s">
        <v>33194</v>
      </c>
      <c r="D10264" s="368" t="s">
        <v>33195</v>
      </c>
      <c r="E10264" s="367" t="s">
        <v>8464</v>
      </c>
      <c r="F10264" s="367" t="s">
        <v>15028</v>
      </c>
      <c r="G10264" s="367" t="s">
        <v>33196</v>
      </c>
    </row>
    <row r="10265" spans="1:7" ht="33.75">
      <c r="A10265" s="366" t="str">
        <f t="shared" si="160"/>
        <v>SINAPI 89304</v>
      </c>
      <c r="B10265" s="367" t="s">
        <v>8324</v>
      </c>
      <c r="C10265" s="367" t="s">
        <v>33197</v>
      </c>
      <c r="D10265" s="368" t="s">
        <v>33198</v>
      </c>
      <c r="E10265" s="367" t="s">
        <v>8464</v>
      </c>
      <c r="F10265" s="367" t="s">
        <v>33199</v>
      </c>
      <c r="G10265" s="367" t="s">
        <v>33200</v>
      </c>
    </row>
    <row r="10266" spans="1:7" ht="33.75">
      <c r="A10266" s="366" t="str">
        <f t="shared" si="160"/>
        <v>SINAPI 89305</v>
      </c>
      <c r="B10266" s="367" t="s">
        <v>8324</v>
      </c>
      <c r="C10266" s="367" t="s">
        <v>33201</v>
      </c>
      <c r="D10266" s="368" t="s">
        <v>33202</v>
      </c>
      <c r="E10266" s="367" t="s">
        <v>8464</v>
      </c>
      <c r="F10266" s="367" t="s">
        <v>15523</v>
      </c>
      <c r="G10266" s="367" t="s">
        <v>33203</v>
      </c>
    </row>
    <row r="10267" spans="1:7" ht="33.75">
      <c r="A10267" s="366" t="str">
        <f t="shared" si="160"/>
        <v>SINAPI 89306</v>
      </c>
      <c r="B10267" s="367" t="s">
        <v>8324</v>
      </c>
      <c r="C10267" s="367" t="s">
        <v>33204</v>
      </c>
      <c r="D10267" s="368" t="s">
        <v>33205</v>
      </c>
      <c r="E10267" s="367" t="s">
        <v>8464</v>
      </c>
      <c r="F10267" s="367" t="s">
        <v>33206</v>
      </c>
      <c r="G10267" s="367" t="s">
        <v>33207</v>
      </c>
    </row>
    <row r="10268" spans="1:7" ht="33.75">
      <c r="A10268" s="366" t="str">
        <f t="shared" si="160"/>
        <v>SINAPI 89307</v>
      </c>
      <c r="B10268" s="367" t="s">
        <v>8324</v>
      </c>
      <c r="C10268" s="367" t="s">
        <v>33208</v>
      </c>
      <c r="D10268" s="368" t="s">
        <v>33209</v>
      </c>
      <c r="E10268" s="367" t="s">
        <v>8464</v>
      </c>
      <c r="F10268" s="367" t="s">
        <v>33210</v>
      </c>
      <c r="G10268" s="367" t="s">
        <v>33211</v>
      </c>
    </row>
    <row r="10269" spans="1:7" ht="33.75">
      <c r="A10269" s="366" t="str">
        <f t="shared" si="160"/>
        <v>SINAPI 89308</v>
      </c>
      <c r="B10269" s="367" t="s">
        <v>8324</v>
      </c>
      <c r="C10269" s="367" t="s">
        <v>33212</v>
      </c>
      <c r="D10269" s="368" t="s">
        <v>33213</v>
      </c>
      <c r="E10269" s="367" t="s">
        <v>8464</v>
      </c>
      <c r="F10269" s="367" t="s">
        <v>33214</v>
      </c>
      <c r="G10269" s="367" t="s">
        <v>18021</v>
      </c>
    </row>
    <row r="10270" spans="1:7" ht="33.75">
      <c r="A10270" s="366" t="str">
        <f t="shared" si="160"/>
        <v>SINAPI 89309</v>
      </c>
      <c r="B10270" s="367" t="s">
        <v>8324</v>
      </c>
      <c r="C10270" s="367" t="s">
        <v>33215</v>
      </c>
      <c r="D10270" s="368" t="s">
        <v>33216</v>
      </c>
      <c r="E10270" s="367" t="s">
        <v>8464</v>
      </c>
      <c r="F10270" s="367" t="s">
        <v>33217</v>
      </c>
      <c r="G10270" s="367" t="s">
        <v>33006</v>
      </c>
    </row>
    <row r="10271" spans="1:7" ht="33.75">
      <c r="A10271" s="366" t="str">
        <f t="shared" si="160"/>
        <v>SINAPI 89310</v>
      </c>
      <c r="B10271" s="367" t="s">
        <v>8324</v>
      </c>
      <c r="C10271" s="367" t="s">
        <v>33218</v>
      </c>
      <c r="D10271" s="368" t="s">
        <v>33219</v>
      </c>
      <c r="E10271" s="367" t="s">
        <v>8464</v>
      </c>
      <c r="F10271" s="367" t="s">
        <v>33059</v>
      </c>
      <c r="G10271" s="367" t="s">
        <v>28096</v>
      </c>
    </row>
    <row r="10272" spans="1:7" ht="33.75">
      <c r="A10272" s="366" t="str">
        <f t="shared" si="160"/>
        <v>SINAPI 89311</v>
      </c>
      <c r="B10272" s="367" t="s">
        <v>8324</v>
      </c>
      <c r="C10272" s="367" t="s">
        <v>33220</v>
      </c>
      <c r="D10272" s="368" t="s">
        <v>33221</v>
      </c>
      <c r="E10272" s="367" t="s">
        <v>8464</v>
      </c>
      <c r="F10272" s="367" t="s">
        <v>33222</v>
      </c>
      <c r="G10272" s="367" t="s">
        <v>33223</v>
      </c>
    </row>
    <row r="10273" spans="1:7" ht="33.75">
      <c r="A10273" s="366" t="str">
        <f t="shared" si="160"/>
        <v>SINAPI 89312</v>
      </c>
      <c r="B10273" s="367" t="s">
        <v>8324</v>
      </c>
      <c r="C10273" s="367" t="s">
        <v>33224</v>
      </c>
      <c r="D10273" s="368" t="s">
        <v>33225</v>
      </c>
      <c r="E10273" s="367" t="s">
        <v>8464</v>
      </c>
      <c r="F10273" s="367" t="s">
        <v>25418</v>
      </c>
      <c r="G10273" s="367" t="s">
        <v>17379</v>
      </c>
    </row>
    <row r="10274" spans="1:7" ht="33.75">
      <c r="A10274" s="366" t="str">
        <f t="shared" si="160"/>
        <v>SINAPI 89313</v>
      </c>
      <c r="B10274" s="367" t="s">
        <v>8324</v>
      </c>
      <c r="C10274" s="367" t="s">
        <v>33226</v>
      </c>
      <c r="D10274" s="368" t="s">
        <v>33227</v>
      </c>
      <c r="E10274" s="367" t="s">
        <v>8464</v>
      </c>
      <c r="F10274" s="367" t="s">
        <v>10100</v>
      </c>
      <c r="G10274" s="367" t="s">
        <v>33228</v>
      </c>
    </row>
    <row r="10275" spans="1:7" ht="22.5">
      <c r="A10275" s="366" t="str">
        <f t="shared" si="160"/>
        <v>SINAPI 95465</v>
      </c>
      <c r="B10275" s="367" t="s">
        <v>8324</v>
      </c>
      <c r="C10275" s="367" t="s">
        <v>33229</v>
      </c>
      <c r="D10275" s="368" t="s">
        <v>33230</v>
      </c>
      <c r="E10275" s="367" t="s">
        <v>8464</v>
      </c>
      <c r="F10275" s="367" t="s">
        <v>33231</v>
      </c>
      <c r="G10275" s="367" t="s">
        <v>33232</v>
      </c>
    </row>
    <row r="10276" spans="1:7" ht="33.75">
      <c r="A10276" s="366" t="str">
        <f t="shared" si="160"/>
        <v>SINAPI 87447</v>
      </c>
      <c r="B10276" s="367" t="s">
        <v>8324</v>
      </c>
      <c r="C10276" s="367" t="s">
        <v>33233</v>
      </c>
      <c r="D10276" s="368" t="s">
        <v>33234</v>
      </c>
      <c r="E10276" s="367" t="s">
        <v>8464</v>
      </c>
      <c r="F10276" s="367" t="s">
        <v>33235</v>
      </c>
      <c r="G10276" s="367" t="s">
        <v>33236</v>
      </c>
    </row>
    <row r="10277" spans="1:7" ht="22.5">
      <c r="A10277" s="366" t="str">
        <f t="shared" si="160"/>
        <v>SINAPI 87448</v>
      </c>
      <c r="B10277" s="367" t="s">
        <v>8324</v>
      </c>
      <c r="C10277" s="367" t="s">
        <v>33237</v>
      </c>
      <c r="D10277" s="368" t="s">
        <v>33238</v>
      </c>
      <c r="E10277" s="367" t="s">
        <v>8464</v>
      </c>
      <c r="F10277" s="367" t="s">
        <v>9642</v>
      </c>
      <c r="G10277" s="367" t="s">
        <v>30068</v>
      </c>
    </row>
    <row r="10278" spans="1:7" ht="33.75">
      <c r="A10278" s="366" t="str">
        <f t="shared" si="160"/>
        <v>SINAPI 87449</v>
      </c>
      <c r="B10278" s="367" t="s">
        <v>8324</v>
      </c>
      <c r="C10278" s="367" t="s">
        <v>33239</v>
      </c>
      <c r="D10278" s="368" t="s">
        <v>33240</v>
      </c>
      <c r="E10278" s="367" t="s">
        <v>8464</v>
      </c>
      <c r="F10278" s="367" t="s">
        <v>18579</v>
      </c>
      <c r="G10278" s="367" t="s">
        <v>32944</v>
      </c>
    </row>
    <row r="10279" spans="1:7" ht="22.5">
      <c r="A10279" s="366" t="str">
        <f t="shared" si="160"/>
        <v>SINAPI 87450</v>
      </c>
      <c r="B10279" s="367" t="s">
        <v>8324</v>
      </c>
      <c r="C10279" s="367" t="s">
        <v>33241</v>
      </c>
      <c r="D10279" s="368" t="s">
        <v>33242</v>
      </c>
      <c r="E10279" s="367" t="s">
        <v>8464</v>
      </c>
      <c r="F10279" s="367" t="s">
        <v>33243</v>
      </c>
      <c r="G10279" s="367" t="s">
        <v>33244</v>
      </c>
    </row>
    <row r="10280" spans="1:7" ht="33.75">
      <c r="A10280" s="366" t="str">
        <f t="shared" si="160"/>
        <v>SINAPI 87451</v>
      </c>
      <c r="B10280" s="367" t="s">
        <v>8324</v>
      </c>
      <c r="C10280" s="367" t="s">
        <v>33245</v>
      </c>
      <c r="D10280" s="368" t="s">
        <v>33246</v>
      </c>
      <c r="E10280" s="367" t="s">
        <v>8464</v>
      </c>
      <c r="F10280" s="367" t="s">
        <v>33247</v>
      </c>
      <c r="G10280" s="367" t="s">
        <v>33248</v>
      </c>
    </row>
    <row r="10281" spans="1:7" ht="22.5">
      <c r="A10281" s="366" t="str">
        <f t="shared" si="160"/>
        <v>SINAPI 87452</v>
      </c>
      <c r="B10281" s="367" t="s">
        <v>8324</v>
      </c>
      <c r="C10281" s="367" t="s">
        <v>33249</v>
      </c>
      <c r="D10281" s="368" t="s">
        <v>33250</v>
      </c>
      <c r="E10281" s="367" t="s">
        <v>8464</v>
      </c>
      <c r="F10281" s="367" t="s">
        <v>33251</v>
      </c>
      <c r="G10281" s="367" t="s">
        <v>26430</v>
      </c>
    </row>
    <row r="10282" spans="1:7" ht="33.75">
      <c r="A10282" s="366" t="str">
        <f t="shared" si="160"/>
        <v>SINAPI 87453</v>
      </c>
      <c r="B10282" s="367" t="s">
        <v>8324</v>
      </c>
      <c r="C10282" s="367" t="s">
        <v>33252</v>
      </c>
      <c r="D10282" s="368" t="s">
        <v>33253</v>
      </c>
      <c r="E10282" s="367" t="s">
        <v>8464</v>
      </c>
      <c r="F10282" s="367" t="s">
        <v>33254</v>
      </c>
      <c r="G10282" s="367" t="s">
        <v>33255</v>
      </c>
    </row>
    <row r="10283" spans="1:7" ht="33.75">
      <c r="A10283" s="366" t="str">
        <f t="shared" si="160"/>
        <v>SINAPI 87454</v>
      </c>
      <c r="B10283" s="367" t="s">
        <v>8324</v>
      </c>
      <c r="C10283" s="367" t="s">
        <v>33256</v>
      </c>
      <c r="D10283" s="368" t="s">
        <v>33257</v>
      </c>
      <c r="E10283" s="367" t="s">
        <v>8464</v>
      </c>
      <c r="F10283" s="367" t="s">
        <v>8538</v>
      </c>
      <c r="G10283" s="367" t="s">
        <v>8499</v>
      </c>
    </row>
    <row r="10284" spans="1:7" ht="33.75">
      <c r="A10284" s="366" t="str">
        <f t="shared" si="160"/>
        <v>SINAPI 87455</v>
      </c>
      <c r="B10284" s="367" t="s">
        <v>8324</v>
      </c>
      <c r="C10284" s="367" t="s">
        <v>33258</v>
      </c>
      <c r="D10284" s="368" t="s">
        <v>33259</v>
      </c>
      <c r="E10284" s="367" t="s">
        <v>8464</v>
      </c>
      <c r="F10284" s="367" t="s">
        <v>33260</v>
      </c>
      <c r="G10284" s="367" t="s">
        <v>33261</v>
      </c>
    </row>
    <row r="10285" spans="1:7" ht="33.75">
      <c r="A10285" s="366" t="str">
        <f t="shared" si="160"/>
        <v>SINAPI 87456</v>
      </c>
      <c r="B10285" s="367" t="s">
        <v>8324</v>
      </c>
      <c r="C10285" s="367" t="s">
        <v>33262</v>
      </c>
      <c r="D10285" s="368" t="s">
        <v>33263</v>
      </c>
      <c r="E10285" s="367" t="s">
        <v>8464</v>
      </c>
      <c r="F10285" s="367" t="s">
        <v>33264</v>
      </c>
      <c r="G10285" s="367" t="s">
        <v>32049</v>
      </c>
    </row>
    <row r="10286" spans="1:7" ht="33.75">
      <c r="A10286" s="366" t="str">
        <f t="shared" si="160"/>
        <v>SINAPI 87457</v>
      </c>
      <c r="B10286" s="367" t="s">
        <v>8324</v>
      </c>
      <c r="C10286" s="367" t="s">
        <v>33265</v>
      </c>
      <c r="D10286" s="368" t="s">
        <v>33266</v>
      </c>
      <c r="E10286" s="367" t="s">
        <v>8464</v>
      </c>
      <c r="F10286" s="367" t="s">
        <v>23327</v>
      </c>
      <c r="G10286" s="367" t="s">
        <v>33267</v>
      </c>
    </row>
    <row r="10287" spans="1:7" ht="33.75">
      <c r="A10287" s="366" t="str">
        <f t="shared" si="160"/>
        <v>SINAPI 87458</v>
      </c>
      <c r="B10287" s="367" t="s">
        <v>8324</v>
      </c>
      <c r="C10287" s="367" t="s">
        <v>33268</v>
      </c>
      <c r="D10287" s="368" t="s">
        <v>33269</v>
      </c>
      <c r="E10287" s="367" t="s">
        <v>8464</v>
      </c>
      <c r="F10287" s="367" t="s">
        <v>23872</v>
      </c>
      <c r="G10287" s="367" t="s">
        <v>28838</v>
      </c>
    </row>
    <row r="10288" spans="1:7" ht="33.75">
      <c r="A10288" s="366" t="str">
        <f t="shared" si="160"/>
        <v>SINAPI 87459</v>
      </c>
      <c r="B10288" s="367" t="s">
        <v>8324</v>
      </c>
      <c r="C10288" s="367" t="s">
        <v>33270</v>
      </c>
      <c r="D10288" s="368" t="s">
        <v>33271</v>
      </c>
      <c r="E10288" s="367" t="s">
        <v>8464</v>
      </c>
      <c r="F10288" s="367" t="s">
        <v>33272</v>
      </c>
      <c r="G10288" s="367" t="s">
        <v>33273</v>
      </c>
    </row>
    <row r="10289" spans="1:7" ht="22.5">
      <c r="A10289" s="366" t="str">
        <f t="shared" si="160"/>
        <v>SINAPI 87460</v>
      </c>
      <c r="B10289" s="367" t="s">
        <v>8324</v>
      </c>
      <c r="C10289" s="367" t="s">
        <v>33274</v>
      </c>
      <c r="D10289" s="368" t="s">
        <v>33275</v>
      </c>
      <c r="E10289" s="367" t="s">
        <v>8464</v>
      </c>
      <c r="F10289" s="367" t="s">
        <v>33276</v>
      </c>
      <c r="G10289" s="367" t="s">
        <v>19383</v>
      </c>
    </row>
    <row r="10290" spans="1:7" ht="33.75">
      <c r="A10290" s="366" t="str">
        <f t="shared" si="160"/>
        <v>SINAPI 87461</v>
      </c>
      <c r="B10290" s="367" t="s">
        <v>8324</v>
      </c>
      <c r="C10290" s="367" t="s">
        <v>33277</v>
      </c>
      <c r="D10290" s="368" t="s">
        <v>33278</v>
      </c>
      <c r="E10290" s="367" t="s">
        <v>8464</v>
      </c>
      <c r="F10290" s="367" t="s">
        <v>33001</v>
      </c>
      <c r="G10290" s="367" t="s">
        <v>33279</v>
      </c>
    </row>
    <row r="10291" spans="1:7" ht="22.5">
      <c r="A10291" s="366" t="str">
        <f t="shared" si="160"/>
        <v>SINAPI 87462</v>
      </c>
      <c r="B10291" s="367" t="s">
        <v>8324</v>
      </c>
      <c r="C10291" s="367" t="s">
        <v>33280</v>
      </c>
      <c r="D10291" s="368" t="s">
        <v>33281</v>
      </c>
      <c r="E10291" s="367" t="s">
        <v>8464</v>
      </c>
      <c r="F10291" s="367" t="s">
        <v>14910</v>
      </c>
      <c r="G10291" s="367" t="s">
        <v>29716</v>
      </c>
    </row>
    <row r="10292" spans="1:7" ht="33.75">
      <c r="A10292" s="366" t="str">
        <f t="shared" si="160"/>
        <v>SINAPI 87463</v>
      </c>
      <c r="B10292" s="367" t="s">
        <v>8324</v>
      </c>
      <c r="C10292" s="367" t="s">
        <v>33282</v>
      </c>
      <c r="D10292" s="368" t="s">
        <v>33283</v>
      </c>
      <c r="E10292" s="367" t="s">
        <v>8464</v>
      </c>
      <c r="F10292" s="367" t="s">
        <v>33284</v>
      </c>
      <c r="G10292" s="367" t="s">
        <v>28063</v>
      </c>
    </row>
    <row r="10293" spans="1:7" ht="22.5">
      <c r="A10293" s="366" t="str">
        <f t="shared" si="160"/>
        <v>SINAPI 87464</v>
      </c>
      <c r="B10293" s="367" t="s">
        <v>8324</v>
      </c>
      <c r="C10293" s="367" t="s">
        <v>33285</v>
      </c>
      <c r="D10293" s="368" t="s">
        <v>33286</v>
      </c>
      <c r="E10293" s="367" t="s">
        <v>8464</v>
      </c>
      <c r="F10293" s="367" t="s">
        <v>33287</v>
      </c>
      <c r="G10293" s="367" t="s">
        <v>33288</v>
      </c>
    </row>
    <row r="10294" spans="1:7" ht="33.75">
      <c r="A10294" s="366" t="str">
        <f t="shared" si="160"/>
        <v>SINAPI 87465</v>
      </c>
      <c r="B10294" s="367" t="s">
        <v>8324</v>
      </c>
      <c r="C10294" s="367" t="s">
        <v>33289</v>
      </c>
      <c r="D10294" s="368" t="s">
        <v>33290</v>
      </c>
      <c r="E10294" s="367" t="s">
        <v>8464</v>
      </c>
      <c r="F10294" s="367" t="s">
        <v>33291</v>
      </c>
      <c r="G10294" s="367" t="s">
        <v>33292</v>
      </c>
    </row>
    <row r="10295" spans="1:7" ht="33.75">
      <c r="A10295" s="366" t="str">
        <f t="shared" si="160"/>
        <v>SINAPI 87466</v>
      </c>
      <c r="B10295" s="367" t="s">
        <v>8324</v>
      </c>
      <c r="C10295" s="367" t="s">
        <v>33293</v>
      </c>
      <c r="D10295" s="368" t="s">
        <v>33294</v>
      </c>
      <c r="E10295" s="367" t="s">
        <v>8464</v>
      </c>
      <c r="F10295" s="367" t="s">
        <v>33295</v>
      </c>
      <c r="G10295" s="367" t="s">
        <v>33296</v>
      </c>
    </row>
    <row r="10296" spans="1:7" ht="33.75">
      <c r="A10296" s="366" t="str">
        <f t="shared" si="160"/>
        <v>SINAPI 87467</v>
      </c>
      <c r="B10296" s="367" t="s">
        <v>8324</v>
      </c>
      <c r="C10296" s="367" t="s">
        <v>33297</v>
      </c>
      <c r="D10296" s="368" t="s">
        <v>33298</v>
      </c>
      <c r="E10296" s="367" t="s">
        <v>8464</v>
      </c>
      <c r="F10296" s="367" t="s">
        <v>33299</v>
      </c>
      <c r="G10296" s="367" t="s">
        <v>33300</v>
      </c>
    </row>
    <row r="10297" spans="1:7" ht="33.75">
      <c r="A10297" s="366" t="str">
        <f t="shared" si="160"/>
        <v>SINAPI 87468</v>
      </c>
      <c r="B10297" s="367" t="s">
        <v>8324</v>
      </c>
      <c r="C10297" s="367" t="s">
        <v>33301</v>
      </c>
      <c r="D10297" s="368" t="s">
        <v>33302</v>
      </c>
      <c r="E10297" s="367" t="s">
        <v>8464</v>
      </c>
      <c r="F10297" s="367" t="s">
        <v>33303</v>
      </c>
      <c r="G10297" s="367" t="s">
        <v>33304</v>
      </c>
    </row>
    <row r="10298" spans="1:7" ht="33.75">
      <c r="A10298" s="366" t="str">
        <f t="shared" si="160"/>
        <v>SINAPI 87469</v>
      </c>
      <c r="B10298" s="367" t="s">
        <v>8324</v>
      </c>
      <c r="C10298" s="367" t="s">
        <v>33305</v>
      </c>
      <c r="D10298" s="368" t="s">
        <v>33306</v>
      </c>
      <c r="E10298" s="367" t="s">
        <v>8464</v>
      </c>
      <c r="F10298" s="367" t="s">
        <v>33307</v>
      </c>
      <c r="G10298" s="367" t="s">
        <v>13800</v>
      </c>
    </row>
    <row r="10299" spans="1:7" ht="33.75">
      <c r="A10299" s="366" t="str">
        <f t="shared" si="160"/>
        <v>SINAPI 87470</v>
      </c>
      <c r="B10299" s="367" t="s">
        <v>8324</v>
      </c>
      <c r="C10299" s="367" t="s">
        <v>33308</v>
      </c>
      <c r="D10299" s="368" t="s">
        <v>33309</v>
      </c>
      <c r="E10299" s="367" t="s">
        <v>8464</v>
      </c>
      <c r="F10299" s="367" t="s">
        <v>33310</v>
      </c>
      <c r="G10299" s="367" t="s">
        <v>33311</v>
      </c>
    </row>
    <row r="10300" spans="1:7" ht="22.5">
      <c r="A10300" s="366" t="str">
        <f t="shared" si="160"/>
        <v>SINAPI 89044</v>
      </c>
      <c r="B10300" s="367" t="s">
        <v>8324</v>
      </c>
      <c r="C10300" s="367" t="s">
        <v>33312</v>
      </c>
      <c r="D10300" s="368" t="s">
        <v>33313</v>
      </c>
      <c r="E10300" s="367" t="s">
        <v>8464</v>
      </c>
      <c r="F10300" s="367" t="s">
        <v>33314</v>
      </c>
      <c r="G10300" s="367" t="s">
        <v>33315</v>
      </c>
    </row>
    <row r="10301" spans="1:7" ht="33.75">
      <c r="A10301" s="366" t="str">
        <f t="shared" si="160"/>
        <v>SINAPI 89169</v>
      </c>
      <c r="B10301" s="367" t="s">
        <v>8324</v>
      </c>
      <c r="C10301" s="367" t="s">
        <v>33316</v>
      </c>
      <c r="D10301" s="368" t="s">
        <v>33317</v>
      </c>
      <c r="E10301" s="367" t="s">
        <v>8464</v>
      </c>
      <c r="F10301" s="367" t="s">
        <v>33318</v>
      </c>
      <c r="G10301" s="367" t="s">
        <v>33319</v>
      </c>
    </row>
    <row r="10302" spans="1:7" ht="33.75">
      <c r="A10302" s="366" t="str">
        <f t="shared" si="160"/>
        <v>SINAPI 89978</v>
      </c>
      <c r="B10302" s="367" t="s">
        <v>8324</v>
      </c>
      <c r="C10302" s="367" t="s">
        <v>33320</v>
      </c>
      <c r="D10302" s="368" t="s">
        <v>33321</v>
      </c>
      <c r="E10302" s="367" t="s">
        <v>8464</v>
      </c>
      <c r="F10302" s="367" t="s">
        <v>16995</v>
      </c>
      <c r="G10302" s="367" t="s">
        <v>33322</v>
      </c>
    </row>
    <row r="10303" spans="1:7" ht="22.5">
      <c r="A10303" s="366" t="str">
        <f t="shared" si="160"/>
        <v>SINAPI 73937/1</v>
      </c>
      <c r="B10303" s="367" t="s">
        <v>8324</v>
      </c>
      <c r="C10303" s="367" t="s">
        <v>33323</v>
      </c>
      <c r="D10303" s="368" t="s">
        <v>33324</v>
      </c>
      <c r="E10303" s="367" t="s">
        <v>8464</v>
      </c>
      <c r="F10303" s="367" t="s">
        <v>33325</v>
      </c>
      <c r="G10303" s="367" t="s">
        <v>33326</v>
      </c>
    </row>
    <row r="10304" spans="1:7" ht="22.5">
      <c r="A10304" s="366" t="str">
        <f t="shared" si="160"/>
        <v>SINAPI 73937/3</v>
      </c>
      <c r="B10304" s="367" t="s">
        <v>8324</v>
      </c>
      <c r="C10304" s="367" t="s">
        <v>33327</v>
      </c>
      <c r="D10304" s="368" t="s">
        <v>33328</v>
      </c>
      <c r="E10304" s="367" t="s">
        <v>8464</v>
      </c>
      <c r="F10304" s="367" t="s">
        <v>29075</v>
      </c>
      <c r="G10304" s="367" t="s">
        <v>33329</v>
      </c>
    </row>
    <row r="10305" spans="1:7" ht="22.5">
      <c r="A10305" s="366" t="str">
        <f t="shared" si="160"/>
        <v>SINAPI 73937/5</v>
      </c>
      <c r="B10305" s="367" t="s">
        <v>8324</v>
      </c>
      <c r="C10305" s="367" t="s">
        <v>33330</v>
      </c>
      <c r="D10305" s="368" t="s">
        <v>33331</v>
      </c>
      <c r="E10305" s="367" t="s">
        <v>8464</v>
      </c>
      <c r="F10305" s="367" t="s">
        <v>33332</v>
      </c>
      <c r="G10305" s="367" t="s">
        <v>33333</v>
      </c>
    </row>
    <row r="10306" spans="1:7" ht="22.5">
      <c r="A10306" s="366" t="str">
        <f t="shared" si="160"/>
        <v>SINAPI 89453</v>
      </c>
      <c r="B10306" s="367" t="s">
        <v>8324</v>
      </c>
      <c r="C10306" s="367" t="s">
        <v>33334</v>
      </c>
      <c r="D10306" s="368" t="s">
        <v>33335</v>
      </c>
      <c r="E10306" s="367" t="s">
        <v>8464</v>
      </c>
      <c r="F10306" s="367" t="s">
        <v>18137</v>
      </c>
      <c r="G10306" s="367" t="s">
        <v>29713</v>
      </c>
    </row>
    <row r="10307" spans="1:7" ht="22.5">
      <c r="A10307" s="366" t="str">
        <f t="shared" si="160"/>
        <v>SINAPI 89454</v>
      </c>
      <c r="B10307" s="367" t="s">
        <v>8324</v>
      </c>
      <c r="C10307" s="367" t="s">
        <v>33336</v>
      </c>
      <c r="D10307" s="368" t="s">
        <v>33337</v>
      </c>
      <c r="E10307" s="367" t="s">
        <v>8464</v>
      </c>
      <c r="F10307" s="367" t="s">
        <v>13750</v>
      </c>
      <c r="G10307" s="367" t="s">
        <v>33338</v>
      </c>
    </row>
    <row r="10308" spans="1:7" ht="22.5">
      <c r="A10308" s="366" t="str">
        <f t="shared" si="160"/>
        <v>SINAPI 89455</v>
      </c>
      <c r="B10308" s="367" t="s">
        <v>8324</v>
      </c>
      <c r="C10308" s="367" t="s">
        <v>33339</v>
      </c>
      <c r="D10308" s="368" t="s">
        <v>33340</v>
      </c>
      <c r="E10308" s="367" t="s">
        <v>8464</v>
      </c>
      <c r="F10308" s="367" t="s">
        <v>33341</v>
      </c>
      <c r="G10308" s="367" t="s">
        <v>32677</v>
      </c>
    </row>
    <row r="10309" spans="1:7" ht="22.5">
      <c r="A10309" s="366" t="str">
        <f t="shared" si="160"/>
        <v>SINAPI 89456</v>
      </c>
      <c r="B10309" s="367" t="s">
        <v>8324</v>
      </c>
      <c r="C10309" s="367" t="s">
        <v>33342</v>
      </c>
      <c r="D10309" s="368" t="s">
        <v>33343</v>
      </c>
      <c r="E10309" s="367" t="s">
        <v>8464</v>
      </c>
      <c r="F10309" s="367" t="s">
        <v>33344</v>
      </c>
      <c r="G10309" s="367" t="s">
        <v>33345</v>
      </c>
    </row>
    <row r="10310" spans="1:7" ht="22.5">
      <c r="A10310" s="366" t="str">
        <f t="shared" si="160"/>
        <v>SINAPI 89457</v>
      </c>
      <c r="B10310" s="367" t="s">
        <v>8324</v>
      </c>
      <c r="C10310" s="367" t="s">
        <v>33346</v>
      </c>
      <c r="D10310" s="368" t="s">
        <v>33347</v>
      </c>
      <c r="E10310" s="367" t="s">
        <v>8464</v>
      </c>
      <c r="F10310" s="367" t="s">
        <v>33348</v>
      </c>
      <c r="G10310" s="367" t="s">
        <v>27138</v>
      </c>
    </row>
    <row r="10311" spans="1:7" ht="22.5">
      <c r="A10311" s="366" t="str">
        <f t="shared" ref="A10311:A10374" si="161">CONCATENAR</f>
        <v>SINAPI 89458</v>
      </c>
      <c r="B10311" s="367" t="s">
        <v>8324</v>
      </c>
      <c r="C10311" s="367" t="s">
        <v>33349</v>
      </c>
      <c r="D10311" s="368" t="s">
        <v>33350</v>
      </c>
      <c r="E10311" s="367" t="s">
        <v>8464</v>
      </c>
      <c r="F10311" s="367" t="s">
        <v>33351</v>
      </c>
      <c r="G10311" s="367" t="s">
        <v>33352</v>
      </c>
    </row>
    <row r="10312" spans="1:7" ht="22.5">
      <c r="A10312" s="366" t="str">
        <f t="shared" si="161"/>
        <v>SINAPI 89459</v>
      </c>
      <c r="B10312" s="367" t="s">
        <v>8324</v>
      </c>
      <c r="C10312" s="367" t="s">
        <v>33353</v>
      </c>
      <c r="D10312" s="368" t="s">
        <v>33354</v>
      </c>
      <c r="E10312" s="367" t="s">
        <v>8464</v>
      </c>
      <c r="F10312" s="367" t="s">
        <v>33355</v>
      </c>
      <c r="G10312" s="367" t="s">
        <v>33356</v>
      </c>
    </row>
    <row r="10313" spans="1:7" ht="22.5">
      <c r="A10313" s="366" t="str">
        <f t="shared" si="161"/>
        <v>SINAPI 89460</v>
      </c>
      <c r="B10313" s="367" t="s">
        <v>8324</v>
      </c>
      <c r="C10313" s="367" t="s">
        <v>33357</v>
      </c>
      <c r="D10313" s="368" t="s">
        <v>33358</v>
      </c>
      <c r="E10313" s="367" t="s">
        <v>8464</v>
      </c>
      <c r="F10313" s="367" t="s">
        <v>33185</v>
      </c>
      <c r="G10313" s="367" t="s">
        <v>9273</v>
      </c>
    </row>
    <row r="10314" spans="1:7" ht="22.5">
      <c r="A10314" s="366" t="str">
        <f t="shared" si="161"/>
        <v>SINAPI 89462</v>
      </c>
      <c r="B10314" s="367" t="s">
        <v>8324</v>
      </c>
      <c r="C10314" s="367" t="s">
        <v>33359</v>
      </c>
      <c r="D10314" s="368" t="s">
        <v>33360</v>
      </c>
      <c r="E10314" s="367" t="s">
        <v>8464</v>
      </c>
      <c r="F10314" s="367" t="s">
        <v>18579</v>
      </c>
      <c r="G10314" s="367" t="s">
        <v>26525</v>
      </c>
    </row>
    <row r="10315" spans="1:7" ht="22.5">
      <c r="A10315" s="366" t="str">
        <f t="shared" si="161"/>
        <v>SINAPI 89463</v>
      </c>
      <c r="B10315" s="367" t="s">
        <v>8324</v>
      </c>
      <c r="C10315" s="367" t="s">
        <v>33361</v>
      </c>
      <c r="D10315" s="368" t="s">
        <v>33362</v>
      </c>
      <c r="E10315" s="367" t="s">
        <v>8464</v>
      </c>
      <c r="F10315" s="367" t="s">
        <v>33363</v>
      </c>
      <c r="G10315" s="367" t="s">
        <v>33364</v>
      </c>
    </row>
    <row r="10316" spans="1:7" ht="22.5">
      <c r="A10316" s="366" t="str">
        <f t="shared" si="161"/>
        <v>SINAPI 89464</v>
      </c>
      <c r="B10316" s="367" t="s">
        <v>8324</v>
      </c>
      <c r="C10316" s="367" t="s">
        <v>33365</v>
      </c>
      <c r="D10316" s="368" t="s">
        <v>33366</v>
      </c>
      <c r="E10316" s="367" t="s">
        <v>8464</v>
      </c>
      <c r="F10316" s="367" t="s">
        <v>33367</v>
      </c>
      <c r="G10316" s="367" t="s">
        <v>27163</v>
      </c>
    </row>
    <row r="10317" spans="1:7" ht="22.5">
      <c r="A10317" s="366" t="str">
        <f t="shared" si="161"/>
        <v>SINAPI 89465</v>
      </c>
      <c r="B10317" s="367" t="s">
        <v>8324</v>
      </c>
      <c r="C10317" s="367" t="s">
        <v>33368</v>
      </c>
      <c r="D10317" s="368" t="s">
        <v>33369</v>
      </c>
      <c r="E10317" s="367" t="s">
        <v>8464</v>
      </c>
      <c r="F10317" s="367" t="s">
        <v>16584</v>
      </c>
      <c r="G10317" s="367" t="s">
        <v>29390</v>
      </c>
    </row>
    <row r="10318" spans="1:7" ht="22.5">
      <c r="A10318" s="366" t="str">
        <f t="shared" si="161"/>
        <v>SINAPI 89466</v>
      </c>
      <c r="B10318" s="367" t="s">
        <v>8324</v>
      </c>
      <c r="C10318" s="367" t="s">
        <v>33370</v>
      </c>
      <c r="D10318" s="368" t="s">
        <v>33371</v>
      </c>
      <c r="E10318" s="367" t="s">
        <v>8464</v>
      </c>
      <c r="F10318" s="367" t="s">
        <v>25942</v>
      </c>
      <c r="G10318" s="367" t="s">
        <v>33119</v>
      </c>
    </row>
    <row r="10319" spans="1:7" ht="22.5">
      <c r="A10319" s="366" t="str">
        <f t="shared" si="161"/>
        <v>SINAPI 89467</v>
      </c>
      <c r="B10319" s="367" t="s">
        <v>8324</v>
      </c>
      <c r="C10319" s="367" t="s">
        <v>33372</v>
      </c>
      <c r="D10319" s="368" t="s">
        <v>33373</v>
      </c>
      <c r="E10319" s="367" t="s">
        <v>8464</v>
      </c>
      <c r="F10319" s="367" t="s">
        <v>33038</v>
      </c>
      <c r="G10319" s="367" t="s">
        <v>11907</v>
      </c>
    </row>
    <row r="10320" spans="1:7" ht="22.5">
      <c r="A10320" s="366" t="str">
        <f t="shared" si="161"/>
        <v>SINAPI 89468</v>
      </c>
      <c r="B10320" s="367" t="s">
        <v>8324</v>
      </c>
      <c r="C10320" s="367" t="s">
        <v>33374</v>
      </c>
      <c r="D10320" s="368" t="s">
        <v>33375</v>
      </c>
      <c r="E10320" s="367" t="s">
        <v>8464</v>
      </c>
      <c r="F10320" s="367" t="s">
        <v>28063</v>
      </c>
      <c r="G10320" s="367" t="s">
        <v>33376</v>
      </c>
    </row>
    <row r="10321" spans="1:7" ht="22.5">
      <c r="A10321" s="366" t="str">
        <f t="shared" si="161"/>
        <v>SINAPI 89469</v>
      </c>
      <c r="B10321" s="367" t="s">
        <v>8324</v>
      </c>
      <c r="C10321" s="367" t="s">
        <v>33377</v>
      </c>
      <c r="D10321" s="368" t="s">
        <v>33378</v>
      </c>
      <c r="E10321" s="367" t="s">
        <v>8464</v>
      </c>
      <c r="F10321" s="367" t="s">
        <v>9529</v>
      </c>
      <c r="G10321" s="367" t="s">
        <v>33379</v>
      </c>
    </row>
    <row r="10322" spans="1:7" ht="22.5">
      <c r="A10322" s="366" t="str">
        <f t="shared" si="161"/>
        <v>SINAPI 89470</v>
      </c>
      <c r="B10322" s="367" t="s">
        <v>8324</v>
      </c>
      <c r="C10322" s="367" t="s">
        <v>33380</v>
      </c>
      <c r="D10322" s="368" t="s">
        <v>33381</v>
      </c>
      <c r="E10322" s="367" t="s">
        <v>8464</v>
      </c>
      <c r="F10322" s="367" t="s">
        <v>23236</v>
      </c>
      <c r="G10322" s="367" t="s">
        <v>33382</v>
      </c>
    </row>
    <row r="10323" spans="1:7" ht="22.5">
      <c r="A10323" s="366" t="str">
        <f t="shared" si="161"/>
        <v>SINAPI 89471</v>
      </c>
      <c r="B10323" s="367" t="s">
        <v>8324</v>
      </c>
      <c r="C10323" s="367" t="s">
        <v>33383</v>
      </c>
      <c r="D10323" s="368" t="s">
        <v>33384</v>
      </c>
      <c r="E10323" s="367" t="s">
        <v>8464</v>
      </c>
      <c r="F10323" s="367" t="s">
        <v>33385</v>
      </c>
      <c r="G10323" s="367" t="s">
        <v>15107</v>
      </c>
    </row>
    <row r="10324" spans="1:7" ht="22.5">
      <c r="A10324" s="366" t="str">
        <f t="shared" si="161"/>
        <v>SINAPI 89472</v>
      </c>
      <c r="B10324" s="367" t="s">
        <v>8324</v>
      </c>
      <c r="C10324" s="367" t="s">
        <v>33386</v>
      </c>
      <c r="D10324" s="368" t="s">
        <v>33387</v>
      </c>
      <c r="E10324" s="367" t="s">
        <v>8464</v>
      </c>
      <c r="F10324" s="367" t="s">
        <v>33388</v>
      </c>
      <c r="G10324" s="367" t="s">
        <v>33389</v>
      </c>
    </row>
    <row r="10325" spans="1:7" ht="22.5">
      <c r="A10325" s="366" t="str">
        <f t="shared" si="161"/>
        <v>SINAPI 89473</v>
      </c>
      <c r="B10325" s="367" t="s">
        <v>8324</v>
      </c>
      <c r="C10325" s="367" t="s">
        <v>33390</v>
      </c>
      <c r="D10325" s="368" t="s">
        <v>33391</v>
      </c>
      <c r="E10325" s="367" t="s">
        <v>8464</v>
      </c>
      <c r="F10325" s="367" t="s">
        <v>27142</v>
      </c>
      <c r="G10325" s="367" t="s">
        <v>33392</v>
      </c>
    </row>
    <row r="10326" spans="1:7" ht="22.5">
      <c r="A10326" s="366" t="str">
        <f t="shared" si="161"/>
        <v>SINAPI 89474</v>
      </c>
      <c r="B10326" s="367" t="s">
        <v>8324</v>
      </c>
      <c r="C10326" s="367" t="s">
        <v>33393</v>
      </c>
      <c r="D10326" s="368" t="s">
        <v>33394</v>
      </c>
      <c r="E10326" s="367" t="s">
        <v>8464</v>
      </c>
      <c r="F10326" s="367" t="s">
        <v>33395</v>
      </c>
      <c r="G10326" s="367" t="s">
        <v>33396</v>
      </c>
    </row>
    <row r="10327" spans="1:7" ht="22.5">
      <c r="A10327" s="366" t="str">
        <f t="shared" si="161"/>
        <v>SINAPI 89475</v>
      </c>
      <c r="B10327" s="367" t="s">
        <v>8324</v>
      </c>
      <c r="C10327" s="367" t="s">
        <v>33397</v>
      </c>
      <c r="D10327" s="368" t="s">
        <v>33398</v>
      </c>
      <c r="E10327" s="367" t="s">
        <v>8464</v>
      </c>
      <c r="F10327" s="367" t="s">
        <v>33399</v>
      </c>
      <c r="G10327" s="367" t="s">
        <v>33400</v>
      </c>
    </row>
    <row r="10328" spans="1:7" ht="22.5">
      <c r="A10328" s="366" t="str">
        <f t="shared" si="161"/>
        <v>SINAPI 89476</v>
      </c>
      <c r="B10328" s="367" t="s">
        <v>8324</v>
      </c>
      <c r="C10328" s="367" t="s">
        <v>33401</v>
      </c>
      <c r="D10328" s="368" t="s">
        <v>33402</v>
      </c>
      <c r="E10328" s="367" t="s">
        <v>8464</v>
      </c>
      <c r="F10328" s="367" t="s">
        <v>10149</v>
      </c>
      <c r="G10328" s="367" t="s">
        <v>33403</v>
      </c>
    </row>
    <row r="10329" spans="1:7" ht="22.5">
      <c r="A10329" s="366" t="str">
        <f t="shared" si="161"/>
        <v>SINAPI 89477</v>
      </c>
      <c r="B10329" s="367" t="s">
        <v>8324</v>
      </c>
      <c r="C10329" s="367" t="s">
        <v>33404</v>
      </c>
      <c r="D10329" s="368" t="s">
        <v>33405</v>
      </c>
      <c r="E10329" s="367" t="s">
        <v>8464</v>
      </c>
      <c r="F10329" s="367" t="s">
        <v>32634</v>
      </c>
      <c r="G10329" s="367" t="s">
        <v>33406</v>
      </c>
    </row>
    <row r="10330" spans="1:7" ht="22.5">
      <c r="A10330" s="366" t="str">
        <f t="shared" si="161"/>
        <v>SINAPI 89478</v>
      </c>
      <c r="B10330" s="367" t="s">
        <v>8324</v>
      </c>
      <c r="C10330" s="367" t="s">
        <v>33407</v>
      </c>
      <c r="D10330" s="368" t="s">
        <v>33408</v>
      </c>
      <c r="E10330" s="367" t="s">
        <v>8464</v>
      </c>
      <c r="F10330" s="367" t="s">
        <v>33409</v>
      </c>
      <c r="G10330" s="367" t="s">
        <v>33410</v>
      </c>
    </row>
    <row r="10331" spans="1:7" ht="22.5">
      <c r="A10331" s="366" t="str">
        <f t="shared" si="161"/>
        <v>SINAPI 89479</v>
      </c>
      <c r="B10331" s="367" t="s">
        <v>8324</v>
      </c>
      <c r="C10331" s="367" t="s">
        <v>33411</v>
      </c>
      <c r="D10331" s="368" t="s">
        <v>33412</v>
      </c>
      <c r="E10331" s="367" t="s">
        <v>8464</v>
      </c>
      <c r="F10331" s="367" t="s">
        <v>10051</v>
      </c>
      <c r="G10331" s="367" t="s">
        <v>33413</v>
      </c>
    </row>
    <row r="10332" spans="1:7" ht="22.5">
      <c r="A10332" s="366" t="str">
        <f t="shared" si="161"/>
        <v>SINAPI 89480</v>
      </c>
      <c r="B10332" s="367" t="s">
        <v>8324</v>
      </c>
      <c r="C10332" s="367" t="s">
        <v>33414</v>
      </c>
      <c r="D10332" s="368" t="s">
        <v>33415</v>
      </c>
      <c r="E10332" s="367" t="s">
        <v>8464</v>
      </c>
      <c r="F10332" s="367" t="s">
        <v>33416</v>
      </c>
      <c r="G10332" s="367" t="s">
        <v>33417</v>
      </c>
    </row>
    <row r="10333" spans="1:7" ht="22.5">
      <c r="A10333" s="366" t="str">
        <f t="shared" si="161"/>
        <v>SINAPI 89483</v>
      </c>
      <c r="B10333" s="367" t="s">
        <v>8324</v>
      </c>
      <c r="C10333" s="367" t="s">
        <v>33418</v>
      </c>
      <c r="D10333" s="368" t="s">
        <v>33419</v>
      </c>
      <c r="E10333" s="367" t="s">
        <v>8464</v>
      </c>
      <c r="F10333" s="367" t="s">
        <v>30631</v>
      </c>
      <c r="G10333" s="367" t="s">
        <v>33420</v>
      </c>
    </row>
    <row r="10334" spans="1:7" ht="22.5">
      <c r="A10334" s="366" t="str">
        <f t="shared" si="161"/>
        <v>SINAPI 89484</v>
      </c>
      <c r="B10334" s="367" t="s">
        <v>8324</v>
      </c>
      <c r="C10334" s="367" t="s">
        <v>33421</v>
      </c>
      <c r="D10334" s="368" t="s">
        <v>33422</v>
      </c>
      <c r="E10334" s="367" t="s">
        <v>8464</v>
      </c>
      <c r="F10334" s="367" t="s">
        <v>33423</v>
      </c>
      <c r="G10334" s="367" t="s">
        <v>33424</v>
      </c>
    </row>
    <row r="10335" spans="1:7" ht="22.5">
      <c r="A10335" s="366" t="str">
        <f t="shared" si="161"/>
        <v>SINAPI 89486</v>
      </c>
      <c r="B10335" s="367" t="s">
        <v>8324</v>
      </c>
      <c r="C10335" s="367" t="s">
        <v>33425</v>
      </c>
      <c r="D10335" s="368" t="s">
        <v>33426</v>
      </c>
      <c r="E10335" s="367" t="s">
        <v>8464</v>
      </c>
      <c r="F10335" s="367" t="s">
        <v>24337</v>
      </c>
      <c r="G10335" s="367" t="s">
        <v>33427</v>
      </c>
    </row>
    <row r="10336" spans="1:7" ht="22.5">
      <c r="A10336" s="366" t="str">
        <f t="shared" si="161"/>
        <v>SINAPI 89487</v>
      </c>
      <c r="B10336" s="367" t="s">
        <v>8324</v>
      </c>
      <c r="C10336" s="367" t="s">
        <v>33428</v>
      </c>
      <c r="D10336" s="368" t="s">
        <v>33429</v>
      </c>
      <c r="E10336" s="367" t="s">
        <v>8464</v>
      </c>
      <c r="F10336" s="367" t="s">
        <v>33430</v>
      </c>
      <c r="G10336" s="367" t="s">
        <v>33431</v>
      </c>
    </row>
    <row r="10337" spans="1:7" ht="22.5">
      <c r="A10337" s="366" t="str">
        <f t="shared" si="161"/>
        <v>SINAPI 89488</v>
      </c>
      <c r="B10337" s="367" t="s">
        <v>8324</v>
      </c>
      <c r="C10337" s="367" t="s">
        <v>33432</v>
      </c>
      <c r="D10337" s="368" t="s">
        <v>33433</v>
      </c>
      <c r="E10337" s="367" t="s">
        <v>8464</v>
      </c>
      <c r="F10337" s="367" t="s">
        <v>18740</v>
      </c>
      <c r="G10337" s="367" t="s">
        <v>33434</v>
      </c>
    </row>
    <row r="10338" spans="1:7" ht="22.5">
      <c r="A10338" s="366" t="str">
        <f t="shared" si="161"/>
        <v>SINAPI 91815</v>
      </c>
      <c r="B10338" s="367" t="s">
        <v>8324</v>
      </c>
      <c r="C10338" s="367" t="s">
        <v>33435</v>
      </c>
      <c r="D10338" s="368" t="s">
        <v>33436</v>
      </c>
      <c r="E10338" s="367" t="s">
        <v>8464</v>
      </c>
      <c r="F10338" s="367" t="s">
        <v>33437</v>
      </c>
      <c r="G10338" s="367" t="s">
        <v>33438</v>
      </c>
    </row>
    <row r="10339" spans="1:7" ht="22.5">
      <c r="A10339" s="366" t="str">
        <f t="shared" si="161"/>
        <v>SINAPI 91816</v>
      </c>
      <c r="B10339" s="367" t="s">
        <v>8324</v>
      </c>
      <c r="C10339" s="367" t="s">
        <v>33439</v>
      </c>
      <c r="D10339" s="368" t="s">
        <v>33440</v>
      </c>
      <c r="E10339" s="367" t="s">
        <v>8464</v>
      </c>
      <c r="F10339" s="367" t="s">
        <v>33441</v>
      </c>
      <c r="G10339" s="367" t="s">
        <v>33442</v>
      </c>
    </row>
    <row r="10340" spans="1:7" ht="22.5">
      <c r="A10340" s="366" t="str">
        <f t="shared" si="161"/>
        <v>SINAPI 72139</v>
      </c>
      <c r="B10340" s="367" t="s">
        <v>8324</v>
      </c>
      <c r="C10340" s="367" t="s">
        <v>33443</v>
      </c>
      <c r="D10340" s="368" t="s">
        <v>33444</v>
      </c>
      <c r="E10340" s="367" t="s">
        <v>8464</v>
      </c>
      <c r="F10340" s="367" t="s">
        <v>33445</v>
      </c>
      <c r="G10340" s="367" t="s">
        <v>33446</v>
      </c>
    </row>
    <row r="10341" spans="1:7" ht="22.5">
      <c r="A10341" s="366" t="str">
        <f t="shared" si="161"/>
        <v>SINAPI 72175</v>
      </c>
      <c r="B10341" s="367" t="s">
        <v>8324</v>
      </c>
      <c r="C10341" s="367" t="s">
        <v>33447</v>
      </c>
      <c r="D10341" s="368" t="s">
        <v>33448</v>
      </c>
      <c r="E10341" s="367" t="s">
        <v>8464</v>
      </c>
      <c r="F10341" s="367" t="s">
        <v>33449</v>
      </c>
      <c r="G10341" s="367" t="s">
        <v>33450</v>
      </c>
    </row>
    <row r="10342" spans="1:7" ht="22.5">
      <c r="A10342" s="366" t="str">
        <f t="shared" si="161"/>
        <v>SINAPI 72176</v>
      </c>
      <c r="B10342" s="367" t="s">
        <v>8324</v>
      </c>
      <c r="C10342" s="367" t="s">
        <v>33451</v>
      </c>
      <c r="D10342" s="368" t="s">
        <v>33452</v>
      </c>
      <c r="E10342" s="367" t="s">
        <v>8464</v>
      </c>
      <c r="F10342" s="367" t="s">
        <v>33453</v>
      </c>
      <c r="G10342" s="367" t="s">
        <v>33454</v>
      </c>
    </row>
    <row r="10343" spans="1:7">
      <c r="A10343" s="366" t="str">
        <f t="shared" si="161"/>
        <v>SINAPI 72178</v>
      </c>
      <c r="B10343" s="367" t="s">
        <v>8324</v>
      </c>
      <c r="C10343" s="367" t="s">
        <v>33455</v>
      </c>
      <c r="D10343" s="368" t="s">
        <v>33456</v>
      </c>
      <c r="E10343" s="367" t="s">
        <v>8464</v>
      </c>
      <c r="F10343" s="367" t="s">
        <v>25216</v>
      </c>
      <c r="G10343" s="367" t="s">
        <v>16557</v>
      </c>
    </row>
    <row r="10344" spans="1:7">
      <c r="A10344" s="366" t="str">
        <f t="shared" si="161"/>
        <v>SINAPI 72179</v>
      </c>
      <c r="B10344" s="367" t="s">
        <v>8324</v>
      </c>
      <c r="C10344" s="367" t="s">
        <v>33457</v>
      </c>
      <c r="D10344" s="368" t="s">
        <v>33458</v>
      </c>
      <c r="E10344" s="367" t="s">
        <v>8464</v>
      </c>
      <c r="F10344" s="367" t="s">
        <v>21676</v>
      </c>
      <c r="G10344" s="367" t="s">
        <v>33459</v>
      </c>
    </row>
    <row r="10345" spans="1:7" ht="22.5">
      <c r="A10345" s="366" t="str">
        <f t="shared" si="161"/>
        <v>SINAPI 72180</v>
      </c>
      <c r="B10345" s="367" t="s">
        <v>8324</v>
      </c>
      <c r="C10345" s="367" t="s">
        <v>33460</v>
      </c>
      <c r="D10345" s="368" t="s">
        <v>33461</v>
      </c>
      <c r="E10345" s="367" t="s">
        <v>8464</v>
      </c>
      <c r="F10345" s="367" t="s">
        <v>29636</v>
      </c>
      <c r="G10345" s="367" t="s">
        <v>13152</v>
      </c>
    </row>
    <row r="10346" spans="1:7" ht="22.5">
      <c r="A10346" s="366" t="str">
        <f t="shared" si="161"/>
        <v>SINAPI 72181</v>
      </c>
      <c r="B10346" s="367" t="s">
        <v>8324</v>
      </c>
      <c r="C10346" s="367" t="s">
        <v>33462</v>
      </c>
      <c r="D10346" s="368" t="s">
        <v>33463</v>
      </c>
      <c r="E10346" s="367" t="s">
        <v>8464</v>
      </c>
      <c r="F10346" s="367" t="s">
        <v>27469</v>
      </c>
      <c r="G10346" s="367" t="s">
        <v>33464</v>
      </c>
    </row>
    <row r="10347" spans="1:7" ht="22.5">
      <c r="A10347" s="366" t="str">
        <f t="shared" si="161"/>
        <v>SINAPI 73774/1</v>
      </c>
      <c r="B10347" s="367" t="s">
        <v>8324</v>
      </c>
      <c r="C10347" s="367" t="s">
        <v>33465</v>
      </c>
      <c r="D10347" s="368" t="s">
        <v>33466</v>
      </c>
      <c r="E10347" s="367" t="s">
        <v>8464</v>
      </c>
      <c r="F10347" s="367" t="s">
        <v>33467</v>
      </c>
      <c r="G10347" s="367" t="s">
        <v>33468</v>
      </c>
    </row>
    <row r="10348" spans="1:7">
      <c r="A10348" s="366" t="str">
        <f t="shared" si="161"/>
        <v>SINAPI 73909/1</v>
      </c>
      <c r="B10348" s="367" t="s">
        <v>8324</v>
      </c>
      <c r="C10348" s="367" t="s">
        <v>33469</v>
      </c>
      <c r="D10348" s="368" t="s">
        <v>33470</v>
      </c>
      <c r="E10348" s="367" t="s">
        <v>8464</v>
      </c>
      <c r="F10348" s="367" t="s">
        <v>33471</v>
      </c>
      <c r="G10348" s="367" t="s">
        <v>33472</v>
      </c>
    </row>
    <row r="10349" spans="1:7" ht="22.5">
      <c r="A10349" s="366" t="str">
        <f t="shared" si="161"/>
        <v>SINAPI 74229/1</v>
      </c>
      <c r="B10349" s="367" t="s">
        <v>8324</v>
      </c>
      <c r="C10349" s="367" t="s">
        <v>33473</v>
      </c>
      <c r="D10349" s="368" t="s">
        <v>33474</v>
      </c>
      <c r="E10349" s="367" t="s">
        <v>8464</v>
      </c>
      <c r="F10349" s="367" t="s">
        <v>33475</v>
      </c>
      <c r="G10349" s="367" t="s">
        <v>33476</v>
      </c>
    </row>
    <row r="10350" spans="1:7" ht="22.5">
      <c r="A10350" s="366" t="str">
        <f t="shared" si="161"/>
        <v>SINAPI 79627</v>
      </c>
      <c r="B10350" s="367" t="s">
        <v>8324</v>
      </c>
      <c r="C10350" s="367" t="s">
        <v>33477</v>
      </c>
      <c r="D10350" s="368" t="s">
        <v>33478</v>
      </c>
      <c r="E10350" s="367" t="s">
        <v>8464</v>
      </c>
      <c r="F10350" s="367" t="s">
        <v>33479</v>
      </c>
      <c r="G10350" s="367" t="s">
        <v>33480</v>
      </c>
    </row>
    <row r="10351" spans="1:7" ht="22.5">
      <c r="A10351" s="366" t="str">
        <f t="shared" si="161"/>
        <v>SINAPI 96358</v>
      </c>
      <c r="B10351" s="367" t="s">
        <v>8324</v>
      </c>
      <c r="C10351" s="367" t="s">
        <v>33481</v>
      </c>
      <c r="D10351" s="368" t="s">
        <v>33482</v>
      </c>
      <c r="E10351" s="367" t="s">
        <v>8464</v>
      </c>
      <c r="F10351" s="367" t="s">
        <v>33483</v>
      </c>
      <c r="G10351" s="367" t="s">
        <v>33484</v>
      </c>
    </row>
    <row r="10352" spans="1:7" ht="22.5">
      <c r="A10352" s="366" t="str">
        <f t="shared" si="161"/>
        <v>SINAPI 96359</v>
      </c>
      <c r="B10352" s="367" t="s">
        <v>8324</v>
      </c>
      <c r="C10352" s="367" t="s">
        <v>33485</v>
      </c>
      <c r="D10352" s="368" t="s">
        <v>33486</v>
      </c>
      <c r="E10352" s="367" t="s">
        <v>8464</v>
      </c>
      <c r="F10352" s="367" t="s">
        <v>18594</v>
      </c>
      <c r="G10352" s="367" t="s">
        <v>33487</v>
      </c>
    </row>
    <row r="10353" spans="1:7" ht="22.5">
      <c r="A10353" s="366" t="str">
        <f t="shared" si="161"/>
        <v>SINAPI 96360</v>
      </c>
      <c r="B10353" s="367" t="s">
        <v>8324</v>
      </c>
      <c r="C10353" s="367" t="s">
        <v>33488</v>
      </c>
      <c r="D10353" s="368" t="s">
        <v>33489</v>
      </c>
      <c r="E10353" s="367" t="s">
        <v>8464</v>
      </c>
      <c r="F10353" s="367" t="s">
        <v>33490</v>
      </c>
      <c r="G10353" s="367" t="s">
        <v>33491</v>
      </c>
    </row>
    <row r="10354" spans="1:7" ht="22.5">
      <c r="A10354" s="366" t="str">
        <f t="shared" si="161"/>
        <v>SINAPI 96361</v>
      </c>
      <c r="B10354" s="367" t="s">
        <v>8324</v>
      </c>
      <c r="C10354" s="367" t="s">
        <v>33492</v>
      </c>
      <c r="D10354" s="368" t="s">
        <v>33493</v>
      </c>
      <c r="E10354" s="367" t="s">
        <v>8464</v>
      </c>
      <c r="F10354" s="367" t="s">
        <v>33494</v>
      </c>
      <c r="G10354" s="367" t="s">
        <v>33495</v>
      </c>
    </row>
    <row r="10355" spans="1:7" ht="22.5">
      <c r="A10355" s="366" t="str">
        <f t="shared" si="161"/>
        <v>SINAPI 96362</v>
      </c>
      <c r="B10355" s="367" t="s">
        <v>8324</v>
      </c>
      <c r="C10355" s="367" t="s">
        <v>33496</v>
      </c>
      <c r="D10355" s="368" t="s">
        <v>33497</v>
      </c>
      <c r="E10355" s="367" t="s">
        <v>8464</v>
      </c>
      <c r="F10355" s="367" t="s">
        <v>21851</v>
      </c>
      <c r="G10355" s="367" t="s">
        <v>33498</v>
      </c>
    </row>
    <row r="10356" spans="1:7" ht="22.5">
      <c r="A10356" s="366" t="str">
        <f t="shared" si="161"/>
        <v>SINAPI 96363</v>
      </c>
      <c r="B10356" s="367" t="s">
        <v>8324</v>
      </c>
      <c r="C10356" s="367" t="s">
        <v>33499</v>
      </c>
      <c r="D10356" s="368" t="s">
        <v>33500</v>
      </c>
      <c r="E10356" s="367" t="s">
        <v>8464</v>
      </c>
      <c r="F10356" s="367" t="s">
        <v>33501</v>
      </c>
      <c r="G10356" s="367" t="s">
        <v>33502</v>
      </c>
    </row>
    <row r="10357" spans="1:7" ht="22.5">
      <c r="A10357" s="366" t="str">
        <f t="shared" si="161"/>
        <v>SINAPI 96364</v>
      </c>
      <c r="B10357" s="367" t="s">
        <v>8324</v>
      </c>
      <c r="C10357" s="367" t="s">
        <v>33503</v>
      </c>
      <c r="D10357" s="368" t="s">
        <v>33504</v>
      </c>
      <c r="E10357" s="367" t="s">
        <v>8464</v>
      </c>
      <c r="F10357" s="367" t="s">
        <v>33505</v>
      </c>
      <c r="G10357" s="367" t="s">
        <v>33506</v>
      </c>
    </row>
    <row r="10358" spans="1:7" ht="22.5">
      <c r="A10358" s="366" t="str">
        <f t="shared" si="161"/>
        <v>SINAPI 96365</v>
      </c>
      <c r="B10358" s="367" t="s">
        <v>8324</v>
      </c>
      <c r="C10358" s="367" t="s">
        <v>33507</v>
      </c>
      <c r="D10358" s="368" t="s">
        <v>33508</v>
      </c>
      <c r="E10358" s="367" t="s">
        <v>8464</v>
      </c>
      <c r="F10358" s="367" t="s">
        <v>33509</v>
      </c>
      <c r="G10358" s="367" t="s">
        <v>33510</v>
      </c>
    </row>
    <row r="10359" spans="1:7" ht="22.5">
      <c r="A10359" s="366" t="str">
        <f t="shared" si="161"/>
        <v>SINAPI 96366</v>
      </c>
      <c r="B10359" s="367" t="s">
        <v>8324</v>
      </c>
      <c r="C10359" s="367" t="s">
        <v>33511</v>
      </c>
      <c r="D10359" s="368" t="s">
        <v>33512</v>
      </c>
      <c r="E10359" s="367" t="s">
        <v>8464</v>
      </c>
      <c r="F10359" s="367" t="s">
        <v>33513</v>
      </c>
      <c r="G10359" s="367" t="s">
        <v>33514</v>
      </c>
    </row>
    <row r="10360" spans="1:7" ht="22.5">
      <c r="A10360" s="366" t="str">
        <f t="shared" si="161"/>
        <v>SINAPI 96367</v>
      </c>
      <c r="B10360" s="367" t="s">
        <v>8324</v>
      </c>
      <c r="C10360" s="367" t="s">
        <v>33515</v>
      </c>
      <c r="D10360" s="368" t="s">
        <v>33516</v>
      </c>
      <c r="E10360" s="367" t="s">
        <v>8464</v>
      </c>
      <c r="F10360" s="367" t="s">
        <v>33517</v>
      </c>
      <c r="G10360" s="367" t="s">
        <v>33518</v>
      </c>
    </row>
    <row r="10361" spans="1:7" ht="22.5">
      <c r="A10361" s="366" t="str">
        <f t="shared" si="161"/>
        <v>SINAPI 96368</v>
      </c>
      <c r="B10361" s="367" t="s">
        <v>8324</v>
      </c>
      <c r="C10361" s="367" t="s">
        <v>33519</v>
      </c>
      <c r="D10361" s="368" t="s">
        <v>33520</v>
      </c>
      <c r="E10361" s="367" t="s">
        <v>8464</v>
      </c>
      <c r="F10361" s="367" t="s">
        <v>33521</v>
      </c>
      <c r="G10361" s="367" t="s">
        <v>33522</v>
      </c>
    </row>
    <row r="10362" spans="1:7" ht="22.5">
      <c r="A10362" s="366" t="str">
        <f t="shared" si="161"/>
        <v>SINAPI 96369</v>
      </c>
      <c r="B10362" s="367" t="s">
        <v>8324</v>
      </c>
      <c r="C10362" s="367" t="s">
        <v>33523</v>
      </c>
      <c r="D10362" s="368" t="s">
        <v>33524</v>
      </c>
      <c r="E10362" s="367" t="s">
        <v>8464</v>
      </c>
      <c r="F10362" s="367" t="s">
        <v>33525</v>
      </c>
      <c r="G10362" s="367" t="s">
        <v>33526</v>
      </c>
    </row>
    <row r="10363" spans="1:7" ht="22.5">
      <c r="A10363" s="366" t="str">
        <f t="shared" si="161"/>
        <v>SINAPI 96370</v>
      </c>
      <c r="B10363" s="367" t="s">
        <v>8324</v>
      </c>
      <c r="C10363" s="367" t="s">
        <v>33527</v>
      </c>
      <c r="D10363" s="368" t="s">
        <v>33528</v>
      </c>
      <c r="E10363" s="367" t="s">
        <v>8464</v>
      </c>
      <c r="F10363" s="367" t="s">
        <v>33529</v>
      </c>
      <c r="G10363" s="367" t="s">
        <v>33530</v>
      </c>
    </row>
    <row r="10364" spans="1:7" ht="22.5">
      <c r="A10364" s="366" t="str">
        <f t="shared" si="161"/>
        <v>SINAPI 96371</v>
      </c>
      <c r="B10364" s="367" t="s">
        <v>8324</v>
      </c>
      <c r="C10364" s="367" t="s">
        <v>33531</v>
      </c>
      <c r="D10364" s="368" t="s">
        <v>33532</v>
      </c>
      <c r="E10364" s="367" t="s">
        <v>8464</v>
      </c>
      <c r="F10364" s="367" t="s">
        <v>33533</v>
      </c>
      <c r="G10364" s="367" t="s">
        <v>33534</v>
      </c>
    </row>
    <row r="10365" spans="1:7">
      <c r="A10365" s="366" t="str">
        <f t="shared" si="161"/>
        <v>SINAPI 96372</v>
      </c>
      <c r="B10365" s="367" t="s">
        <v>8324</v>
      </c>
      <c r="C10365" s="367" t="s">
        <v>33535</v>
      </c>
      <c r="D10365" s="368" t="s">
        <v>33536</v>
      </c>
      <c r="E10365" s="367" t="s">
        <v>8464</v>
      </c>
      <c r="F10365" s="367" t="s">
        <v>33537</v>
      </c>
      <c r="G10365" s="367" t="s">
        <v>11472</v>
      </c>
    </row>
    <row r="10366" spans="1:7">
      <c r="A10366" s="366" t="str">
        <f t="shared" si="161"/>
        <v>SINAPI 96373</v>
      </c>
      <c r="B10366" s="367" t="s">
        <v>8324</v>
      </c>
      <c r="C10366" s="367" t="s">
        <v>33538</v>
      </c>
      <c r="D10366" s="368" t="s">
        <v>33539</v>
      </c>
      <c r="E10366" s="367" t="s">
        <v>8523</v>
      </c>
      <c r="F10366" s="367" t="s">
        <v>14530</v>
      </c>
      <c r="G10366" s="367" t="s">
        <v>14010</v>
      </c>
    </row>
    <row r="10367" spans="1:7">
      <c r="A10367" s="366" t="str">
        <f t="shared" si="161"/>
        <v>SINAPI 96374</v>
      </c>
      <c r="B10367" s="367" t="s">
        <v>8324</v>
      </c>
      <c r="C10367" s="367" t="s">
        <v>33540</v>
      </c>
      <c r="D10367" s="368" t="s">
        <v>33541</v>
      </c>
      <c r="E10367" s="367" t="s">
        <v>8523</v>
      </c>
      <c r="F10367" s="367" t="s">
        <v>20292</v>
      </c>
      <c r="G10367" s="367" t="s">
        <v>25514</v>
      </c>
    </row>
    <row r="10368" spans="1:7" ht="22.5">
      <c r="A10368" s="366" t="str">
        <f t="shared" si="161"/>
        <v>SINAPI 73863/1</v>
      </c>
      <c r="B10368" s="367" t="s">
        <v>8324</v>
      </c>
      <c r="C10368" s="367" t="s">
        <v>33542</v>
      </c>
      <c r="D10368" s="368" t="s">
        <v>33543</v>
      </c>
      <c r="E10368" s="367" t="s">
        <v>8464</v>
      </c>
      <c r="F10368" s="367" t="s">
        <v>33544</v>
      </c>
      <c r="G10368" s="367" t="s">
        <v>33545</v>
      </c>
    </row>
    <row r="10369" spans="1:7" ht="22.5">
      <c r="A10369" s="366" t="str">
        <f t="shared" si="161"/>
        <v>SINAPI 73863/2</v>
      </c>
      <c r="B10369" s="367" t="s">
        <v>8324</v>
      </c>
      <c r="C10369" s="367" t="s">
        <v>33546</v>
      </c>
      <c r="D10369" s="368" t="s">
        <v>33547</v>
      </c>
      <c r="E10369" s="367" t="s">
        <v>8464</v>
      </c>
      <c r="F10369" s="367" t="s">
        <v>33548</v>
      </c>
      <c r="G10369" s="367" t="s">
        <v>33505</v>
      </c>
    </row>
    <row r="10370" spans="1:7" ht="22.5">
      <c r="A10370" s="366" t="str">
        <f t="shared" si="161"/>
        <v>SINAPI 73790/2</v>
      </c>
      <c r="B10370" s="367" t="s">
        <v>8324</v>
      </c>
      <c r="C10370" s="367" t="s">
        <v>33549</v>
      </c>
      <c r="D10370" s="368" t="s">
        <v>33550</v>
      </c>
      <c r="E10370" s="367" t="s">
        <v>8464</v>
      </c>
      <c r="F10370" s="367" t="s">
        <v>33551</v>
      </c>
      <c r="G10370" s="367" t="s">
        <v>33552</v>
      </c>
    </row>
    <row r="10371" spans="1:7" ht="22.5">
      <c r="A10371" s="366" t="str">
        <f t="shared" si="161"/>
        <v>SINAPI 73790/4</v>
      </c>
      <c r="B10371" s="367" t="s">
        <v>8324</v>
      </c>
      <c r="C10371" s="367" t="s">
        <v>33553</v>
      </c>
      <c r="D10371" s="368" t="s">
        <v>33554</v>
      </c>
      <c r="E10371" s="367" t="s">
        <v>8464</v>
      </c>
      <c r="F10371" s="367" t="s">
        <v>26581</v>
      </c>
      <c r="G10371" s="367" t="s">
        <v>33314</v>
      </c>
    </row>
    <row r="10372" spans="1:7">
      <c r="A10372" s="366" t="str">
        <f t="shared" si="161"/>
        <v>SINAPI 83694</v>
      </c>
      <c r="B10372" s="367" t="s">
        <v>8324</v>
      </c>
      <c r="C10372" s="367" t="s">
        <v>33555</v>
      </c>
      <c r="D10372" s="368" t="s">
        <v>33556</v>
      </c>
      <c r="E10372" s="367" t="s">
        <v>8464</v>
      </c>
      <c r="F10372" s="367" t="s">
        <v>13024</v>
      </c>
      <c r="G10372" s="367" t="s">
        <v>9867</v>
      </c>
    </row>
    <row r="10373" spans="1:7">
      <c r="A10373" s="366" t="str">
        <f t="shared" si="161"/>
        <v>SINAPI 83695/1</v>
      </c>
      <c r="B10373" s="367" t="s">
        <v>8324</v>
      </c>
      <c r="C10373" s="367" t="s">
        <v>33557</v>
      </c>
      <c r="D10373" s="368" t="s">
        <v>33558</v>
      </c>
      <c r="E10373" s="367" t="s">
        <v>8464</v>
      </c>
      <c r="F10373" s="367" t="s">
        <v>29353</v>
      </c>
      <c r="G10373" s="367" t="s">
        <v>25699</v>
      </c>
    </row>
    <row r="10374" spans="1:7">
      <c r="A10374" s="366" t="str">
        <f t="shared" si="161"/>
        <v>SINAPI 83771</v>
      </c>
      <c r="B10374" s="367" t="s">
        <v>8324</v>
      </c>
      <c r="C10374" s="367" t="s">
        <v>33559</v>
      </c>
      <c r="D10374" s="368" t="s">
        <v>33560</v>
      </c>
      <c r="E10374" s="367" t="s">
        <v>8879</v>
      </c>
      <c r="F10374" s="367" t="s">
        <v>21611</v>
      </c>
      <c r="G10374" s="367" t="s">
        <v>24617</v>
      </c>
    </row>
    <row r="10375" spans="1:7">
      <c r="A10375" s="366" t="str">
        <f t="shared" ref="A10375:A10438" si="162">CONCATENAR</f>
        <v>SINAPI 100576</v>
      </c>
      <c r="B10375" s="367" t="s">
        <v>8324</v>
      </c>
      <c r="C10375" s="367" t="s">
        <v>33561</v>
      </c>
      <c r="D10375" s="368" t="s">
        <v>33562</v>
      </c>
      <c r="E10375" s="367" t="s">
        <v>8464</v>
      </c>
      <c r="F10375" s="367" t="s">
        <v>9648</v>
      </c>
      <c r="G10375" s="367" t="s">
        <v>13807</v>
      </c>
    </row>
    <row r="10376" spans="1:7">
      <c r="A10376" s="366" t="str">
        <f t="shared" si="162"/>
        <v>SINAPI 100577</v>
      </c>
      <c r="B10376" s="367" t="s">
        <v>8324</v>
      </c>
      <c r="C10376" s="367" t="s">
        <v>33563</v>
      </c>
      <c r="D10376" s="368" t="s">
        <v>33564</v>
      </c>
      <c r="E10376" s="367" t="s">
        <v>8464</v>
      </c>
      <c r="F10376" s="367" t="s">
        <v>16400</v>
      </c>
      <c r="G10376" s="367" t="s">
        <v>8598</v>
      </c>
    </row>
    <row r="10377" spans="1:7" ht="22.5">
      <c r="A10377" s="366" t="str">
        <f t="shared" si="162"/>
        <v>SINAPI 96388</v>
      </c>
      <c r="B10377" s="367" t="s">
        <v>8324</v>
      </c>
      <c r="C10377" s="367" t="s">
        <v>33565</v>
      </c>
      <c r="D10377" s="368" t="s">
        <v>33566</v>
      </c>
      <c r="E10377" s="367" t="s">
        <v>8879</v>
      </c>
      <c r="F10377" s="367" t="s">
        <v>17273</v>
      </c>
      <c r="G10377" s="367" t="s">
        <v>12681</v>
      </c>
    </row>
    <row r="10378" spans="1:7" ht="33.75">
      <c r="A10378" s="366" t="str">
        <f t="shared" si="162"/>
        <v>SINAPI 96389</v>
      </c>
      <c r="B10378" s="367" t="s">
        <v>8324</v>
      </c>
      <c r="C10378" s="367" t="s">
        <v>33567</v>
      </c>
      <c r="D10378" s="368" t="s">
        <v>33568</v>
      </c>
      <c r="E10378" s="367" t="s">
        <v>8879</v>
      </c>
      <c r="F10378" s="367" t="s">
        <v>14508</v>
      </c>
      <c r="G10378" s="367" t="s">
        <v>33569</v>
      </c>
    </row>
    <row r="10379" spans="1:7" ht="33.75">
      <c r="A10379" s="366" t="str">
        <f t="shared" si="162"/>
        <v>SINAPI 96390</v>
      </c>
      <c r="B10379" s="367" t="s">
        <v>8324</v>
      </c>
      <c r="C10379" s="367" t="s">
        <v>33570</v>
      </c>
      <c r="D10379" s="368" t="s">
        <v>33571</v>
      </c>
      <c r="E10379" s="367" t="s">
        <v>8879</v>
      </c>
      <c r="F10379" s="367" t="s">
        <v>16843</v>
      </c>
      <c r="G10379" s="367" t="s">
        <v>24146</v>
      </c>
    </row>
    <row r="10380" spans="1:7" ht="22.5">
      <c r="A10380" s="366" t="str">
        <f t="shared" si="162"/>
        <v>SINAPI 96391</v>
      </c>
      <c r="B10380" s="367" t="s">
        <v>8324</v>
      </c>
      <c r="C10380" s="367" t="s">
        <v>33572</v>
      </c>
      <c r="D10380" s="368" t="s">
        <v>33573</v>
      </c>
      <c r="E10380" s="367" t="s">
        <v>8879</v>
      </c>
      <c r="F10380" s="367" t="s">
        <v>33574</v>
      </c>
      <c r="G10380" s="367" t="s">
        <v>33575</v>
      </c>
    </row>
    <row r="10381" spans="1:7" ht="22.5">
      <c r="A10381" s="366" t="str">
        <f t="shared" si="162"/>
        <v>SINAPI 96392</v>
      </c>
      <c r="B10381" s="367" t="s">
        <v>8324</v>
      </c>
      <c r="C10381" s="367" t="s">
        <v>33576</v>
      </c>
      <c r="D10381" s="368" t="s">
        <v>33577</v>
      </c>
      <c r="E10381" s="367" t="s">
        <v>8879</v>
      </c>
      <c r="F10381" s="367" t="s">
        <v>33578</v>
      </c>
      <c r="G10381" s="367" t="s">
        <v>33579</v>
      </c>
    </row>
    <row r="10382" spans="1:7" ht="22.5">
      <c r="A10382" s="366" t="str">
        <f t="shared" si="162"/>
        <v>SINAPI 96396</v>
      </c>
      <c r="B10382" s="367" t="s">
        <v>8324</v>
      </c>
      <c r="C10382" s="367" t="s">
        <v>33580</v>
      </c>
      <c r="D10382" s="368" t="s">
        <v>33581</v>
      </c>
      <c r="E10382" s="367" t="s">
        <v>8879</v>
      </c>
      <c r="F10382" s="367" t="s">
        <v>20768</v>
      </c>
      <c r="G10382" s="367" t="s">
        <v>33582</v>
      </c>
    </row>
    <row r="10383" spans="1:7" ht="22.5">
      <c r="A10383" s="366" t="str">
        <f t="shared" si="162"/>
        <v>SINAPI 96397</v>
      </c>
      <c r="B10383" s="367" t="s">
        <v>8324</v>
      </c>
      <c r="C10383" s="367" t="s">
        <v>33583</v>
      </c>
      <c r="D10383" s="368" t="s">
        <v>33584</v>
      </c>
      <c r="E10383" s="367" t="s">
        <v>8879</v>
      </c>
      <c r="F10383" s="367" t="s">
        <v>33585</v>
      </c>
      <c r="G10383" s="367" t="s">
        <v>33586</v>
      </c>
    </row>
    <row r="10384" spans="1:7" ht="22.5">
      <c r="A10384" s="366" t="str">
        <f t="shared" si="162"/>
        <v>SINAPI 96398</v>
      </c>
      <c r="B10384" s="367" t="s">
        <v>8324</v>
      </c>
      <c r="C10384" s="367" t="s">
        <v>33587</v>
      </c>
      <c r="D10384" s="368" t="s">
        <v>33588</v>
      </c>
      <c r="E10384" s="367" t="s">
        <v>8879</v>
      </c>
      <c r="F10384" s="367" t="s">
        <v>33589</v>
      </c>
      <c r="G10384" s="367" t="s">
        <v>33590</v>
      </c>
    </row>
    <row r="10385" spans="1:7" ht="22.5">
      <c r="A10385" s="366" t="str">
        <f t="shared" si="162"/>
        <v>SINAPI 96399</v>
      </c>
      <c r="B10385" s="367" t="s">
        <v>8324</v>
      </c>
      <c r="C10385" s="367" t="s">
        <v>33591</v>
      </c>
      <c r="D10385" s="368" t="s">
        <v>33592</v>
      </c>
      <c r="E10385" s="367" t="s">
        <v>8879</v>
      </c>
      <c r="F10385" s="367" t="s">
        <v>32980</v>
      </c>
      <c r="G10385" s="367" t="s">
        <v>33593</v>
      </c>
    </row>
    <row r="10386" spans="1:7" ht="22.5">
      <c r="A10386" s="366" t="str">
        <f t="shared" si="162"/>
        <v>SINAPI 96400</v>
      </c>
      <c r="B10386" s="367" t="s">
        <v>8324</v>
      </c>
      <c r="C10386" s="367" t="s">
        <v>33594</v>
      </c>
      <c r="D10386" s="368" t="s">
        <v>33595</v>
      </c>
      <c r="E10386" s="367" t="s">
        <v>8879</v>
      </c>
      <c r="F10386" s="367" t="s">
        <v>33596</v>
      </c>
      <c r="G10386" s="367" t="s">
        <v>33597</v>
      </c>
    </row>
    <row r="10387" spans="1:7">
      <c r="A10387" s="366" t="str">
        <f t="shared" si="162"/>
        <v>SINAPI 96401</v>
      </c>
      <c r="B10387" s="367" t="s">
        <v>8324</v>
      </c>
      <c r="C10387" s="367" t="s">
        <v>33598</v>
      </c>
      <c r="D10387" s="368" t="s">
        <v>33599</v>
      </c>
      <c r="E10387" s="367" t="s">
        <v>8464</v>
      </c>
      <c r="F10387" s="367" t="s">
        <v>24026</v>
      </c>
      <c r="G10387" s="367" t="s">
        <v>8720</v>
      </c>
    </row>
    <row r="10388" spans="1:7">
      <c r="A10388" s="366" t="str">
        <f t="shared" si="162"/>
        <v>SINAPI 96402</v>
      </c>
      <c r="B10388" s="367" t="s">
        <v>8324</v>
      </c>
      <c r="C10388" s="367" t="s">
        <v>33600</v>
      </c>
      <c r="D10388" s="368" t="s">
        <v>33601</v>
      </c>
      <c r="E10388" s="367" t="s">
        <v>8464</v>
      </c>
      <c r="F10388" s="367" t="s">
        <v>33602</v>
      </c>
      <c r="G10388" s="367" t="s">
        <v>8964</v>
      </c>
    </row>
    <row r="10389" spans="1:7" ht="22.5">
      <c r="A10389" s="366" t="str">
        <f t="shared" si="162"/>
        <v>SINAPI 100564</v>
      </c>
      <c r="B10389" s="367" t="s">
        <v>8324</v>
      </c>
      <c r="C10389" s="367" t="s">
        <v>33603</v>
      </c>
      <c r="D10389" s="368" t="s">
        <v>33604</v>
      </c>
      <c r="E10389" s="367" t="s">
        <v>8879</v>
      </c>
      <c r="F10389" s="367" t="s">
        <v>33605</v>
      </c>
      <c r="G10389" s="367" t="s">
        <v>16603</v>
      </c>
    </row>
    <row r="10390" spans="1:7" ht="22.5">
      <c r="A10390" s="366" t="str">
        <f t="shared" si="162"/>
        <v>SINAPI 100565</v>
      </c>
      <c r="B10390" s="367" t="s">
        <v>8324</v>
      </c>
      <c r="C10390" s="367" t="s">
        <v>33606</v>
      </c>
      <c r="D10390" s="368" t="s">
        <v>33607</v>
      </c>
      <c r="E10390" s="367" t="s">
        <v>8879</v>
      </c>
      <c r="F10390" s="367" t="s">
        <v>33608</v>
      </c>
      <c r="G10390" s="367" t="s">
        <v>17070</v>
      </c>
    </row>
    <row r="10391" spans="1:7" ht="33.75">
      <c r="A10391" s="366" t="str">
        <f t="shared" si="162"/>
        <v>SINAPI 100566</v>
      </c>
      <c r="B10391" s="367" t="s">
        <v>8324</v>
      </c>
      <c r="C10391" s="367" t="s">
        <v>33609</v>
      </c>
      <c r="D10391" s="368" t="s">
        <v>33610</v>
      </c>
      <c r="E10391" s="367" t="s">
        <v>8879</v>
      </c>
      <c r="F10391" s="367" t="s">
        <v>18576</v>
      </c>
      <c r="G10391" s="367" t="s">
        <v>33611</v>
      </c>
    </row>
    <row r="10392" spans="1:7" ht="33.75">
      <c r="A10392" s="366" t="str">
        <f t="shared" si="162"/>
        <v>SINAPI 100567</v>
      </c>
      <c r="B10392" s="367" t="s">
        <v>8324</v>
      </c>
      <c r="C10392" s="367" t="s">
        <v>33612</v>
      </c>
      <c r="D10392" s="368" t="s">
        <v>33613</v>
      </c>
      <c r="E10392" s="367" t="s">
        <v>8879</v>
      </c>
      <c r="F10392" s="367" t="s">
        <v>33614</v>
      </c>
      <c r="G10392" s="367" t="s">
        <v>33615</v>
      </c>
    </row>
    <row r="10393" spans="1:7" ht="33.75">
      <c r="A10393" s="366" t="str">
        <f t="shared" si="162"/>
        <v>SINAPI 100568</v>
      </c>
      <c r="B10393" s="367" t="s">
        <v>8324</v>
      </c>
      <c r="C10393" s="367" t="s">
        <v>33616</v>
      </c>
      <c r="D10393" s="368" t="s">
        <v>33617</v>
      </c>
      <c r="E10393" s="367" t="s">
        <v>8879</v>
      </c>
      <c r="F10393" s="367" t="s">
        <v>33618</v>
      </c>
      <c r="G10393" s="367" t="s">
        <v>33619</v>
      </c>
    </row>
    <row r="10394" spans="1:7" ht="33.75">
      <c r="A10394" s="366" t="str">
        <f t="shared" si="162"/>
        <v>SINAPI 100569</v>
      </c>
      <c r="B10394" s="367" t="s">
        <v>8324</v>
      </c>
      <c r="C10394" s="367" t="s">
        <v>33620</v>
      </c>
      <c r="D10394" s="368" t="s">
        <v>33621</v>
      </c>
      <c r="E10394" s="367" t="s">
        <v>8879</v>
      </c>
      <c r="F10394" s="367" t="s">
        <v>33622</v>
      </c>
      <c r="G10394" s="367" t="s">
        <v>30214</v>
      </c>
    </row>
    <row r="10395" spans="1:7" ht="33.75">
      <c r="A10395" s="366" t="str">
        <f t="shared" si="162"/>
        <v>SINAPI 100570</v>
      </c>
      <c r="B10395" s="367" t="s">
        <v>8324</v>
      </c>
      <c r="C10395" s="367" t="s">
        <v>33623</v>
      </c>
      <c r="D10395" s="368" t="s">
        <v>33624</v>
      </c>
      <c r="E10395" s="367" t="s">
        <v>8879</v>
      </c>
      <c r="F10395" s="367" t="s">
        <v>33625</v>
      </c>
      <c r="G10395" s="367" t="s">
        <v>33626</v>
      </c>
    </row>
    <row r="10396" spans="1:7" ht="33.75">
      <c r="A10396" s="366" t="str">
        <f t="shared" si="162"/>
        <v>SINAPI 100571</v>
      </c>
      <c r="B10396" s="367" t="s">
        <v>8324</v>
      </c>
      <c r="C10396" s="367" t="s">
        <v>33627</v>
      </c>
      <c r="D10396" s="368" t="s">
        <v>33628</v>
      </c>
      <c r="E10396" s="367" t="s">
        <v>8879</v>
      </c>
      <c r="F10396" s="367" t="s">
        <v>18980</v>
      </c>
      <c r="G10396" s="367" t="s">
        <v>33629</v>
      </c>
    </row>
    <row r="10397" spans="1:7" ht="22.5">
      <c r="A10397" s="366" t="str">
        <f t="shared" si="162"/>
        <v>SINAPI 100572</v>
      </c>
      <c r="B10397" s="367" t="s">
        <v>8324</v>
      </c>
      <c r="C10397" s="367" t="s">
        <v>33630</v>
      </c>
      <c r="D10397" s="368" t="s">
        <v>33631</v>
      </c>
      <c r="E10397" s="367" t="s">
        <v>8879</v>
      </c>
      <c r="F10397" s="367" t="s">
        <v>33632</v>
      </c>
      <c r="G10397" s="367" t="s">
        <v>18092</v>
      </c>
    </row>
    <row r="10398" spans="1:7" ht="22.5">
      <c r="A10398" s="366" t="str">
        <f t="shared" si="162"/>
        <v>SINAPI 100573</v>
      </c>
      <c r="B10398" s="367" t="s">
        <v>8324</v>
      </c>
      <c r="C10398" s="367" t="s">
        <v>33633</v>
      </c>
      <c r="D10398" s="368" t="s">
        <v>33634</v>
      </c>
      <c r="E10398" s="367" t="s">
        <v>8879</v>
      </c>
      <c r="F10398" s="367" t="s">
        <v>24422</v>
      </c>
      <c r="G10398" s="367" t="s">
        <v>33635</v>
      </c>
    </row>
    <row r="10399" spans="1:7">
      <c r="A10399" s="366" t="str">
        <f t="shared" si="162"/>
        <v>SINAPI 100574</v>
      </c>
      <c r="B10399" s="367" t="s">
        <v>8324</v>
      </c>
      <c r="C10399" s="367" t="s">
        <v>33636</v>
      </c>
      <c r="D10399" s="368" t="s">
        <v>33637</v>
      </c>
      <c r="E10399" s="367" t="s">
        <v>8879</v>
      </c>
      <c r="F10399" s="367" t="s">
        <v>8359</v>
      </c>
      <c r="G10399" s="367" t="s">
        <v>12638</v>
      </c>
    </row>
    <row r="10400" spans="1:7">
      <c r="A10400" s="366" t="str">
        <f t="shared" si="162"/>
        <v>SINAPI 100575</v>
      </c>
      <c r="B10400" s="367" t="s">
        <v>8324</v>
      </c>
      <c r="C10400" s="367" t="s">
        <v>33638</v>
      </c>
      <c r="D10400" s="368" t="s">
        <v>33639</v>
      </c>
      <c r="E10400" s="367" t="s">
        <v>8464</v>
      </c>
      <c r="F10400" s="367" t="s">
        <v>8449</v>
      </c>
      <c r="G10400" s="367" t="s">
        <v>20858</v>
      </c>
    </row>
    <row r="10401" spans="1:7" ht="22.5">
      <c r="A10401" s="366" t="str">
        <f t="shared" si="162"/>
        <v>SINAPI 72799</v>
      </c>
      <c r="B10401" s="367" t="s">
        <v>8324</v>
      </c>
      <c r="C10401" s="367" t="s">
        <v>33640</v>
      </c>
      <c r="D10401" s="368" t="s">
        <v>33641</v>
      </c>
      <c r="E10401" s="367" t="s">
        <v>8464</v>
      </c>
      <c r="F10401" s="367" t="s">
        <v>33642</v>
      </c>
      <c r="G10401" s="367" t="s">
        <v>33643</v>
      </c>
    </row>
    <row r="10402" spans="1:7">
      <c r="A10402" s="366" t="str">
        <f t="shared" si="162"/>
        <v>SINAPI 73849/1</v>
      </c>
      <c r="B10402" s="367" t="s">
        <v>8324</v>
      </c>
      <c r="C10402" s="367" t="s">
        <v>33644</v>
      </c>
      <c r="D10402" s="368" t="s">
        <v>33645</v>
      </c>
      <c r="E10402" s="367" t="s">
        <v>8879</v>
      </c>
      <c r="F10402" s="367" t="s">
        <v>33646</v>
      </c>
      <c r="G10402" s="367" t="s">
        <v>33647</v>
      </c>
    </row>
    <row r="10403" spans="1:7">
      <c r="A10403" s="366" t="str">
        <f t="shared" si="162"/>
        <v>SINAPI 73849/2</v>
      </c>
      <c r="B10403" s="367" t="s">
        <v>8324</v>
      </c>
      <c r="C10403" s="367" t="s">
        <v>33648</v>
      </c>
      <c r="D10403" s="368" t="s">
        <v>33649</v>
      </c>
      <c r="E10403" s="367" t="s">
        <v>8879</v>
      </c>
      <c r="F10403" s="367" t="s">
        <v>33650</v>
      </c>
      <c r="G10403" s="367" t="s">
        <v>33651</v>
      </c>
    </row>
    <row r="10404" spans="1:7" ht="22.5">
      <c r="A10404" s="366" t="str">
        <f t="shared" si="162"/>
        <v>SINAPI 92391</v>
      </c>
      <c r="B10404" s="367" t="s">
        <v>8324</v>
      </c>
      <c r="C10404" s="367" t="s">
        <v>33652</v>
      </c>
      <c r="D10404" s="368" t="s">
        <v>33653</v>
      </c>
      <c r="E10404" s="367" t="s">
        <v>8464</v>
      </c>
      <c r="F10404" s="367" t="s">
        <v>17489</v>
      </c>
      <c r="G10404" s="367" t="s">
        <v>33654</v>
      </c>
    </row>
    <row r="10405" spans="1:7" ht="22.5">
      <c r="A10405" s="366" t="str">
        <f t="shared" si="162"/>
        <v>SINAPI 92392</v>
      </c>
      <c r="B10405" s="367" t="s">
        <v>8324</v>
      </c>
      <c r="C10405" s="367" t="s">
        <v>33655</v>
      </c>
      <c r="D10405" s="368" t="s">
        <v>33656</v>
      </c>
      <c r="E10405" s="367" t="s">
        <v>8464</v>
      </c>
      <c r="F10405" s="367" t="s">
        <v>33657</v>
      </c>
      <c r="G10405" s="367" t="s">
        <v>33658</v>
      </c>
    </row>
    <row r="10406" spans="1:7" ht="22.5">
      <c r="A10406" s="366" t="str">
        <f t="shared" si="162"/>
        <v>SINAPI 92393</v>
      </c>
      <c r="B10406" s="367" t="s">
        <v>8324</v>
      </c>
      <c r="C10406" s="367" t="s">
        <v>33659</v>
      </c>
      <c r="D10406" s="368" t="s">
        <v>33660</v>
      </c>
      <c r="E10406" s="367" t="s">
        <v>8464</v>
      </c>
      <c r="F10406" s="367" t="s">
        <v>17150</v>
      </c>
      <c r="G10406" s="367" t="s">
        <v>33661</v>
      </c>
    </row>
    <row r="10407" spans="1:7" ht="22.5">
      <c r="A10407" s="366" t="str">
        <f t="shared" si="162"/>
        <v>SINAPI 92394</v>
      </c>
      <c r="B10407" s="367" t="s">
        <v>8324</v>
      </c>
      <c r="C10407" s="367" t="s">
        <v>33662</v>
      </c>
      <c r="D10407" s="368" t="s">
        <v>33663</v>
      </c>
      <c r="E10407" s="367" t="s">
        <v>8464</v>
      </c>
      <c r="F10407" s="367" t="s">
        <v>33664</v>
      </c>
      <c r="G10407" s="367" t="s">
        <v>33665</v>
      </c>
    </row>
    <row r="10408" spans="1:7" ht="22.5">
      <c r="A10408" s="366" t="str">
        <f t="shared" si="162"/>
        <v>SINAPI 92395</v>
      </c>
      <c r="B10408" s="367" t="s">
        <v>8324</v>
      </c>
      <c r="C10408" s="367" t="s">
        <v>33666</v>
      </c>
      <c r="D10408" s="368" t="s">
        <v>33667</v>
      </c>
      <c r="E10408" s="367" t="s">
        <v>8464</v>
      </c>
      <c r="F10408" s="367" t="s">
        <v>33115</v>
      </c>
      <c r="G10408" s="367" t="s">
        <v>26186</v>
      </c>
    </row>
    <row r="10409" spans="1:7" ht="22.5">
      <c r="A10409" s="366" t="str">
        <f t="shared" si="162"/>
        <v>SINAPI 92396</v>
      </c>
      <c r="B10409" s="367" t="s">
        <v>8324</v>
      </c>
      <c r="C10409" s="367" t="s">
        <v>33668</v>
      </c>
      <c r="D10409" s="368" t="s">
        <v>33669</v>
      </c>
      <c r="E10409" s="367" t="s">
        <v>8464</v>
      </c>
      <c r="F10409" s="367" t="s">
        <v>17440</v>
      </c>
      <c r="G10409" s="367" t="s">
        <v>33670</v>
      </c>
    </row>
    <row r="10410" spans="1:7" ht="22.5">
      <c r="A10410" s="366" t="str">
        <f t="shared" si="162"/>
        <v>SINAPI 92397</v>
      </c>
      <c r="B10410" s="367" t="s">
        <v>8324</v>
      </c>
      <c r="C10410" s="367" t="s">
        <v>33671</v>
      </c>
      <c r="D10410" s="368" t="s">
        <v>33672</v>
      </c>
      <c r="E10410" s="367" t="s">
        <v>8464</v>
      </c>
      <c r="F10410" s="367" t="s">
        <v>33314</v>
      </c>
      <c r="G10410" s="367" t="s">
        <v>15657</v>
      </c>
    </row>
    <row r="10411" spans="1:7" ht="22.5">
      <c r="A10411" s="366" t="str">
        <f t="shared" si="162"/>
        <v>SINAPI 92398</v>
      </c>
      <c r="B10411" s="367" t="s">
        <v>8324</v>
      </c>
      <c r="C10411" s="367" t="s">
        <v>33673</v>
      </c>
      <c r="D10411" s="368" t="s">
        <v>33674</v>
      </c>
      <c r="E10411" s="367" t="s">
        <v>8464</v>
      </c>
      <c r="F10411" s="367" t="s">
        <v>33675</v>
      </c>
      <c r="G10411" s="367" t="s">
        <v>10448</v>
      </c>
    </row>
    <row r="10412" spans="1:7" ht="22.5">
      <c r="A10412" s="366" t="str">
        <f t="shared" si="162"/>
        <v>SINAPI 92399</v>
      </c>
      <c r="B10412" s="367" t="s">
        <v>8324</v>
      </c>
      <c r="C10412" s="367" t="s">
        <v>33676</v>
      </c>
      <c r="D10412" s="368" t="s">
        <v>33677</v>
      </c>
      <c r="E10412" s="367" t="s">
        <v>8464</v>
      </c>
      <c r="F10412" s="367" t="s">
        <v>17200</v>
      </c>
      <c r="G10412" s="367" t="s">
        <v>33260</v>
      </c>
    </row>
    <row r="10413" spans="1:7" ht="22.5">
      <c r="A10413" s="366" t="str">
        <f t="shared" si="162"/>
        <v>SINAPI 92400</v>
      </c>
      <c r="B10413" s="367" t="s">
        <v>8324</v>
      </c>
      <c r="C10413" s="367" t="s">
        <v>33678</v>
      </c>
      <c r="D10413" s="368" t="s">
        <v>33679</v>
      </c>
      <c r="E10413" s="367" t="s">
        <v>8464</v>
      </c>
      <c r="F10413" s="367" t="s">
        <v>33680</v>
      </c>
      <c r="G10413" s="367" t="s">
        <v>33119</v>
      </c>
    </row>
    <row r="10414" spans="1:7">
      <c r="A10414" s="366" t="str">
        <f t="shared" si="162"/>
        <v>SINAPI 92401</v>
      </c>
      <c r="B10414" s="367" t="s">
        <v>8324</v>
      </c>
      <c r="C10414" s="367" t="s">
        <v>33681</v>
      </c>
      <c r="D10414" s="368" t="s">
        <v>33682</v>
      </c>
      <c r="E10414" s="367" t="s">
        <v>8464</v>
      </c>
      <c r="F10414" s="367" t="s">
        <v>33683</v>
      </c>
      <c r="G10414" s="367" t="s">
        <v>33684</v>
      </c>
    </row>
    <row r="10415" spans="1:7">
      <c r="A10415" s="366" t="str">
        <f t="shared" si="162"/>
        <v>SINAPI 92402</v>
      </c>
      <c r="B10415" s="367" t="s">
        <v>8324</v>
      </c>
      <c r="C10415" s="367" t="s">
        <v>33685</v>
      </c>
      <c r="D10415" s="368" t="s">
        <v>33686</v>
      </c>
      <c r="E10415" s="367" t="s">
        <v>8464</v>
      </c>
      <c r="F10415" s="367" t="s">
        <v>33687</v>
      </c>
      <c r="G10415" s="367" t="s">
        <v>33688</v>
      </c>
    </row>
    <row r="10416" spans="1:7" ht="22.5">
      <c r="A10416" s="366" t="str">
        <f t="shared" si="162"/>
        <v>SINAPI 92403</v>
      </c>
      <c r="B10416" s="367" t="s">
        <v>8324</v>
      </c>
      <c r="C10416" s="367" t="s">
        <v>33689</v>
      </c>
      <c r="D10416" s="368" t="s">
        <v>33690</v>
      </c>
      <c r="E10416" s="367" t="s">
        <v>8464</v>
      </c>
      <c r="F10416" s="367" t="s">
        <v>23708</v>
      </c>
      <c r="G10416" s="367" t="s">
        <v>9887</v>
      </c>
    </row>
    <row r="10417" spans="1:7" ht="22.5">
      <c r="A10417" s="366" t="str">
        <f t="shared" si="162"/>
        <v>SINAPI 92404</v>
      </c>
      <c r="B10417" s="367" t="s">
        <v>8324</v>
      </c>
      <c r="C10417" s="367" t="s">
        <v>33691</v>
      </c>
      <c r="D10417" s="368" t="s">
        <v>33692</v>
      </c>
      <c r="E10417" s="367" t="s">
        <v>8464</v>
      </c>
      <c r="F10417" s="367" t="s">
        <v>33693</v>
      </c>
      <c r="G10417" s="367" t="s">
        <v>33694</v>
      </c>
    </row>
    <row r="10418" spans="1:7">
      <c r="A10418" s="366" t="str">
        <f t="shared" si="162"/>
        <v>SINAPI 92405</v>
      </c>
      <c r="B10418" s="367" t="s">
        <v>8324</v>
      </c>
      <c r="C10418" s="367" t="s">
        <v>33695</v>
      </c>
      <c r="D10418" s="368" t="s">
        <v>33696</v>
      </c>
      <c r="E10418" s="367" t="s">
        <v>8464</v>
      </c>
      <c r="F10418" s="367" t="s">
        <v>31938</v>
      </c>
      <c r="G10418" s="367" t="s">
        <v>33697</v>
      </c>
    </row>
    <row r="10419" spans="1:7" ht="22.5">
      <c r="A10419" s="366" t="str">
        <f t="shared" si="162"/>
        <v>SINAPI 92406</v>
      </c>
      <c r="B10419" s="367" t="s">
        <v>8324</v>
      </c>
      <c r="C10419" s="367" t="s">
        <v>33698</v>
      </c>
      <c r="D10419" s="368" t="s">
        <v>33699</v>
      </c>
      <c r="E10419" s="367" t="s">
        <v>8464</v>
      </c>
      <c r="F10419" s="367" t="s">
        <v>33700</v>
      </c>
      <c r="G10419" s="367" t="s">
        <v>33701</v>
      </c>
    </row>
    <row r="10420" spans="1:7">
      <c r="A10420" s="366" t="str">
        <f t="shared" si="162"/>
        <v>SINAPI 92407</v>
      </c>
      <c r="B10420" s="367" t="s">
        <v>8324</v>
      </c>
      <c r="C10420" s="367" t="s">
        <v>33702</v>
      </c>
      <c r="D10420" s="368" t="s">
        <v>33703</v>
      </c>
      <c r="E10420" s="367" t="s">
        <v>8464</v>
      </c>
      <c r="F10420" s="367" t="s">
        <v>33704</v>
      </c>
      <c r="G10420" s="367" t="s">
        <v>33705</v>
      </c>
    </row>
    <row r="10421" spans="1:7" ht="22.5">
      <c r="A10421" s="366" t="str">
        <f t="shared" si="162"/>
        <v>SINAPI 93679</v>
      </c>
      <c r="B10421" s="367" t="s">
        <v>8324</v>
      </c>
      <c r="C10421" s="367" t="s">
        <v>33706</v>
      </c>
      <c r="D10421" s="368" t="s">
        <v>33707</v>
      </c>
      <c r="E10421" s="367" t="s">
        <v>8464</v>
      </c>
      <c r="F10421" s="367" t="s">
        <v>33708</v>
      </c>
      <c r="G10421" s="367" t="s">
        <v>23233</v>
      </c>
    </row>
    <row r="10422" spans="1:7" ht="22.5">
      <c r="A10422" s="366" t="str">
        <f t="shared" si="162"/>
        <v>SINAPI 93680</v>
      </c>
      <c r="B10422" s="367" t="s">
        <v>8324</v>
      </c>
      <c r="C10422" s="367" t="s">
        <v>33709</v>
      </c>
      <c r="D10422" s="368" t="s">
        <v>33710</v>
      </c>
      <c r="E10422" s="367" t="s">
        <v>8464</v>
      </c>
      <c r="F10422" s="367" t="s">
        <v>19460</v>
      </c>
      <c r="G10422" s="367" t="s">
        <v>26600</v>
      </c>
    </row>
    <row r="10423" spans="1:7" ht="22.5">
      <c r="A10423" s="366" t="str">
        <f t="shared" si="162"/>
        <v>SINAPI 93681</v>
      </c>
      <c r="B10423" s="367" t="s">
        <v>8324</v>
      </c>
      <c r="C10423" s="367" t="s">
        <v>33711</v>
      </c>
      <c r="D10423" s="368" t="s">
        <v>33712</v>
      </c>
      <c r="E10423" s="367" t="s">
        <v>8464</v>
      </c>
      <c r="F10423" s="367" t="s">
        <v>33713</v>
      </c>
      <c r="G10423" s="367" t="s">
        <v>14354</v>
      </c>
    </row>
    <row r="10424" spans="1:7" ht="22.5">
      <c r="A10424" s="366" t="str">
        <f t="shared" si="162"/>
        <v>SINAPI 93682</v>
      </c>
      <c r="B10424" s="367" t="s">
        <v>8324</v>
      </c>
      <c r="C10424" s="367" t="s">
        <v>33714</v>
      </c>
      <c r="D10424" s="368" t="s">
        <v>33715</v>
      </c>
      <c r="E10424" s="367" t="s">
        <v>8464</v>
      </c>
      <c r="F10424" s="367" t="s">
        <v>18093</v>
      </c>
      <c r="G10424" s="367" t="s">
        <v>33716</v>
      </c>
    </row>
    <row r="10425" spans="1:7">
      <c r="A10425" s="366" t="str">
        <f t="shared" si="162"/>
        <v>SINAPI 97114</v>
      </c>
      <c r="B10425" s="367" t="s">
        <v>8324</v>
      </c>
      <c r="C10425" s="367" t="s">
        <v>33717</v>
      </c>
      <c r="D10425" s="368" t="s">
        <v>33718</v>
      </c>
      <c r="E10425" s="367" t="s">
        <v>8523</v>
      </c>
      <c r="F10425" s="367" t="s">
        <v>13259</v>
      </c>
      <c r="G10425" s="367" t="s">
        <v>9234</v>
      </c>
    </row>
    <row r="10426" spans="1:7">
      <c r="A10426" s="366" t="str">
        <f t="shared" si="162"/>
        <v>SINAPI 97115</v>
      </c>
      <c r="B10426" s="367" t="s">
        <v>8324</v>
      </c>
      <c r="C10426" s="367" t="s">
        <v>33719</v>
      </c>
      <c r="D10426" s="368" t="s">
        <v>33720</v>
      </c>
      <c r="E10426" s="367" t="s">
        <v>8574</v>
      </c>
      <c r="F10426" s="367" t="s">
        <v>11651</v>
      </c>
      <c r="G10426" s="367" t="s">
        <v>11656</v>
      </c>
    </row>
    <row r="10427" spans="1:7" ht="22.5">
      <c r="A10427" s="366" t="str">
        <f t="shared" si="162"/>
        <v>SINAPI 97120</v>
      </c>
      <c r="B10427" s="367" t="s">
        <v>8324</v>
      </c>
      <c r="C10427" s="367" t="s">
        <v>33721</v>
      </c>
      <c r="D10427" s="368" t="s">
        <v>33722</v>
      </c>
      <c r="E10427" s="367" t="s">
        <v>8574</v>
      </c>
      <c r="F10427" s="367" t="s">
        <v>14792</v>
      </c>
      <c r="G10427" s="367" t="s">
        <v>13795</v>
      </c>
    </row>
    <row r="10428" spans="1:7">
      <c r="A10428" s="366" t="str">
        <f t="shared" si="162"/>
        <v>SINAPI 97802</v>
      </c>
      <c r="B10428" s="367" t="s">
        <v>8324</v>
      </c>
      <c r="C10428" s="367" t="s">
        <v>33723</v>
      </c>
      <c r="D10428" s="368" t="s">
        <v>33724</v>
      </c>
      <c r="E10428" s="367" t="s">
        <v>8464</v>
      </c>
      <c r="F10428" s="367" t="s">
        <v>24870</v>
      </c>
      <c r="G10428" s="367" t="s">
        <v>8669</v>
      </c>
    </row>
    <row r="10429" spans="1:7" ht="22.5">
      <c r="A10429" s="366" t="str">
        <f t="shared" si="162"/>
        <v>SINAPI 97803</v>
      </c>
      <c r="B10429" s="367" t="s">
        <v>8324</v>
      </c>
      <c r="C10429" s="367" t="s">
        <v>33725</v>
      </c>
      <c r="D10429" s="368" t="s">
        <v>33726</v>
      </c>
      <c r="E10429" s="367" t="s">
        <v>8464</v>
      </c>
      <c r="F10429" s="367" t="s">
        <v>10762</v>
      </c>
      <c r="G10429" s="367" t="s">
        <v>11134</v>
      </c>
    </row>
    <row r="10430" spans="1:7">
      <c r="A10430" s="366" t="str">
        <f t="shared" si="162"/>
        <v>SINAPI 97805</v>
      </c>
      <c r="B10430" s="367" t="s">
        <v>8324</v>
      </c>
      <c r="C10430" s="367" t="s">
        <v>33727</v>
      </c>
      <c r="D10430" s="368" t="s">
        <v>33728</v>
      </c>
      <c r="E10430" s="367" t="s">
        <v>8464</v>
      </c>
      <c r="F10430" s="367" t="s">
        <v>8540</v>
      </c>
      <c r="G10430" s="367" t="s">
        <v>11208</v>
      </c>
    </row>
    <row r="10431" spans="1:7" ht="22.5">
      <c r="A10431" s="366" t="str">
        <f t="shared" si="162"/>
        <v>SINAPI 97806</v>
      </c>
      <c r="B10431" s="367" t="s">
        <v>8324</v>
      </c>
      <c r="C10431" s="367" t="s">
        <v>33729</v>
      </c>
      <c r="D10431" s="368" t="s">
        <v>33730</v>
      </c>
      <c r="E10431" s="367" t="s">
        <v>8464</v>
      </c>
      <c r="F10431" s="367" t="s">
        <v>14587</v>
      </c>
      <c r="G10431" s="367" t="s">
        <v>10904</v>
      </c>
    </row>
    <row r="10432" spans="1:7" ht="22.5">
      <c r="A10432" s="366" t="str">
        <f t="shared" si="162"/>
        <v>SINAPI 97807</v>
      </c>
      <c r="B10432" s="367" t="s">
        <v>8324</v>
      </c>
      <c r="C10432" s="367" t="s">
        <v>33731</v>
      </c>
      <c r="D10432" s="368" t="s">
        <v>33732</v>
      </c>
      <c r="E10432" s="367" t="s">
        <v>8464</v>
      </c>
      <c r="F10432" s="367" t="s">
        <v>14135</v>
      </c>
      <c r="G10432" s="367" t="s">
        <v>29367</v>
      </c>
    </row>
    <row r="10433" spans="1:7">
      <c r="A10433" s="366" t="str">
        <f t="shared" si="162"/>
        <v>SINAPI 97809</v>
      </c>
      <c r="B10433" s="367" t="s">
        <v>8324</v>
      </c>
      <c r="C10433" s="367" t="s">
        <v>33733</v>
      </c>
      <c r="D10433" s="368" t="s">
        <v>33734</v>
      </c>
      <c r="E10433" s="367" t="s">
        <v>8464</v>
      </c>
      <c r="F10433" s="367" t="s">
        <v>10946</v>
      </c>
      <c r="G10433" s="367" t="s">
        <v>11164</v>
      </c>
    </row>
    <row r="10434" spans="1:7" ht="22.5">
      <c r="A10434" s="366" t="str">
        <f t="shared" si="162"/>
        <v>SINAPI 97810</v>
      </c>
      <c r="B10434" s="367" t="s">
        <v>8324</v>
      </c>
      <c r="C10434" s="367" t="s">
        <v>33735</v>
      </c>
      <c r="D10434" s="368" t="s">
        <v>33736</v>
      </c>
      <c r="E10434" s="367" t="s">
        <v>8464</v>
      </c>
      <c r="F10434" s="367" t="s">
        <v>8891</v>
      </c>
      <c r="G10434" s="367" t="s">
        <v>8840</v>
      </c>
    </row>
    <row r="10435" spans="1:7" ht="22.5">
      <c r="A10435" s="366" t="str">
        <f t="shared" si="162"/>
        <v>SINAPI 97811</v>
      </c>
      <c r="B10435" s="367" t="s">
        <v>8324</v>
      </c>
      <c r="C10435" s="367" t="s">
        <v>33737</v>
      </c>
      <c r="D10435" s="368" t="s">
        <v>33738</v>
      </c>
      <c r="E10435" s="367" t="s">
        <v>8464</v>
      </c>
      <c r="F10435" s="367" t="s">
        <v>21357</v>
      </c>
      <c r="G10435" s="367" t="s">
        <v>33739</v>
      </c>
    </row>
    <row r="10436" spans="1:7">
      <c r="A10436" s="366" t="str">
        <f t="shared" si="162"/>
        <v>SINAPI 72947</v>
      </c>
      <c r="B10436" s="367" t="s">
        <v>8324</v>
      </c>
      <c r="C10436" s="367" t="s">
        <v>33740</v>
      </c>
      <c r="D10436" s="368" t="s">
        <v>33741</v>
      </c>
      <c r="E10436" s="367" t="s">
        <v>8464</v>
      </c>
      <c r="F10436" s="367" t="s">
        <v>24858</v>
      </c>
      <c r="G10436" s="367" t="s">
        <v>17255</v>
      </c>
    </row>
    <row r="10437" spans="1:7">
      <c r="A10437" s="366" t="str">
        <f t="shared" si="162"/>
        <v>SINAPI 83693</v>
      </c>
      <c r="B10437" s="367" t="s">
        <v>8324</v>
      </c>
      <c r="C10437" s="367" t="s">
        <v>33742</v>
      </c>
      <c r="D10437" s="368" t="s">
        <v>33743</v>
      </c>
      <c r="E10437" s="367" t="s">
        <v>8464</v>
      </c>
      <c r="F10437" s="367" t="s">
        <v>20349</v>
      </c>
      <c r="G10437" s="367" t="s">
        <v>10181</v>
      </c>
    </row>
    <row r="10438" spans="1:7">
      <c r="A10438" s="366" t="str">
        <f t="shared" si="162"/>
        <v>SINAPI 72962</v>
      </c>
      <c r="B10438" s="367" t="s">
        <v>8324</v>
      </c>
      <c r="C10438" s="367" t="s">
        <v>33744</v>
      </c>
      <c r="D10438" s="368" t="s">
        <v>33745</v>
      </c>
      <c r="E10438" s="367" t="s">
        <v>10691</v>
      </c>
      <c r="F10438" s="367" t="s">
        <v>33746</v>
      </c>
      <c r="G10438" s="367" t="s">
        <v>33747</v>
      </c>
    </row>
    <row r="10439" spans="1:7">
      <c r="A10439" s="366" t="str">
        <f t="shared" ref="A10439:A10502" si="163">CONCATENAR</f>
        <v>SINAPI 72963</v>
      </c>
      <c r="B10439" s="367" t="s">
        <v>8324</v>
      </c>
      <c r="C10439" s="367" t="s">
        <v>33748</v>
      </c>
      <c r="D10439" s="368" t="s">
        <v>33749</v>
      </c>
      <c r="E10439" s="367" t="s">
        <v>10691</v>
      </c>
      <c r="F10439" s="367" t="s">
        <v>33750</v>
      </c>
      <c r="G10439" s="367" t="s">
        <v>33751</v>
      </c>
    </row>
    <row r="10440" spans="1:7" ht="22.5">
      <c r="A10440" s="366" t="str">
        <f t="shared" si="163"/>
        <v>SINAPI 95995</v>
      </c>
      <c r="B10440" s="367" t="s">
        <v>8324</v>
      </c>
      <c r="C10440" s="367" t="s">
        <v>33752</v>
      </c>
      <c r="D10440" s="368" t="s">
        <v>33753</v>
      </c>
      <c r="E10440" s="367" t="s">
        <v>8879</v>
      </c>
      <c r="F10440" s="367" t="s">
        <v>33754</v>
      </c>
      <c r="G10440" s="367" t="s">
        <v>33755</v>
      </c>
    </row>
    <row r="10441" spans="1:7" ht="22.5">
      <c r="A10441" s="366" t="str">
        <f t="shared" si="163"/>
        <v>SINAPI 95996</v>
      </c>
      <c r="B10441" s="367" t="s">
        <v>8324</v>
      </c>
      <c r="C10441" s="367" t="s">
        <v>33756</v>
      </c>
      <c r="D10441" s="368" t="s">
        <v>33757</v>
      </c>
      <c r="E10441" s="367" t="s">
        <v>8879</v>
      </c>
      <c r="F10441" s="367" t="s">
        <v>33758</v>
      </c>
      <c r="G10441" s="367" t="s">
        <v>33759</v>
      </c>
    </row>
    <row r="10442" spans="1:7">
      <c r="A10442" s="366" t="str">
        <f t="shared" si="163"/>
        <v>SINAPI 96001</v>
      </c>
      <c r="B10442" s="367" t="s">
        <v>8324</v>
      </c>
      <c r="C10442" s="367" t="s">
        <v>33760</v>
      </c>
      <c r="D10442" s="368" t="s">
        <v>33761</v>
      </c>
      <c r="E10442" s="367" t="s">
        <v>8464</v>
      </c>
      <c r="F10442" s="367" t="s">
        <v>11552</v>
      </c>
      <c r="G10442" s="367" t="s">
        <v>10750</v>
      </c>
    </row>
    <row r="10443" spans="1:7">
      <c r="A10443" s="366" t="str">
        <f t="shared" si="163"/>
        <v>SINAPI 96393</v>
      </c>
      <c r="B10443" s="367" t="s">
        <v>8324</v>
      </c>
      <c r="C10443" s="367" t="s">
        <v>33762</v>
      </c>
      <c r="D10443" s="368" t="s">
        <v>33763</v>
      </c>
      <c r="E10443" s="367" t="s">
        <v>8879</v>
      </c>
      <c r="F10443" s="367" t="s">
        <v>33764</v>
      </c>
      <c r="G10443" s="367" t="s">
        <v>33765</v>
      </c>
    </row>
    <row r="10444" spans="1:7" ht="22.5">
      <c r="A10444" s="366" t="str">
        <f t="shared" si="163"/>
        <v>SINAPI 96394</v>
      </c>
      <c r="B10444" s="367" t="s">
        <v>8324</v>
      </c>
      <c r="C10444" s="367" t="s">
        <v>33766</v>
      </c>
      <c r="D10444" s="368" t="s">
        <v>33767</v>
      </c>
      <c r="E10444" s="367" t="s">
        <v>8879</v>
      </c>
      <c r="F10444" s="367" t="s">
        <v>33768</v>
      </c>
      <c r="G10444" s="367" t="s">
        <v>33769</v>
      </c>
    </row>
    <row r="10445" spans="1:7">
      <c r="A10445" s="366" t="str">
        <f t="shared" si="163"/>
        <v>SINAPI 96395</v>
      </c>
      <c r="B10445" s="367" t="s">
        <v>8324</v>
      </c>
      <c r="C10445" s="367" t="s">
        <v>33770</v>
      </c>
      <c r="D10445" s="368" t="s">
        <v>33771</v>
      </c>
      <c r="E10445" s="367" t="s">
        <v>8879</v>
      </c>
      <c r="F10445" s="367" t="s">
        <v>33772</v>
      </c>
      <c r="G10445" s="367" t="s">
        <v>33773</v>
      </c>
    </row>
    <row r="10446" spans="1:7" ht="22.5">
      <c r="A10446" s="366" t="str">
        <f t="shared" si="163"/>
        <v>SINAPI 88411</v>
      </c>
      <c r="B10446" s="367" t="s">
        <v>8324</v>
      </c>
      <c r="C10446" s="367" t="s">
        <v>33774</v>
      </c>
      <c r="D10446" s="368" t="s">
        <v>33775</v>
      </c>
      <c r="E10446" s="367" t="s">
        <v>8464</v>
      </c>
      <c r="F10446" s="367" t="s">
        <v>15221</v>
      </c>
      <c r="G10446" s="367" t="s">
        <v>8621</v>
      </c>
    </row>
    <row r="10447" spans="1:7" ht="22.5">
      <c r="A10447" s="366" t="str">
        <f t="shared" si="163"/>
        <v>SINAPI 88412</v>
      </c>
      <c r="B10447" s="367" t="s">
        <v>8324</v>
      </c>
      <c r="C10447" s="367" t="s">
        <v>33776</v>
      </c>
      <c r="D10447" s="368" t="s">
        <v>33777</v>
      </c>
      <c r="E10447" s="367" t="s">
        <v>8464</v>
      </c>
      <c r="F10447" s="367" t="s">
        <v>33778</v>
      </c>
      <c r="G10447" s="367" t="s">
        <v>16512</v>
      </c>
    </row>
    <row r="10448" spans="1:7" ht="22.5">
      <c r="A10448" s="366" t="str">
        <f t="shared" si="163"/>
        <v>SINAPI 88413</v>
      </c>
      <c r="B10448" s="367" t="s">
        <v>8324</v>
      </c>
      <c r="C10448" s="367" t="s">
        <v>33779</v>
      </c>
      <c r="D10448" s="368" t="s">
        <v>33780</v>
      </c>
      <c r="E10448" s="367" t="s">
        <v>8464</v>
      </c>
      <c r="F10448" s="367" t="s">
        <v>25682</v>
      </c>
      <c r="G10448" s="367" t="s">
        <v>11878</v>
      </c>
    </row>
    <row r="10449" spans="1:7" ht="22.5">
      <c r="A10449" s="366" t="str">
        <f t="shared" si="163"/>
        <v>SINAPI 88414</v>
      </c>
      <c r="B10449" s="367" t="s">
        <v>8324</v>
      </c>
      <c r="C10449" s="367" t="s">
        <v>33781</v>
      </c>
      <c r="D10449" s="368" t="s">
        <v>33782</v>
      </c>
      <c r="E10449" s="367" t="s">
        <v>8464</v>
      </c>
      <c r="F10449" s="367" t="s">
        <v>8678</v>
      </c>
      <c r="G10449" s="367" t="s">
        <v>33783</v>
      </c>
    </row>
    <row r="10450" spans="1:7">
      <c r="A10450" s="366" t="str">
        <f t="shared" si="163"/>
        <v>SINAPI 88415</v>
      </c>
      <c r="B10450" s="367" t="s">
        <v>8324</v>
      </c>
      <c r="C10450" s="367" t="s">
        <v>33784</v>
      </c>
      <c r="D10450" s="368" t="s">
        <v>33785</v>
      </c>
      <c r="E10450" s="367" t="s">
        <v>8464</v>
      </c>
      <c r="F10450" s="367" t="s">
        <v>33786</v>
      </c>
      <c r="G10450" s="367" t="s">
        <v>11581</v>
      </c>
    </row>
    <row r="10451" spans="1:7" ht="22.5">
      <c r="A10451" s="366" t="str">
        <f t="shared" si="163"/>
        <v>SINAPI 88416</v>
      </c>
      <c r="B10451" s="367" t="s">
        <v>8324</v>
      </c>
      <c r="C10451" s="367" t="s">
        <v>33787</v>
      </c>
      <c r="D10451" s="368" t="s">
        <v>33788</v>
      </c>
      <c r="E10451" s="367" t="s">
        <v>8464</v>
      </c>
      <c r="F10451" s="367" t="s">
        <v>29651</v>
      </c>
      <c r="G10451" s="367" t="s">
        <v>33789</v>
      </c>
    </row>
    <row r="10452" spans="1:7" ht="22.5">
      <c r="A10452" s="366" t="str">
        <f t="shared" si="163"/>
        <v>SINAPI 88417</v>
      </c>
      <c r="B10452" s="367" t="s">
        <v>8324</v>
      </c>
      <c r="C10452" s="367" t="s">
        <v>33790</v>
      </c>
      <c r="D10452" s="368" t="s">
        <v>33791</v>
      </c>
      <c r="E10452" s="367" t="s">
        <v>8464</v>
      </c>
      <c r="F10452" s="367" t="s">
        <v>11242</v>
      </c>
      <c r="G10452" s="367" t="s">
        <v>13307</v>
      </c>
    </row>
    <row r="10453" spans="1:7" ht="22.5">
      <c r="A10453" s="366" t="str">
        <f t="shared" si="163"/>
        <v>SINAPI 88420</v>
      </c>
      <c r="B10453" s="367" t="s">
        <v>8324</v>
      </c>
      <c r="C10453" s="367" t="s">
        <v>33792</v>
      </c>
      <c r="D10453" s="368" t="s">
        <v>33793</v>
      </c>
      <c r="E10453" s="367" t="s">
        <v>8464</v>
      </c>
      <c r="F10453" s="367" t="s">
        <v>14433</v>
      </c>
      <c r="G10453" s="367" t="s">
        <v>28128</v>
      </c>
    </row>
    <row r="10454" spans="1:7" ht="22.5">
      <c r="A10454" s="366" t="str">
        <f t="shared" si="163"/>
        <v>SINAPI 88421</v>
      </c>
      <c r="B10454" s="367" t="s">
        <v>8324</v>
      </c>
      <c r="C10454" s="367" t="s">
        <v>33794</v>
      </c>
      <c r="D10454" s="368" t="s">
        <v>33795</v>
      </c>
      <c r="E10454" s="367" t="s">
        <v>8464</v>
      </c>
      <c r="F10454" s="367" t="s">
        <v>15934</v>
      </c>
      <c r="G10454" s="367" t="s">
        <v>33796</v>
      </c>
    </row>
    <row r="10455" spans="1:7" ht="22.5">
      <c r="A10455" s="366" t="str">
        <f t="shared" si="163"/>
        <v>SINAPI 88423</v>
      </c>
      <c r="B10455" s="367" t="s">
        <v>8324</v>
      </c>
      <c r="C10455" s="367" t="s">
        <v>33797</v>
      </c>
      <c r="D10455" s="368" t="s">
        <v>33798</v>
      </c>
      <c r="E10455" s="367" t="s">
        <v>8464</v>
      </c>
      <c r="F10455" s="367" t="s">
        <v>9277</v>
      </c>
      <c r="G10455" s="367" t="s">
        <v>16765</v>
      </c>
    </row>
    <row r="10456" spans="1:7" ht="22.5">
      <c r="A10456" s="366" t="str">
        <f t="shared" si="163"/>
        <v>SINAPI 88424</v>
      </c>
      <c r="B10456" s="367" t="s">
        <v>8324</v>
      </c>
      <c r="C10456" s="367" t="s">
        <v>33799</v>
      </c>
      <c r="D10456" s="368" t="s">
        <v>33800</v>
      </c>
      <c r="E10456" s="367" t="s">
        <v>8464</v>
      </c>
      <c r="F10456" s="367" t="s">
        <v>28016</v>
      </c>
      <c r="G10456" s="367" t="s">
        <v>13323</v>
      </c>
    </row>
    <row r="10457" spans="1:7" ht="22.5">
      <c r="A10457" s="366" t="str">
        <f t="shared" si="163"/>
        <v>SINAPI 88426</v>
      </c>
      <c r="B10457" s="367" t="s">
        <v>8324</v>
      </c>
      <c r="C10457" s="367" t="s">
        <v>33801</v>
      </c>
      <c r="D10457" s="368" t="s">
        <v>33802</v>
      </c>
      <c r="E10457" s="367" t="s">
        <v>8464</v>
      </c>
      <c r="F10457" s="367" t="s">
        <v>30446</v>
      </c>
      <c r="G10457" s="367" t="s">
        <v>11682</v>
      </c>
    </row>
    <row r="10458" spans="1:7" ht="22.5">
      <c r="A10458" s="366" t="str">
        <f t="shared" si="163"/>
        <v>SINAPI 88428</v>
      </c>
      <c r="B10458" s="367" t="s">
        <v>8324</v>
      </c>
      <c r="C10458" s="367" t="s">
        <v>33803</v>
      </c>
      <c r="D10458" s="368" t="s">
        <v>33804</v>
      </c>
      <c r="E10458" s="367" t="s">
        <v>8464</v>
      </c>
      <c r="F10458" s="367" t="s">
        <v>16767</v>
      </c>
      <c r="G10458" s="367" t="s">
        <v>33805</v>
      </c>
    </row>
    <row r="10459" spans="1:7" ht="22.5">
      <c r="A10459" s="366" t="str">
        <f t="shared" si="163"/>
        <v>SINAPI 88429</v>
      </c>
      <c r="B10459" s="367" t="s">
        <v>8324</v>
      </c>
      <c r="C10459" s="367" t="s">
        <v>33806</v>
      </c>
      <c r="D10459" s="368" t="s">
        <v>33807</v>
      </c>
      <c r="E10459" s="367" t="s">
        <v>8464</v>
      </c>
      <c r="F10459" s="367" t="s">
        <v>17944</v>
      </c>
      <c r="G10459" s="367" t="s">
        <v>14903</v>
      </c>
    </row>
    <row r="10460" spans="1:7" ht="22.5">
      <c r="A10460" s="366" t="str">
        <f t="shared" si="163"/>
        <v>SINAPI 88431</v>
      </c>
      <c r="B10460" s="367" t="s">
        <v>8324</v>
      </c>
      <c r="C10460" s="367" t="s">
        <v>33808</v>
      </c>
      <c r="D10460" s="368" t="s">
        <v>33809</v>
      </c>
      <c r="E10460" s="367" t="s">
        <v>8464</v>
      </c>
      <c r="F10460" s="367" t="s">
        <v>25659</v>
      </c>
      <c r="G10460" s="367" t="s">
        <v>8479</v>
      </c>
    </row>
    <row r="10461" spans="1:7" ht="22.5">
      <c r="A10461" s="366" t="str">
        <f t="shared" si="163"/>
        <v>SINAPI 88432</v>
      </c>
      <c r="B10461" s="367" t="s">
        <v>8324</v>
      </c>
      <c r="C10461" s="367" t="s">
        <v>33810</v>
      </c>
      <c r="D10461" s="368" t="s">
        <v>33811</v>
      </c>
      <c r="E10461" s="367" t="s">
        <v>8464</v>
      </c>
      <c r="F10461" s="367" t="s">
        <v>9377</v>
      </c>
      <c r="G10461" s="367" t="s">
        <v>17786</v>
      </c>
    </row>
    <row r="10462" spans="1:7">
      <c r="A10462" s="366" t="str">
        <f t="shared" si="163"/>
        <v>SINAPI 88482</v>
      </c>
      <c r="B10462" s="367" t="s">
        <v>8324</v>
      </c>
      <c r="C10462" s="367" t="s">
        <v>33812</v>
      </c>
      <c r="D10462" s="368" t="s">
        <v>33813</v>
      </c>
      <c r="E10462" s="367" t="s">
        <v>8464</v>
      </c>
      <c r="F10462" s="367" t="s">
        <v>14980</v>
      </c>
      <c r="G10462" s="367" t="s">
        <v>12177</v>
      </c>
    </row>
    <row r="10463" spans="1:7">
      <c r="A10463" s="366" t="str">
        <f t="shared" si="163"/>
        <v>SINAPI 88483</v>
      </c>
      <c r="B10463" s="367" t="s">
        <v>8324</v>
      </c>
      <c r="C10463" s="367" t="s">
        <v>33814</v>
      </c>
      <c r="D10463" s="368" t="s">
        <v>33815</v>
      </c>
      <c r="E10463" s="367" t="s">
        <v>8464</v>
      </c>
      <c r="F10463" s="367" t="s">
        <v>10586</v>
      </c>
      <c r="G10463" s="367" t="s">
        <v>9604</v>
      </c>
    </row>
    <row r="10464" spans="1:7">
      <c r="A10464" s="366" t="str">
        <f t="shared" si="163"/>
        <v>SINAPI 88484</v>
      </c>
      <c r="B10464" s="367" t="s">
        <v>8324</v>
      </c>
      <c r="C10464" s="367" t="s">
        <v>33816</v>
      </c>
      <c r="D10464" s="368" t="s">
        <v>33817</v>
      </c>
      <c r="E10464" s="367" t="s">
        <v>8464</v>
      </c>
      <c r="F10464" s="367" t="s">
        <v>12636</v>
      </c>
      <c r="G10464" s="367" t="s">
        <v>10169</v>
      </c>
    </row>
    <row r="10465" spans="1:7">
      <c r="A10465" s="366" t="str">
        <f t="shared" si="163"/>
        <v>SINAPI 88485</v>
      </c>
      <c r="B10465" s="367" t="s">
        <v>8324</v>
      </c>
      <c r="C10465" s="367" t="s">
        <v>33818</v>
      </c>
      <c r="D10465" s="368" t="s">
        <v>33819</v>
      </c>
      <c r="E10465" s="367" t="s">
        <v>8464</v>
      </c>
      <c r="F10465" s="367" t="s">
        <v>9652</v>
      </c>
      <c r="G10465" s="367" t="s">
        <v>13225</v>
      </c>
    </row>
    <row r="10466" spans="1:7">
      <c r="A10466" s="366" t="str">
        <f t="shared" si="163"/>
        <v>SINAPI 88486</v>
      </c>
      <c r="B10466" s="367" t="s">
        <v>8324</v>
      </c>
      <c r="C10466" s="367" t="s">
        <v>33820</v>
      </c>
      <c r="D10466" s="368" t="s">
        <v>33821</v>
      </c>
      <c r="E10466" s="367" t="s">
        <v>8464</v>
      </c>
      <c r="F10466" s="367" t="s">
        <v>13881</v>
      </c>
      <c r="G10466" s="367" t="s">
        <v>33822</v>
      </c>
    </row>
    <row r="10467" spans="1:7">
      <c r="A10467" s="366" t="str">
        <f t="shared" si="163"/>
        <v>SINAPI 88487</v>
      </c>
      <c r="B10467" s="367" t="s">
        <v>8324</v>
      </c>
      <c r="C10467" s="367" t="s">
        <v>33823</v>
      </c>
      <c r="D10467" s="368" t="s">
        <v>33824</v>
      </c>
      <c r="E10467" s="367" t="s">
        <v>8464</v>
      </c>
      <c r="F10467" s="367" t="s">
        <v>11290</v>
      </c>
      <c r="G10467" s="367" t="s">
        <v>16394</v>
      </c>
    </row>
    <row r="10468" spans="1:7">
      <c r="A10468" s="366" t="str">
        <f t="shared" si="163"/>
        <v>SINAPI 88488</v>
      </c>
      <c r="B10468" s="367" t="s">
        <v>8324</v>
      </c>
      <c r="C10468" s="367" t="s">
        <v>33825</v>
      </c>
      <c r="D10468" s="368" t="s">
        <v>33826</v>
      </c>
      <c r="E10468" s="367" t="s">
        <v>8464</v>
      </c>
      <c r="F10468" s="367" t="s">
        <v>14103</v>
      </c>
      <c r="G10468" s="367" t="s">
        <v>32227</v>
      </c>
    </row>
    <row r="10469" spans="1:7">
      <c r="A10469" s="366" t="str">
        <f t="shared" si="163"/>
        <v>SINAPI 88489</v>
      </c>
      <c r="B10469" s="367" t="s">
        <v>8324</v>
      </c>
      <c r="C10469" s="367" t="s">
        <v>33827</v>
      </c>
      <c r="D10469" s="368" t="s">
        <v>33828</v>
      </c>
      <c r="E10469" s="367" t="s">
        <v>8464</v>
      </c>
      <c r="F10469" s="367" t="s">
        <v>29163</v>
      </c>
      <c r="G10469" s="367" t="s">
        <v>10859</v>
      </c>
    </row>
    <row r="10470" spans="1:7">
      <c r="A10470" s="366" t="str">
        <f t="shared" si="163"/>
        <v>SINAPI 88490</v>
      </c>
      <c r="B10470" s="367" t="s">
        <v>8324</v>
      </c>
      <c r="C10470" s="367" t="s">
        <v>33829</v>
      </c>
      <c r="D10470" s="368" t="s">
        <v>33830</v>
      </c>
      <c r="E10470" s="367" t="s">
        <v>8464</v>
      </c>
      <c r="F10470" s="367" t="s">
        <v>17118</v>
      </c>
      <c r="G10470" s="367" t="s">
        <v>29268</v>
      </c>
    </row>
    <row r="10471" spans="1:7">
      <c r="A10471" s="366" t="str">
        <f t="shared" si="163"/>
        <v>SINAPI 88491</v>
      </c>
      <c r="B10471" s="367" t="s">
        <v>8324</v>
      </c>
      <c r="C10471" s="367" t="s">
        <v>33831</v>
      </c>
      <c r="D10471" s="368" t="s">
        <v>33832</v>
      </c>
      <c r="E10471" s="367" t="s">
        <v>8464</v>
      </c>
      <c r="F10471" s="367" t="s">
        <v>10951</v>
      </c>
      <c r="G10471" s="367" t="s">
        <v>24613</v>
      </c>
    </row>
    <row r="10472" spans="1:7">
      <c r="A10472" s="366" t="str">
        <f t="shared" si="163"/>
        <v>SINAPI 88492</v>
      </c>
      <c r="B10472" s="367" t="s">
        <v>8324</v>
      </c>
      <c r="C10472" s="367" t="s">
        <v>33833</v>
      </c>
      <c r="D10472" s="368" t="s">
        <v>33834</v>
      </c>
      <c r="E10472" s="367" t="s">
        <v>8464</v>
      </c>
      <c r="F10472" s="367" t="s">
        <v>25987</v>
      </c>
      <c r="G10472" s="367" t="s">
        <v>11809</v>
      </c>
    </row>
    <row r="10473" spans="1:7">
      <c r="A10473" s="366" t="str">
        <f t="shared" si="163"/>
        <v>SINAPI 88493</v>
      </c>
      <c r="B10473" s="367" t="s">
        <v>8324</v>
      </c>
      <c r="C10473" s="367" t="s">
        <v>33835</v>
      </c>
      <c r="D10473" s="368" t="s">
        <v>33836</v>
      </c>
      <c r="E10473" s="367" t="s">
        <v>8464</v>
      </c>
      <c r="F10473" s="367" t="s">
        <v>9259</v>
      </c>
      <c r="G10473" s="367" t="s">
        <v>16341</v>
      </c>
    </row>
    <row r="10474" spans="1:7">
      <c r="A10474" s="366" t="str">
        <f t="shared" si="163"/>
        <v>SINAPI 88494</v>
      </c>
      <c r="B10474" s="367" t="s">
        <v>8324</v>
      </c>
      <c r="C10474" s="367" t="s">
        <v>33837</v>
      </c>
      <c r="D10474" s="368" t="s">
        <v>33838</v>
      </c>
      <c r="E10474" s="367" t="s">
        <v>8464</v>
      </c>
      <c r="F10474" s="367" t="s">
        <v>14488</v>
      </c>
      <c r="G10474" s="367" t="s">
        <v>18619</v>
      </c>
    </row>
    <row r="10475" spans="1:7">
      <c r="A10475" s="366" t="str">
        <f t="shared" si="163"/>
        <v>SINAPI 88495</v>
      </c>
      <c r="B10475" s="367" t="s">
        <v>8324</v>
      </c>
      <c r="C10475" s="367" t="s">
        <v>33839</v>
      </c>
      <c r="D10475" s="368" t="s">
        <v>33840</v>
      </c>
      <c r="E10475" s="367" t="s">
        <v>8464</v>
      </c>
      <c r="F10475" s="367" t="s">
        <v>30372</v>
      </c>
      <c r="G10475" s="367" t="s">
        <v>25792</v>
      </c>
    </row>
    <row r="10476" spans="1:7">
      <c r="A10476" s="366" t="str">
        <f t="shared" si="163"/>
        <v>SINAPI 88496</v>
      </c>
      <c r="B10476" s="367" t="s">
        <v>8324</v>
      </c>
      <c r="C10476" s="367" t="s">
        <v>33841</v>
      </c>
      <c r="D10476" s="368" t="s">
        <v>33842</v>
      </c>
      <c r="E10476" s="367" t="s">
        <v>8464</v>
      </c>
      <c r="F10476" s="367" t="s">
        <v>33843</v>
      </c>
      <c r="G10476" s="367" t="s">
        <v>30721</v>
      </c>
    </row>
    <row r="10477" spans="1:7">
      <c r="A10477" s="366" t="str">
        <f t="shared" si="163"/>
        <v>SINAPI 88497</v>
      </c>
      <c r="B10477" s="367" t="s">
        <v>8324</v>
      </c>
      <c r="C10477" s="367" t="s">
        <v>33844</v>
      </c>
      <c r="D10477" s="368" t="s">
        <v>33845</v>
      </c>
      <c r="E10477" s="367" t="s">
        <v>8464</v>
      </c>
      <c r="F10477" s="367" t="s">
        <v>28841</v>
      </c>
      <c r="G10477" s="367" t="s">
        <v>14031</v>
      </c>
    </row>
    <row r="10478" spans="1:7">
      <c r="A10478" s="366" t="str">
        <f t="shared" si="163"/>
        <v>SINAPI 95305</v>
      </c>
      <c r="B10478" s="367" t="s">
        <v>8324</v>
      </c>
      <c r="C10478" s="367" t="s">
        <v>33846</v>
      </c>
      <c r="D10478" s="368" t="s">
        <v>33847</v>
      </c>
      <c r="E10478" s="367" t="s">
        <v>8464</v>
      </c>
      <c r="F10478" s="367" t="s">
        <v>16913</v>
      </c>
      <c r="G10478" s="367" t="s">
        <v>33848</v>
      </c>
    </row>
    <row r="10479" spans="1:7">
      <c r="A10479" s="366" t="str">
        <f t="shared" si="163"/>
        <v>SINAPI 95306</v>
      </c>
      <c r="B10479" s="367" t="s">
        <v>8324</v>
      </c>
      <c r="C10479" s="367" t="s">
        <v>33849</v>
      </c>
      <c r="D10479" s="368" t="s">
        <v>33850</v>
      </c>
      <c r="E10479" s="367" t="s">
        <v>8464</v>
      </c>
      <c r="F10479" s="367" t="s">
        <v>9871</v>
      </c>
      <c r="G10479" s="367" t="s">
        <v>12726</v>
      </c>
    </row>
    <row r="10480" spans="1:7" ht="22.5">
      <c r="A10480" s="366" t="str">
        <f t="shared" si="163"/>
        <v>SINAPI 95622</v>
      </c>
      <c r="B10480" s="367" t="s">
        <v>8324</v>
      </c>
      <c r="C10480" s="367" t="s">
        <v>33851</v>
      </c>
      <c r="D10480" s="368" t="s">
        <v>33852</v>
      </c>
      <c r="E10480" s="367" t="s">
        <v>8464</v>
      </c>
      <c r="F10480" s="367" t="s">
        <v>32716</v>
      </c>
      <c r="G10480" s="367" t="s">
        <v>13906</v>
      </c>
    </row>
    <row r="10481" spans="1:7" ht="22.5">
      <c r="A10481" s="366" t="str">
        <f t="shared" si="163"/>
        <v>SINAPI 95623</v>
      </c>
      <c r="B10481" s="367" t="s">
        <v>8324</v>
      </c>
      <c r="C10481" s="367" t="s">
        <v>33853</v>
      </c>
      <c r="D10481" s="368" t="s">
        <v>33854</v>
      </c>
      <c r="E10481" s="367" t="s">
        <v>8464</v>
      </c>
      <c r="F10481" s="367" t="s">
        <v>16000</v>
      </c>
      <c r="G10481" s="367" t="s">
        <v>14082</v>
      </c>
    </row>
    <row r="10482" spans="1:7" ht="22.5">
      <c r="A10482" s="366" t="str">
        <f t="shared" si="163"/>
        <v>SINAPI 95624</v>
      </c>
      <c r="B10482" s="367" t="s">
        <v>8324</v>
      </c>
      <c r="C10482" s="367" t="s">
        <v>33855</v>
      </c>
      <c r="D10482" s="368" t="s">
        <v>33856</v>
      </c>
      <c r="E10482" s="367" t="s">
        <v>8464</v>
      </c>
      <c r="F10482" s="367" t="s">
        <v>17860</v>
      </c>
      <c r="G10482" s="367" t="s">
        <v>10793</v>
      </c>
    </row>
    <row r="10483" spans="1:7" ht="22.5">
      <c r="A10483" s="366" t="str">
        <f t="shared" si="163"/>
        <v>SINAPI 95625</v>
      </c>
      <c r="B10483" s="367" t="s">
        <v>8324</v>
      </c>
      <c r="C10483" s="367" t="s">
        <v>33857</v>
      </c>
      <c r="D10483" s="368" t="s">
        <v>33858</v>
      </c>
      <c r="E10483" s="367" t="s">
        <v>8464</v>
      </c>
      <c r="F10483" s="367" t="s">
        <v>28128</v>
      </c>
      <c r="G10483" s="367" t="s">
        <v>10594</v>
      </c>
    </row>
    <row r="10484" spans="1:7">
      <c r="A10484" s="366" t="str">
        <f t="shared" si="163"/>
        <v>SINAPI 95626</v>
      </c>
      <c r="B10484" s="367" t="s">
        <v>8324</v>
      </c>
      <c r="C10484" s="367" t="s">
        <v>33859</v>
      </c>
      <c r="D10484" s="368" t="s">
        <v>33860</v>
      </c>
      <c r="E10484" s="367" t="s">
        <v>8464</v>
      </c>
      <c r="F10484" s="367" t="s">
        <v>33861</v>
      </c>
      <c r="G10484" s="367" t="s">
        <v>21258</v>
      </c>
    </row>
    <row r="10485" spans="1:7" ht="22.5">
      <c r="A10485" s="366" t="str">
        <f t="shared" si="163"/>
        <v>SINAPI 96126</v>
      </c>
      <c r="B10485" s="367" t="s">
        <v>8324</v>
      </c>
      <c r="C10485" s="367" t="s">
        <v>33862</v>
      </c>
      <c r="D10485" s="368" t="s">
        <v>33863</v>
      </c>
      <c r="E10485" s="367" t="s">
        <v>8464</v>
      </c>
      <c r="F10485" s="367" t="s">
        <v>8552</v>
      </c>
      <c r="G10485" s="367" t="s">
        <v>29966</v>
      </c>
    </row>
    <row r="10486" spans="1:7" ht="22.5">
      <c r="A10486" s="366" t="str">
        <f t="shared" si="163"/>
        <v>SINAPI 96127</v>
      </c>
      <c r="B10486" s="367" t="s">
        <v>8324</v>
      </c>
      <c r="C10486" s="367" t="s">
        <v>33864</v>
      </c>
      <c r="D10486" s="368" t="s">
        <v>33865</v>
      </c>
      <c r="E10486" s="367" t="s">
        <v>8464</v>
      </c>
      <c r="F10486" s="367" t="s">
        <v>11063</v>
      </c>
      <c r="G10486" s="367" t="s">
        <v>11850</v>
      </c>
    </row>
    <row r="10487" spans="1:7" ht="22.5">
      <c r="A10487" s="366" t="str">
        <f t="shared" si="163"/>
        <v>SINAPI 96128</v>
      </c>
      <c r="B10487" s="367" t="s">
        <v>8324</v>
      </c>
      <c r="C10487" s="367" t="s">
        <v>33866</v>
      </c>
      <c r="D10487" s="368" t="s">
        <v>33867</v>
      </c>
      <c r="E10487" s="367" t="s">
        <v>8464</v>
      </c>
      <c r="F10487" s="367" t="s">
        <v>33868</v>
      </c>
      <c r="G10487" s="367" t="s">
        <v>33869</v>
      </c>
    </row>
    <row r="10488" spans="1:7" ht="22.5">
      <c r="A10488" s="366" t="str">
        <f t="shared" si="163"/>
        <v>SINAPI 96129</v>
      </c>
      <c r="B10488" s="367" t="s">
        <v>8324</v>
      </c>
      <c r="C10488" s="367" t="s">
        <v>33870</v>
      </c>
      <c r="D10488" s="368" t="s">
        <v>33871</v>
      </c>
      <c r="E10488" s="367" t="s">
        <v>8464</v>
      </c>
      <c r="F10488" s="367" t="s">
        <v>29550</v>
      </c>
      <c r="G10488" s="367" t="s">
        <v>30377</v>
      </c>
    </row>
    <row r="10489" spans="1:7">
      <c r="A10489" s="366" t="str">
        <f t="shared" si="163"/>
        <v>SINAPI 96130</v>
      </c>
      <c r="B10489" s="367" t="s">
        <v>8324</v>
      </c>
      <c r="C10489" s="367" t="s">
        <v>33872</v>
      </c>
      <c r="D10489" s="368" t="s">
        <v>33873</v>
      </c>
      <c r="E10489" s="367" t="s">
        <v>8464</v>
      </c>
      <c r="F10489" s="367" t="s">
        <v>15139</v>
      </c>
      <c r="G10489" s="367" t="s">
        <v>33874</v>
      </c>
    </row>
    <row r="10490" spans="1:7" ht="22.5">
      <c r="A10490" s="366" t="str">
        <f t="shared" si="163"/>
        <v>SINAPI 96131</v>
      </c>
      <c r="B10490" s="367" t="s">
        <v>8324</v>
      </c>
      <c r="C10490" s="367" t="s">
        <v>33875</v>
      </c>
      <c r="D10490" s="368" t="s">
        <v>33876</v>
      </c>
      <c r="E10490" s="367" t="s">
        <v>8464</v>
      </c>
      <c r="F10490" s="367" t="s">
        <v>32639</v>
      </c>
      <c r="G10490" s="367" t="s">
        <v>14154</v>
      </c>
    </row>
    <row r="10491" spans="1:7" ht="22.5">
      <c r="A10491" s="366" t="str">
        <f t="shared" si="163"/>
        <v>SINAPI 96132</v>
      </c>
      <c r="B10491" s="367" t="s">
        <v>8324</v>
      </c>
      <c r="C10491" s="367" t="s">
        <v>33877</v>
      </c>
      <c r="D10491" s="368" t="s">
        <v>33878</v>
      </c>
      <c r="E10491" s="367" t="s">
        <v>8464</v>
      </c>
      <c r="F10491" s="367" t="s">
        <v>15822</v>
      </c>
      <c r="G10491" s="367" t="s">
        <v>20791</v>
      </c>
    </row>
    <row r="10492" spans="1:7" ht="22.5">
      <c r="A10492" s="366" t="str">
        <f t="shared" si="163"/>
        <v>SINAPI 96133</v>
      </c>
      <c r="B10492" s="367" t="s">
        <v>8324</v>
      </c>
      <c r="C10492" s="367" t="s">
        <v>33879</v>
      </c>
      <c r="D10492" s="368" t="s">
        <v>33880</v>
      </c>
      <c r="E10492" s="367" t="s">
        <v>8464</v>
      </c>
      <c r="F10492" s="367" t="s">
        <v>11656</v>
      </c>
      <c r="G10492" s="367" t="s">
        <v>33881</v>
      </c>
    </row>
    <row r="10493" spans="1:7" ht="22.5">
      <c r="A10493" s="366" t="str">
        <f t="shared" si="163"/>
        <v>SINAPI 96134</v>
      </c>
      <c r="B10493" s="367" t="s">
        <v>8324</v>
      </c>
      <c r="C10493" s="367" t="s">
        <v>33882</v>
      </c>
      <c r="D10493" s="368" t="s">
        <v>33883</v>
      </c>
      <c r="E10493" s="367" t="s">
        <v>8464</v>
      </c>
      <c r="F10493" s="367" t="s">
        <v>18410</v>
      </c>
      <c r="G10493" s="367" t="s">
        <v>33884</v>
      </c>
    </row>
    <row r="10494" spans="1:7">
      <c r="A10494" s="366" t="str">
        <f t="shared" si="163"/>
        <v>SINAPI 96135</v>
      </c>
      <c r="B10494" s="367" t="s">
        <v>8324</v>
      </c>
      <c r="C10494" s="367" t="s">
        <v>33885</v>
      </c>
      <c r="D10494" s="368" t="s">
        <v>33886</v>
      </c>
      <c r="E10494" s="367" t="s">
        <v>8464</v>
      </c>
      <c r="F10494" s="367" t="s">
        <v>16920</v>
      </c>
      <c r="G10494" s="367" t="s">
        <v>14677</v>
      </c>
    </row>
    <row r="10495" spans="1:7">
      <c r="A10495" s="366" t="str">
        <f t="shared" si="163"/>
        <v>SINAPI 6082</v>
      </c>
      <c r="B10495" s="367" t="s">
        <v>8324</v>
      </c>
      <c r="C10495" s="367" t="s">
        <v>33887</v>
      </c>
      <c r="D10495" s="368" t="s">
        <v>33888</v>
      </c>
      <c r="E10495" s="367" t="s">
        <v>8464</v>
      </c>
      <c r="F10495" s="367" t="s">
        <v>14136</v>
      </c>
      <c r="G10495" s="367" t="s">
        <v>16142</v>
      </c>
    </row>
    <row r="10496" spans="1:7">
      <c r="A10496" s="366" t="str">
        <f t="shared" si="163"/>
        <v>SINAPI 40905</v>
      </c>
      <c r="B10496" s="367" t="s">
        <v>8324</v>
      </c>
      <c r="C10496" s="367" t="s">
        <v>33889</v>
      </c>
      <c r="D10496" s="368" t="s">
        <v>33890</v>
      </c>
      <c r="E10496" s="367" t="s">
        <v>8464</v>
      </c>
      <c r="F10496" s="367" t="s">
        <v>33891</v>
      </c>
      <c r="G10496" s="367" t="s">
        <v>28622</v>
      </c>
    </row>
    <row r="10497" spans="1:7">
      <c r="A10497" s="366" t="str">
        <f t="shared" si="163"/>
        <v>SINAPI 73739/1</v>
      </c>
      <c r="B10497" s="367" t="s">
        <v>8324</v>
      </c>
      <c r="C10497" s="367" t="s">
        <v>33892</v>
      </c>
      <c r="D10497" s="368" t="s">
        <v>33893</v>
      </c>
      <c r="E10497" s="367" t="s">
        <v>8464</v>
      </c>
      <c r="F10497" s="367" t="s">
        <v>21261</v>
      </c>
      <c r="G10497" s="367" t="s">
        <v>16142</v>
      </c>
    </row>
    <row r="10498" spans="1:7">
      <c r="A10498" s="366" t="str">
        <f t="shared" si="163"/>
        <v>SINAPI 74065/1</v>
      </c>
      <c r="B10498" s="367" t="s">
        <v>8324</v>
      </c>
      <c r="C10498" s="367" t="s">
        <v>33894</v>
      </c>
      <c r="D10498" s="368" t="s">
        <v>33895</v>
      </c>
      <c r="E10498" s="367" t="s">
        <v>8464</v>
      </c>
      <c r="F10498" s="367" t="s">
        <v>33896</v>
      </c>
      <c r="G10498" s="367" t="s">
        <v>29113</v>
      </c>
    </row>
    <row r="10499" spans="1:7">
      <c r="A10499" s="366" t="str">
        <f t="shared" si="163"/>
        <v>SINAPI 74065/2</v>
      </c>
      <c r="B10499" s="367" t="s">
        <v>8324</v>
      </c>
      <c r="C10499" s="367" t="s">
        <v>33897</v>
      </c>
      <c r="D10499" s="368" t="s">
        <v>33898</v>
      </c>
      <c r="E10499" s="367" t="s">
        <v>8464</v>
      </c>
      <c r="F10499" s="367" t="s">
        <v>17432</v>
      </c>
      <c r="G10499" s="367" t="s">
        <v>15152</v>
      </c>
    </row>
    <row r="10500" spans="1:7">
      <c r="A10500" s="366" t="str">
        <f t="shared" si="163"/>
        <v>SINAPI 74065/3</v>
      </c>
      <c r="B10500" s="367" t="s">
        <v>8324</v>
      </c>
      <c r="C10500" s="367" t="s">
        <v>33899</v>
      </c>
      <c r="D10500" s="368" t="s">
        <v>33900</v>
      </c>
      <c r="E10500" s="367" t="s">
        <v>8464</v>
      </c>
      <c r="F10500" s="367" t="s">
        <v>33901</v>
      </c>
      <c r="G10500" s="367" t="s">
        <v>21622</v>
      </c>
    </row>
    <row r="10501" spans="1:7">
      <c r="A10501" s="366" t="str">
        <f t="shared" si="163"/>
        <v>SINAPI 79463</v>
      </c>
      <c r="B10501" s="367" t="s">
        <v>8324</v>
      </c>
      <c r="C10501" s="367" t="s">
        <v>33902</v>
      </c>
      <c r="D10501" s="368" t="s">
        <v>33903</v>
      </c>
      <c r="E10501" s="367" t="s">
        <v>8464</v>
      </c>
      <c r="F10501" s="367" t="s">
        <v>26256</v>
      </c>
      <c r="G10501" s="367" t="s">
        <v>33904</v>
      </c>
    </row>
    <row r="10502" spans="1:7">
      <c r="A10502" s="366" t="str">
        <f t="shared" si="163"/>
        <v>SINAPI 79464</v>
      </c>
      <c r="B10502" s="367" t="s">
        <v>8324</v>
      </c>
      <c r="C10502" s="367" t="s">
        <v>33905</v>
      </c>
      <c r="D10502" s="368" t="s">
        <v>33906</v>
      </c>
      <c r="E10502" s="367" t="s">
        <v>8464</v>
      </c>
      <c r="F10502" s="367" t="s">
        <v>29908</v>
      </c>
      <c r="G10502" s="367" t="s">
        <v>15695</v>
      </c>
    </row>
    <row r="10503" spans="1:7">
      <c r="A10503" s="366" t="str">
        <f t="shared" ref="A10503:A10566" si="164">CONCATENAR</f>
        <v>SINAPI 79466</v>
      </c>
      <c r="B10503" s="367" t="s">
        <v>8324</v>
      </c>
      <c r="C10503" s="367" t="s">
        <v>33907</v>
      </c>
      <c r="D10503" s="368" t="s">
        <v>33908</v>
      </c>
      <c r="E10503" s="367" t="s">
        <v>8464</v>
      </c>
      <c r="F10503" s="367" t="s">
        <v>11508</v>
      </c>
      <c r="G10503" s="367" t="s">
        <v>28684</v>
      </c>
    </row>
    <row r="10504" spans="1:7">
      <c r="A10504" s="366" t="str">
        <f t="shared" si="164"/>
        <v>SINAPI 79497/1</v>
      </c>
      <c r="B10504" s="367" t="s">
        <v>8324</v>
      </c>
      <c r="C10504" s="367" t="s">
        <v>33909</v>
      </c>
      <c r="D10504" s="368" t="s">
        <v>33910</v>
      </c>
      <c r="E10504" s="367" t="s">
        <v>8464</v>
      </c>
      <c r="F10504" s="367" t="s">
        <v>27447</v>
      </c>
      <c r="G10504" s="367" t="s">
        <v>33911</v>
      </c>
    </row>
    <row r="10505" spans="1:7">
      <c r="A10505" s="366" t="str">
        <f t="shared" si="164"/>
        <v>SINAPI 84645</v>
      </c>
      <c r="B10505" s="367" t="s">
        <v>8324</v>
      </c>
      <c r="C10505" s="367" t="s">
        <v>33912</v>
      </c>
      <c r="D10505" s="368" t="s">
        <v>33913</v>
      </c>
      <c r="E10505" s="367" t="s">
        <v>8464</v>
      </c>
      <c r="F10505" s="367" t="s">
        <v>14478</v>
      </c>
      <c r="G10505" s="367" t="s">
        <v>11228</v>
      </c>
    </row>
    <row r="10506" spans="1:7">
      <c r="A10506" s="366" t="str">
        <f t="shared" si="164"/>
        <v>SINAPI 84657</v>
      </c>
      <c r="B10506" s="367" t="s">
        <v>8324</v>
      </c>
      <c r="C10506" s="367" t="s">
        <v>33914</v>
      </c>
      <c r="D10506" s="368" t="s">
        <v>33915</v>
      </c>
      <c r="E10506" s="367" t="s">
        <v>8464</v>
      </c>
      <c r="F10506" s="367" t="s">
        <v>33916</v>
      </c>
      <c r="G10506" s="367" t="s">
        <v>12468</v>
      </c>
    </row>
    <row r="10507" spans="1:7">
      <c r="A10507" s="366" t="str">
        <f t="shared" si="164"/>
        <v>SINAPI 84659</v>
      </c>
      <c r="B10507" s="367" t="s">
        <v>8324</v>
      </c>
      <c r="C10507" s="367" t="s">
        <v>33917</v>
      </c>
      <c r="D10507" s="368" t="s">
        <v>33918</v>
      </c>
      <c r="E10507" s="367" t="s">
        <v>8464</v>
      </c>
      <c r="F10507" s="367" t="s">
        <v>9755</v>
      </c>
      <c r="G10507" s="367" t="s">
        <v>21261</v>
      </c>
    </row>
    <row r="10508" spans="1:7">
      <c r="A10508" s="366" t="str">
        <f t="shared" si="164"/>
        <v>SINAPI 84679</v>
      </c>
      <c r="B10508" s="367" t="s">
        <v>8324</v>
      </c>
      <c r="C10508" s="367" t="s">
        <v>33919</v>
      </c>
      <c r="D10508" s="368" t="s">
        <v>33920</v>
      </c>
      <c r="E10508" s="367" t="s">
        <v>8464</v>
      </c>
      <c r="F10508" s="367" t="s">
        <v>26079</v>
      </c>
      <c r="G10508" s="367" t="s">
        <v>33921</v>
      </c>
    </row>
    <row r="10509" spans="1:7">
      <c r="A10509" s="366" t="str">
        <f t="shared" si="164"/>
        <v>SINAPI 95464</v>
      </c>
      <c r="B10509" s="367" t="s">
        <v>8324</v>
      </c>
      <c r="C10509" s="367" t="s">
        <v>33922</v>
      </c>
      <c r="D10509" s="368" t="s">
        <v>33923</v>
      </c>
      <c r="E10509" s="367" t="s">
        <v>8464</v>
      </c>
      <c r="F10509" s="367" t="s">
        <v>20378</v>
      </c>
      <c r="G10509" s="367" t="s">
        <v>9255</v>
      </c>
    </row>
    <row r="10510" spans="1:7">
      <c r="A10510" s="366" t="str">
        <f t="shared" si="164"/>
        <v>SINAPI 100716</v>
      </c>
      <c r="B10510" s="367" t="s">
        <v>8324</v>
      </c>
      <c r="C10510" s="367" t="s">
        <v>33924</v>
      </c>
      <c r="D10510" s="368" t="s">
        <v>33925</v>
      </c>
      <c r="E10510" s="367" t="s">
        <v>8464</v>
      </c>
      <c r="F10510" s="367" t="s">
        <v>9267</v>
      </c>
      <c r="G10510" s="367" t="s">
        <v>14689</v>
      </c>
    </row>
    <row r="10511" spans="1:7">
      <c r="A10511" s="366" t="str">
        <f t="shared" si="164"/>
        <v>SINAPI 100717</v>
      </c>
      <c r="B10511" s="367" t="s">
        <v>8324</v>
      </c>
      <c r="C10511" s="367" t="s">
        <v>33926</v>
      </c>
      <c r="D10511" s="368" t="s">
        <v>33927</v>
      </c>
      <c r="E10511" s="367" t="s">
        <v>8464</v>
      </c>
      <c r="F10511" s="367" t="s">
        <v>28358</v>
      </c>
      <c r="G10511" s="367" t="s">
        <v>11713</v>
      </c>
    </row>
    <row r="10512" spans="1:7">
      <c r="A10512" s="366" t="str">
        <f t="shared" si="164"/>
        <v>SINAPI 100718</v>
      </c>
      <c r="B10512" s="367" t="s">
        <v>8324</v>
      </c>
      <c r="C10512" s="367" t="s">
        <v>33928</v>
      </c>
      <c r="D10512" s="368" t="s">
        <v>33929</v>
      </c>
      <c r="E10512" s="367" t="s">
        <v>8523</v>
      </c>
      <c r="F10512" s="367" t="s">
        <v>19445</v>
      </c>
      <c r="G10512" s="367" t="s">
        <v>20607</v>
      </c>
    </row>
    <row r="10513" spans="1:7" ht="22.5">
      <c r="A10513" s="366" t="str">
        <f t="shared" si="164"/>
        <v>SINAPI 100719</v>
      </c>
      <c r="B10513" s="367" t="s">
        <v>8324</v>
      </c>
      <c r="C10513" s="367" t="s">
        <v>33930</v>
      </c>
      <c r="D10513" s="368" t="s">
        <v>33931</v>
      </c>
      <c r="E10513" s="367" t="s">
        <v>8464</v>
      </c>
      <c r="F10513" s="367" t="s">
        <v>24608</v>
      </c>
      <c r="G10513" s="367" t="s">
        <v>13995</v>
      </c>
    </row>
    <row r="10514" spans="1:7" ht="22.5">
      <c r="A10514" s="366" t="str">
        <f t="shared" si="164"/>
        <v>SINAPI 100720</v>
      </c>
      <c r="B10514" s="367" t="s">
        <v>8324</v>
      </c>
      <c r="C10514" s="367" t="s">
        <v>33932</v>
      </c>
      <c r="D10514" s="368" t="s">
        <v>33933</v>
      </c>
      <c r="E10514" s="367" t="s">
        <v>8464</v>
      </c>
      <c r="F10514" s="367" t="s">
        <v>15805</v>
      </c>
      <c r="G10514" s="367" t="s">
        <v>10189</v>
      </c>
    </row>
    <row r="10515" spans="1:7" ht="22.5">
      <c r="A10515" s="366" t="str">
        <f t="shared" si="164"/>
        <v>SINAPI 100721</v>
      </c>
      <c r="B10515" s="367" t="s">
        <v>8324</v>
      </c>
      <c r="C10515" s="367" t="s">
        <v>33934</v>
      </c>
      <c r="D10515" s="368" t="s">
        <v>33935</v>
      </c>
      <c r="E10515" s="367" t="s">
        <v>8464</v>
      </c>
      <c r="F10515" s="367" t="s">
        <v>28127</v>
      </c>
      <c r="G10515" s="367" t="s">
        <v>12250</v>
      </c>
    </row>
    <row r="10516" spans="1:7" ht="22.5">
      <c r="A10516" s="366" t="str">
        <f t="shared" si="164"/>
        <v>SINAPI 100722</v>
      </c>
      <c r="B10516" s="367" t="s">
        <v>8324</v>
      </c>
      <c r="C10516" s="367" t="s">
        <v>33936</v>
      </c>
      <c r="D10516" s="368" t="s">
        <v>33937</v>
      </c>
      <c r="E10516" s="367" t="s">
        <v>8464</v>
      </c>
      <c r="F10516" s="367" t="s">
        <v>10931</v>
      </c>
      <c r="G10516" s="367" t="s">
        <v>30849</v>
      </c>
    </row>
    <row r="10517" spans="1:7" ht="22.5">
      <c r="A10517" s="366" t="str">
        <f t="shared" si="164"/>
        <v>SINAPI 100723</v>
      </c>
      <c r="B10517" s="367" t="s">
        <v>8324</v>
      </c>
      <c r="C10517" s="367" t="s">
        <v>33938</v>
      </c>
      <c r="D10517" s="368" t="s">
        <v>33939</v>
      </c>
      <c r="E10517" s="367" t="s">
        <v>8464</v>
      </c>
      <c r="F10517" s="367" t="s">
        <v>10195</v>
      </c>
      <c r="G10517" s="367" t="s">
        <v>25443</v>
      </c>
    </row>
    <row r="10518" spans="1:7" ht="22.5">
      <c r="A10518" s="366" t="str">
        <f t="shared" si="164"/>
        <v>SINAPI 100724</v>
      </c>
      <c r="B10518" s="367" t="s">
        <v>8324</v>
      </c>
      <c r="C10518" s="367" t="s">
        <v>33940</v>
      </c>
      <c r="D10518" s="368" t="s">
        <v>33941</v>
      </c>
      <c r="E10518" s="367" t="s">
        <v>8464</v>
      </c>
      <c r="F10518" s="367" t="s">
        <v>11615</v>
      </c>
      <c r="G10518" s="367" t="s">
        <v>20811</v>
      </c>
    </row>
    <row r="10519" spans="1:7" ht="22.5">
      <c r="A10519" s="366" t="str">
        <f t="shared" si="164"/>
        <v>SINAPI 100725</v>
      </c>
      <c r="B10519" s="367" t="s">
        <v>8324</v>
      </c>
      <c r="C10519" s="367" t="s">
        <v>33942</v>
      </c>
      <c r="D10519" s="368" t="s">
        <v>33943</v>
      </c>
      <c r="E10519" s="367" t="s">
        <v>8464</v>
      </c>
      <c r="F10519" s="367" t="s">
        <v>30705</v>
      </c>
      <c r="G10519" s="367" t="s">
        <v>33944</v>
      </c>
    </row>
    <row r="10520" spans="1:7" ht="22.5">
      <c r="A10520" s="366" t="str">
        <f t="shared" si="164"/>
        <v>SINAPI 100726</v>
      </c>
      <c r="B10520" s="367" t="s">
        <v>8324</v>
      </c>
      <c r="C10520" s="367" t="s">
        <v>33945</v>
      </c>
      <c r="D10520" s="368" t="s">
        <v>33946</v>
      </c>
      <c r="E10520" s="367" t="s">
        <v>8464</v>
      </c>
      <c r="F10520" s="367" t="s">
        <v>33947</v>
      </c>
      <c r="G10520" s="367" t="s">
        <v>33948</v>
      </c>
    </row>
    <row r="10521" spans="1:7" ht="22.5">
      <c r="A10521" s="366" t="str">
        <f t="shared" si="164"/>
        <v>SINAPI 100727</v>
      </c>
      <c r="B10521" s="367" t="s">
        <v>8324</v>
      </c>
      <c r="C10521" s="367" t="s">
        <v>33949</v>
      </c>
      <c r="D10521" s="368" t="s">
        <v>33950</v>
      </c>
      <c r="E10521" s="367" t="s">
        <v>8464</v>
      </c>
      <c r="F10521" s="367" t="s">
        <v>33951</v>
      </c>
      <c r="G10521" s="367" t="s">
        <v>10264</v>
      </c>
    </row>
    <row r="10522" spans="1:7" ht="22.5">
      <c r="A10522" s="366" t="str">
        <f t="shared" si="164"/>
        <v>SINAPI 100728</v>
      </c>
      <c r="B10522" s="367" t="s">
        <v>8324</v>
      </c>
      <c r="C10522" s="367" t="s">
        <v>33952</v>
      </c>
      <c r="D10522" s="368" t="s">
        <v>33953</v>
      </c>
      <c r="E10522" s="367" t="s">
        <v>8464</v>
      </c>
      <c r="F10522" s="367" t="s">
        <v>14421</v>
      </c>
      <c r="G10522" s="367" t="s">
        <v>9871</v>
      </c>
    </row>
    <row r="10523" spans="1:7" ht="22.5">
      <c r="A10523" s="366" t="str">
        <f t="shared" si="164"/>
        <v>SINAPI 100729</v>
      </c>
      <c r="B10523" s="367" t="s">
        <v>8324</v>
      </c>
      <c r="C10523" s="367" t="s">
        <v>33954</v>
      </c>
      <c r="D10523" s="368" t="s">
        <v>33955</v>
      </c>
      <c r="E10523" s="367" t="s">
        <v>8464</v>
      </c>
      <c r="F10523" s="367" t="s">
        <v>24491</v>
      </c>
      <c r="G10523" s="367" t="s">
        <v>11186</v>
      </c>
    </row>
    <row r="10524" spans="1:7" ht="22.5">
      <c r="A10524" s="366" t="str">
        <f t="shared" si="164"/>
        <v>SINAPI 100730</v>
      </c>
      <c r="B10524" s="367" t="s">
        <v>8324</v>
      </c>
      <c r="C10524" s="367" t="s">
        <v>33956</v>
      </c>
      <c r="D10524" s="368" t="s">
        <v>33957</v>
      </c>
      <c r="E10524" s="367" t="s">
        <v>8464</v>
      </c>
      <c r="F10524" s="367" t="s">
        <v>11508</v>
      </c>
      <c r="G10524" s="367" t="s">
        <v>27958</v>
      </c>
    </row>
    <row r="10525" spans="1:7" ht="22.5">
      <c r="A10525" s="366" t="str">
        <f t="shared" si="164"/>
        <v>SINAPI 100733</v>
      </c>
      <c r="B10525" s="367" t="s">
        <v>8324</v>
      </c>
      <c r="C10525" s="367" t="s">
        <v>33958</v>
      </c>
      <c r="D10525" s="368" t="s">
        <v>33959</v>
      </c>
      <c r="E10525" s="367" t="s">
        <v>8464</v>
      </c>
      <c r="F10525" s="367" t="s">
        <v>15761</v>
      </c>
      <c r="G10525" s="367" t="s">
        <v>12589</v>
      </c>
    </row>
    <row r="10526" spans="1:7" ht="22.5">
      <c r="A10526" s="366" t="str">
        <f t="shared" si="164"/>
        <v>SINAPI 100734</v>
      </c>
      <c r="B10526" s="367" t="s">
        <v>8324</v>
      </c>
      <c r="C10526" s="367" t="s">
        <v>33960</v>
      </c>
      <c r="D10526" s="368" t="s">
        <v>33961</v>
      </c>
      <c r="E10526" s="367" t="s">
        <v>8464</v>
      </c>
      <c r="F10526" s="367" t="s">
        <v>33962</v>
      </c>
      <c r="G10526" s="367" t="s">
        <v>8840</v>
      </c>
    </row>
    <row r="10527" spans="1:7" ht="22.5">
      <c r="A10527" s="366" t="str">
        <f t="shared" si="164"/>
        <v>SINAPI 100735</v>
      </c>
      <c r="B10527" s="367" t="s">
        <v>8324</v>
      </c>
      <c r="C10527" s="367" t="s">
        <v>33963</v>
      </c>
      <c r="D10527" s="368" t="s">
        <v>33964</v>
      </c>
      <c r="E10527" s="367" t="s">
        <v>8464</v>
      </c>
      <c r="F10527" s="367" t="s">
        <v>25743</v>
      </c>
      <c r="G10527" s="367" t="s">
        <v>24792</v>
      </c>
    </row>
    <row r="10528" spans="1:7" ht="22.5">
      <c r="A10528" s="366" t="str">
        <f t="shared" si="164"/>
        <v>SINAPI 100736</v>
      </c>
      <c r="B10528" s="367" t="s">
        <v>8324</v>
      </c>
      <c r="C10528" s="367" t="s">
        <v>33965</v>
      </c>
      <c r="D10528" s="368" t="s">
        <v>33966</v>
      </c>
      <c r="E10528" s="367" t="s">
        <v>8464</v>
      </c>
      <c r="F10528" s="367" t="s">
        <v>9780</v>
      </c>
      <c r="G10528" s="367" t="s">
        <v>13982</v>
      </c>
    </row>
    <row r="10529" spans="1:7" ht="22.5">
      <c r="A10529" s="366" t="str">
        <f t="shared" si="164"/>
        <v>SINAPI 100739</v>
      </c>
      <c r="B10529" s="367" t="s">
        <v>8324</v>
      </c>
      <c r="C10529" s="367" t="s">
        <v>33967</v>
      </c>
      <c r="D10529" s="368" t="s">
        <v>33968</v>
      </c>
      <c r="E10529" s="367" t="s">
        <v>8464</v>
      </c>
      <c r="F10529" s="367" t="s">
        <v>12298</v>
      </c>
      <c r="G10529" s="367" t="s">
        <v>18210</v>
      </c>
    </row>
    <row r="10530" spans="1:7" ht="22.5">
      <c r="A10530" s="366" t="str">
        <f t="shared" si="164"/>
        <v>SINAPI 100740</v>
      </c>
      <c r="B10530" s="367" t="s">
        <v>8324</v>
      </c>
      <c r="C10530" s="367" t="s">
        <v>33969</v>
      </c>
      <c r="D10530" s="368" t="s">
        <v>33970</v>
      </c>
      <c r="E10530" s="367" t="s">
        <v>8464</v>
      </c>
      <c r="F10530" s="367" t="s">
        <v>9328</v>
      </c>
      <c r="G10530" s="367" t="s">
        <v>16331</v>
      </c>
    </row>
    <row r="10531" spans="1:7" ht="22.5">
      <c r="A10531" s="366" t="str">
        <f t="shared" si="164"/>
        <v>SINAPI 100741</v>
      </c>
      <c r="B10531" s="367" t="s">
        <v>8324</v>
      </c>
      <c r="C10531" s="367" t="s">
        <v>33971</v>
      </c>
      <c r="D10531" s="368" t="s">
        <v>33972</v>
      </c>
      <c r="E10531" s="367" t="s">
        <v>8464</v>
      </c>
      <c r="F10531" s="367" t="s">
        <v>13029</v>
      </c>
      <c r="G10531" s="367" t="s">
        <v>25688</v>
      </c>
    </row>
    <row r="10532" spans="1:7" ht="22.5">
      <c r="A10532" s="366" t="str">
        <f t="shared" si="164"/>
        <v>SINAPI 100742</v>
      </c>
      <c r="B10532" s="367" t="s">
        <v>8324</v>
      </c>
      <c r="C10532" s="367" t="s">
        <v>33973</v>
      </c>
      <c r="D10532" s="368" t="s">
        <v>33974</v>
      </c>
      <c r="E10532" s="367" t="s">
        <v>8464</v>
      </c>
      <c r="F10532" s="367" t="s">
        <v>9487</v>
      </c>
      <c r="G10532" s="367" t="s">
        <v>32812</v>
      </c>
    </row>
    <row r="10533" spans="1:7" ht="22.5">
      <c r="A10533" s="366" t="str">
        <f t="shared" si="164"/>
        <v>SINAPI 100743</v>
      </c>
      <c r="B10533" s="367" t="s">
        <v>8324</v>
      </c>
      <c r="C10533" s="367" t="s">
        <v>33975</v>
      </c>
      <c r="D10533" s="368" t="s">
        <v>33976</v>
      </c>
      <c r="E10533" s="367" t="s">
        <v>8464</v>
      </c>
      <c r="F10533" s="367" t="s">
        <v>20485</v>
      </c>
      <c r="G10533" s="367" t="s">
        <v>18634</v>
      </c>
    </row>
    <row r="10534" spans="1:7" ht="22.5">
      <c r="A10534" s="366" t="str">
        <f t="shared" si="164"/>
        <v>SINAPI 100744</v>
      </c>
      <c r="B10534" s="367" t="s">
        <v>8324</v>
      </c>
      <c r="C10534" s="367" t="s">
        <v>33977</v>
      </c>
      <c r="D10534" s="368" t="s">
        <v>33978</v>
      </c>
      <c r="E10534" s="367" t="s">
        <v>8464</v>
      </c>
      <c r="F10534" s="367" t="s">
        <v>11139</v>
      </c>
      <c r="G10534" s="367" t="s">
        <v>28430</v>
      </c>
    </row>
    <row r="10535" spans="1:7" ht="22.5">
      <c r="A10535" s="366" t="str">
        <f t="shared" si="164"/>
        <v>SINAPI 100745</v>
      </c>
      <c r="B10535" s="367" t="s">
        <v>8324</v>
      </c>
      <c r="C10535" s="367" t="s">
        <v>33979</v>
      </c>
      <c r="D10535" s="368" t="s">
        <v>33980</v>
      </c>
      <c r="E10535" s="367" t="s">
        <v>8464</v>
      </c>
      <c r="F10535" s="367" t="s">
        <v>9359</v>
      </c>
      <c r="G10535" s="367" t="s">
        <v>15855</v>
      </c>
    </row>
    <row r="10536" spans="1:7" ht="22.5">
      <c r="A10536" s="366" t="str">
        <f t="shared" si="164"/>
        <v>SINAPI 100746</v>
      </c>
      <c r="B10536" s="367" t="s">
        <v>8324</v>
      </c>
      <c r="C10536" s="367" t="s">
        <v>33981</v>
      </c>
      <c r="D10536" s="368" t="s">
        <v>33982</v>
      </c>
      <c r="E10536" s="367" t="s">
        <v>8464</v>
      </c>
      <c r="F10536" s="367" t="s">
        <v>25918</v>
      </c>
      <c r="G10536" s="367" t="s">
        <v>11257</v>
      </c>
    </row>
    <row r="10537" spans="1:7" ht="22.5">
      <c r="A10537" s="366" t="str">
        <f t="shared" si="164"/>
        <v>SINAPI 100747</v>
      </c>
      <c r="B10537" s="367" t="s">
        <v>8324</v>
      </c>
      <c r="C10537" s="367" t="s">
        <v>33983</v>
      </c>
      <c r="D10537" s="368" t="s">
        <v>33984</v>
      </c>
      <c r="E10537" s="367" t="s">
        <v>8464</v>
      </c>
      <c r="F10537" s="367" t="s">
        <v>11173</v>
      </c>
      <c r="G10537" s="367" t="s">
        <v>13946</v>
      </c>
    </row>
    <row r="10538" spans="1:7" ht="22.5">
      <c r="A10538" s="366" t="str">
        <f t="shared" si="164"/>
        <v>SINAPI 100748</v>
      </c>
      <c r="B10538" s="367" t="s">
        <v>8324</v>
      </c>
      <c r="C10538" s="367" t="s">
        <v>33985</v>
      </c>
      <c r="D10538" s="368" t="s">
        <v>33986</v>
      </c>
      <c r="E10538" s="367" t="s">
        <v>8464</v>
      </c>
      <c r="F10538" s="367" t="s">
        <v>14071</v>
      </c>
      <c r="G10538" s="367" t="s">
        <v>8447</v>
      </c>
    </row>
    <row r="10539" spans="1:7" ht="22.5">
      <c r="A10539" s="366" t="str">
        <f t="shared" si="164"/>
        <v>SINAPI 100749</v>
      </c>
      <c r="B10539" s="367" t="s">
        <v>8324</v>
      </c>
      <c r="C10539" s="367" t="s">
        <v>33987</v>
      </c>
      <c r="D10539" s="368" t="s">
        <v>33988</v>
      </c>
      <c r="E10539" s="367" t="s">
        <v>8464</v>
      </c>
      <c r="F10539" s="367" t="s">
        <v>26435</v>
      </c>
      <c r="G10539" s="367" t="s">
        <v>8517</v>
      </c>
    </row>
    <row r="10540" spans="1:7" ht="22.5">
      <c r="A10540" s="366" t="str">
        <f t="shared" si="164"/>
        <v>SINAPI 100750</v>
      </c>
      <c r="B10540" s="367" t="s">
        <v>8324</v>
      </c>
      <c r="C10540" s="367" t="s">
        <v>33989</v>
      </c>
      <c r="D10540" s="368" t="s">
        <v>33990</v>
      </c>
      <c r="E10540" s="367" t="s">
        <v>8464</v>
      </c>
      <c r="F10540" s="367" t="s">
        <v>17795</v>
      </c>
      <c r="G10540" s="367" t="s">
        <v>8572</v>
      </c>
    </row>
    <row r="10541" spans="1:7" ht="22.5">
      <c r="A10541" s="366" t="str">
        <f t="shared" si="164"/>
        <v>SINAPI 100751</v>
      </c>
      <c r="B10541" s="367" t="s">
        <v>8324</v>
      </c>
      <c r="C10541" s="367" t="s">
        <v>33991</v>
      </c>
      <c r="D10541" s="368" t="s">
        <v>33992</v>
      </c>
      <c r="E10541" s="367" t="s">
        <v>8464</v>
      </c>
      <c r="F10541" s="367" t="s">
        <v>26351</v>
      </c>
      <c r="G10541" s="367" t="s">
        <v>33993</v>
      </c>
    </row>
    <row r="10542" spans="1:7" ht="22.5">
      <c r="A10542" s="366" t="str">
        <f t="shared" si="164"/>
        <v>SINAPI 100752</v>
      </c>
      <c r="B10542" s="367" t="s">
        <v>8324</v>
      </c>
      <c r="C10542" s="367" t="s">
        <v>33994</v>
      </c>
      <c r="D10542" s="368" t="s">
        <v>33995</v>
      </c>
      <c r="E10542" s="367" t="s">
        <v>8464</v>
      </c>
      <c r="F10542" s="367" t="s">
        <v>33996</v>
      </c>
      <c r="G10542" s="367" t="s">
        <v>21437</v>
      </c>
    </row>
    <row r="10543" spans="1:7" ht="22.5">
      <c r="A10543" s="366" t="str">
        <f t="shared" si="164"/>
        <v>SINAPI 100753</v>
      </c>
      <c r="B10543" s="367" t="s">
        <v>8324</v>
      </c>
      <c r="C10543" s="367" t="s">
        <v>33997</v>
      </c>
      <c r="D10543" s="368" t="s">
        <v>33998</v>
      </c>
      <c r="E10543" s="367" t="s">
        <v>8464</v>
      </c>
      <c r="F10543" s="367" t="s">
        <v>18382</v>
      </c>
      <c r="G10543" s="367" t="s">
        <v>32644</v>
      </c>
    </row>
    <row r="10544" spans="1:7" ht="22.5">
      <c r="A10544" s="366" t="str">
        <f t="shared" si="164"/>
        <v>SINAPI 100754</v>
      </c>
      <c r="B10544" s="367" t="s">
        <v>8324</v>
      </c>
      <c r="C10544" s="367" t="s">
        <v>33999</v>
      </c>
      <c r="D10544" s="368" t="s">
        <v>34000</v>
      </c>
      <c r="E10544" s="367" t="s">
        <v>8464</v>
      </c>
      <c r="F10544" s="367" t="s">
        <v>20292</v>
      </c>
      <c r="G10544" s="367" t="s">
        <v>34001</v>
      </c>
    </row>
    <row r="10545" spans="1:7" ht="22.5">
      <c r="A10545" s="366" t="str">
        <f t="shared" si="164"/>
        <v>SINAPI 100757</v>
      </c>
      <c r="B10545" s="367" t="s">
        <v>8324</v>
      </c>
      <c r="C10545" s="367" t="s">
        <v>34002</v>
      </c>
      <c r="D10545" s="368" t="s">
        <v>34003</v>
      </c>
      <c r="E10545" s="367" t="s">
        <v>8464</v>
      </c>
      <c r="F10545" s="367" t="s">
        <v>26718</v>
      </c>
      <c r="G10545" s="367" t="s">
        <v>29586</v>
      </c>
    </row>
    <row r="10546" spans="1:7" ht="22.5">
      <c r="A10546" s="366" t="str">
        <f t="shared" si="164"/>
        <v>SINAPI 100758</v>
      </c>
      <c r="B10546" s="367" t="s">
        <v>8324</v>
      </c>
      <c r="C10546" s="367" t="s">
        <v>34004</v>
      </c>
      <c r="D10546" s="368" t="s">
        <v>34005</v>
      </c>
      <c r="E10546" s="367" t="s">
        <v>8464</v>
      </c>
      <c r="F10546" s="367" t="s">
        <v>17302</v>
      </c>
      <c r="G10546" s="367" t="s">
        <v>34006</v>
      </c>
    </row>
    <row r="10547" spans="1:7" ht="22.5">
      <c r="A10547" s="366" t="str">
        <f t="shared" si="164"/>
        <v>SINAPI 100759</v>
      </c>
      <c r="B10547" s="367" t="s">
        <v>8324</v>
      </c>
      <c r="C10547" s="367" t="s">
        <v>34007</v>
      </c>
      <c r="D10547" s="368" t="s">
        <v>34008</v>
      </c>
      <c r="E10547" s="367" t="s">
        <v>8464</v>
      </c>
      <c r="F10547" s="367" t="s">
        <v>10209</v>
      </c>
      <c r="G10547" s="367" t="s">
        <v>28117</v>
      </c>
    </row>
    <row r="10548" spans="1:7" ht="22.5">
      <c r="A10548" s="366" t="str">
        <f t="shared" si="164"/>
        <v>SINAPI 100760</v>
      </c>
      <c r="B10548" s="367" t="s">
        <v>8324</v>
      </c>
      <c r="C10548" s="367" t="s">
        <v>34009</v>
      </c>
      <c r="D10548" s="368" t="s">
        <v>34010</v>
      </c>
      <c r="E10548" s="367" t="s">
        <v>8464</v>
      </c>
      <c r="F10548" s="367" t="s">
        <v>34011</v>
      </c>
      <c r="G10548" s="367" t="s">
        <v>19667</v>
      </c>
    </row>
    <row r="10549" spans="1:7" ht="22.5">
      <c r="A10549" s="366" t="str">
        <f t="shared" si="164"/>
        <v>SINAPI 100761</v>
      </c>
      <c r="B10549" s="367" t="s">
        <v>8324</v>
      </c>
      <c r="C10549" s="367" t="s">
        <v>34012</v>
      </c>
      <c r="D10549" s="368" t="s">
        <v>34013</v>
      </c>
      <c r="E10549" s="367" t="s">
        <v>8464</v>
      </c>
      <c r="F10549" s="367" t="s">
        <v>34014</v>
      </c>
      <c r="G10549" s="367" t="s">
        <v>34015</v>
      </c>
    </row>
    <row r="10550" spans="1:7" ht="22.5">
      <c r="A10550" s="366" t="str">
        <f t="shared" si="164"/>
        <v>SINAPI 100762</v>
      </c>
      <c r="B10550" s="367" t="s">
        <v>8324</v>
      </c>
      <c r="C10550" s="367" t="s">
        <v>34016</v>
      </c>
      <c r="D10550" s="368" t="s">
        <v>34017</v>
      </c>
      <c r="E10550" s="367" t="s">
        <v>8464</v>
      </c>
      <c r="F10550" s="367" t="s">
        <v>34018</v>
      </c>
      <c r="G10550" s="367" t="s">
        <v>34019</v>
      </c>
    </row>
    <row r="10551" spans="1:7">
      <c r="A10551" s="366" t="str">
        <f t="shared" si="164"/>
        <v>SINAPI 41595</v>
      </c>
      <c r="B10551" s="367" t="s">
        <v>8324</v>
      </c>
      <c r="C10551" s="367" t="s">
        <v>34020</v>
      </c>
      <c r="D10551" s="368" t="s">
        <v>34021</v>
      </c>
      <c r="E10551" s="367" t="s">
        <v>8523</v>
      </c>
      <c r="F10551" s="367" t="s">
        <v>34022</v>
      </c>
      <c r="G10551" s="367" t="s">
        <v>11164</v>
      </c>
    </row>
    <row r="10552" spans="1:7">
      <c r="A10552" s="366" t="str">
        <f t="shared" si="164"/>
        <v>SINAPI 73978/1</v>
      </c>
      <c r="B10552" s="367" t="s">
        <v>8324</v>
      </c>
      <c r="C10552" s="367" t="s">
        <v>34023</v>
      </c>
      <c r="D10552" s="368" t="s">
        <v>34024</v>
      </c>
      <c r="E10552" s="367" t="s">
        <v>8464</v>
      </c>
      <c r="F10552" s="367" t="s">
        <v>27542</v>
      </c>
      <c r="G10552" s="367" t="s">
        <v>34025</v>
      </c>
    </row>
    <row r="10553" spans="1:7">
      <c r="A10553" s="366" t="str">
        <f t="shared" si="164"/>
        <v>SINAPI 74245/1</v>
      </c>
      <c r="B10553" s="367" t="s">
        <v>8324</v>
      </c>
      <c r="C10553" s="367" t="s">
        <v>34026</v>
      </c>
      <c r="D10553" s="368" t="s">
        <v>34027</v>
      </c>
      <c r="E10553" s="367" t="s">
        <v>8464</v>
      </c>
      <c r="F10553" s="367" t="s">
        <v>28718</v>
      </c>
      <c r="G10553" s="367" t="s">
        <v>19098</v>
      </c>
    </row>
    <row r="10554" spans="1:7" ht="22.5">
      <c r="A10554" s="366" t="str">
        <f t="shared" si="164"/>
        <v>SINAPI 79467</v>
      </c>
      <c r="B10554" s="367" t="s">
        <v>8324</v>
      </c>
      <c r="C10554" s="367" t="s">
        <v>34028</v>
      </c>
      <c r="D10554" s="368" t="s">
        <v>34029</v>
      </c>
      <c r="E10554" s="367" t="s">
        <v>34030</v>
      </c>
      <c r="F10554" s="367" t="s">
        <v>34031</v>
      </c>
      <c r="G10554" s="367" t="s">
        <v>21214</v>
      </c>
    </row>
    <row r="10555" spans="1:7">
      <c r="A10555" s="366" t="str">
        <f t="shared" si="164"/>
        <v>SINAPI 79500/2</v>
      </c>
      <c r="B10555" s="367" t="s">
        <v>8324</v>
      </c>
      <c r="C10555" s="367" t="s">
        <v>34032</v>
      </c>
      <c r="D10555" s="368" t="s">
        <v>34033</v>
      </c>
      <c r="E10555" s="367" t="s">
        <v>8464</v>
      </c>
      <c r="F10555" s="367" t="s">
        <v>28128</v>
      </c>
      <c r="G10555" s="367" t="s">
        <v>34034</v>
      </c>
    </row>
    <row r="10556" spans="1:7">
      <c r="A10556" s="366" t="str">
        <f t="shared" si="164"/>
        <v>SINAPI 84663</v>
      </c>
      <c r="B10556" s="367" t="s">
        <v>8324</v>
      </c>
      <c r="C10556" s="367" t="s">
        <v>34035</v>
      </c>
      <c r="D10556" s="368" t="s">
        <v>34036</v>
      </c>
      <c r="E10556" s="367" t="s">
        <v>8464</v>
      </c>
      <c r="F10556" s="367" t="s">
        <v>34037</v>
      </c>
      <c r="G10556" s="367" t="s">
        <v>13935</v>
      </c>
    </row>
    <row r="10557" spans="1:7">
      <c r="A10557" s="366" t="str">
        <f t="shared" si="164"/>
        <v>SINAPI 84665</v>
      </c>
      <c r="B10557" s="367" t="s">
        <v>8324</v>
      </c>
      <c r="C10557" s="367" t="s">
        <v>34038</v>
      </c>
      <c r="D10557" s="368" t="s">
        <v>34039</v>
      </c>
      <c r="E10557" s="367" t="s">
        <v>8464</v>
      </c>
      <c r="F10557" s="367" t="s">
        <v>33796</v>
      </c>
      <c r="G10557" s="367" t="s">
        <v>34040</v>
      </c>
    </row>
    <row r="10558" spans="1:7">
      <c r="A10558" s="366" t="str">
        <f t="shared" si="164"/>
        <v>SINAPI 84666</v>
      </c>
      <c r="B10558" s="367" t="s">
        <v>8324</v>
      </c>
      <c r="C10558" s="367" t="s">
        <v>34041</v>
      </c>
      <c r="D10558" s="368" t="s">
        <v>34042</v>
      </c>
      <c r="E10558" s="367" t="s">
        <v>8464</v>
      </c>
      <c r="F10558" s="367" t="s">
        <v>11468</v>
      </c>
      <c r="G10558" s="367" t="s">
        <v>27547</v>
      </c>
    </row>
    <row r="10559" spans="1:7" ht="22.5">
      <c r="A10559" s="366" t="str">
        <f t="shared" si="164"/>
        <v>SINAPI 72191</v>
      </c>
      <c r="B10559" s="367" t="s">
        <v>8324</v>
      </c>
      <c r="C10559" s="367" t="s">
        <v>34043</v>
      </c>
      <c r="D10559" s="368" t="s">
        <v>34044</v>
      </c>
      <c r="E10559" s="367" t="s">
        <v>8464</v>
      </c>
      <c r="F10559" s="367" t="s">
        <v>13984</v>
      </c>
      <c r="G10559" s="367" t="s">
        <v>34045</v>
      </c>
    </row>
    <row r="10560" spans="1:7">
      <c r="A10560" s="366" t="str">
        <f t="shared" si="164"/>
        <v>SINAPI 73734/1</v>
      </c>
      <c r="B10560" s="367" t="s">
        <v>8324</v>
      </c>
      <c r="C10560" s="367" t="s">
        <v>34046</v>
      </c>
      <c r="D10560" s="368" t="s">
        <v>34047</v>
      </c>
      <c r="E10560" s="367" t="s">
        <v>8464</v>
      </c>
      <c r="F10560" s="367" t="s">
        <v>34048</v>
      </c>
      <c r="G10560" s="367" t="s">
        <v>17371</v>
      </c>
    </row>
    <row r="10561" spans="1:7">
      <c r="A10561" s="366" t="str">
        <f t="shared" si="164"/>
        <v>SINAPI 84181</v>
      </c>
      <c r="B10561" s="367" t="s">
        <v>8324</v>
      </c>
      <c r="C10561" s="367" t="s">
        <v>34049</v>
      </c>
      <c r="D10561" s="368" t="s">
        <v>34050</v>
      </c>
      <c r="E10561" s="367" t="s">
        <v>8464</v>
      </c>
      <c r="F10561" s="367" t="s">
        <v>34051</v>
      </c>
      <c r="G10561" s="367" t="s">
        <v>34052</v>
      </c>
    </row>
    <row r="10562" spans="1:7" ht="22.5">
      <c r="A10562" s="366" t="str">
        <f t="shared" si="164"/>
        <v>SINAPI 87246</v>
      </c>
      <c r="B10562" s="367" t="s">
        <v>8324</v>
      </c>
      <c r="C10562" s="367" t="s">
        <v>34053</v>
      </c>
      <c r="D10562" s="368" t="s">
        <v>34054</v>
      </c>
      <c r="E10562" s="367" t="s">
        <v>8464</v>
      </c>
      <c r="F10562" s="367" t="s">
        <v>33254</v>
      </c>
      <c r="G10562" s="367" t="s">
        <v>22735</v>
      </c>
    </row>
    <row r="10563" spans="1:7" ht="22.5">
      <c r="A10563" s="366" t="str">
        <f t="shared" si="164"/>
        <v>SINAPI 87247</v>
      </c>
      <c r="B10563" s="367" t="s">
        <v>8324</v>
      </c>
      <c r="C10563" s="367" t="s">
        <v>34055</v>
      </c>
      <c r="D10563" s="368" t="s">
        <v>34056</v>
      </c>
      <c r="E10563" s="367" t="s">
        <v>8464</v>
      </c>
      <c r="F10563" s="367" t="s">
        <v>21341</v>
      </c>
      <c r="G10563" s="367" t="s">
        <v>34057</v>
      </c>
    </row>
    <row r="10564" spans="1:7" ht="22.5">
      <c r="A10564" s="366" t="str">
        <f t="shared" si="164"/>
        <v>SINAPI 87248</v>
      </c>
      <c r="B10564" s="367" t="s">
        <v>8324</v>
      </c>
      <c r="C10564" s="367" t="s">
        <v>34058</v>
      </c>
      <c r="D10564" s="368" t="s">
        <v>34059</v>
      </c>
      <c r="E10564" s="367" t="s">
        <v>8464</v>
      </c>
      <c r="F10564" s="367" t="s">
        <v>34060</v>
      </c>
      <c r="G10564" s="367" t="s">
        <v>26458</v>
      </c>
    </row>
    <row r="10565" spans="1:7" ht="22.5">
      <c r="A10565" s="366" t="str">
        <f t="shared" si="164"/>
        <v>SINAPI 87249</v>
      </c>
      <c r="B10565" s="367" t="s">
        <v>8324</v>
      </c>
      <c r="C10565" s="367" t="s">
        <v>34061</v>
      </c>
      <c r="D10565" s="368" t="s">
        <v>34062</v>
      </c>
      <c r="E10565" s="367" t="s">
        <v>8464</v>
      </c>
      <c r="F10565" s="367" t="s">
        <v>34063</v>
      </c>
      <c r="G10565" s="367" t="s">
        <v>34064</v>
      </c>
    </row>
    <row r="10566" spans="1:7" ht="22.5">
      <c r="A10566" s="366" t="str">
        <f t="shared" si="164"/>
        <v>SINAPI 87250</v>
      </c>
      <c r="B10566" s="367" t="s">
        <v>8324</v>
      </c>
      <c r="C10566" s="367" t="s">
        <v>34065</v>
      </c>
      <c r="D10566" s="368" t="s">
        <v>34066</v>
      </c>
      <c r="E10566" s="367" t="s">
        <v>8464</v>
      </c>
      <c r="F10566" s="367" t="s">
        <v>34067</v>
      </c>
      <c r="G10566" s="367" t="s">
        <v>34068</v>
      </c>
    </row>
    <row r="10567" spans="1:7" ht="22.5">
      <c r="A10567" s="366" t="str">
        <f t="shared" ref="A10567:A10630" si="165">CONCATENAR</f>
        <v>SINAPI 87251</v>
      </c>
      <c r="B10567" s="367" t="s">
        <v>8324</v>
      </c>
      <c r="C10567" s="367" t="s">
        <v>34069</v>
      </c>
      <c r="D10567" s="368" t="s">
        <v>34070</v>
      </c>
      <c r="E10567" s="367" t="s">
        <v>8464</v>
      </c>
      <c r="F10567" s="367" t="s">
        <v>10405</v>
      </c>
      <c r="G10567" s="367" t="s">
        <v>24386</v>
      </c>
    </row>
    <row r="10568" spans="1:7" ht="22.5">
      <c r="A10568" s="366" t="str">
        <f t="shared" si="165"/>
        <v>SINAPI 87255</v>
      </c>
      <c r="B10568" s="367" t="s">
        <v>8324</v>
      </c>
      <c r="C10568" s="367" t="s">
        <v>34071</v>
      </c>
      <c r="D10568" s="368" t="s">
        <v>34072</v>
      </c>
      <c r="E10568" s="367" t="s">
        <v>8464</v>
      </c>
      <c r="F10568" s="367" t="s">
        <v>34073</v>
      </c>
      <c r="G10568" s="367" t="s">
        <v>34074</v>
      </c>
    </row>
    <row r="10569" spans="1:7" ht="22.5">
      <c r="A10569" s="366" t="str">
        <f t="shared" si="165"/>
        <v>SINAPI 87256</v>
      </c>
      <c r="B10569" s="367" t="s">
        <v>8324</v>
      </c>
      <c r="C10569" s="367" t="s">
        <v>34075</v>
      </c>
      <c r="D10569" s="368" t="s">
        <v>34076</v>
      </c>
      <c r="E10569" s="367" t="s">
        <v>8464</v>
      </c>
      <c r="F10569" s="367" t="s">
        <v>34077</v>
      </c>
      <c r="G10569" s="367" t="s">
        <v>34078</v>
      </c>
    </row>
    <row r="10570" spans="1:7" ht="22.5">
      <c r="A10570" s="366" t="str">
        <f t="shared" si="165"/>
        <v>SINAPI 87257</v>
      </c>
      <c r="B10570" s="367" t="s">
        <v>8324</v>
      </c>
      <c r="C10570" s="367" t="s">
        <v>34079</v>
      </c>
      <c r="D10570" s="368" t="s">
        <v>34080</v>
      </c>
      <c r="E10570" s="367" t="s">
        <v>8464</v>
      </c>
      <c r="F10570" s="367" t="s">
        <v>34081</v>
      </c>
      <c r="G10570" s="367" t="s">
        <v>34082</v>
      </c>
    </row>
    <row r="10571" spans="1:7" ht="22.5">
      <c r="A10571" s="366" t="str">
        <f t="shared" si="165"/>
        <v>SINAPI 87258</v>
      </c>
      <c r="B10571" s="367" t="s">
        <v>8324</v>
      </c>
      <c r="C10571" s="367" t="s">
        <v>34083</v>
      </c>
      <c r="D10571" s="368" t="s">
        <v>34084</v>
      </c>
      <c r="E10571" s="367" t="s">
        <v>8464</v>
      </c>
      <c r="F10571" s="367" t="s">
        <v>34085</v>
      </c>
      <c r="G10571" s="367" t="s">
        <v>34086</v>
      </c>
    </row>
    <row r="10572" spans="1:7" ht="22.5">
      <c r="A10572" s="366" t="str">
        <f t="shared" si="165"/>
        <v>SINAPI 87259</v>
      </c>
      <c r="B10572" s="367" t="s">
        <v>8324</v>
      </c>
      <c r="C10572" s="367" t="s">
        <v>34087</v>
      </c>
      <c r="D10572" s="368" t="s">
        <v>34088</v>
      </c>
      <c r="E10572" s="367" t="s">
        <v>8464</v>
      </c>
      <c r="F10572" s="367" t="s">
        <v>10235</v>
      </c>
      <c r="G10572" s="367" t="s">
        <v>34089</v>
      </c>
    </row>
    <row r="10573" spans="1:7" ht="22.5">
      <c r="A10573" s="366" t="str">
        <f t="shared" si="165"/>
        <v>SINAPI 87260</v>
      </c>
      <c r="B10573" s="367" t="s">
        <v>8324</v>
      </c>
      <c r="C10573" s="367" t="s">
        <v>34090</v>
      </c>
      <c r="D10573" s="368" t="s">
        <v>34091</v>
      </c>
      <c r="E10573" s="367" t="s">
        <v>8464</v>
      </c>
      <c r="F10573" s="367" t="s">
        <v>34092</v>
      </c>
      <c r="G10573" s="367" t="s">
        <v>34093</v>
      </c>
    </row>
    <row r="10574" spans="1:7" ht="22.5">
      <c r="A10574" s="366" t="str">
        <f t="shared" si="165"/>
        <v>SINAPI 87261</v>
      </c>
      <c r="B10574" s="367" t="s">
        <v>8324</v>
      </c>
      <c r="C10574" s="367" t="s">
        <v>34094</v>
      </c>
      <c r="D10574" s="368" t="s">
        <v>34095</v>
      </c>
      <c r="E10574" s="367" t="s">
        <v>8464</v>
      </c>
      <c r="F10574" s="367" t="s">
        <v>34096</v>
      </c>
      <c r="G10574" s="367" t="s">
        <v>34097</v>
      </c>
    </row>
    <row r="10575" spans="1:7" ht="22.5">
      <c r="A10575" s="366" t="str">
        <f t="shared" si="165"/>
        <v>SINAPI 87262</v>
      </c>
      <c r="B10575" s="367" t="s">
        <v>8324</v>
      </c>
      <c r="C10575" s="367" t="s">
        <v>34098</v>
      </c>
      <c r="D10575" s="368" t="s">
        <v>34099</v>
      </c>
      <c r="E10575" s="367" t="s">
        <v>8464</v>
      </c>
      <c r="F10575" s="367" t="s">
        <v>34100</v>
      </c>
      <c r="G10575" s="367" t="s">
        <v>34101</v>
      </c>
    </row>
    <row r="10576" spans="1:7" ht="22.5">
      <c r="A10576" s="366" t="str">
        <f t="shared" si="165"/>
        <v>SINAPI 87263</v>
      </c>
      <c r="B10576" s="367" t="s">
        <v>8324</v>
      </c>
      <c r="C10576" s="367" t="s">
        <v>34102</v>
      </c>
      <c r="D10576" s="368" t="s">
        <v>34103</v>
      </c>
      <c r="E10576" s="367" t="s">
        <v>8464</v>
      </c>
      <c r="F10576" s="367" t="s">
        <v>34104</v>
      </c>
      <c r="G10576" s="367" t="s">
        <v>34105</v>
      </c>
    </row>
    <row r="10577" spans="1:7" ht="22.5">
      <c r="A10577" s="366" t="str">
        <f t="shared" si="165"/>
        <v>SINAPI 89046</v>
      </c>
      <c r="B10577" s="367" t="s">
        <v>8324</v>
      </c>
      <c r="C10577" s="367" t="s">
        <v>34106</v>
      </c>
      <c r="D10577" s="368" t="s">
        <v>34107</v>
      </c>
      <c r="E10577" s="367" t="s">
        <v>8464</v>
      </c>
      <c r="F10577" s="367" t="s">
        <v>34108</v>
      </c>
      <c r="G10577" s="367" t="s">
        <v>13157</v>
      </c>
    </row>
    <row r="10578" spans="1:7" ht="33.75">
      <c r="A10578" s="366" t="str">
        <f t="shared" si="165"/>
        <v>SINAPI 89171</v>
      </c>
      <c r="B10578" s="367" t="s">
        <v>8324</v>
      </c>
      <c r="C10578" s="367" t="s">
        <v>34109</v>
      </c>
      <c r="D10578" s="368" t="s">
        <v>34110</v>
      </c>
      <c r="E10578" s="367" t="s">
        <v>8464</v>
      </c>
      <c r="F10578" s="367" t="s">
        <v>10803</v>
      </c>
      <c r="G10578" s="367" t="s">
        <v>21022</v>
      </c>
    </row>
    <row r="10579" spans="1:7" ht="22.5">
      <c r="A10579" s="366" t="str">
        <f t="shared" si="165"/>
        <v>SINAPI 93389</v>
      </c>
      <c r="B10579" s="367" t="s">
        <v>8324</v>
      </c>
      <c r="C10579" s="367" t="s">
        <v>34111</v>
      </c>
      <c r="D10579" s="368" t="s">
        <v>34112</v>
      </c>
      <c r="E10579" s="367" t="s">
        <v>8464</v>
      </c>
      <c r="F10579" s="367" t="s">
        <v>27728</v>
      </c>
      <c r="G10579" s="367" t="s">
        <v>34113</v>
      </c>
    </row>
    <row r="10580" spans="1:7" ht="22.5">
      <c r="A10580" s="366" t="str">
        <f t="shared" si="165"/>
        <v>SINAPI 93390</v>
      </c>
      <c r="B10580" s="367" t="s">
        <v>8324</v>
      </c>
      <c r="C10580" s="367" t="s">
        <v>34114</v>
      </c>
      <c r="D10580" s="368" t="s">
        <v>34115</v>
      </c>
      <c r="E10580" s="367" t="s">
        <v>8464</v>
      </c>
      <c r="F10580" s="367" t="s">
        <v>34116</v>
      </c>
      <c r="G10580" s="367" t="s">
        <v>34117</v>
      </c>
    </row>
    <row r="10581" spans="1:7" ht="22.5">
      <c r="A10581" s="366" t="str">
        <f t="shared" si="165"/>
        <v>SINAPI 93391</v>
      </c>
      <c r="B10581" s="367" t="s">
        <v>8324</v>
      </c>
      <c r="C10581" s="367" t="s">
        <v>34118</v>
      </c>
      <c r="D10581" s="368" t="s">
        <v>34119</v>
      </c>
      <c r="E10581" s="367" t="s">
        <v>8464</v>
      </c>
      <c r="F10581" s="367" t="s">
        <v>20923</v>
      </c>
      <c r="G10581" s="367" t="s">
        <v>34120</v>
      </c>
    </row>
    <row r="10582" spans="1:7">
      <c r="A10582" s="366" t="str">
        <f t="shared" si="165"/>
        <v>SINAPI 73743/1</v>
      </c>
      <c r="B10582" s="367" t="s">
        <v>8324</v>
      </c>
      <c r="C10582" s="367" t="s">
        <v>34121</v>
      </c>
      <c r="D10582" s="368" t="s">
        <v>34122</v>
      </c>
      <c r="E10582" s="367" t="s">
        <v>8464</v>
      </c>
      <c r="F10582" s="367" t="s">
        <v>34123</v>
      </c>
      <c r="G10582" s="367" t="s">
        <v>34124</v>
      </c>
    </row>
    <row r="10583" spans="1:7">
      <c r="A10583" s="366" t="str">
        <f t="shared" si="165"/>
        <v>SINAPI 73921/2</v>
      </c>
      <c r="B10583" s="367" t="s">
        <v>8324</v>
      </c>
      <c r="C10583" s="367" t="s">
        <v>34125</v>
      </c>
      <c r="D10583" s="368" t="s">
        <v>34126</v>
      </c>
      <c r="E10583" s="367" t="s">
        <v>8464</v>
      </c>
      <c r="F10583" s="367" t="s">
        <v>17150</v>
      </c>
      <c r="G10583" s="367" t="s">
        <v>24466</v>
      </c>
    </row>
    <row r="10584" spans="1:7">
      <c r="A10584" s="366" t="str">
        <f t="shared" si="165"/>
        <v>SINAPI 84183</v>
      </c>
      <c r="B10584" s="367" t="s">
        <v>8324</v>
      </c>
      <c r="C10584" s="367" t="s">
        <v>34127</v>
      </c>
      <c r="D10584" s="368" t="s">
        <v>34128</v>
      </c>
      <c r="E10584" s="367" t="s">
        <v>8464</v>
      </c>
      <c r="F10584" s="367" t="s">
        <v>34129</v>
      </c>
      <c r="G10584" s="367" t="s">
        <v>34130</v>
      </c>
    </row>
    <row r="10585" spans="1:7">
      <c r="A10585" s="366" t="str">
        <f t="shared" si="165"/>
        <v>SINAPI 98670</v>
      </c>
      <c r="B10585" s="367" t="s">
        <v>8324</v>
      </c>
      <c r="C10585" s="367" t="s">
        <v>34131</v>
      </c>
      <c r="D10585" s="368" t="s">
        <v>34132</v>
      </c>
      <c r="E10585" s="367" t="s">
        <v>8464</v>
      </c>
      <c r="F10585" s="367" t="s">
        <v>34133</v>
      </c>
      <c r="G10585" s="367" t="s">
        <v>34134</v>
      </c>
    </row>
    <row r="10586" spans="1:7">
      <c r="A10586" s="366" t="str">
        <f t="shared" si="165"/>
        <v>SINAPI 98671</v>
      </c>
      <c r="B10586" s="367" t="s">
        <v>8324</v>
      </c>
      <c r="C10586" s="367" t="s">
        <v>34135</v>
      </c>
      <c r="D10586" s="368" t="s">
        <v>34136</v>
      </c>
      <c r="E10586" s="367" t="s">
        <v>8464</v>
      </c>
      <c r="F10586" s="367" t="s">
        <v>34137</v>
      </c>
      <c r="G10586" s="367" t="s">
        <v>34138</v>
      </c>
    </row>
    <row r="10587" spans="1:7">
      <c r="A10587" s="366" t="str">
        <f t="shared" si="165"/>
        <v>SINAPI 98672</v>
      </c>
      <c r="B10587" s="367" t="s">
        <v>8324</v>
      </c>
      <c r="C10587" s="367" t="s">
        <v>34139</v>
      </c>
      <c r="D10587" s="368" t="s">
        <v>34140</v>
      </c>
      <c r="E10587" s="367" t="s">
        <v>8464</v>
      </c>
      <c r="F10587" s="367" t="s">
        <v>34141</v>
      </c>
      <c r="G10587" s="367" t="s">
        <v>34142</v>
      </c>
    </row>
    <row r="10588" spans="1:7">
      <c r="A10588" s="366" t="str">
        <f t="shared" si="165"/>
        <v>SINAPI 98673</v>
      </c>
      <c r="B10588" s="367" t="s">
        <v>8324</v>
      </c>
      <c r="C10588" s="367" t="s">
        <v>34143</v>
      </c>
      <c r="D10588" s="368" t="s">
        <v>34144</v>
      </c>
      <c r="E10588" s="367" t="s">
        <v>8464</v>
      </c>
      <c r="F10588" s="367" t="s">
        <v>18372</v>
      </c>
      <c r="G10588" s="367" t="s">
        <v>34145</v>
      </c>
    </row>
    <row r="10589" spans="1:7" ht="22.5">
      <c r="A10589" s="366" t="str">
        <f t="shared" si="165"/>
        <v>SINAPI 98679</v>
      </c>
      <c r="B10589" s="367" t="s">
        <v>8324</v>
      </c>
      <c r="C10589" s="367" t="s">
        <v>34146</v>
      </c>
      <c r="D10589" s="368" t="s">
        <v>34147</v>
      </c>
      <c r="E10589" s="367" t="s">
        <v>8464</v>
      </c>
      <c r="F10589" s="367" t="s">
        <v>20693</v>
      </c>
      <c r="G10589" s="367" t="s">
        <v>34148</v>
      </c>
    </row>
    <row r="10590" spans="1:7" ht="22.5">
      <c r="A10590" s="366" t="str">
        <f t="shared" si="165"/>
        <v>SINAPI 98680</v>
      </c>
      <c r="B10590" s="367" t="s">
        <v>8324</v>
      </c>
      <c r="C10590" s="367" t="s">
        <v>34149</v>
      </c>
      <c r="D10590" s="368" t="s">
        <v>34150</v>
      </c>
      <c r="E10590" s="367" t="s">
        <v>8464</v>
      </c>
      <c r="F10590" s="367" t="s">
        <v>21030</v>
      </c>
      <c r="G10590" s="367" t="s">
        <v>28019</v>
      </c>
    </row>
    <row r="10591" spans="1:7" ht="22.5">
      <c r="A10591" s="366" t="str">
        <f t="shared" si="165"/>
        <v>SINAPI 98681</v>
      </c>
      <c r="B10591" s="367" t="s">
        <v>8324</v>
      </c>
      <c r="C10591" s="367" t="s">
        <v>34151</v>
      </c>
      <c r="D10591" s="368" t="s">
        <v>34152</v>
      </c>
      <c r="E10591" s="367" t="s">
        <v>8464</v>
      </c>
      <c r="F10591" s="367" t="s">
        <v>9364</v>
      </c>
      <c r="G10591" s="367" t="s">
        <v>29656</v>
      </c>
    </row>
    <row r="10592" spans="1:7" ht="22.5">
      <c r="A10592" s="366" t="str">
        <f t="shared" si="165"/>
        <v>SINAPI 98682</v>
      </c>
      <c r="B10592" s="367" t="s">
        <v>8324</v>
      </c>
      <c r="C10592" s="367" t="s">
        <v>34153</v>
      </c>
      <c r="D10592" s="368" t="s">
        <v>34154</v>
      </c>
      <c r="E10592" s="367" t="s">
        <v>8464</v>
      </c>
      <c r="F10592" s="367" t="s">
        <v>17870</v>
      </c>
      <c r="G10592" s="367" t="s">
        <v>19073</v>
      </c>
    </row>
    <row r="10593" spans="1:7">
      <c r="A10593" s="366" t="str">
        <f t="shared" si="165"/>
        <v>SINAPI 98685</v>
      </c>
      <c r="B10593" s="367" t="s">
        <v>8324</v>
      </c>
      <c r="C10593" s="367" t="s">
        <v>34155</v>
      </c>
      <c r="D10593" s="368" t="s">
        <v>34156</v>
      </c>
      <c r="E10593" s="367" t="s">
        <v>8523</v>
      </c>
      <c r="F10593" s="367" t="s">
        <v>34157</v>
      </c>
      <c r="G10593" s="367" t="s">
        <v>34158</v>
      </c>
    </row>
    <row r="10594" spans="1:7">
      <c r="A10594" s="366" t="str">
        <f t="shared" si="165"/>
        <v>SINAPI 98686</v>
      </c>
      <c r="B10594" s="367" t="s">
        <v>8324</v>
      </c>
      <c r="C10594" s="367" t="s">
        <v>34159</v>
      </c>
      <c r="D10594" s="368" t="s">
        <v>34160</v>
      </c>
      <c r="E10594" s="367" t="s">
        <v>8523</v>
      </c>
      <c r="F10594" s="367" t="s">
        <v>15024</v>
      </c>
      <c r="G10594" s="367" t="s">
        <v>34161</v>
      </c>
    </row>
    <row r="10595" spans="1:7">
      <c r="A10595" s="366" t="str">
        <f t="shared" si="165"/>
        <v>SINAPI 98688</v>
      </c>
      <c r="B10595" s="367" t="s">
        <v>8324</v>
      </c>
      <c r="C10595" s="367" t="s">
        <v>34162</v>
      </c>
      <c r="D10595" s="368" t="s">
        <v>34163</v>
      </c>
      <c r="E10595" s="367" t="s">
        <v>8523</v>
      </c>
      <c r="F10595" s="367" t="s">
        <v>34164</v>
      </c>
      <c r="G10595" s="367" t="s">
        <v>18525</v>
      </c>
    </row>
    <row r="10596" spans="1:7">
      <c r="A10596" s="366" t="str">
        <f t="shared" si="165"/>
        <v>SINAPI 98689</v>
      </c>
      <c r="B10596" s="367" t="s">
        <v>8324</v>
      </c>
      <c r="C10596" s="367" t="s">
        <v>34165</v>
      </c>
      <c r="D10596" s="368" t="s">
        <v>34166</v>
      </c>
      <c r="E10596" s="367" t="s">
        <v>8523</v>
      </c>
      <c r="F10596" s="367" t="s">
        <v>16827</v>
      </c>
      <c r="G10596" s="367" t="s">
        <v>34167</v>
      </c>
    </row>
    <row r="10597" spans="1:7">
      <c r="A10597" s="366" t="str">
        <f t="shared" si="165"/>
        <v>SINAPI 72187</v>
      </c>
      <c r="B10597" s="367" t="s">
        <v>8324</v>
      </c>
      <c r="C10597" s="367" t="s">
        <v>34168</v>
      </c>
      <c r="D10597" s="368" t="s">
        <v>34169</v>
      </c>
      <c r="E10597" s="367" t="s">
        <v>8464</v>
      </c>
      <c r="F10597" s="367" t="s">
        <v>34170</v>
      </c>
      <c r="G10597" s="367" t="s">
        <v>34171</v>
      </c>
    </row>
    <row r="10598" spans="1:7">
      <c r="A10598" s="366" t="str">
        <f t="shared" si="165"/>
        <v>SINAPI 72188</v>
      </c>
      <c r="B10598" s="367" t="s">
        <v>8324</v>
      </c>
      <c r="C10598" s="367" t="s">
        <v>34172</v>
      </c>
      <c r="D10598" s="368" t="s">
        <v>34173</v>
      </c>
      <c r="E10598" s="367" t="s">
        <v>8464</v>
      </c>
      <c r="F10598" s="367" t="s">
        <v>34170</v>
      </c>
      <c r="G10598" s="367" t="s">
        <v>34171</v>
      </c>
    </row>
    <row r="10599" spans="1:7">
      <c r="A10599" s="366" t="str">
        <f t="shared" si="165"/>
        <v>SINAPI 73876/1</v>
      </c>
      <c r="B10599" s="367" t="s">
        <v>8324</v>
      </c>
      <c r="C10599" s="367" t="s">
        <v>34174</v>
      </c>
      <c r="D10599" s="368" t="s">
        <v>34175</v>
      </c>
      <c r="E10599" s="367" t="s">
        <v>8464</v>
      </c>
      <c r="F10599" s="367" t="s">
        <v>27097</v>
      </c>
      <c r="G10599" s="367" t="s">
        <v>34176</v>
      </c>
    </row>
    <row r="10600" spans="1:7">
      <c r="A10600" s="366" t="str">
        <f t="shared" si="165"/>
        <v>SINAPI 84186</v>
      </c>
      <c r="B10600" s="367" t="s">
        <v>8324</v>
      </c>
      <c r="C10600" s="367" t="s">
        <v>34177</v>
      </c>
      <c r="D10600" s="368" t="s">
        <v>34178</v>
      </c>
      <c r="E10600" s="367" t="s">
        <v>8464</v>
      </c>
      <c r="F10600" s="367" t="s">
        <v>24101</v>
      </c>
      <c r="G10600" s="367" t="s">
        <v>34179</v>
      </c>
    </row>
    <row r="10601" spans="1:7">
      <c r="A10601" s="366" t="str">
        <f t="shared" si="165"/>
        <v>SINAPI 84187</v>
      </c>
      <c r="B10601" s="367" t="s">
        <v>8324</v>
      </c>
      <c r="C10601" s="367" t="s">
        <v>34180</v>
      </c>
      <c r="D10601" s="368" t="s">
        <v>34181</v>
      </c>
      <c r="E10601" s="367" t="s">
        <v>8464</v>
      </c>
      <c r="F10601" s="367" t="s">
        <v>9549</v>
      </c>
      <c r="G10601" s="367" t="s">
        <v>16755</v>
      </c>
    </row>
    <row r="10602" spans="1:7">
      <c r="A10602" s="366" t="str">
        <f t="shared" si="165"/>
        <v>SINAPI 72815</v>
      </c>
      <c r="B10602" s="367" t="s">
        <v>8324</v>
      </c>
      <c r="C10602" s="367" t="s">
        <v>34182</v>
      </c>
      <c r="D10602" s="368" t="s">
        <v>34183</v>
      </c>
      <c r="E10602" s="367" t="s">
        <v>8464</v>
      </c>
      <c r="F10602" s="367" t="s">
        <v>34184</v>
      </c>
      <c r="G10602" s="367" t="s">
        <v>34185</v>
      </c>
    </row>
    <row r="10603" spans="1:7">
      <c r="A10603" s="366" t="str">
        <f t="shared" si="165"/>
        <v>SINAPI 84191</v>
      </c>
      <c r="B10603" s="367" t="s">
        <v>8324</v>
      </c>
      <c r="C10603" s="367" t="s">
        <v>34186</v>
      </c>
      <c r="D10603" s="368" t="s">
        <v>34187</v>
      </c>
      <c r="E10603" s="367" t="s">
        <v>8464</v>
      </c>
      <c r="F10603" s="367" t="s">
        <v>34188</v>
      </c>
      <c r="G10603" s="367" t="s">
        <v>34189</v>
      </c>
    </row>
    <row r="10604" spans="1:7" ht="22.5">
      <c r="A10604" s="366" t="str">
        <f t="shared" si="165"/>
        <v>SINAPI 74111/1</v>
      </c>
      <c r="B10604" s="367" t="s">
        <v>8324</v>
      </c>
      <c r="C10604" s="367" t="s">
        <v>34190</v>
      </c>
      <c r="D10604" s="368" t="s">
        <v>34191</v>
      </c>
      <c r="E10604" s="367" t="s">
        <v>8523</v>
      </c>
      <c r="F10604" s="367" t="s">
        <v>11824</v>
      </c>
      <c r="G10604" s="367" t="s">
        <v>29582</v>
      </c>
    </row>
    <row r="10605" spans="1:7">
      <c r="A10605" s="366" t="str">
        <f t="shared" si="165"/>
        <v>SINAPI 98695</v>
      </c>
      <c r="B10605" s="367" t="s">
        <v>8324</v>
      </c>
      <c r="C10605" s="367" t="s">
        <v>34192</v>
      </c>
      <c r="D10605" s="368" t="s">
        <v>34193</v>
      </c>
      <c r="E10605" s="367" t="s">
        <v>8523</v>
      </c>
      <c r="F10605" s="367" t="s">
        <v>29568</v>
      </c>
      <c r="G10605" s="367" t="s">
        <v>34194</v>
      </c>
    </row>
    <row r="10606" spans="1:7">
      <c r="A10606" s="366" t="str">
        <f t="shared" si="165"/>
        <v>SINAPI 98697</v>
      </c>
      <c r="B10606" s="367" t="s">
        <v>8324</v>
      </c>
      <c r="C10606" s="367" t="s">
        <v>34195</v>
      </c>
      <c r="D10606" s="368" t="s">
        <v>34196</v>
      </c>
      <c r="E10606" s="367" t="s">
        <v>8523</v>
      </c>
      <c r="F10606" s="367" t="s">
        <v>34197</v>
      </c>
      <c r="G10606" s="367" t="s">
        <v>34198</v>
      </c>
    </row>
    <row r="10607" spans="1:7">
      <c r="A10607" s="366" t="str">
        <f t="shared" si="165"/>
        <v>SINAPI 73886/1</v>
      </c>
      <c r="B10607" s="367" t="s">
        <v>8324</v>
      </c>
      <c r="C10607" s="367" t="s">
        <v>34199</v>
      </c>
      <c r="D10607" s="368" t="s">
        <v>34200</v>
      </c>
      <c r="E10607" s="367" t="s">
        <v>8523</v>
      </c>
      <c r="F10607" s="367" t="s">
        <v>19792</v>
      </c>
      <c r="G10607" s="367" t="s">
        <v>26673</v>
      </c>
    </row>
    <row r="10608" spans="1:7">
      <c r="A10608" s="366" t="str">
        <f t="shared" si="165"/>
        <v>SINAPI 84162</v>
      </c>
      <c r="B10608" s="367" t="s">
        <v>8324</v>
      </c>
      <c r="C10608" s="367" t="s">
        <v>34201</v>
      </c>
      <c r="D10608" s="368" t="s">
        <v>34202</v>
      </c>
      <c r="E10608" s="367" t="s">
        <v>8523</v>
      </c>
      <c r="F10608" s="367" t="s">
        <v>23979</v>
      </c>
      <c r="G10608" s="367" t="s">
        <v>30713</v>
      </c>
    </row>
    <row r="10609" spans="1:7">
      <c r="A10609" s="366" t="str">
        <f t="shared" si="165"/>
        <v>SINAPI 88648</v>
      </c>
      <c r="B10609" s="367" t="s">
        <v>8324</v>
      </c>
      <c r="C10609" s="367" t="s">
        <v>34203</v>
      </c>
      <c r="D10609" s="368" t="s">
        <v>34204</v>
      </c>
      <c r="E10609" s="367" t="s">
        <v>8523</v>
      </c>
      <c r="F10609" s="367" t="s">
        <v>14578</v>
      </c>
      <c r="G10609" s="367" t="s">
        <v>29098</v>
      </c>
    </row>
    <row r="10610" spans="1:7">
      <c r="A10610" s="366" t="str">
        <f t="shared" si="165"/>
        <v>SINAPI 88649</v>
      </c>
      <c r="B10610" s="367" t="s">
        <v>8324</v>
      </c>
      <c r="C10610" s="367" t="s">
        <v>34205</v>
      </c>
      <c r="D10610" s="368" t="s">
        <v>34206</v>
      </c>
      <c r="E10610" s="367" t="s">
        <v>8523</v>
      </c>
      <c r="F10610" s="367" t="s">
        <v>14300</v>
      </c>
      <c r="G10610" s="367" t="s">
        <v>14088</v>
      </c>
    </row>
    <row r="10611" spans="1:7">
      <c r="A10611" s="366" t="str">
        <f t="shared" si="165"/>
        <v>SINAPI 88650</v>
      </c>
      <c r="B10611" s="367" t="s">
        <v>8324</v>
      </c>
      <c r="C10611" s="367" t="s">
        <v>34207</v>
      </c>
      <c r="D10611" s="368" t="s">
        <v>34208</v>
      </c>
      <c r="E10611" s="367" t="s">
        <v>8523</v>
      </c>
      <c r="F10611" s="367" t="s">
        <v>32525</v>
      </c>
      <c r="G10611" s="367" t="s">
        <v>28331</v>
      </c>
    </row>
    <row r="10612" spans="1:7" ht="22.5">
      <c r="A10612" s="366" t="str">
        <f t="shared" si="165"/>
        <v>SINAPI 96467</v>
      </c>
      <c r="B10612" s="367" t="s">
        <v>8324</v>
      </c>
      <c r="C10612" s="367" t="s">
        <v>34209</v>
      </c>
      <c r="D10612" s="368" t="s">
        <v>34210</v>
      </c>
      <c r="E10612" s="367" t="s">
        <v>8523</v>
      </c>
      <c r="F10612" s="367" t="s">
        <v>8692</v>
      </c>
      <c r="G10612" s="367" t="s">
        <v>12212</v>
      </c>
    </row>
    <row r="10613" spans="1:7">
      <c r="A10613" s="366" t="str">
        <f t="shared" si="165"/>
        <v>SINAPI 73850/1</v>
      </c>
      <c r="B10613" s="367" t="s">
        <v>8324</v>
      </c>
      <c r="C10613" s="367" t="s">
        <v>34211</v>
      </c>
      <c r="D10613" s="368" t="s">
        <v>34212</v>
      </c>
      <c r="E10613" s="367" t="s">
        <v>8523</v>
      </c>
      <c r="F10613" s="367" t="s">
        <v>34213</v>
      </c>
      <c r="G10613" s="367" t="s">
        <v>34214</v>
      </c>
    </row>
    <row r="10614" spans="1:7">
      <c r="A10614" s="366" t="str">
        <f t="shared" si="165"/>
        <v>SINAPI 84168</v>
      </c>
      <c r="B10614" s="367" t="s">
        <v>8324</v>
      </c>
      <c r="C10614" s="367" t="s">
        <v>34215</v>
      </c>
      <c r="D10614" s="368" t="s">
        <v>34216</v>
      </c>
      <c r="E10614" s="367" t="s">
        <v>8523</v>
      </c>
      <c r="F10614" s="367" t="s">
        <v>31882</v>
      </c>
      <c r="G10614" s="367" t="s">
        <v>34217</v>
      </c>
    </row>
    <row r="10615" spans="1:7" ht="22.5">
      <c r="A10615" s="366" t="str">
        <f t="shared" si="165"/>
        <v>SINAPI 68325</v>
      </c>
      <c r="B10615" s="367" t="s">
        <v>8324</v>
      </c>
      <c r="C10615" s="367" t="s">
        <v>34218</v>
      </c>
      <c r="D10615" s="368" t="s">
        <v>34219</v>
      </c>
      <c r="E10615" s="367" t="s">
        <v>8464</v>
      </c>
      <c r="F10615" s="367" t="s">
        <v>34220</v>
      </c>
      <c r="G10615" s="367" t="s">
        <v>34221</v>
      </c>
    </row>
    <row r="10616" spans="1:7">
      <c r="A10616" s="366" t="str">
        <f t="shared" si="165"/>
        <v>SINAPI 68333</v>
      </c>
      <c r="B10616" s="367" t="s">
        <v>8324</v>
      </c>
      <c r="C10616" s="367" t="s">
        <v>34222</v>
      </c>
      <c r="D10616" s="368" t="s">
        <v>34223</v>
      </c>
      <c r="E10616" s="367" t="s">
        <v>8464</v>
      </c>
      <c r="F10616" s="367" t="s">
        <v>26975</v>
      </c>
      <c r="G10616" s="367" t="s">
        <v>34224</v>
      </c>
    </row>
    <row r="10617" spans="1:7">
      <c r="A10617" s="366" t="str">
        <f t="shared" si="165"/>
        <v>SINAPI 72183</v>
      </c>
      <c r="B10617" s="367" t="s">
        <v>8324</v>
      </c>
      <c r="C10617" s="367" t="s">
        <v>34225</v>
      </c>
      <c r="D10617" s="368" t="s">
        <v>34226</v>
      </c>
      <c r="E10617" s="367" t="s">
        <v>8464</v>
      </c>
      <c r="F10617" s="367" t="s">
        <v>34227</v>
      </c>
      <c r="G10617" s="367" t="s">
        <v>34228</v>
      </c>
    </row>
    <row r="10618" spans="1:7" ht="22.5">
      <c r="A10618" s="366" t="str">
        <f t="shared" si="165"/>
        <v>SINAPI 94990</v>
      </c>
      <c r="B10618" s="367" t="s">
        <v>8324</v>
      </c>
      <c r="C10618" s="367" t="s">
        <v>34229</v>
      </c>
      <c r="D10618" s="368" t="s">
        <v>34230</v>
      </c>
      <c r="E10618" s="367" t="s">
        <v>8879</v>
      </c>
      <c r="F10618" s="367" t="s">
        <v>34231</v>
      </c>
      <c r="G10618" s="367" t="s">
        <v>34232</v>
      </c>
    </row>
    <row r="10619" spans="1:7" ht="22.5">
      <c r="A10619" s="366" t="str">
        <f t="shared" si="165"/>
        <v>SINAPI 94991</v>
      </c>
      <c r="B10619" s="367" t="s">
        <v>8324</v>
      </c>
      <c r="C10619" s="367" t="s">
        <v>34233</v>
      </c>
      <c r="D10619" s="368" t="s">
        <v>34234</v>
      </c>
      <c r="E10619" s="367" t="s">
        <v>8879</v>
      </c>
      <c r="F10619" s="367" t="s">
        <v>34235</v>
      </c>
      <c r="G10619" s="367" t="s">
        <v>34236</v>
      </c>
    </row>
    <row r="10620" spans="1:7" ht="22.5">
      <c r="A10620" s="366" t="str">
        <f t="shared" si="165"/>
        <v>SINAPI 94992</v>
      </c>
      <c r="B10620" s="367" t="s">
        <v>8324</v>
      </c>
      <c r="C10620" s="367" t="s">
        <v>34237</v>
      </c>
      <c r="D10620" s="368" t="s">
        <v>34238</v>
      </c>
      <c r="E10620" s="367" t="s">
        <v>8464</v>
      </c>
      <c r="F10620" s="367" t="s">
        <v>15720</v>
      </c>
      <c r="G10620" s="367" t="s">
        <v>31365</v>
      </c>
    </row>
    <row r="10621" spans="1:7" ht="22.5">
      <c r="A10621" s="366" t="str">
        <f t="shared" si="165"/>
        <v>SINAPI 94993</v>
      </c>
      <c r="B10621" s="367" t="s">
        <v>8324</v>
      </c>
      <c r="C10621" s="367" t="s">
        <v>34239</v>
      </c>
      <c r="D10621" s="368" t="s">
        <v>34240</v>
      </c>
      <c r="E10621" s="367" t="s">
        <v>8464</v>
      </c>
      <c r="F10621" s="367" t="s">
        <v>26278</v>
      </c>
      <c r="G10621" s="367" t="s">
        <v>19915</v>
      </c>
    </row>
    <row r="10622" spans="1:7" ht="22.5">
      <c r="A10622" s="366" t="str">
        <f t="shared" si="165"/>
        <v>SINAPI 94994</v>
      </c>
      <c r="B10622" s="367" t="s">
        <v>8324</v>
      </c>
      <c r="C10622" s="367" t="s">
        <v>34241</v>
      </c>
      <c r="D10622" s="368" t="s">
        <v>34242</v>
      </c>
      <c r="E10622" s="367" t="s">
        <v>8464</v>
      </c>
      <c r="F10622" s="367" t="s">
        <v>28059</v>
      </c>
      <c r="G10622" s="367" t="s">
        <v>34243</v>
      </c>
    </row>
    <row r="10623" spans="1:7" ht="22.5">
      <c r="A10623" s="366" t="str">
        <f t="shared" si="165"/>
        <v>SINAPI 94995</v>
      </c>
      <c r="B10623" s="367" t="s">
        <v>8324</v>
      </c>
      <c r="C10623" s="367" t="s">
        <v>34244</v>
      </c>
      <c r="D10623" s="368" t="s">
        <v>34245</v>
      </c>
      <c r="E10623" s="367" t="s">
        <v>8464</v>
      </c>
      <c r="F10623" s="367" t="s">
        <v>34246</v>
      </c>
      <c r="G10623" s="367" t="s">
        <v>34247</v>
      </c>
    </row>
    <row r="10624" spans="1:7" ht="22.5">
      <c r="A10624" s="366" t="str">
        <f t="shared" si="165"/>
        <v>SINAPI 94996</v>
      </c>
      <c r="B10624" s="367" t="s">
        <v>8324</v>
      </c>
      <c r="C10624" s="367" t="s">
        <v>34248</v>
      </c>
      <c r="D10624" s="368" t="s">
        <v>34249</v>
      </c>
      <c r="E10624" s="367" t="s">
        <v>8464</v>
      </c>
      <c r="F10624" s="367" t="s">
        <v>14038</v>
      </c>
      <c r="G10624" s="367" t="s">
        <v>34250</v>
      </c>
    </row>
    <row r="10625" spans="1:7" ht="22.5">
      <c r="A10625" s="366" t="str">
        <f t="shared" si="165"/>
        <v>SINAPI 94997</v>
      </c>
      <c r="B10625" s="367" t="s">
        <v>8324</v>
      </c>
      <c r="C10625" s="367" t="s">
        <v>34251</v>
      </c>
      <c r="D10625" s="368" t="s">
        <v>34252</v>
      </c>
      <c r="E10625" s="367" t="s">
        <v>8464</v>
      </c>
      <c r="F10625" s="367" t="s">
        <v>9523</v>
      </c>
      <c r="G10625" s="367" t="s">
        <v>34253</v>
      </c>
    </row>
    <row r="10626" spans="1:7" ht="22.5">
      <c r="A10626" s="366" t="str">
        <f t="shared" si="165"/>
        <v>SINAPI 94998</v>
      </c>
      <c r="B10626" s="367" t="s">
        <v>8324</v>
      </c>
      <c r="C10626" s="367" t="s">
        <v>34254</v>
      </c>
      <c r="D10626" s="368" t="s">
        <v>34255</v>
      </c>
      <c r="E10626" s="367" t="s">
        <v>8464</v>
      </c>
      <c r="F10626" s="367" t="s">
        <v>17156</v>
      </c>
      <c r="G10626" s="367" t="s">
        <v>34256</v>
      </c>
    </row>
    <row r="10627" spans="1:7" ht="22.5">
      <c r="A10627" s="366" t="str">
        <f t="shared" si="165"/>
        <v>SINAPI 94999</v>
      </c>
      <c r="B10627" s="367" t="s">
        <v>8324</v>
      </c>
      <c r="C10627" s="367" t="s">
        <v>34257</v>
      </c>
      <c r="D10627" s="368" t="s">
        <v>34258</v>
      </c>
      <c r="E10627" s="367" t="s">
        <v>8464</v>
      </c>
      <c r="F10627" s="367" t="s">
        <v>34259</v>
      </c>
      <c r="G10627" s="367" t="s">
        <v>33211</v>
      </c>
    </row>
    <row r="10628" spans="1:7" ht="22.5">
      <c r="A10628" s="366" t="str">
        <f t="shared" si="165"/>
        <v>SINAPI 87620</v>
      </c>
      <c r="B10628" s="367" t="s">
        <v>8324</v>
      </c>
      <c r="C10628" s="367" t="s">
        <v>34260</v>
      </c>
      <c r="D10628" s="368" t="s">
        <v>34261</v>
      </c>
      <c r="E10628" s="367" t="s">
        <v>8464</v>
      </c>
      <c r="F10628" s="367" t="s">
        <v>11532</v>
      </c>
      <c r="G10628" s="367" t="s">
        <v>16839</v>
      </c>
    </row>
    <row r="10629" spans="1:7" ht="22.5">
      <c r="A10629" s="366" t="str">
        <f t="shared" si="165"/>
        <v>SINAPI 87622</v>
      </c>
      <c r="B10629" s="367" t="s">
        <v>8324</v>
      </c>
      <c r="C10629" s="367" t="s">
        <v>34262</v>
      </c>
      <c r="D10629" s="368" t="s">
        <v>34263</v>
      </c>
      <c r="E10629" s="367" t="s">
        <v>8464</v>
      </c>
      <c r="F10629" s="367" t="s">
        <v>30469</v>
      </c>
      <c r="G10629" s="367" t="s">
        <v>34264</v>
      </c>
    </row>
    <row r="10630" spans="1:7" ht="22.5">
      <c r="A10630" s="366" t="str">
        <f t="shared" si="165"/>
        <v>SINAPI 87623</v>
      </c>
      <c r="B10630" s="367" t="s">
        <v>8324</v>
      </c>
      <c r="C10630" s="367" t="s">
        <v>34265</v>
      </c>
      <c r="D10630" s="368" t="s">
        <v>34266</v>
      </c>
      <c r="E10630" s="367" t="s">
        <v>8464</v>
      </c>
      <c r="F10630" s="367" t="s">
        <v>24446</v>
      </c>
      <c r="G10630" s="367" t="s">
        <v>34267</v>
      </c>
    </row>
    <row r="10631" spans="1:7" ht="22.5">
      <c r="A10631" s="366" t="str">
        <f t="shared" ref="A10631:A10694" si="166">CONCATENAR</f>
        <v>SINAPI 87624</v>
      </c>
      <c r="B10631" s="367" t="s">
        <v>8324</v>
      </c>
      <c r="C10631" s="367" t="s">
        <v>34268</v>
      </c>
      <c r="D10631" s="368" t="s">
        <v>34269</v>
      </c>
      <c r="E10631" s="367" t="s">
        <v>8464</v>
      </c>
      <c r="F10631" s="367" t="s">
        <v>34270</v>
      </c>
      <c r="G10631" s="367" t="s">
        <v>34271</v>
      </c>
    </row>
    <row r="10632" spans="1:7" ht="22.5">
      <c r="A10632" s="366" t="str">
        <f t="shared" si="166"/>
        <v>SINAPI 87630</v>
      </c>
      <c r="B10632" s="367" t="s">
        <v>8324</v>
      </c>
      <c r="C10632" s="367" t="s">
        <v>34272</v>
      </c>
      <c r="D10632" s="368" t="s">
        <v>34273</v>
      </c>
      <c r="E10632" s="367" t="s">
        <v>8464</v>
      </c>
      <c r="F10632" s="367" t="s">
        <v>34274</v>
      </c>
      <c r="G10632" s="367" t="s">
        <v>34275</v>
      </c>
    </row>
    <row r="10633" spans="1:7" ht="22.5">
      <c r="A10633" s="366" t="str">
        <f t="shared" si="166"/>
        <v>SINAPI 87632</v>
      </c>
      <c r="B10633" s="367" t="s">
        <v>8324</v>
      </c>
      <c r="C10633" s="367" t="s">
        <v>34276</v>
      </c>
      <c r="D10633" s="368" t="s">
        <v>34277</v>
      </c>
      <c r="E10633" s="367" t="s">
        <v>8464</v>
      </c>
      <c r="F10633" s="367" t="s">
        <v>28911</v>
      </c>
      <c r="G10633" s="367" t="s">
        <v>32951</v>
      </c>
    </row>
    <row r="10634" spans="1:7" ht="22.5">
      <c r="A10634" s="366" t="str">
        <f t="shared" si="166"/>
        <v>SINAPI 87633</v>
      </c>
      <c r="B10634" s="367" t="s">
        <v>8324</v>
      </c>
      <c r="C10634" s="367" t="s">
        <v>34278</v>
      </c>
      <c r="D10634" s="368" t="s">
        <v>34279</v>
      </c>
      <c r="E10634" s="367" t="s">
        <v>8464</v>
      </c>
      <c r="F10634" s="367" t="s">
        <v>34280</v>
      </c>
      <c r="G10634" s="367" t="s">
        <v>29565</v>
      </c>
    </row>
    <row r="10635" spans="1:7" ht="22.5">
      <c r="A10635" s="366" t="str">
        <f t="shared" si="166"/>
        <v>SINAPI 87634</v>
      </c>
      <c r="B10635" s="367" t="s">
        <v>8324</v>
      </c>
      <c r="C10635" s="367" t="s">
        <v>34281</v>
      </c>
      <c r="D10635" s="368" t="s">
        <v>34282</v>
      </c>
      <c r="E10635" s="367" t="s">
        <v>8464</v>
      </c>
      <c r="F10635" s="367" t="s">
        <v>34283</v>
      </c>
      <c r="G10635" s="367" t="s">
        <v>34284</v>
      </c>
    </row>
    <row r="10636" spans="1:7" ht="22.5">
      <c r="A10636" s="366" t="str">
        <f t="shared" si="166"/>
        <v>SINAPI 87640</v>
      </c>
      <c r="B10636" s="367" t="s">
        <v>8324</v>
      </c>
      <c r="C10636" s="367" t="s">
        <v>34285</v>
      </c>
      <c r="D10636" s="368" t="s">
        <v>34286</v>
      </c>
      <c r="E10636" s="367" t="s">
        <v>8464</v>
      </c>
      <c r="F10636" s="367" t="s">
        <v>34287</v>
      </c>
      <c r="G10636" s="367" t="s">
        <v>25521</v>
      </c>
    </row>
    <row r="10637" spans="1:7" ht="22.5">
      <c r="A10637" s="366" t="str">
        <f t="shared" si="166"/>
        <v>SINAPI 87642</v>
      </c>
      <c r="B10637" s="367" t="s">
        <v>8324</v>
      </c>
      <c r="C10637" s="367" t="s">
        <v>34288</v>
      </c>
      <c r="D10637" s="368" t="s">
        <v>34289</v>
      </c>
      <c r="E10637" s="367" t="s">
        <v>8464</v>
      </c>
      <c r="F10637" s="367" t="s">
        <v>34290</v>
      </c>
      <c r="G10637" s="367" t="s">
        <v>23408</v>
      </c>
    </row>
    <row r="10638" spans="1:7" ht="22.5">
      <c r="A10638" s="366" t="str">
        <f t="shared" si="166"/>
        <v>SINAPI 87643</v>
      </c>
      <c r="B10638" s="367" t="s">
        <v>8324</v>
      </c>
      <c r="C10638" s="367" t="s">
        <v>34291</v>
      </c>
      <c r="D10638" s="368" t="s">
        <v>34292</v>
      </c>
      <c r="E10638" s="367" t="s">
        <v>8464</v>
      </c>
      <c r="F10638" s="367" t="s">
        <v>34293</v>
      </c>
      <c r="G10638" s="367" t="s">
        <v>34294</v>
      </c>
    </row>
    <row r="10639" spans="1:7" ht="22.5">
      <c r="A10639" s="366" t="str">
        <f t="shared" si="166"/>
        <v>SINAPI 87644</v>
      </c>
      <c r="B10639" s="367" t="s">
        <v>8324</v>
      </c>
      <c r="C10639" s="367" t="s">
        <v>34295</v>
      </c>
      <c r="D10639" s="368" t="s">
        <v>34296</v>
      </c>
      <c r="E10639" s="367" t="s">
        <v>8464</v>
      </c>
      <c r="F10639" s="367" t="s">
        <v>23397</v>
      </c>
      <c r="G10639" s="367" t="s">
        <v>34297</v>
      </c>
    </row>
    <row r="10640" spans="1:7" ht="22.5">
      <c r="A10640" s="366" t="str">
        <f t="shared" si="166"/>
        <v>SINAPI 87680</v>
      </c>
      <c r="B10640" s="367" t="s">
        <v>8324</v>
      </c>
      <c r="C10640" s="367" t="s">
        <v>34298</v>
      </c>
      <c r="D10640" s="368" t="s">
        <v>34299</v>
      </c>
      <c r="E10640" s="367" t="s">
        <v>8464</v>
      </c>
      <c r="F10640" s="367" t="s">
        <v>34300</v>
      </c>
      <c r="G10640" s="367" t="s">
        <v>12289</v>
      </c>
    </row>
    <row r="10641" spans="1:7" ht="22.5">
      <c r="A10641" s="366" t="str">
        <f t="shared" si="166"/>
        <v>SINAPI 87682</v>
      </c>
      <c r="B10641" s="367" t="s">
        <v>8324</v>
      </c>
      <c r="C10641" s="367" t="s">
        <v>34301</v>
      </c>
      <c r="D10641" s="368" t="s">
        <v>34302</v>
      </c>
      <c r="E10641" s="367" t="s">
        <v>8464</v>
      </c>
      <c r="F10641" s="367" t="s">
        <v>34303</v>
      </c>
      <c r="G10641" s="367" t="s">
        <v>34304</v>
      </c>
    </row>
    <row r="10642" spans="1:7" ht="22.5">
      <c r="A10642" s="366" t="str">
        <f t="shared" si="166"/>
        <v>SINAPI 87683</v>
      </c>
      <c r="B10642" s="367" t="s">
        <v>8324</v>
      </c>
      <c r="C10642" s="367" t="s">
        <v>34305</v>
      </c>
      <c r="D10642" s="368" t="s">
        <v>34306</v>
      </c>
      <c r="E10642" s="367" t="s">
        <v>8464</v>
      </c>
      <c r="F10642" s="367" t="s">
        <v>15676</v>
      </c>
      <c r="G10642" s="367" t="s">
        <v>34307</v>
      </c>
    </row>
    <row r="10643" spans="1:7" ht="22.5">
      <c r="A10643" s="366" t="str">
        <f t="shared" si="166"/>
        <v>SINAPI 87684</v>
      </c>
      <c r="B10643" s="367" t="s">
        <v>8324</v>
      </c>
      <c r="C10643" s="367" t="s">
        <v>34308</v>
      </c>
      <c r="D10643" s="368" t="s">
        <v>34309</v>
      </c>
      <c r="E10643" s="367" t="s">
        <v>8464</v>
      </c>
      <c r="F10643" s="367" t="s">
        <v>34310</v>
      </c>
      <c r="G10643" s="367" t="s">
        <v>24236</v>
      </c>
    </row>
    <row r="10644" spans="1:7" ht="22.5">
      <c r="A10644" s="366" t="str">
        <f t="shared" si="166"/>
        <v>SINAPI 87690</v>
      </c>
      <c r="B10644" s="367" t="s">
        <v>8324</v>
      </c>
      <c r="C10644" s="367" t="s">
        <v>34311</v>
      </c>
      <c r="D10644" s="368" t="s">
        <v>34312</v>
      </c>
      <c r="E10644" s="367" t="s">
        <v>8464</v>
      </c>
      <c r="F10644" s="367" t="s">
        <v>34313</v>
      </c>
      <c r="G10644" s="367" t="s">
        <v>27572</v>
      </c>
    </row>
    <row r="10645" spans="1:7" ht="22.5">
      <c r="A10645" s="366" t="str">
        <f t="shared" si="166"/>
        <v>SINAPI 87692</v>
      </c>
      <c r="B10645" s="367" t="s">
        <v>8324</v>
      </c>
      <c r="C10645" s="367" t="s">
        <v>34314</v>
      </c>
      <c r="D10645" s="368" t="s">
        <v>34315</v>
      </c>
      <c r="E10645" s="367" t="s">
        <v>8464</v>
      </c>
      <c r="F10645" s="367" t="s">
        <v>16277</v>
      </c>
      <c r="G10645" s="367" t="s">
        <v>34316</v>
      </c>
    </row>
    <row r="10646" spans="1:7" ht="22.5">
      <c r="A10646" s="366" t="str">
        <f t="shared" si="166"/>
        <v>SINAPI 87693</v>
      </c>
      <c r="B10646" s="367" t="s">
        <v>8324</v>
      </c>
      <c r="C10646" s="367" t="s">
        <v>34317</v>
      </c>
      <c r="D10646" s="368" t="s">
        <v>34318</v>
      </c>
      <c r="E10646" s="367" t="s">
        <v>8464</v>
      </c>
      <c r="F10646" s="367" t="s">
        <v>29697</v>
      </c>
      <c r="G10646" s="367" t="s">
        <v>21345</v>
      </c>
    </row>
    <row r="10647" spans="1:7" ht="22.5">
      <c r="A10647" s="366" t="str">
        <f t="shared" si="166"/>
        <v>SINAPI 87694</v>
      </c>
      <c r="B10647" s="367" t="s">
        <v>8324</v>
      </c>
      <c r="C10647" s="367" t="s">
        <v>34319</v>
      </c>
      <c r="D10647" s="368" t="s">
        <v>34320</v>
      </c>
      <c r="E10647" s="367" t="s">
        <v>8464</v>
      </c>
      <c r="F10647" s="367" t="s">
        <v>34321</v>
      </c>
      <c r="G10647" s="367" t="s">
        <v>34322</v>
      </c>
    </row>
    <row r="10648" spans="1:7" ht="22.5">
      <c r="A10648" s="366" t="str">
        <f t="shared" si="166"/>
        <v>SINAPI 87700</v>
      </c>
      <c r="B10648" s="367" t="s">
        <v>8324</v>
      </c>
      <c r="C10648" s="367" t="s">
        <v>34323</v>
      </c>
      <c r="D10648" s="368" t="s">
        <v>34324</v>
      </c>
      <c r="E10648" s="367" t="s">
        <v>8464</v>
      </c>
      <c r="F10648" s="367" t="s">
        <v>19541</v>
      </c>
      <c r="G10648" s="367" t="s">
        <v>34325</v>
      </c>
    </row>
    <row r="10649" spans="1:7" ht="22.5">
      <c r="A10649" s="366" t="str">
        <f t="shared" si="166"/>
        <v>SINAPI 87702</v>
      </c>
      <c r="B10649" s="367" t="s">
        <v>8324</v>
      </c>
      <c r="C10649" s="367" t="s">
        <v>34326</v>
      </c>
      <c r="D10649" s="368" t="s">
        <v>34327</v>
      </c>
      <c r="E10649" s="367" t="s">
        <v>8464</v>
      </c>
      <c r="F10649" s="367" t="s">
        <v>21653</v>
      </c>
      <c r="G10649" s="367" t="s">
        <v>29586</v>
      </c>
    </row>
    <row r="10650" spans="1:7" ht="22.5">
      <c r="A10650" s="366" t="str">
        <f t="shared" si="166"/>
        <v>SINAPI 87703</v>
      </c>
      <c r="B10650" s="367" t="s">
        <v>8324</v>
      </c>
      <c r="C10650" s="367" t="s">
        <v>34328</v>
      </c>
      <c r="D10650" s="368" t="s">
        <v>34329</v>
      </c>
      <c r="E10650" s="367" t="s">
        <v>8464</v>
      </c>
      <c r="F10650" s="367" t="s">
        <v>34330</v>
      </c>
      <c r="G10650" s="367" t="s">
        <v>34331</v>
      </c>
    </row>
    <row r="10651" spans="1:7" ht="22.5">
      <c r="A10651" s="366" t="str">
        <f t="shared" si="166"/>
        <v>SINAPI 87704</v>
      </c>
      <c r="B10651" s="367" t="s">
        <v>8324</v>
      </c>
      <c r="C10651" s="367" t="s">
        <v>34332</v>
      </c>
      <c r="D10651" s="368" t="s">
        <v>34333</v>
      </c>
      <c r="E10651" s="367" t="s">
        <v>8464</v>
      </c>
      <c r="F10651" s="367" t="s">
        <v>34334</v>
      </c>
      <c r="G10651" s="367" t="s">
        <v>34335</v>
      </c>
    </row>
    <row r="10652" spans="1:7" ht="22.5">
      <c r="A10652" s="366" t="str">
        <f t="shared" si="166"/>
        <v>SINAPI 87735</v>
      </c>
      <c r="B10652" s="367" t="s">
        <v>8324</v>
      </c>
      <c r="C10652" s="367" t="s">
        <v>34336</v>
      </c>
      <c r="D10652" s="368" t="s">
        <v>34337</v>
      </c>
      <c r="E10652" s="367" t="s">
        <v>8464</v>
      </c>
      <c r="F10652" s="367" t="s">
        <v>17604</v>
      </c>
      <c r="G10652" s="367" t="s">
        <v>34338</v>
      </c>
    </row>
    <row r="10653" spans="1:7" ht="22.5">
      <c r="A10653" s="366" t="str">
        <f t="shared" si="166"/>
        <v>SINAPI 87737</v>
      </c>
      <c r="B10653" s="367" t="s">
        <v>8324</v>
      </c>
      <c r="C10653" s="367" t="s">
        <v>34339</v>
      </c>
      <c r="D10653" s="368" t="s">
        <v>34340</v>
      </c>
      <c r="E10653" s="367" t="s">
        <v>8464</v>
      </c>
      <c r="F10653" s="367" t="s">
        <v>34117</v>
      </c>
      <c r="G10653" s="367" t="s">
        <v>30818</v>
      </c>
    </row>
    <row r="10654" spans="1:7" ht="22.5">
      <c r="A10654" s="366" t="str">
        <f t="shared" si="166"/>
        <v>SINAPI 87738</v>
      </c>
      <c r="B10654" s="367" t="s">
        <v>8324</v>
      </c>
      <c r="C10654" s="367" t="s">
        <v>34341</v>
      </c>
      <c r="D10654" s="368" t="s">
        <v>34342</v>
      </c>
      <c r="E10654" s="367" t="s">
        <v>8464</v>
      </c>
      <c r="F10654" s="367" t="s">
        <v>30523</v>
      </c>
      <c r="G10654" s="367" t="s">
        <v>34343</v>
      </c>
    </row>
    <row r="10655" spans="1:7" ht="22.5">
      <c r="A10655" s="366" t="str">
        <f t="shared" si="166"/>
        <v>SINAPI 87739</v>
      </c>
      <c r="B10655" s="367" t="s">
        <v>8324</v>
      </c>
      <c r="C10655" s="367" t="s">
        <v>34344</v>
      </c>
      <c r="D10655" s="368" t="s">
        <v>34345</v>
      </c>
      <c r="E10655" s="367" t="s">
        <v>8464</v>
      </c>
      <c r="F10655" s="367" t="s">
        <v>34346</v>
      </c>
      <c r="G10655" s="367" t="s">
        <v>34347</v>
      </c>
    </row>
    <row r="10656" spans="1:7" ht="22.5">
      <c r="A10656" s="366" t="str">
        <f t="shared" si="166"/>
        <v>SINAPI 87745</v>
      </c>
      <c r="B10656" s="367" t="s">
        <v>8324</v>
      </c>
      <c r="C10656" s="367" t="s">
        <v>34348</v>
      </c>
      <c r="D10656" s="368" t="s">
        <v>34349</v>
      </c>
      <c r="E10656" s="367" t="s">
        <v>8464</v>
      </c>
      <c r="F10656" s="367" t="s">
        <v>19273</v>
      </c>
      <c r="G10656" s="367" t="s">
        <v>19604</v>
      </c>
    </row>
    <row r="10657" spans="1:7" ht="22.5">
      <c r="A10657" s="366" t="str">
        <f t="shared" si="166"/>
        <v>SINAPI 87747</v>
      </c>
      <c r="B10657" s="367" t="s">
        <v>8324</v>
      </c>
      <c r="C10657" s="367" t="s">
        <v>34350</v>
      </c>
      <c r="D10657" s="368" t="s">
        <v>34351</v>
      </c>
      <c r="E10657" s="367" t="s">
        <v>8464</v>
      </c>
      <c r="F10657" s="367" t="s">
        <v>27912</v>
      </c>
      <c r="G10657" s="367" t="s">
        <v>34352</v>
      </c>
    </row>
    <row r="10658" spans="1:7" ht="22.5">
      <c r="A10658" s="366" t="str">
        <f t="shared" si="166"/>
        <v>SINAPI 87748</v>
      </c>
      <c r="B10658" s="367" t="s">
        <v>8324</v>
      </c>
      <c r="C10658" s="367" t="s">
        <v>34353</v>
      </c>
      <c r="D10658" s="368" t="s">
        <v>34354</v>
      </c>
      <c r="E10658" s="367" t="s">
        <v>8464</v>
      </c>
      <c r="F10658" s="367" t="s">
        <v>34355</v>
      </c>
      <c r="G10658" s="367" t="s">
        <v>34356</v>
      </c>
    </row>
    <row r="10659" spans="1:7" ht="22.5">
      <c r="A10659" s="366" t="str">
        <f t="shared" si="166"/>
        <v>SINAPI 87749</v>
      </c>
      <c r="B10659" s="367" t="s">
        <v>8324</v>
      </c>
      <c r="C10659" s="367" t="s">
        <v>34357</v>
      </c>
      <c r="D10659" s="368" t="s">
        <v>34358</v>
      </c>
      <c r="E10659" s="367" t="s">
        <v>8464</v>
      </c>
      <c r="F10659" s="367" t="s">
        <v>33622</v>
      </c>
      <c r="G10659" s="367" t="s">
        <v>34359</v>
      </c>
    </row>
    <row r="10660" spans="1:7" ht="22.5">
      <c r="A10660" s="366" t="str">
        <f t="shared" si="166"/>
        <v>SINAPI 87755</v>
      </c>
      <c r="B10660" s="367" t="s">
        <v>8324</v>
      </c>
      <c r="C10660" s="367" t="s">
        <v>34360</v>
      </c>
      <c r="D10660" s="368" t="s">
        <v>34361</v>
      </c>
      <c r="E10660" s="367" t="s">
        <v>8464</v>
      </c>
      <c r="F10660" s="367" t="s">
        <v>9026</v>
      </c>
      <c r="G10660" s="367" t="s">
        <v>26442</v>
      </c>
    </row>
    <row r="10661" spans="1:7" ht="22.5">
      <c r="A10661" s="366" t="str">
        <f t="shared" si="166"/>
        <v>SINAPI 87757</v>
      </c>
      <c r="B10661" s="367" t="s">
        <v>8324</v>
      </c>
      <c r="C10661" s="367" t="s">
        <v>34362</v>
      </c>
      <c r="D10661" s="368" t="s">
        <v>34363</v>
      </c>
      <c r="E10661" s="367" t="s">
        <v>8464</v>
      </c>
      <c r="F10661" s="367" t="s">
        <v>16571</v>
      </c>
      <c r="G10661" s="367" t="s">
        <v>34364</v>
      </c>
    </row>
    <row r="10662" spans="1:7" ht="22.5">
      <c r="A10662" s="366" t="str">
        <f t="shared" si="166"/>
        <v>SINAPI 87758</v>
      </c>
      <c r="B10662" s="367" t="s">
        <v>8324</v>
      </c>
      <c r="C10662" s="367" t="s">
        <v>34365</v>
      </c>
      <c r="D10662" s="368" t="s">
        <v>34366</v>
      </c>
      <c r="E10662" s="367" t="s">
        <v>8464</v>
      </c>
      <c r="F10662" s="367" t="s">
        <v>17379</v>
      </c>
      <c r="G10662" s="367" t="s">
        <v>18540</v>
      </c>
    </row>
    <row r="10663" spans="1:7" ht="22.5">
      <c r="A10663" s="366" t="str">
        <f t="shared" si="166"/>
        <v>SINAPI 87759</v>
      </c>
      <c r="B10663" s="367" t="s">
        <v>8324</v>
      </c>
      <c r="C10663" s="367" t="s">
        <v>34367</v>
      </c>
      <c r="D10663" s="368" t="s">
        <v>34368</v>
      </c>
      <c r="E10663" s="367" t="s">
        <v>8464</v>
      </c>
      <c r="F10663" s="367" t="s">
        <v>34369</v>
      </c>
      <c r="G10663" s="367" t="s">
        <v>21434</v>
      </c>
    </row>
    <row r="10664" spans="1:7" ht="22.5">
      <c r="A10664" s="366" t="str">
        <f t="shared" si="166"/>
        <v>SINAPI 87765</v>
      </c>
      <c r="B10664" s="367" t="s">
        <v>8324</v>
      </c>
      <c r="C10664" s="367" t="s">
        <v>34370</v>
      </c>
      <c r="D10664" s="368" t="s">
        <v>34371</v>
      </c>
      <c r="E10664" s="367" t="s">
        <v>8464</v>
      </c>
      <c r="F10664" s="367" t="s">
        <v>27728</v>
      </c>
      <c r="G10664" s="367" t="s">
        <v>16285</v>
      </c>
    </row>
    <row r="10665" spans="1:7" ht="22.5">
      <c r="A10665" s="366" t="str">
        <f t="shared" si="166"/>
        <v>SINAPI 87767</v>
      </c>
      <c r="B10665" s="367" t="s">
        <v>8324</v>
      </c>
      <c r="C10665" s="367" t="s">
        <v>34372</v>
      </c>
      <c r="D10665" s="368" t="s">
        <v>34373</v>
      </c>
      <c r="E10665" s="367" t="s">
        <v>8464</v>
      </c>
      <c r="F10665" s="367" t="s">
        <v>26183</v>
      </c>
      <c r="G10665" s="367" t="s">
        <v>16450</v>
      </c>
    </row>
    <row r="10666" spans="1:7" ht="22.5">
      <c r="A10666" s="366" t="str">
        <f t="shared" si="166"/>
        <v>SINAPI 87768</v>
      </c>
      <c r="B10666" s="367" t="s">
        <v>8324</v>
      </c>
      <c r="C10666" s="367" t="s">
        <v>34374</v>
      </c>
      <c r="D10666" s="368" t="s">
        <v>34375</v>
      </c>
      <c r="E10666" s="367" t="s">
        <v>8464</v>
      </c>
      <c r="F10666" s="367" t="s">
        <v>10066</v>
      </c>
      <c r="G10666" s="367" t="s">
        <v>34376</v>
      </c>
    </row>
    <row r="10667" spans="1:7" ht="22.5">
      <c r="A10667" s="366" t="str">
        <f t="shared" si="166"/>
        <v>SINAPI 87769</v>
      </c>
      <c r="B10667" s="367" t="s">
        <v>8324</v>
      </c>
      <c r="C10667" s="367" t="s">
        <v>34377</v>
      </c>
      <c r="D10667" s="368" t="s">
        <v>34378</v>
      </c>
      <c r="E10667" s="367" t="s">
        <v>8464</v>
      </c>
      <c r="F10667" s="367" t="s">
        <v>34379</v>
      </c>
      <c r="G10667" s="367" t="s">
        <v>34380</v>
      </c>
    </row>
    <row r="10668" spans="1:7">
      <c r="A10668" s="366" t="str">
        <f t="shared" si="166"/>
        <v>SINAPI 88470</v>
      </c>
      <c r="B10668" s="367" t="s">
        <v>8324</v>
      </c>
      <c r="C10668" s="367" t="s">
        <v>34381</v>
      </c>
      <c r="D10668" s="368" t="s">
        <v>34382</v>
      </c>
      <c r="E10668" s="367" t="s">
        <v>8464</v>
      </c>
      <c r="F10668" s="367" t="s">
        <v>9371</v>
      </c>
      <c r="G10668" s="367" t="s">
        <v>20246</v>
      </c>
    </row>
    <row r="10669" spans="1:7">
      <c r="A10669" s="366" t="str">
        <f t="shared" si="166"/>
        <v>SINAPI 88471</v>
      </c>
      <c r="B10669" s="367" t="s">
        <v>8324</v>
      </c>
      <c r="C10669" s="367" t="s">
        <v>34383</v>
      </c>
      <c r="D10669" s="368" t="s">
        <v>34384</v>
      </c>
      <c r="E10669" s="367" t="s">
        <v>8464</v>
      </c>
      <c r="F10669" s="367" t="s">
        <v>10852</v>
      </c>
      <c r="G10669" s="367" t="s">
        <v>21217</v>
      </c>
    </row>
    <row r="10670" spans="1:7">
      <c r="A10670" s="366" t="str">
        <f t="shared" si="166"/>
        <v>SINAPI 88472</v>
      </c>
      <c r="B10670" s="367" t="s">
        <v>8324</v>
      </c>
      <c r="C10670" s="367" t="s">
        <v>34385</v>
      </c>
      <c r="D10670" s="368" t="s">
        <v>34386</v>
      </c>
      <c r="E10670" s="367" t="s">
        <v>8464</v>
      </c>
      <c r="F10670" s="367" t="s">
        <v>10205</v>
      </c>
      <c r="G10670" s="367" t="s">
        <v>12208</v>
      </c>
    </row>
    <row r="10671" spans="1:7">
      <c r="A10671" s="366" t="str">
        <f t="shared" si="166"/>
        <v>SINAPI 88476</v>
      </c>
      <c r="B10671" s="367" t="s">
        <v>8324</v>
      </c>
      <c r="C10671" s="367" t="s">
        <v>34387</v>
      </c>
      <c r="D10671" s="368" t="s">
        <v>34388</v>
      </c>
      <c r="E10671" s="367" t="s">
        <v>8464</v>
      </c>
      <c r="F10671" s="367" t="s">
        <v>10628</v>
      </c>
      <c r="G10671" s="367" t="s">
        <v>30274</v>
      </c>
    </row>
    <row r="10672" spans="1:7">
      <c r="A10672" s="366" t="str">
        <f t="shared" si="166"/>
        <v>SINAPI 88477</v>
      </c>
      <c r="B10672" s="367" t="s">
        <v>8324</v>
      </c>
      <c r="C10672" s="367" t="s">
        <v>34389</v>
      </c>
      <c r="D10672" s="368" t="s">
        <v>34390</v>
      </c>
      <c r="E10672" s="367" t="s">
        <v>8464</v>
      </c>
      <c r="F10672" s="367" t="s">
        <v>15853</v>
      </c>
      <c r="G10672" s="367" t="s">
        <v>34391</v>
      </c>
    </row>
    <row r="10673" spans="1:7">
      <c r="A10673" s="366" t="str">
        <f t="shared" si="166"/>
        <v>SINAPI 88478</v>
      </c>
      <c r="B10673" s="367" t="s">
        <v>8324</v>
      </c>
      <c r="C10673" s="367" t="s">
        <v>34392</v>
      </c>
      <c r="D10673" s="368" t="s">
        <v>34393</v>
      </c>
      <c r="E10673" s="367" t="s">
        <v>8464</v>
      </c>
      <c r="F10673" s="367" t="s">
        <v>27547</v>
      </c>
      <c r="G10673" s="367" t="s">
        <v>17116</v>
      </c>
    </row>
    <row r="10674" spans="1:7" ht="22.5">
      <c r="A10674" s="366" t="str">
        <f t="shared" si="166"/>
        <v>SINAPI 90900</v>
      </c>
      <c r="B10674" s="367" t="s">
        <v>8324</v>
      </c>
      <c r="C10674" s="367" t="s">
        <v>34394</v>
      </c>
      <c r="D10674" s="368" t="s">
        <v>34395</v>
      </c>
      <c r="E10674" s="367" t="s">
        <v>8464</v>
      </c>
      <c r="F10674" s="367" t="s">
        <v>33147</v>
      </c>
      <c r="G10674" s="367" t="s">
        <v>34396</v>
      </c>
    </row>
    <row r="10675" spans="1:7" ht="22.5">
      <c r="A10675" s="366" t="str">
        <f t="shared" si="166"/>
        <v>SINAPI 90902</v>
      </c>
      <c r="B10675" s="367" t="s">
        <v>8324</v>
      </c>
      <c r="C10675" s="367" t="s">
        <v>34397</v>
      </c>
      <c r="D10675" s="368" t="s">
        <v>34398</v>
      </c>
      <c r="E10675" s="367" t="s">
        <v>8464</v>
      </c>
      <c r="F10675" s="367" t="s">
        <v>32029</v>
      </c>
      <c r="G10675" s="367" t="s">
        <v>34399</v>
      </c>
    </row>
    <row r="10676" spans="1:7" ht="22.5">
      <c r="A10676" s="366" t="str">
        <f t="shared" si="166"/>
        <v>SINAPI 90903</v>
      </c>
      <c r="B10676" s="367" t="s">
        <v>8324</v>
      </c>
      <c r="C10676" s="367" t="s">
        <v>34400</v>
      </c>
      <c r="D10676" s="368" t="s">
        <v>34401</v>
      </c>
      <c r="E10676" s="367" t="s">
        <v>8464</v>
      </c>
      <c r="F10676" s="367" t="s">
        <v>34402</v>
      </c>
      <c r="G10676" s="367" t="s">
        <v>34403</v>
      </c>
    </row>
    <row r="10677" spans="1:7" ht="22.5">
      <c r="A10677" s="366" t="str">
        <f t="shared" si="166"/>
        <v>SINAPI 90904</v>
      </c>
      <c r="B10677" s="367" t="s">
        <v>8324</v>
      </c>
      <c r="C10677" s="367" t="s">
        <v>34404</v>
      </c>
      <c r="D10677" s="368" t="s">
        <v>34405</v>
      </c>
      <c r="E10677" s="367" t="s">
        <v>8464</v>
      </c>
      <c r="F10677" s="367" t="s">
        <v>34406</v>
      </c>
      <c r="G10677" s="367" t="s">
        <v>34407</v>
      </c>
    </row>
    <row r="10678" spans="1:7" ht="22.5">
      <c r="A10678" s="366" t="str">
        <f t="shared" si="166"/>
        <v>SINAPI 90910</v>
      </c>
      <c r="B10678" s="367" t="s">
        <v>8324</v>
      </c>
      <c r="C10678" s="367" t="s">
        <v>34408</v>
      </c>
      <c r="D10678" s="368" t="s">
        <v>34409</v>
      </c>
      <c r="E10678" s="367" t="s">
        <v>8464</v>
      </c>
      <c r="F10678" s="367" t="s">
        <v>34410</v>
      </c>
      <c r="G10678" s="367" t="s">
        <v>34411</v>
      </c>
    </row>
    <row r="10679" spans="1:7" ht="22.5">
      <c r="A10679" s="366" t="str">
        <f t="shared" si="166"/>
        <v>SINAPI 90912</v>
      </c>
      <c r="B10679" s="367" t="s">
        <v>8324</v>
      </c>
      <c r="C10679" s="367" t="s">
        <v>34412</v>
      </c>
      <c r="D10679" s="368" t="s">
        <v>34413</v>
      </c>
      <c r="E10679" s="367" t="s">
        <v>8464</v>
      </c>
      <c r="F10679" s="367" t="s">
        <v>17960</v>
      </c>
      <c r="G10679" s="367" t="s">
        <v>34414</v>
      </c>
    </row>
    <row r="10680" spans="1:7" ht="22.5">
      <c r="A10680" s="366" t="str">
        <f t="shared" si="166"/>
        <v>SINAPI 90913</v>
      </c>
      <c r="B10680" s="367" t="s">
        <v>8324</v>
      </c>
      <c r="C10680" s="367" t="s">
        <v>34415</v>
      </c>
      <c r="D10680" s="368" t="s">
        <v>34416</v>
      </c>
      <c r="E10680" s="367" t="s">
        <v>8464</v>
      </c>
      <c r="F10680" s="367" t="s">
        <v>34417</v>
      </c>
      <c r="G10680" s="367" t="s">
        <v>27368</v>
      </c>
    </row>
    <row r="10681" spans="1:7" ht="22.5">
      <c r="A10681" s="366" t="str">
        <f t="shared" si="166"/>
        <v>SINAPI 90914</v>
      </c>
      <c r="B10681" s="367" t="s">
        <v>8324</v>
      </c>
      <c r="C10681" s="367" t="s">
        <v>34418</v>
      </c>
      <c r="D10681" s="368" t="s">
        <v>34419</v>
      </c>
      <c r="E10681" s="367" t="s">
        <v>8464</v>
      </c>
      <c r="F10681" s="367" t="s">
        <v>34420</v>
      </c>
      <c r="G10681" s="367" t="s">
        <v>34421</v>
      </c>
    </row>
    <row r="10682" spans="1:7" ht="22.5">
      <c r="A10682" s="366" t="str">
        <f t="shared" si="166"/>
        <v>SINAPI 90920</v>
      </c>
      <c r="B10682" s="367" t="s">
        <v>8324</v>
      </c>
      <c r="C10682" s="367" t="s">
        <v>34422</v>
      </c>
      <c r="D10682" s="368" t="s">
        <v>34423</v>
      </c>
      <c r="E10682" s="367" t="s">
        <v>8464</v>
      </c>
      <c r="F10682" s="367" t="s">
        <v>34424</v>
      </c>
      <c r="G10682" s="367" t="s">
        <v>18070</v>
      </c>
    </row>
    <row r="10683" spans="1:7" ht="22.5">
      <c r="A10683" s="366" t="str">
        <f t="shared" si="166"/>
        <v>SINAPI 90922</v>
      </c>
      <c r="B10683" s="367" t="s">
        <v>8324</v>
      </c>
      <c r="C10683" s="367" t="s">
        <v>34425</v>
      </c>
      <c r="D10683" s="368" t="s">
        <v>34426</v>
      </c>
      <c r="E10683" s="367" t="s">
        <v>8464</v>
      </c>
      <c r="F10683" s="367" t="s">
        <v>34427</v>
      </c>
      <c r="G10683" s="367" t="s">
        <v>31976</v>
      </c>
    </row>
    <row r="10684" spans="1:7" ht="22.5">
      <c r="A10684" s="366" t="str">
        <f t="shared" si="166"/>
        <v>SINAPI 90923</v>
      </c>
      <c r="B10684" s="367" t="s">
        <v>8324</v>
      </c>
      <c r="C10684" s="367" t="s">
        <v>34428</v>
      </c>
      <c r="D10684" s="368" t="s">
        <v>34429</v>
      </c>
      <c r="E10684" s="367" t="s">
        <v>8464</v>
      </c>
      <c r="F10684" s="367" t="s">
        <v>15697</v>
      </c>
      <c r="G10684" s="367" t="s">
        <v>34430</v>
      </c>
    </row>
    <row r="10685" spans="1:7" ht="22.5">
      <c r="A10685" s="366" t="str">
        <f t="shared" si="166"/>
        <v>SINAPI 90924</v>
      </c>
      <c r="B10685" s="367" t="s">
        <v>8324</v>
      </c>
      <c r="C10685" s="367" t="s">
        <v>34431</v>
      </c>
      <c r="D10685" s="368" t="s">
        <v>34432</v>
      </c>
      <c r="E10685" s="367" t="s">
        <v>8464</v>
      </c>
      <c r="F10685" s="367" t="s">
        <v>34433</v>
      </c>
      <c r="G10685" s="367" t="s">
        <v>34434</v>
      </c>
    </row>
    <row r="10686" spans="1:7" ht="22.5">
      <c r="A10686" s="366" t="str">
        <f t="shared" si="166"/>
        <v>SINAPI 90930</v>
      </c>
      <c r="B10686" s="367" t="s">
        <v>8324</v>
      </c>
      <c r="C10686" s="367" t="s">
        <v>34435</v>
      </c>
      <c r="D10686" s="368" t="s">
        <v>34436</v>
      </c>
      <c r="E10686" s="367" t="s">
        <v>8464</v>
      </c>
      <c r="F10686" s="367" t="s">
        <v>16785</v>
      </c>
      <c r="G10686" s="367" t="s">
        <v>34437</v>
      </c>
    </row>
    <row r="10687" spans="1:7" ht="22.5">
      <c r="A10687" s="366" t="str">
        <f t="shared" si="166"/>
        <v>SINAPI 90932</v>
      </c>
      <c r="B10687" s="367" t="s">
        <v>8324</v>
      </c>
      <c r="C10687" s="367" t="s">
        <v>34438</v>
      </c>
      <c r="D10687" s="368" t="s">
        <v>34439</v>
      </c>
      <c r="E10687" s="367" t="s">
        <v>8464</v>
      </c>
      <c r="F10687" s="367" t="s">
        <v>34440</v>
      </c>
      <c r="G10687" s="367" t="s">
        <v>30556</v>
      </c>
    </row>
    <row r="10688" spans="1:7" ht="22.5">
      <c r="A10688" s="366" t="str">
        <f t="shared" si="166"/>
        <v>SINAPI 90933</v>
      </c>
      <c r="B10688" s="367" t="s">
        <v>8324</v>
      </c>
      <c r="C10688" s="367" t="s">
        <v>34441</v>
      </c>
      <c r="D10688" s="368" t="s">
        <v>34442</v>
      </c>
      <c r="E10688" s="367" t="s">
        <v>8464</v>
      </c>
      <c r="F10688" s="367" t="s">
        <v>34443</v>
      </c>
      <c r="G10688" s="367" t="s">
        <v>34444</v>
      </c>
    </row>
    <row r="10689" spans="1:7" ht="22.5">
      <c r="A10689" s="366" t="str">
        <f t="shared" si="166"/>
        <v>SINAPI 90934</v>
      </c>
      <c r="B10689" s="367" t="s">
        <v>8324</v>
      </c>
      <c r="C10689" s="367" t="s">
        <v>34445</v>
      </c>
      <c r="D10689" s="368" t="s">
        <v>34446</v>
      </c>
      <c r="E10689" s="367" t="s">
        <v>8464</v>
      </c>
      <c r="F10689" s="367" t="s">
        <v>34447</v>
      </c>
      <c r="G10689" s="367" t="s">
        <v>30100</v>
      </c>
    </row>
    <row r="10690" spans="1:7" ht="22.5">
      <c r="A10690" s="366" t="str">
        <f t="shared" si="166"/>
        <v>SINAPI 90940</v>
      </c>
      <c r="B10690" s="367" t="s">
        <v>8324</v>
      </c>
      <c r="C10690" s="367" t="s">
        <v>34448</v>
      </c>
      <c r="D10690" s="368" t="s">
        <v>34449</v>
      </c>
      <c r="E10690" s="367" t="s">
        <v>8464</v>
      </c>
      <c r="F10690" s="367" t="s">
        <v>34450</v>
      </c>
      <c r="G10690" s="367" t="s">
        <v>33264</v>
      </c>
    </row>
    <row r="10691" spans="1:7" ht="22.5">
      <c r="A10691" s="366" t="str">
        <f t="shared" si="166"/>
        <v>SINAPI 90942</v>
      </c>
      <c r="B10691" s="367" t="s">
        <v>8324</v>
      </c>
      <c r="C10691" s="367" t="s">
        <v>34451</v>
      </c>
      <c r="D10691" s="368" t="s">
        <v>34452</v>
      </c>
      <c r="E10691" s="367" t="s">
        <v>8464</v>
      </c>
      <c r="F10691" s="367" t="s">
        <v>33574</v>
      </c>
      <c r="G10691" s="367" t="s">
        <v>34453</v>
      </c>
    </row>
    <row r="10692" spans="1:7" ht="22.5">
      <c r="A10692" s="366" t="str">
        <f t="shared" si="166"/>
        <v>SINAPI 90943</v>
      </c>
      <c r="B10692" s="367" t="s">
        <v>8324</v>
      </c>
      <c r="C10692" s="367" t="s">
        <v>34454</v>
      </c>
      <c r="D10692" s="368" t="s">
        <v>34455</v>
      </c>
      <c r="E10692" s="367" t="s">
        <v>8464</v>
      </c>
      <c r="F10692" s="367" t="s">
        <v>33495</v>
      </c>
      <c r="G10692" s="367" t="s">
        <v>34456</v>
      </c>
    </row>
    <row r="10693" spans="1:7" ht="22.5">
      <c r="A10693" s="366" t="str">
        <f t="shared" si="166"/>
        <v>SINAPI 90944</v>
      </c>
      <c r="B10693" s="367" t="s">
        <v>8324</v>
      </c>
      <c r="C10693" s="367" t="s">
        <v>34457</v>
      </c>
      <c r="D10693" s="368" t="s">
        <v>34458</v>
      </c>
      <c r="E10693" s="367" t="s">
        <v>8464</v>
      </c>
      <c r="F10693" s="367" t="s">
        <v>34459</v>
      </c>
      <c r="G10693" s="367" t="s">
        <v>34460</v>
      </c>
    </row>
    <row r="10694" spans="1:7" ht="22.5">
      <c r="A10694" s="366" t="str">
        <f t="shared" si="166"/>
        <v>SINAPI 90950</v>
      </c>
      <c r="B10694" s="367" t="s">
        <v>8324</v>
      </c>
      <c r="C10694" s="367" t="s">
        <v>34461</v>
      </c>
      <c r="D10694" s="368" t="s">
        <v>34462</v>
      </c>
      <c r="E10694" s="367" t="s">
        <v>8464</v>
      </c>
      <c r="F10694" s="367" t="s">
        <v>34463</v>
      </c>
      <c r="G10694" s="367" t="s">
        <v>34464</v>
      </c>
    </row>
    <row r="10695" spans="1:7" ht="22.5">
      <c r="A10695" s="366" t="str">
        <f t="shared" ref="A10695:A10758" si="167">CONCATENAR</f>
        <v>SINAPI 90952</v>
      </c>
      <c r="B10695" s="367" t="s">
        <v>8324</v>
      </c>
      <c r="C10695" s="367" t="s">
        <v>34465</v>
      </c>
      <c r="D10695" s="368" t="s">
        <v>34466</v>
      </c>
      <c r="E10695" s="367" t="s">
        <v>8464</v>
      </c>
      <c r="F10695" s="367" t="s">
        <v>34467</v>
      </c>
      <c r="G10695" s="367" t="s">
        <v>34468</v>
      </c>
    </row>
    <row r="10696" spans="1:7" ht="22.5">
      <c r="A10696" s="366" t="str">
        <f t="shared" si="167"/>
        <v>SINAPI 90953</v>
      </c>
      <c r="B10696" s="367" t="s">
        <v>8324</v>
      </c>
      <c r="C10696" s="367" t="s">
        <v>34469</v>
      </c>
      <c r="D10696" s="368" t="s">
        <v>34470</v>
      </c>
      <c r="E10696" s="367" t="s">
        <v>8464</v>
      </c>
      <c r="F10696" s="367" t="s">
        <v>18898</v>
      </c>
      <c r="G10696" s="367" t="s">
        <v>34471</v>
      </c>
    </row>
    <row r="10697" spans="1:7" ht="22.5">
      <c r="A10697" s="366" t="str">
        <f t="shared" si="167"/>
        <v>SINAPI 90954</v>
      </c>
      <c r="B10697" s="367" t="s">
        <v>8324</v>
      </c>
      <c r="C10697" s="367" t="s">
        <v>34472</v>
      </c>
      <c r="D10697" s="368" t="s">
        <v>34473</v>
      </c>
      <c r="E10697" s="367" t="s">
        <v>8464</v>
      </c>
      <c r="F10697" s="367" t="s">
        <v>16801</v>
      </c>
      <c r="G10697" s="367" t="s">
        <v>34474</v>
      </c>
    </row>
    <row r="10698" spans="1:7" ht="33.75">
      <c r="A10698" s="366" t="str">
        <f t="shared" si="167"/>
        <v>SINAPI 94438</v>
      </c>
      <c r="B10698" s="367" t="s">
        <v>8324</v>
      </c>
      <c r="C10698" s="367" t="s">
        <v>34475</v>
      </c>
      <c r="D10698" s="368" t="s">
        <v>34476</v>
      </c>
      <c r="E10698" s="367" t="s">
        <v>8464</v>
      </c>
      <c r="F10698" s="367" t="s">
        <v>34477</v>
      </c>
      <c r="G10698" s="367" t="s">
        <v>27723</v>
      </c>
    </row>
    <row r="10699" spans="1:7" ht="45">
      <c r="A10699" s="366" t="str">
        <f t="shared" si="167"/>
        <v>SINAPI 94439</v>
      </c>
      <c r="B10699" s="367" t="s">
        <v>8324</v>
      </c>
      <c r="C10699" s="367" t="s">
        <v>34478</v>
      </c>
      <c r="D10699" s="368" t="s">
        <v>34479</v>
      </c>
      <c r="E10699" s="367" t="s">
        <v>8464</v>
      </c>
      <c r="F10699" s="367" t="s">
        <v>34480</v>
      </c>
      <c r="G10699" s="367" t="s">
        <v>34481</v>
      </c>
    </row>
    <row r="10700" spans="1:7" ht="33.75">
      <c r="A10700" s="366" t="str">
        <f t="shared" si="167"/>
        <v>SINAPI 94779</v>
      </c>
      <c r="B10700" s="367" t="s">
        <v>8324</v>
      </c>
      <c r="C10700" s="367" t="s">
        <v>34482</v>
      </c>
      <c r="D10700" s="368" t="s">
        <v>34483</v>
      </c>
      <c r="E10700" s="367" t="s">
        <v>8464</v>
      </c>
      <c r="F10700" s="367" t="s">
        <v>34484</v>
      </c>
      <c r="G10700" s="367" t="s">
        <v>17604</v>
      </c>
    </row>
    <row r="10701" spans="1:7" ht="33.75">
      <c r="A10701" s="366" t="str">
        <f t="shared" si="167"/>
        <v>SINAPI 94782</v>
      </c>
      <c r="B10701" s="367" t="s">
        <v>8324</v>
      </c>
      <c r="C10701" s="367" t="s">
        <v>34485</v>
      </c>
      <c r="D10701" s="368" t="s">
        <v>34486</v>
      </c>
      <c r="E10701" s="367" t="s">
        <v>8464</v>
      </c>
      <c r="F10701" s="367" t="s">
        <v>32295</v>
      </c>
      <c r="G10701" s="367" t="s">
        <v>26065</v>
      </c>
    </row>
    <row r="10702" spans="1:7">
      <c r="A10702" s="366" t="str">
        <f t="shared" si="167"/>
        <v>SINAPI 72190</v>
      </c>
      <c r="B10702" s="367" t="s">
        <v>8324</v>
      </c>
      <c r="C10702" s="367" t="s">
        <v>34487</v>
      </c>
      <c r="D10702" s="368" t="s">
        <v>34488</v>
      </c>
      <c r="E10702" s="367" t="s">
        <v>8523</v>
      </c>
      <c r="F10702" s="367" t="s">
        <v>27337</v>
      </c>
      <c r="G10702" s="367" t="s">
        <v>17982</v>
      </c>
    </row>
    <row r="10703" spans="1:7" ht="22.5">
      <c r="A10703" s="366" t="str">
        <f t="shared" si="167"/>
        <v>SINAPI 87871</v>
      </c>
      <c r="B10703" s="367" t="s">
        <v>8324</v>
      </c>
      <c r="C10703" s="367" t="s">
        <v>34489</v>
      </c>
      <c r="D10703" s="368" t="s">
        <v>34490</v>
      </c>
      <c r="E10703" s="367" t="s">
        <v>8464</v>
      </c>
      <c r="F10703" s="367" t="s">
        <v>17438</v>
      </c>
      <c r="G10703" s="367" t="s">
        <v>34491</v>
      </c>
    </row>
    <row r="10704" spans="1:7" ht="22.5">
      <c r="A10704" s="366" t="str">
        <f t="shared" si="167"/>
        <v>SINAPI 87872</v>
      </c>
      <c r="B10704" s="367" t="s">
        <v>8324</v>
      </c>
      <c r="C10704" s="367" t="s">
        <v>34492</v>
      </c>
      <c r="D10704" s="368" t="s">
        <v>34493</v>
      </c>
      <c r="E10704" s="367" t="s">
        <v>8464</v>
      </c>
      <c r="F10704" s="367" t="s">
        <v>11280</v>
      </c>
      <c r="G10704" s="367" t="s">
        <v>11124</v>
      </c>
    </row>
    <row r="10705" spans="1:7" ht="22.5">
      <c r="A10705" s="366" t="str">
        <f t="shared" si="167"/>
        <v>SINAPI 87873</v>
      </c>
      <c r="B10705" s="367" t="s">
        <v>8324</v>
      </c>
      <c r="C10705" s="367" t="s">
        <v>34494</v>
      </c>
      <c r="D10705" s="368" t="s">
        <v>34495</v>
      </c>
      <c r="E10705" s="367" t="s">
        <v>8464</v>
      </c>
      <c r="F10705" s="367" t="s">
        <v>16022</v>
      </c>
      <c r="G10705" s="367" t="s">
        <v>9016</v>
      </c>
    </row>
    <row r="10706" spans="1:7" ht="22.5">
      <c r="A10706" s="366" t="str">
        <f t="shared" si="167"/>
        <v>SINAPI 87874</v>
      </c>
      <c r="B10706" s="367" t="s">
        <v>8324</v>
      </c>
      <c r="C10706" s="367" t="s">
        <v>34496</v>
      </c>
      <c r="D10706" s="368" t="s">
        <v>34497</v>
      </c>
      <c r="E10706" s="367" t="s">
        <v>8464</v>
      </c>
      <c r="F10706" s="367" t="s">
        <v>27323</v>
      </c>
      <c r="G10706" s="367" t="s">
        <v>13678</v>
      </c>
    </row>
    <row r="10707" spans="1:7" ht="22.5">
      <c r="A10707" s="366" t="str">
        <f t="shared" si="167"/>
        <v>SINAPI 87876</v>
      </c>
      <c r="B10707" s="367" t="s">
        <v>8324</v>
      </c>
      <c r="C10707" s="367" t="s">
        <v>34498</v>
      </c>
      <c r="D10707" s="368" t="s">
        <v>34499</v>
      </c>
      <c r="E10707" s="367" t="s">
        <v>8464</v>
      </c>
      <c r="F10707" s="367" t="s">
        <v>11288</v>
      </c>
      <c r="G10707" s="367" t="s">
        <v>17320</v>
      </c>
    </row>
    <row r="10708" spans="1:7" ht="22.5">
      <c r="A10708" s="366" t="str">
        <f t="shared" si="167"/>
        <v>SINAPI 87877</v>
      </c>
      <c r="B10708" s="367" t="s">
        <v>8324</v>
      </c>
      <c r="C10708" s="367" t="s">
        <v>34500</v>
      </c>
      <c r="D10708" s="368" t="s">
        <v>34501</v>
      </c>
      <c r="E10708" s="367" t="s">
        <v>8464</v>
      </c>
      <c r="F10708" s="367" t="s">
        <v>21611</v>
      </c>
      <c r="G10708" s="367" t="s">
        <v>13045</v>
      </c>
    </row>
    <row r="10709" spans="1:7" ht="22.5">
      <c r="A10709" s="366" t="str">
        <f t="shared" si="167"/>
        <v>SINAPI 87878</v>
      </c>
      <c r="B10709" s="367" t="s">
        <v>8324</v>
      </c>
      <c r="C10709" s="367" t="s">
        <v>34502</v>
      </c>
      <c r="D10709" s="368" t="s">
        <v>34503</v>
      </c>
      <c r="E10709" s="367" t="s">
        <v>8464</v>
      </c>
      <c r="F10709" s="367" t="s">
        <v>12210</v>
      </c>
      <c r="G10709" s="367" t="s">
        <v>12542</v>
      </c>
    </row>
    <row r="10710" spans="1:7" ht="22.5">
      <c r="A10710" s="366" t="str">
        <f t="shared" si="167"/>
        <v>SINAPI 87879</v>
      </c>
      <c r="B10710" s="367" t="s">
        <v>8324</v>
      </c>
      <c r="C10710" s="367" t="s">
        <v>34504</v>
      </c>
      <c r="D10710" s="368" t="s">
        <v>34505</v>
      </c>
      <c r="E10710" s="367" t="s">
        <v>8464</v>
      </c>
      <c r="F10710" s="367" t="s">
        <v>10515</v>
      </c>
      <c r="G10710" s="367" t="s">
        <v>9852</v>
      </c>
    </row>
    <row r="10711" spans="1:7" ht="22.5">
      <c r="A10711" s="366" t="str">
        <f t="shared" si="167"/>
        <v>SINAPI 87881</v>
      </c>
      <c r="B10711" s="367" t="s">
        <v>8324</v>
      </c>
      <c r="C10711" s="367" t="s">
        <v>34506</v>
      </c>
      <c r="D10711" s="368" t="s">
        <v>34507</v>
      </c>
      <c r="E10711" s="367" t="s">
        <v>8464</v>
      </c>
      <c r="F10711" s="367" t="s">
        <v>20424</v>
      </c>
      <c r="G10711" s="367" t="s">
        <v>15962</v>
      </c>
    </row>
    <row r="10712" spans="1:7" ht="22.5">
      <c r="A10712" s="366" t="str">
        <f t="shared" si="167"/>
        <v>SINAPI 87882</v>
      </c>
      <c r="B10712" s="367" t="s">
        <v>8324</v>
      </c>
      <c r="C10712" s="367" t="s">
        <v>34508</v>
      </c>
      <c r="D10712" s="368" t="s">
        <v>34509</v>
      </c>
      <c r="E10712" s="367" t="s">
        <v>8464</v>
      </c>
      <c r="F10712" s="367" t="s">
        <v>27456</v>
      </c>
      <c r="G10712" s="367" t="s">
        <v>28517</v>
      </c>
    </row>
    <row r="10713" spans="1:7" ht="22.5">
      <c r="A10713" s="366" t="str">
        <f t="shared" si="167"/>
        <v>SINAPI 87884</v>
      </c>
      <c r="B10713" s="367" t="s">
        <v>8324</v>
      </c>
      <c r="C10713" s="367" t="s">
        <v>34510</v>
      </c>
      <c r="D10713" s="368" t="s">
        <v>34511</v>
      </c>
      <c r="E10713" s="367" t="s">
        <v>8464</v>
      </c>
      <c r="F10713" s="367" t="s">
        <v>12338</v>
      </c>
      <c r="G10713" s="367" t="s">
        <v>17411</v>
      </c>
    </row>
    <row r="10714" spans="1:7" ht="22.5">
      <c r="A10714" s="366" t="str">
        <f t="shared" si="167"/>
        <v>SINAPI 87885</v>
      </c>
      <c r="B10714" s="367" t="s">
        <v>8324</v>
      </c>
      <c r="C10714" s="367" t="s">
        <v>34512</v>
      </c>
      <c r="D10714" s="368" t="s">
        <v>34513</v>
      </c>
      <c r="E10714" s="367" t="s">
        <v>8464</v>
      </c>
      <c r="F10714" s="367" t="s">
        <v>16191</v>
      </c>
      <c r="G10714" s="367" t="s">
        <v>24890</v>
      </c>
    </row>
    <row r="10715" spans="1:7" ht="22.5">
      <c r="A10715" s="366" t="str">
        <f t="shared" si="167"/>
        <v>SINAPI 87886</v>
      </c>
      <c r="B10715" s="367" t="s">
        <v>8324</v>
      </c>
      <c r="C10715" s="367" t="s">
        <v>34514</v>
      </c>
      <c r="D10715" s="368" t="s">
        <v>34515</v>
      </c>
      <c r="E10715" s="367" t="s">
        <v>8464</v>
      </c>
      <c r="F10715" s="367" t="s">
        <v>9332</v>
      </c>
      <c r="G10715" s="367" t="s">
        <v>11071</v>
      </c>
    </row>
    <row r="10716" spans="1:7" ht="22.5">
      <c r="A10716" s="366" t="str">
        <f t="shared" si="167"/>
        <v>SINAPI 87887</v>
      </c>
      <c r="B10716" s="367" t="s">
        <v>8324</v>
      </c>
      <c r="C10716" s="367" t="s">
        <v>34516</v>
      </c>
      <c r="D10716" s="368" t="s">
        <v>34517</v>
      </c>
      <c r="E10716" s="367" t="s">
        <v>8464</v>
      </c>
      <c r="F10716" s="367" t="s">
        <v>13901</v>
      </c>
      <c r="G10716" s="367" t="s">
        <v>34391</v>
      </c>
    </row>
    <row r="10717" spans="1:7" ht="33.75">
      <c r="A10717" s="366" t="str">
        <f t="shared" si="167"/>
        <v>SINAPI 87888</v>
      </c>
      <c r="B10717" s="367" t="s">
        <v>8324</v>
      </c>
      <c r="C10717" s="367" t="s">
        <v>34518</v>
      </c>
      <c r="D10717" s="368" t="s">
        <v>34519</v>
      </c>
      <c r="E10717" s="367" t="s">
        <v>8464</v>
      </c>
      <c r="F10717" s="367" t="s">
        <v>11235</v>
      </c>
      <c r="G10717" s="367" t="s">
        <v>12853</v>
      </c>
    </row>
    <row r="10718" spans="1:7" ht="33.75">
      <c r="A10718" s="366" t="str">
        <f t="shared" si="167"/>
        <v>SINAPI 87889</v>
      </c>
      <c r="B10718" s="367" t="s">
        <v>8324</v>
      </c>
      <c r="C10718" s="367" t="s">
        <v>34520</v>
      </c>
      <c r="D10718" s="368" t="s">
        <v>34521</v>
      </c>
      <c r="E10718" s="367" t="s">
        <v>8464</v>
      </c>
      <c r="F10718" s="367" t="s">
        <v>12212</v>
      </c>
      <c r="G10718" s="367" t="s">
        <v>12279</v>
      </c>
    </row>
    <row r="10719" spans="1:7" ht="22.5">
      <c r="A10719" s="366" t="str">
        <f t="shared" si="167"/>
        <v>SINAPI 87891</v>
      </c>
      <c r="B10719" s="367" t="s">
        <v>8324</v>
      </c>
      <c r="C10719" s="367" t="s">
        <v>34522</v>
      </c>
      <c r="D10719" s="368" t="s">
        <v>34523</v>
      </c>
      <c r="E10719" s="367" t="s">
        <v>8464</v>
      </c>
      <c r="F10719" s="367" t="s">
        <v>14111</v>
      </c>
      <c r="G10719" s="367" t="s">
        <v>20973</v>
      </c>
    </row>
    <row r="10720" spans="1:7" ht="22.5">
      <c r="A10720" s="366" t="str">
        <f t="shared" si="167"/>
        <v>SINAPI 87892</v>
      </c>
      <c r="B10720" s="367" t="s">
        <v>8324</v>
      </c>
      <c r="C10720" s="367" t="s">
        <v>34524</v>
      </c>
      <c r="D10720" s="368" t="s">
        <v>34525</v>
      </c>
      <c r="E10720" s="367" t="s">
        <v>8464</v>
      </c>
      <c r="F10720" s="367" t="s">
        <v>11158</v>
      </c>
      <c r="G10720" s="367" t="s">
        <v>16053</v>
      </c>
    </row>
    <row r="10721" spans="1:7" ht="22.5">
      <c r="A10721" s="366" t="str">
        <f t="shared" si="167"/>
        <v>SINAPI 87893</v>
      </c>
      <c r="B10721" s="367" t="s">
        <v>8324</v>
      </c>
      <c r="C10721" s="367" t="s">
        <v>34526</v>
      </c>
      <c r="D10721" s="368" t="s">
        <v>34527</v>
      </c>
      <c r="E10721" s="367" t="s">
        <v>8464</v>
      </c>
      <c r="F10721" s="367" t="s">
        <v>10736</v>
      </c>
      <c r="G10721" s="367" t="s">
        <v>13974</v>
      </c>
    </row>
    <row r="10722" spans="1:7" ht="22.5">
      <c r="A10722" s="366" t="str">
        <f t="shared" si="167"/>
        <v>SINAPI 87894</v>
      </c>
      <c r="B10722" s="367" t="s">
        <v>8324</v>
      </c>
      <c r="C10722" s="367" t="s">
        <v>34528</v>
      </c>
      <c r="D10722" s="368" t="s">
        <v>34529</v>
      </c>
      <c r="E10722" s="367" t="s">
        <v>8464</v>
      </c>
      <c r="F10722" s="367" t="s">
        <v>9018</v>
      </c>
      <c r="G10722" s="367" t="s">
        <v>9918</v>
      </c>
    </row>
    <row r="10723" spans="1:7" ht="22.5">
      <c r="A10723" s="366" t="str">
        <f t="shared" si="167"/>
        <v>SINAPI 87896</v>
      </c>
      <c r="B10723" s="367" t="s">
        <v>8324</v>
      </c>
      <c r="C10723" s="367" t="s">
        <v>34530</v>
      </c>
      <c r="D10723" s="368" t="s">
        <v>34531</v>
      </c>
      <c r="E10723" s="367" t="s">
        <v>8464</v>
      </c>
      <c r="F10723" s="367" t="s">
        <v>11552</v>
      </c>
      <c r="G10723" s="367" t="s">
        <v>24759</v>
      </c>
    </row>
    <row r="10724" spans="1:7" ht="22.5">
      <c r="A10724" s="366" t="str">
        <f t="shared" si="167"/>
        <v>SINAPI 87897</v>
      </c>
      <c r="B10724" s="367" t="s">
        <v>8324</v>
      </c>
      <c r="C10724" s="367" t="s">
        <v>34532</v>
      </c>
      <c r="D10724" s="368" t="s">
        <v>34533</v>
      </c>
      <c r="E10724" s="367" t="s">
        <v>8464</v>
      </c>
      <c r="F10724" s="367" t="s">
        <v>20554</v>
      </c>
      <c r="G10724" s="367" t="s">
        <v>12544</v>
      </c>
    </row>
    <row r="10725" spans="1:7" ht="33.75">
      <c r="A10725" s="366" t="str">
        <f t="shared" si="167"/>
        <v>SINAPI 87899</v>
      </c>
      <c r="B10725" s="367" t="s">
        <v>8324</v>
      </c>
      <c r="C10725" s="367" t="s">
        <v>34534</v>
      </c>
      <c r="D10725" s="368" t="s">
        <v>34535</v>
      </c>
      <c r="E10725" s="367" t="s">
        <v>8464</v>
      </c>
      <c r="F10725" s="367" t="s">
        <v>11900</v>
      </c>
      <c r="G10725" s="367" t="s">
        <v>20788</v>
      </c>
    </row>
    <row r="10726" spans="1:7" ht="33.75">
      <c r="A10726" s="366" t="str">
        <f t="shared" si="167"/>
        <v>SINAPI 87900</v>
      </c>
      <c r="B10726" s="367" t="s">
        <v>8324</v>
      </c>
      <c r="C10726" s="367" t="s">
        <v>34536</v>
      </c>
      <c r="D10726" s="368" t="s">
        <v>34537</v>
      </c>
      <c r="E10726" s="367" t="s">
        <v>8464</v>
      </c>
      <c r="F10726" s="367" t="s">
        <v>18196</v>
      </c>
      <c r="G10726" s="367" t="s">
        <v>10602</v>
      </c>
    </row>
    <row r="10727" spans="1:7" ht="22.5">
      <c r="A10727" s="366" t="str">
        <f t="shared" si="167"/>
        <v>SINAPI 87902</v>
      </c>
      <c r="B10727" s="367" t="s">
        <v>8324</v>
      </c>
      <c r="C10727" s="367" t="s">
        <v>34538</v>
      </c>
      <c r="D10727" s="368" t="s">
        <v>34539</v>
      </c>
      <c r="E10727" s="367" t="s">
        <v>8464</v>
      </c>
      <c r="F10727" s="367" t="s">
        <v>13243</v>
      </c>
      <c r="G10727" s="367" t="s">
        <v>14242</v>
      </c>
    </row>
    <row r="10728" spans="1:7" ht="22.5">
      <c r="A10728" s="366" t="str">
        <f t="shared" si="167"/>
        <v>SINAPI 87903</v>
      </c>
      <c r="B10728" s="367" t="s">
        <v>8324</v>
      </c>
      <c r="C10728" s="367" t="s">
        <v>34540</v>
      </c>
      <c r="D10728" s="368" t="s">
        <v>34541</v>
      </c>
      <c r="E10728" s="367" t="s">
        <v>8464</v>
      </c>
      <c r="F10728" s="367" t="s">
        <v>20714</v>
      </c>
      <c r="G10728" s="367" t="s">
        <v>26015</v>
      </c>
    </row>
    <row r="10729" spans="1:7" ht="22.5">
      <c r="A10729" s="366" t="str">
        <f t="shared" si="167"/>
        <v>SINAPI 87904</v>
      </c>
      <c r="B10729" s="367" t="s">
        <v>8324</v>
      </c>
      <c r="C10729" s="367" t="s">
        <v>34542</v>
      </c>
      <c r="D10729" s="368" t="s">
        <v>34543</v>
      </c>
      <c r="E10729" s="367" t="s">
        <v>8464</v>
      </c>
      <c r="F10729" s="367" t="s">
        <v>17506</v>
      </c>
      <c r="G10729" s="367" t="s">
        <v>16270</v>
      </c>
    </row>
    <row r="10730" spans="1:7" ht="22.5">
      <c r="A10730" s="366" t="str">
        <f t="shared" si="167"/>
        <v>SINAPI 87905</v>
      </c>
      <c r="B10730" s="367" t="s">
        <v>8324</v>
      </c>
      <c r="C10730" s="367" t="s">
        <v>34544</v>
      </c>
      <c r="D10730" s="368" t="s">
        <v>34545</v>
      </c>
      <c r="E10730" s="367" t="s">
        <v>8464</v>
      </c>
      <c r="F10730" s="367" t="s">
        <v>17902</v>
      </c>
      <c r="G10730" s="367" t="s">
        <v>11136</v>
      </c>
    </row>
    <row r="10731" spans="1:7" ht="22.5">
      <c r="A10731" s="366" t="str">
        <f t="shared" si="167"/>
        <v>SINAPI 87907</v>
      </c>
      <c r="B10731" s="367" t="s">
        <v>8324</v>
      </c>
      <c r="C10731" s="367" t="s">
        <v>34546</v>
      </c>
      <c r="D10731" s="368" t="s">
        <v>34547</v>
      </c>
      <c r="E10731" s="367" t="s">
        <v>8464</v>
      </c>
      <c r="F10731" s="367" t="s">
        <v>24840</v>
      </c>
      <c r="G10731" s="367" t="s">
        <v>24645</v>
      </c>
    </row>
    <row r="10732" spans="1:7" ht="22.5">
      <c r="A10732" s="366" t="str">
        <f t="shared" si="167"/>
        <v>SINAPI 87908</v>
      </c>
      <c r="B10732" s="367" t="s">
        <v>8324</v>
      </c>
      <c r="C10732" s="367" t="s">
        <v>34548</v>
      </c>
      <c r="D10732" s="368" t="s">
        <v>34549</v>
      </c>
      <c r="E10732" s="367" t="s">
        <v>8464</v>
      </c>
      <c r="F10732" s="367" t="s">
        <v>10556</v>
      </c>
      <c r="G10732" s="367" t="s">
        <v>25491</v>
      </c>
    </row>
    <row r="10733" spans="1:7" ht="22.5">
      <c r="A10733" s="366" t="str">
        <f t="shared" si="167"/>
        <v>SINAPI 87910</v>
      </c>
      <c r="B10733" s="367" t="s">
        <v>8324</v>
      </c>
      <c r="C10733" s="367" t="s">
        <v>34550</v>
      </c>
      <c r="D10733" s="368" t="s">
        <v>34551</v>
      </c>
      <c r="E10733" s="367" t="s">
        <v>8464</v>
      </c>
      <c r="F10733" s="367" t="s">
        <v>29302</v>
      </c>
      <c r="G10733" s="367" t="s">
        <v>12197</v>
      </c>
    </row>
    <row r="10734" spans="1:7" ht="22.5">
      <c r="A10734" s="366" t="str">
        <f t="shared" si="167"/>
        <v>SINAPI 87911</v>
      </c>
      <c r="B10734" s="367" t="s">
        <v>8324</v>
      </c>
      <c r="C10734" s="367" t="s">
        <v>34552</v>
      </c>
      <c r="D10734" s="368" t="s">
        <v>34553</v>
      </c>
      <c r="E10734" s="367" t="s">
        <v>8464</v>
      </c>
      <c r="F10734" s="367" t="s">
        <v>34554</v>
      </c>
      <c r="G10734" s="367" t="s">
        <v>34555</v>
      </c>
    </row>
    <row r="10735" spans="1:7" ht="22.5">
      <c r="A10735" s="366" t="str">
        <f t="shared" si="167"/>
        <v>SINAPI 87411</v>
      </c>
      <c r="B10735" s="367" t="s">
        <v>8324</v>
      </c>
      <c r="C10735" s="367" t="s">
        <v>34556</v>
      </c>
      <c r="D10735" s="368" t="s">
        <v>34557</v>
      </c>
      <c r="E10735" s="367" t="s">
        <v>8464</v>
      </c>
      <c r="F10735" s="367" t="s">
        <v>28233</v>
      </c>
      <c r="G10735" s="367" t="s">
        <v>15553</v>
      </c>
    </row>
    <row r="10736" spans="1:7" ht="22.5">
      <c r="A10736" s="366" t="str">
        <f t="shared" si="167"/>
        <v>SINAPI 87412</v>
      </c>
      <c r="B10736" s="367" t="s">
        <v>8324</v>
      </c>
      <c r="C10736" s="367" t="s">
        <v>34558</v>
      </c>
      <c r="D10736" s="368" t="s">
        <v>34559</v>
      </c>
      <c r="E10736" s="367" t="s">
        <v>8464</v>
      </c>
      <c r="F10736" s="367" t="s">
        <v>11573</v>
      </c>
      <c r="G10736" s="367" t="s">
        <v>13286</v>
      </c>
    </row>
    <row r="10737" spans="1:7" ht="22.5">
      <c r="A10737" s="366" t="str">
        <f t="shared" si="167"/>
        <v>SINAPI 87413</v>
      </c>
      <c r="B10737" s="367" t="s">
        <v>8324</v>
      </c>
      <c r="C10737" s="367" t="s">
        <v>34560</v>
      </c>
      <c r="D10737" s="368" t="s">
        <v>34561</v>
      </c>
      <c r="E10737" s="367" t="s">
        <v>8464</v>
      </c>
      <c r="F10737" s="367" t="s">
        <v>16405</v>
      </c>
      <c r="G10737" s="367" t="s">
        <v>17419</v>
      </c>
    </row>
    <row r="10738" spans="1:7" ht="22.5">
      <c r="A10738" s="366" t="str">
        <f t="shared" si="167"/>
        <v>SINAPI 87414</v>
      </c>
      <c r="B10738" s="367" t="s">
        <v>8324</v>
      </c>
      <c r="C10738" s="367" t="s">
        <v>34562</v>
      </c>
      <c r="D10738" s="368" t="s">
        <v>34563</v>
      </c>
      <c r="E10738" s="367" t="s">
        <v>8464</v>
      </c>
      <c r="F10738" s="367" t="s">
        <v>11296</v>
      </c>
      <c r="G10738" s="367" t="s">
        <v>30706</v>
      </c>
    </row>
    <row r="10739" spans="1:7" ht="22.5">
      <c r="A10739" s="366" t="str">
        <f t="shared" si="167"/>
        <v>SINAPI 87415</v>
      </c>
      <c r="B10739" s="367" t="s">
        <v>8324</v>
      </c>
      <c r="C10739" s="367" t="s">
        <v>34564</v>
      </c>
      <c r="D10739" s="368" t="s">
        <v>34565</v>
      </c>
      <c r="E10739" s="367" t="s">
        <v>8464</v>
      </c>
      <c r="F10739" s="367" t="s">
        <v>28807</v>
      </c>
      <c r="G10739" s="367" t="s">
        <v>21622</v>
      </c>
    </row>
    <row r="10740" spans="1:7" ht="22.5">
      <c r="A10740" s="366" t="str">
        <f t="shared" si="167"/>
        <v>SINAPI 87416</v>
      </c>
      <c r="B10740" s="367" t="s">
        <v>8324</v>
      </c>
      <c r="C10740" s="367" t="s">
        <v>34566</v>
      </c>
      <c r="D10740" s="368" t="s">
        <v>34567</v>
      </c>
      <c r="E10740" s="367" t="s">
        <v>8464</v>
      </c>
      <c r="F10740" s="367" t="s">
        <v>34568</v>
      </c>
      <c r="G10740" s="367" t="s">
        <v>27569</v>
      </c>
    </row>
    <row r="10741" spans="1:7" ht="22.5">
      <c r="A10741" s="366" t="str">
        <f t="shared" si="167"/>
        <v>SINAPI 87417</v>
      </c>
      <c r="B10741" s="367" t="s">
        <v>8324</v>
      </c>
      <c r="C10741" s="367" t="s">
        <v>34569</v>
      </c>
      <c r="D10741" s="368" t="s">
        <v>34570</v>
      </c>
      <c r="E10741" s="367" t="s">
        <v>8464</v>
      </c>
      <c r="F10741" s="367" t="s">
        <v>17920</v>
      </c>
      <c r="G10741" s="367" t="s">
        <v>10457</v>
      </c>
    </row>
    <row r="10742" spans="1:7" ht="22.5">
      <c r="A10742" s="366" t="str">
        <f t="shared" si="167"/>
        <v>SINAPI 87418</v>
      </c>
      <c r="B10742" s="367" t="s">
        <v>8324</v>
      </c>
      <c r="C10742" s="367" t="s">
        <v>34571</v>
      </c>
      <c r="D10742" s="368" t="s">
        <v>34572</v>
      </c>
      <c r="E10742" s="367" t="s">
        <v>8464</v>
      </c>
      <c r="F10742" s="367" t="s">
        <v>10249</v>
      </c>
      <c r="G10742" s="367" t="s">
        <v>25802</v>
      </c>
    </row>
    <row r="10743" spans="1:7" ht="22.5">
      <c r="A10743" s="366" t="str">
        <f t="shared" si="167"/>
        <v>SINAPI 87419</v>
      </c>
      <c r="B10743" s="367" t="s">
        <v>8324</v>
      </c>
      <c r="C10743" s="367" t="s">
        <v>34573</v>
      </c>
      <c r="D10743" s="368" t="s">
        <v>34574</v>
      </c>
      <c r="E10743" s="367" t="s">
        <v>8464</v>
      </c>
      <c r="F10743" s="367" t="s">
        <v>21214</v>
      </c>
      <c r="G10743" s="367" t="s">
        <v>34575</v>
      </c>
    </row>
    <row r="10744" spans="1:7" ht="22.5">
      <c r="A10744" s="366" t="str">
        <f t="shared" si="167"/>
        <v>SINAPI 87420</v>
      </c>
      <c r="B10744" s="367" t="s">
        <v>8324</v>
      </c>
      <c r="C10744" s="367" t="s">
        <v>34576</v>
      </c>
      <c r="D10744" s="368" t="s">
        <v>34577</v>
      </c>
      <c r="E10744" s="367" t="s">
        <v>8464</v>
      </c>
      <c r="F10744" s="367" t="s">
        <v>29908</v>
      </c>
      <c r="G10744" s="367" t="s">
        <v>32812</v>
      </c>
    </row>
    <row r="10745" spans="1:7" ht="22.5">
      <c r="A10745" s="366" t="str">
        <f t="shared" si="167"/>
        <v>SINAPI 87421</v>
      </c>
      <c r="B10745" s="367" t="s">
        <v>8324</v>
      </c>
      <c r="C10745" s="367" t="s">
        <v>34578</v>
      </c>
      <c r="D10745" s="368" t="s">
        <v>34579</v>
      </c>
      <c r="E10745" s="367" t="s">
        <v>8464</v>
      </c>
      <c r="F10745" s="367" t="s">
        <v>33944</v>
      </c>
      <c r="G10745" s="367" t="s">
        <v>8830</v>
      </c>
    </row>
    <row r="10746" spans="1:7" ht="22.5">
      <c r="A10746" s="366" t="str">
        <f t="shared" si="167"/>
        <v>SINAPI 87422</v>
      </c>
      <c r="B10746" s="367" t="s">
        <v>8324</v>
      </c>
      <c r="C10746" s="367" t="s">
        <v>34580</v>
      </c>
      <c r="D10746" s="368" t="s">
        <v>34581</v>
      </c>
      <c r="E10746" s="367" t="s">
        <v>8464</v>
      </c>
      <c r="F10746" s="367" t="s">
        <v>14694</v>
      </c>
      <c r="G10746" s="367" t="s">
        <v>31215</v>
      </c>
    </row>
    <row r="10747" spans="1:7" ht="22.5">
      <c r="A10747" s="366" t="str">
        <f t="shared" si="167"/>
        <v>SINAPI 87423</v>
      </c>
      <c r="B10747" s="367" t="s">
        <v>8324</v>
      </c>
      <c r="C10747" s="367" t="s">
        <v>34582</v>
      </c>
      <c r="D10747" s="368" t="s">
        <v>34583</v>
      </c>
      <c r="E10747" s="367" t="s">
        <v>8464</v>
      </c>
      <c r="F10747" s="367" t="s">
        <v>34584</v>
      </c>
      <c r="G10747" s="367" t="s">
        <v>30784</v>
      </c>
    </row>
    <row r="10748" spans="1:7" ht="22.5">
      <c r="A10748" s="366" t="str">
        <f t="shared" si="167"/>
        <v>SINAPI 87424</v>
      </c>
      <c r="B10748" s="367" t="s">
        <v>8324</v>
      </c>
      <c r="C10748" s="367" t="s">
        <v>34585</v>
      </c>
      <c r="D10748" s="368" t="s">
        <v>34586</v>
      </c>
      <c r="E10748" s="367" t="s">
        <v>8464</v>
      </c>
      <c r="F10748" s="367" t="s">
        <v>34568</v>
      </c>
      <c r="G10748" s="367" t="s">
        <v>27569</v>
      </c>
    </row>
    <row r="10749" spans="1:7" ht="22.5">
      <c r="A10749" s="366" t="str">
        <f t="shared" si="167"/>
        <v>SINAPI 87425</v>
      </c>
      <c r="B10749" s="367" t="s">
        <v>8324</v>
      </c>
      <c r="C10749" s="367" t="s">
        <v>34587</v>
      </c>
      <c r="D10749" s="368" t="s">
        <v>34588</v>
      </c>
      <c r="E10749" s="367" t="s">
        <v>8464</v>
      </c>
      <c r="F10749" s="367" t="s">
        <v>30378</v>
      </c>
      <c r="G10749" s="367" t="s">
        <v>22700</v>
      </c>
    </row>
    <row r="10750" spans="1:7" ht="22.5">
      <c r="A10750" s="366" t="str">
        <f t="shared" si="167"/>
        <v>SINAPI 87426</v>
      </c>
      <c r="B10750" s="367" t="s">
        <v>8324</v>
      </c>
      <c r="C10750" s="367" t="s">
        <v>34589</v>
      </c>
      <c r="D10750" s="368" t="s">
        <v>34590</v>
      </c>
      <c r="E10750" s="367" t="s">
        <v>8464</v>
      </c>
      <c r="F10750" s="367" t="s">
        <v>20942</v>
      </c>
      <c r="G10750" s="367" t="s">
        <v>13591</v>
      </c>
    </row>
    <row r="10751" spans="1:7" ht="22.5">
      <c r="A10751" s="366" t="str">
        <f t="shared" si="167"/>
        <v>SINAPI 87427</v>
      </c>
      <c r="B10751" s="367" t="s">
        <v>8324</v>
      </c>
      <c r="C10751" s="367" t="s">
        <v>34591</v>
      </c>
      <c r="D10751" s="368" t="s">
        <v>34592</v>
      </c>
      <c r="E10751" s="367" t="s">
        <v>8464</v>
      </c>
      <c r="F10751" s="367" t="s">
        <v>14513</v>
      </c>
      <c r="G10751" s="367" t="s">
        <v>24358</v>
      </c>
    </row>
    <row r="10752" spans="1:7" ht="22.5">
      <c r="A10752" s="366" t="str">
        <f t="shared" si="167"/>
        <v>SINAPI 87428</v>
      </c>
      <c r="B10752" s="367" t="s">
        <v>8324</v>
      </c>
      <c r="C10752" s="367" t="s">
        <v>34593</v>
      </c>
      <c r="D10752" s="368" t="s">
        <v>34594</v>
      </c>
      <c r="E10752" s="367" t="s">
        <v>8464</v>
      </c>
      <c r="F10752" s="367" t="s">
        <v>21330</v>
      </c>
      <c r="G10752" s="367" t="s">
        <v>34595</v>
      </c>
    </row>
    <row r="10753" spans="1:7" ht="22.5">
      <c r="A10753" s="366" t="str">
        <f t="shared" si="167"/>
        <v>SINAPI 87429</v>
      </c>
      <c r="B10753" s="367" t="s">
        <v>8324</v>
      </c>
      <c r="C10753" s="367" t="s">
        <v>34596</v>
      </c>
      <c r="D10753" s="368" t="s">
        <v>34597</v>
      </c>
      <c r="E10753" s="367" t="s">
        <v>8464</v>
      </c>
      <c r="F10753" s="367" t="s">
        <v>9989</v>
      </c>
      <c r="G10753" s="367" t="s">
        <v>19019</v>
      </c>
    </row>
    <row r="10754" spans="1:7" ht="22.5">
      <c r="A10754" s="366" t="str">
        <f t="shared" si="167"/>
        <v>SINAPI 87430</v>
      </c>
      <c r="B10754" s="367" t="s">
        <v>8324</v>
      </c>
      <c r="C10754" s="367" t="s">
        <v>34598</v>
      </c>
      <c r="D10754" s="368" t="s">
        <v>34599</v>
      </c>
      <c r="E10754" s="367" t="s">
        <v>8464</v>
      </c>
      <c r="F10754" s="367" t="s">
        <v>34600</v>
      </c>
      <c r="G10754" s="367" t="s">
        <v>34601</v>
      </c>
    </row>
    <row r="10755" spans="1:7" ht="22.5">
      <c r="A10755" s="366" t="str">
        <f t="shared" si="167"/>
        <v>SINAPI 87431</v>
      </c>
      <c r="B10755" s="367" t="s">
        <v>8324</v>
      </c>
      <c r="C10755" s="367" t="s">
        <v>34602</v>
      </c>
      <c r="D10755" s="368" t="s">
        <v>34603</v>
      </c>
      <c r="E10755" s="367" t="s">
        <v>8464</v>
      </c>
      <c r="F10755" s="367" t="s">
        <v>29059</v>
      </c>
      <c r="G10755" s="367" t="s">
        <v>10513</v>
      </c>
    </row>
    <row r="10756" spans="1:7" ht="22.5">
      <c r="A10756" s="366" t="str">
        <f t="shared" si="167"/>
        <v>SINAPI 87432</v>
      </c>
      <c r="B10756" s="367" t="s">
        <v>8324</v>
      </c>
      <c r="C10756" s="367" t="s">
        <v>34604</v>
      </c>
      <c r="D10756" s="368" t="s">
        <v>34605</v>
      </c>
      <c r="E10756" s="367" t="s">
        <v>8464</v>
      </c>
      <c r="F10756" s="367" t="s">
        <v>16681</v>
      </c>
      <c r="G10756" s="367" t="s">
        <v>34606</v>
      </c>
    </row>
    <row r="10757" spans="1:7" ht="22.5">
      <c r="A10757" s="366" t="str">
        <f t="shared" si="167"/>
        <v>SINAPI 87433</v>
      </c>
      <c r="B10757" s="367" t="s">
        <v>8324</v>
      </c>
      <c r="C10757" s="367" t="s">
        <v>34607</v>
      </c>
      <c r="D10757" s="368" t="s">
        <v>34608</v>
      </c>
      <c r="E10757" s="367" t="s">
        <v>8464</v>
      </c>
      <c r="F10757" s="367" t="s">
        <v>34609</v>
      </c>
      <c r="G10757" s="367" t="s">
        <v>27962</v>
      </c>
    </row>
    <row r="10758" spans="1:7" ht="22.5">
      <c r="A10758" s="366" t="str">
        <f t="shared" si="167"/>
        <v>SINAPI 87434</v>
      </c>
      <c r="B10758" s="367" t="s">
        <v>8324</v>
      </c>
      <c r="C10758" s="367" t="s">
        <v>34610</v>
      </c>
      <c r="D10758" s="368" t="s">
        <v>34611</v>
      </c>
      <c r="E10758" s="367" t="s">
        <v>8464</v>
      </c>
      <c r="F10758" s="367" t="s">
        <v>14663</v>
      </c>
      <c r="G10758" s="367" t="s">
        <v>34612</v>
      </c>
    </row>
    <row r="10759" spans="1:7" ht="22.5">
      <c r="A10759" s="366" t="str">
        <f t="shared" ref="A10759:A10822" si="168">CONCATENAR</f>
        <v>SINAPI 87435</v>
      </c>
      <c r="B10759" s="367" t="s">
        <v>8324</v>
      </c>
      <c r="C10759" s="367" t="s">
        <v>34613</v>
      </c>
      <c r="D10759" s="368" t="s">
        <v>34614</v>
      </c>
      <c r="E10759" s="367" t="s">
        <v>8464</v>
      </c>
      <c r="F10759" s="367" t="s">
        <v>12244</v>
      </c>
      <c r="G10759" s="367" t="s">
        <v>10414</v>
      </c>
    </row>
    <row r="10760" spans="1:7" ht="22.5">
      <c r="A10760" s="366" t="str">
        <f t="shared" si="168"/>
        <v>SINAPI 87436</v>
      </c>
      <c r="B10760" s="367" t="s">
        <v>8324</v>
      </c>
      <c r="C10760" s="367" t="s">
        <v>34615</v>
      </c>
      <c r="D10760" s="368" t="s">
        <v>34616</v>
      </c>
      <c r="E10760" s="367" t="s">
        <v>8464</v>
      </c>
      <c r="F10760" s="367" t="s">
        <v>16452</v>
      </c>
      <c r="G10760" s="367" t="s">
        <v>12418</v>
      </c>
    </row>
    <row r="10761" spans="1:7" ht="22.5">
      <c r="A10761" s="366" t="str">
        <f t="shared" si="168"/>
        <v>SINAPI 87437</v>
      </c>
      <c r="B10761" s="367" t="s">
        <v>8324</v>
      </c>
      <c r="C10761" s="367" t="s">
        <v>34617</v>
      </c>
      <c r="D10761" s="368" t="s">
        <v>34618</v>
      </c>
      <c r="E10761" s="367" t="s">
        <v>8464</v>
      </c>
      <c r="F10761" s="367" t="s">
        <v>18403</v>
      </c>
      <c r="G10761" s="367" t="s">
        <v>34619</v>
      </c>
    </row>
    <row r="10762" spans="1:7" ht="22.5">
      <c r="A10762" s="366" t="str">
        <f t="shared" si="168"/>
        <v>SINAPI 87438</v>
      </c>
      <c r="B10762" s="367" t="s">
        <v>8324</v>
      </c>
      <c r="C10762" s="367" t="s">
        <v>34620</v>
      </c>
      <c r="D10762" s="368" t="s">
        <v>34621</v>
      </c>
      <c r="E10762" s="367" t="s">
        <v>8464</v>
      </c>
      <c r="F10762" s="367" t="s">
        <v>34622</v>
      </c>
      <c r="G10762" s="367" t="s">
        <v>34623</v>
      </c>
    </row>
    <row r="10763" spans="1:7" ht="22.5">
      <c r="A10763" s="366" t="str">
        <f t="shared" si="168"/>
        <v>SINAPI 87439</v>
      </c>
      <c r="B10763" s="367" t="s">
        <v>8324</v>
      </c>
      <c r="C10763" s="367" t="s">
        <v>34624</v>
      </c>
      <c r="D10763" s="368" t="s">
        <v>34625</v>
      </c>
      <c r="E10763" s="367" t="s">
        <v>8464</v>
      </c>
      <c r="F10763" s="367" t="s">
        <v>26351</v>
      </c>
      <c r="G10763" s="367" t="s">
        <v>34626</v>
      </c>
    </row>
    <row r="10764" spans="1:7" ht="22.5">
      <c r="A10764" s="366" t="str">
        <f t="shared" si="168"/>
        <v>SINAPI 87440</v>
      </c>
      <c r="B10764" s="367" t="s">
        <v>8324</v>
      </c>
      <c r="C10764" s="367" t="s">
        <v>34627</v>
      </c>
      <c r="D10764" s="368" t="s">
        <v>34628</v>
      </c>
      <c r="E10764" s="367" t="s">
        <v>8464</v>
      </c>
      <c r="F10764" s="367" t="s">
        <v>17123</v>
      </c>
      <c r="G10764" s="367" t="s">
        <v>30452</v>
      </c>
    </row>
    <row r="10765" spans="1:7" ht="33.75">
      <c r="A10765" s="366" t="str">
        <f t="shared" si="168"/>
        <v>SINAPI 87527</v>
      </c>
      <c r="B10765" s="367" t="s">
        <v>8324</v>
      </c>
      <c r="C10765" s="367" t="s">
        <v>34629</v>
      </c>
      <c r="D10765" s="368" t="s">
        <v>34630</v>
      </c>
      <c r="E10765" s="367" t="s">
        <v>8464</v>
      </c>
      <c r="F10765" s="367" t="s">
        <v>34631</v>
      </c>
      <c r="G10765" s="367" t="s">
        <v>34632</v>
      </c>
    </row>
    <row r="10766" spans="1:7" ht="33.75">
      <c r="A10766" s="366" t="str">
        <f t="shared" si="168"/>
        <v>SINAPI 87528</v>
      </c>
      <c r="B10766" s="367" t="s">
        <v>8324</v>
      </c>
      <c r="C10766" s="367" t="s">
        <v>34633</v>
      </c>
      <c r="D10766" s="368" t="s">
        <v>34634</v>
      </c>
      <c r="E10766" s="367" t="s">
        <v>8464</v>
      </c>
      <c r="F10766" s="367" t="s">
        <v>34635</v>
      </c>
      <c r="G10766" s="367" t="s">
        <v>34636</v>
      </c>
    </row>
    <row r="10767" spans="1:7" ht="33.75">
      <c r="A10767" s="366" t="str">
        <f t="shared" si="168"/>
        <v>SINAPI 87529</v>
      </c>
      <c r="B10767" s="367" t="s">
        <v>8324</v>
      </c>
      <c r="C10767" s="367" t="s">
        <v>34637</v>
      </c>
      <c r="D10767" s="368" t="s">
        <v>34638</v>
      </c>
      <c r="E10767" s="367" t="s">
        <v>8464</v>
      </c>
      <c r="F10767" s="367" t="s">
        <v>11676</v>
      </c>
      <c r="G10767" s="367" t="s">
        <v>34639</v>
      </c>
    </row>
    <row r="10768" spans="1:7" ht="22.5">
      <c r="A10768" s="366" t="str">
        <f t="shared" si="168"/>
        <v>SINAPI 87530</v>
      </c>
      <c r="B10768" s="367" t="s">
        <v>8324</v>
      </c>
      <c r="C10768" s="367" t="s">
        <v>34640</v>
      </c>
      <c r="D10768" s="368" t="s">
        <v>34641</v>
      </c>
      <c r="E10768" s="367" t="s">
        <v>8464</v>
      </c>
      <c r="F10768" s="367" t="s">
        <v>31108</v>
      </c>
      <c r="G10768" s="367" t="s">
        <v>11651</v>
      </c>
    </row>
    <row r="10769" spans="1:7" ht="33.75">
      <c r="A10769" s="366" t="str">
        <f t="shared" si="168"/>
        <v>SINAPI 87531</v>
      </c>
      <c r="B10769" s="367" t="s">
        <v>8324</v>
      </c>
      <c r="C10769" s="367" t="s">
        <v>34642</v>
      </c>
      <c r="D10769" s="368" t="s">
        <v>34643</v>
      </c>
      <c r="E10769" s="367" t="s">
        <v>8464</v>
      </c>
      <c r="F10769" s="367" t="s">
        <v>31215</v>
      </c>
      <c r="G10769" s="367" t="s">
        <v>34644</v>
      </c>
    </row>
    <row r="10770" spans="1:7" ht="33.75">
      <c r="A10770" s="366" t="str">
        <f t="shared" si="168"/>
        <v>SINAPI 87532</v>
      </c>
      <c r="B10770" s="367" t="s">
        <v>8324</v>
      </c>
      <c r="C10770" s="367" t="s">
        <v>34645</v>
      </c>
      <c r="D10770" s="368" t="s">
        <v>34646</v>
      </c>
      <c r="E10770" s="367" t="s">
        <v>8464</v>
      </c>
      <c r="F10770" s="367" t="s">
        <v>34647</v>
      </c>
      <c r="G10770" s="367" t="s">
        <v>34648</v>
      </c>
    </row>
    <row r="10771" spans="1:7" ht="33.75">
      <c r="A10771" s="366" t="str">
        <f t="shared" si="168"/>
        <v>SINAPI 87535</v>
      </c>
      <c r="B10771" s="367" t="s">
        <v>8324</v>
      </c>
      <c r="C10771" s="367" t="s">
        <v>34649</v>
      </c>
      <c r="D10771" s="368" t="s">
        <v>34650</v>
      </c>
      <c r="E10771" s="367" t="s">
        <v>8464</v>
      </c>
      <c r="F10771" s="367" t="s">
        <v>13273</v>
      </c>
      <c r="G10771" s="367" t="s">
        <v>30775</v>
      </c>
    </row>
    <row r="10772" spans="1:7" ht="33.75">
      <c r="A10772" s="366" t="str">
        <f t="shared" si="168"/>
        <v>SINAPI 87536</v>
      </c>
      <c r="B10772" s="367" t="s">
        <v>8324</v>
      </c>
      <c r="C10772" s="367" t="s">
        <v>34651</v>
      </c>
      <c r="D10772" s="368" t="s">
        <v>34652</v>
      </c>
      <c r="E10772" s="367" t="s">
        <v>8464</v>
      </c>
      <c r="F10772" s="367" t="s">
        <v>34653</v>
      </c>
      <c r="G10772" s="367" t="s">
        <v>14026</v>
      </c>
    </row>
    <row r="10773" spans="1:7" ht="33.75">
      <c r="A10773" s="366" t="str">
        <f t="shared" si="168"/>
        <v>SINAPI 87537</v>
      </c>
      <c r="B10773" s="367" t="s">
        <v>8324</v>
      </c>
      <c r="C10773" s="367" t="s">
        <v>34654</v>
      </c>
      <c r="D10773" s="368" t="s">
        <v>34655</v>
      </c>
      <c r="E10773" s="367" t="s">
        <v>8464</v>
      </c>
      <c r="F10773" s="367" t="s">
        <v>17992</v>
      </c>
      <c r="G10773" s="367" t="s">
        <v>34656</v>
      </c>
    </row>
    <row r="10774" spans="1:7" ht="33.75">
      <c r="A10774" s="366" t="str">
        <f t="shared" si="168"/>
        <v>SINAPI 87538</v>
      </c>
      <c r="B10774" s="367" t="s">
        <v>8324</v>
      </c>
      <c r="C10774" s="367" t="s">
        <v>34657</v>
      </c>
      <c r="D10774" s="368" t="s">
        <v>34658</v>
      </c>
      <c r="E10774" s="367" t="s">
        <v>8464</v>
      </c>
      <c r="F10774" s="367" t="s">
        <v>16806</v>
      </c>
      <c r="G10774" s="367" t="s">
        <v>15405</v>
      </c>
    </row>
    <row r="10775" spans="1:7" ht="33.75">
      <c r="A10775" s="366" t="str">
        <f t="shared" si="168"/>
        <v>SINAPI 87539</v>
      </c>
      <c r="B10775" s="367" t="s">
        <v>8324</v>
      </c>
      <c r="C10775" s="367" t="s">
        <v>34659</v>
      </c>
      <c r="D10775" s="368" t="s">
        <v>34660</v>
      </c>
      <c r="E10775" s="367" t="s">
        <v>8464</v>
      </c>
      <c r="F10775" s="367" t="s">
        <v>33254</v>
      </c>
      <c r="G10775" s="367" t="s">
        <v>34661</v>
      </c>
    </row>
    <row r="10776" spans="1:7" ht="33.75">
      <c r="A10776" s="366" t="str">
        <f t="shared" si="168"/>
        <v>SINAPI 87541</v>
      </c>
      <c r="B10776" s="367" t="s">
        <v>8324</v>
      </c>
      <c r="C10776" s="367" t="s">
        <v>34662</v>
      </c>
      <c r="D10776" s="368" t="s">
        <v>34663</v>
      </c>
      <c r="E10776" s="367" t="s">
        <v>8464</v>
      </c>
      <c r="F10776" s="367" t="s">
        <v>34664</v>
      </c>
      <c r="G10776" s="367" t="s">
        <v>26491</v>
      </c>
    </row>
    <row r="10777" spans="1:7" ht="33.75">
      <c r="A10777" s="366" t="str">
        <f t="shared" si="168"/>
        <v>SINAPI 87543</v>
      </c>
      <c r="B10777" s="367" t="s">
        <v>8324</v>
      </c>
      <c r="C10777" s="367" t="s">
        <v>34665</v>
      </c>
      <c r="D10777" s="368" t="s">
        <v>34666</v>
      </c>
      <c r="E10777" s="367" t="s">
        <v>8464</v>
      </c>
      <c r="F10777" s="367" t="s">
        <v>29648</v>
      </c>
      <c r="G10777" s="367" t="s">
        <v>8708</v>
      </c>
    </row>
    <row r="10778" spans="1:7" ht="33.75">
      <c r="A10778" s="366" t="str">
        <f t="shared" si="168"/>
        <v>SINAPI 87545</v>
      </c>
      <c r="B10778" s="367" t="s">
        <v>8324</v>
      </c>
      <c r="C10778" s="367" t="s">
        <v>34667</v>
      </c>
      <c r="D10778" s="368" t="s">
        <v>34668</v>
      </c>
      <c r="E10778" s="367" t="s">
        <v>8464</v>
      </c>
      <c r="F10778" s="367" t="s">
        <v>11244</v>
      </c>
      <c r="G10778" s="367" t="s">
        <v>10734</v>
      </c>
    </row>
    <row r="10779" spans="1:7" ht="33.75">
      <c r="A10779" s="366" t="str">
        <f t="shared" si="168"/>
        <v>SINAPI 87546</v>
      </c>
      <c r="B10779" s="367" t="s">
        <v>8324</v>
      </c>
      <c r="C10779" s="367" t="s">
        <v>34669</v>
      </c>
      <c r="D10779" s="368" t="s">
        <v>34670</v>
      </c>
      <c r="E10779" s="367" t="s">
        <v>8464</v>
      </c>
      <c r="F10779" s="367" t="s">
        <v>30774</v>
      </c>
      <c r="G10779" s="367" t="s">
        <v>14650</v>
      </c>
    </row>
    <row r="10780" spans="1:7" ht="33.75">
      <c r="A10780" s="366" t="str">
        <f t="shared" si="168"/>
        <v>SINAPI 87547</v>
      </c>
      <c r="B10780" s="367" t="s">
        <v>8324</v>
      </c>
      <c r="C10780" s="367" t="s">
        <v>34671</v>
      </c>
      <c r="D10780" s="368" t="s">
        <v>34672</v>
      </c>
      <c r="E10780" s="367" t="s">
        <v>8464</v>
      </c>
      <c r="F10780" s="367" t="s">
        <v>15822</v>
      </c>
      <c r="G10780" s="367" t="s">
        <v>14267</v>
      </c>
    </row>
    <row r="10781" spans="1:7" ht="22.5">
      <c r="A10781" s="366" t="str">
        <f t="shared" si="168"/>
        <v>SINAPI 87548</v>
      </c>
      <c r="B10781" s="367" t="s">
        <v>8324</v>
      </c>
      <c r="C10781" s="367" t="s">
        <v>34673</v>
      </c>
      <c r="D10781" s="368" t="s">
        <v>34674</v>
      </c>
      <c r="E10781" s="367" t="s">
        <v>8464</v>
      </c>
      <c r="F10781" s="367" t="s">
        <v>14842</v>
      </c>
      <c r="G10781" s="367" t="s">
        <v>17121</v>
      </c>
    </row>
    <row r="10782" spans="1:7" ht="33.75">
      <c r="A10782" s="366" t="str">
        <f t="shared" si="168"/>
        <v>SINAPI 87549</v>
      </c>
      <c r="B10782" s="367" t="s">
        <v>8324</v>
      </c>
      <c r="C10782" s="367" t="s">
        <v>34675</v>
      </c>
      <c r="D10782" s="368" t="s">
        <v>34676</v>
      </c>
      <c r="E10782" s="367" t="s">
        <v>8464</v>
      </c>
      <c r="F10782" s="367" t="s">
        <v>34677</v>
      </c>
      <c r="G10782" s="367" t="s">
        <v>11903</v>
      </c>
    </row>
    <row r="10783" spans="1:7" ht="33.75">
      <c r="A10783" s="366" t="str">
        <f t="shared" si="168"/>
        <v>SINAPI 87550</v>
      </c>
      <c r="B10783" s="367" t="s">
        <v>8324</v>
      </c>
      <c r="C10783" s="367" t="s">
        <v>34678</v>
      </c>
      <c r="D10783" s="368" t="s">
        <v>34679</v>
      </c>
      <c r="E10783" s="367" t="s">
        <v>8464</v>
      </c>
      <c r="F10783" s="367" t="s">
        <v>11311</v>
      </c>
      <c r="G10783" s="367" t="s">
        <v>9995</v>
      </c>
    </row>
    <row r="10784" spans="1:7" ht="33.75">
      <c r="A10784" s="366" t="str">
        <f t="shared" si="168"/>
        <v>SINAPI 87553</v>
      </c>
      <c r="B10784" s="367" t="s">
        <v>8324</v>
      </c>
      <c r="C10784" s="367" t="s">
        <v>34680</v>
      </c>
      <c r="D10784" s="368" t="s">
        <v>34681</v>
      </c>
      <c r="E10784" s="367" t="s">
        <v>8464</v>
      </c>
      <c r="F10784" s="367" t="s">
        <v>17328</v>
      </c>
      <c r="G10784" s="367" t="s">
        <v>10634</v>
      </c>
    </row>
    <row r="10785" spans="1:7" ht="33.75">
      <c r="A10785" s="366" t="str">
        <f t="shared" si="168"/>
        <v>SINAPI 87554</v>
      </c>
      <c r="B10785" s="367" t="s">
        <v>8324</v>
      </c>
      <c r="C10785" s="367" t="s">
        <v>34682</v>
      </c>
      <c r="D10785" s="368" t="s">
        <v>34683</v>
      </c>
      <c r="E10785" s="367" t="s">
        <v>8464</v>
      </c>
      <c r="F10785" s="367" t="s">
        <v>11217</v>
      </c>
      <c r="G10785" s="367" t="s">
        <v>16536</v>
      </c>
    </row>
    <row r="10786" spans="1:7" ht="33.75">
      <c r="A10786" s="366" t="str">
        <f t="shared" si="168"/>
        <v>SINAPI 87555</v>
      </c>
      <c r="B10786" s="367" t="s">
        <v>8324</v>
      </c>
      <c r="C10786" s="367" t="s">
        <v>34684</v>
      </c>
      <c r="D10786" s="368" t="s">
        <v>34685</v>
      </c>
      <c r="E10786" s="367" t="s">
        <v>8464</v>
      </c>
      <c r="F10786" s="367" t="s">
        <v>28625</v>
      </c>
      <c r="G10786" s="367" t="s">
        <v>15328</v>
      </c>
    </row>
    <row r="10787" spans="1:7" ht="33.75">
      <c r="A10787" s="366" t="str">
        <f t="shared" si="168"/>
        <v>SINAPI 87556</v>
      </c>
      <c r="B10787" s="367" t="s">
        <v>8324</v>
      </c>
      <c r="C10787" s="367" t="s">
        <v>34686</v>
      </c>
      <c r="D10787" s="368" t="s">
        <v>34687</v>
      </c>
      <c r="E10787" s="367" t="s">
        <v>8464</v>
      </c>
      <c r="F10787" s="367" t="s">
        <v>34688</v>
      </c>
      <c r="G10787" s="367" t="s">
        <v>13404</v>
      </c>
    </row>
    <row r="10788" spans="1:7" ht="33.75">
      <c r="A10788" s="366" t="str">
        <f t="shared" si="168"/>
        <v>SINAPI 87557</v>
      </c>
      <c r="B10788" s="367" t="s">
        <v>8324</v>
      </c>
      <c r="C10788" s="367" t="s">
        <v>34689</v>
      </c>
      <c r="D10788" s="368" t="s">
        <v>34690</v>
      </c>
      <c r="E10788" s="367" t="s">
        <v>8464</v>
      </c>
      <c r="F10788" s="367" t="s">
        <v>16975</v>
      </c>
      <c r="G10788" s="367" t="s">
        <v>8772</v>
      </c>
    </row>
    <row r="10789" spans="1:7" ht="33.75">
      <c r="A10789" s="366" t="str">
        <f t="shared" si="168"/>
        <v>SINAPI 87559</v>
      </c>
      <c r="B10789" s="367" t="s">
        <v>8324</v>
      </c>
      <c r="C10789" s="367" t="s">
        <v>34691</v>
      </c>
      <c r="D10789" s="368" t="s">
        <v>34692</v>
      </c>
      <c r="E10789" s="367" t="s">
        <v>8464</v>
      </c>
      <c r="F10789" s="367" t="s">
        <v>11421</v>
      </c>
      <c r="G10789" s="367" t="s">
        <v>34693</v>
      </c>
    </row>
    <row r="10790" spans="1:7" ht="33.75">
      <c r="A10790" s="366" t="str">
        <f t="shared" si="168"/>
        <v>SINAPI 87561</v>
      </c>
      <c r="B10790" s="367" t="s">
        <v>8324</v>
      </c>
      <c r="C10790" s="367" t="s">
        <v>34694</v>
      </c>
      <c r="D10790" s="368" t="s">
        <v>34695</v>
      </c>
      <c r="E10790" s="367" t="s">
        <v>8464</v>
      </c>
      <c r="F10790" s="367" t="s">
        <v>13387</v>
      </c>
      <c r="G10790" s="367" t="s">
        <v>29758</v>
      </c>
    </row>
    <row r="10791" spans="1:7" ht="22.5">
      <c r="A10791" s="366" t="str">
        <f t="shared" si="168"/>
        <v>SINAPI 87775</v>
      </c>
      <c r="B10791" s="367" t="s">
        <v>8324</v>
      </c>
      <c r="C10791" s="367" t="s">
        <v>34696</v>
      </c>
      <c r="D10791" s="368" t="s">
        <v>34697</v>
      </c>
      <c r="E10791" s="367" t="s">
        <v>8464</v>
      </c>
      <c r="F10791" s="367" t="s">
        <v>15672</v>
      </c>
      <c r="G10791" s="367" t="s">
        <v>34698</v>
      </c>
    </row>
    <row r="10792" spans="1:7" ht="22.5">
      <c r="A10792" s="366" t="str">
        <f t="shared" si="168"/>
        <v>SINAPI 87777</v>
      </c>
      <c r="B10792" s="367" t="s">
        <v>8324</v>
      </c>
      <c r="C10792" s="367" t="s">
        <v>34699</v>
      </c>
      <c r="D10792" s="368" t="s">
        <v>34700</v>
      </c>
      <c r="E10792" s="367" t="s">
        <v>8464</v>
      </c>
      <c r="F10792" s="367" t="s">
        <v>22742</v>
      </c>
      <c r="G10792" s="367" t="s">
        <v>34701</v>
      </c>
    </row>
    <row r="10793" spans="1:7" ht="33.75">
      <c r="A10793" s="366" t="str">
        <f t="shared" si="168"/>
        <v>SINAPI 87778</v>
      </c>
      <c r="B10793" s="367" t="s">
        <v>8324</v>
      </c>
      <c r="C10793" s="367" t="s">
        <v>34702</v>
      </c>
      <c r="D10793" s="368" t="s">
        <v>34703</v>
      </c>
      <c r="E10793" s="367" t="s">
        <v>8464</v>
      </c>
      <c r="F10793" s="367" t="s">
        <v>34704</v>
      </c>
      <c r="G10793" s="367" t="s">
        <v>33199</v>
      </c>
    </row>
    <row r="10794" spans="1:7" ht="22.5">
      <c r="A10794" s="366" t="str">
        <f t="shared" si="168"/>
        <v>SINAPI 87779</v>
      </c>
      <c r="B10794" s="367" t="s">
        <v>8324</v>
      </c>
      <c r="C10794" s="367" t="s">
        <v>34705</v>
      </c>
      <c r="D10794" s="368" t="s">
        <v>34706</v>
      </c>
      <c r="E10794" s="367" t="s">
        <v>8464</v>
      </c>
      <c r="F10794" s="367" t="s">
        <v>15164</v>
      </c>
      <c r="G10794" s="367" t="s">
        <v>34707</v>
      </c>
    </row>
    <row r="10795" spans="1:7" ht="22.5">
      <c r="A10795" s="366" t="str">
        <f t="shared" si="168"/>
        <v>SINAPI 87781</v>
      </c>
      <c r="B10795" s="367" t="s">
        <v>8324</v>
      </c>
      <c r="C10795" s="367" t="s">
        <v>34708</v>
      </c>
      <c r="D10795" s="368" t="s">
        <v>34709</v>
      </c>
      <c r="E10795" s="367" t="s">
        <v>8464</v>
      </c>
      <c r="F10795" s="367" t="s">
        <v>16257</v>
      </c>
      <c r="G10795" s="367" t="s">
        <v>19405</v>
      </c>
    </row>
    <row r="10796" spans="1:7" ht="33.75">
      <c r="A10796" s="366" t="str">
        <f t="shared" si="168"/>
        <v>SINAPI 87783</v>
      </c>
      <c r="B10796" s="367" t="s">
        <v>8324</v>
      </c>
      <c r="C10796" s="367" t="s">
        <v>34710</v>
      </c>
      <c r="D10796" s="368" t="s">
        <v>34711</v>
      </c>
      <c r="E10796" s="367" t="s">
        <v>8464</v>
      </c>
      <c r="F10796" s="367" t="s">
        <v>34347</v>
      </c>
      <c r="G10796" s="367" t="s">
        <v>34712</v>
      </c>
    </row>
    <row r="10797" spans="1:7" ht="22.5">
      <c r="A10797" s="366" t="str">
        <f t="shared" si="168"/>
        <v>SINAPI 87784</v>
      </c>
      <c r="B10797" s="367" t="s">
        <v>8324</v>
      </c>
      <c r="C10797" s="367" t="s">
        <v>34713</v>
      </c>
      <c r="D10797" s="368" t="s">
        <v>34714</v>
      </c>
      <c r="E10797" s="367" t="s">
        <v>8464</v>
      </c>
      <c r="F10797" s="367" t="s">
        <v>34715</v>
      </c>
      <c r="G10797" s="367" t="s">
        <v>16995</v>
      </c>
    </row>
    <row r="10798" spans="1:7" ht="22.5">
      <c r="A10798" s="366" t="str">
        <f t="shared" si="168"/>
        <v>SINAPI 87786</v>
      </c>
      <c r="B10798" s="367" t="s">
        <v>8324</v>
      </c>
      <c r="C10798" s="367" t="s">
        <v>34716</v>
      </c>
      <c r="D10798" s="368" t="s">
        <v>34717</v>
      </c>
      <c r="E10798" s="367" t="s">
        <v>8464</v>
      </c>
      <c r="F10798" s="367" t="s">
        <v>10656</v>
      </c>
      <c r="G10798" s="367" t="s">
        <v>34424</v>
      </c>
    </row>
    <row r="10799" spans="1:7" ht="33.75">
      <c r="A10799" s="366" t="str">
        <f t="shared" si="168"/>
        <v>SINAPI 87787</v>
      </c>
      <c r="B10799" s="367" t="s">
        <v>8324</v>
      </c>
      <c r="C10799" s="367" t="s">
        <v>34718</v>
      </c>
      <c r="D10799" s="368" t="s">
        <v>34719</v>
      </c>
      <c r="E10799" s="367" t="s">
        <v>8464</v>
      </c>
      <c r="F10799" s="367" t="s">
        <v>34720</v>
      </c>
      <c r="G10799" s="367" t="s">
        <v>21762</v>
      </c>
    </row>
    <row r="10800" spans="1:7" ht="33.75">
      <c r="A10800" s="366" t="str">
        <f t="shared" si="168"/>
        <v>SINAPI 87788</v>
      </c>
      <c r="B10800" s="367" t="s">
        <v>8324</v>
      </c>
      <c r="C10800" s="367" t="s">
        <v>34721</v>
      </c>
      <c r="D10800" s="368" t="s">
        <v>34722</v>
      </c>
      <c r="E10800" s="367" t="s">
        <v>8464</v>
      </c>
      <c r="F10800" s="367" t="s">
        <v>34723</v>
      </c>
      <c r="G10800" s="367" t="s">
        <v>34724</v>
      </c>
    </row>
    <row r="10801" spans="1:7" ht="22.5">
      <c r="A10801" s="366" t="str">
        <f t="shared" si="168"/>
        <v>SINAPI 87790</v>
      </c>
      <c r="B10801" s="367" t="s">
        <v>8324</v>
      </c>
      <c r="C10801" s="367" t="s">
        <v>34725</v>
      </c>
      <c r="D10801" s="368" t="s">
        <v>34726</v>
      </c>
      <c r="E10801" s="367" t="s">
        <v>8464</v>
      </c>
      <c r="F10801" s="367" t="s">
        <v>30927</v>
      </c>
      <c r="G10801" s="367" t="s">
        <v>12364</v>
      </c>
    </row>
    <row r="10802" spans="1:7" ht="33.75">
      <c r="A10802" s="366" t="str">
        <f t="shared" si="168"/>
        <v>SINAPI 87791</v>
      </c>
      <c r="B10802" s="367" t="s">
        <v>8324</v>
      </c>
      <c r="C10802" s="367" t="s">
        <v>34727</v>
      </c>
      <c r="D10802" s="368" t="s">
        <v>34728</v>
      </c>
      <c r="E10802" s="367" t="s">
        <v>8464</v>
      </c>
      <c r="F10802" s="367" t="s">
        <v>34729</v>
      </c>
      <c r="G10802" s="367" t="s">
        <v>34730</v>
      </c>
    </row>
    <row r="10803" spans="1:7" ht="22.5">
      <c r="A10803" s="366" t="str">
        <f t="shared" si="168"/>
        <v>SINAPI 87792</v>
      </c>
      <c r="B10803" s="367" t="s">
        <v>8324</v>
      </c>
      <c r="C10803" s="367" t="s">
        <v>34731</v>
      </c>
      <c r="D10803" s="368" t="s">
        <v>34732</v>
      </c>
      <c r="E10803" s="367" t="s">
        <v>8464</v>
      </c>
      <c r="F10803" s="367" t="s">
        <v>34733</v>
      </c>
      <c r="G10803" s="367" t="s">
        <v>19827</v>
      </c>
    </row>
    <row r="10804" spans="1:7" ht="22.5">
      <c r="A10804" s="366" t="str">
        <f t="shared" si="168"/>
        <v>SINAPI 87794</v>
      </c>
      <c r="B10804" s="367" t="s">
        <v>8324</v>
      </c>
      <c r="C10804" s="367" t="s">
        <v>34734</v>
      </c>
      <c r="D10804" s="368" t="s">
        <v>34735</v>
      </c>
      <c r="E10804" s="367" t="s">
        <v>8464</v>
      </c>
      <c r="F10804" s="367" t="s">
        <v>34736</v>
      </c>
      <c r="G10804" s="367" t="s">
        <v>34737</v>
      </c>
    </row>
    <row r="10805" spans="1:7" ht="33.75">
      <c r="A10805" s="366" t="str">
        <f t="shared" si="168"/>
        <v>SINAPI 87795</v>
      </c>
      <c r="B10805" s="367" t="s">
        <v>8324</v>
      </c>
      <c r="C10805" s="367" t="s">
        <v>34738</v>
      </c>
      <c r="D10805" s="368" t="s">
        <v>34739</v>
      </c>
      <c r="E10805" s="367" t="s">
        <v>8464</v>
      </c>
      <c r="F10805" s="367" t="s">
        <v>25926</v>
      </c>
      <c r="G10805" s="367" t="s">
        <v>26680</v>
      </c>
    </row>
    <row r="10806" spans="1:7" ht="22.5">
      <c r="A10806" s="366" t="str">
        <f t="shared" si="168"/>
        <v>SINAPI 87797</v>
      </c>
      <c r="B10806" s="367" t="s">
        <v>8324</v>
      </c>
      <c r="C10806" s="367" t="s">
        <v>34740</v>
      </c>
      <c r="D10806" s="368" t="s">
        <v>34741</v>
      </c>
      <c r="E10806" s="367" t="s">
        <v>8464</v>
      </c>
      <c r="F10806" s="367" t="s">
        <v>34742</v>
      </c>
      <c r="G10806" s="367" t="s">
        <v>28449</v>
      </c>
    </row>
    <row r="10807" spans="1:7" ht="22.5">
      <c r="A10807" s="366" t="str">
        <f t="shared" si="168"/>
        <v>SINAPI 87799</v>
      </c>
      <c r="B10807" s="367" t="s">
        <v>8324</v>
      </c>
      <c r="C10807" s="367" t="s">
        <v>34743</v>
      </c>
      <c r="D10807" s="368" t="s">
        <v>34744</v>
      </c>
      <c r="E10807" s="367" t="s">
        <v>8464</v>
      </c>
      <c r="F10807" s="367" t="s">
        <v>34745</v>
      </c>
      <c r="G10807" s="367" t="s">
        <v>34746</v>
      </c>
    </row>
    <row r="10808" spans="1:7" ht="33.75">
      <c r="A10808" s="366" t="str">
        <f t="shared" si="168"/>
        <v>SINAPI 87800</v>
      </c>
      <c r="B10808" s="367" t="s">
        <v>8324</v>
      </c>
      <c r="C10808" s="367" t="s">
        <v>34747</v>
      </c>
      <c r="D10808" s="368" t="s">
        <v>34748</v>
      </c>
      <c r="E10808" s="367" t="s">
        <v>8464</v>
      </c>
      <c r="F10808" s="367" t="s">
        <v>29513</v>
      </c>
      <c r="G10808" s="367" t="s">
        <v>34749</v>
      </c>
    </row>
    <row r="10809" spans="1:7" ht="22.5">
      <c r="A10809" s="366" t="str">
        <f t="shared" si="168"/>
        <v>SINAPI 87801</v>
      </c>
      <c r="B10809" s="367" t="s">
        <v>8324</v>
      </c>
      <c r="C10809" s="367" t="s">
        <v>34750</v>
      </c>
      <c r="D10809" s="368" t="s">
        <v>34751</v>
      </c>
      <c r="E10809" s="367" t="s">
        <v>8464</v>
      </c>
      <c r="F10809" s="367" t="s">
        <v>34752</v>
      </c>
      <c r="G10809" s="367" t="s">
        <v>34753</v>
      </c>
    </row>
    <row r="10810" spans="1:7" ht="22.5">
      <c r="A10810" s="366" t="str">
        <f t="shared" si="168"/>
        <v>SINAPI 87803</v>
      </c>
      <c r="B10810" s="367" t="s">
        <v>8324</v>
      </c>
      <c r="C10810" s="367" t="s">
        <v>34754</v>
      </c>
      <c r="D10810" s="368" t="s">
        <v>34755</v>
      </c>
      <c r="E10810" s="367" t="s">
        <v>8464</v>
      </c>
      <c r="F10810" s="367" t="s">
        <v>13540</v>
      </c>
      <c r="G10810" s="367" t="s">
        <v>34756</v>
      </c>
    </row>
    <row r="10811" spans="1:7" ht="33.75">
      <c r="A10811" s="366" t="str">
        <f t="shared" si="168"/>
        <v>SINAPI 87804</v>
      </c>
      <c r="B10811" s="367" t="s">
        <v>8324</v>
      </c>
      <c r="C10811" s="367" t="s">
        <v>34757</v>
      </c>
      <c r="D10811" s="368" t="s">
        <v>34758</v>
      </c>
      <c r="E10811" s="367" t="s">
        <v>8464</v>
      </c>
      <c r="F10811" s="367" t="s">
        <v>34759</v>
      </c>
      <c r="G10811" s="367" t="s">
        <v>34760</v>
      </c>
    </row>
    <row r="10812" spans="1:7" ht="33.75">
      <c r="A10812" s="366" t="str">
        <f t="shared" si="168"/>
        <v>SINAPI 87805</v>
      </c>
      <c r="B10812" s="367" t="s">
        <v>8324</v>
      </c>
      <c r="C10812" s="367" t="s">
        <v>34761</v>
      </c>
      <c r="D10812" s="368" t="s">
        <v>34762</v>
      </c>
      <c r="E10812" s="367" t="s">
        <v>8464</v>
      </c>
      <c r="F10812" s="367" t="s">
        <v>13604</v>
      </c>
      <c r="G10812" s="367" t="s">
        <v>23393</v>
      </c>
    </row>
    <row r="10813" spans="1:7" ht="22.5">
      <c r="A10813" s="366" t="str">
        <f t="shared" si="168"/>
        <v>SINAPI 87807</v>
      </c>
      <c r="B10813" s="367" t="s">
        <v>8324</v>
      </c>
      <c r="C10813" s="367" t="s">
        <v>34763</v>
      </c>
      <c r="D10813" s="368" t="s">
        <v>34764</v>
      </c>
      <c r="E10813" s="367" t="s">
        <v>8464</v>
      </c>
      <c r="F10813" s="367" t="s">
        <v>22713</v>
      </c>
      <c r="G10813" s="367" t="s">
        <v>34715</v>
      </c>
    </row>
    <row r="10814" spans="1:7" ht="33.75">
      <c r="A10814" s="366" t="str">
        <f t="shared" si="168"/>
        <v>SINAPI 87808</v>
      </c>
      <c r="B10814" s="367" t="s">
        <v>8324</v>
      </c>
      <c r="C10814" s="367" t="s">
        <v>34765</v>
      </c>
      <c r="D10814" s="368" t="s">
        <v>34766</v>
      </c>
      <c r="E10814" s="367" t="s">
        <v>8464</v>
      </c>
      <c r="F10814" s="367" t="s">
        <v>29565</v>
      </c>
      <c r="G10814" s="367" t="s">
        <v>33013</v>
      </c>
    </row>
    <row r="10815" spans="1:7" ht="33.75">
      <c r="A10815" s="366" t="str">
        <f t="shared" si="168"/>
        <v>SINAPI 87809</v>
      </c>
      <c r="B10815" s="367" t="s">
        <v>8324</v>
      </c>
      <c r="C10815" s="367" t="s">
        <v>34767</v>
      </c>
      <c r="D10815" s="368" t="s">
        <v>34768</v>
      </c>
      <c r="E10815" s="367" t="s">
        <v>8464</v>
      </c>
      <c r="F10815" s="367" t="s">
        <v>34769</v>
      </c>
      <c r="G10815" s="367" t="s">
        <v>16422</v>
      </c>
    </row>
    <row r="10816" spans="1:7" ht="33.75">
      <c r="A10816" s="366" t="str">
        <f t="shared" si="168"/>
        <v>SINAPI 87811</v>
      </c>
      <c r="B10816" s="367" t="s">
        <v>8324</v>
      </c>
      <c r="C10816" s="367" t="s">
        <v>34770</v>
      </c>
      <c r="D10816" s="368" t="s">
        <v>34771</v>
      </c>
      <c r="E10816" s="367" t="s">
        <v>8464</v>
      </c>
      <c r="F10816" s="367" t="s">
        <v>34772</v>
      </c>
      <c r="G10816" s="367" t="s">
        <v>34773</v>
      </c>
    </row>
    <row r="10817" spans="1:7" ht="33.75">
      <c r="A10817" s="366" t="str">
        <f t="shared" si="168"/>
        <v>SINAPI 87812</v>
      </c>
      <c r="B10817" s="367" t="s">
        <v>8324</v>
      </c>
      <c r="C10817" s="367" t="s">
        <v>34774</v>
      </c>
      <c r="D10817" s="368" t="s">
        <v>34775</v>
      </c>
      <c r="E10817" s="367" t="s">
        <v>8464</v>
      </c>
      <c r="F10817" s="367" t="s">
        <v>32170</v>
      </c>
      <c r="G10817" s="367" t="s">
        <v>33765</v>
      </c>
    </row>
    <row r="10818" spans="1:7" ht="33.75">
      <c r="A10818" s="366" t="str">
        <f t="shared" si="168"/>
        <v>SINAPI 87813</v>
      </c>
      <c r="B10818" s="367" t="s">
        <v>8324</v>
      </c>
      <c r="C10818" s="367" t="s">
        <v>34776</v>
      </c>
      <c r="D10818" s="368" t="s">
        <v>34777</v>
      </c>
      <c r="E10818" s="367" t="s">
        <v>8464</v>
      </c>
      <c r="F10818" s="367" t="s">
        <v>34778</v>
      </c>
      <c r="G10818" s="367" t="s">
        <v>34779</v>
      </c>
    </row>
    <row r="10819" spans="1:7" ht="33.75">
      <c r="A10819" s="366" t="str">
        <f t="shared" si="168"/>
        <v>SINAPI 87815</v>
      </c>
      <c r="B10819" s="367" t="s">
        <v>8324</v>
      </c>
      <c r="C10819" s="367" t="s">
        <v>34780</v>
      </c>
      <c r="D10819" s="368" t="s">
        <v>34781</v>
      </c>
      <c r="E10819" s="367" t="s">
        <v>8464</v>
      </c>
      <c r="F10819" s="367" t="s">
        <v>34782</v>
      </c>
      <c r="G10819" s="367" t="s">
        <v>26191</v>
      </c>
    </row>
    <row r="10820" spans="1:7" ht="33.75">
      <c r="A10820" s="366" t="str">
        <f t="shared" si="168"/>
        <v>SINAPI 87816</v>
      </c>
      <c r="B10820" s="367" t="s">
        <v>8324</v>
      </c>
      <c r="C10820" s="367" t="s">
        <v>34783</v>
      </c>
      <c r="D10820" s="368" t="s">
        <v>34784</v>
      </c>
      <c r="E10820" s="367" t="s">
        <v>8464</v>
      </c>
      <c r="F10820" s="367" t="s">
        <v>18835</v>
      </c>
      <c r="G10820" s="367" t="s">
        <v>12067</v>
      </c>
    </row>
    <row r="10821" spans="1:7" ht="33.75">
      <c r="A10821" s="366" t="str">
        <f t="shared" si="168"/>
        <v>SINAPI 87817</v>
      </c>
      <c r="B10821" s="367" t="s">
        <v>8324</v>
      </c>
      <c r="C10821" s="367" t="s">
        <v>34785</v>
      </c>
      <c r="D10821" s="368" t="s">
        <v>34786</v>
      </c>
      <c r="E10821" s="367" t="s">
        <v>8464</v>
      </c>
      <c r="F10821" s="367" t="s">
        <v>34787</v>
      </c>
      <c r="G10821" s="367" t="s">
        <v>34788</v>
      </c>
    </row>
    <row r="10822" spans="1:7" ht="33.75">
      <c r="A10822" s="366" t="str">
        <f t="shared" si="168"/>
        <v>SINAPI 87819</v>
      </c>
      <c r="B10822" s="367" t="s">
        <v>8324</v>
      </c>
      <c r="C10822" s="367" t="s">
        <v>34789</v>
      </c>
      <c r="D10822" s="368" t="s">
        <v>34790</v>
      </c>
      <c r="E10822" s="367" t="s">
        <v>8464</v>
      </c>
      <c r="F10822" s="367" t="s">
        <v>23820</v>
      </c>
      <c r="G10822" s="367" t="s">
        <v>34791</v>
      </c>
    </row>
    <row r="10823" spans="1:7" ht="33.75">
      <c r="A10823" s="366" t="str">
        <f t="shared" ref="A10823:A10886" si="169">CONCATENAR</f>
        <v>SINAPI 87820</v>
      </c>
      <c r="B10823" s="367" t="s">
        <v>8324</v>
      </c>
      <c r="C10823" s="367" t="s">
        <v>34792</v>
      </c>
      <c r="D10823" s="368" t="s">
        <v>34793</v>
      </c>
      <c r="E10823" s="367" t="s">
        <v>8464</v>
      </c>
      <c r="F10823" s="367" t="s">
        <v>9066</v>
      </c>
      <c r="G10823" s="367" t="s">
        <v>34794</v>
      </c>
    </row>
    <row r="10824" spans="1:7" ht="33.75">
      <c r="A10824" s="366" t="str">
        <f t="shared" si="169"/>
        <v>SINAPI 87821</v>
      </c>
      <c r="B10824" s="367" t="s">
        <v>8324</v>
      </c>
      <c r="C10824" s="367" t="s">
        <v>34795</v>
      </c>
      <c r="D10824" s="368" t="s">
        <v>34796</v>
      </c>
      <c r="E10824" s="367" t="s">
        <v>8464</v>
      </c>
      <c r="F10824" s="367" t="s">
        <v>34797</v>
      </c>
      <c r="G10824" s="367" t="s">
        <v>34798</v>
      </c>
    </row>
    <row r="10825" spans="1:7" ht="33.75">
      <c r="A10825" s="366" t="str">
        <f t="shared" si="169"/>
        <v>SINAPI 87823</v>
      </c>
      <c r="B10825" s="367" t="s">
        <v>8324</v>
      </c>
      <c r="C10825" s="367" t="s">
        <v>34799</v>
      </c>
      <c r="D10825" s="368" t="s">
        <v>34800</v>
      </c>
      <c r="E10825" s="367" t="s">
        <v>8464</v>
      </c>
      <c r="F10825" s="367" t="s">
        <v>34801</v>
      </c>
      <c r="G10825" s="367" t="s">
        <v>21830</v>
      </c>
    </row>
    <row r="10826" spans="1:7" ht="33.75">
      <c r="A10826" s="366" t="str">
        <f t="shared" si="169"/>
        <v>SINAPI 87824</v>
      </c>
      <c r="B10826" s="367" t="s">
        <v>8324</v>
      </c>
      <c r="C10826" s="367" t="s">
        <v>34802</v>
      </c>
      <c r="D10826" s="368" t="s">
        <v>34803</v>
      </c>
      <c r="E10826" s="367" t="s">
        <v>8464</v>
      </c>
      <c r="F10826" s="367" t="s">
        <v>34804</v>
      </c>
      <c r="G10826" s="367" t="s">
        <v>34805</v>
      </c>
    </row>
    <row r="10827" spans="1:7" ht="33.75">
      <c r="A10827" s="366" t="str">
        <f t="shared" si="169"/>
        <v>SINAPI 87825</v>
      </c>
      <c r="B10827" s="367" t="s">
        <v>8324</v>
      </c>
      <c r="C10827" s="367" t="s">
        <v>34806</v>
      </c>
      <c r="D10827" s="368" t="s">
        <v>34807</v>
      </c>
      <c r="E10827" s="367" t="s">
        <v>8464</v>
      </c>
      <c r="F10827" s="367" t="s">
        <v>25357</v>
      </c>
      <c r="G10827" s="367" t="s">
        <v>30605</v>
      </c>
    </row>
    <row r="10828" spans="1:7" ht="33.75">
      <c r="A10828" s="366" t="str">
        <f t="shared" si="169"/>
        <v>SINAPI 87827</v>
      </c>
      <c r="B10828" s="367" t="s">
        <v>8324</v>
      </c>
      <c r="C10828" s="367" t="s">
        <v>34808</v>
      </c>
      <c r="D10828" s="368" t="s">
        <v>34809</v>
      </c>
      <c r="E10828" s="367" t="s">
        <v>8464</v>
      </c>
      <c r="F10828" s="367" t="s">
        <v>31366</v>
      </c>
      <c r="G10828" s="367" t="s">
        <v>34810</v>
      </c>
    </row>
    <row r="10829" spans="1:7" ht="33.75">
      <c r="A10829" s="366" t="str">
        <f t="shared" si="169"/>
        <v>SINAPI 87828</v>
      </c>
      <c r="B10829" s="367" t="s">
        <v>8324</v>
      </c>
      <c r="C10829" s="367" t="s">
        <v>34811</v>
      </c>
      <c r="D10829" s="368" t="s">
        <v>34812</v>
      </c>
      <c r="E10829" s="367" t="s">
        <v>8464</v>
      </c>
      <c r="F10829" s="367" t="s">
        <v>24376</v>
      </c>
      <c r="G10829" s="367" t="s">
        <v>34813</v>
      </c>
    </row>
    <row r="10830" spans="1:7" ht="33.75">
      <c r="A10830" s="366" t="str">
        <f t="shared" si="169"/>
        <v>SINAPI 87829</v>
      </c>
      <c r="B10830" s="367" t="s">
        <v>8324</v>
      </c>
      <c r="C10830" s="367" t="s">
        <v>34814</v>
      </c>
      <c r="D10830" s="368" t="s">
        <v>34815</v>
      </c>
      <c r="E10830" s="367" t="s">
        <v>8464</v>
      </c>
      <c r="F10830" s="367" t="s">
        <v>34816</v>
      </c>
      <c r="G10830" s="367" t="s">
        <v>34817</v>
      </c>
    </row>
    <row r="10831" spans="1:7" ht="33.75">
      <c r="A10831" s="366" t="str">
        <f t="shared" si="169"/>
        <v>SINAPI 87831</v>
      </c>
      <c r="B10831" s="367" t="s">
        <v>8324</v>
      </c>
      <c r="C10831" s="367" t="s">
        <v>34818</v>
      </c>
      <c r="D10831" s="368" t="s">
        <v>34819</v>
      </c>
      <c r="E10831" s="367" t="s">
        <v>8464</v>
      </c>
      <c r="F10831" s="367" t="s">
        <v>18003</v>
      </c>
      <c r="G10831" s="367" t="s">
        <v>34820</v>
      </c>
    </row>
    <row r="10832" spans="1:7" ht="33.75">
      <c r="A10832" s="366" t="str">
        <f t="shared" si="169"/>
        <v>SINAPI 87832</v>
      </c>
      <c r="B10832" s="367" t="s">
        <v>8324</v>
      </c>
      <c r="C10832" s="367" t="s">
        <v>34821</v>
      </c>
      <c r="D10832" s="368" t="s">
        <v>34822</v>
      </c>
      <c r="E10832" s="367" t="s">
        <v>8464</v>
      </c>
      <c r="F10832" s="367" t="s">
        <v>34823</v>
      </c>
      <c r="G10832" s="367" t="s">
        <v>19162</v>
      </c>
    </row>
    <row r="10833" spans="1:7" ht="22.5">
      <c r="A10833" s="366" t="str">
        <f t="shared" si="169"/>
        <v>SINAPI 87834</v>
      </c>
      <c r="B10833" s="367" t="s">
        <v>8324</v>
      </c>
      <c r="C10833" s="367" t="s">
        <v>34824</v>
      </c>
      <c r="D10833" s="368" t="s">
        <v>34825</v>
      </c>
      <c r="E10833" s="367" t="s">
        <v>8464</v>
      </c>
      <c r="F10833" s="367" t="s">
        <v>34826</v>
      </c>
      <c r="G10833" s="367" t="s">
        <v>34827</v>
      </c>
    </row>
    <row r="10834" spans="1:7" ht="22.5">
      <c r="A10834" s="366" t="str">
        <f t="shared" si="169"/>
        <v>SINAPI 87835</v>
      </c>
      <c r="B10834" s="367" t="s">
        <v>8324</v>
      </c>
      <c r="C10834" s="367" t="s">
        <v>34828</v>
      </c>
      <c r="D10834" s="368" t="s">
        <v>34829</v>
      </c>
      <c r="E10834" s="367" t="s">
        <v>8464</v>
      </c>
      <c r="F10834" s="367" t="s">
        <v>34830</v>
      </c>
      <c r="G10834" s="367" t="s">
        <v>34831</v>
      </c>
    </row>
    <row r="10835" spans="1:7" ht="22.5">
      <c r="A10835" s="366" t="str">
        <f t="shared" si="169"/>
        <v>SINAPI 87836</v>
      </c>
      <c r="B10835" s="367" t="s">
        <v>8324</v>
      </c>
      <c r="C10835" s="367" t="s">
        <v>34832</v>
      </c>
      <c r="D10835" s="368" t="s">
        <v>34833</v>
      </c>
      <c r="E10835" s="367" t="s">
        <v>8464</v>
      </c>
      <c r="F10835" s="367" t="s">
        <v>34834</v>
      </c>
      <c r="G10835" s="367" t="s">
        <v>34835</v>
      </c>
    </row>
    <row r="10836" spans="1:7" ht="22.5">
      <c r="A10836" s="366" t="str">
        <f t="shared" si="169"/>
        <v>SINAPI 87837</v>
      </c>
      <c r="B10836" s="367" t="s">
        <v>8324</v>
      </c>
      <c r="C10836" s="367" t="s">
        <v>34836</v>
      </c>
      <c r="D10836" s="368" t="s">
        <v>34837</v>
      </c>
      <c r="E10836" s="367" t="s">
        <v>8464</v>
      </c>
      <c r="F10836" s="367" t="s">
        <v>24075</v>
      </c>
      <c r="G10836" s="367" t="s">
        <v>13984</v>
      </c>
    </row>
    <row r="10837" spans="1:7" ht="22.5">
      <c r="A10837" s="366" t="str">
        <f t="shared" si="169"/>
        <v>SINAPI 87838</v>
      </c>
      <c r="B10837" s="367" t="s">
        <v>8324</v>
      </c>
      <c r="C10837" s="367" t="s">
        <v>34838</v>
      </c>
      <c r="D10837" s="368" t="s">
        <v>34839</v>
      </c>
      <c r="E10837" s="367" t="s">
        <v>8464</v>
      </c>
      <c r="F10837" s="367" t="s">
        <v>34840</v>
      </c>
      <c r="G10837" s="367" t="s">
        <v>16831</v>
      </c>
    </row>
    <row r="10838" spans="1:7" ht="22.5">
      <c r="A10838" s="366" t="str">
        <f t="shared" si="169"/>
        <v>SINAPI 87839</v>
      </c>
      <c r="B10838" s="367" t="s">
        <v>8324</v>
      </c>
      <c r="C10838" s="367" t="s">
        <v>34841</v>
      </c>
      <c r="D10838" s="368" t="s">
        <v>34842</v>
      </c>
      <c r="E10838" s="367" t="s">
        <v>8464</v>
      </c>
      <c r="F10838" s="367" t="s">
        <v>34843</v>
      </c>
      <c r="G10838" s="367" t="s">
        <v>23398</v>
      </c>
    </row>
    <row r="10839" spans="1:7" ht="22.5">
      <c r="A10839" s="366" t="str">
        <f t="shared" si="169"/>
        <v>SINAPI 87840</v>
      </c>
      <c r="B10839" s="367" t="s">
        <v>8324</v>
      </c>
      <c r="C10839" s="367" t="s">
        <v>34844</v>
      </c>
      <c r="D10839" s="368" t="s">
        <v>34845</v>
      </c>
      <c r="E10839" s="367" t="s">
        <v>8464</v>
      </c>
      <c r="F10839" s="367" t="s">
        <v>24570</v>
      </c>
      <c r="G10839" s="367" t="s">
        <v>31295</v>
      </c>
    </row>
    <row r="10840" spans="1:7" ht="22.5">
      <c r="A10840" s="366" t="str">
        <f t="shared" si="169"/>
        <v>SINAPI 87841</v>
      </c>
      <c r="B10840" s="367" t="s">
        <v>8324</v>
      </c>
      <c r="C10840" s="367" t="s">
        <v>34846</v>
      </c>
      <c r="D10840" s="368" t="s">
        <v>34847</v>
      </c>
      <c r="E10840" s="367" t="s">
        <v>8464</v>
      </c>
      <c r="F10840" s="367" t="s">
        <v>34848</v>
      </c>
      <c r="G10840" s="367" t="s">
        <v>23241</v>
      </c>
    </row>
    <row r="10841" spans="1:7" ht="22.5">
      <c r="A10841" s="366" t="str">
        <f t="shared" si="169"/>
        <v>SINAPI 87842</v>
      </c>
      <c r="B10841" s="367" t="s">
        <v>8324</v>
      </c>
      <c r="C10841" s="367" t="s">
        <v>34849</v>
      </c>
      <c r="D10841" s="368" t="s">
        <v>34850</v>
      </c>
      <c r="E10841" s="367" t="s">
        <v>8464</v>
      </c>
      <c r="F10841" s="367" t="s">
        <v>34851</v>
      </c>
      <c r="G10841" s="367" t="s">
        <v>34852</v>
      </c>
    </row>
    <row r="10842" spans="1:7" ht="22.5">
      <c r="A10842" s="366" t="str">
        <f t="shared" si="169"/>
        <v>SINAPI 87843</v>
      </c>
      <c r="B10842" s="367" t="s">
        <v>8324</v>
      </c>
      <c r="C10842" s="367" t="s">
        <v>34853</v>
      </c>
      <c r="D10842" s="368" t="s">
        <v>34854</v>
      </c>
      <c r="E10842" s="367" t="s">
        <v>8464</v>
      </c>
      <c r="F10842" s="367" t="s">
        <v>34855</v>
      </c>
      <c r="G10842" s="367" t="s">
        <v>13491</v>
      </c>
    </row>
    <row r="10843" spans="1:7" ht="22.5">
      <c r="A10843" s="366" t="str">
        <f t="shared" si="169"/>
        <v>SINAPI 87844</v>
      </c>
      <c r="B10843" s="367" t="s">
        <v>8324</v>
      </c>
      <c r="C10843" s="367" t="s">
        <v>34856</v>
      </c>
      <c r="D10843" s="368" t="s">
        <v>34857</v>
      </c>
      <c r="E10843" s="367" t="s">
        <v>8464</v>
      </c>
      <c r="F10843" s="367" t="s">
        <v>34858</v>
      </c>
      <c r="G10843" s="367" t="s">
        <v>34859</v>
      </c>
    </row>
    <row r="10844" spans="1:7" ht="22.5">
      <c r="A10844" s="366" t="str">
        <f t="shared" si="169"/>
        <v>SINAPI 87845</v>
      </c>
      <c r="B10844" s="367" t="s">
        <v>8324</v>
      </c>
      <c r="C10844" s="367" t="s">
        <v>34860</v>
      </c>
      <c r="D10844" s="368" t="s">
        <v>34861</v>
      </c>
      <c r="E10844" s="367" t="s">
        <v>8464</v>
      </c>
      <c r="F10844" s="367" t="s">
        <v>34862</v>
      </c>
      <c r="G10844" s="367" t="s">
        <v>34863</v>
      </c>
    </row>
    <row r="10845" spans="1:7" ht="22.5">
      <c r="A10845" s="366" t="str">
        <f t="shared" si="169"/>
        <v>SINAPI 87846</v>
      </c>
      <c r="B10845" s="367" t="s">
        <v>8324</v>
      </c>
      <c r="C10845" s="367" t="s">
        <v>34864</v>
      </c>
      <c r="D10845" s="368" t="s">
        <v>34865</v>
      </c>
      <c r="E10845" s="367" t="s">
        <v>8464</v>
      </c>
      <c r="F10845" s="367" t="s">
        <v>34866</v>
      </c>
      <c r="G10845" s="367" t="s">
        <v>34867</v>
      </c>
    </row>
    <row r="10846" spans="1:7" ht="22.5">
      <c r="A10846" s="366" t="str">
        <f t="shared" si="169"/>
        <v>SINAPI 87847</v>
      </c>
      <c r="B10846" s="367" t="s">
        <v>8324</v>
      </c>
      <c r="C10846" s="367" t="s">
        <v>34868</v>
      </c>
      <c r="D10846" s="368" t="s">
        <v>34869</v>
      </c>
      <c r="E10846" s="367" t="s">
        <v>8464</v>
      </c>
      <c r="F10846" s="367" t="s">
        <v>24316</v>
      </c>
      <c r="G10846" s="367" t="s">
        <v>34870</v>
      </c>
    </row>
    <row r="10847" spans="1:7" ht="22.5">
      <c r="A10847" s="366" t="str">
        <f t="shared" si="169"/>
        <v>SINAPI 87848</v>
      </c>
      <c r="B10847" s="367" t="s">
        <v>8324</v>
      </c>
      <c r="C10847" s="367" t="s">
        <v>34871</v>
      </c>
      <c r="D10847" s="368" t="s">
        <v>34872</v>
      </c>
      <c r="E10847" s="367" t="s">
        <v>8464</v>
      </c>
      <c r="F10847" s="367" t="s">
        <v>34873</v>
      </c>
      <c r="G10847" s="367" t="s">
        <v>34874</v>
      </c>
    </row>
    <row r="10848" spans="1:7" ht="22.5">
      <c r="A10848" s="366" t="str">
        <f t="shared" si="169"/>
        <v>SINAPI 87849</v>
      </c>
      <c r="B10848" s="367" t="s">
        <v>8324</v>
      </c>
      <c r="C10848" s="367" t="s">
        <v>34875</v>
      </c>
      <c r="D10848" s="368" t="s">
        <v>34876</v>
      </c>
      <c r="E10848" s="367" t="s">
        <v>8464</v>
      </c>
      <c r="F10848" s="367" t="s">
        <v>18697</v>
      </c>
      <c r="G10848" s="367" t="s">
        <v>34877</v>
      </c>
    </row>
    <row r="10849" spans="1:7" ht="22.5">
      <c r="A10849" s="366" t="str">
        <f t="shared" si="169"/>
        <v>SINAPI 87850</v>
      </c>
      <c r="B10849" s="367" t="s">
        <v>8324</v>
      </c>
      <c r="C10849" s="367" t="s">
        <v>34878</v>
      </c>
      <c r="D10849" s="368" t="s">
        <v>34879</v>
      </c>
      <c r="E10849" s="367" t="s">
        <v>8464</v>
      </c>
      <c r="F10849" s="367" t="s">
        <v>34804</v>
      </c>
      <c r="G10849" s="367" t="s">
        <v>34880</v>
      </c>
    </row>
    <row r="10850" spans="1:7" ht="22.5">
      <c r="A10850" s="366" t="str">
        <f t="shared" si="169"/>
        <v>SINAPI 87851</v>
      </c>
      <c r="B10850" s="367" t="s">
        <v>8324</v>
      </c>
      <c r="C10850" s="367" t="s">
        <v>34881</v>
      </c>
      <c r="D10850" s="368" t="s">
        <v>34882</v>
      </c>
      <c r="E10850" s="367" t="s">
        <v>8464</v>
      </c>
      <c r="F10850" s="367" t="s">
        <v>34883</v>
      </c>
      <c r="G10850" s="367" t="s">
        <v>34884</v>
      </c>
    </row>
    <row r="10851" spans="1:7" ht="22.5">
      <c r="A10851" s="366" t="str">
        <f t="shared" si="169"/>
        <v>SINAPI 87852</v>
      </c>
      <c r="B10851" s="367" t="s">
        <v>8324</v>
      </c>
      <c r="C10851" s="367" t="s">
        <v>34885</v>
      </c>
      <c r="D10851" s="368" t="s">
        <v>34886</v>
      </c>
      <c r="E10851" s="367" t="s">
        <v>8464</v>
      </c>
      <c r="F10851" s="367" t="s">
        <v>34887</v>
      </c>
      <c r="G10851" s="367" t="s">
        <v>34888</v>
      </c>
    </row>
    <row r="10852" spans="1:7" ht="22.5">
      <c r="A10852" s="366" t="str">
        <f t="shared" si="169"/>
        <v>SINAPI 87853</v>
      </c>
      <c r="B10852" s="367" t="s">
        <v>8324</v>
      </c>
      <c r="C10852" s="367" t="s">
        <v>34889</v>
      </c>
      <c r="D10852" s="368" t="s">
        <v>34890</v>
      </c>
      <c r="E10852" s="367" t="s">
        <v>8464</v>
      </c>
      <c r="F10852" s="367" t="s">
        <v>34891</v>
      </c>
      <c r="G10852" s="367" t="s">
        <v>28857</v>
      </c>
    </row>
    <row r="10853" spans="1:7" ht="22.5">
      <c r="A10853" s="366" t="str">
        <f t="shared" si="169"/>
        <v>SINAPI 87854</v>
      </c>
      <c r="B10853" s="367" t="s">
        <v>8324</v>
      </c>
      <c r="C10853" s="367" t="s">
        <v>34892</v>
      </c>
      <c r="D10853" s="368" t="s">
        <v>34893</v>
      </c>
      <c r="E10853" s="367" t="s">
        <v>8464</v>
      </c>
      <c r="F10853" s="367" t="s">
        <v>34894</v>
      </c>
      <c r="G10853" s="367" t="s">
        <v>34895</v>
      </c>
    </row>
    <row r="10854" spans="1:7" ht="22.5">
      <c r="A10854" s="366" t="str">
        <f t="shared" si="169"/>
        <v>SINAPI 87855</v>
      </c>
      <c r="B10854" s="367" t="s">
        <v>8324</v>
      </c>
      <c r="C10854" s="367" t="s">
        <v>34896</v>
      </c>
      <c r="D10854" s="368" t="s">
        <v>34897</v>
      </c>
      <c r="E10854" s="367" t="s">
        <v>8464</v>
      </c>
      <c r="F10854" s="367" t="s">
        <v>34898</v>
      </c>
      <c r="G10854" s="367" t="s">
        <v>34899</v>
      </c>
    </row>
    <row r="10855" spans="1:7" ht="22.5">
      <c r="A10855" s="366" t="str">
        <f t="shared" si="169"/>
        <v>SINAPI 87856</v>
      </c>
      <c r="B10855" s="367" t="s">
        <v>8324</v>
      </c>
      <c r="C10855" s="367" t="s">
        <v>34900</v>
      </c>
      <c r="D10855" s="368" t="s">
        <v>34901</v>
      </c>
      <c r="E10855" s="367" t="s">
        <v>8464</v>
      </c>
      <c r="F10855" s="367" t="s">
        <v>34902</v>
      </c>
      <c r="G10855" s="367" t="s">
        <v>34903</v>
      </c>
    </row>
    <row r="10856" spans="1:7" ht="22.5">
      <c r="A10856" s="366" t="str">
        <f t="shared" si="169"/>
        <v>SINAPI 87857</v>
      </c>
      <c r="B10856" s="367" t="s">
        <v>8324</v>
      </c>
      <c r="C10856" s="367" t="s">
        <v>34904</v>
      </c>
      <c r="D10856" s="368" t="s">
        <v>34905</v>
      </c>
      <c r="E10856" s="367" t="s">
        <v>8464</v>
      </c>
      <c r="F10856" s="367" t="s">
        <v>34906</v>
      </c>
      <c r="G10856" s="367" t="s">
        <v>34907</v>
      </c>
    </row>
    <row r="10857" spans="1:7" ht="22.5">
      <c r="A10857" s="366" t="str">
        <f t="shared" si="169"/>
        <v>SINAPI 87858</v>
      </c>
      <c r="B10857" s="367" t="s">
        <v>8324</v>
      </c>
      <c r="C10857" s="367" t="s">
        <v>34908</v>
      </c>
      <c r="D10857" s="368" t="s">
        <v>34909</v>
      </c>
      <c r="E10857" s="367" t="s">
        <v>8464</v>
      </c>
      <c r="F10857" s="367" t="s">
        <v>19480</v>
      </c>
      <c r="G10857" s="367" t="s">
        <v>34910</v>
      </c>
    </row>
    <row r="10858" spans="1:7" ht="22.5">
      <c r="A10858" s="366" t="str">
        <f t="shared" si="169"/>
        <v>SINAPI 87859</v>
      </c>
      <c r="B10858" s="367" t="s">
        <v>8324</v>
      </c>
      <c r="C10858" s="367" t="s">
        <v>34911</v>
      </c>
      <c r="D10858" s="368" t="s">
        <v>34912</v>
      </c>
      <c r="E10858" s="367" t="s">
        <v>8464</v>
      </c>
      <c r="F10858" s="367" t="s">
        <v>12702</v>
      </c>
      <c r="G10858" s="367" t="s">
        <v>34913</v>
      </c>
    </row>
    <row r="10859" spans="1:7" ht="33.75">
      <c r="A10859" s="366" t="str">
        <f t="shared" si="169"/>
        <v>SINAPI 89048</v>
      </c>
      <c r="B10859" s="367" t="s">
        <v>8324</v>
      </c>
      <c r="C10859" s="367" t="s">
        <v>34914</v>
      </c>
      <c r="D10859" s="368" t="s">
        <v>34915</v>
      </c>
      <c r="E10859" s="367" t="s">
        <v>8464</v>
      </c>
      <c r="F10859" s="367" t="s">
        <v>17979</v>
      </c>
      <c r="G10859" s="367" t="s">
        <v>34916</v>
      </c>
    </row>
    <row r="10860" spans="1:7" ht="22.5">
      <c r="A10860" s="366" t="str">
        <f t="shared" si="169"/>
        <v>SINAPI 89049</v>
      </c>
      <c r="B10860" s="367" t="s">
        <v>8324</v>
      </c>
      <c r="C10860" s="367" t="s">
        <v>34917</v>
      </c>
      <c r="D10860" s="368" t="s">
        <v>34918</v>
      </c>
      <c r="E10860" s="367" t="s">
        <v>8464</v>
      </c>
      <c r="F10860" s="367" t="s">
        <v>15933</v>
      </c>
      <c r="G10860" s="367" t="s">
        <v>12242</v>
      </c>
    </row>
    <row r="10861" spans="1:7" ht="33.75">
      <c r="A10861" s="366" t="str">
        <f t="shared" si="169"/>
        <v>SINAPI 89173</v>
      </c>
      <c r="B10861" s="367" t="s">
        <v>8324</v>
      </c>
      <c r="C10861" s="367" t="s">
        <v>34919</v>
      </c>
      <c r="D10861" s="368" t="s">
        <v>34920</v>
      </c>
      <c r="E10861" s="367" t="s">
        <v>8464</v>
      </c>
      <c r="F10861" s="367" t="s">
        <v>34921</v>
      </c>
      <c r="G10861" s="367" t="s">
        <v>10414</v>
      </c>
    </row>
    <row r="10862" spans="1:7" ht="22.5">
      <c r="A10862" s="366" t="str">
        <f t="shared" si="169"/>
        <v>SINAPI 90406</v>
      </c>
      <c r="B10862" s="367" t="s">
        <v>8324</v>
      </c>
      <c r="C10862" s="367" t="s">
        <v>34922</v>
      </c>
      <c r="D10862" s="368" t="s">
        <v>34923</v>
      </c>
      <c r="E10862" s="367" t="s">
        <v>8464</v>
      </c>
      <c r="F10862" s="367" t="s">
        <v>21313</v>
      </c>
      <c r="G10862" s="367" t="s">
        <v>19603</v>
      </c>
    </row>
    <row r="10863" spans="1:7" ht="22.5">
      <c r="A10863" s="366" t="str">
        <f t="shared" si="169"/>
        <v>SINAPI 90407</v>
      </c>
      <c r="B10863" s="367" t="s">
        <v>8324</v>
      </c>
      <c r="C10863" s="367" t="s">
        <v>34924</v>
      </c>
      <c r="D10863" s="368" t="s">
        <v>34925</v>
      </c>
      <c r="E10863" s="367" t="s">
        <v>8464</v>
      </c>
      <c r="F10863" s="367" t="s">
        <v>34926</v>
      </c>
      <c r="G10863" s="367" t="s">
        <v>34927</v>
      </c>
    </row>
    <row r="10864" spans="1:7" ht="22.5">
      <c r="A10864" s="366" t="str">
        <f t="shared" si="169"/>
        <v>SINAPI 90408</v>
      </c>
      <c r="B10864" s="367" t="s">
        <v>8324</v>
      </c>
      <c r="C10864" s="367" t="s">
        <v>34928</v>
      </c>
      <c r="D10864" s="368" t="s">
        <v>34929</v>
      </c>
      <c r="E10864" s="367" t="s">
        <v>8464</v>
      </c>
      <c r="F10864" s="367" t="s">
        <v>18797</v>
      </c>
      <c r="G10864" s="367" t="s">
        <v>29642</v>
      </c>
    </row>
    <row r="10865" spans="1:7" ht="22.5">
      <c r="A10865" s="366" t="str">
        <f t="shared" si="169"/>
        <v>SINAPI 90409</v>
      </c>
      <c r="B10865" s="367" t="s">
        <v>8324</v>
      </c>
      <c r="C10865" s="367" t="s">
        <v>34930</v>
      </c>
      <c r="D10865" s="368" t="s">
        <v>34931</v>
      </c>
      <c r="E10865" s="367" t="s">
        <v>8464</v>
      </c>
      <c r="F10865" s="367" t="s">
        <v>20928</v>
      </c>
      <c r="G10865" s="367" t="s">
        <v>34932</v>
      </c>
    </row>
    <row r="10866" spans="1:7" ht="22.5">
      <c r="A10866" s="366" t="str">
        <f t="shared" si="169"/>
        <v>SINAPI 87242</v>
      </c>
      <c r="B10866" s="367" t="s">
        <v>8324</v>
      </c>
      <c r="C10866" s="367" t="s">
        <v>34933</v>
      </c>
      <c r="D10866" s="368" t="s">
        <v>34934</v>
      </c>
      <c r="E10866" s="367" t="s">
        <v>8464</v>
      </c>
      <c r="F10866" s="367" t="s">
        <v>34935</v>
      </c>
      <c r="G10866" s="367" t="s">
        <v>34936</v>
      </c>
    </row>
    <row r="10867" spans="1:7" ht="22.5">
      <c r="A10867" s="366" t="str">
        <f t="shared" si="169"/>
        <v>SINAPI 87243</v>
      </c>
      <c r="B10867" s="367" t="s">
        <v>8324</v>
      </c>
      <c r="C10867" s="367" t="s">
        <v>34937</v>
      </c>
      <c r="D10867" s="368" t="s">
        <v>34938</v>
      </c>
      <c r="E10867" s="367" t="s">
        <v>8464</v>
      </c>
      <c r="F10867" s="367" t="s">
        <v>34939</v>
      </c>
      <c r="G10867" s="367" t="s">
        <v>34940</v>
      </c>
    </row>
    <row r="10868" spans="1:7" ht="22.5">
      <c r="A10868" s="366" t="str">
        <f t="shared" si="169"/>
        <v>SINAPI 87244</v>
      </c>
      <c r="B10868" s="367" t="s">
        <v>8324</v>
      </c>
      <c r="C10868" s="367" t="s">
        <v>34941</v>
      </c>
      <c r="D10868" s="368" t="s">
        <v>34942</v>
      </c>
      <c r="E10868" s="367" t="s">
        <v>8464</v>
      </c>
      <c r="F10868" s="367" t="s">
        <v>34943</v>
      </c>
      <c r="G10868" s="367" t="s">
        <v>34944</v>
      </c>
    </row>
    <row r="10869" spans="1:7" ht="22.5">
      <c r="A10869" s="366" t="str">
        <f t="shared" si="169"/>
        <v>SINAPI 87245</v>
      </c>
      <c r="B10869" s="367" t="s">
        <v>8324</v>
      </c>
      <c r="C10869" s="367" t="s">
        <v>34945</v>
      </c>
      <c r="D10869" s="368" t="s">
        <v>34946</v>
      </c>
      <c r="E10869" s="367" t="s">
        <v>8464</v>
      </c>
      <c r="F10869" s="367" t="s">
        <v>34947</v>
      </c>
      <c r="G10869" s="367" t="s">
        <v>34948</v>
      </c>
    </row>
    <row r="10870" spans="1:7" ht="22.5">
      <c r="A10870" s="366" t="str">
        <f t="shared" si="169"/>
        <v>SINAPI 87264</v>
      </c>
      <c r="B10870" s="367" t="s">
        <v>8324</v>
      </c>
      <c r="C10870" s="367" t="s">
        <v>34949</v>
      </c>
      <c r="D10870" s="368" t="s">
        <v>34950</v>
      </c>
      <c r="E10870" s="367" t="s">
        <v>8464</v>
      </c>
      <c r="F10870" s="367" t="s">
        <v>28468</v>
      </c>
      <c r="G10870" s="367" t="s">
        <v>34951</v>
      </c>
    </row>
    <row r="10871" spans="1:7" ht="22.5">
      <c r="A10871" s="366" t="str">
        <f t="shared" si="169"/>
        <v>SINAPI 87265</v>
      </c>
      <c r="B10871" s="367" t="s">
        <v>8324</v>
      </c>
      <c r="C10871" s="367" t="s">
        <v>34952</v>
      </c>
      <c r="D10871" s="368" t="s">
        <v>34953</v>
      </c>
      <c r="E10871" s="367" t="s">
        <v>8464</v>
      </c>
      <c r="F10871" s="367" t="s">
        <v>34954</v>
      </c>
      <c r="G10871" s="367" t="s">
        <v>34955</v>
      </c>
    </row>
    <row r="10872" spans="1:7" ht="22.5">
      <c r="A10872" s="366" t="str">
        <f t="shared" si="169"/>
        <v>SINAPI 87266</v>
      </c>
      <c r="B10872" s="367" t="s">
        <v>8324</v>
      </c>
      <c r="C10872" s="367" t="s">
        <v>34956</v>
      </c>
      <c r="D10872" s="368" t="s">
        <v>34957</v>
      </c>
      <c r="E10872" s="367" t="s">
        <v>8464</v>
      </c>
      <c r="F10872" s="367" t="s">
        <v>34958</v>
      </c>
      <c r="G10872" s="367" t="s">
        <v>34959</v>
      </c>
    </row>
    <row r="10873" spans="1:7" ht="22.5">
      <c r="A10873" s="366" t="str">
        <f t="shared" si="169"/>
        <v>SINAPI 87267</v>
      </c>
      <c r="B10873" s="367" t="s">
        <v>8324</v>
      </c>
      <c r="C10873" s="367" t="s">
        <v>34960</v>
      </c>
      <c r="D10873" s="368" t="s">
        <v>34961</v>
      </c>
      <c r="E10873" s="367" t="s">
        <v>8464</v>
      </c>
      <c r="F10873" s="367" t="s">
        <v>26574</v>
      </c>
      <c r="G10873" s="367" t="s">
        <v>34962</v>
      </c>
    </row>
    <row r="10874" spans="1:7" ht="22.5">
      <c r="A10874" s="366" t="str">
        <f t="shared" si="169"/>
        <v>SINAPI 87268</v>
      </c>
      <c r="B10874" s="367" t="s">
        <v>8324</v>
      </c>
      <c r="C10874" s="367" t="s">
        <v>34963</v>
      </c>
      <c r="D10874" s="368" t="s">
        <v>34964</v>
      </c>
      <c r="E10874" s="367" t="s">
        <v>8464</v>
      </c>
      <c r="F10874" s="367" t="s">
        <v>17996</v>
      </c>
      <c r="G10874" s="367" t="s">
        <v>34965</v>
      </c>
    </row>
    <row r="10875" spans="1:7" ht="22.5">
      <c r="A10875" s="366" t="str">
        <f t="shared" si="169"/>
        <v>SINAPI 87269</v>
      </c>
      <c r="B10875" s="367" t="s">
        <v>8324</v>
      </c>
      <c r="C10875" s="367" t="s">
        <v>34966</v>
      </c>
      <c r="D10875" s="368" t="s">
        <v>34967</v>
      </c>
      <c r="E10875" s="367" t="s">
        <v>8464</v>
      </c>
      <c r="F10875" s="367" t="s">
        <v>15326</v>
      </c>
      <c r="G10875" s="367" t="s">
        <v>24459</v>
      </c>
    </row>
    <row r="10876" spans="1:7" ht="22.5">
      <c r="A10876" s="366" t="str">
        <f t="shared" si="169"/>
        <v>SINAPI 87270</v>
      </c>
      <c r="B10876" s="367" t="s">
        <v>8324</v>
      </c>
      <c r="C10876" s="367" t="s">
        <v>34968</v>
      </c>
      <c r="D10876" s="368" t="s">
        <v>34969</v>
      </c>
      <c r="E10876" s="367" t="s">
        <v>8464</v>
      </c>
      <c r="F10876" s="367" t="s">
        <v>30526</v>
      </c>
      <c r="G10876" s="367" t="s">
        <v>34970</v>
      </c>
    </row>
    <row r="10877" spans="1:7" ht="22.5">
      <c r="A10877" s="366" t="str">
        <f t="shared" si="169"/>
        <v>SINAPI 87271</v>
      </c>
      <c r="B10877" s="367" t="s">
        <v>8324</v>
      </c>
      <c r="C10877" s="367" t="s">
        <v>34971</v>
      </c>
      <c r="D10877" s="368" t="s">
        <v>34972</v>
      </c>
      <c r="E10877" s="367" t="s">
        <v>8464</v>
      </c>
      <c r="F10877" s="367" t="s">
        <v>34157</v>
      </c>
      <c r="G10877" s="367" t="s">
        <v>34973</v>
      </c>
    </row>
    <row r="10878" spans="1:7" ht="22.5">
      <c r="A10878" s="366" t="str">
        <f t="shared" si="169"/>
        <v>SINAPI 87272</v>
      </c>
      <c r="B10878" s="367" t="s">
        <v>8324</v>
      </c>
      <c r="C10878" s="367" t="s">
        <v>34974</v>
      </c>
      <c r="D10878" s="368" t="s">
        <v>34975</v>
      </c>
      <c r="E10878" s="367" t="s">
        <v>8464</v>
      </c>
      <c r="F10878" s="367" t="s">
        <v>34976</v>
      </c>
      <c r="G10878" s="367" t="s">
        <v>32029</v>
      </c>
    </row>
    <row r="10879" spans="1:7" ht="22.5">
      <c r="A10879" s="366" t="str">
        <f t="shared" si="169"/>
        <v>SINAPI 87273</v>
      </c>
      <c r="B10879" s="367" t="s">
        <v>8324</v>
      </c>
      <c r="C10879" s="367" t="s">
        <v>34977</v>
      </c>
      <c r="D10879" s="368" t="s">
        <v>34978</v>
      </c>
      <c r="E10879" s="367" t="s">
        <v>8464</v>
      </c>
      <c r="F10879" s="367" t="s">
        <v>9753</v>
      </c>
      <c r="G10879" s="367" t="s">
        <v>34979</v>
      </c>
    </row>
    <row r="10880" spans="1:7" ht="22.5">
      <c r="A10880" s="366" t="str">
        <f t="shared" si="169"/>
        <v>SINAPI 87274</v>
      </c>
      <c r="B10880" s="367" t="s">
        <v>8324</v>
      </c>
      <c r="C10880" s="367" t="s">
        <v>34980</v>
      </c>
      <c r="D10880" s="368" t="s">
        <v>34981</v>
      </c>
      <c r="E10880" s="367" t="s">
        <v>8464</v>
      </c>
      <c r="F10880" s="367" t="s">
        <v>34982</v>
      </c>
      <c r="G10880" s="367" t="s">
        <v>34983</v>
      </c>
    </row>
    <row r="10881" spans="1:7" ht="22.5">
      <c r="A10881" s="366" t="str">
        <f t="shared" si="169"/>
        <v>SINAPI 87275</v>
      </c>
      <c r="B10881" s="367" t="s">
        <v>8324</v>
      </c>
      <c r="C10881" s="367" t="s">
        <v>34984</v>
      </c>
      <c r="D10881" s="368" t="s">
        <v>34985</v>
      </c>
      <c r="E10881" s="367" t="s">
        <v>8464</v>
      </c>
      <c r="F10881" s="367" t="s">
        <v>34986</v>
      </c>
      <c r="G10881" s="367" t="s">
        <v>33687</v>
      </c>
    </row>
    <row r="10882" spans="1:7" ht="22.5">
      <c r="A10882" s="366" t="str">
        <f t="shared" si="169"/>
        <v>SINAPI 88786</v>
      </c>
      <c r="B10882" s="367" t="s">
        <v>8324</v>
      </c>
      <c r="C10882" s="367" t="s">
        <v>34987</v>
      </c>
      <c r="D10882" s="368" t="s">
        <v>34988</v>
      </c>
      <c r="E10882" s="367" t="s">
        <v>8464</v>
      </c>
      <c r="F10882" s="367" t="s">
        <v>34989</v>
      </c>
      <c r="G10882" s="367" t="s">
        <v>15304</v>
      </c>
    </row>
    <row r="10883" spans="1:7" ht="22.5">
      <c r="A10883" s="366" t="str">
        <f t="shared" si="169"/>
        <v>SINAPI 88787</v>
      </c>
      <c r="B10883" s="367" t="s">
        <v>8324</v>
      </c>
      <c r="C10883" s="367" t="s">
        <v>34990</v>
      </c>
      <c r="D10883" s="368" t="s">
        <v>34991</v>
      </c>
      <c r="E10883" s="367" t="s">
        <v>8464</v>
      </c>
      <c r="F10883" s="367" t="s">
        <v>34992</v>
      </c>
      <c r="G10883" s="367" t="s">
        <v>34993</v>
      </c>
    </row>
    <row r="10884" spans="1:7" ht="22.5">
      <c r="A10884" s="366" t="str">
        <f t="shared" si="169"/>
        <v>SINAPI 88788</v>
      </c>
      <c r="B10884" s="367" t="s">
        <v>8324</v>
      </c>
      <c r="C10884" s="367" t="s">
        <v>34994</v>
      </c>
      <c r="D10884" s="368" t="s">
        <v>34995</v>
      </c>
      <c r="E10884" s="367" t="s">
        <v>8464</v>
      </c>
      <c r="F10884" s="367" t="s">
        <v>34996</v>
      </c>
      <c r="G10884" s="367" t="s">
        <v>34997</v>
      </c>
    </row>
    <row r="10885" spans="1:7" ht="22.5">
      <c r="A10885" s="366" t="str">
        <f t="shared" si="169"/>
        <v>SINAPI 88789</v>
      </c>
      <c r="B10885" s="367" t="s">
        <v>8324</v>
      </c>
      <c r="C10885" s="367" t="s">
        <v>34998</v>
      </c>
      <c r="D10885" s="368" t="s">
        <v>34999</v>
      </c>
      <c r="E10885" s="367" t="s">
        <v>8464</v>
      </c>
      <c r="F10885" s="367" t="s">
        <v>35000</v>
      </c>
      <c r="G10885" s="367" t="s">
        <v>35001</v>
      </c>
    </row>
    <row r="10886" spans="1:7" ht="33.75">
      <c r="A10886" s="366" t="str">
        <f t="shared" si="169"/>
        <v>SINAPI 89045</v>
      </c>
      <c r="B10886" s="367" t="s">
        <v>8324</v>
      </c>
      <c r="C10886" s="367" t="s">
        <v>35002</v>
      </c>
      <c r="D10886" s="368" t="s">
        <v>35003</v>
      </c>
      <c r="E10886" s="367" t="s">
        <v>8464</v>
      </c>
      <c r="F10886" s="367" t="s">
        <v>35004</v>
      </c>
      <c r="G10886" s="367" t="s">
        <v>33675</v>
      </c>
    </row>
    <row r="10887" spans="1:7" ht="33.75">
      <c r="A10887" s="366" t="str">
        <f t="shared" ref="A10887:A10950" si="170">CONCATENAR</f>
        <v>SINAPI 89170</v>
      </c>
      <c r="B10887" s="367" t="s">
        <v>8324</v>
      </c>
      <c r="C10887" s="367" t="s">
        <v>35005</v>
      </c>
      <c r="D10887" s="368" t="s">
        <v>35006</v>
      </c>
      <c r="E10887" s="367" t="s">
        <v>8464</v>
      </c>
      <c r="F10887" s="367" t="s">
        <v>28099</v>
      </c>
      <c r="G10887" s="367" t="s">
        <v>26563</v>
      </c>
    </row>
    <row r="10888" spans="1:7" ht="33.75">
      <c r="A10888" s="366" t="str">
        <f t="shared" si="170"/>
        <v>SINAPI 93392</v>
      </c>
      <c r="B10888" s="367" t="s">
        <v>8324</v>
      </c>
      <c r="C10888" s="367" t="s">
        <v>35007</v>
      </c>
      <c r="D10888" s="368" t="s">
        <v>35008</v>
      </c>
      <c r="E10888" s="367" t="s">
        <v>8464</v>
      </c>
      <c r="F10888" s="367" t="s">
        <v>34664</v>
      </c>
      <c r="G10888" s="367" t="s">
        <v>15064</v>
      </c>
    </row>
    <row r="10889" spans="1:7" ht="33.75">
      <c r="A10889" s="366" t="str">
        <f t="shared" si="170"/>
        <v>SINAPI 93393</v>
      </c>
      <c r="B10889" s="367" t="s">
        <v>8324</v>
      </c>
      <c r="C10889" s="367" t="s">
        <v>35009</v>
      </c>
      <c r="D10889" s="368" t="s">
        <v>35010</v>
      </c>
      <c r="E10889" s="367" t="s">
        <v>8464</v>
      </c>
      <c r="F10889" s="367" t="s">
        <v>19321</v>
      </c>
      <c r="G10889" s="367" t="s">
        <v>15155</v>
      </c>
    </row>
    <row r="10890" spans="1:7" ht="33.75">
      <c r="A10890" s="366" t="str">
        <f t="shared" si="170"/>
        <v>SINAPI 93394</v>
      </c>
      <c r="B10890" s="367" t="s">
        <v>8324</v>
      </c>
      <c r="C10890" s="367" t="s">
        <v>35011</v>
      </c>
      <c r="D10890" s="368" t="s">
        <v>35012</v>
      </c>
      <c r="E10890" s="367" t="s">
        <v>8464</v>
      </c>
      <c r="F10890" s="367" t="s">
        <v>35013</v>
      </c>
      <c r="G10890" s="367" t="s">
        <v>18017</v>
      </c>
    </row>
    <row r="10891" spans="1:7" ht="33.75">
      <c r="A10891" s="366" t="str">
        <f t="shared" si="170"/>
        <v>SINAPI 93395</v>
      </c>
      <c r="B10891" s="367" t="s">
        <v>8324</v>
      </c>
      <c r="C10891" s="367" t="s">
        <v>35014</v>
      </c>
      <c r="D10891" s="368" t="s">
        <v>35015</v>
      </c>
      <c r="E10891" s="367" t="s">
        <v>8464</v>
      </c>
      <c r="F10891" s="367" t="s">
        <v>35016</v>
      </c>
      <c r="G10891" s="367" t="s">
        <v>35017</v>
      </c>
    </row>
    <row r="10892" spans="1:7" ht="33.75">
      <c r="A10892" s="366" t="str">
        <f t="shared" si="170"/>
        <v>SINAPI 99194</v>
      </c>
      <c r="B10892" s="367" t="s">
        <v>8324</v>
      </c>
      <c r="C10892" s="367" t="s">
        <v>35018</v>
      </c>
      <c r="D10892" s="368" t="s">
        <v>35019</v>
      </c>
      <c r="E10892" s="367" t="s">
        <v>8464</v>
      </c>
      <c r="F10892" s="367" t="s">
        <v>24109</v>
      </c>
      <c r="G10892" s="367" t="s">
        <v>27153</v>
      </c>
    </row>
    <row r="10893" spans="1:7" ht="33.75">
      <c r="A10893" s="366" t="str">
        <f t="shared" si="170"/>
        <v>SINAPI 99195</v>
      </c>
      <c r="B10893" s="367" t="s">
        <v>8324</v>
      </c>
      <c r="C10893" s="367" t="s">
        <v>35020</v>
      </c>
      <c r="D10893" s="368" t="s">
        <v>35021</v>
      </c>
      <c r="E10893" s="367" t="s">
        <v>8464</v>
      </c>
      <c r="F10893" s="367" t="s">
        <v>22844</v>
      </c>
      <c r="G10893" s="367" t="s">
        <v>35022</v>
      </c>
    </row>
    <row r="10894" spans="1:7" ht="33.75">
      <c r="A10894" s="366" t="str">
        <f t="shared" si="170"/>
        <v>SINAPI 99196</v>
      </c>
      <c r="B10894" s="367" t="s">
        <v>8324</v>
      </c>
      <c r="C10894" s="367" t="s">
        <v>35023</v>
      </c>
      <c r="D10894" s="368" t="s">
        <v>35024</v>
      </c>
      <c r="E10894" s="367" t="s">
        <v>8464</v>
      </c>
      <c r="F10894" s="367" t="s">
        <v>35025</v>
      </c>
      <c r="G10894" s="367" t="s">
        <v>35026</v>
      </c>
    </row>
    <row r="10895" spans="1:7" ht="33.75">
      <c r="A10895" s="366" t="str">
        <f t="shared" si="170"/>
        <v>SINAPI 99198</v>
      </c>
      <c r="B10895" s="367" t="s">
        <v>8324</v>
      </c>
      <c r="C10895" s="367" t="s">
        <v>35027</v>
      </c>
      <c r="D10895" s="368" t="s">
        <v>35028</v>
      </c>
      <c r="E10895" s="367" t="s">
        <v>8464</v>
      </c>
      <c r="F10895" s="367" t="s">
        <v>35029</v>
      </c>
      <c r="G10895" s="367" t="s">
        <v>8938</v>
      </c>
    </row>
    <row r="10896" spans="1:7" ht="22.5">
      <c r="A10896" s="366" t="str">
        <f t="shared" si="170"/>
        <v>SINAPI 84088</v>
      </c>
      <c r="B10896" s="367" t="s">
        <v>8324</v>
      </c>
      <c r="C10896" s="367" t="s">
        <v>35030</v>
      </c>
      <c r="D10896" s="368" t="s">
        <v>35031</v>
      </c>
      <c r="E10896" s="367" t="s">
        <v>8523</v>
      </c>
      <c r="F10896" s="367" t="s">
        <v>21855</v>
      </c>
      <c r="G10896" s="367" t="s">
        <v>35032</v>
      </c>
    </row>
    <row r="10897" spans="1:7" ht="22.5">
      <c r="A10897" s="366" t="str">
        <f t="shared" si="170"/>
        <v>SINAPI 84089</v>
      </c>
      <c r="B10897" s="367" t="s">
        <v>8324</v>
      </c>
      <c r="C10897" s="367" t="s">
        <v>35033</v>
      </c>
      <c r="D10897" s="368" t="s">
        <v>35034</v>
      </c>
      <c r="E10897" s="367" t="s">
        <v>8523</v>
      </c>
      <c r="F10897" s="367" t="s">
        <v>35035</v>
      </c>
      <c r="G10897" s="367" t="s">
        <v>35036</v>
      </c>
    </row>
    <row r="10898" spans="1:7">
      <c r="A10898" s="366" t="str">
        <f t="shared" si="170"/>
        <v>SINAPI 40675</v>
      </c>
      <c r="B10898" s="367" t="s">
        <v>8324</v>
      </c>
      <c r="C10898" s="367" t="s">
        <v>35037</v>
      </c>
      <c r="D10898" s="368" t="s">
        <v>35038</v>
      </c>
      <c r="E10898" s="367" t="s">
        <v>8523</v>
      </c>
      <c r="F10898" s="367" t="s">
        <v>8700</v>
      </c>
      <c r="G10898" s="367" t="s">
        <v>24723</v>
      </c>
    </row>
    <row r="10899" spans="1:7">
      <c r="A10899" s="366" t="str">
        <f t="shared" si="170"/>
        <v>SINAPI 96112</v>
      </c>
      <c r="B10899" s="367" t="s">
        <v>8324</v>
      </c>
      <c r="C10899" s="367" t="s">
        <v>35039</v>
      </c>
      <c r="D10899" s="368" t="s">
        <v>35040</v>
      </c>
      <c r="E10899" s="367" t="s">
        <v>8464</v>
      </c>
      <c r="F10899" s="367" t="s">
        <v>35041</v>
      </c>
      <c r="G10899" s="367" t="s">
        <v>29624</v>
      </c>
    </row>
    <row r="10900" spans="1:7">
      <c r="A10900" s="366" t="str">
        <f t="shared" si="170"/>
        <v>SINAPI 96117</v>
      </c>
      <c r="B10900" s="367" t="s">
        <v>8324</v>
      </c>
      <c r="C10900" s="367" t="s">
        <v>35042</v>
      </c>
      <c r="D10900" s="368" t="s">
        <v>35043</v>
      </c>
      <c r="E10900" s="367" t="s">
        <v>8464</v>
      </c>
      <c r="F10900" s="367" t="s">
        <v>35044</v>
      </c>
      <c r="G10900" s="367" t="s">
        <v>35045</v>
      </c>
    </row>
    <row r="10901" spans="1:7">
      <c r="A10901" s="366" t="str">
        <f t="shared" si="170"/>
        <v>SINAPI 96122</v>
      </c>
      <c r="B10901" s="367" t="s">
        <v>8324</v>
      </c>
      <c r="C10901" s="367" t="s">
        <v>35046</v>
      </c>
      <c r="D10901" s="368" t="s">
        <v>35047</v>
      </c>
      <c r="E10901" s="367" t="s">
        <v>8523</v>
      </c>
      <c r="F10901" s="367" t="s">
        <v>13404</v>
      </c>
      <c r="G10901" s="367" t="s">
        <v>35048</v>
      </c>
    </row>
    <row r="10902" spans="1:7">
      <c r="A10902" s="366" t="str">
        <f t="shared" si="170"/>
        <v>SINAPI 96109</v>
      </c>
      <c r="B10902" s="367" t="s">
        <v>8324</v>
      </c>
      <c r="C10902" s="367" t="s">
        <v>35049</v>
      </c>
      <c r="D10902" s="368" t="s">
        <v>35050</v>
      </c>
      <c r="E10902" s="367" t="s">
        <v>8464</v>
      </c>
      <c r="F10902" s="367" t="s">
        <v>35051</v>
      </c>
      <c r="G10902" s="367" t="s">
        <v>16285</v>
      </c>
    </row>
    <row r="10903" spans="1:7">
      <c r="A10903" s="366" t="str">
        <f t="shared" si="170"/>
        <v>SINAPI 96110</v>
      </c>
      <c r="B10903" s="367" t="s">
        <v>8324</v>
      </c>
      <c r="C10903" s="367" t="s">
        <v>35052</v>
      </c>
      <c r="D10903" s="368" t="s">
        <v>35053</v>
      </c>
      <c r="E10903" s="367" t="s">
        <v>8464</v>
      </c>
      <c r="F10903" s="367" t="s">
        <v>35054</v>
      </c>
      <c r="G10903" s="367" t="s">
        <v>35055</v>
      </c>
    </row>
    <row r="10904" spans="1:7">
      <c r="A10904" s="366" t="str">
        <f t="shared" si="170"/>
        <v>SINAPI 96113</v>
      </c>
      <c r="B10904" s="367" t="s">
        <v>8324</v>
      </c>
      <c r="C10904" s="367" t="s">
        <v>35056</v>
      </c>
      <c r="D10904" s="368" t="s">
        <v>35057</v>
      </c>
      <c r="E10904" s="367" t="s">
        <v>8464</v>
      </c>
      <c r="F10904" s="367" t="s">
        <v>30049</v>
      </c>
      <c r="G10904" s="367" t="s">
        <v>28634</v>
      </c>
    </row>
    <row r="10905" spans="1:7">
      <c r="A10905" s="366" t="str">
        <f t="shared" si="170"/>
        <v>SINAPI 96114</v>
      </c>
      <c r="B10905" s="367" t="s">
        <v>8324</v>
      </c>
      <c r="C10905" s="367" t="s">
        <v>35058</v>
      </c>
      <c r="D10905" s="368" t="s">
        <v>35059</v>
      </c>
      <c r="E10905" s="367" t="s">
        <v>8464</v>
      </c>
      <c r="F10905" s="367" t="s">
        <v>17608</v>
      </c>
      <c r="G10905" s="367" t="s">
        <v>31628</v>
      </c>
    </row>
    <row r="10906" spans="1:7">
      <c r="A10906" s="366" t="str">
        <f t="shared" si="170"/>
        <v>SINAPI 96120</v>
      </c>
      <c r="B10906" s="367" t="s">
        <v>8324</v>
      </c>
      <c r="C10906" s="367" t="s">
        <v>35060</v>
      </c>
      <c r="D10906" s="368" t="s">
        <v>35061</v>
      </c>
      <c r="E10906" s="367" t="s">
        <v>8523</v>
      </c>
      <c r="F10906" s="367" t="s">
        <v>9504</v>
      </c>
      <c r="G10906" s="367" t="s">
        <v>13708</v>
      </c>
    </row>
    <row r="10907" spans="1:7">
      <c r="A10907" s="366" t="str">
        <f t="shared" si="170"/>
        <v>SINAPI 96123</v>
      </c>
      <c r="B10907" s="367" t="s">
        <v>8324</v>
      </c>
      <c r="C10907" s="367" t="s">
        <v>35062</v>
      </c>
      <c r="D10907" s="368" t="s">
        <v>35063</v>
      </c>
      <c r="E10907" s="367" t="s">
        <v>8523</v>
      </c>
      <c r="F10907" s="367" t="s">
        <v>15883</v>
      </c>
      <c r="G10907" s="367" t="s">
        <v>27446</v>
      </c>
    </row>
    <row r="10908" spans="1:7">
      <c r="A10908" s="366" t="str">
        <f t="shared" si="170"/>
        <v>SINAPI 99054</v>
      </c>
      <c r="B10908" s="367" t="s">
        <v>8324</v>
      </c>
      <c r="C10908" s="367" t="s">
        <v>35064</v>
      </c>
      <c r="D10908" s="368" t="s">
        <v>35065</v>
      </c>
      <c r="E10908" s="367" t="s">
        <v>8464</v>
      </c>
      <c r="F10908" s="367" t="s">
        <v>31148</v>
      </c>
      <c r="G10908" s="367" t="s">
        <v>35066</v>
      </c>
    </row>
    <row r="10909" spans="1:7">
      <c r="A10909" s="366" t="str">
        <f t="shared" si="170"/>
        <v>SINAPI 73807/1</v>
      </c>
      <c r="B10909" s="367" t="s">
        <v>8324</v>
      </c>
      <c r="C10909" s="367" t="s">
        <v>35067</v>
      </c>
      <c r="D10909" s="368" t="s">
        <v>35068</v>
      </c>
      <c r="E10909" s="367" t="s">
        <v>8523</v>
      </c>
      <c r="F10909" s="367" t="s">
        <v>35069</v>
      </c>
      <c r="G10909" s="367" t="s">
        <v>29197</v>
      </c>
    </row>
    <row r="10910" spans="1:7" ht="22.5">
      <c r="A10910" s="366" t="str">
        <f t="shared" si="170"/>
        <v>SINAPI 96111</v>
      </c>
      <c r="B10910" s="367" t="s">
        <v>8324</v>
      </c>
      <c r="C10910" s="367" t="s">
        <v>35070</v>
      </c>
      <c r="D10910" s="368" t="s">
        <v>35071</v>
      </c>
      <c r="E10910" s="367" t="s">
        <v>8464</v>
      </c>
      <c r="F10910" s="367" t="s">
        <v>24332</v>
      </c>
      <c r="G10910" s="367" t="s">
        <v>35072</v>
      </c>
    </row>
    <row r="10911" spans="1:7" ht="22.5">
      <c r="A10911" s="366" t="str">
        <f t="shared" si="170"/>
        <v>SINAPI 96116</v>
      </c>
      <c r="B10911" s="367" t="s">
        <v>8324</v>
      </c>
      <c r="C10911" s="367" t="s">
        <v>35073</v>
      </c>
      <c r="D10911" s="368" t="s">
        <v>35074</v>
      </c>
      <c r="E10911" s="367" t="s">
        <v>8464</v>
      </c>
      <c r="F10911" s="367" t="s">
        <v>35075</v>
      </c>
      <c r="G10911" s="367" t="s">
        <v>33254</v>
      </c>
    </row>
    <row r="10912" spans="1:7">
      <c r="A10912" s="366" t="str">
        <f t="shared" si="170"/>
        <v>SINAPI 96121</v>
      </c>
      <c r="B10912" s="367" t="s">
        <v>8324</v>
      </c>
      <c r="C10912" s="367" t="s">
        <v>35076</v>
      </c>
      <c r="D10912" s="368" t="s">
        <v>35077</v>
      </c>
      <c r="E10912" s="367" t="s">
        <v>8523</v>
      </c>
      <c r="F10912" s="367" t="s">
        <v>16747</v>
      </c>
      <c r="G10912" s="367" t="s">
        <v>15470</v>
      </c>
    </row>
    <row r="10913" spans="1:7">
      <c r="A10913" s="366" t="str">
        <f t="shared" si="170"/>
        <v>SINAPI 96485</v>
      </c>
      <c r="B10913" s="367" t="s">
        <v>8324</v>
      </c>
      <c r="C10913" s="367" t="s">
        <v>35078</v>
      </c>
      <c r="D10913" s="368" t="s">
        <v>35079</v>
      </c>
      <c r="E10913" s="367" t="s">
        <v>8464</v>
      </c>
      <c r="F10913" s="367" t="s">
        <v>18016</v>
      </c>
      <c r="G10913" s="367" t="s">
        <v>20200</v>
      </c>
    </row>
    <row r="10914" spans="1:7">
      <c r="A10914" s="366" t="str">
        <f t="shared" si="170"/>
        <v>SINAPI 96486</v>
      </c>
      <c r="B10914" s="367" t="s">
        <v>8324</v>
      </c>
      <c r="C10914" s="367" t="s">
        <v>35080</v>
      </c>
      <c r="D10914" s="368" t="s">
        <v>35081</v>
      </c>
      <c r="E10914" s="367" t="s">
        <v>8464</v>
      </c>
      <c r="F10914" s="367" t="s">
        <v>12017</v>
      </c>
      <c r="G10914" s="367" t="s">
        <v>24459</v>
      </c>
    </row>
    <row r="10915" spans="1:7" ht="22.5">
      <c r="A10915" s="366" t="str">
        <f t="shared" si="170"/>
        <v>SINAPI 91514</v>
      </c>
      <c r="B10915" s="367" t="s">
        <v>8324</v>
      </c>
      <c r="C10915" s="367" t="s">
        <v>35082</v>
      </c>
      <c r="D10915" s="368" t="s">
        <v>35083</v>
      </c>
      <c r="E10915" s="367" t="s">
        <v>8464</v>
      </c>
      <c r="F10915" s="367" t="s">
        <v>9924</v>
      </c>
      <c r="G10915" s="367" t="s">
        <v>24845</v>
      </c>
    </row>
    <row r="10916" spans="1:7" ht="22.5">
      <c r="A10916" s="366" t="str">
        <f t="shared" si="170"/>
        <v>SINAPI 91515</v>
      </c>
      <c r="B10916" s="367" t="s">
        <v>8324</v>
      </c>
      <c r="C10916" s="367" t="s">
        <v>35084</v>
      </c>
      <c r="D10916" s="368" t="s">
        <v>35085</v>
      </c>
      <c r="E10916" s="367" t="s">
        <v>8464</v>
      </c>
      <c r="F10916" s="367" t="s">
        <v>11299</v>
      </c>
      <c r="G10916" s="367" t="s">
        <v>26319</v>
      </c>
    </row>
    <row r="10917" spans="1:7" ht="22.5">
      <c r="A10917" s="366" t="str">
        <f t="shared" si="170"/>
        <v>SINAPI 91516</v>
      </c>
      <c r="B10917" s="367" t="s">
        <v>8324</v>
      </c>
      <c r="C10917" s="367" t="s">
        <v>35086</v>
      </c>
      <c r="D10917" s="368" t="s">
        <v>35087</v>
      </c>
      <c r="E10917" s="367" t="s">
        <v>8464</v>
      </c>
      <c r="F10917" s="367" t="s">
        <v>14809</v>
      </c>
      <c r="G10917" s="367" t="s">
        <v>18610</v>
      </c>
    </row>
    <row r="10918" spans="1:7" ht="22.5">
      <c r="A10918" s="366" t="str">
        <f t="shared" si="170"/>
        <v>SINAPI 91517</v>
      </c>
      <c r="B10918" s="367" t="s">
        <v>8324</v>
      </c>
      <c r="C10918" s="367" t="s">
        <v>35088</v>
      </c>
      <c r="D10918" s="368" t="s">
        <v>35089</v>
      </c>
      <c r="E10918" s="367" t="s">
        <v>8464</v>
      </c>
      <c r="F10918" s="367" t="s">
        <v>10197</v>
      </c>
      <c r="G10918" s="367" t="s">
        <v>32575</v>
      </c>
    </row>
    <row r="10919" spans="1:7" ht="22.5">
      <c r="A10919" s="366" t="str">
        <f t="shared" si="170"/>
        <v>SINAPI 91519</v>
      </c>
      <c r="B10919" s="367" t="s">
        <v>8324</v>
      </c>
      <c r="C10919" s="367" t="s">
        <v>35090</v>
      </c>
      <c r="D10919" s="368" t="s">
        <v>35091</v>
      </c>
      <c r="E10919" s="367" t="s">
        <v>8464</v>
      </c>
      <c r="F10919" s="367" t="s">
        <v>9387</v>
      </c>
      <c r="G10919" s="367" t="s">
        <v>25448</v>
      </c>
    </row>
    <row r="10920" spans="1:7" ht="22.5">
      <c r="A10920" s="366" t="str">
        <f t="shared" si="170"/>
        <v>SINAPI 91520</v>
      </c>
      <c r="B10920" s="367" t="s">
        <v>8324</v>
      </c>
      <c r="C10920" s="367" t="s">
        <v>35092</v>
      </c>
      <c r="D10920" s="368" t="s">
        <v>35093</v>
      </c>
      <c r="E10920" s="367" t="s">
        <v>8464</v>
      </c>
      <c r="F10920" s="367" t="s">
        <v>14164</v>
      </c>
      <c r="G10920" s="367" t="s">
        <v>15245</v>
      </c>
    </row>
    <row r="10921" spans="1:7">
      <c r="A10921" s="366" t="str">
        <f t="shared" si="170"/>
        <v>SINAPI 91522</v>
      </c>
      <c r="B10921" s="367" t="s">
        <v>8324</v>
      </c>
      <c r="C10921" s="367" t="s">
        <v>35094</v>
      </c>
      <c r="D10921" s="368" t="s">
        <v>35095</v>
      </c>
      <c r="E10921" s="367" t="s">
        <v>8464</v>
      </c>
      <c r="F10921" s="367" t="s">
        <v>8647</v>
      </c>
      <c r="G10921" s="367" t="s">
        <v>15715</v>
      </c>
    </row>
    <row r="10922" spans="1:7" ht="22.5">
      <c r="A10922" s="366" t="str">
        <f t="shared" si="170"/>
        <v>SINAPI 91525</v>
      </c>
      <c r="B10922" s="367" t="s">
        <v>8324</v>
      </c>
      <c r="C10922" s="367" t="s">
        <v>35096</v>
      </c>
      <c r="D10922" s="368" t="s">
        <v>35097</v>
      </c>
      <c r="E10922" s="367" t="s">
        <v>8464</v>
      </c>
      <c r="F10922" s="367" t="s">
        <v>11798</v>
      </c>
      <c r="G10922" s="367" t="s">
        <v>12212</v>
      </c>
    </row>
    <row r="10923" spans="1:7" ht="33.75">
      <c r="A10923" s="366" t="str">
        <f t="shared" si="170"/>
        <v>SINAPI 87280</v>
      </c>
      <c r="B10923" s="367" t="s">
        <v>8324</v>
      </c>
      <c r="C10923" s="367" t="s">
        <v>35098</v>
      </c>
      <c r="D10923" s="368" t="s">
        <v>35099</v>
      </c>
      <c r="E10923" s="367" t="s">
        <v>8879</v>
      </c>
      <c r="F10923" s="367" t="s">
        <v>35100</v>
      </c>
      <c r="G10923" s="367" t="s">
        <v>35101</v>
      </c>
    </row>
    <row r="10924" spans="1:7" ht="33.75">
      <c r="A10924" s="366" t="str">
        <f t="shared" si="170"/>
        <v>SINAPI 87281</v>
      </c>
      <c r="B10924" s="367" t="s">
        <v>8324</v>
      </c>
      <c r="C10924" s="367" t="s">
        <v>35102</v>
      </c>
      <c r="D10924" s="368" t="s">
        <v>35103</v>
      </c>
      <c r="E10924" s="367" t="s">
        <v>8879</v>
      </c>
      <c r="F10924" s="367" t="s">
        <v>35104</v>
      </c>
      <c r="G10924" s="367" t="s">
        <v>35105</v>
      </c>
    </row>
    <row r="10925" spans="1:7" ht="33.75">
      <c r="A10925" s="366" t="str">
        <f t="shared" si="170"/>
        <v>SINAPI 87283</v>
      </c>
      <c r="B10925" s="367" t="s">
        <v>8324</v>
      </c>
      <c r="C10925" s="367" t="s">
        <v>35106</v>
      </c>
      <c r="D10925" s="368" t="s">
        <v>35107</v>
      </c>
      <c r="E10925" s="367" t="s">
        <v>8879</v>
      </c>
      <c r="F10925" s="367" t="s">
        <v>35108</v>
      </c>
      <c r="G10925" s="367" t="s">
        <v>35109</v>
      </c>
    </row>
    <row r="10926" spans="1:7" ht="33.75">
      <c r="A10926" s="366" t="str">
        <f t="shared" si="170"/>
        <v>SINAPI 87284</v>
      </c>
      <c r="B10926" s="367" t="s">
        <v>8324</v>
      </c>
      <c r="C10926" s="367" t="s">
        <v>35110</v>
      </c>
      <c r="D10926" s="368" t="s">
        <v>35111</v>
      </c>
      <c r="E10926" s="367" t="s">
        <v>8879</v>
      </c>
      <c r="F10926" s="367" t="s">
        <v>35112</v>
      </c>
      <c r="G10926" s="367" t="s">
        <v>35113</v>
      </c>
    </row>
    <row r="10927" spans="1:7" ht="22.5">
      <c r="A10927" s="366" t="str">
        <f t="shared" si="170"/>
        <v>SINAPI 87286</v>
      </c>
      <c r="B10927" s="367" t="s">
        <v>8324</v>
      </c>
      <c r="C10927" s="367" t="s">
        <v>35114</v>
      </c>
      <c r="D10927" s="368" t="s">
        <v>35115</v>
      </c>
      <c r="E10927" s="367" t="s">
        <v>8879</v>
      </c>
      <c r="F10927" s="367" t="s">
        <v>35116</v>
      </c>
      <c r="G10927" s="367" t="s">
        <v>35117</v>
      </c>
    </row>
    <row r="10928" spans="1:7" ht="22.5">
      <c r="A10928" s="366" t="str">
        <f t="shared" si="170"/>
        <v>SINAPI 87287</v>
      </c>
      <c r="B10928" s="367" t="s">
        <v>8324</v>
      </c>
      <c r="C10928" s="367" t="s">
        <v>35118</v>
      </c>
      <c r="D10928" s="368" t="s">
        <v>35119</v>
      </c>
      <c r="E10928" s="367" t="s">
        <v>8879</v>
      </c>
      <c r="F10928" s="367" t="s">
        <v>35120</v>
      </c>
      <c r="G10928" s="367" t="s">
        <v>35121</v>
      </c>
    </row>
    <row r="10929" spans="1:7" ht="22.5">
      <c r="A10929" s="366" t="str">
        <f t="shared" si="170"/>
        <v>SINAPI 87289</v>
      </c>
      <c r="B10929" s="367" t="s">
        <v>8324</v>
      </c>
      <c r="C10929" s="367" t="s">
        <v>35122</v>
      </c>
      <c r="D10929" s="368" t="s">
        <v>35123</v>
      </c>
      <c r="E10929" s="367" t="s">
        <v>8879</v>
      </c>
      <c r="F10929" s="367" t="s">
        <v>35124</v>
      </c>
      <c r="G10929" s="367" t="s">
        <v>35125</v>
      </c>
    </row>
    <row r="10930" spans="1:7" ht="22.5">
      <c r="A10930" s="366" t="str">
        <f t="shared" si="170"/>
        <v>SINAPI 87290</v>
      </c>
      <c r="B10930" s="367" t="s">
        <v>8324</v>
      </c>
      <c r="C10930" s="367" t="s">
        <v>35126</v>
      </c>
      <c r="D10930" s="368" t="s">
        <v>35127</v>
      </c>
      <c r="E10930" s="367" t="s">
        <v>8879</v>
      </c>
      <c r="F10930" s="367" t="s">
        <v>35128</v>
      </c>
      <c r="G10930" s="367" t="s">
        <v>35129</v>
      </c>
    </row>
    <row r="10931" spans="1:7" ht="22.5">
      <c r="A10931" s="366" t="str">
        <f t="shared" si="170"/>
        <v>SINAPI 87292</v>
      </c>
      <c r="B10931" s="367" t="s">
        <v>8324</v>
      </c>
      <c r="C10931" s="367" t="s">
        <v>35130</v>
      </c>
      <c r="D10931" s="368" t="s">
        <v>35131</v>
      </c>
      <c r="E10931" s="367" t="s">
        <v>8879</v>
      </c>
      <c r="F10931" s="367" t="s">
        <v>35132</v>
      </c>
      <c r="G10931" s="367" t="s">
        <v>35133</v>
      </c>
    </row>
    <row r="10932" spans="1:7" ht="22.5">
      <c r="A10932" s="366" t="str">
        <f t="shared" si="170"/>
        <v>SINAPI 87294</v>
      </c>
      <c r="B10932" s="367" t="s">
        <v>8324</v>
      </c>
      <c r="C10932" s="367" t="s">
        <v>35134</v>
      </c>
      <c r="D10932" s="368" t="s">
        <v>35135</v>
      </c>
      <c r="E10932" s="367" t="s">
        <v>8879</v>
      </c>
      <c r="F10932" s="367" t="s">
        <v>35136</v>
      </c>
      <c r="G10932" s="367" t="s">
        <v>35137</v>
      </c>
    </row>
    <row r="10933" spans="1:7" ht="22.5">
      <c r="A10933" s="366" t="str">
        <f t="shared" si="170"/>
        <v>SINAPI 87295</v>
      </c>
      <c r="B10933" s="367" t="s">
        <v>8324</v>
      </c>
      <c r="C10933" s="367" t="s">
        <v>35138</v>
      </c>
      <c r="D10933" s="368" t="s">
        <v>35139</v>
      </c>
      <c r="E10933" s="367" t="s">
        <v>8879</v>
      </c>
      <c r="F10933" s="367" t="s">
        <v>35140</v>
      </c>
      <c r="G10933" s="367" t="s">
        <v>35141</v>
      </c>
    </row>
    <row r="10934" spans="1:7" ht="22.5">
      <c r="A10934" s="366" t="str">
        <f t="shared" si="170"/>
        <v>SINAPI 87296</v>
      </c>
      <c r="B10934" s="367" t="s">
        <v>8324</v>
      </c>
      <c r="C10934" s="367" t="s">
        <v>35142</v>
      </c>
      <c r="D10934" s="368" t="s">
        <v>35143</v>
      </c>
      <c r="E10934" s="367" t="s">
        <v>8879</v>
      </c>
      <c r="F10934" s="367" t="s">
        <v>35144</v>
      </c>
      <c r="G10934" s="367" t="s">
        <v>35145</v>
      </c>
    </row>
    <row r="10935" spans="1:7" ht="22.5">
      <c r="A10935" s="366" t="str">
        <f t="shared" si="170"/>
        <v>SINAPI 87298</v>
      </c>
      <c r="B10935" s="367" t="s">
        <v>8324</v>
      </c>
      <c r="C10935" s="367" t="s">
        <v>35146</v>
      </c>
      <c r="D10935" s="368" t="s">
        <v>35147</v>
      </c>
      <c r="E10935" s="367" t="s">
        <v>8879</v>
      </c>
      <c r="F10935" s="367" t="s">
        <v>35148</v>
      </c>
      <c r="G10935" s="367" t="s">
        <v>35149</v>
      </c>
    </row>
    <row r="10936" spans="1:7" ht="22.5">
      <c r="A10936" s="366" t="str">
        <f t="shared" si="170"/>
        <v>SINAPI 87299</v>
      </c>
      <c r="B10936" s="367" t="s">
        <v>8324</v>
      </c>
      <c r="C10936" s="367" t="s">
        <v>35150</v>
      </c>
      <c r="D10936" s="368" t="s">
        <v>35151</v>
      </c>
      <c r="E10936" s="367" t="s">
        <v>8879</v>
      </c>
      <c r="F10936" s="367" t="s">
        <v>35152</v>
      </c>
      <c r="G10936" s="367" t="s">
        <v>35153</v>
      </c>
    </row>
    <row r="10937" spans="1:7" ht="22.5">
      <c r="A10937" s="366" t="str">
        <f t="shared" si="170"/>
        <v>SINAPI 87301</v>
      </c>
      <c r="B10937" s="367" t="s">
        <v>8324</v>
      </c>
      <c r="C10937" s="367" t="s">
        <v>35154</v>
      </c>
      <c r="D10937" s="368" t="s">
        <v>35155</v>
      </c>
      <c r="E10937" s="367" t="s">
        <v>8879</v>
      </c>
      <c r="F10937" s="367" t="s">
        <v>35156</v>
      </c>
      <c r="G10937" s="367" t="s">
        <v>35157</v>
      </c>
    </row>
    <row r="10938" spans="1:7" ht="22.5">
      <c r="A10938" s="366" t="str">
        <f t="shared" si="170"/>
        <v>SINAPI 87302</v>
      </c>
      <c r="B10938" s="367" t="s">
        <v>8324</v>
      </c>
      <c r="C10938" s="367" t="s">
        <v>35158</v>
      </c>
      <c r="D10938" s="368" t="s">
        <v>35159</v>
      </c>
      <c r="E10938" s="367" t="s">
        <v>8879</v>
      </c>
      <c r="F10938" s="367" t="s">
        <v>35160</v>
      </c>
      <c r="G10938" s="367" t="s">
        <v>35161</v>
      </c>
    </row>
    <row r="10939" spans="1:7" ht="22.5">
      <c r="A10939" s="366" t="str">
        <f t="shared" si="170"/>
        <v>SINAPI 87304</v>
      </c>
      <c r="B10939" s="367" t="s">
        <v>8324</v>
      </c>
      <c r="C10939" s="367" t="s">
        <v>35162</v>
      </c>
      <c r="D10939" s="368" t="s">
        <v>35163</v>
      </c>
      <c r="E10939" s="367" t="s">
        <v>8879</v>
      </c>
      <c r="F10939" s="367" t="s">
        <v>35164</v>
      </c>
      <c r="G10939" s="367" t="s">
        <v>35165</v>
      </c>
    </row>
    <row r="10940" spans="1:7" ht="22.5">
      <c r="A10940" s="366" t="str">
        <f t="shared" si="170"/>
        <v>SINAPI 87305</v>
      </c>
      <c r="B10940" s="367" t="s">
        <v>8324</v>
      </c>
      <c r="C10940" s="367" t="s">
        <v>35166</v>
      </c>
      <c r="D10940" s="368" t="s">
        <v>35167</v>
      </c>
      <c r="E10940" s="367" t="s">
        <v>8879</v>
      </c>
      <c r="F10940" s="367" t="s">
        <v>35168</v>
      </c>
      <c r="G10940" s="367" t="s">
        <v>35169</v>
      </c>
    </row>
    <row r="10941" spans="1:7" ht="22.5">
      <c r="A10941" s="366" t="str">
        <f t="shared" si="170"/>
        <v>SINAPI 87307</v>
      </c>
      <c r="B10941" s="367" t="s">
        <v>8324</v>
      </c>
      <c r="C10941" s="367" t="s">
        <v>35170</v>
      </c>
      <c r="D10941" s="368" t="s">
        <v>35171</v>
      </c>
      <c r="E10941" s="367" t="s">
        <v>8879</v>
      </c>
      <c r="F10941" s="367" t="s">
        <v>35172</v>
      </c>
      <c r="G10941" s="367" t="s">
        <v>35173</v>
      </c>
    </row>
    <row r="10942" spans="1:7" ht="22.5">
      <c r="A10942" s="366" t="str">
        <f t="shared" si="170"/>
        <v>SINAPI 87308</v>
      </c>
      <c r="B10942" s="367" t="s">
        <v>8324</v>
      </c>
      <c r="C10942" s="367" t="s">
        <v>35174</v>
      </c>
      <c r="D10942" s="368" t="s">
        <v>35175</v>
      </c>
      <c r="E10942" s="367" t="s">
        <v>8879</v>
      </c>
      <c r="F10942" s="367" t="s">
        <v>35176</v>
      </c>
      <c r="G10942" s="367" t="s">
        <v>35177</v>
      </c>
    </row>
    <row r="10943" spans="1:7" ht="22.5">
      <c r="A10943" s="366" t="str">
        <f t="shared" si="170"/>
        <v>SINAPI 87310</v>
      </c>
      <c r="B10943" s="367" t="s">
        <v>8324</v>
      </c>
      <c r="C10943" s="367" t="s">
        <v>35178</v>
      </c>
      <c r="D10943" s="368" t="s">
        <v>35179</v>
      </c>
      <c r="E10943" s="367" t="s">
        <v>8879</v>
      </c>
      <c r="F10943" s="367" t="s">
        <v>35108</v>
      </c>
      <c r="G10943" s="367" t="s">
        <v>35180</v>
      </c>
    </row>
    <row r="10944" spans="1:7" ht="22.5">
      <c r="A10944" s="366" t="str">
        <f t="shared" si="170"/>
        <v>SINAPI 87311</v>
      </c>
      <c r="B10944" s="367" t="s">
        <v>8324</v>
      </c>
      <c r="C10944" s="367" t="s">
        <v>35181</v>
      </c>
      <c r="D10944" s="368" t="s">
        <v>35182</v>
      </c>
      <c r="E10944" s="367" t="s">
        <v>8879</v>
      </c>
      <c r="F10944" s="367" t="s">
        <v>35183</v>
      </c>
      <c r="G10944" s="367" t="s">
        <v>35184</v>
      </c>
    </row>
    <row r="10945" spans="1:7" ht="22.5">
      <c r="A10945" s="366" t="str">
        <f t="shared" si="170"/>
        <v>SINAPI 87313</v>
      </c>
      <c r="B10945" s="367" t="s">
        <v>8324</v>
      </c>
      <c r="C10945" s="367" t="s">
        <v>35185</v>
      </c>
      <c r="D10945" s="368" t="s">
        <v>35186</v>
      </c>
      <c r="E10945" s="367" t="s">
        <v>8879</v>
      </c>
      <c r="F10945" s="367" t="s">
        <v>35187</v>
      </c>
      <c r="G10945" s="367" t="s">
        <v>35188</v>
      </c>
    </row>
    <row r="10946" spans="1:7" ht="22.5">
      <c r="A10946" s="366" t="str">
        <f t="shared" si="170"/>
        <v>SINAPI 87314</v>
      </c>
      <c r="B10946" s="367" t="s">
        <v>8324</v>
      </c>
      <c r="C10946" s="367" t="s">
        <v>35189</v>
      </c>
      <c r="D10946" s="368" t="s">
        <v>35190</v>
      </c>
      <c r="E10946" s="367" t="s">
        <v>8879</v>
      </c>
      <c r="F10946" s="367" t="s">
        <v>35191</v>
      </c>
      <c r="G10946" s="367" t="s">
        <v>35192</v>
      </c>
    </row>
    <row r="10947" spans="1:7" ht="22.5">
      <c r="A10947" s="366" t="str">
        <f t="shared" si="170"/>
        <v>SINAPI 87316</v>
      </c>
      <c r="B10947" s="367" t="s">
        <v>8324</v>
      </c>
      <c r="C10947" s="367" t="s">
        <v>35193</v>
      </c>
      <c r="D10947" s="368" t="s">
        <v>35194</v>
      </c>
      <c r="E10947" s="367" t="s">
        <v>8879</v>
      </c>
      <c r="F10947" s="367" t="s">
        <v>35195</v>
      </c>
      <c r="G10947" s="367" t="s">
        <v>35196</v>
      </c>
    </row>
    <row r="10948" spans="1:7" ht="22.5">
      <c r="A10948" s="366" t="str">
        <f t="shared" si="170"/>
        <v>SINAPI 87317</v>
      </c>
      <c r="B10948" s="367" t="s">
        <v>8324</v>
      </c>
      <c r="C10948" s="367" t="s">
        <v>35197</v>
      </c>
      <c r="D10948" s="368" t="s">
        <v>35198</v>
      </c>
      <c r="E10948" s="367" t="s">
        <v>8879</v>
      </c>
      <c r="F10948" s="367" t="s">
        <v>11001</v>
      </c>
      <c r="G10948" s="367" t="s">
        <v>35199</v>
      </c>
    </row>
    <row r="10949" spans="1:7" ht="22.5">
      <c r="A10949" s="366" t="str">
        <f t="shared" si="170"/>
        <v>SINAPI 87319</v>
      </c>
      <c r="B10949" s="367" t="s">
        <v>8324</v>
      </c>
      <c r="C10949" s="367" t="s">
        <v>35200</v>
      </c>
      <c r="D10949" s="368" t="s">
        <v>35201</v>
      </c>
      <c r="E10949" s="367" t="s">
        <v>8879</v>
      </c>
      <c r="F10949" s="367" t="s">
        <v>35202</v>
      </c>
      <c r="G10949" s="367" t="s">
        <v>35203</v>
      </c>
    </row>
    <row r="10950" spans="1:7" ht="22.5">
      <c r="A10950" s="366" t="str">
        <f t="shared" si="170"/>
        <v>SINAPI 87320</v>
      </c>
      <c r="B10950" s="367" t="s">
        <v>8324</v>
      </c>
      <c r="C10950" s="367" t="s">
        <v>35204</v>
      </c>
      <c r="D10950" s="368" t="s">
        <v>35205</v>
      </c>
      <c r="E10950" s="367" t="s">
        <v>8879</v>
      </c>
      <c r="F10950" s="367" t="s">
        <v>35206</v>
      </c>
      <c r="G10950" s="367" t="s">
        <v>35207</v>
      </c>
    </row>
    <row r="10951" spans="1:7" ht="22.5">
      <c r="A10951" s="366" t="str">
        <f t="shared" ref="A10951:A11014" si="171">CONCATENAR</f>
        <v>SINAPI 87322</v>
      </c>
      <c r="B10951" s="367" t="s">
        <v>8324</v>
      </c>
      <c r="C10951" s="367" t="s">
        <v>35208</v>
      </c>
      <c r="D10951" s="368" t="s">
        <v>35209</v>
      </c>
      <c r="E10951" s="367" t="s">
        <v>8879</v>
      </c>
      <c r="F10951" s="367" t="s">
        <v>35210</v>
      </c>
      <c r="G10951" s="367" t="s">
        <v>35211</v>
      </c>
    </row>
    <row r="10952" spans="1:7" ht="22.5">
      <c r="A10952" s="366" t="str">
        <f t="shared" si="171"/>
        <v>SINAPI 87323</v>
      </c>
      <c r="B10952" s="367" t="s">
        <v>8324</v>
      </c>
      <c r="C10952" s="367" t="s">
        <v>35212</v>
      </c>
      <c r="D10952" s="368" t="s">
        <v>35213</v>
      </c>
      <c r="E10952" s="367" t="s">
        <v>8879</v>
      </c>
      <c r="F10952" s="367" t="s">
        <v>35214</v>
      </c>
      <c r="G10952" s="367" t="s">
        <v>35215</v>
      </c>
    </row>
    <row r="10953" spans="1:7" ht="22.5">
      <c r="A10953" s="366" t="str">
        <f t="shared" si="171"/>
        <v>SINAPI 87325</v>
      </c>
      <c r="B10953" s="367" t="s">
        <v>8324</v>
      </c>
      <c r="C10953" s="367" t="s">
        <v>35216</v>
      </c>
      <c r="D10953" s="368" t="s">
        <v>35217</v>
      </c>
      <c r="E10953" s="367" t="s">
        <v>8879</v>
      </c>
      <c r="F10953" s="367" t="s">
        <v>35218</v>
      </c>
      <c r="G10953" s="367" t="s">
        <v>35219</v>
      </c>
    </row>
    <row r="10954" spans="1:7" ht="22.5">
      <c r="A10954" s="366" t="str">
        <f t="shared" si="171"/>
        <v>SINAPI 87326</v>
      </c>
      <c r="B10954" s="367" t="s">
        <v>8324</v>
      </c>
      <c r="C10954" s="367" t="s">
        <v>35220</v>
      </c>
      <c r="D10954" s="368" t="s">
        <v>35221</v>
      </c>
      <c r="E10954" s="367" t="s">
        <v>8879</v>
      </c>
      <c r="F10954" s="367" t="s">
        <v>35222</v>
      </c>
      <c r="G10954" s="367" t="s">
        <v>35223</v>
      </c>
    </row>
    <row r="10955" spans="1:7" ht="33.75">
      <c r="A10955" s="366" t="str">
        <f t="shared" si="171"/>
        <v>SINAPI 87327</v>
      </c>
      <c r="B10955" s="367" t="s">
        <v>8324</v>
      </c>
      <c r="C10955" s="367" t="s">
        <v>35224</v>
      </c>
      <c r="D10955" s="368" t="s">
        <v>35225</v>
      </c>
      <c r="E10955" s="367" t="s">
        <v>8879</v>
      </c>
      <c r="F10955" s="367" t="s">
        <v>11031</v>
      </c>
      <c r="G10955" s="367" t="s">
        <v>35226</v>
      </c>
    </row>
    <row r="10956" spans="1:7" ht="33.75">
      <c r="A10956" s="366" t="str">
        <f t="shared" si="171"/>
        <v>SINAPI 87328</v>
      </c>
      <c r="B10956" s="367" t="s">
        <v>8324</v>
      </c>
      <c r="C10956" s="367" t="s">
        <v>35227</v>
      </c>
      <c r="D10956" s="368" t="s">
        <v>35228</v>
      </c>
      <c r="E10956" s="367" t="s">
        <v>8879</v>
      </c>
      <c r="F10956" s="367" t="s">
        <v>35229</v>
      </c>
      <c r="G10956" s="367" t="s">
        <v>35230</v>
      </c>
    </row>
    <row r="10957" spans="1:7" ht="33.75">
      <c r="A10957" s="366" t="str">
        <f t="shared" si="171"/>
        <v>SINAPI 87329</v>
      </c>
      <c r="B10957" s="367" t="s">
        <v>8324</v>
      </c>
      <c r="C10957" s="367" t="s">
        <v>35231</v>
      </c>
      <c r="D10957" s="368" t="s">
        <v>35232</v>
      </c>
      <c r="E10957" s="367" t="s">
        <v>8879</v>
      </c>
      <c r="F10957" s="367" t="s">
        <v>35233</v>
      </c>
      <c r="G10957" s="367" t="s">
        <v>35234</v>
      </c>
    </row>
    <row r="10958" spans="1:7" ht="33.75">
      <c r="A10958" s="366" t="str">
        <f t="shared" si="171"/>
        <v>SINAPI 87330</v>
      </c>
      <c r="B10958" s="367" t="s">
        <v>8324</v>
      </c>
      <c r="C10958" s="367" t="s">
        <v>35235</v>
      </c>
      <c r="D10958" s="368" t="s">
        <v>35236</v>
      </c>
      <c r="E10958" s="367" t="s">
        <v>8879</v>
      </c>
      <c r="F10958" s="367" t="s">
        <v>35237</v>
      </c>
      <c r="G10958" s="367" t="s">
        <v>35238</v>
      </c>
    </row>
    <row r="10959" spans="1:7" ht="33.75">
      <c r="A10959" s="366" t="str">
        <f t="shared" si="171"/>
        <v>SINAPI 87331</v>
      </c>
      <c r="B10959" s="367" t="s">
        <v>8324</v>
      </c>
      <c r="C10959" s="367" t="s">
        <v>35239</v>
      </c>
      <c r="D10959" s="368" t="s">
        <v>35240</v>
      </c>
      <c r="E10959" s="367" t="s">
        <v>8879</v>
      </c>
      <c r="F10959" s="367" t="s">
        <v>35241</v>
      </c>
      <c r="G10959" s="367" t="s">
        <v>23031</v>
      </c>
    </row>
    <row r="10960" spans="1:7" ht="33.75">
      <c r="A10960" s="366" t="str">
        <f t="shared" si="171"/>
        <v>SINAPI 87332</v>
      </c>
      <c r="B10960" s="367" t="s">
        <v>8324</v>
      </c>
      <c r="C10960" s="367" t="s">
        <v>35242</v>
      </c>
      <c r="D10960" s="368" t="s">
        <v>35243</v>
      </c>
      <c r="E10960" s="367" t="s">
        <v>8879</v>
      </c>
      <c r="F10960" s="367" t="s">
        <v>35244</v>
      </c>
      <c r="G10960" s="367" t="s">
        <v>35245</v>
      </c>
    </row>
    <row r="10961" spans="1:7" ht="33.75">
      <c r="A10961" s="366" t="str">
        <f t="shared" si="171"/>
        <v>SINAPI 87333</v>
      </c>
      <c r="B10961" s="367" t="s">
        <v>8324</v>
      </c>
      <c r="C10961" s="367" t="s">
        <v>35246</v>
      </c>
      <c r="D10961" s="368" t="s">
        <v>35247</v>
      </c>
      <c r="E10961" s="367" t="s">
        <v>8879</v>
      </c>
      <c r="F10961" s="367" t="s">
        <v>35248</v>
      </c>
      <c r="G10961" s="367" t="s">
        <v>35249</v>
      </c>
    </row>
    <row r="10962" spans="1:7" ht="33.75">
      <c r="A10962" s="366" t="str">
        <f t="shared" si="171"/>
        <v>SINAPI 87334</v>
      </c>
      <c r="B10962" s="367" t="s">
        <v>8324</v>
      </c>
      <c r="C10962" s="367" t="s">
        <v>35250</v>
      </c>
      <c r="D10962" s="368" t="s">
        <v>35251</v>
      </c>
      <c r="E10962" s="367" t="s">
        <v>8879</v>
      </c>
      <c r="F10962" s="367" t="s">
        <v>35252</v>
      </c>
      <c r="G10962" s="367" t="s">
        <v>35253</v>
      </c>
    </row>
    <row r="10963" spans="1:7" ht="33.75">
      <c r="A10963" s="366" t="str">
        <f t="shared" si="171"/>
        <v>SINAPI 87335</v>
      </c>
      <c r="B10963" s="367" t="s">
        <v>8324</v>
      </c>
      <c r="C10963" s="367" t="s">
        <v>35254</v>
      </c>
      <c r="D10963" s="368" t="s">
        <v>35255</v>
      </c>
      <c r="E10963" s="367" t="s">
        <v>8879</v>
      </c>
      <c r="F10963" s="367" t="s">
        <v>35256</v>
      </c>
      <c r="G10963" s="367" t="s">
        <v>35257</v>
      </c>
    </row>
    <row r="10964" spans="1:7" ht="33.75">
      <c r="A10964" s="366" t="str">
        <f t="shared" si="171"/>
        <v>SINAPI 87336</v>
      </c>
      <c r="B10964" s="367" t="s">
        <v>8324</v>
      </c>
      <c r="C10964" s="367" t="s">
        <v>35258</v>
      </c>
      <c r="D10964" s="368" t="s">
        <v>35259</v>
      </c>
      <c r="E10964" s="367" t="s">
        <v>8879</v>
      </c>
      <c r="F10964" s="367" t="s">
        <v>35260</v>
      </c>
      <c r="G10964" s="367" t="s">
        <v>35261</v>
      </c>
    </row>
    <row r="10965" spans="1:7" ht="33.75">
      <c r="A10965" s="366" t="str">
        <f t="shared" si="171"/>
        <v>SINAPI 87337</v>
      </c>
      <c r="B10965" s="367" t="s">
        <v>8324</v>
      </c>
      <c r="C10965" s="367" t="s">
        <v>35262</v>
      </c>
      <c r="D10965" s="368" t="s">
        <v>35263</v>
      </c>
      <c r="E10965" s="367" t="s">
        <v>8879</v>
      </c>
      <c r="F10965" s="367" t="s">
        <v>35264</v>
      </c>
      <c r="G10965" s="367" t="s">
        <v>13461</v>
      </c>
    </row>
    <row r="10966" spans="1:7" ht="33.75">
      <c r="A10966" s="366" t="str">
        <f t="shared" si="171"/>
        <v>SINAPI 87338</v>
      </c>
      <c r="B10966" s="367" t="s">
        <v>8324</v>
      </c>
      <c r="C10966" s="367" t="s">
        <v>35265</v>
      </c>
      <c r="D10966" s="368" t="s">
        <v>35266</v>
      </c>
      <c r="E10966" s="367" t="s">
        <v>8879</v>
      </c>
      <c r="F10966" s="367" t="s">
        <v>35267</v>
      </c>
      <c r="G10966" s="367" t="s">
        <v>35268</v>
      </c>
    </row>
    <row r="10967" spans="1:7" ht="22.5">
      <c r="A10967" s="366" t="str">
        <f t="shared" si="171"/>
        <v>SINAPI 87339</v>
      </c>
      <c r="B10967" s="367" t="s">
        <v>8324</v>
      </c>
      <c r="C10967" s="367" t="s">
        <v>35269</v>
      </c>
      <c r="D10967" s="368" t="s">
        <v>35270</v>
      </c>
      <c r="E10967" s="367" t="s">
        <v>8879</v>
      </c>
      <c r="F10967" s="367" t="s">
        <v>35271</v>
      </c>
      <c r="G10967" s="367" t="s">
        <v>35272</v>
      </c>
    </row>
    <row r="10968" spans="1:7" ht="22.5">
      <c r="A10968" s="366" t="str">
        <f t="shared" si="171"/>
        <v>SINAPI 87340</v>
      </c>
      <c r="B10968" s="367" t="s">
        <v>8324</v>
      </c>
      <c r="C10968" s="367" t="s">
        <v>35273</v>
      </c>
      <c r="D10968" s="368" t="s">
        <v>35274</v>
      </c>
      <c r="E10968" s="367" t="s">
        <v>8879</v>
      </c>
      <c r="F10968" s="367" t="s">
        <v>35275</v>
      </c>
      <c r="G10968" s="367" t="s">
        <v>35276</v>
      </c>
    </row>
    <row r="10969" spans="1:7" ht="22.5">
      <c r="A10969" s="366" t="str">
        <f t="shared" si="171"/>
        <v>SINAPI 87341</v>
      </c>
      <c r="B10969" s="367" t="s">
        <v>8324</v>
      </c>
      <c r="C10969" s="367" t="s">
        <v>35277</v>
      </c>
      <c r="D10969" s="368" t="s">
        <v>35278</v>
      </c>
      <c r="E10969" s="367" t="s">
        <v>8879</v>
      </c>
      <c r="F10969" s="367" t="s">
        <v>35279</v>
      </c>
      <c r="G10969" s="367" t="s">
        <v>35280</v>
      </c>
    </row>
    <row r="10970" spans="1:7" ht="22.5">
      <c r="A10970" s="366" t="str">
        <f t="shared" si="171"/>
        <v>SINAPI 87342</v>
      </c>
      <c r="B10970" s="367" t="s">
        <v>8324</v>
      </c>
      <c r="C10970" s="367" t="s">
        <v>35281</v>
      </c>
      <c r="D10970" s="368" t="s">
        <v>35282</v>
      </c>
      <c r="E10970" s="367" t="s">
        <v>8879</v>
      </c>
      <c r="F10970" s="367" t="s">
        <v>35283</v>
      </c>
      <c r="G10970" s="367" t="s">
        <v>35284</v>
      </c>
    </row>
    <row r="10971" spans="1:7" ht="22.5">
      <c r="A10971" s="366" t="str">
        <f t="shared" si="171"/>
        <v>SINAPI 87343</v>
      </c>
      <c r="B10971" s="367" t="s">
        <v>8324</v>
      </c>
      <c r="C10971" s="367" t="s">
        <v>35285</v>
      </c>
      <c r="D10971" s="368" t="s">
        <v>35286</v>
      </c>
      <c r="E10971" s="367" t="s">
        <v>8879</v>
      </c>
      <c r="F10971" s="367" t="s">
        <v>35287</v>
      </c>
      <c r="G10971" s="367" t="s">
        <v>35288</v>
      </c>
    </row>
    <row r="10972" spans="1:7" ht="22.5">
      <c r="A10972" s="366" t="str">
        <f t="shared" si="171"/>
        <v>SINAPI 87344</v>
      </c>
      <c r="B10972" s="367" t="s">
        <v>8324</v>
      </c>
      <c r="C10972" s="367" t="s">
        <v>35289</v>
      </c>
      <c r="D10972" s="368" t="s">
        <v>35290</v>
      </c>
      <c r="E10972" s="367" t="s">
        <v>8879</v>
      </c>
      <c r="F10972" s="367" t="s">
        <v>35291</v>
      </c>
      <c r="G10972" s="367" t="s">
        <v>35292</v>
      </c>
    </row>
    <row r="10973" spans="1:7" ht="22.5">
      <c r="A10973" s="366" t="str">
        <f t="shared" si="171"/>
        <v>SINAPI 87345</v>
      </c>
      <c r="B10973" s="367" t="s">
        <v>8324</v>
      </c>
      <c r="C10973" s="367" t="s">
        <v>35293</v>
      </c>
      <c r="D10973" s="368" t="s">
        <v>35294</v>
      </c>
      <c r="E10973" s="367" t="s">
        <v>8879</v>
      </c>
      <c r="F10973" s="367" t="s">
        <v>35295</v>
      </c>
      <c r="G10973" s="367" t="s">
        <v>35296</v>
      </c>
    </row>
    <row r="10974" spans="1:7" ht="22.5">
      <c r="A10974" s="366" t="str">
        <f t="shared" si="171"/>
        <v>SINAPI 87346</v>
      </c>
      <c r="B10974" s="367" t="s">
        <v>8324</v>
      </c>
      <c r="C10974" s="367" t="s">
        <v>35297</v>
      </c>
      <c r="D10974" s="368" t="s">
        <v>35298</v>
      </c>
      <c r="E10974" s="367" t="s">
        <v>8879</v>
      </c>
      <c r="F10974" s="367" t="s">
        <v>35299</v>
      </c>
      <c r="G10974" s="367" t="s">
        <v>35300</v>
      </c>
    </row>
    <row r="10975" spans="1:7" ht="22.5">
      <c r="A10975" s="366" t="str">
        <f t="shared" si="171"/>
        <v>SINAPI 87347</v>
      </c>
      <c r="B10975" s="367" t="s">
        <v>8324</v>
      </c>
      <c r="C10975" s="367" t="s">
        <v>35301</v>
      </c>
      <c r="D10975" s="368" t="s">
        <v>35302</v>
      </c>
      <c r="E10975" s="367" t="s">
        <v>8879</v>
      </c>
      <c r="F10975" s="367" t="s">
        <v>35303</v>
      </c>
      <c r="G10975" s="367" t="s">
        <v>35304</v>
      </c>
    </row>
    <row r="10976" spans="1:7" ht="22.5">
      <c r="A10976" s="366" t="str">
        <f t="shared" si="171"/>
        <v>SINAPI 87348</v>
      </c>
      <c r="B10976" s="367" t="s">
        <v>8324</v>
      </c>
      <c r="C10976" s="367" t="s">
        <v>35305</v>
      </c>
      <c r="D10976" s="368" t="s">
        <v>35306</v>
      </c>
      <c r="E10976" s="367" t="s">
        <v>8879</v>
      </c>
      <c r="F10976" s="367" t="s">
        <v>35307</v>
      </c>
      <c r="G10976" s="367" t="s">
        <v>35308</v>
      </c>
    </row>
    <row r="10977" spans="1:7" ht="22.5">
      <c r="A10977" s="366" t="str">
        <f t="shared" si="171"/>
        <v>SINAPI 87349</v>
      </c>
      <c r="B10977" s="367" t="s">
        <v>8324</v>
      </c>
      <c r="C10977" s="367" t="s">
        <v>35309</v>
      </c>
      <c r="D10977" s="368" t="s">
        <v>35310</v>
      </c>
      <c r="E10977" s="367" t="s">
        <v>8879</v>
      </c>
      <c r="F10977" s="367" t="s">
        <v>35311</v>
      </c>
      <c r="G10977" s="367" t="s">
        <v>35312</v>
      </c>
    </row>
    <row r="10978" spans="1:7" ht="22.5">
      <c r="A10978" s="366" t="str">
        <f t="shared" si="171"/>
        <v>SINAPI 87350</v>
      </c>
      <c r="B10978" s="367" t="s">
        <v>8324</v>
      </c>
      <c r="C10978" s="367" t="s">
        <v>35313</v>
      </c>
      <c r="D10978" s="368" t="s">
        <v>35314</v>
      </c>
      <c r="E10978" s="367" t="s">
        <v>8879</v>
      </c>
      <c r="F10978" s="367" t="s">
        <v>35315</v>
      </c>
      <c r="G10978" s="367" t="s">
        <v>35316</v>
      </c>
    </row>
    <row r="10979" spans="1:7" ht="22.5">
      <c r="A10979" s="366" t="str">
        <f t="shared" si="171"/>
        <v>SINAPI 87351</v>
      </c>
      <c r="B10979" s="367" t="s">
        <v>8324</v>
      </c>
      <c r="C10979" s="367" t="s">
        <v>35317</v>
      </c>
      <c r="D10979" s="368" t="s">
        <v>35318</v>
      </c>
      <c r="E10979" s="367" t="s">
        <v>8879</v>
      </c>
      <c r="F10979" s="367" t="s">
        <v>35319</v>
      </c>
      <c r="G10979" s="367" t="s">
        <v>16179</v>
      </c>
    </row>
    <row r="10980" spans="1:7" ht="22.5">
      <c r="A10980" s="366" t="str">
        <f t="shared" si="171"/>
        <v>SINAPI 87352</v>
      </c>
      <c r="B10980" s="367" t="s">
        <v>8324</v>
      </c>
      <c r="C10980" s="367" t="s">
        <v>35320</v>
      </c>
      <c r="D10980" s="368" t="s">
        <v>35321</v>
      </c>
      <c r="E10980" s="367" t="s">
        <v>8879</v>
      </c>
      <c r="F10980" s="367" t="s">
        <v>35322</v>
      </c>
      <c r="G10980" s="367" t="s">
        <v>35323</v>
      </c>
    </row>
    <row r="10981" spans="1:7" ht="22.5">
      <c r="A10981" s="366" t="str">
        <f t="shared" si="171"/>
        <v>SINAPI 87353</v>
      </c>
      <c r="B10981" s="367" t="s">
        <v>8324</v>
      </c>
      <c r="C10981" s="367" t="s">
        <v>35324</v>
      </c>
      <c r="D10981" s="368" t="s">
        <v>35325</v>
      </c>
      <c r="E10981" s="367" t="s">
        <v>8879</v>
      </c>
      <c r="F10981" s="367" t="s">
        <v>35326</v>
      </c>
      <c r="G10981" s="367" t="s">
        <v>35327</v>
      </c>
    </row>
    <row r="10982" spans="1:7" ht="22.5">
      <c r="A10982" s="366" t="str">
        <f t="shared" si="171"/>
        <v>SINAPI 87354</v>
      </c>
      <c r="B10982" s="367" t="s">
        <v>8324</v>
      </c>
      <c r="C10982" s="367" t="s">
        <v>35328</v>
      </c>
      <c r="D10982" s="368" t="s">
        <v>35329</v>
      </c>
      <c r="E10982" s="367" t="s">
        <v>8879</v>
      </c>
      <c r="F10982" s="367" t="s">
        <v>14178</v>
      </c>
      <c r="G10982" s="367" t="s">
        <v>35330</v>
      </c>
    </row>
    <row r="10983" spans="1:7" ht="22.5">
      <c r="A10983" s="366" t="str">
        <f t="shared" si="171"/>
        <v>SINAPI 87355</v>
      </c>
      <c r="B10983" s="367" t="s">
        <v>8324</v>
      </c>
      <c r="C10983" s="367" t="s">
        <v>35331</v>
      </c>
      <c r="D10983" s="368" t="s">
        <v>35332</v>
      </c>
      <c r="E10983" s="367" t="s">
        <v>8879</v>
      </c>
      <c r="F10983" s="367" t="s">
        <v>35333</v>
      </c>
      <c r="G10983" s="367" t="s">
        <v>35334</v>
      </c>
    </row>
    <row r="10984" spans="1:7" ht="22.5">
      <c r="A10984" s="366" t="str">
        <f t="shared" si="171"/>
        <v>SINAPI 87356</v>
      </c>
      <c r="B10984" s="367" t="s">
        <v>8324</v>
      </c>
      <c r="C10984" s="367" t="s">
        <v>35335</v>
      </c>
      <c r="D10984" s="368" t="s">
        <v>35336</v>
      </c>
      <c r="E10984" s="367" t="s">
        <v>8879</v>
      </c>
      <c r="F10984" s="367" t="s">
        <v>35337</v>
      </c>
      <c r="G10984" s="367" t="s">
        <v>35338</v>
      </c>
    </row>
    <row r="10985" spans="1:7" ht="22.5">
      <c r="A10985" s="366" t="str">
        <f t="shared" si="171"/>
        <v>SINAPI 87357</v>
      </c>
      <c r="B10985" s="367" t="s">
        <v>8324</v>
      </c>
      <c r="C10985" s="367" t="s">
        <v>35339</v>
      </c>
      <c r="D10985" s="368" t="s">
        <v>35340</v>
      </c>
      <c r="E10985" s="367" t="s">
        <v>8879</v>
      </c>
      <c r="F10985" s="367" t="s">
        <v>31523</v>
      </c>
      <c r="G10985" s="367" t="s">
        <v>35341</v>
      </c>
    </row>
    <row r="10986" spans="1:7" ht="22.5">
      <c r="A10986" s="366" t="str">
        <f t="shared" si="171"/>
        <v>SINAPI 87358</v>
      </c>
      <c r="B10986" s="367" t="s">
        <v>8324</v>
      </c>
      <c r="C10986" s="367" t="s">
        <v>35342</v>
      </c>
      <c r="D10986" s="368" t="s">
        <v>35343</v>
      </c>
      <c r="E10986" s="367" t="s">
        <v>8879</v>
      </c>
      <c r="F10986" s="367" t="s">
        <v>35344</v>
      </c>
      <c r="G10986" s="367" t="s">
        <v>35345</v>
      </c>
    </row>
    <row r="10987" spans="1:7" ht="22.5">
      <c r="A10987" s="366" t="str">
        <f t="shared" si="171"/>
        <v>SINAPI 87359</v>
      </c>
      <c r="B10987" s="367" t="s">
        <v>8324</v>
      </c>
      <c r="C10987" s="367" t="s">
        <v>35346</v>
      </c>
      <c r="D10987" s="368" t="s">
        <v>35347</v>
      </c>
      <c r="E10987" s="367" t="s">
        <v>8879</v>
      </c>
      <c r="F10987" s="367" t="s">
        <v>35348</v>
      </c>
      <c r="G10987" s="367" t="s">
        <v>35349</v>
      </c>
    </row>
    <row r="10988" spans="1:7" ht="22.5">
      <c r="A10988" s="366" t="str">
        <f t="shared" si="171"/>
        <v>SINAPI 87360</v>
      </c>
      <c r="B10988" s="367" t="s">
        <v>8324</v>
      </c>
      <c r="C10988" s="367" t="s">
        <v>35350</v>
      </c>
      <c r="D10988" s="368" t="s">
        <v>35351</v>
      </c>
      <c r="E10988" s="367" t="s">
        <v>8879</v>
      </c>
      <c r="F10988" s="367" t="s">
        <v>35352</v>
      </c>
      <c r="G10988" s="367" t="s">
        <v>35353</v>
      </c>
    </row>
    <row r="10989" spans="1:7" ht="22.5">
      <c r="A10989" s="366" t="str">
        <f t="shared" si="171"/>
        <v>SINAPI 87361</v>
      </c>
      <c r="B10989" s="367" t="s">
        <v>8324</v>
      </c>
      <c r="C10989" s="367" t="s">
        <v>35354</v>
      </c>
      <c r="D10989" s="368" t="s">
        <v>35355</v>
      </c>
      <c r="E10989" s="367" t="s">
        <v>8879</v>
      </c>
      <c r="F10989" s="367" t="s">
        <v>35356</v>
      </c>
      <c r="G10989" s="367" t="s">
        <v>35357</v>
      </c>
    </row>
    <row r="10990" spans="1:7" ht="22.5">
      <c r="A10990" s="366" t="str">
        <f t="shared" si="171"/>
        <v>SINAPI 87362</v>
      </c>
      <c r="B10990" s="367" t="s">
        <v>8324</v>
      </c>
      <c r="C10990" s="367" t="s">
        <v>35358</v>
      </c>
      <c r="D10990" s="368" t="s">
        <v>35359</v>
      </c>
      <c r="E10990" s="367" t="s">
        <v>8879</v>
      </c>
      <c r="F10990" s="367" t="s">
        <v>35360</v>
      </c>
      <c r="G10990" s="367" t="s">
        <v>35361</v>
      </c>
    </row>
    <row r="10991" spans="1:7" ht="22.5">
      <c r="A10991" s="366" t="str">
        <f t="shared" si="171"/>
        <v>SINAPI 87363</v>
      </c>
      <c r="B10991" s="367" t="s">
        <v>8324</v>
      </c>
      <c r="C10991" s="367" t="s">
        <v>35362</v>
      </c>
      <c r="D10991" s="368" t="s">
        <v>35363</v>
      </c>
      <c r="E10991" s="367" t="s">
        <v>8879</v>
      </c>
      <c r="F10991" s="367" t="s">
        <v>35364</v>
      </c>
      <c r="G10991" s="367" t="s">
        <v>35365</v>
      </c>
    </row>
    <row r="10992" spans="1:7" ht="22.5">
      <c r="A10992" s="366" t="str">
        <f t="shared" si="171"/>
        <v>SINAPI 87364</v>
      </c>
      <c r="B10992" s="367" t="s">
        <v>8324</v>
      </c>
      <c r="C10992" s="367" t="s">
        <v>35366</v>
      </c>
      <c r="D10992" s="368" t="s">
        <v>35367</v>
      </c>
      <c r="E10992" s="367" t="s">
        <v>8879</v>
      </c>
      <c r="F10992" s="367" t="s">
        <v>35368</v>
      </c>
      <c r="G10992" s="367" t="s">
        <v>35369</v>
      </c>
    </row>
    <row r="10993" spans="1:7" ht="22.5">
      <c r="A10993" s="366" t="str">
        <f t="shared" si="171"/>
        <v>SINAPI 87365</v>
      </c>
      <c r="B10993" s="367" t="s">
        <v>8324</v>
      </c>
      <c r="C10993" s="367" t="s">
        <v>35370</v>
      </c>
      <c r="D10993" s="368" t="s">
        <v>35371</v>
      </c>
      <c r="E10993" s="367" t="s">
        <v>8879</v>
      </c>
      <c r="F10993" s="367" t="s">
        <v>35372</v>
      </c>
      <c r="G10993" s="367" t="s">
        <v>35373</v>
      </c>
    </row>
    <row r="10994" spans="1:7" ht="22.5">
      <c r="A10994" s="366" t="str">
        <f t="shared" si="171"/>
        <v>SINAPI 87366</v>
      </c>
      <c r="B10994" s="367" t="s">
        <v>8324</v>
      </c>
      <c r="C10994" s="367" t="s">
        <v>35374</v>
      </c>
      <c r="D10994" s="368" t="s">
        <v>35375</v>
      </c>
      <c r="E10994" s="367" t="s">
        <v>8879</v>
      </c>
      <c r="F10994" s="367" t="s">
        <v>35376</v>
      </c>
      <c r="G10994" s="367" t="s">
        <v>35377</v>
      </c>
    </row>
    <row r="10995" spans="1:7" ht="22.5">
      <c r="A10995" s="366" t="str">
        <f t="shared" si="171"/>
        <v>SINAPI 87367</v>
      </c>
      <c r="B10995" s="367" t="s">
        <v>8324</v>
      </c>
      <c r="C10995" s="367" t="s">
        <v>35378</v>
      </c>
      <c r="D10995" s="368" t="s">
        <v>35379</v>
      </c>
      <c r="E10995" s="367" t="s">
        <v>8879</v>
      </c>
      <c r="F10995" s="367" t="s">
        <v>35380</v>
      </c>
      <c r="G10995" s="367" t="s">
        <v>35381</v>
      </c>
    </row>
    <row r="10996" spans="1:7" ht="22.5">
      <c r="A10996" s="366" t="str">
        <f t="shared" si="171"/>
        <v>SINAPI 87368</v>
      </c>
      <c r="B10996" s="367" t="s">
        <v>8324</v>
      </c>
      <c r="C10996" s="367" t="s">
        <v>35382</v>
      </c>
      <c r="D10996" s="368" t="s">
        <v>35383</v>
      </c>
      <c r="E10996" s="367" t="s">
        <v>8879</v>
      </c>
      <c r="F10996" s="367" t="s">
        <v>35384</v>
      </c>
      <c r="G10996" s="367" t="s">
        <v>35385</v>
      </c>
    </row>
    <row r="10997" spans="1:7" ht="22.5">
      <c r="A10997" s="366" t="str">
        <f t="shared" si="171"/>
        <v>SINAPI 87369</v>
      </c>
      <c r="B10997" s="367" t="s">
        <v>8324</v>
      </c>
      <c r="C10997" s="367" t="s">
        <v>35386</v>
      </c>
      <c r="D10997" s="368" t="s">
        <v>35387</v>
      </c>
      <c r="E10997" s="367" t="s">
        <v>8879</v>
      </c>
      <c r="F10997" s="367" t="s">
        <v>35388</v>
      </c>
      <c r="G10997" s="367" t="s">
        <v>35389</v>
      </c>
    </row>
    <row r="10998" spans="1:7" ht="22.5">
      <c r="A10998" s="366" t="str">
        <f t="shared" si="171"/>
        <v>SINAPI 87370</v>
      </c>
      <c r="B10998" s="367" t="s">
        <v>8324</v>
      </c>
      <c r="C10998" s="367" t="s">
        <v>35390</v>
      </c>
      <c r="D10998" s="368" t="s">
        <v>35391</v>
      </c>
      <c r="E10998" s="367" t="s">
        <v>8879</v>
      </c>
      <c r="F10998" s="367" t="s">
        <v>35392</v>
      </c>
      <c r="G10998" s="367" t="s">
        <v>35393</v>
      </c>
    </row>
    <row r="10999" spans="1:7" ht="22.5">
      <c r="A10999" s="366" t="str">
        <f t="shared" si="171"/>
        <v>SINAPI 87371</v>
      </c>
      <c r="B10999" s="367" t="s">
        <v>8324</v>
      </c>
      <c r="C10999" s="367" t="s">
        <v>35394</v>
      </c>
      <c r="D10999" s="368" t="s">
        <v>35395</v>
      </c>
      <c r="E10999" s="367" t="s">
        <v>8879</v>
      </c>
      <c r="F10999" s="367" t="s">
        <v>35396</v>
      </c>
      <c r="G10999" s="367" t="s">
        <v>35397</v>
      </c>
    </row>
    <row r="11000" spans="1:7" ht="22.5">
      <c r="A11000" s="366" t="str">
        <f t="shared" si="171"/>
        <v>SINAPI 87372</v>
      </c>
      <c r="B11000" s="367" t="s">
        <v>8324</v>
      </c>
      <c r="C11000" s="367" t="s">
        <v>35398</v>
      </c>
      <c r="D11000" s="368" t="s">
        <v>35399</v>
      </c>
      <c r="E11000" s="367" t="s">
        <v>8879</v>
      </c>
      <c r="F11000" s="367" t="s">
        <v>35400</v>
      </c>
      <c r="G11000" s="367" t="s">
        <v>35401</v>
      </c>
    </row>
    <row r="11001" spans="1:7" ht="22.5">
      <c r="A11001" s="366" t="str">
        <f t="shared" si="171"/>
        <v>SINAPI 87373</v>
      </c>
      <c r="B11001" s="367" t="s">
        <v>8324</v>
      </c>
      <c r="C11001" s="367" t="s">
        <v>35402</v>
      </c>
      <c r="D11001" s="368" t="s">
        <v>35403</v>
      </c>
      <c r="E11001" s="367" t="s">
        <v>8879</v>
      </c>
      <c r="F11001" s="367" t="s">
        <v>35404</v>
      </c>
      <c r="G11001" s="367" t="s">
        <v>35405</v>
      </c>
    </row>
    <row r="11002" spans="1:7" ht="22.5">
      <c r="A11002" s="366" t="str">
        <f t="shared" si="171"/>
        <v>SINAPI 87374</v>
      </c>
      <c r="B11002" s="367" t="s">
        <v>8324</v>
      </c>
      <c r="C11002" s="367" t="s">
        <v>35406</v>
      </c>
      <c r="D11002" s="368" t="s">
        <v>35407</v>
      </c>
      <c r="E11002" s="367" t="s">
        <v>8879</v>
      </c>
      <c r="F11002" s="367" t="s">
        <v>35408</v>
      </c>
      <c r="G11002" s="367" t="s">
        <v>35409</v>
      </c>
    </row>
    <row r="11003" spans="1:7" ht="22.5">
      <c r="A11003" s="366" t="str">
        <f t="shared" si="171"/>
        <v>SINAPI 87375</v>
      </c>
      <c r="B11003" s="367" t="s">
        <v>8324</v>
      </c>
      <c r="C11003" s="367" t="s">
        <v>35410</v>
      </c>
      <c r="D11003" s="368" t="s">
        <v>35411</v>
      </c>
      <c r="E11003" s="367" t="s">
        <v>8879</v>
      </c>
      <c r="F11003" s="367" t="s">
        <v>35412</v>
      </c>
      <c r="G11003" s="367" t="s">
        <v>35413</v>
      </c>
    </row>
    <row r="11004" spans="1:7" ht="22.5">
      <c r="A11004" s="366" t="str">
        <f t="shared" si="171"/>
        <v>SINAPI 87376</v>
      </c>
      <c r="B11004" s="367" t="s">
        <v>8324</v>
      </c>
      <c r="C11004" s="367" t="s">
        <v>35414</v>
      </c>
      <c r="D11004" s="368" t="s">
        <v>35415</v>
      </c>
      <c r="E11004" s="367" t="s">
        <v>8879</v>
      </c>
      <c r="F11004" s="367" t="s">
        <v>35416</v>
      </c>
      <c r="G11004" s="367" t="s">
        <v>35417</v>
      </c>
    </row>
    <row r="11005" spans="1:7" ht="22.5">
      <c r="A11005" s="366" t="str">
        <f t="shared" si="171"/>
        <v>SINAPI 87377</v>
      </c>
      <c r="B11005" s="367" t="s">
        <v>8324</v>
      </c>
      <c r="C11005" s="367" t="s">
        <v>35418</v>
      </c>
      <c r="D11005" s="368" t="s">
        <v>35419</v>
      </c>
      <c r="E11005" s="367" t="s">
        <v>8879</v>
      </c>
      <c r="F11005" s="367" t="s">
        <v>35420</v>
      </c>
      <c r="G11005" s="367" t="s">
        <v>35421</v>
      </c>
    </row>
    <row r="11006" spans="1:7" ht="22.5">
      <c r="A11006" s="366" t="str">
        <f t="shared" si="171"/>
        <v>SINAPI 87378</v>
      </c>
      <c r="B11006" s="367" t="s">
        <v>8324</v>
      </c>
      <c r="C11006" s="367" t="s">
        <v>35422</v>
      </c>
      <c r="D11006" s="368" t="s">
        <v>35423</v>
      </c>
      <c r="E11006" s="367" t="s">
        <v>8879</v>
      </c>
      <c r="F11006" s="367" t="s">
        <v>35424</v>
      </c>
      <c r="G11006" s="367" t="s">
        <v>35425</v>
      </c>
    </row>
    <row r="11007" spans="1:7" ht="22.5">
      <c r="A11007" s="366" t="str">
        <f t="shared" si="171"/>
        <v>SINAPI 87379</v>
      </c>
      <c r="B11007" s="367" t="s">
        <v>8324</v>
      </c>
      <c r="C11007" s="367" t="s">
        <v>35426</v>
      </c>
      <c r="D11007" s="368" t="s">
        <v>35427</v>
      </c>
      <c r="E11007" s="367" t="s">
        <v>8879</v>
      </c>
      <c r="F11007" s="367" t="s">
        <v>35428</v>
      </c>
      <c r="G11007" s="367" t="s">
        <v>35429</v>
      </c>
    </row>
    <row r="11008" spans="1:7" ht="22.5">
      <c r="A11008" s="366" t="str">
        <f t="shared" si="171"/>
        <v>SINAPI 87380</v>
      </c>
      <c r="B11008" s="367" t="s">
        <v>8324</v>
      </c>
      <c r="C11008" s="367" t="s">
        <v>35430</v>
      </c>
      <c r="D11008" s="368" t="s">
        <v>35431</v>
      </c>
      <c r="E11008" s="367" t="s">
        <v>8879</v>
      </c>
      <c r="F11008" s="367" t="s">
        <v>35432</v>
      </c>
      <c r="G11008" s="367" t="s">
        <v>35433</v>
      </c>
    </row>
    <row r="11009" spans="1:7" ht="22.5">
      <c r="A11009" s="366" t="str">
        <f t="shared" si="171"/>
        <v>SINAPI 87381</v>
      </c>
      <c r="B11009" s="367" t="s">
        <v>8324</v>
      </c>
      <c r="C11009" s="367" t="s">
        <v>35434</v>
      </c>
      <c r="D11009" s="368" t="s">
        <v>35435</v>
      </c>
      <c r="E11009" s="367" t="s">
        <v>8879</v>
      </c>
      <c r="F11009" s="367" t="s">
        <v>35436</v>
      </c>
      <c r="G11009" s="367" t="s">
        <v>35437</v>
      </c>
    </row>
    <row r="11010" spans="1:7" ht="22.5">
      <c r="A11010" s="366" t="str">
        <f t="shared" si="171"/>
        <v>SINAPI 87382</v>
      </c>
      <c r="B11010" s="367" t="s">
        <v>8324</v>
      </c>
      <c r="C11010" s="367" t="s">
        <v>35438</v>
      </c>
      <c r="D11010" s="368" t="s">
        <v>35439</v>
      </c>
      <c r="E11010" s="367" t="s">
        <v>8879</v>
      </c>
      <c r="F11010" s="367" t="s">
        <v>35440</v>
      </c>
      <c r="G11010" s="367" t="s">
        <v>35441</v>
      </c>
    </row>
    <row r="11011" spans="1:7" ht="22.5">
      <c r="A11011" s="366" t="str">
        <f t="shared" si="171"/>
        <v>SINAPI 87383</v>
      </c>
      <c r="B11011" s="367" t="s">
        <v>8324</v>
      </c>
      <c r="C11011" s="367" t="s">
        <v>35442</v>
      </c>
      <c r="D11011" s="368" t="s">
        <v>35443</v>
      </c>
      <c r="E11011" s="367" t="s">
        <v>8879</v>
      </c>
      <c r="F11011" s="367" t="s">
        <v>35444</v>
      </c>
      <c r="G11011" s="367" t="s">
        <v>35445</v>
      </c>
    </row>
    <row r="11012" spans="1:7" ht="22.5">
      <c r="A11012" s="366" t="str">
        <f t="shared" si="171"/>
        <v>SINAPI 87384</v>
      </c>
      <c r="B11012" s="367" t="s">
        <v>8324</v>
      </c>
      <c r="C11012" s="367" t="s">
        <v>35446</v>
      </c>
      <c r="D11012" s="368" t="s">
        <v>35447</v>
      </c>
      <c r="E11012" s="367" t="s">
        <v>8879</v>
      </c>
      <c r="F11012" s="367" t="s">
        <v>35448</v>
      </c>
      <c r="G11012" s="367" t="s">
        <v>35449</v>
      </c>
    </row>
    <row r="11013" spans="1:7">
      <c r="A11013" s="366" t="str">
        <f t="shared" si="171"/>
        <v>SINAPI 87385</v>
      </c>
      <c r="B11013" s="367" t="s">
        <v>8324</v>
      </c>
      <c r="C11013" s="367" t="s">
        <v>35450</v>
      </c>
      <c r="D11013" s="368" t="s">
        <v>35451</v>
      </c>
      <c r="E11013" s="367" t="s">
        <v>8879</v>
      </c>
      <c r="F11013" s="367" t="s">
        <v>35452</v>
      </c>
      <c r="G11013" s="367" t="s">
        <v>35453</v>
      </c>
    </row>
    <row r="11014" spans="1:7">
      <c r="A11014" s="366" t="str">
        <f t="shared" si="171"/>
        <v>SINAPI 87386</v>
      </c>
      <c r="B11014" s="367" t="s">
        <v>8324</v>
      </c>
      <c r="C11014" s="367" t="s">
        <v>35454</v>
      </c>
      <c r="D11014" s="368" t="s">
        <v>35455</v>
      </c>
      <c r="E11014" s="367" t="s">
        <v>8879</v>
      </c>
      <c r="F11014" s="367" t="s">
        <v>35456</v>
      </c>
      <c r="G11014" s="367" t="s">
        <v>35457</v>
      </c>
    </row>
    <row r="11015" spans="1:7">
      <c r="A11015" s="366" t="str">
        <f t="shared" ref="A11015:A11078" si="172">CONCATENAR</f>
        <v>SINAPI 87387</v>
      </c>
      <c r="B11015" s="367" t="s">
        <v>8324</v>
      </c>
      <c r="C11015" s="367" t="s">
        <v>35458</v>
      </c>
      <c r="D11015" s="368" t="s">
        <v>35459</v>
      </c>
      <c r="E11015" s="367" t="s">
        <v>8879</v>
      </c>
      <c r="F11015" s="367" t="s">
        <v>35460</v>
      </c>
      <c r="G11015" s="367" t="s">
        <v>35461</v>
      </c>
    </row>
    <row r="11016" spans="1:7" ht="22.5">
      <c r="A11016" s="366" t="str">
        <f t="shared" si="172"/>
        <v>SINAPI 87388</v>
      </c>
      <c r="B11016" s="367" t="s">
        <v>8324</v>
      </c>
      <c r="C11016" s="367" t="s">
        <v>35462</v>
      </c>
      <c r="D11016" s="368" t="s">
        <v>35463</v>
      </c>
      <c r="E11016" s="367" t="s">
        <v>8879</v>
      </c>
      <c r="F11016" s="367" t="s">
        <v>35464</v>
      </c>
      <c r="G11016" s="367" t="s">
        <v>35465</v>
      </c>
    </row>
    <row r="11017" spans="1:7" ht="22.5">
      <c r="A11017" s="366" t="str">
        <f t="shared" si="172"/>
        <v>SINAPI 87389</v>
      </c>
      <c r="B11017" s="367" t="s">
        <v>8324</v>
      </c>
      <c r="C11017" s="367" t="s">
        <v>35466</v>
      </c>
      <c r="D11017" s="368" t="s">
        <v>35467</v>
      </c>
      <c r="E11017" s="367" t="s">
        <v>8879</v>
      </c>
      <c r="F11017" s="367" t="s">
        <v>35468</v>
      </c>
      <c r="G11017" s="367" t="s">
        <v>35469</v>
      </c>
    </row>
    <row r="11018" spans="1:7" ht="22.5">
      <c r="A11018" s="366" t="str">
        <f t="shared" si="172"/>
        <v>SINAPI 87390</v>
      </c>
      <c r="B11018" s="367" t="s">
        <v>8324</v>
      </c>
      <c r="C11018" s="367" t="s">
        <v>35470</v>
      </c>
      <c r="D11018" s="368" t="s">
        <v>35471</v>
      </c>
      <c r="E11018" s="367" t="s">
        <v>8879</v>
      </c>
      <c r="F11018" s="367" t="s">
        <v>35472</v>
      </c>
      <c r="G11018" s="367" t="s">
        <v>35473</v>
      </c>
    </row>
    <row r="11019" spans="1:7" ht="22.5">
      <c r="A11019" s="366" t="str">
        <f t="shared" si="172"/>
        <v>SINAPI 87391</v>
      </c>
      <c r="B11019" s="367" t="s">
        <v>8324</v>
      </c>
      <c r="C11019" s="367" t="s">
        <v>35474</v>
      </c>
      <c r="D11019" s="368" t="s">
        <v>35475</v>
      </c>
      <c r="E11019" s="367" t="s">
        <v>8879</v>
      </c>
      <c r="F11019" s="367" t="s">
        <v>35476</v>
      </c>
      <c r="G11019" s="367" t="s">
        <v>35477</v>
      </c>
    </row>
    <row r="11020" spans="1:7" ht="22.5">
      <c r="A11020" s="366" t="str">
        <f t="shared" si="172"/>
        <v>SINAPI 87393</v>
      </c>
      <c r="B11020" s="367" t="s">
        <v>8324</v>
      </c>
      <c r="C11020" s="367" t="s">
        <v>35478</v>
      </c>
      <c r="D11020" s="368" t="s">
        <v>35479</v>
      </c>
      <c r="E11020" s="367" t="s">
        <v>8879</v>
      </c>
      <c r="F11020" s="367" t="s">
        <v>35480</v>
      </c>
      <c r="G11020" s="367" t="s">
        <v>35481</v>
      </c>
    </row>
    <row r="11021" spans="1:7" ht="22.5">
      <c r="A11021" s="366" t="str">
        <f t="shared" si="172"/>
        <v>SINAPI 87394</v>
      </c>
      <c r="B11021" s="367" t="s">
        <v>8324</v>
      </c>
      <c r="C11021" s="367" t="s">
        <v>35482</v>
      </c>
      <c r="D11021" s="368" t="s">
        <v>35483</v>
      </c>
      <c r="E11021" s="367" t="s">
        <v>8879</v>
      </c>
      <c r="F11021" s="367" t="s">
        <v>35484</v>
      </c>
      <c r="G11021" s="367" t="s">
        <v>35485</v>
      </c>
    </row>
    <row r="11022" spans="1:7" ht="22.5">
      <c r="A11022" s="366" t="str">
        <f t="shared" si="172"/>
        <v>SINAPI 87395</v>
      </c>
      <c r="B11022" s="367" t="s">
        <v>8324</v>
      </c>
      <c r="C11022" s="367" t="s">
        <v>35486</v>
      </c>
      <c r="D11022" s="368" t="s">
        <v>35487</v>
      </c>
      <c r="E11022" s="367" t="s">
        <v>8879</v>
      </c>
      <c r="F11022" s="367" t="s">
        <v>35488</v>
      </c>
      <c r="G11022" s="367" t="s">
        <v>35489</v>
      </c>
    </row>
    <row r="11023" spans="1:7" ht="22.5">
      <c r="A11023" s="366" t="str">
        <f t="shared" si="172"/>
        <v>SINAPI 87396</v>
      </c>
      <c r="B11023" s="367" t="s">
        <v>8324</v>
      </c>
      <c r="C11023" s="367" t="s">
        <v>35490</v>
      </c>
      <c r="D11023" s="368" t="s">
        <v>35491</v>
      </c>
      <c r="E11023" s="367" t="s">
        <v>8879</v>
      </c>
      <c r="F11023" s="367" t="s">
        <v>35492</v>
      </c>
      <c r="G11023" s="367" t="s">
        <v>35493</v>
      </c>
    </row>
    <row r="11024" spans="1:7" ht="22.5">
      <c r="A11024" s="366" t="str">
        <f t="shared" si="172"/>
        <v>SINAPI 87397</v>
      </c>
      <c r="B11024" s="367" t="s">
        <v>8324</v>
      </c>
      <c r="C11024" s="367" t="s">
        <v>35494</v>
      </c>
      <c r="D11024" s="368" t="s">
        <v>35495</v>
      </c>
      <c r="E11024" s="367" t="s">
        <v>8879</v>
      </c>
      <c r="F11024" s="367" t="s">
        <v>35496</v>
      </c>
      <c r="G11024" s="367" t="s">
        <v>35497</v>
      </c>
    </row>
    <row r="11025" spans="1:7" ht="22.5">
      <c r="A11025" s="366" t="str">
        <f t="shared" si="172"/>
        <v>SINAPI 87398</v>
      </c>
      <c r="B11025" s="367" t="s">
        <v>8324</v>
      </c>
      <c r="C11025" s="367" t="s">
        <v>35498</v>
      </c>
      <c r="D11025" s="368" t="s">
        <v>35499</v>
      </c>
      <c r="E11025" s="367" t="s">
        <v>8879</v>
      </c>
      <c r="F11025" s="367" t="s">
        <v>35500</v>
      </c>
      <c r="G11025" s="367" t="s">
        <v>35501</v>
      </c>
    </row>
    <row r="11026" spans="1:7">
      <c r="A11026" s="366" t="str">
        <f t="shared" si="172"/>
        <v>SINAPI 87399</v>
      </c>
      <c r="B11026" s="367" t="s">
        <v>8324</v>
      </c>
      <c r="C11026" s="367" t="s">
        <v>35502</v>
      </c>
      <c r="D11026" s="368" t="s">
        <v>35503</v>
      </c>
      <c r="E11026" s="367" t="s">
        <v>8879</v>
      </c>
      <c r="F11026" s="367" t="s">
        <v>35504</v>
      </c>
      <c r="G11026" s="367" t="s">
        <v>35505</v>
      </c>
    </row>
    <row r="11027" spans="1:7">
      <c r="A11027" s="366" t="str">
        <f t="shared" si="172"/>
        <v>SINAPI 87401</v>
      </c>
      <c r="B11027" s="367" t="s">
        <v>8324</v>
      </c>
      <c r="C11027" s="367" t="s">
        <v>35506</v>
      </c>
      <c r="D11027" s="368" t="s">
        <v>35507</v>
      </c>
      <c r="E11027" s="367" t="s">
        <v>8879</v>
      </c>
      <c r="F11027" s="367" t="s">
        <v>35508</v>
      </c>
      <c r="G11027" s="367" t="s">
        <v>35509</v>
      </c>
    </row>
    <row r="11028" spans="1:7">
      <c r="A11028" s="366" t="str">
        <f t="shared" si="172"/>
        <v>SINAPI 87402</v>
      </c>
      <c r="B11028" s="367" t="s">
        <v>8324</v>
      </c>
      <c r="C11028" s="367" t="s">
        <v>35510</v>
      </c>
      <c r="D11028" s="368" t="s">
        <v>35511</v>
      </c>
      <c r="E11028" s="367" t="s">
        <v>8879</v>
      </c>
      <c r="F11028" s="367" t="s">
        <v>35512</v>
      </c>
      <c r="G11028" s="367" t="s">
        <v>35513</v>
      </c>
    </row>
    <row r="11029" spans="1:7" ht="22.5">
      <c r="A11029" s="366" t="str">
        <f t="shared" si="172"/>
        <v>SINAPI 87404</v>
      </c>
      <c r="B11029" s="367" t="s">
        <v>8324</v>
      </c>
      <c r="C11029" s="367" t="s">
        <v>35514</v>
      </c>
      <c r="D11029" s="368" t="s">
        <v>35515</v>
      </c>
      <c r="E11029" s="367" t="s">
        <v>8879</v>
      </c>
      <c r="F11029" s="367" t="s">
        <v>35516</v>
      </c>
      <c r="G11029" s="367" t="s">
        <v>35517</v>
      </c>
    </row>
    <row r="11030" spans="1:7" ht="22.5">
      <c r="A11030" s="366" t="str">
        <f t="shared" si="172"/>
        <v>SINAPI 87405</v>
      </c>
      <c r="B11030" s="367" t="s">
        <v>8324</v>
      </c>
      <c r="C11030" s="367" t="s">
        <v>35518</v>
      </c>
      <c r="D11030" s="368" t="s">
        <v>35519</v>
      </c>
      <c r="E11030" s="367" t="s">
        <v>8879</v>
      </c>
      <c r="F11030" s="367" t="s">
        <v>35520</v>
      </c>
      <c r="G11030" s="367" t="s">
        <v>35521</v>
      </c>
    </row>
    <row r="11031" spans="1:7" ht="22.5">
      <c r="A11031" s="366" t="str">
        <f t="shared" si="172"/>
        <v>SINAPI 87407</v>
      </c>
      <c r="B11031" s="367" t="s">
        <v>8324</v>
      </c>
      <c r="C11031" s="367" t="s">
        <v>35522</v>
      </c>
      <c r="D11031" s="368" t="s">
        <v>35523</v>
      </c>
      <c r="E11031" s="367" t="s">
        <v>8879</v>
      </c>
      <c r="F11031" s="367" t="s">
        <v>35524</v>
      </c>
      <c r="G11031" s="367" t="s">
        <v>35525</v>
      </c>
    </row>
    <row r="11032" spans="1:7">
      <c r="A11032" s="366" t="str">
        <f t="shared" si="172"/>
        <v>SINAPI 87408</v>
      </c>
      <c r="B11032" s="367" t="s">
        <v>8324</v>
      </c>
      <c r="C11032" s="367" t="s">
        <v>35526</v>
      </c>
      <c r="D11032" s="368" t="s">
        <v>35527</v>
      </c>
      <c r="E11032" s="367" t="s">
        <v>8879</v>
      </c>
      <c r="F11032" s="367" t="s">
        <v>21512</v>
      </c>
      <c r="G11032" s="367" t="s">
        <v>35528</v>
      </c>
    </row>
    <row r="11033" spans="1:7">
      <c r="A11033" s="366" t="str">
        <f t="shared" si="172"/>
        <v>SINAPI 87410</v>
      </c>
      <c r="B11033" s="367" t="s">
        <v>8324</v>
      </c>
      <c r="C11033" s="367" t="s">
        <v>35529</v>
      </c>
      <c r="D11033" s="368" t="s">
        <v>35530</v>
      </c>
      <c r="E11033" s="367" t="s">
        <v>8879</v>
      </c>
      <c r="F11033" s="367" t="s">
        <v>35531</v>
      </c>
      <c r="G11033" s="367" t="s">
        <v>35532</v>
      </c>
    </row>
    <row r="11034" spans="1:7" ht="22.5">
      <c r="A11034" s="366" t="str">
        <f t="shared" si="172"/>
        <v>SINAPI 88626</v>
      </c>
      <c r="B11034" s="367" t="s">
        <v>8324</v>
      </c>
      <c r="C11034" s="367" t="s">
        <v>35533</v>
      </c>
      <c r="D11034" s="368" t="s">
        <v>35534</v>
      </c>
      <c r="E11034" s="367" t="s">
        <v>8879</v>
      </c>
      <c r="F11034" s="367" t="s">
        <v>35535</v>
      </c>
      <c r="G11034" s="367" t="s">
        <v>35536</v>
      </c>
    </row>
    <row r="11035" spans="1:7" ht="22.5">
      <c r="A11035" s="366" t="str">
        <f t="shared" si="172"/>
        <v>SINAPI 88627</v>
      </c>
      <c r="B11035" s="367" t="s">
        <v>8324</v>
      </c>
      <c r="C11035" s="367" t="s">
        <v>35537</v>
      </c>
      <c r="D11035" s="368" t="s">
        <v>35538</v>
      </c>
      <c r="E11035" s="367" t="s">
        <v>8879</v>
      </c>
      <c r="F11035" s="367" t="s">
        <v>35539</v>
      </c>
      <c r="G11035" s="367" t="s">
        <v>35540</v>
      </c>
    </row>
    <row r="11036" spans="1:7" ht="22.5">
      <c r="A11036" s="366" t="str">
        <f t="shared" si="172"/>
        <v>SINAPI 88628</v>
      </c>
      <c r="B11036" s="367" t="s">
        <v>8324</v>
      </c>
      <c r="C11036" s="367" t="s">
        <v>35541</v>
      </c>
      <c r="D11036" s="368" t="s">
        <v>35542</v>
      </c>
      <c r="E11036" s="367" t="s">
        <v>8879</v>
      </c>
      <c r="F11036" s="367" t="s">
        <v>35543</v>
      </c>
      <c r="G11036" s="367" t="s">
        <v>35544</v>
      </c>
    </row>
    <row r="11037" spans="1:7">
      <c r="A11037" s="366" t="str">
        <f t="shared" si="172"/>
        <v>SINAPI 88629</v>
      </c>
      <c r="B11037" s="367" t="s">
        <v>8324</v>
      </c>
      <c r="C11037" s="367" t="s">
        <v>35545</v>
      </c>
      <c r="D11037" s="368" t="s">
        <v>35546</v>
      </c>
      <c r="E11037" s="367" t="s">
        <v>8879</v>
      </c>
      <c r="F11037" s="367" t="s">
        <v>35547</v>
      </c>
      <c r="G11037" s="367" t="s">
        <v>35548</v>
      </c>
    </row>
    <row r="11038" spans="1:7">
      <c r="A11038" s="366" t="str">
        <f t="shared" si="172"/>
        <v>SINAPI 88630</v>
      </c>
      <c r="B11038" s="367" t="s">
        <v>8324</v>
      </c>
      <c r="C11038" s="367" t="s">
        <v>35549</v>
      </c>
      <c r="D11038" s="368" t="s">
        <v>35550</v>
      </c>
      <c r="E11038" s="367" t="s">
        <v>8879</v>
      </c>
      <c r="F11038" s="367" t="s">
        <v>35551</v>
      </c>
      <c r="G11038" s="367" t="s">
        <v>31528</v>
      </c>
    </row>
    <row r="11039" spans="1:7">
      <c r="A11039" s="366" t="str">
        <f t="shared" si="172"/>
        <v>SINAPI 88631</v>
      </c>
      <c r="B11039" s="367" t="s">
        <v>8324</v>
      </c>
      <c r="C11039" s="367" t="s">
        <v>35552</v>
      </c>
      <c r="D11039" s="368" t="s">
        <v>35553</v>
      </c>
      <c r="E11039" s="367" t="s">
        <v>8879</v>
      </c>
      <c r="F11039" s="367" t="s">
        <v>35554</v>
      </c>
      <c r="G11039" s="367" t="s">
        <v>35555</v>
      </c>
    </row>
    <row r="11040" spans="1:7" ht="22.5">
      <c r="A11040" s="366" t="str">
        <f t="shared" si="172"/>
        <v>SINAPI 88715</v>
      </c>
      <c r="B11040" s="367" t="s">
        <v>8324</v>
      </c>
      <c r="C11040" s="367" t="s">
        <v>35556</v>
      </c>
      <c r="D11040" s="368" t="s">
        <v>35557</v>
      </c>
      <c r="E11040" s="367" t="s">
        <v>8879</v>
      </c>
      <c r="F11040" s="367" t="s">
        <v>35558</v>
      </c>
      <c r="G11040" s="367" t="s">
        <v>35559</v>
      </c>
    </row>
    <row r="11041" spans="1:7" ht="22.5">
      <c r="A11041" s="366" t="str">
        <f t="shared" si="172"/>
        <v>SINAPI 95563</v>
      </c>
      <c r="B11041" s="367" t="s">
        <v>8324</v>
      </c>
      <c r="C11041" s="367" t="s">
        <v>35560</v>
      </c>
      <c r="D11041" s="368" t="s">
        <v>35561</v>
      </c>
      <c r="E11041" s="367" t="s">
        <v>8879</v>
      </c>
      <c r="F11041" s="367" t="s">
        <v>35562</v>
      </c>
      <c r="G11041" s="367" t="s">
        <v>35563</v>
      </c>
    </row>
    <row r="11042" spans="1:7" ht="22.5">
      <c r="A11042" s="366" t="str">
        <f t="shared" si="172"/>
        <v>SINAPI 100464</v>
      </c>
      <c r="B11042" s="367" t="s">
        <v>8324</v>
      </c>
      <c r="C11042" s="367" t="s">
        <v>35564</v>
      </c>
      <c r="D11042" s="368" t="s">
        <v>35565</v>
      </c>
      <c r="E11042" s="367" t="s">
        <v>8879</v>
      </c>
      <c r="F11042" s="367" t="s">
        <v>35566</v>
      </c>
      <c r="G11042" s="367" t="s">
        <v>35567</v>
      </c>
    </row>
    <row r="11043" spans="1:7" ht="22.5">
      <c r="A11043" s="366" t="str">
        <f t="shared" si="172"/>
        <v>SINAPI 100465</v>
      </c>
      <c r="B11043" s="367" t="s">
        <v>8324</v>
      </c>
      <c r="C11043" s="367" t="s">
        <v>35568</v>
      </c>
      <c r="D11043" s="368" t="s">
        <v>35569</v>
      </c>
      <c r="E11043" s="367" t="s">
        <v>8879</v>
      </c>
      <c r="F11043" s="367" t="s">
        <v>35570</v>
      </c>
      <c r="G11043" s="367" t="s">
        <v>35571</v>
      </c>
    </row>
    <row r="11044" spans="1:7" ht="22.5">
      <c r="A11044" s="366" t="str">
        <f t="shared" si="172"/>
        <v>SINAPI 100466</v>
      </c>
      <c r="B11044" s="367" t="s">
        <v>8324</v>
      </c>
      <c r="C11044" s="367" t="s">
        <v>35572</v>
      </c>
      <c r="D11044" s="368" t="s">
        <v>35573</v>
      </c>
      <c r="E11044" s="367" t="s">
        <v>8879</v>
      </c>
      <c r="F11044" s="367" t="s">
        <v>35574</v>
      </c>
      <c r="G11044" s="367" t="s">
        <v>35575</v>
      </c>
    </row>
    <row r="11045" spans="1:7" ht="22.5">
      <c r="A11045" s="366" t="str">
        <f t="shared" si="172"/>
        <v>SINAPI 100468</v>
      </c>
      <c r="B11045" s="367" t="s">
        <v>8324</v>
      </c>
      <c r="C11045" s="367" t="s">
        <v>35576</v>
      </c>
      <c r="D11045" s="368" t="s">
        <v>35577</v>
      </c>
      <c r="E11045" s="367" t="s">
        <v>8879</v>
      </c>
      <c r="F11045" s="367" t="s">
        <v>35578</v>
      </c>
      <c r="G11045" s="367" t="s">
        <v>35579</v>
      </c>
    </row>
    <row r="11046" spans="1:7" ht="22.5">
      <c r="A11046" s="366" t="str">
        <f t="shared" si="172"/>
        <v>SINAPI 100469</v>
      </c>
      <c r="B11046" s="367" t="s">
        <v>8324</v>
      </c>
      <c r="C11046" s="367" t="s">
        <v>35580</v>
      </c>
      <c r="D11046" s="368" t="s">
        <v>35581</v>
      </c>
      <c r="E11046" s="367" t="s">
        <v>8879</v>
      </c>
      <c r="F11046" s="367" t="s">
        <v>35582</v>
      </c>
      <c r="G11046" s="367" t="s">
        <v>35583</v>
      </c>
    </row>
    <row r="11047" spans="1:7" ht="22.5">
      <c r="A11047" s="366" t="str">
        <f t="shared" si="172"/>
        <v>SINAPI 100470</v>
      </c>
      <c r="B11047" s="367" t="s">
        <v>8324</v>
      </c>
      <c r="C11047" s="367" t="s">
        <v>35584</v>
      </c>
      <c r="D11047" s="368" t="s">
        <v>35585</v>
      </c>
      <c r="E11047" s="367" t="s">
        <v>8879</v>
      </c>
      <c r="F11047" s="367" t="s">
        <v>35586</v>
      </c>
      <c r="G11047" s="367" t="s">
        <v>35587</v>
      </c>
    </row>
    <row r="11048" spans="1:7" ht="22.5">
      <c r="A11048" s="366" t="str">
        <f t="shared" si="172"/>
        <v>SINAPI 100472</v>
      </c>
      <c r="B11048" s="367" t="s">
        <v>8324</v>
      </c>
      <c r="C11048" s="367" t="s">
        <v>35588</v>
      </c>
      <c r="D11048" s="368" t="s">
        <v>35589</v>
      </c>
      <c r="E11048" s="367" t="s">
        <v>8879</v>
      </c>
      <c r="F11048" s="367" t="s">
        <v>35590</v>
      </c>
      <c r="G11048" s="367" t="s">
        <v>35591</v>
      </c>
    </row>
    <row r="11049" spans="1:7" ht="22.5">
      <c r="A11049" s="366" t="str">
        <f t="shared" si="172"/>
        <v>SINAPI 100473</v>
      </c>
      <c r="B11049" s="367" t="s">
        <v>8324</v>
      </c>
      <c r="C11049" s="367" t="s">
        <v>35592</v>
      </c>
      <c r="D11049" s="368" t="s">
        <v>35593</v>
      </c>
      <c r="E11049" s="367" t="s">
        <v>8879</v>
      </c>
      <c r="F11049" s="367" t="s">
        <v>35594</v>
      </c>
      <c r="G11049" s="367" t="s">
        <v>35595</v>
      </c>
    </row>
    <row r="11050" spans="1:7" ht="22.5">
      <c r="A11050" s="366" t="str">
        <f t="shared" si="172"/>
        <v>SINAPI 100474</v>
      </c>
      <c r="B11050" s="367" t="s">
        <v>8324</v>
      </c>
      <c r="C11050" s="367" t="s">
        <v>35596</v>
      </c>
      <c r="D11050" s="368" t="s">
        <v>35597</v>
      </c>
      <c r="E11050" s="367" t="s">
        <v>8879</v>
      </c>
      <c r="F11050" s="367" t="s">
        <v>35598</v>
      </c>
      <c r="G11050" s="367" t="s">
        <v>35599</v>
      </c>
    </row>
    <row r="11051" spans="1:7" ht="22.5">
      <c r="A11051" s="366" t="str">
        <f t="shared" si="172"/>
        <v>SINAPI 100475</v>
      </c>
      <c r="B11051" s="367" t="s">
        <v>8324</v>
      </c>
      <c r="C11051" s="367" t="s">
        <v>35600</v>
      </c>
      <c r="D11051" s="368" t="s">
        <v>35601</v>
      </c>
      <c r="E11051" s="367" t="s">
        <v>8879</v>
      </c>
      <c r="F11051" s="367" t="s">
        <v>35602</v>
      </c>
      <c r="G11051" s="367" t="s">
        <v>35603</v>
      </c>
    </row>
    <row r="11052" spans="1:7" ht="22.5">
      <c r="A11052" s="366" t="str">
        <f t="shared" si="172"/>
        <v>SINAPI 100477</v>
      </c>
      <c r="B11052" s="367" t="s">
        <v>8324</v>
      </c>
      <c r="C11052" s="367" t="s">
        <v>35604</v>
      </c>
      <c r="D11052" s="368" t="s">
        <v>35605</v>
      </c>
      <c r="E11052" s="367" t="s">
        <v>8879</v>
      </c>
      <c r="F11052" s="367" t="s">
        <v>35606</v>
      </c>
      <c r="G11052" s="367" t="s">
        <v>35607</v>
      </c>
    </row>
    <row r="11053" spans="1:7" ht="22.5">
      <c r="A11053" s="366" t="str">
        <f t="shared" si="172"/>
        <v>SINAPI 100478</v>
      </c>
      <c r="B11053" s="367" t="s">
        <v>8324</v>
      </c>
      <c r="C11053" s="367" t="s">
        <v>35608</v>
      </c>
      <c r="D11053" s="368" t="s">
        <v>35609</v>
      </c>
      <c r="E11053" s="367" t="s">
        <v>8879</v>
      </c>
      <c r="F11053" s="367" t="s">
        <v>35610</v>
      </c>
      <c r="G11053" s="367" t="s">
        <v>35611</v>
      </c>
    </row>
    <row r="11054" spans="1:7" ht="22.5">
      <c r="A11054" s="366" t="str">
        <f t="shared" si="172"/>
        <v>SINAPI 100479</v>
      </c>
      <c r="B11054" s="367" t="s">
        <v>8324</v>
      </c>
      <c r="C11054" s="367" t="s">
        <v>35612</v>
      </c>
      <c r="D11054" s="368" t="s">
        <v>35613</v>
      </c>
      <c r="E11054" s="367" t="s">
        <v>8879</v>
      </c>
      <c r="F11054" s="367" t="s">
        <v>35614</v>
      </c>
      <c r="G11054" s="367" t="s">
        <v>35615</v>
      </c>
    </row>
    <row r="11055" spans="1:7" ht="22.5">
      <c r="A11055" s="366" t="str">
        <f t="shared" si="172"/>
        <v>SINAPI 100480</v>
      </c>
      <c r="B11055" s="367" t="s">
        <v>8324</v>
      </c>
      <c r="C11055" s="367" t="s">
        <v>35616</v>
      </c>
      <c r="D11055" s="368" t="s">
        <v>35617</v>
      </c>
      <c r="E11055" s="367" t="s">
        <v>8879</v>
      </c>
      <c r="F11055" s="367" t="s">
        <v>35618</v>
      </c>
      <c r="G11055" s="367" t="s">
        <v>35619</v>
      </c>
    </row>
    <row r="11056" spans="1:7" ht="22.5">
      <c r="A11056" s="366" t="str">
        <f t="shared" si="172"/>
        <v>SINAPI 100481</v>
      </c>
      <c r="B11056" s="367" t="s">
        <v>8324</v>
      </c>
      <c r="C11056" s="367" t="s">
        <v>35620</v>
      </c>
      <c r="D11056" s="368" t="s">
        <v>35621</v>
      </c>
      <c r="E11056" s="367" t="s">
        <v>8879</v>
      </c>
      <c r="F11056" s="367" t="s">
        <v>35622</v>
      </c>
      <c r="G11056" s="367" t="s">
        <v>35623</v>
      </c>
    </row>
    <row r="11057" spans="1:7" ht="22.5">
      <c r="A11057" s="366" t="str">
        <f t="shared" si="172"/>
        <v>SINAPI 100483</v>
      </c>
      <c r="B11057" s="367" t="s">
        <v>8324</v>
      </c>
      <c r="C11057" s="367" t="s">
        <v>35624</v>
      </c>
      <c r="D11057" s="368" t="s">
        <v>35625</v>
      </c>
      <c r="E11057" s="367" t="s">
        <v>8879</v>
      </c>
      <c r="F11057" s="367" t="s">
        <v>35626</v>
      </c>
      <c r="G11057" s="367" t="s">
        <v>35627</v>
      </c>
    </row>
    <row r="11058" spans="1:7" ht="22.5">
      <c r="A11058" s="366" t="str">
        <f t="shared" si="172"/>
        <v>SINAPI 100484</v>
      </c>
      <c r="B11058" s="367" t="s">
        <v>8324</v>
      </c>
      <c r="C11058" s="367" t="s">
        <v>35628</v>
      </c>
      <c r="D11058" s="368" t="s">
        <v>35629</v>
      </c>
      <c r="E11058" s="367" t="s">
        <v>8879</v>
      </c>
      <c r="F11058" s="367" t="s">
        <v>35630</v>
      </c>
      <c r="G11058" s="367" t="s">
        <v>35631</v>
      </c>
    </row>
    <row r="11059" spans="1:7" ht="22.5">
      <c r="A11059" s="366" t="str">
        <f t="shared" si="172"/>
        <v>SINAPI 100485</v>
      </c>
      <c r="B11059" s="367" t="s">
        <v>8324</v>
      </c>
      <c r="C11059" s="367" t="s">
        <v>35632</v>
      </c>
      <c r="D11059" s="368" t="s">
        <v>35633</v>
      </c>
      <c r="E11059" s="367" t="s">
        <v>8879</v>
      </c>
      <c r="F11059" s="367" t="s">
        <v>35634</v>
      </c>
      <c r="G11059" s="367" t="s">
        <v>35635</v>
      </c>
    </row>
    <row r="11060" spans="1:7" ht="22.5">
      <c r="A11060" s="366" t="str">
        <f t="shared" si="172"/>
        <v>SINAPI 100486</v>
      </c>
      <c r="B11060" s="367" t="s">
        <v>8324</v>
      </c>
      <c r="C11060" s="367" t="s">
        <v>35636</v>
      </c>
      <c r="D11060" s="368" t="s">
        <v>35637</v>
      </c>
      <c r="E11060" s="367" t="s">
        <v>8879</v>
      </c>
      <c r="F11060" s="367" t="s">
        <v>35638</v>
      </c>
      <c r="G11060" s="367" t="s">
        <v>35639</v>
      </c>
    </row>
    <row r="11061" spans="1:7" ht="33.75">
      <c r="A11061" s="366" t="str">
        <f t="shared" si="172"/>
        <v>SINAPI 100487</v>
      </c>
      <c r="B11061" s="367" t="s">
        <v>8324</v>
      </c>
      <c r="C11061" s="367" t="s">
        <v>35640</v>
      </c>
      <c r="D11061" s="368" t="s">
        <v>35641</v>
      </c>
      <c r="E11061" s="367" t="s">
        <v>8879</v>
      </c>
      <c r="F11061" s="367" t="s">
        <v>35642</v>
      </c>
      <c r="G11061" s="367" t="s">
        <v>35643</v>
      </c>
    </row>
    <row r="11062" spans="1:7" ht="22.5">
      <c r="A11062" s="366" t="str">
        <f t="shared" si="172"/>
        <v>SINAPI 100488</v>
      </c>
      <c r="B11062" s="367" t="s">
        <v>8324</v>
      </c>
      <c r="C11062" s="367" t="s">
        <v>35644</v>
      </c>
      <c r="D11062" s="368" t="s">
        <v>35645</v>
      </c>
      <c r="E11062" s="367" t="s">
        <v>8879</v>
      </c>
      <c r="F11062" s="367" t="s">
        <v>35646</v>
      </c>
      <c r="G11062" s="367" t="s">
        <v>18685</v>
      </c>
    </row>
    <row r="11063" spans="1:7" ht="22.5">
      <c r="A11063" s="366" t="str">
        <f t="shared" si="172"/>
        <v>SINAPI 100489</v>
      </c>
      <c r="B11063" s="367" t="s">
        <v>8324</v>
      </c>
      <c r="C11063" s="367" t="s">
        <v>35647</v>
      </c>
      <c r="D11063" s="368" t="s">
        <v>35648</v>
      </c>
      <c r="E11063" s="367" t="s">
        <v>8879</v>
      </c>
      <c r="F11063" s="367" t="s">
        <v>35649</v>
      </c>
      <c r="G11063" s="367" t="s">
        <v>35650</v>
      </c>
    </row>
    <row r="11064" spans="1:7" ht="22.5">
      <c r="A11064" s="366" t="str">
        <f t="shared" si="172"/>
        <v>SINAPI 100490</v>
      </c>
      <c r="B11064" s="367" t="s">
        <v>8324</v>
      </c>
      <c r="C11064" s="367" t="s">
        <v>35651</v>
      </c>
      <c r="D11064" s="368" t="s">
        <v>35652</v>
      </c>
      <c r="E11064" s="367" t="s">
        <v>8879</v>
      </c>
      <c r="F11064" s="367" t="s">
        <v>35653</v>
      </c>
      <c r="G11064" s="367" t="s">
        <v>9046</v>
      </c>
    </row>
    <row r="11065" spans="1:7" ht="22.5">
      <c r="A11065" s="366" t="str">
        <f t="shared" si="172"/>
        <v>SINAPI 100491</v>
      </c>
      <c r="B11065" s="367" t="s">
        <v>8324</v>
      </c>
      <c r="C11065" s="367" t="s">
        <v>35654</v>
      </c>
      <c r="D11065" s="368" t="s">
        <v>35655</v>
      </c>
      <c r="E11065" s="367" t="s">
        <v>8879</v>
      </c>
      <c r="F11065" s="367" t="s">
        <v>35656</v>
      </c>
      <c r="G11065" s="367" t="s">
        <v>35657</v>
      </c>
    </row>
    <row r="11066" spans="1:7" ht="22.5">
      <c r="A11066" s="366" t="str">
        <f t="shared" si="172"/>
        <v>SINAPI 100492</v>
      </c>
      <c r="B11066" s="367" t="s">
        <v>8324</v>
      </c>
      <c r="C11066" s="367" t="s">
        <v>35658</v>
      </c>
      <c r="D11066" s="368" t="s">
        <v>35659</v>
      </c>
      <c r="E11066" s="367" t="s">
        <v>8879</v>
      </c>
      <c r="F11066" s="367" t="s">
        <v>16263</v>
      </c>
      <c r="G11066" s="367" t="s">
        <v>35660</v>
      </c>
    </row>
    <row r="11067" spans="1:7">
      <c r="A11067" s="366" t="str">
        <f t="shared" si="172"/>
        <v>SINAPI 92121</v>
      </c>
      <c r="B11067" s="367" t="s">
        <v>8324</v>
      </c>
      <c r="C11067" s="367" t="s">
        <v>35661</v>
      </c>
      <c r="D11067" s="368" t="s">
        <v>35662</v>
      </c>
      <c r="E11067" s="367" t="s">
        <v>8879</v>
      </c>
      <c r="F11067" s="367" t="s">
        <v>19734</v>
      </c>
      <c r="G11067" s="367" t="s">
        <v>16557</v>
      </c>
    </row>
    <row r="11068" spans="1:7">
      <c r="A11068" s="366" t="str">
        <f t="shared" si="172"/>
        <v>SINAPI 92122</v>
      </c>
      <c r="B11068" s="367" t="s">
        <v>8324</v>
      </c>
      <c r="C11068" s="367" t="s">
        <v>35663</v>
      </c>
      <c r="D11068" s="368" t="s">
        <v>35664</v>
      </c>
      <c r="E11068" s="367" t="s">
        <v>8879</v>
      </c>
      <c r="F11068" s="367" t="s">
        <v>35665</v>
      </c>
      <c r="G11068" s="367" t="s">
        <v>35666</v>
      </c>
    </row>
    <row r="11069" spans="1:7">
      <c r="A11069" s="366" t="str">
        <f t="shared" si="172"/>
        <v>SINAPI 92123</v>
      </c>
      <c r="B11069" s="367" t="s">
        <v>8324</v>
      </c>
      <c r="C11069" s="367" t="s">
        <v>35667</v>
      </c>
      <c r="D11069" s="368" t="s">
        <v>35668</v>
      </c>
      <c r="E11069" s="367" t="s">
        <v>8879</v>
      </c>
      <c r="F11069" s="367" t="s">
        <v>35669</v>
      </c>
      <c r="G11069" s="367" t="s">
        <v>29613</v>
      </c>
    </row>
    <row r="11070" spans="1:7">
      <c r="A11070" s="366" t="str">
        <f t="shared" si="172"/>
        <v>SINAPI 100195</v>
      </c>
      <c r="B11070" s="367" t="s">
        <v>8324</v>
      </c>
      <c r="C11070" s="367" t="s">
        <v>35670</v>
      </c>
      <c r="D11070" s="368" t="s">
        <v>35671</v>
      </c>
      <c r="E11070" s="367" t="s">
        <v>35672</v>
      </c>
      <c r="F11070" s="367" t="s">
        <v>8375</v>
      </c>
      <c r="G11070" s="367" t="s">
        <v>8598</v>
      </c>
    </row>
    <row r="11071" spans="1:7">
      <c r="A11071" s="366" t="str">
        <f t="shared" si="172"/>
        <v>SINAPI 100196</v>
      </c>
      <c r="B11071" s="367" t="s">
        <v>8324</v>
      </c>
      <c r="C11071" s="367" t="s">
        <v>35673</v>
      </c>
      <c r="D11071" s="368" t="s">
        <v>35674</v>
      </c>
      <c r="E11071" s="367" t="s">
        <v>35672</v>
      </c>
      <c r="F11071" s="367" t="s">
        <v>12982</v>
      </c>
      <c r="G11071" s="367" t="s">
        <v>14108</v>
      </c>
    </row>
    <row r="11072" spans="1:7">
      <c r="A11072" s="366" t="str">
        <f t="shared" si="172"/>
        <v>SINAPI 100197</v>
      </c>
      <c r="B11072" s="367" t="s">
        <v>8324</v>
      </c>
      <c r="C11072" s="367" t="s">
        <v>35675</v>
      </c>
      <c r="D11072" s="368" t="s">
        <v>35676</v>
      </c>
      <c r="E11072" s="367" t="s">
        <v>35672</v>
      </c>
      <c r="F11072" s="367" t="s">
        <v>8969</v>
      </c>
      <c r="G11072" s="367" t="s">
        <v>9567</v>
      </c>
    </row>
    <row r="11073" spans="1:7">
      <c r="A11073" s="366" t="str">
        <f t="shared" si="172"/>
        <v>SINAPI 100198</v>
      </c>
      <c r="B11073" s="367" t="s">
        <v>8324</v>
      </c>
      <c r="C11073" s="367" t="s">
        <v>35677</v>
      </c>
      <c r="D11073" s="368" t="s">
        <v>35678</v>
      </c>
      <c r="E11073" s="367" t="s">
        <v>35672</v>
      </c>
      <c r="F11073" s="367" t="s">
        <v>19398</v>
      </c>
      <c r="G11073" s="367" t="s">
        <v>20679</v>
      </c>
    </row>
    <row r="11074" spans="1:7">
      <c r="A11074" s="366" t="str">
        <f t="shared" si="172"/>
        <v>SINAPI 100199</v>
      </c>
      <c r="B11074" s="367" t="s">
        <v>8324</v>
      </c>
      <c r="C11074" s="367" t="s">
        <v>35679</v>
      </c>
      <c r="D11074" s="368" t="s">
        <v>35680</v>
      </c>
      <c r="E11074" s="367" t="s">
        <v>35672</v>
      </c>
      <c r="F11074" s="367" t="s">
        <v>15209</v>
      </c>
      <c r="G11074" s="367" t="s">
        <v>19562</v>
      </c>
    </row>
    <row r="11075" spans="1:7">
      <c r="A11075" s="366" t="str">
        <f t="shared" si="172"/>
        <v>SINAPI 100200</v>
      </c>
      <c r="B11075" s="367" t="s">
        <v>8324</v>
      </c>
      <c r="C11075" s="367" t="s">
        <v>35681</v>
      </c>
      <c r="D11075" s="368" t="s">
        <v>35682</v>
      </c>
      <c r="E11075" s="367" t="s">
        <v>35672</v>
      </c>
      <c r="F11075" s="367" t="s">
        <v>20337</v>
      </c>
      <c r="G11075" s="367" t="s">
        <v>9249</v>
      </c>
    </row>
    <row r="11076" spans="1:7">
      <c r="A11076" s="366" t="str">
        <f t="shared" si="172"/>
        <v>SINAPI 100201</v>
      </c>
      <c r="B11076" s="367" t="s">
        <v>8324</v>
      </c>
      <c r="C11076" s="367" t="s">
        <v>35683</v>
      </c>
      <c r="D11076" s="368" t="s">
        <v>35684</v>
      </c>
      <c r="E11076" s="367" t="s">
        <v>35672</v>
      </c>
      <c r="F11076" s="367" t="s">
        <v>9312</v>
      </c>
      <c r="G11076" s="367" t="s">
        <v>8588</v>
      </c>
    </row>
    <row r="11077" spans="1:7">
      <c r="A11077" s="366" t="str">
        <f t="shared" si="172"/>
        <v>SINAPI 100202</v>
      </c>
      <c r="B11077" s="367" t="s">
        <v>8324</v>
      </c>
      <c r="C11077" s="367" t="s">
        <v>35685</v>
      </c>
      <c r="D11077" s="368" t="s">
        <v>35686</v>
      </c>
      <c r="E11077" s="367" t="s">
        <v>35672</v>
      </c>
      <c r="F11077" s="367" t="s">
        <v>8618</v>
      </c>
      <c r="G11077" s="367" t="s">
        <v>8724</v>
      </c>
    </row>
    <row r="11078" spans="1:7">
      <c r="A11078" s="366" t="str">
        <f t="shared" si="172"/>
        <v>SINAPI 100203</v>
      </c>
      <c r="B11078" s="367" t="s">
        <v>8324</v>
      </c>
      <c r="C11078" s="367" t="s">
        <v>35687</v>
      </c>
      <c r="D11078" s="368" t="s">
        <v>35688</v>
      </c>
      <c r="E11078" s="367" t="s">
        <v>35672</v>
      </c>
      <c r="F11078" s="367" t="s">
        <v>8359</v>
      </c>
      <c r="G11078" s="367" t="s">
        <v>13710</v>
      </c>
    </row>
    <row r="11079" spans="1:7">
      <c r="A11079" s="366" t="str">
        <f t="shared" ref="A11079:A11142" si="173">CONCATENAR</f>
        <v>SINAPI 100204</v>
      </c>
      <c r="B11079" s="367" t="s">
        <v>8324</v>
      </c>
      <c r="C11079" s="367" t="s">
        <v>35689</v>
      </c>
      <c r="D11079" s="368" t="s">
        <v>35690</v>
      </c>
      <c r="E11079" s="367" t="s">
        <v>35672</v>
      </c>
      <c r="F11079" s="367" t="s">
        <v>8419</v>
      </c>
      <c r="G11079" s="367" t="s">
        <v>8419</v>
      </c>
    </row>
    <row r="11080" spans="1:7">
      <c r="A11080" s="366" t="str">
        <f t="shared" si="173"/>
        <v>SINAPI 100205</v>
      </c>
      <c r="B11080" s="367" t="s">
        <v>8324</v>
      </c>
      <c r="C11080" s="367" t="s">
        <v>35691</v>
      </c>
      <c r="D11080" s="368" t="s">
        <v>35692</v>
      </c>
      <c r="E11080" s="367" t="s">
        <v>32793</v>
      </c>
      <c r="F11080" s="367" t="s">
        <v>35693</v>
      </c>
      <c r="G11080" s="367" t="s">
        <v>35694</v>
      </c>
    </row>
    <row r="11081" spans="1:7">
      <c r="A11081" s="366" t="str">
        <f t="shared" si="173"/>
        <v>SINAPI 100206</v>
      </c>
      <c r="B11081" s="367" t="s">
        <v>8324</v>
      </c>
      <c r="C11081" s="367" t="s">
        <v>35695</v>
      </c>
      <c r="D11081" s="368" t="s">
        <v>35696</v>
      </c>
      <c r="E11081" s="367" t="s">
        <v>32793</v>
      </c>
      <c r="F11081" s="367" t="s">
        <v>35697</v>
      </c>
      <c r="G11081" s="367" t="s">
        <v>35698</v>
      </c>
    </row>
    <row r="11082" spans="1:7">
      <c r="A11082" s="366" t="str">
        <f t="shared" si="173"/>
        <v>SINAPI 100207</v>
      </c>
      <c r="B11082" s="367" t="s">
        <v>8324</v>
      </c>
      <c r="C11082" s="367" t="s">
        <v>35699</v>
      </c>
      <c r="D11082" s="368" t="s">
        <v>35700</v>
      </c>
      <c r="E11082" s="367" t="s">
        <v>32793</v>
      </c>
      <c r="F11082" s="367" t="s">
        <v>35701</v>
      </c>
      <c r="G11082" s="367" t="s">
        <v>35702</v>
      </c>
    </row>
    <row r="11083" spans="1:7" ht="22.5">
      <c r="A11083" s="366" t="str">
        <f t="shared" si="173"/>
        <v>SINAPI 100208</v>
      </c>
      <c r="B11083" s="367" t="s">
        <v>8324</v>
      </c>
      <c r="C11083" s="367" t="s">
        <v>35703</v>
      </c>
      <c r="D11083" s="368" t="s">
        <v>35704</v>
      </c>
      <c r="E11083" s="367" t="s">
        <v>35705</v>
      </c>
      <c r="F11083" s="367" t="s">
        <v>10907</v>
      </c>
      <c r="G11083" s="367" t="s">
        <v>10513</v>
      </c>
    </row>
    <row r="11084" spans="1:7" ht="22.5">
      <c r="A11084" s="366" t="str">
        <f t="shared" si="173"/>
        <v>SINAPI 100209</v>
      </c>
      <c r="B11084" s="367" t="s">
        <v>8324</v>
      </c>
      <c r="C11084" s="367" t="s">
        <v>35706</v>
      </c>
      <c r="D11084" s="368" t="s">
        <v>35707</v>
      </c>
      <c r="E11084" s="367" t="s">
        <v>35705</v>
      </c>
      <c r="F11084" s="367" t="s">
        <v>11408</v>
      </c>
      <c r="G11084" s="367" t="s">
        <v>29342</v>
      </c>
    </row>
    <row r="11085" spans="1:7" ht="22.5">
      <c r="A11085" s="366" t="str">
        <f t="shared" si="173"/>
        <v>SINAPI 100210</v>
      </c>
      <c r="B11085" s="367" t="s">
        <v>8324</v>
      </c>
      <c r="C11085" s="367" t="s">
        <v>35708</v>
      </c>
      <c r="D11085" s="368" t="s">
        <v>35709</v>
      </c>
      <c r="E11085" s="367" t="s">
        <v>35705</v>
      </c>
      <c r="F11085" s="367" t="s">
        <v>35710</v>
      </c>
      <c r="G11085" s="367" t="s">
        <v>11282</v>
      </c>
    </row>
    <row r="11086" spans="1:7" ht="22.5">
      <c r="A11086" s="366" t="str">
        <f t="shared" si="173"/>
        <v>SINAPI 100211</v>
      </c>
      <c r="B11086" s="367" t="s">
        <v>8324</v>
      </c>
      <c r="C11086" s="367" t="s">
        <v>35711</v>
      </c>
      <c r="D11086" s="368" t="s">
        <v>35712</v>
      </c>
      <c r="E11086" s="367" t="s">
        <v>35705</v>
      </c>
      <c r="F11086" s="367" t="s">
        <v>13835</v>
      </c>
      <c r="G11086" s="367" t="s">
        <v>10740</v>
      </c>
    </row>
    <row r="11087" spans="1:7" ht="22.5">
      <c r="A11087" s="366" t="str">
        <f t="shared" si="173"/>
        <v>SINAPI 100212</v>
      </c>
      <c r="B11087" s="367" t="s">
        <v>8324</v>
      </c>
      <c r="C11087" s="367" t="s">
        <v>35713</v>
      </c>
      <c r="D11087" s="368" t="s">
        <v>35714</v>
      </c>
      <c r="E11087" s="367" t="s">
        <v>35705</v>
      </c>
      <c r="F11087" s="367" t="s">
        <v>24840</v>
      </c>
      <c r="G11087" s="367" t="s">
        <v>17273</v>
      </c>
    </row>
    <row r="11088" spans="1:7" ht="22.5">
      <c r="A11088" s="366" t="str">
        <f t="shared" si="173"/>
        <v>SINAPI 100213</v>
      </c>
      <c r="B11088" s="367" t="s">
        <v>8324</v>
      </c>
      <c r="C11088" s="367" t="s">
        <v>35715</v>
      </c>
      <c r="D11088" s="368" t="s">
        <v>35716</v>
      </c>
      <c r="E11088" s="367" t="s">
        <v>35705</v>
      </c>
      <c r="F11088" s="367" t="s">
        <v>9571</v>
      </c>
      <c r="G11088" s="367" t="s">
        <v>17259</v>
      </c>
    </row>
    <row r="11089" spans="1:7" ht="22.5">
      <c r="A11089" s="366" t="str">
        <f t="shared" si="173"/>
        <v>SINAPI 100214</v>
      </c>
      <c r="B11089" s="367" t="s">
        <v>8324</v>
      </c>
      <c r="C11089" s="367" t="s">
        <v>35717</v>
      </c>
      <c r="D11089" s="368" t="s">
        <v>35718</v>
      </c>
      <c r="E11089" s="367" t="s">
        <v>35705</v>
      </c>
      <c r="F11089" s="367" t="s">
        <v>16358</v>
      </c>
      <c r="G11089" s="367" t="s">
        <v>8806</v>
      </c>
    </row>
    <row r="11090" spans="1:7" ht="22.5">
      <c r="A11090" s="366" t="str">
        <f t="shared" si="173"/>
        <v>SINAPI 100215</v>
      </c>
      <c r="B11090" s="367" t="s">
        <v>8324</v>
      </c>
      <c r="C11090" s="367" t="s">
        <v>35719</v>
      </c>
      <c r="D11090" s="368" t="s">
        <v>35720</v>
      </c>
      <c r="E11090" s="367" t="s">
        <v>35705</v>
      </c>
      <c r="F11090" s="367" t="s">
        <v>10586</v>
      </c>
      <c r="G11090" s="367" t="s">
        <v>12210</v>
      </c>
    </row>
    <row r="11091" spans="1:7" ht="22.5">
      <c r="A11091" s="366" t="str">
        <f t="shared" si="173"/>
        <v>SINAPI 100216</v>
      </c>
      <c r="B11091" s="367" t="s">
        <v>8324</v>
      </c>
      <c r="C11091" s="367" t="s">
        <v>35721</v>
      </c>
      <c r="D11091" s="368" t="s">
        <v>35722</v>
      </c>
      <c r="E11091" s="367" t="s">
        <v>35705</v>
      </c>
      <c r="F11091" s="367" t="s">
        <v>10610</v>
      </c>
      <c r="G11091" s="367" t="s">
        <v>8604</v>
      </c>
    </row>
    <row r="11092" spans="1:7" ht="22.5">
      <c r="A11092" s="366" t="str">
        <f t="shared" si="173"/>
        <v>SINAPI 100217</v>
      </c>
      <c r="B11092" s="367" t="s">
        <v>8324</v>
      </c>
      <c r="C11092" s="367" t="s">
        <v>35723</v>
      </c>
      <c r="D11092" s="368" t="s">
        <v>35724</v>
      </c>
      <c r="E11092" s="367" t="s">
        <v>35705</v>
      </c>
      <c r="F11092" s="367" t="s">
        <v>32263</v>
      </c>
      <c r="G11092" s="367" t="s">
        <v>10529</v>
      </c>
    </row>
    <row r="11093" spans="1:7" ht="22.5">
      <c r="A11093" s="366" t="str">
        <f t="shared" si="173"/>
        <v>SINAPI 100218</v>
      </c>
      <c r="B11093" s="367" t="s">
        <v>8324</v>
      </c>
      <c r="C11093" s="367" t="s">
        <v>35725</v>
      </c>
      <c r="D11093" s="368" t="s">
        <v>35726</v>
      </c>
      <c r="E11093" s="367" t="s">
        <v>35705</v>
      </c>
      <c r="F11093" s="367" t="s">
        <v>9628</v>
      </c>
      <c r="G11093" s="367" t="s">
        <v>8592</v>
      </c>
    </row>
    <row r="11094" spans="1:7" ht="22.5">
      <c r="A11094" s="366" t="str">
        <f t="shared" si="173"/>
        <v>SINAPI 100219</v>
      </c>
      <c r="B11094" s="367" t="s">
        <v>8324</v>
      </c>
      <c r="C11094" s="367" t="s">
        <v>35727</v>
      </c>
      <c r="D11094" s="368" t="s">
        <v>35728</v>
      </c>
      <c r="E11094" s="367" t="s">
        <v>35705</v>
      </c>
      <c r="F11094" s="367" t="s">
        <v>9559</v>
      </c>
      <c r="G11094" s="367" t="s">
        <v>8407</v>
      </c>
    </row>
    <row r="11095" spans="1:7">
      <c r="A11095" s="366" t="str">
        <f t="shared" si="173"/>
        <v>SINAPI 100220</v>
      </c>
      <c r="B11095" s="367" t="s">
        <v>8324</v>
      </c>
      <c r="C11095" s="367" t="s">
        <v>35729</v>
      </c>
      <c r="D11095" s="368" t="s">
        <v>35730</v>
      </c>
      <c r="E11095" s="367" t="s">
        <v>35731</v>
      </c>
      <c r="F11095" s="367" t="s">
        <v>30007</v>
      </c>
      <c r="G11095" s="367" t="s">
        <v>12154</v>
      </c>
    </row>
    <row r="11096" spans="1:7" ht="22.5">
      <c r="A11096" s="366" t="str">
        <f t="shared" si="173"/>
        <v>SINAPI 100221</v>
      </c>
      <c r="B11096" s="367" t="s">
        <v>8324</v>
      </c>
      <c r="C11096" s="367" t="s">
        <v>35732</v>
      </c>
      <c r="D11096" s="368" t="s">
        <v>35733</v>
      </c>
      <c r="E11096" s="367" t="s">
        <v>35731</v>
      </c>
      <c r="F11096" s="367" t="s">
        <v>17361</v>
      </c>
      <c r="G11096" s="367" t="s">
        <v>22857</v>
      </c>
    </row>
    <row r="11097" spans="1:7" ht="22.5">
      <c r="A11097" s="366" t="str">
        <f t="shared" si="173"/>
        <v>SINAPI 100222</v>
      </c>
      <c r="B11097" s="367" t="s">
        <v>8324</v>
      </c>
      <c r="C11097" s="367" t="s">
        <v>35734</v>
      </c>
      <c r="D11097" s="368" t="s">
        <v>35735</v>
      </c>
      <c r="E11097" s="367" t="s">
        <v>35731</v>
      </c>
      <c r="F11097" s="367" t="s">
        <v>26015</v>
      </c>
      <c r="G11097" s="367" t="s">
        <v>18346</v>
      </c>
    </row>
    <row r="11098" spans="1:7" ht="22.5">
      <c r="A11098" s="366" t="str">
        <f t="shared" si="173"/>
        <v>SINAPI 100223</v>
      </c>
      <c r="B11098" s="367" t="s">
        <v>8324</v>
      </c>
      <c r="C11098" s="367" t="s">
        <v>35736</v>
      </c>
      <c r="D11098" s="368" t="s">
        <v>35737</v>
      </c>
      <c r="E11098" s="367" t="s">
        <v>35731</v>
      </c>
      <c r="F11098" s="367" t="s">
        <v>8694</v>
      </c>
      <c r="G11098" s="367" t="s">
        <v>14726</v>
      </c>
    </row>
    <row r="11099" spans="1:7" ht="22.5">
      <c r="A11099" s="366" t="str">
        <f t="shared" si="173"/>
        <v>SINAPI 100224</v>
      </c>
      <c r="B11099" s="367" t="s">
        <v>8324</v>
      </c>
      <c r="C11099" s="367" t="s">
        <v>35738</v>
      </c>
      <c r="D11099" s="368" t="s">
        <v>35739</v>
      </c>
      <c r="E11099" s="367" t="s">
        <v>35731</v>
      </c>
      <c r="F11099" s="367" t="s">
        <v>32263</v>
      </c>
      <c r="G11099" s="367" t="s">
        <v>10529</v>
      </c>
    </row>
    <row r="11100" spans="1:7">
      <c r="A11100" s="366" t="str">
        <f t="shared" si="173"/>
        <v>SINAPI 100225</v>
      </c>
      <c r="B11100" s="367" t="s">
        <v>8324</v>
      </c>
      <c r="C11100" s="367" t="s">
        <v>35740</v>
      </c>
      <c r="D11100" s="368" t="s">
        <v>35741</v>
      </c>
      <c r="E11100" s="367" t="s">
        <v>35742</v>
      </c>
      <c r="F11100" s="367" t="s">
        <v>9848</v>
      </c>
      <c r="G11100" s="367" t="s">
        <v>14164</v>
      </c>
    </row>
    <row r="11101" spans="1:7">
      <c r="A11101" s="366" t="str">
        <f t="shared" si="173"/>
        <v>SINAPI 100226</v>
      </c>
      <c r="B11101" s="367" t="s">
        <v>8324</v>
      </c>
      <c r="C11101" s="367" t="s">
        <v>35743</v>
      </c>
      <c r="D11101" s="368" t="s">
        <v>35744</v>
      </c>
      <c r="E11101" s="367" t="s">
        <v>35742</v>
      </c>
      <c r="F11101" s="367" t="s">
        <v>8371</v>
      </c>
      <c r="G11101" s="367" t="s">
        <v>8453</v>
      </c>
    </row>
    <row r="11102" spans="1:7">
      <c r="A11102" s="366" t="str">
        <f t="shared" si="173"/>
        <v>SINAPI 100227</v>
      </c>
      <c r="B11102" s="367" t="s">
        <v>8324</v>
      </c>
      <c r="C11102" s="367" t="s">
        <v>35745</v>
      </c>
      <c r="D11102" s="368" t="s">
        <v>35746</v>
      </c>
      <c r="E11102" s="367" t="s">
        <v>35742</v>
      </c>
      <c r="F11102" s="367" t="s">
        <v>8722</v>
      </c>
      <c r="G11102" s="367" t="s">
        <v>8367</v>
      </c>
    </row>
    <row r="11103" spans="1:7">
      <c r="A11103" s="366" t="str">
        <f t="shared" si="173"/>
        <v>SINAPI 100228</v>
      </c>
      <c r="B11103" s="367" t="s">
        <v>8324</v>
      </c>
      <c r="C11103" s="367" t="s">
        <v>35747</v>
      </c>
      <c r="D11103" s="368" t="s">
        <v>35748</v>
      </c>
      <c r="E11103" s="367" t="s">
        <v>35742</v>
      </c>
      <c r="F11103" s="367" t="s">
        <v>20020</v>
      </c>
      <c r="G11103" s="367" t="s">
        <v>8644</v>
      </c>
    </row>
    <row r="11104" spans="1:7">
      <c r="A11104" s="366" t="str">
        <f t="shared" si="173"/>
        <v>SINAPI 100229</v>
      </c>
      <c r="B11104" s="367" t="s">
        <v>8324</v>
      </c>
      <c r="C11104" s="367" t="s">
        <v>35749</v>
      </c>
      <c r="D11104" s="368" t="s">
        <v>35750</v>
      </c>
      <c r="E11104" s="367" t="s">
        <v>8574</v>
      </c>
      <c r="F11104" s="367" t="s">
        <v>8423</v>
      </c>
      <c r="G11104" s="367" t="s">
        <v>8423</v>
      </c>
    </row>
    <row r="11105" spans="1:7">
      <c r="A11105" s="366" t="str">
        <f t="shared" si="173"/>
        <v>SINAPI 100230</v>
      </c>
      <c r="B11105" s="367" t="s">
        <v>8324</v>
      </c>
      <c r="C11105" s="367" t="s">
        <v>35751</v>
      </c>
      <c r="D11105" s="368" t="s">
        <v>35752</v>
      </c>
      <c r="E11105" s="367" t="s">
        <v>8574</v>
      </c>
      <c r="F11105" s="367" t="s">
        <v>9767</v>
      </c>
      <c r="G11105" s="367" t="s">
        <v>9767</v>
      </c>
    </row>
    <row r="11106" spans="1:7">
      <c r="A11106" s="366" t="str">
        <f t="shared" si="173"/>
        <v>SINAPI 100231</v>
      </c>
      <c r="B11106" s="367" t="s">
        <v>8324</v>
      </c>
      <c r="C11106" s="367" t="s">
        <v>35753</v>
      </c>
      <c r="D11106" s="368" t="s">
        <v>35754</v>
      </c>
      <c r="E11106" s="367" t="s">
        <v>8574</v>
      </c>
      <c r="F11106" s="367" t="s">
        <v>14764</v>
      </c>
      <c r="G11106" s="367" t="s">
        <v>14764</v>
      </c>
    </row>
    <row r="11107" spans="1:7" ht="22.5">
      <c r="A11107" s="366" t="str">
        <f t="shared" si="173"/>
        <v>SINAPI 100232</v>
      </c>
      <c r="B11107" s="367" t="s">
        <v>8324</v>
      </c>
      <c r="C11107" s="367" t="s">
        <v>35755</v>
      </c>
      <c r="D11107" s="368" t="s">
        <v>35756</v>
      </c>
      <c r="E11107" s="367" t="s">
        <v>8327</v>
      </c>
      <c r="F11107" s="367" t="s">
        <v>9559</v>
      </c>
      <c r="G11107" s="367" t="s">
        <v>8407</v>
      </c>
    </row>
    <row r="11108" spans="1:7" ht="22.5">
      <c r="A11108" s="366" t="str">
        <f t="shared" si="173"/>
        <v>SINAPI 100233</v>
      </c>
      <c r="B11108" s="367" t="s">
        <v>8324</v>
      </c>
      <c r="C11108" s="367" t="s">
        <v>35757</v>
      </c>
      <c r="D11108" s="368" t="s">
        <v>35758</v>
      </c>
      <c r="E11108" s="367" t="s">
        <v>8327</v>
      </c>
      <c r="F11108" s="367" t="s">
        <v>8586</v>
      </c>
      <c r="G11108" s="367" t="s">
        <v>14784</v>
      </c>
    </row>
    <row r="11109" spans="1:7" ht="22.5">
      <c r="A11109" s="366" t="str">
        <f t="shared" si="173"/>
        <v>SINAPI 100234</v>
      </c>
      <c r="B11109" s="367" t="s">
        <v>8324</v>
      </c>
      <c r="C11109" s="367" t="s">
        <v>35759</v>
      </c>
      <c r="D11109" s="368" t="s">
        <v>35760</v>
      </c>
      <c r="E11109" s="367" t="s">
        <v>8464</v>
      </c>
      <c r="F11109" s="367" t="s">
        <v>8637</v>
      </c>
      <c r="G11109" s="367" t="s">
        <v>9247</v>
      </c>
    </row>
    <row r="11110" spans="1:7">
      <c r="A11110" s="366" t="str">
        <f t="shared" si="173"/>
        <v>SINAPI 100235</v>
      </c>
      <c r="B11110" s="367" t="s">
        <v>8324</v>
      </c>
      <c r="C11110" s="367" t="s">
        <v>35761</v>
      </c>
      <c r="D11110" s="368" t="s">
        <v>35762</v>
      </c>
      <c r="E11110" s="367" t="s">
        <v>8551</v>
      </c>
      <c r="F11110" s="367" t="s">
        <v>14764</v>
      </c>
      <c r="G11110" s="367" t="s">
        <v>8403</v>
      </c>
    </row>
    <row r="11111" spans="1:7" ht="22.5">
      <c r="A11111" s="366" t="str">
        <f t="shared" si="173"/>
        <v>SINAPI 100236</v>
      </c>
      <c r="B11111" s="367" t="s">
        <v>8324</v>
      </c>
      <c r="C11111" s="367" t="s">
        <v>35763</v>
      </c>
      <c r="D11111" s="368" t="s">
        <v>35764</v>
      </c>
      <c r="E11111" s="367" t="s">
        <v>35765</v>
      </c>
      <c r="F11111" s="367" t="s">
        <v>14615</v>
      </c>
      <c r="G11111" s="367" t="s">
        <v>11874</v>
      </c>
    </row>
    <row r="11112" spans="1:7" ht="22.5">
      <c r="A11112" s="366" t="str">
        <f t="shared" si="173"/>
        <v>SINAPI 100237</v>
      </c>
      <c r="B11112" s="367" t="s">
        <v>8324</v>
      </c>
      <c r="C11112" s="367" t="s">
        <v>35766</v>
      </c>
      <c r="D11112" s="368" t="s">
        <v>35767</v>
      </c>
      <c r="E11112" s="367" t="s">
        <v>35765</v>
      </c>
      <c r="F11112" s="367" t="s">
        <v>20494</v>
      </c>
      <c r="G11112" s="367" t="s">
        <v>9604</v>
      </c>
    </row>
    <row r="11113" spans="1:7" ht="22.5">
      <c r="A11113" s="366" t="str">
        <f t="shared" si="173"/>
        <v>SINAPI 100238</v>
      </c>
      <c r="B11113" s="367" t="s">
        <v>8324</v>
      </c>
      <c r="C11113" s="367" t="s">
        <v>35768</v>
      </c>
      <c r="D11113" s="368" t="s">
        <v>35769</v>
      </c>
      <c r="E11113" s="367" t="s">
        <v>35765</v>
      </c>
      <c r="F11113" s="367" t="s">
        <v>12214</v>
      </c>
      <c r="G11113" s="367" t="s">
        <v>26743</v>
      </c>
    </row>
    <row r="11114" spans="1:7" ht="22.5">
      <c r="A11114" s="366" t="str">
        <f t="shared" si="173"/>
        <v>SINAPI 100239</v>
      </c>
      <c r="B11114" s="367" t="s">
        <v>8324</v>
      </c>
      <c r="C11114" s="367" t="s">
        <v>35770</v>
      </c>
      <c r="D11114" s="368" t="s">
        <v>35771</v>
      </c>
      <c r="E11114" s="367" t="s">
        <v>35765</v>
      </c>
      <c r="F11114" s="367" t="s">
        <v>9918</v>
      </c>
      <c r="G11114" s="367" t="s">
        <v>10243</v>
      </c>
    </row>
    <row r="11115" spans="1:7" ht="22.5">
      <c r="A11115" s="366" t="str">
        <f t="shared" si="173"/>
        <v>SINAPI 100240</v>
      </c>
      <c r="B11115" s="367" t="s">
        <v>8324</v>
      </c>
      <c r="C11115" s="367" t="s">
        <v>35772</v>
      </c>
      <c r="D11115" s="368" t="s">
        <v>35773</v>
      </c>
      <c r="E11115" s="367" t="s">
        <v>35765</v>
      </c>
      <c r="F11115" s="367" t="s">
        <v>35774</v>
      </c>
      <c r="G11115" s="367" t="s">
        <v>28351</v>
      </c>
    </row>
    <row r="11116" spans="1:7" ht="22.5">
      <c r="A11116" s="366" t="str">
        <f t="shared" si="173"/>
        <v>SINAPI 100241</v>
      </c>
      <c r="B11116" s="367" t="s">
        <v>8324</v>
      </c>
      <c r="C11116" s="367" t="s">
        <v>35775</v>
      </c>
      <c r="D11116" s="368" t="s">
        <v>35776</v>
      </c>
      <c r="E11116" s="367" t="s">
        <v>35765</v>
      </c>
      <c r="F11116" s="367" t="s">
        <v>9918</v>
      </c>
      <c r="G11116" s="367" t="s">
        <v>10243</v>
      </c>
    </row>
    <row r="11117" spans="1:7" ht="22.5">
      <c r="A11117" s="366" t="str">
        <f t="shared" si="173"/>
        <v>SINAPI 100242</v>
      </c>
      <c r="B11117" s="367" t="s">
        <v>8324</v>
      </c>
      <c r="C11117" s="367" t="s">
        <v>35777</v>
      </c>
      <c r="D11117" s="368" t="s">
        <v>35778</v>
      </c>
      <c r="E11117" s="367" t="s">
        <v>35765</v>
      </c>
      <c r="F11117" s="367" t="s">
        <v>35779</v>
      </c>
      <c r="G11117" s="367" t="s">
        <v>11555</v>
      </c>
    </row>
    <row r="11118" spans="1:7" ht="22.5">
      <c r="A11118" s="366" t="str">
        <f t="shared" si="173"/>
        <v>SINAPI 100243</v>
      </c>
      <c r="B11118" s="367" t="s">
        <v>8324</v>
      </c>
      <c r="C11118" s="367" t="s">
        <v>35780</v>
      </c>
      <c r="D11118" s="368" t="s">
        <v>35781</v>
      </c>
      <c r="E11118" s="367" t="s">
        <v>35765</v>
      </c>
      <c r="F11118" s="367" t="s">
        <v>8621</v>
      </c>
      <c r="G11118" s="367" t="s">
        <v>10531</v>
      </c>
    </row>
    <row r="11119" spans="1:7" ht="22.5">
      <c r="A11119" s="366" t="str">
        <f t="shared" si="173"/>
        <v>SINAPI 100244</v>
      </c>
      <c r="B11119" s="367" t="s">
        <v>8324</v>
      </c>
      <c r="C11119" s="367" t="s">
        <v>35782</v>
      </c>
      <c r="D11119" s="368" t="s">
        <v>35783</v>
      </c>
      <c r="E11119" s="367" t="s">
        <v>35765</v>
      </c>
      <c r="F11119" s="367" t="s">
        <v>35774</v>
      </c>
      <c r="G11119" s="367" t="s">
        <v>28351</v>
      </c>
    </row>
    <row r="11120" spans="1:7" ht="22.5">
      <c r="A11120" s="366" t="str">
        <f t="shared" si="173"/>
        <v>SINAPI 100245</v>
      </c>
      <c r="B11120" s="367" t="s">
        <v>8324</v>
      </c>
      <c r="C11120" s="367" t="s">
        <v>35784</v>
      </c>
      <c r="D11120" s="368" t="s">
        <v>35785</v>
      </c>
      <c r="E11120" s="367" t="s">
        <v>35765</v>
      </c>
      <c r="F11120" s="367" t="s">
        <v>11736</v>
      </c>
      <c r="G11120" s="367" t="s">
        <v>17334</v>
      </c>
    </row>
    <row r="11121" spans="1:7" ht="22.5">
      <c r="A11121" s="366" t="str">
        <f t="shared" si="173"/>
        <v>SINAPI 100246</v>
      </c>
      <c r="B11121" s="367" t="s">
        <v>8324</v>
      </c>
      <c r="C11121" s="367" t="s">
        <v>35786</v>
      </c>
      <c r="D11121" s="368" t="s">
        <v>35787</v>
      </c>
      <c r="E11121" s="367" t="s">
        <v>35765</v>
      </c>
      <c r="F11121" s="367" t="s">
        <v>9590</v>
      </c>
      <c r="G11121" s="367" t="s">
        <v>9573</v>
      </c>
    </row>
    <row r="11122" spans="1:7" ht="33.75">
      <c r="A11122" s="366" t="str">
        <f t="shared" si="173"/>
        <v>SINAPI 100247</v>
      </c>
      <c r="B11122" s="367" t="s">
        <v>8324</v>
      </c>
      <c r="C11122" s="367" t="s">
        <v>35788</v>
      </c>
      <c r="D11122" s="368" t="s">
        <v>35789</v>
      </c>
      <c r="E11122" s="367" t="s">
        <v>35765</v>
      </c>
      <c r="F11122" s="367" t="s">
        <v>20494</v>
      </c>
      <c r="G11122" s="367" t="s">
        <v>9604</v>
      </c>
    </row>
    <row r="11123" spans="1:7" ht="33.75">
      <c r="A11123" s="366" t="str">
        <f t="shared" si="173"/>
        <v>SINAPI 100248</v>
      </c>
      <c r="B11123" s="367" t="s">
        <v>8324</v>
      </c>
      <c r="C11123" s="367" t="s">
        <v>35790</v>
      </c>
      <c r="D11123" s="368" t="s">
        <v>35791</v>
      </c>
      <c r="E11123" s="367" t="s">
        <v>35765</v>
      </c>
      <c r="F11123" s="367" t="s">
        <v>13189</v>
      </c>
      <c r="G11123" s="367" t="s">
        <v>9840</v>
      </c>
    </row>
    <row r="11124" spans="1:7" ht="22.5">
      <c r="A11124" s="366" t="str">
        <f t="shared" si="173"/>
        <v>SINAPI 100249</v>
      </c>
      <c r="B11124" s="367" t="s">
        <v>8324</v>
      </c>
      <c r="C11124" s="367" t="s">
        <v>35792</v>
      </c>
      <c r="D11124" s="368" t="s">
        <v>35793</v>
      </c>
      <c r="E11124" s="367" t="s">
        <v>35765</v>
      </c>
      <c r="F11124" s="367" t="s">
        <v>9590</v>
      </c>
      <c r="G11124" s="367" t="s">
        <v>9573</v>
      </c>
    </row>
    <row r="11125" spans="1:7" ht="22.5">
      <c r="A11125" s="366" t="str">
        <f t="shared" si="173"/>
        <v>SINAPI 100250</v>
      </c>
      <c r="B11125" s="367" t="s">
        <v>8324</v>
      </c>
      <c r="C11125" s="367" t="s">
        <v>35794</v>
      </c>
      <c r="D11125" s="368" t="s">
        <v>35795</v>
      </c>
      <c r="E11125" s="367" t="s">
        <v>35765</v>
      </c>
      <c r="F11125" s="367" t="s">
        <v>28351</v>
      </c>
      <c r="G11125" s="367" t="s">
        <v>11878</v>
      </c>
    </row>
    <row r="11126" spans="1:7" ht="22.5">
      <c r="A11126" s="366" t="str">
        <f t="shared" si="173"/>
        <v>SINAPI 100251</v>
      </c>
      <c r="B11126" s="367" t="s">
        <v>8324</v>
      </c>
      <c r="C11126" s="367" t="s">
        <v>35796</v>
      </c>
      <c r="D11126" s="368" t="s">
        <v>35797</v>
      </c>
      <c r="E11126" s="367" t="s">
        <v>35765</v>
      </c>
      <c r="F11126" s="367" t="s">
        <v>13189</v>
      </c>
      <c r="G11126" s="367" t="s">
        <v>9840</v>
      </c>
    </row>
    <row r="11127" spans="1:7" ht="22.5">
      <c r="A11127" s="366" t="str">
        <f t="shared" si="173"/>
        <v>SINAPI 100252</v>
      </c>
      <c r="B11127" s="367" t="s">
        <v>8324</v>
      </c>
      <c r="C11127" s="367" t="s">
        <v>35798</v>
      </c>
      <c r="D11127" s="368" t="s">
        <v>35799</v>
      </c>
      <c r="E11127" s="367" t="s">
        <v>35765</v>
      </c>
      <c r="F11127" s="367" t="s">
        <v>35779</v>
      </c>
      <c r="G11127" s="367" t="s">
        <v>11555</v>
      </c>
    </row>
    <row r="11128" spans="1:7" ht="22.5">
      <c r="A11128" s="366" t="str">
        <f t="shared" si="173"/>
        <v>SINAPI 100253</v>
      </c>
      <c r="B11128" s="367" t="s">
        <v>8324</v>
      </c>
      <c r="C11128" s="367" t="s">
        <v>35800</v>
      </c>
      <c r="D11128" s="368" t="s">
        <v>35801</v>
      </c>
      <c r="E11128" s="367" t="s">
        <v>35765</v>
      </c>
      <c r="F11128" s="367" t="s">
        <v>14321</v>
      </c>
      <c r="G11128" s="367" t="s">
        <v>25826</v>
      </c>
    </row>
    <row r="11129" spans="1:7" ht="22.5">
      <c r="A11129" s="366" t="str">
        <f t="shared" si="173"/>
        <v>SINAPI 100254</v>
      </c>
      <c r="B11129" s="367" t="s">
        <v>8324</v>
      </c>
      <c r="C11129" s="367" t="s">
        <v>35802</v>
      </c>
      <c r="D11129" s="368" t="s">
        <v>35803</v>
      </c>
      <c r="E11129" s="367" t="s">
        <v>35765</v>
      </c>
      <c r="F11129" s="367" t="s">
        <v>35804</v>
      </c>
      <c r="G11129" s="367" t="s">
        <v>33464</v>
      </c>
    </row>
    <row r="11130" spans="1:7" ht="22.5">
      <c r="A11130" s="366" t="str">
        <f t="shared" si="173"/>
        <v>SINAPI 100255</v>
      </c>
      <c r="B11130" s="367" t="s">
        <v>8324</v>
      </c>
      <c r="C11130" s="367" t="s">
        <v>35805</v>
      </c>
      <c r="D11130" s="368" t="s">
        <v>35806</v>
      </c>
      <c r="E11130" s="367" t="s">
        <v>35765</v>
      </c>
      <c r="F11130" s="367" t="s">
        <v>12856</v>
      </c>
      <c r="G11130" s="367" t="s">
        <v>11410</v>
      </c>
    </row>
    <row r="11131" spans="1:7" ht="22.5">
      <c r="A11131" s="366" t="str">
        <f t="shared" si="173"/>
        <v>SINAPI 100256</v>
      </c>
      <c r="B11131" s="367" t="s">
        <v>8324</v>
      </c>
      <c r="C11131" s="367" t="s">
        <v>35807</v>
      </c>
      <c r="D11131" s="368" t="s">
        <v>35808</v>
      </c>
      <c r="E11131" s="367" t="s">
        <v>35765</v>
      </c>
      <c r="F11131" s="367" t="s">
        <v>25677</v>
      </c>
      <c r="G11131" s="367" t="s">
        <v>31359</v>
      </c>
    </row>
    <row r="11132" spans="1:7" ht="22.5">
      <c r="A11132" s="366" t="str">
        <f t="shared" si="173"/>
        <v>SINAPI 100257</v>
      </c>
      <c r="B11132" s="367" t="s">
        <v>8324</v>
      </c>
      <c r="C11132" s="367" t="s">
        <v>35809</v>
      </c>
      <c r="D11132" s="368" t="s">
        <v>35810</v>
      </c>
      <c r="E11132" s="367" t="s">
        <v>35765</v>
      </c>
      <c r="F11132" s="367" t="s">
        <v>12214</v>
      </c>
      <c r="G11132" s="367" t="s">
        <v>26743</v>
      </c>
    </row>
    <row r="11133" spans="1:7" ht="22.5">
      <c r="A11133" s="366" t="str">
        <f t="shared" si="173"/>
        <v>SINAPI 100258</v>
      </c>
      <c r="B11133" s="367" t="s">
        <v>8324</v>
      </c>
      <c r="C11133" s="367" t="s">
        <v>35811</v>
      </c>
      <c r="D11133" s="368" t="s">
        <v>35812</v>
      </c>
      <c r="E11133" s="367" t="s">
        <v>35765</v>
      </c>
      <c r="F11133" s="367" t="s">
        <v>12856</v>
      </c>
      <c r="G11133" s="367" t="s">
        <v>11410</v>
      </c>
    </row>
    <row r="11134" spans="1:7" ht="22.5">
      <c r="A11134" s="366" t="str">
        <f t="shared" si="173"/>
        <v>SINAPI 100259</v>
      </c>
      <c r="B11134" s="367" t="s">
        <v>8324</v>
      </c>
      <c r="C11134" s="367" t="s">
        <v>35813</v>
      </c>
      <c r="D11134" s="368" t="s">
        <v>35814</v>
      </c>
      <c r="E11134" s="367" t="s">
        <v>35765</v>
      </c>
      <c r="F11134" s="367" t="s">
        <v>14321</v>
      </c>
      <c r="G11134" s="367" t="s">
        <v>25826</v>
      </c>
    </row>
    <row r="11135" spans="1:7" ht="22.5">
      <c r="A11135" s="366" t="str">
        <f t="shared" si="173"/>
        <v>SINAPI 100260</v>
      </c>
      <c r="B11135" s="367" t="s">
        <v>8324</v>
      </c>
      <c r="C11135" s="367" t="s">
        <v>35815</v>
      </c>
      <c r="D11135" s="368" t="s">
        <v>35816</v>
      </c>
      <c r="E11135" s="367" t="s">
        <v>35672</v>
      </c>
      <c r="F11135" s="367" t="s">
        <v>11134</v>
      </c>
      <c r="G11135" s="367" t="s">
        <v>16270</v>
      </c>
    </row>
    <row r="11136" spans="1:7" ht="22.5">
      <c r="A11136" s="366" t="str">
        <f t="shared" si="173"/>
        <v>SINAPI 100261</v>
      </c>
      <c r="B11136" s="367" t="s">
        <v>8324</v>
      </c>
      <c r="C11136" s="367" t="s">
        <v>35817</v>
      </c>
      <c r="D11136" s="368" t="s">
        <v>35818</v>
      </c>
      <c r="E11136" s="367" t="s">
        <v>35672</v>
      </c>
      <c r="F11136" s="367" t="s">
        <v>10535</v>
      </c>
      <c r="G11136" s="367" t="s">
        <v>13670</v>
      </c>
    </row>
    <row r="11137" spans="1:7" ht="22.5">
      <c r="A11137" s="366" t="str">
        <f t="shared" si="173"/>
        <v>SINAPI 100262</v>
      </c>
      <c r="B11137" s="367" t="s">
        <v>8324</v>
      </c>
      <c r="C11137" s="367" t="s">
        <v>35819</v>
      </c>
      <c r="D11137" s="368" t="s">
        <v>35820</v>
      </c>
      <c r="E11137" s="367" t="s">
        <v>35672</v>
      </c>
      <c r="F11137" s="367" t="s">
        <v>8988</v>
      </c>
      <c r="G11137" s="367" t="s">
        <v>13207</v>
      </c>
    </row>
    <row r="11138" spans="1:7" ht="22.5">
      <c r="A11138" s="366" t="str">
        <f t="shared" si="173"/>
        <v>SINAPI 100263</v>
      </c>
      <c r="B11138" s="367" t="s">
        <v>8324</v>
      </c>
      <c r="C11138" s="367" t="s">
        <v>35821</v>
      </c>
      <c r="D11138" s="368" t="s">
        <v>35822</v>
      </c>
      <c r="E11138" s="367" t="s">
        <v>35672</v>
      </c>
      <c r="F11138" s="367" t="s">
        <v>35823</v>
      </c>
      <c r="G11138" s="367" t="s">
        <v>8606</v>
      </c>
    </row>
    <row r="11139" spans="1:7">
      <c r="A11139" s="366" t="str">
        <f t="shared" si="173"/>
        <v>SINAPI 100264</v>
      </c>
      <c r="B11139" s="367" t="s">
        <v>8324</v>
      </c>
      <c r="C11139" s="367" t="s">
        <v>35824</v>
      </c>
      <c r="D11139" s="368" t="s">
        <v>35825</v>
      </c>
      <c r="E11139" s="367" t="s">
        <v>35731</v>
      </c>
      <c r="F11139" s="367" t="s">
        <v>15135</v>
      </c>
      <c r="G11139" s="367" t="s">
        <v>35826</v>
      </c>
    </row>
    <row r="11140" spans="1:7">
      <c r="A11140" s="366" t="str">
        <f t="shared" si="173"/>
        <v>SINAPI 100265</v>
      </c>
      <c r="B11140" s="367" t="s">
        <v>8324</v>
      </c>
      <c r="C11140" s="367" t="s">
        <v>35827</v>
      </c>
      <c r="D11140" s="368" t="s">
        <v>35828</v>
      </c>
      <c r="E11140" s="367" t="s">
        <v>8464</v>
      </c>
      <c r="F11140" s="367" t="s">
        <v>8875</v>
      </c>
      <c r="G11140" s="367" t="s">
        <v>8581</v>
      </c>
    </row>
    <row r="11141" spans="1:7">
      <c r="A11141" s="366" t="str">
        <f t="shared" si="173"/>
        <v>SINAPI 100266</v>
      </c>
      <c r="B11141" s="367" t="s">
        <v>8324</v>
      </c>
      <c r="C11141" s="367" t="s">
        <v>35829</v>
      </c>
      <c r="D11141" s="368" t="s">
        <v>35830</v>
      </c>
      <c r="E11141" s="367" t="s">
        <v>35705</v>
      </c>
      <c r="F11141" s="367" t="s">
        <v>35831</v>
      </c>
      <c r="G11141" s="367" t="s">
        <v>35832</v>
      </c>
    </row>
    <row r="11142" spans="1:7">
      <c r="A11142" s="366" t="str">
        <f t="shared" si="173"/>
        <v>SINAPI 100267</v>
      </c>
      <c r="B11142" s="367" t="s">
        <v>8324</v>
      </c>
      <c r="C11142" s="367" t="s">
        <v>35833</v>
      </c>
      <c r="D11142" s="368" t="s">
        <v>35834</v>
      </c>
      <c r="E11142" s="367" t="s">
        <v>8327</v>
      </c>
      <c r="F11142" s="367" t="s">
        <v>8594</v>
      </c>
      <c r="G11142" s="367" t="s">
        <v>13792</v>
      </c>
    </row>
    <row r="11143" spans="1:7" ht="22.5">
      <c r="A11143" s="366" t="str">
        <f t="shared" ref="A11143:A11206" si="174">CONCATENAR</f>
        <v>SINAPI 100268</v>
      </c>
      <c r="B11143" s="367" t="s">
        <v>8324</v>
      </c>
      <c r="C11143" s="367" t="s">
        <v>35835</v>
      </c>
      <c r="D11143" s="368" t="s">
        <v>35836</v>
      </c>
      <c r="E11143" s="367" t="s">
        <v>35705</v>
      </c>
      <c r="F11143" s="367" t="s">
        <v>35831</v>
      </c>
      <c r="G11143" s="367" t="s">
        <v>35832</v>
      </c>
    </row>
    <row r="11144" spans="1:7" ht="22.5">
      <c r="A11144" s="366" t="str">
        <f t="shared" si="174"/>
        <v>SINAPI 100269</v>
      </c>
      <c r="B11144" s="367" t="s">
        <v>8324</v>
      </c>
      <c r="C11144" s="367" t="s">
        <v>35837</v>
      </c>
      <c r="D11144" s="368" t="s">
        <v>35838</v>
      </c>
      <c r="E11144" s="367" t="s">
        <v>8327</v>
      </c>
      <c r="F11144" s="367" t="s">
        <v>8594</v>
      </c>
      <c r="G11144" s="367" t="s">
        <v>13792</v>
      </c>
    </row>
    <row r="11145" spans="1:7" ht="22.5">
      <c r="A11145" s="366" t="str">
        <f t="shared" si="174"/>
        <v>SINAPI 100270</v>
      </c>
      <c r="B11145" s="367" t="s">
        <v>8324</v>
      </c>
      <c r="C11145" s="367" t="s">
        <v>35839</v>
      </c>
      <c r="D11145" s="368" t="s">
        <v>35840</v>
      </c>
      <c r="E11145" s="367" t="s">
        <v>35705</v>
      </c>
      <c r="F11145" s="367" t="s">
        <v>18134</v>
      </c>
      <c r="G11145" s="367" t="s">
        <v>31366</v>
      </c>
    </row>
    <row r="11146" spans="1:7">
      <c r="A11146" s="366" t="str">
        <f t="shared" si="174"/>
        <v>SINAPI 100271</v>
      </c>
      <c r="B11146" s="367" t="s">
        <v>8324</v>
      </c>
      <c r="C11146" s="367" t="s">
        <v>35841</v>
      </c>
      <c r="D11146" s="368" t="s">
        <v>35842</v>
      </c>
      <c r="E11146" s="367" t="s">
        <v>35731</v>
      </c>
      <c r="F11146" s="367" t="s">
        <v>17048</v>
      </c>
      <c r="G11146" s="367" t="s">
        <v>35843</v>
      </c>
    </row>
    <row r="11147" spans="1:7">
      <c r="A11147" s="366" t="str">
        <f t="shared" si="174"/>
        <v>SINAPI 100272</v>
      </c>
      <c r="B11147" s="367" t="s">
        <v>8324</v>
      </c>
      <c r="C11147" s="367" t="s">
        <v>35844</v>
      </c>
      <c r="D11147" s="368" t="s">
        <v>35845</v>
      </c>
      <c r="E11147" s="367" t="s">
        <v>8464</v>
      </c>
      <c r="F11147" s="367" t="s">
        <v>12266</v>
      </c>
      <c r="G11147" s="367" t="s">
        <v>10578</v>
      </c>
    </row>
    <row r="11148" spans="1:7">
      <c r="A11148" s="366" t="str">
        <f t="shared" si="174"/>
        <v>SINAPI 100273</v>
      </c>
      <c r="B11148" s="367" t="s">
        <v>8324</v>
      </c>
      <c r="C11148" s="367" t="s">
        <v>35846</v>
      </c>
      <c r="D11148" s="368" t="s">
        <v>35847</v>
      </c>
      <c r="E11148" s="367" t="s">
        <v>35672</v>
      </c>
      <c r="F11148" s="367" t="s">
        <v>12636</v>
      </c>
      <c r="G11148" s="367" t="s">
        <v>11416</v>
      </c>
    </row>
    <row r="11149" spans="1:7">
      <c r="A11149" s="366" t="str">
        <f t="shared" si="174"/>
        <v>SINAPI 100274</v>
      </c>
      <c r="B11149" s="367" t="s">
        <v>8324</v>
      </c>
      <c r="C11149" s="367" t="s">
        <v>35848</v>
      </c>
      <c r="D11149" s="368" t="s">
        <v>35849</v>
      </c>
      <c r="E11149" s="367" t="s">
        <v>35731</v>
      </c>
      <c r="F11149" s="367" t="s">
        <v>35850</v>
      </c>
      <c r="G11149" s="367" t="s">
        <v>18860</v>
      </c>
    </row>
    <row r="11150" spans="1:7" ht="22.5">
      <c r="A11150" s="366" t="str">
        <f t="shared" si="174"/>
        <v>SINAPI 100275</v>
      </c>
      <c r="B11150" s="367" t="s">
        <v>8324</v>
      </c>
      <c r="C11150" s="367" t="s">
        <v>35851</v>
      </c>
      <c r="D11150" s="368" t="s">
        <v>35852</v>
      </c>
      <c r="E11150" s="367" t="s">
        <v>35731</v>
      </c>
      <c r="F11150" s="367" t="s">
        <v>11571</v>
      </c>
      <c r="G11150" s="367" t="s">
        <v>35853</v>
      </c>
    </row>
    <row r="11151" spans="1:7" ht="22.5">
      <c r="A11151" s="366" t="str">
        <f t="shared" si="174"/>
        <v>SINAPI 100276</v>
      </c>
      <c r="B11151" s="367" t="s">
        <v>8324</v>
      </c>
      <c r="C11151" s="367" t="s">
        <v>35854</v>
      </c>
      <c r="D11151" s="368" t="s">
        <v>35855</v>
      </c>
      <c r="E11151" s="367" t="s">
        <v>35731</v>
      </c>
      <c r="F11151" s="367" t="s">
        <v>35856</v>
      </c>
      <c r="G11151" s="367" t="s">
        <v>35857</v>
      </c>
    </row>
    <row r="11152" spans="1:7" ht="22.5">
      <c r="A11152" s="366" t="str">
        <f t="shared" si="174"/>
        <v>SINAPI 100277</v>
      </c>
      <c r="B11152" s="367" t="s">
        <v>8324</v>
      </c>
      <c r="C11152" s="367" t="s">
        <v>35858</v>
      </c>
      <c r="D11152" s="368" t="s">
        <v>35859</v>
      </c>
      <c r="E11152" s="367" t="s">
        <v>35731</v>
      </c>
      <c r="F11152" s="367" t="s">
        <v>8737</v>
      </c>
      <c r="G11152" s="367" t="s">
        <v>14054</v>
      </c>
    </row>
    <row r="11153" spans="1:7" ht="22.5">
      <c r="A11153" s="366" t="str">
        <f t="shared" si="174"/>
        <v>SINAPI 100278</v>
      </c>
      <c r="B11153" s="367" t="s">
        <v>8324</v>
      </c>
      <c r="C11153" s="367" t="s">
        <v>35860</v>
      </c>
      <c r="D11153" s="368" t="s">
        <v>35861</v>
      </c>
      <c r="E11153" s="367" t="s">
        <v>35705</v>
      </c>
      <c r="F11153" s="367" t="s">
        <v>35862</v>
      </c>
      <c r="G11153" s="367" t="s">
        <v>19918</v>
      </c>
    </row>
    <row r="11154" spans="1:7" ht="22.5">
      <c r="A11154" s="366" t="str">
        <f t="shared" si="174"/>
        <v>SINAPI 100279</v>
      </c>
      <c r="B11154" s="367" t="s">
        <v>8324</v>
      </c>
      <c r="C11154" s="367" t="s">
        <v>35863</v>
      </c>
      <c r="D11154" s="368" t="s">
        <v>35864</v>
      </c>
      <c r="E11154" s="367" t="s">
        <v>8327</v>
      </c>
      <c r="F11154" s="367" t="s">
        <v>9052</v>
      </c>
      <c r="G11154" s="367" t="s">
        <v>12631</v>
      </c>
    </row>
    <row r="11155" spans="1:7" ht="22.5">
      <c r="A11155" s="366" t="str">
        <f t="shared" si="174"/>
        <v>SINAPI 100280</v>
      </c>
      <c r="B11155" s="367" t="s">
        <v>8324</v>
      </c>
      <c r="C11155" s="367" t="s">
        <v>35865</v>
      </c>
      <c r="D11155" s="368" t="s">
        <v>35866</v>
      </c>
      <c r="E11155" s="367" t="s">
        <v>35705</v>
      </c>
      <c r="F11155" s="367" t="s">
        <v>8728</v>
      </c>
      <c r="G11155" s="367" t="s">
        <v>9358</v>
      </c>
    </row>
    <row r="11156" spans="1:7" ht="22.5">
      <c r="A11156" s="366" t="str">
        <f t="shared" si="174"/>
        <v>SINAPI 100281</v>
      </c>
      <c r="B11156" s="367" t="s">
        <v>8324</v>
      </c>
      <c r="C11156" s="367" t="s">
        <v>35867</v>
      </c>
      <c r="D11156" s="368" t="s">
        <v>35868</v>
      </c>
      <c r="E11156" s="367" t="s">
        <v>35705</v>
      </c>
      <c r="F11156" s="367" t="s">
        <v>13660</v>
      </c>
      <c r="G11156" s="367" t="s">
        <v>17263</v>
      </c>
    </row>
    <row r="11157" spans="1:7">
      <c r="A11157" s="366" t="str">
        <f t="shared" si="174"/>
        <v>SINAPI 100282</v>
      </c>
      <c r="B11157" s="367" t="s">
        <v>8324</v>
      </c>
      <c r="C11157" s="367" t="s">
        <v>35869</v>
      </c>
      <c r="D11157" s="368" t="s">
        <v>35870</v>
      </c>
      <c r="E11157" s="367" t="s">
        <v>35731</v>
      </c>
      <c r="F11157" s="367" t="s">
        <v>19762</v>
      </c>
      <c r="G11157" s="367" t="s">
        <v>35871</v>
      </c>
    </row>
    <row r="11158" spans="1:7" ht="22.5">
      <c r="A11158" s="366" t="str">
        <f t="shared" si="174"/>
        <v>SINAPI 100283</v>
      </c>
      <c r="B11158" s="367" t="s">
        <v>8324</v>
      </c>
      <c r="C11158" s="367" t="s">
        <v>35872</v>
      </c>
      <c r="D11158" s="368" t="s">
        <v>35873</v>
      </c>
      <c r="E11158" s="367" t="s">
        <v>35731</v>
      </c>
      <c r="F11158" s="367" t="s">
        <v>30748</v>
      </c>
      <c r="G11158" s="367" t="s">
        <v>12869</v>
      </c>
    </row>
    <row r="11159" spans="1:7" ht="22.5">
      <c r="A11159" s="366" t="str">
        <f t="shared" si="174"/>
        <v>SINAPI 100284</v>
      </c>
      <c r="B11159" s="367" t="s">
        <v>8324</v>
      </c>
      <c r="C11159" s="367" t="s">
        <v>35874</v>
      </c>
      <c r="D11159" s="368" t="s">
        <v>35875</v>
      </c>
      <c r="E11159" s="367" t="s">
        <v>35731</v>
      </c>
      <c r="F11159" s="367" t="s">
        <v>14997</v>
      </c>
      <c r="G11159" s="367" t="s">
        <v>24608</v>
      </c>
    </row>
    <row r="11160" spans="1:7">
      <c r="A11160" s="366" t="str">
        <f t="shared" si="174"/>
        <v>SINAPI 100285</v>
      </c>
      <c r="B11160" s="367" t="s">
        <v>8324</v>
      </c>
      <c r="C11160" s="367" t="s">
        <v>35876</v>
      </c>
      <c r="D11160" s="368" t="s">
        <v>35877</v>
      </c>
      <c r="E11160" s="367" t="s">
        <v>35765</v>
      </c>
      <c r="F11160" s="367" t="s">
        <v>26062</v>
      </c>
      <c r="G11160" s="367" t="s">
        <v>35878</v>
      </c>
    </row>
    <row r="11161" spans="1:7" ht="22.5">
      <c r="A11161" s="366" t="str">
        <f t="shared" si="174"/>
        <v>SINAPI 100286</v>
      </c>
      <c r="B11161" s="367" t="s">
        <v>8324</v>
      </c>
      <c r="C11161" s="367" t="s">
        <v>35879</v>
      </c>
      <c r="D11161" s="368" t="s">
        <v>35880</v>
      </c>
      <c r="E11161" s="367" t="s">
        <v>35765</v>
      </c>
      <c r="F11161" s="367" t="s">
        <v>35881</v>
      </c>
      <c r="G11161" s="367" t="s">
        <v>27310</v>
      </c>
    </row>
    <row r="11162" spans="1:7">
      <c r="A11162" s="366" t="str">
        <f t="shared" si="174"/>
        <v>SINAPI 100287</v>
      </c>
      <c r="B11162" s="367" t="s">
        <v>8324</v>
      </c>
      <c r="C11162" s="367" t="s">
        <v>35882</v>
      </c>
      <c r="D11162" s="368" t="s">
        <v>35883</v>
      </c>
      <c r="E11162" s="367" t="s">
        <v>35765</v>
      </c>
      <c r="F11162" s="367" t="s">
        <v>13189</v>
      </c>
      <c r="G11162" s="367" t="s">
        <v>9840</v>
      </c>
    </row>
    <row r="11163" spans="1:7">
      <c r="A11163" s="366" t="str">
        <f t="shared" si="174"/>
        <v>SINAPI 84117</v>
      </c>
      <c r="B11163" s="367" t="s">
        <v>8324</v>
      </c>
      <c r="C11163" s="367" t="s">
        <v>35884</v>
      </c>
      <c r="D11163" s="368" t="s">
        <v>35885</v>
      </c>
      <c r="E11163" s="367" t="s">
        <v>8464</v>
      </c>
      <c r="F11163" s="367" t="s">
        <v>28684</v>
      </c>
      <c r="G11163" s="367" t="s">
        <v>33868</v>
      </c>
    </row>
    <row r="11164" spans="1:7">
      <c r="A11164" s="366" t="str">
        <f t="shared" si="174"/>
        <v>SINAPI 84120</v>
      </c>
      <c r="B11164" s="367" t="s">
        <v>8324</v>
      </c>
      <c r="C11164" s="367" t="s">
        <v>35886</v>
      </c>
      <c r="D11164" s="368" t="s">
        <v>35887</v>
      </c>
      <c r="E11164" s="367" t="s">
        <v>8464</v>
      </c>
      <c r="F11164" s="367" t="s">
        <v>35888</v>
      </c>
      <c r="G11164" s="367" t="s">
        <v>12858</v>
      </c>
    </row>
    <row r="11165" spans="1:7">
      <c r="A11165" s="366" t="str">
        <f t="shared" si="174"/>
        <v>SINAPI 99802</v>
      </c>
      <c r="B11165" s="367" t="s">
        <v>8324</v>
      </c>
      <c r="C11165" s="367" t="s">
        <v>35889</v>
      </c>
      <c r="D11165" s="368" t="s">
        <v>35890</v>
      </c>
      <c r="E11165" s="367" t="s">
        <v>8464</v>
      </c>
      <c r="F11165" s="367" t="s">
        <v>19628</v>
      </c>
      <c r="G11165" s="367" t="s">
        <v>8429</v>
      </c>
    </row>
    <row r="11166" spans="1:7">
      <c r="A11166" s="366" t="str">
        <f t="shared" si="174"/>
        <v>SINAPI 99803</v>
      </c>
      <c r="B11166" s="367" t="s">
        <v>8324</v>
      </c>
      <c r="C11166" s="367" t="s">
        <v>35891</v>
      </c>
      <c r="D11166" s="368" t="s">
        <v>35892</v>
      </c>
      <c r="E11166" s="367" t="s">
        <v>8464</v>
      </c>
      <c r="F11166" s="367" t="s">
        <v>14333</v>
      </c>
      <c r="G11166" s="367" t="s">
        <v>10317</v>
      </c>
    </row>
    <row r="11167" spans="1:7">
      <c r="A11167" s="366" t="str">
        <f t="shared" si="174"/>
        <v>SINAPI 99805</v>
      </c>
      <c r="B11167" s="367" t="s">
        <v>8324</v>
      </c>
      <c r="C11167" s="367" t="s">
        <v>35893</v>
      </c>
      <c r="D11167" s="368" t="s">
        <v>35894</v>
      </c>
      <c r="E11167" s="367" t="s">
        <v>8464</v>
      </c>
      <c r="F11167" s="367" t="s">
        <v>16761</v>
      </c>
      <c r="G11167" s="367" t="s">
        <v>15761</v>
      </c>
    </row>
    <row r="11168" spans="1:7">
      <c r="A11168" s="366" t="str">
        <f t="shared" si="174"/>
        <v>SINAPI 99806</v>
      </c>
      <c r="B11168" s="367" t="s">
        <v>8324</v>
      </c>
      <c r="C11168" s="367" t="s">
        <v>35895</v>
      </c>
      <c r="D11168" s="368" t="s">
        <v>35896</v>
      </c>
      <c r="E11168" s="367" t="s">
        <v>8464</v>
      </c>
      <c r="F11168" s="367" t="s">
        <v>12631</v>
      </c>
      <c r="G11168" s="367" t="s">
        <v>8616</v>
      </c>
    </row>
    <row r="11169" spans="1:7">
      <c r="A11169" s="366" t="str">
        <f t="shared" si="174"/>
        <v>SINAPI 99808</v>
      </c>
      <c r="B11169" s="367" t="s">
        <v>8324</v>
      </c>
      <c r="C11169" s="367" t="s">
        <v>35897</v>
      </c>
      <c r="D11169" s="368" t="s">
        <v>35898</v>
      </c>
      <c r="E11169" s="367" t="s">
        <v>8464</v>
      </c>
      <c r="F11169" s="367" t="s">
        <v>10694</v>
      </c>
      <c r="G11169" s="367" t="s">
        <v>9576</v>
      </c>
    </row>
    <row r="11170" spans="1:7">
      <c r="A11170" s="366" t="str">
        <f t="shared" si="174"/>
        <v>SINAPI 99809</v>
      </c>
      <c r="B11170" s="367" t="s">
        <v>8324</v>
      </c>
      <c r="C11170" s="367" t="s">
        <v>35899</v>
      </c>
      <c r="D11170" s="368" t="s">
        <v>35900</v>
      </c>
      <c r="E11170" s="367" t="s">
        <v>8464</v>
      </c>
      <c r="F11170" s="367" t="s">
        <v>11401</v>
      </c>
      <c r="G11170" s="367" t="s">
        <v>9415</v>
      </c>
    </row>
    <row r="11171" spans="1:7">
      <c r="A11171" s="366" t="str">
        <f t="shared" si="174"/>
        <v>SINAPI 99811</v>
      </c>
      <c r="B11171" s="367" t="s">
        <v>8324</v>
      </c>
      <c r="C11171" s="367" t="s">
        <v>35901</v>
      </c>
      <c r="D11171" s="368" t="s">
        <v>35902</v>
      </c>
      <c r="E11171" s="367" t="s">
        <v>8464</v>
      </c>
      <c r="F11171" s="367" t="s">
        <v>15756</v>
      </c>
      <c r="G11171" s="367" t="s">
        <v>9576</v>
      </c>
    </row>
    <row r="11172" spans="1:7">
      <c r="A11172" s="366" t="str">
        <f t="shared" si="174"/>
        <v>SINAPI 99812</v>
      </c>
      <c r="B11172" s="367" t="s">
        <v>8324</v>
      </c>
      <c r="C11172" s="367" t="s">
        <v>35903</v>
      </c>
      <c r="D11172" s="368" t="s">
        <v>35904</v>
      </c>
      <c r="E11172" s="367" t="s">
        <v>8464</v>
      </c>
      <c r="F11172" s="367" t="s">
        <v>8367</v>
      </c>
      <c r="G11172" s="367" t="s">
        <v>12445</v>
      </c>
    </row>
    <row r="11173" spans="1:7">
      <c r="A11173" s="366" t="str">
        <f t="shared" si="174"/>
        <v>SINAPI 99814</v>
      </c>
      <c r="B11173" s="367" t="s">
        <v>8324</v>
      </c>
      <c r="C11173" s="367" t="s">
        <v>35905</v>
      </c>
      <c r="D11173" s="368" t="s">
        <v>35906</v>
      </c>
      <c r="E11173" s="367" t="s">
        <v>8464</v>
      </c>
      <c r="F11173" s="367" t="s">
        <v>10613</v>
      </c>
      <c r="G11173" s="367" t="s">
        <v>9580</v>
      </c>
    </row>
    <row r="11174" spans="1:7">
      <c r="A11174" s="366" t="str">
        <f t="shared" si="174"/>
        <v>SINAPI 99822</v>
      </c>
      <c r="B11174" s="367" t="s">
        <v>8324</v>
      </c>
      <c r="C11174" s="367" t="s">
        <v>35907</v>
      </c>
      <c r="D11174" s="368" t="s">
        <v>35908</v>
      </c>
      <c r="E11174" s="367" t="s">
        <v>8464</v>
      </c>
      <c r="F11174" s="367" t="s">
        <v>8441</v>
      </c>
      <c r="G11174" s="367" t="s">
        <v>11392</v>
      </c>
    </row>
    <row r="11175" spans="1:7">
      <c r="A11175" s="366" t="str">
        <f t="shared" si="174"/>
        <v>SINAPI 99826</v>
      </c>
      <c r="B11175" s="367" t="s">
        <v>8324</v>
      </c>
      <c r="C11175" s="367" t="s">
        <v>35909</v>
      </c>
      <c r="D11175" s="368" t="s">
        <v>35910</v>
      </c>
      <c r="E11175" s="367" t="s">
        <v>8464</v>
      </c>
      <c r="F11175" s="367" t="s">
        <v>14106</v>
      </c>
      <c r="G11175" s="367" t="s">
        <v>14054</v>
      </c>
    </row>
    <row r="11176" spans="1:7" ht="22.5">
      <c r="A11176" s="366" t="str">
        <f t="shared" si="174"/>
        <v>SINAPI 71516</v>
      </c>
      <c r="B11176" s="367" t="s">
        <v>8324</v>
      </c>
      <c r="C11176" s="367" t="s">
        <v>35911</v>
      </c>
      <c r="D11176" s="368" t="s">
        <v>35912</v>
      </c>
      <c r="E11176" s="367" t="s">
        <v>8327</v>
      </c>
      <c r="F11176" s="367" t="s">
        <v>9556</v>
      </c>
      <c r="G11176" s="367" t="s">
        <v>9556</v>
      </c>
    </row>
    <row r="11177" spans="1:7">
      <c r="A11177" s="366" t="str">
        <f t="shared" si="174"/>
        <v>SINAPI 73361</v>
      </c>
      <c r="B11177" s="367" t="s">
        <v>8324</v>
      </c>
      <c r="C11177" s="367" t="s">
        <v>35913</v>
      </c>
      <c r="D11177" s="368" t="s">
        <v>35914</v>
      </c>
      <c r="E11177" s="367" t="s">
        <v>8879</v>
      </c>
      <c r="F11177" s="367" t="s">
        <v>35915</v>
      </c>
      <c r="G11177" s="367" t="s">
        <v>35916</v>
      </c>
    </row>
    <row r="11178" spans="1:7" ht="33.75">
      <c r="A11178" s="366" t="str">
        <f t="shared" si="174"/>
        <v>SINAPI 73714</v>
      </c>
      <c r="B11178" s="367" t="s">
        <v>8324</v>
      </c>
      <c r="C11178" s="367" t="s">
        <v>35917</v>
      </c>
      <c r="D11178" s="368" t="s">
        <v>35918</v>
      </c>
      <c r="E11178" s="367" t="s">
        <v>8327</v>
      </c>
      <c r="F11178" s="367" t="s">
        <v>35919</v>
      </c>
      <c r="G11178" s="367" t="s">
        <v>35920</v>
      </c>
    </row>
    <row r="11179" spans="1:7" ht="22.5">
      <c r="A11179" s="366" t="str">
        <f t="shared" si="174"/>
        <v>SINAPI 97010</v>
      </c>
      <c r="B11179" s="367" t="s">
        <v>8324</v>
      </c>
      <c r="C11179" s="367" t="s">
        <v>35921</v>
      </c>
      <c r="D11179" s="368" t="s">
        <v>35922</v>
      </c>
      <c r="E11179" s="367" t="s">
        <v>8523</v>
      </c>
      <c r="F11179" s="367" t="s">
        <v>35923</v>
      </c>
      <c r="G11179" s="367" t="s">
        <v>35924</v>
      </c>
    </row>
    <row r="11180" spans="1:7" ht="22.5">
      <c r="A11180" s="366" t="str">
        <f t="shared" si="174"/>
        <v>SINAPI 97011</v>
      </c>
      <c r="B11180" s="367" t="s">
        <v>8324</v>
      </c>
      <c r="C11180" s="367" t="s">
        <v>35925</v>
      </c>
      <c r="D11180" s="368" t="s">
        <v>35926</v>
      </c>
      <c r="E11180" s="367" t="s">
        <v>8523</v>
      </c>
      <c r="F11180" s="367" t="s">
        <v>35927</v>
      </c>
      <c r="G11180" s="367" t="s">
        <v>35928</v>
      </c>
    </row>
    <row r="11181" spans="1:7" ht="22.5">
      <c r="A11181" s="366" t="str">
        <f t="shared" si="174"/>
        <v>SINAPI 97012</v>
      </c>
      <c r="B11181" s="367" t="s">
        <v>8324</v>
      </c>
      <c r="C11181" s="367" t="s">
        <v>35929</v>
      </c>
      <c r="D11181" s="368" t="s">
        <v>35930</v>
      </c>
      <c r="E11181" s="367" t="s">
        <v>8523</v>
      </c>
      <c r="F11181" s="367" t="s">
        <v>9340</v>
      </c>
      <c r="G11181" s="367" t="s">
        <v>14315</v>
      </c>
    </row>
    <row r="11182" spans="1:7" ht="22.5">
      <c r="A11182" s="366" t="str">
        <f t="shared" si="174"/>
        <v>SINAPI 97013</v>
      </c>
      <c r="B11182" s="367" t="s">
        <v>8324</v>
      </c>
      <c r="C11182" s="367" t="s">
        <v>35931</v>
      </c>
      <c r="D11182" s="368" t="s">
        <v>35932</v>
      </c>
      <c r="E11182" s="367" t="s">
        <v>8523</v>
      </c>
      <c r="F11182" s="367" t="s">
        <v>35933</v>
      </c>
      <c r="G11182" s="367" t="s">
        <v>35934</v>
      </c>
    </row>
    <row r="11183" spans="1:7" ht="22.5">
      <c r="A11183" s="366" t="str">
        <f t="shared" si="174"/>
        <v>SINAPI 97014</v>
      </c>
      <c r="B11183" s="367" t="s">
        <v>8324</v>
      </c>
      <c r="C11183" s="367" t="s">
        <v>35935</v>
      </c>
      <c r="D11183" s="368" t="s">
        <v>35936</v>
      </c>
      <c r="E11183" s="367" t="s">
        <v>8523</v>
      </c>
      <c r="F11183" s="367" t="s">
        <v>35937</v>
      </c>
      <c r="G11183" s="367" t="s">
        <v>22764</v>
      </c>
    </row>
    <row r="11184" spans="1:7" ht="22.5">
      <c r="A11184" s="366" t="str">
        <f t="shared" si="174"/>
        <v>SINAPI 97015</v>
      </c>
      <c r="B11184" s="367" t="s">
        <v>8324</v>
      </c>
      <c r="C11184" s="367" t="s">
        <v>35938</v>
      </c>
      <c r="D11184" s="368" t="s">
        <v>35939</v>
      </c>
      <c r="E11184" s="367" t="s">
        <v>8523</v>
      </c>
      <c r="F11184" s="367" t="s">
        <v>20942</v>
      </c>
      <c r="G11184" s="367" t="s">
        <v>28854</v>
      </c>
    </row>
    <row r="11185" spans="1:7" ht="22.5">
      <c r="A11185" s="366" t="str">
        <f t="shared" si="174"/>
        <v>SINAPI 97016</v>
      </c>
      <c r="B11185" s="367" t="s">
        <v>8324</v>
      </c>
      <c r="C11185" s="367" t="s">
        <v>35940</v>
      </c>
      <c r="D11185" s="368" t="s">
        <v>35941</v>
      </c>
      <c r="E11185" s="367" t="s">
        <v>8523</v>
      </c>
      <c r="F11185" s="367" t="s">
        <v>31925</v>
      </c>
      <c r="G11185" s="367" t="s">
        <v>35942</v>
      </c>
    </row>
    <row r="11186" spans="1:7" ht="22.5">
      <c r="A11186" s="366" t="str">
        <f t="shared" si="174"/>
        <v>SINAPI 97017</v>
      </c>
      <c r="B11186" s="367" t="s">
        <v>8324</v>
      </c>
      <c r="C11186" s="367" t="s">
        <v>35943</v>
      </c>
      <c r="D11186" s="368" t="s">
        <v>35944</v>
      </c>
      <c r="E11186" s="367" t="s">
        <v>8523</v>
      </c>
      <c r="F11186" s="367" t="s">
        <v>35945</v>
      </c>
      <c r="G11186" s="367" t="s">
        <v>35946</v>
      </c>
    </row>
    <row r="11187" spans="1:7" ht="22.5">
      <c r="A11187" s="366" t="str">
        <f t="shared" si="174"/>
        <v>SINAPI 97018</v>
      </c>
      <c r="B11187" s="367" t="s">
        <v>8324</v>
      </c>
      <c r="C11187" s="367" t="s">
        <v>35947</v>
      </c>
      <c r="D11187" s="368" t="s">
        <v>35948</v>
      </c>
      <c r="E11187" s="367" t="s">
        <v>8523</v>
      </c>
      <c r="F11187" s="367" t="s">
        <v>16418</v>
      </c>
      <c r="G11187" s="367" t="s">
        <v>18797</v>
      </c>
    </row>
    <row r="11188" spans="1:7" ht="33.75">
      <c r="A11188" s="366" t="str">
        <f t="shared" si="174"/>
        <v>SINAPI 97031</v>
      </c>
      <c r="B11188" s="367" t="s">
        <v>8324</v>
      </c>
      <c r="C11188" s="367" t="s">
        <v>35949</v>
      </c>
      <c r="D11188" s="368" t="s">
        <v>35950</v>
      </c>
      <c r="E11188" s="367" t="s">
        <v>8523</v>
      </c>
      <c r="F11188" s="367" t="s">
        <v>26544</v>
      </c>
      <c r="G11188" s="367" t="s">
        <v>10912</v>
      </c>
    </row>
    <row r="11189" spans="1:7" ht="33.75">
      <c r="A11189" s="366" t="str">
        <f t="shared" si="174"/>
        <v>SINAPI 97032</v>
      </c>
      <c r="B11189" s="367" t="s">
        <v>8324</v>
      </c>
      <c r="C11189" s="367" t="s">
        <v>35951</v>
      </c>
      <c r="D11189" s="368" t="s">
        <v>35952</v>
      </c>
      <c r="E11189" s="367" t="s">
        <v>8523</v>
      </c>
      <c r="F11189" s="367" t="s">
        <v>13157</v>
      </c>
      <c r="G11189" s="367" t="s">
        <v>33996</v>
      </c>
    </row>
    <row r="11190" spans="1:7" ht="33.75">
      <c r="A11190" s="366" t="str">
        <f t="shared" si="174"/>
        <v>SINAPI 97033</v>
      </c>
      <c r="B11190" s="367" t="s">
        <v>8324</v>
      </c>
      <c r="C11190" s="367" t="s">
        <v>35953</v>
      </c>
      <c r="D11190" s="368" t="s">
        <v>35954</v>
      </c>
      <c r="E11190" s="367" t="s">
        <v>8523</v>
      </c>
      <c r="F11190" s="367" t="s">
        <v>23344</v>
      </c>
      <c r="G11190" s="367" t="s">
        <v>35955</v>
      </c>
    </row>
    <row r="11191" spans="1:7" ht="33.75">
      <c r="A11191" s="366" t="str">
        <f t="shared" si="174"/>
        <v>SINAPI 97034</v>
      </c>
      <c r="B11191" s="367" t="s">
        <v>8324</v>
      </c>
      <c r="C11191" s="367" t="s">
        <v>35956</v>
      </c>
      <c r="D11191" s="368" t="s">
        <v>35957</v>
      </c>
      <c r="E11191" s="367" t="s">
        <v>8523</v>
      </c>
      <c r="F11191" s="367" t="s">
        <v>18270</v>
      </c>
      <c r="G11191" s="367" t="s">
        <v>35958</v>
      </c>
    </row>
    <row r="11192" spans="1:7">
      <c r="A11192" s="366" t="str">
        <f t="shared" si="174"/>
        <v>SINAPI 97039</v>
      </c>
      <c r="B11192" s="367" t="s">
        <v>8324</v>
      </c>
      <c r="C11192" s="367" t="s">
        <v>35959</v>
      </c>
      <c r="D11192" s="368" t="s">
        <v>35960</v>
      </c>
      <c r="E11192" s="367" t="s">
        <v>8464</v>
      </c>
      <c r="F11192" s="367" t="s">
        <v>11512</v>
      </c>
      <c r="G11192" s="367" t="s">
        <v>30901</v>
      </c>
    </row>
    <row r="11193" spans="1:7">
      <c r="A11193" s="366" t="str">
        <f t="shared" si="174"/>
        <v>SINAPI 97040</v>
      </c>
      <c r="B11193" s="367" t="s">
        <v>8324</v>
      </c>
      <c r="C11193" s="367" t="s">
        <v>35961</v>
      </c>
      <c r="D11193" s="368" t="s">
        <v>35962</v>
      </c>
      <c r="E11193" s="367" t="s">
        <v>8464</v>
      </c>
      <c r="F11193" s="367" t="s">
        <v>16977</v>
      </c>
      <c r="G11193" s="367" t="s">
        <v>28999</v>
      </c>
    </row>
    <row r="11194" spans="1:7">
      <c r="A11194" s="366" t="str">
        <f t="shared" si="174"/>
        <v>SINAPI 97041</v>
      </c>
      <c r="B11194" s="367" t="s">
        <v>8324</v>
      </c>
      <c r="C11194" s="367" t="s">
        <v>35963</v>
      </c>
      <c r="D11194" s="368" t="s">
        <v>35964</v>
      </c>
      <c r="E11194" s="367" t="s">
        <v>8464</v>
      </c>
      <c r="F11194" s="367" t="s">
        <v>29505</v>
      </c>
      <c r="G11194" s="367" t="s">
        <v>17078</v>
      </c>
    </row>
    <row r="11195" spans="1:7">
      <c r="A11195" s="366" t="str">
        <f t="shared" si="174"/>
        <v>SINAPI 97046</v>
      </c>
      <c r="B11195" s="367" t="s">
        <v>8324</v>
      </c>
      <c r="C11195" s="367" t="s">
        <v>35965</v>
      </c>
      <c r="D11195" s="368" t="s">
        <v>35966</v>
      </c>
      <c r="E11195" s="367" t="s">
        <v>8464</v>
      </c>
      <c r="F11195" s="367" t="s">
        <v>20095</v>
      </c>
      <c r="G11195" s="367" t="s">
        <v>15209</v>
      </c>
    </row>
    <row r="11196" spans="1:7" ht="22.5">
      <c r="A11196" s="366" t="str">
        <f t="shared" si="174"/>
        <v>SINAPI 97047</v>
      </c>
      <c r="B11196" s="367" t="s">
        <v>8324</v>
      </c>
      <c r="C11196" s="367" t="s">
        <v>35967</v>
      </c>
      <c r="D11196" s="368" t="s">
        <v>35968</v>
      </c>
      <c r="E11196" s="367" t="s">
        <v>8464</v>
      </c>
      <c r="F11196" s="367" t="s">
        <v>11325</v>
      </c>
      <c r="G11196" s="367" t="s">
        <v>11325</v>
      </c>
    </row>
    <row r="11197" spans="1:7">
      <c r="A11197" s="366" t="str">
        <f t="shared" si="174"/>
        <v>SINAPI 97048</v>
      </c>
      <c r="B11197" s="367" t="s">
        <v>8324</v>
      </c>
      <c r="C11197" s="367" t="s">
        <v>35969</v>
      </c>
      <c r="D11197" s="368" t="s">
        <v>35970</v>
      </c>
      <c r="E11197" s="367" t="s">
        <v>8464</v>
      </c>
      <c r="F11197" s="367" t="s">
        <v>8419</v>
      </c>
      <c r="G11197" s="367" t="s">
        <v>8419</v>
      </c>
    </row>
    <row r="11198" spans="1:7">
      <c r="A11198" s="366" t="str">
        <f t="shared" si="174"/>
        <v>SINAPI 97051</v>
      </c>
      <c r="B11198" s="367" t="s">
        <v>8324</v>
      </c>
      <c r="C11198" s="367" t="s">
        <v>35971</v>
      </c>
      <c r="D11198" s="368" t="s">
        <v>35972</v>
      </c>
      <c r="E11198" s="367" t="s">
        <v>8523</v>
      </c>
      <c r="F11198" s="367" t="s">
        <v>8429</v>
      </c>
      <c r="G11198" s="367" t="s">
        <v>8411</v>
      </c>
    </row>
    <row r="11199" spans="1:7">
      <c r="A11199" s="366" t="str">
        <f t="shared" si="174"/>
        <v>SINAPI 97053</v>
      </c>
      <c r="B11199" s="367" t="s">
        <v>8324</v>
      </c>
      <c r="C11199" s="367" t="s">
        <v>35973</v>
      </c>
      <c r="D11199" s="368" t="s">
        <v>35974</v>
      </c>
      <c r="E11199" s="367" t="s">
        <v>8523</v>
      </c>
      <c r="F11199" s="367" t="s">
        <v>15555</v>
      </c>
      <c r="G11199" s="367" t="s">
        <v>26556</v>
      </c>
    </row>
    <row r="11200" spans="1:7">
      <c r="A11200" s="366" t="str">
        <f t="shared" si="174"/>
        <v>SINAPI 97062</v>
      </c>
      <c r="B11200" s="367" t="s">
        <v>8324</v>
      </c>
      <c r="C11200" s="367" t="s">
        <v>35975</v>
      </c>
      <c r="D11200" s="368" t="s">
        <v>35976</v>
      </c>
      <c r="E11200" s="367" t="s">
        <v>8464</v>
      </c>
      <c r="F11200" s="367" t="s">
        <v>11944</v>
      </c>
      <c r="G11200" s="367" t="s">
        <v>9485</v>
      </c>
    </row>
    <row r="11201" spans="1:7" ht="22.5">
      <c r="A11201" s="366" t="str">
        <f t="shared" si="174"/>
        <v>SINAPI 97063</v>
      </c>
      <c r="B11201" s="367" t="s">
        <v>8324</v>
      </c>
      <c r="C11201" s="367" t="s">
        <v>35977</v>
      </c>
      <c r="D11201" s="368" t="s">
        <v>35978</v>
      </c>
      <c r="E11201" s="367" t="s">
        <v>8464</v>
      </c>
      <c r="F11201" s="367" t="s">
        <v>11139</v>
      </c>
      <c r="G11201" s="367" t="s">
        <v>8447</v>
      </c>
    </row>
    <row r="11202" spans="1:7">
      <c r="A11202" s="366" t="str">
        <f t="shared" si="174"/>
        <v>SINAPI 97064</v>
      </c>
      <c r="B11202" s="367" t="s">
        <v>8324</v>
      </c>
      <c r="C11202" s="367" t="s">
        <v>35979</v>
      </c>
      <c r="D11202" s="368" t="s">
        <v>35980</v>
      </c>
      <c r="E11202" s="367" t="s">
        <v>8523</v>
      </c>
      <c r="F11202" s="367" t="s">
        <v>33739</v>
      </c>
      <c r="G11202" s="367" t="s">
        <v>35981</v>
      </c>
    </row>
    <row r="11203" spans="1:7">
      <c r="A11203" s="366" t="str">
        <f t="shared" si="174"/>
        <v>SINAPI 97065</v>
      </c>
      <c r="B11203" s="367" t="s">
        <v>8324</v>
      </c>
      <c r="C11203" s="367" t="s">
        <v>35982</v>
      </c>
      <c r="D11203" s="368" t="s">
        <v>35983</v>
      </c>
      <c r="E11203" s="367" t="s">
        <v>8879</v>
      </c>
      <c r="F11203" s="367" t="s">
        <v>9924</v>
      </c>
      <c r="G11203" s="367" t="s">
        <v>11301</v>
      </c>
    </row>
    <row r="11204" spans="1:7" ht="22.5">
      <c r="A11204" s="366" t="str">
        <f t="shared" si="174"/>
        <v>SINAPI 97066</v>
      </c>
      <c r="B11204" s="367" t="s">
        <v>8324</v>
      </c>
      <c r="C11204" s="367" t="s">
        <v>35984</v>
      </c>
      <c r="D11204" s="368" t="s">
        <v>35985</v>
      </c>
      <c r="E11204" s="367" t="s">
        <v>8464</v>
      </c>
      <c r="F11204" s="367" t="s">
        <v>24120</v>
      </c>
      <c r="G11204" s="367" t="s">
        <v>35986</v>
      </c>
    </row>
    <row r="11205" spans="1:7" ht="22.5">
      <c r="A11205" s="366" t="str">
        <f t="shared" si="174"/>
        <v>SINAPI 97067</v>
      </c>
      <c r="B11205" s="367" t="s">
        <v>8324</v>
      </c>
      <c r="C11205" s="367" t="s">
        <v>35987</v>
      </c>
      <c r="D11205" s="368" t="s">
        <v>35988</v>
      </c>
      <c r="E11205" s="367" t="s">
        <v>8523</v>
      </c>
      <c r="F11205" s="367" t="s">
        <v>35989</v>
      </c>
      <c r="G11205" s="367" t="s">
        <v>35990</v>
      </c>
    </row>
    <row r="11206" spans="1:7">
      <c r="A11206" s="366" t="str">
        <f t="shared" si="174"/>
        <v>SINAPI 85421</v>
      </c>
      <c r="B11206" s="367" t="s">
        <v>8324</v>
      </c>
      <c r="C11206" s="367" t="s">
        <v>35991</v>
      </c>
      <c r="D11206" s="368" t="s">
        <v>35992</v>
      </c>
      <c r="E11206" s="367" t="s">
        <v>8464</v>
      </c>
      <c r="F11206" s="367" t="s">
        <v>8865</v>
      </c>
      <c r="G11206" s="367" t="s">
        <v>13950</v>
      </c>
    </row>
    <row r="11207" spans="1:7">
      <c r="A11207" s="366" t="str">
        <f t="shared" ref="A11207:A11270" si="175">CONCATENAR</f>
        <v>SINAPI 97621</v>
      </c>
      <c r="B11207" s="367" t="s">
        <v>8324</v>
      </c>
      <c r="C11207" s="367" t="s">
        <v>35993</v>
      </c>
      <c r="D11207" s="368" t="s">
        <v>35994</v>
      </c>
      <c r="E11207" s="367" t="s">
        <v>8879</v>
      </c>
      <c r="F11207" s="367" t="s">
        <v>35995</v>
      </c>
      <c r="G11207" s="367" t="s">
        <v>35996</v>
      </c>
    </row>
    <row r="11208" spans="1:7">
      <c r="A11208" s="366" t="str">
        <f t="shared" si="175"/>
        <v>SINAPI 97622</v>
      </c>
      <c r="B11208" s="367" t="s">
        <v>8324</v>
      </c>
      <c r="C11208" s="367" t="s">
        <v>35997</v>
      </c>
      <c r="D11208" s="368" t="s">
        <v>35998</v>
      </c>
      <c r="E11208" s="367" t="s">
        <v>8879</v>
      </c>
      <c r="F11208" s="367" t="s">
        <v>30824</v>
      </c>
      <c r="G11208" s="367" t="s">
        <v>19460</v>
      </c>
    </row>
    <row r="11209" spans="1:7">
      <c r="A11209" s="366" t="str">
        <f t="shared" si="175"/>
        <v>SINAPI 97623</v>
      </c>
      <c r="B11209" s="367" t="s">
        <v>8324</v>
      </c>
      <c r="C11209" s="367" t="s">
        <v>35999</v>
      </c>
      <c r="D11209" s="368" t="s">
        <v>36000</v>
      </c>
      <c r="E11209" s="367" t="s">
        <v>8879</v>
      </c>
      <c r="F11209" s="367" t="s">
        <v>36001</v>
      </c>
      <c r="G11209" s="367" t="s">
        <v>36002</v>
      </c>
    </row>
    <row r="11210" spans="1:7">
      <c r="A11210" s="366" t="str">
        <f t="shared" si="175"/>
        <v>SINAPI 97624</v>
      </c>
      <c r="B11210" s="367" t="s">
        <v>8324</v>
      </c>
      <c r="C11210" s="367" t="s">
        <v>36003</v>
      </c>
      <c r="D11210" s="368" t="s">
        <v>36004</v>
      </c>
      <c r="E11210" s="367" t="s">
        <v>8879</v>
      </c>
      <c r="F11210" s="367" t="s">
        <v>30630</v>
      </c>
      <c r="G11210" s="367" t="s">
        <v>33582</v>
      </c>
    </row>
    <row r="11211" spans="1:7" ht="22.5">
      <c r="A11211" s="366" t="str">
        <f t="shared" si="175"/>
        <v>SINAPI 97625</v>
      </c>
      <c r="B11211" s="367" t="s">
        <v>8324</v>
      </c>
      <c r="C11211" s="367" t="s">
        <v>36005</v>
      </c>
      <c r="D11211" s="368" t="s">
        <v>36006</v>
      </c>
      <c r="E11211" s="367" t="s">
        <v>8879</v>
      </c>
      <c r="F11211" s="367" t="s">
        <v>36007</v>
      </c>
      <c r="G11211" s="367" t="s">
        <v>27965</v>
      </c>
    </row>
    <row r="11212" spans="1:7" ht="22.5">
      <c r="A11212" s="366" t="str">
        <f t="shared" si="175"/>
        <v>SINAPI 97626</v>
      </c>
      <c r="B11212" s="367" t="s">
        <v>8324</v>
      </c>
      <c r="C11212" s="367" t="s">
        <v>36008</v>
      </c>
      <c r="D11212" s="368" t="s">
        <v>36009</v>
      </c>
      <c r="E11212" s="367" t="s">
        <v>8879</v>
      </c>
      <c r="F11212" s="367" t="s">
        <v>36010</v>
      </c>
      <c r="G11212" s="367" t="s">
        <v>36011</v>
      </c>
    </row>
    <row r="11213" spans="1:7" ht="22.5">
      <c r="A11213" s="366" t="str">
        <f t="shared" si="175"/>
        <v>SINAPI 97627</v>
      </c>
      <c r="B11213" s="367" t="s">
        <v>8324</v>
      </c>
      <c r="C11213" s="367" t="s">
        <v>36012</v>
      </c>
      <c r="D11213" s="368" t="s">
        <v>36013</v>
      </c>
      <c r="E11213" s="367" t="s">
        <v>8879</v>
      </c>
      <c r="F11213" s="367" t="s">
        <v>36014</v>
      </c>
      <c r="G11213" s="367" t="s">
        <v>36015</v>
      </c>
    </row>
    <row r="11214" spans="1:7">
      <c r="A11214" s="366" t="str">
        <f t="shared" si="175"/>
        <v>SINAPI 97628</v>
      </c>
      <c r="B11214" s="367" t="s">
        <v>8324</v>
      </c>
      <c r="C11214" s="367" t="s">
        <v>36016</v>
      </c>
      <c r="D11214" s="368" t="s">
        <v>36017</v>
      </c>
      <c r="E11214" s="367" t="s">
        <v>8879</v>
      </c>
      <c r="F11214" s="367" t="s">
        <v>36018</v>
      </c>
      <c r="G11214" s="367" t="s">
        <v>36019</v>
      </c>
    </row>
    <row r="11215" spans="1:7">
      <c r="A11215" s="366" t="str">
        <f t="shared" si="175"/>
        <v>SINAPI 97629</v>
      </c>
      <c r="B11215" s="367" t="s">
        <v>8324</v>
      </c>
      <c r="C11215" s="367" t="s">
        <v>36020</v>
      </c>
      <c r="D11215" s="368" t="s">
        <v>36021</v>
      </c>
      <c r="E11215" s="367" t="s">
        <v>8879</v>
      </c>
      <c r="F11215" s="367" t="s">
        <v>36022</v>
      </c>
      <c r="G11215" s="367" t="s">
        <v>29079</v>
      </c>
    </row>
    <row r="11216" spans="1:7">
      <c r="A11216" s="366" t="str">
        <f t="shared" si="175"/>
        <v>SINAPI 97631</v>
      </c>
      <c r="B11216" s="367" t="s">
        <v>8324</v>
      </c>
      <c r="C11216" s="367" t="s">
        <v>36023</v>
      </c>
      <c r="D11216" s="368" t="s">
        <v>36024</v>
      </c>
      <c r="E11216" s="367" t="s">
        <v>8464</v>
      </c>
      <c r="F11216" s="367" t="s">
        <v>8882</v>
      </c>
      <c r="G11216" s="367" t="s">
        <v>23925</v>
      </c>
    </row>
    <row r="11217" spans="1:7">
      <c r="A11217" s="366" t="str">
        <f t="shared" si="175"/>
        <v>SINAPI 97632</v>
      </c>
      <c r="B11217" s="367" t="s">
        <v>8324</v>
      </c>
      <c r="C11217" s="367" t="s">
        <v>36025</v>
      </c>
      <c r="D11217" s="368" t="s">
        <v>36026</v>
      </c>
      <c r="E11217" s="367" t="s">
        <v>8523</v>
      </c>
      <c r="F11217" s="367" t="s">
        <v>9004</v>
      </c>
      <c r="G11217" s="367" t="s">
        <v>9652</v>
      </c>
    </row>
    <row r="11218" spans="1:7">
      <c r="A11218" s="366" t="str">
        <f t="shared" si="175"/>
        <v>SINAPI 97633</v>
      </c>
      <c r="B11218" s="367" t="s">
        <v>8324</v>
      </c>
      <c r="C11218" s="367" t="s">
        <v>36027</v>
      </c>
      <c r="D11218" s="368" t="s">
        <v>36028</v>
      </c>
      <c r="E11218" s="367" t="s">
        <v>8464</v>
      </c>
      <c r="F11218" s="367" t="s">
        <v>14428</v>
      </c>
      <c r="G11218" s="367" t="s">
        <v>21430</v>
      </c>
    </row>
    <row r="11219" spans="1:7" ht="22.5">
      <c r="A11219" s="366" t="str">
        <f t="shared" si="175"/>
        <v>SINAPI 97634</v>
      </c>
      <c r="B11219" s="367" t="s">
        <v>8324</v>
      </c>
      <c r="C11219" s="367" t="s">
        <v>36029</v>
      </c>
      <c r="D11219" s="368" t="s">
        <v>36030</v>
      </c>
      <c r="E11219" s="367" t="s">
        <v>8464</v>
      </c>
      <c r="F11219" s="367" t="s">
        <v>10179</v>
      </c>
      <c r="G11219" s="367" t="s">
        <v>17206</v>
      </c>
    </row>
    <row r="11220" spans="1:7">
      <c r="A11220" s="366" t="str">
        <f t="shared" si="175"/>
        <v>SINAPI 97635</v>
      </c>
      <c r="B11220" s="367" t="s">
        <v>8324</v>
      </c>
      <c r="C11220" s="367" t="s">
        <v>36031</v>
      </c>
      <c r="D11220" s="368" t="s">
        <v>36032</v>
      </c>
      <c r="E11220" s="367" t="s">
        <v>8464</v>
      </c>
      <c r="F11220" s="367" t="s">
        <v>36033</v>
      </c>
      <c r="G11220" s="367" t="s">
        <v>14587</v>
      </c>
    </row>
    <row r="11221" spans="1:7">
      <c r="A11221" s="366" t="str">
        <f t="shared" si="175"/>
        <v>SINAPI 97636</v>
      </c>
      <c r="B11221" s="367" t="s">
        <v>8324</v>
      </c>
      <c r="C11221" s="367" t="s">
        <v>36034</v>
      </c>
      <c r="D11221" s="368" t="s">
        <v>36035</v>
      </c>
      <c r="E11221" s="367" t="s">
        <v>8464</v>
      </c>
      <c r="F11221" s="367" t="s">
        <v>13832</v>
      </c>
      <c r="G11221" s="367" t="s">
        <v>36036</v>
      </c>
    </row>
    <row r="11222" spans="1:7" ht="22.5">
      <c r="A11222" s="366" t="str">
        <f t="shared" si="175"/>
        <v>SINAPI 97637</v>
      </c>
      <c r="B11222" s="367" t="s">
        <v>8324</v>
      </c>
      <c r="C11222" s="367" t="s">
        <v>36037</v>
      </c>
      <c r="D11222" s="368" t="s">
        <v>36038</v>
      </c>
      <c r="E11222" s="367" t="s">
        <v>8464</v>
      </c>
      <c r="F11222" s="367" t="s">
        <v>10529</v>
      </c>
      <c r="G11222" s="367" t="s">
        <v>11569</v>
      </c>
    </row>
    <row r="11223" spans="1:7">
      <c r="A11223" s="366" t="str">
        <f t="shared" si="175"/>
        <v>SINAPI 97638</v>
      </c>
      <c r="B11223" s="367" t="s">
        <v>8324</v>
      </c>
      <c r="C11223" s="367" t="s">
        <v>36039</v>
      </c>
      <c r="D11223" s="368" t="s">
        <v>36040</v>
      </c>
      <c r="E11223" s="367" t="s">
        <v>8464</v>
      </c>
      <c r="F11223" s="367" t="s">
        <v>11442</v>
      </c>
      <c r="G11223" s="367" t="s">
        <v>29268</v>
      </c>
    </row>
    <row r="11224" spans="1:7">
      <c r="A11224" s="366" t="str">
        <f t="shared" si="175"/>
        <v>SINAPI 97639</v>
      </c>
      <c r="B11224" s="367" t="s">
        <v>8324</v>
      </c>
      <c r="C11224" s="367" t="s">
        <v>36041</v>
      </c>
      <c r="D11224" s="368" t="s">
        <v>36042</v>
      </c>
      <c r="E11224" s="367" t="s">
        <v>8464</v>
      </c>
      <c r="F11224" s="367" t="s">
        <v>36043</v>
      </c>
      <c r="G11224" s="367" t="s">
        <v>28437</v>
      </c>
    </row>
    <row r="11225" spans="1:7" ht="22.5">
      <c r="A11225" s="366" t="str">
        <f t="shared" si="175"/>
        <v>SINAPI 97640</v>
      </c>
      <c r="B11225" s="367" t="s">
        <v>8324</v>
      </c>
      <c r="C11225" s="367" t="s">
        <v>36044</v>
      </c>
      <c r="D11225" s="368" t="s">
        <v>36045</v>
      </c>
      <c r="E11225" s="367" t="s">
        <v>8464</v>
      </c>
      <c r="F11225" s="367" t="s">
        <v>36046</v>
      </c>
      <c r="G11225" s="367" t="s">
        <v>8610</v>
      </c>
    </row>
    <row r="11226" spans="1:7">
      <c r="A11226" s="366" t="str">
        <f t="shared" si="175"/>
        <v>SINAPI 97641</v>
      </c>
      <c r="B11226" s="367" t="s">
        <v>8324</v>
      </c>
      <c r="C11226" s="367" t="s">
        <v>36047</v>
      </c>
      <c r="D11226" s="368" t="s">
        <v>36048</v>
      </c>
      <c r="E11226" s="367" t="s">
        <v>8464</v>
      </c>
      <c r="F11226" s="367" t="s">
        <v>11621</v>
      </c>
      <c r="G11226" s="367" t="s">
        <v>9319</v>
      </c>
    </row>
    <row r="11227" spans="1:7" ht="22.5">
      <c r="A11227" s="366" t="str">
        <f t="shared" si="175"/>
        <v>SINAPI 97642</v>
      </c>
      <c r="B11227" s="367" t="s">
        <v>8324</v>
      </c>
      <c r="C11227" s="367" t="s">
        <v>36049</v>
      </c>
      <c r="D11227" s="368" t="s">
        <v>36050</v>
      </c>
      <c r="E11227" s="367" t="s">
        <v>8464</v>
      </c>
      <c r="F11227" s="367" t="s">
        <v>15835</v>
      </c>
      <c r="G11227" s="367" t="s">
        <v>9586</v>
      </c>
    </row>
    <row r="11228" spans="1:7">
      <c r="A11228" s="366" t="str">
        <f t="shared" si="175"/>
        <v>SINAPI 97643</v>
      </c>
      <c r="B11228" s="367" t="s">
        <v>8324</v>
      </c>
      <c r="C11228" s="367" t="s">
        <v>36051</v>
      </c>
      <c r="D11228" s="368" t="s">
        <v>36052</v>
      </c>
      <c r="E11228" s="367" t="s">
        <v>8464</v>
      </c>
      <c r="F11228" s="367" t="s">
        <v>8848</v>
      </c>
      <c r="G11228" s="367" t="s">
        <v>14645</v>
      </c>
    </row>
    <row r="11229" spans="1:7">
      <c r="A11229" s="366" t="str">
        <f t="shared" si="175"/>
        <v>SINAPI 97644</v>
      </c>
      <c r="B11229" s="367" t="s">
        <v>8324</v>
      </c>
      <c r="C11229" s="367" t="s">
        <v>36053</v>
      </c>
      <c r="D11229" s="368" t="s">
        <v>36054</v>
      </c>
      <c r="E11229" s="367" t="s">
        <v>8464</v>
      </c>
      <c r="F11229" s="367" t="s">
        <v>18178</v>
      </c>
      <c r="G11229" s="367" t="s">
        <v>25603</v>
      </c>
    </row>
    <row r="11230" spans="1:7">
      <c r="A11230" s="366" t="str">
        <f t="shared" si="175"/>
        <v>SINAPI 97645</v>
      </c>
      <c r="B11230" s="367" t="s">
        <v>8324</v>
      </c>
      <c r="C11230" s="367" t="s">
        <v>36055</v>
      </c>
      <c r="D11230" s="368" t="s">
        <v>36056</v>
      </c>
      <c r="E11230" s="367" t="s">
        <v>8464</v>
      </c>
      <c r="F11230" s="367" t="s">
        <v>25688</v>
      </c>
      <c r="G11230" s="367" t="s">
        <v>14154</v>
      </c>
    </row>
    <row r="11231" spans="1:7" ht="22.5">
      <c r="A11231" s="366" t="str">
        <f t="shared" si="175"/>
        <v>SINAPI 97647</v>
      </c>
      <c r="B11231" s="367" t="s">
        <v>8324</v>
      </c>
      <c r="C11231" s="367" t="s">
        <v>36057</v>
      </c>
      <c r="D11231" s="368" t="s">
        <v>36058</v>
      </c>
      <c r="E11231" s="367" t="s">
        <v>8464</v>
      </c>
      <c r="F11231" s="367" t="s">
        <v>13174</v>
      </c>
      <c r="G11231" s="367" t="s">
        <v>10199</v>
      </c>
    </row>
    <row r="11232" spans="1:7" ht="22.5">
      <c r="A11232" s="366" t="str">
        <f t="shared" si="175"/>
        <v>SINAPI 97648</v>
      </c>
      <c r="B11232" s="367" t="s">
        <v>8324</v>
      </c>
      <c r="C11232" s="367" t="s">
        <v>36059</v>
      </c>
      <c r="D11232" s="368" t="s">
        <v>36060</v>
      </c>
      <c r="E11232" s="367" t="s">
        <v>8464</v>
      </c>
      <c r="F11232" s="367" t="s">
        <v>9648</v>
      </c>
      <c r="G11232" s="367" t="s">
        <v>11579</v>
      </c>
    </row>
    <row r="11233" spans="1:7" ht="22.5">
      <c r="A11233" s="366" t="str">
        <f t="shared" si="175"/>
        <v>SINAPI 97649</v>
      </c>
      <c r="B11233" s="367" t="s">
        <v>8324</v>
      </c>
      <c r="C11233" s="367" t="s">
        <v>36061</v>
      </c>
      <c r="D11233" s="368" t="s">
        <v>36062</v>
      </c>
      <c r="E11233" s="367" t="s">
        <v>8464</v>
      </c>
      <c r="F11233" s="367" t="s">
        <v>12210</v>
      </c>
      <c r="G11233" s="367" t="s">
        <v>28517</v>
      </c>
    </row>
    <row r="11234" spans="1:7">
      <c r="A11234" s="366" t="str">
        <f t="shared" si="175"/>
        <v>SINAPI 97650</v>
      </c>
      <c r="B11234" s="367" t="s">
        <v>8324</v>
      </c>
      <c r="C11234" s="367" t="s">
        <v>36063</v>
      </c>
      <c r="D11234" s="368" t="s">
        <v>36064</v>
      </c>
      <c r="E11234" s="367" t="s">
        <v>8464</v>
      </c>
      <c r="F11234" s="367" t="s">
        <v>24805</v>
      </c>
      <c r="G11234" s="367" t="s">
        <v>28319</v>
      </c>
    </row>
    <row r="11235" spans="1:7" ht="22.5">
      <c r="A11235" s="366" t="str">
        <f t="shared" si="175"/>
        <v>SINAPI 97651</v>
      </c>
      <c r="B11235" s="367" t="s">
        <v>8324</v>
      </c>
      <c r="C11235" s="367" t="s">
        <v>36065</v>
      </c>
      <c r="D11235" s="368" t="s">
        <v>36066</v>
      </c>
      <c r="E11235" s="367" t="s">
        <v>8327</v>
      </c>
      <c r="F11235" s="367" t="s">
        <v>8401</v>
      </c>
      <c r="G11235" s="367" t="s">
        <v>36067</v>
      </c>
    </row>
    <row r="11236" spans="1:7" ht="22.5">
      <c r="A11236" s="366" t="str">
        <f t="shared" si="175"/>
        <v>SINAPI 97652</v>
      </c>
      <c r="B11236" s="367" t="s">
        <v>8324</v>
      </c>
      <c r="C11236" s="367" t="s">
        <v>36068</v>
      </c>
      <c r="D11236" s="368" t="s">
        <v>36069</v>
      </c>
      <c r="E11236" s="367" t="s">
        <v>8327</v>
      </c>
      <c r="F11236" s="367" t="s">
        <v>36070</v>
      </c>
      <c r="G11236" s="367" t="s">
        <v>36071</v>
      </c>
    </row>
    <row r="11237" spans="1:7" ht="22.5">
      <c r="A11237" s="366" t="str">
        <f t="shared" si="175"/>
        <v>SINAPI 97653</v>
      </c>
      <c r="B11237" s="367" t="s">
        <v>8324</v>
      </c>
      <c r="C11237" s="367" t="s">
        <v>36072</v>
      </c>
      <c r="D11237" s="368" t="s">
        <v>36073</v>
      </c>
      <c r="E11237" s="367" t="s">
        <v>8327</v>
      </c>
      <c r="F11237" s="367" t="s">
        <v>36074</v>
      </c>
      <c r="G11237" s="367" t="s">
        <v>36075</v>
      </c>
    </row>
    <row r="11238" spans="1:7" ht="22.5">
      <c r="A11238" s="366" t="str">
        <f t="shared" si="175"/>
        <v>SINAPI 97654</v>
      </c>
      <c r="B11238" s="367" t="s">
        <v>8324</v>
      </c>
      <c r="C11238" s="367" t="s">
        <v>36076</v>
      </c>
      <c r="D11238" s="368" t="s">
        <v>36077</v>
      </c>
      <c r="E11238" s="367" t="s">
        <v>8327</v>
      </c>
      <c r="F11238" s="367" t="s">
        <v>36078</v>
      </c>
      <c r="G11238" s="367" t="s">
        <v>36079</v>
      </c>
    </row>
    <row r="11239" spans="1:7">
      <c r="A11239" s="366" t="str">
        <f t="shared" si="175"/>
        <v>SINAPI 97655</v>
      </c>
      <c r="B11239" s="367" t="s">
        <v>8324</v>
      </c>
      <c r="C11239" s="367" t="s">
        <v>36080</v>
      </c>
      <c r="D11239" s="368" t="s">
        <v>36081</v>
      </c>
      <c r="E11239" s="367" t="s">
        <v>8464</v>
      </c>
      <c r="F11239" s="367" t="s">
        <v>13037</v>
      </c>
      <c r="G11239" s="367" t="s">
        <v>9747</v>
      </c>
    </row>
    <row r="11240" spans="1:7" ht="22.5">
      <c r="A11240" s="366" t="str">
        <f t="shared" si="175"/>
        <v>SINAPI 97656</v>
      </c>
      <c r="B11240" s="367" t="s">
        <v>8324</v>
      </c>
      <c r="C11240" s="367" t="s">
        <v>36082</v>
      </c>
      <c r="D11240" s="368" t="s">
        <v>36083</v>
      </c>
      <c r="E11240" s="367" t="s">
        <v>8327</v>
      </c>
      <c r="F11240" s="367" t="s">
        <v>36084</v>
      </c>
      <c r="G11240" s="367" t="s">
        <v>36085</v>
      </c>
    </row>
    <row r="11241" spans="1:7" ht="22.5">
      <c r="A11241" s="366" t="str">
        <f t="shared" si="175"/>
        <v>SINAPI 97657</v>
      </c>
      <c r="B11241" s="367" t="s">
        <v>8324</v>
      </c>
      <c r="C11241" s="367" t="s">
        <v>36086</v>
      </c>
      <c r="D11241" s="368" t="s">
        <v>36087</v>
      </c>
      <c r="E11241" s="367" t="s">
        <v>8327</v>
      </c>
      <c r="F11241" s="367" t="s">
        <v>36088</v>
      </c>
      <c r="G11241" s="367" t="s">
        <v>36089</v>
      </c>
    </row>
    <row r="11242" spans="1:7" ht="22.5">
      <c r="A11242" s="366" t="str">
        <f t="shared" si="175"/>
        <v>SINAPI 97658</v>
      </c>
      <c r="B11242" s="367" t="s">
        <v>8324</v>
      </c>
      <c r="C11242" s="367" t="s">
        <v>36090</v>
      </c>
      <c r="D11242" s="368" t="s">
        <v>36091</v>
      </c>
      <c r="E11242" s="367" t="s">
        <v>8327</v>
      </c>
      <c r="F11242" s="367" t="s">
        <v>36092</v>
      </c>
      <c r="G11242" s="367" t="s">
        <v>36093</v>
      </c>
    </row>
    <row r="11243" spans="1:7" ht="22.5">
      <c r="A11243" s="366" t="str">
        <f t="shared" si="175"/>
        <v>SINAPI 97659</v>
      </c>
      <c r="B11243" s="367" t="s">
        <v>8324</v>
      </c>
      <c r="C11243" s="367" t="s">
        <v>36094</v>
      </c>
      <c r="D11243" s="368" t="s">
        <v>36095</v>
      </c>
      <c r="E11243" s="367" t="s">
        <v>8327</v>
      </c>
      <c r="F11243" s="367" t="s">
        <v>25975</v>
      </c>
      <c r="G11243" s="367" t="s">
        <v>36096</v>
      </c>
    </row>
    <row r="11244" spans="1:7">
      <c r="A11244" s="366" t="str">
        <f t="shared" si="175"/>
        <v>SINAPI 97660</v>
      </c>
      <c r="B11244" s="367" t="s">
        <v>8324</v>
      </c>
      <c r="C11244" s="367" t="s">
        <v>36097</v>
      </c>
      <c r="D11244" s="368" t="s">
        <v>36098</v>
      </c>
      <c r="E11244" s="367" t="s">
        <v>8327</v>
      </c>
      <c r="F11244" s="367" t="s">
        <v>8411</v>
      </c>
      <c r="G11244" s="367" t="s">
        <v>8351</v>
      </c>
    </row>
    <row r="11245" spans="1:7">
      <c r="A11245" s="366" t="str">
        <f t="shared" si="175"/>
        <v>SINAPI 97661</v>
      </c>
      <c r="B11245" s="367" t="s">
        <v>8324</v>
      </c>
      <c r="C11245" s="367" t="s">
        <v>36099</v>
      </c>
      <c r="D11245" s="368" t="s">
        <v>36100</v>
      </c>
      <c r="E11245" s="367" t="s">
        <v>8523</v>
      </c>
      <c r="F11245" s="367" t="s">
        <v>8411</v>
      </c>
      <c r="G11245" s="367" t="s">
        <v>8631</v>
      </c>
    </row>
    <row r="11246" spans="1:7" ht="22.5">
      <c r="A11246" s="366" t="str">
        <f t="shared" si="175"/>
        <v>SINAPI 97662</v>
      </c>
      <c r="B11246" s="367" t="s">
        <v>8324</v>
      </c>
      <c r="C11246" s="367" t="s">
        <v>36101</v>
      </c>
      <c r="D11246" s="368" t="s">
        <v>36102</v>
      </c>
      <c r="E11246" s="367" t="s">
        <v>8523</v>
      </c>
      <c r="F11246" s="367" t="s">
        <v>13259</v>
      </c>
      <c r="G11246" s="367" t="s">
        <v>19628</v>
      </c>
    </row>
    <row r="11247" spans="1:7">
      <c r="A11247" s="366" t="str">
        <f t="shared" si="175"/>
        <v>SINAPI 97663</v>
      </c>
      <c r="B11247" s="367" t="s">
        <v>8324</v>
      </c>
      <c r="C11247" s="367" t="s">
        <v>36103</v>
      </c>
      <c r="D11247" s="368" t="s">
        <v>36104</v>
      </c>
      <c r="E11247" s="367" t="s">
        <v>8327</v>
      </c>
      <c r="F11247" s="367" t="s">
        <v>24700</v>
      </c>
      <c r="G11247" s="367" t="s">
        <v>16387</v>
      </c>
    </row>
    <row r="11248" spans="1:7">
      <c r="A11248" s="366" t="str">
        <f t="shared" si="175"/>
        <v>SINAPI 97664</v>
      </c>
      <c r="B11248" s="367" t="s">
        <v>8324</v>
      </c>
      <c r="C11248" s="367" t="s">
        <v>36105</v>
      </c>
      <c r="D11248" s="368" t="s">
        <v>36106</v>
      </c>
      <c r="E11248" s="367" t="s">
        <v>8327</v>
      </c>
      <c r="F11248" s="367" t="s">
        <v>9625</v>
      </c>
      <c r="G11248" s="367" t="s">
        <v>36107</v>
      </c>
    </row>
    <row r="11249" spans="1:7">
      <c r="A11249" s="366" t="str">
        <f t="shared" si="175"/>
        <v>SINAPI 97665</v>
      </c>
      <c r="B11249" s="367" t="s">
        <v>8324</v>
      </c>
      <c r="C11249" s="367" t="s">
        <v>36108</v>
      </c>
      <c r="D11249" s="368" t="s">
        <v>36109</v>
      </c>
      <c r="E11249" s="367" t="s">
        <v>8327</v>
      </c>
      <c r="F11249" s="367" t="s">
        <v>12445</v>
      </c>
      <c r="G11249" s="367" t="s">
        <v>19445</v>
      </c>
    </row>
    <row r="11250" spans="1:7">
      <c r="A11250" s="366" t="str">
        <f t="shared" si="175"/>
        <v>SINAPI 97666</v>
      </c>
      <c r="B11250" s="367" t="s">
        <v>8324</v>
      </c>
      <c r="C11250" s="367" t="s">
        <v>36110</v>
      </c>
      <c r="D11250" s="368" t="s">
        <v>36111</v>
      </c>
      <c r="E11250" s="367" t="s">
        <v>8327</v>
      </c>
      <c r="F11250" s="367" t="s">
        <v>8992</v>
      </c>
      <c r="G11250" s="367" t="s">
        <v>12310</v>
      </c>
    </row>
    <row r="11251" spans="1:7" ht="22.5">
      <c r="A11251" s="366" t="str">
        <f t="shared" si="175"/>
        <v>SINAPI 95967</v>
      </c>
      <c r="B11251" s="367" t="s">
        <v>8324</v>
      </c>
      <c r="C11251" s="367" t="s">
        <v>36112</v>
      </c>
      <c r="D11251" s="368" t="s">
        <v>36113</v>
      </c>
      <c r="E11251" s="367" t="s">
        <v>8344</v>
      </c>
      <c r="F11251" s="367" t="s">
        <v>36114</v>
      </c>
      <c r="G11251" s="367" t="s">
        <v>36115</v>
      </c>
    </row>
    <row r="11252" spans="1:7">
      <c r="A11252" s="366" t="str">
        <f t="shared" si="175"/>
        <v>SINAPI 99058</v>
      </c>
      <c r="B11252" s="367" t="s">
        <v>8324</v>
      </c>
      <c r="C11252" s="367" t="s">
        <v>36116</v>
      </c>
      <c r="D11252" s="368" t="s">
        <v>36117</v>
      </c>
      <c r="E11252" s="367" t="s">
        <v>8327</v>
      </c>
      <c r="F11252" s="367" t="s">
        <v>13071</v>
      </c>
      <c r="G11252" s="367" t="s">
        <v>10634</v>
      </c>
    </row>
    <row r="11253" spans="1:7" ht="22.5">
      <c r="A11253" s="366" t="str">
        <f t="shared" si="175"/>
        <v>SINAPI 99059</v>
      </c>
      <c r="B11253" s="367" t="s">
        <v>8324</v>
      </c>
      <c r="C11253" s="367" t="s">
        <v>36118</v>
      </c>
      <c r="D11253" s="368" t="s">
        <v>36119</v>
      </c>
      <c r="E11253" s="367" t="s">
        <v>8523</v>
      </c>
      <c r="F11253" s="367" t="s">
        <v>22739</v>
      </c>
      <c r="G11253" s="367" t="s">
        <v>36120</v>
      </c>
    </row>
    <row r="11254" spans="1:7">
      <c r="A11254" s="366" t="str">
        <f t="shared" si="175"/>
        <v>SINAPI 99060</v>
      </c>
      <c r="B11254" s="367" t="s">
        <v>8324</v>
      </c>
      <c r="C11254" s="367" t="s">
        <v>36121</v>
      </c>
      <c r="D11254" s="368" t="s">
        <v>36122</v>
      </c>
      <c r="E11254" s="367" t="s">
        <v>8327</v>
      </c>
      <c r="F11254" s="367" t="s">
        <v>36123</v>
      </c>
      <c r="G11254" s="367" t="s">
        <v>36124</v>
      </c>
    </row>
    <row r="11255" spans="1:7">
      <c r="A11255" s="366" t="str">
        <f t="shared" si="175"/>
        <v>SINAPI 99061</v>
      </c>
      <c r="B11255" s="367" t="s">
        <v>8324</v>
      </c>
      <c r="C11255" s="367" t="s">
        <v>36125</v>
      </c>
      <c r="D11255" s="368" t="s">
        <v>36126</v>
      </c>
      <c r="E11255" s="367" t="s">
        <v>8327</v>
      </c>
      <c r="F11255" s="367" t="s">
        <v>36127</v>
      </c>
      <c r="G11255" s="367" t="s">
        <v>24048</v>
      </c>
    </row>
    <row r="11256" spans="1:7">
      <c r="A11256" s="366" t="str">
        <f t="shared" si="175"/>
        <v>SINAPI 99062</v>
      </c>
      <c r="B11256" s="367" t="s">
        <v>8324</v>
      </c>
      <c r="C11256" s="367" t="s">
        <v>36128</v>
      </c>
      <c r="D11256" s="368" t="s">
        <v>36129</v>
      </c>
      <c r="E11256" s="367" t="s">
        <v>8327</v>
      </c>
      <c r="F11256" s="367" t="s">
        <v>14330</v>
      </c>
      <c r="G11256" s="367" t="s">
        <v>13687</v>
      </c>
    </row>
    <row r="11257" spans="1:7">
      <c r="A11257" s="366" t="str">
        <f t="shared" si="175"/>
        <v>SINAPI 99063</v>
      </c>
      <c r="B11257" s="367" t="s">
        <v>8324</v>
      </c>
      <c r="C11257" s="367" t="s">
        <v>36130</v>
      </c>
      <c r="D11257" s="368" t="s">
        <v>36131</v>
      </c>
      <c r="E11257" s="367" t="s">
        <v>8523</v>
      </c>
      <c r="F11257" s="367" t="s">
        <v>14980</v>
      </c>
      <c r="G11257" s="367" t="s">
        <v>36132</v>
      </c>
    </row>
    <row r="11258" spans="1:7">
      <c r="A11258" s="366" t="str">
        <f t="shared" si="175"/>
        <v>SINAPI 99064</v>
      </c>
      <c r="B11258" s="367" t="s">
        <v>8324</v>
      </c>
      <c r="C11258" s="367" t="s">
        <v>36133</v>
      </c>
      <c r="D11258" s="368" t="s">
        <v>36134</v>
      </c>
      <c r="E11258" s="367" t="s">
        <v>8523</v>
      </c>
      <c r="F11258" s="367" t="s">
        <v>12844</v>
      </c>
      <c r="G11258" s="367" t="s">
        <v>9312</v>
      </c>
    </row>
    <row r="11259" spans="1:7" ht="22.5">
      <c r="A11259" s="366" t="str">
        <f t="shared" si="175"/>
        <v>SINAPI 93588</v>
      </c>
      <c r="B11259" s="367" t="s">
        <v>8324</v>
      </c>
      <c r="C11259" s="367" t="s">
        <v>36135</v>
      </c>
      <c r="D11259" s="368" t="s">
        <v>36136</v>
      </c>
      <c r="E11259" s="367" t="s">
        <v>32793</v>
      </c>
      <c r="F11259" s="367" t="s">
        <v>8425</v>
      </c>
      <c r="G11259" s="367" t="s">
        <v>9834</v>
      </c>
    </row>
    <row r="11260" spans="1:7" ht="22.5">
      <c r="A11260" s="366" t="str">
        <f t="shared" si="175"/>
        <v>SINAPI 93589</v>
      </c>
      <c r="B11260" s="367" t="s">
        <v>8324</v>
      </c>
      <c r="C11260" s="367" t="s">
        <v>36137</v>
      </c>
      <c r="D11260" s="368" t="s">
        <v>36138</v>
      </c>
      <c r="E11260" s="367" t="s">
        <v>32793</v>
      </c>
      <c r="F11260" s="367" t="s">
        <v>14949</v>
      </c>
      <c r="G11260" s="367" t="s">
        <v>8966</v>
      </c>
    </row>
    <row r="11261" spans="1:7" ht="22.5">
      <c r="A11261" s="366" t="str">
        <f t="shared" si="175"/>
        <v>SINAPI 93590</v>
      </c>
      <c r="B11261" s="367" t="s">
        <v>8324</v>
      </c>
      <c r="C11261" s="367" t="s">
        <v>36139</v>
      </c>
      <c r="D11261" s="368" t="s">
        <v>36140</v>
      </c>
      <c r="E11261" s="367" t="s">
        <v>32793</v>
      </c>
      <c r="F11261" s="367" t="s">
        <v>8598</v>
      </c>
      <c r="G11261" s="367" t="s">
        <v>8600</v>
      </c>
    </row>
    <row r="11262" spans="1:7" ht="22.5">
      <c r="A11262" s="366" t="str">
        <f t="shared" si="175"/>
        <v>SINAPI 93591</v>
      </c>
      <c r="B11262" s="367" t="s">
        <v>8324</v>
      </c>
      <c r="C11262" s="367" t="s">
        <v>36141</v>
      </c>
      <c r="D11262" s="368" t="s">
        <v>36142</v>
      </c>
      <c r="E11262" s="367" t="s">
        <v>32793</v>
      </c>
      <c r="F11262" s="367" t="s">
        <v>10926</v>
      </c>
      <c r="G11262" s="367" t="s">
        <v>20607</v>
      </c>
    </row>
    <row r="11263" spans="1:7" ht="22.5">
      <c r="A11263" s="366" t="str">
        <f t="shared" si="175"/>
        <v>SINAPI 93592</v>
      </c>
      <c r="B11263" s="367" t="s">
        <v>8324</v>
      </c>
      <c r="C11263" s="367" t="s">
        <v>36143</v>
      </c>
      <c r="D11263" s="368" t="s">
        <v>36144</v>
      </c>
      <c r="E11263" s="367" t="s">
        <v>32793</v>
      </c>
      <c r="F11263" s="367" t="s">
        <v>19234</v>
      </c>
      <c r="G11263" s="367" t="s">
        <v>9014</v>
      </c>
    </row>
    <row r="11264" spans="1:7" ht="22.5">
      <c r="A11264" s="366" t="str">
        <f t="shared" si="175"/>
        <v>SINAPI 93593</v>
      </c>
      <c r="B11264" s="367" t="s">
        <v>8324</v>
      </c>
      <c r="C11264" s="367" t="s">
        <v>36145</v>
      </c>
      <c r="D11264" s="368" t="s">
        <v>36146</v>
      </c>
      <c r="E11264" s="367" t="s">
        <v>32793</v>
      </c>
      <c r="F11264" s="367" t="s">
        <v>8453</v>
      </c>
      <c r="G11264" s="367" t="s">
        <v>8375</v>
      </c>
    </row>
    <row r="11265" spans="1:7" ht="22.5">
      <c r="A11265" s="366" t="str">
        <f t="shared" si="175"/>
        <v>SINAPI 93594</v>
      </c>
      <c r="B11265" s="367" t="s">
        <v>8324</v>
      </c>
      <c r="C11265" s="367" t="s">
        <v>36147</v>
      </c>
      <c r="D11265" s="368" t="s">
        <v>36148</v>
      </c>
      <c r="E11265" s="367" t="s">
        <v>32770</v>
      </c>
      <c r="F11265" s="367" t="s">
        <v>8379</v>
      </c>
      <c r="G11265" s="367" t="s">
        <v>12638</v>
      </c>
    </row>
    <row r="11266" spans="1:7" ht="22.5">
      <c r="A11266" s="366" t="str">
        <f t="shared" si="175"/>
        <v>SINAPI 93595</v>
      </c>
      <c r="B11266" s="367" t="s">
        <v>8324</v>
      </c>
      <c r="C11266" s="367" t="s">
        <v>36149</v>
      </c>
      <c r="D11266" s="368" t="s">
        <v>36150</v>
      </c>
      <c r="E11266" s="367" t="s">
        <v>32770</v>
      </c>
      <c r="F11266" s="367" t="s">
        <v>8598</v>
      </c>
      <c r="G11266" s="367" t="s">
        <v>8600</v>
      </c>
    </row>
    <row r="11267" spans="1:7" ht="22.5">
      <c r="A11267" s="366" t="str">
        <f t="shared" si="175"/>
        <v>SINAPI 93596</v>
      </c>
      <c r="B11267" s="367" t="s">
        <v>8324</v>
      </c>
      <c r="C11267" s="367" t="s">
        <v>36151</v>
      </c>
      <c r="D11267" s="368" t="s">
        <v>36152</v>
      </c>
      <c r="E11267" s="367" t="s">
        <v>32770</v>
      </c>
      <c r="F11267" s="367" t="s">
        <v>20592</v>
      </c>
      <c r="G11267" s="367" t="s">
        <v>8429</v>
      </c>
    </row>
    <row r="11268" spans="1:7" ht="22.5">
      <c r="A11268" s="366" t="str">
        <f t="shared" si="175"/>
        <v>SINAPI 93597</v>
      </c>
      <c r="B11268" s="367" t="s">
        <v>8324</v>
      </c>
      <c r="C11268" s="367" t="s">
        <v>36153</v>
      </c>
      <c r="D11268" s="368" t="s">
        <v>36154</v>
      </c>
      <c r="E11268" s="367" t="s">
        <v>32770</v>
      </c>
      <c r="F11268" s="367" t="s">
        <v>8722</v>
      </c>
      <c r="G11268" s="367" t="s">
        <v>8602</v>
      </c>
    </row>
    <row r="11269" spans="1:7" ht="22.5">
      <c r="A11269" s="366" t="str">
        <f t="shared" si="175"/>
        <v>SINAPI 93598</v>
      </c>
      <c r="B11269" s="367" t="s">
        <v>8324</v>
      </c>
      <c r="C11269" s="367" t="s">
        <v>36155</v>
      </c>
      <c r="D11269" s="368" t="s">
        <v>36156</v>
      </c>
      <c r="E11269" s="367" t="s">
        <v>32770</v>
      </c>
      <c r="F11269" s="367" t="s">
        <v>8453</v>
      </c>
      <c r="G11269" s="367" t="s">
        <v>8375</v>
      </c>
    </row>
    <row r="11270" spans="1:7" ht="22.5">
      <c r="A11270" s="366" t="str">
        <f t="shared" si="175"/>
        <v>SINAPI 93599</v>
      </c>
      <c r="B11270" s="367" t="s">
        <v>8324</v>
      </c>
      <c r="C11270" s="367" t="s">
        <v>36157</v>
      </c>
      <c r="D11270" s="368" t="s">
        <v>36158</v>
      </c>
      <c r="E11270" s="367" t="s">
        <v>32770</v>
      </c>
      <c r="F11270" s="367" t="s">
        <v>9234</v>
      </c>
      <c r="G11270" s="367" t="s">
        <v>9234</v>
      </c>
    </row>
    <row r="11271" spans="1:7" ht="22.5">
      <c r="A11271" s="366" t="str">
        <f t="shared" ref="A11271:A11334" si="176">CONCATENAR</f>
        <v>SINAPI 95425</v>
      </c>
      <c r="B11271" s="367" t="s">
        <v>8324</v>
      </c>
      <c r="C11271" s="367" t="s">
        <v>36159</v>
      </c>
      <c r="D11271" s="368" t="s">
        <v>36160</v>
      </c>
      <c r="E11271" s="367" t="s">
        <v>32793</v>
      </c>
      <c r="F11271" s="367" t="s">
        <v>14335</v>
      </c>
      <c r="G11271" s="367" t="s">
        <v>12982</v>
      </c>
    </row>
    <row r="11272" spans="1:7" ht="22.5">
      <c r="A11272" s="366" t="str">
        <f t="shared" si="176"/>
        <v>SINAPI 95426</v>
      </c>
      <c r="B11272" s="367" t="s">
        <v>8324</v>
      </c>
      <c r="C11272" s="367" t="s">
        <v>36161</v>
      </c>
      <c r="D11272" s="368" t="s">
        <v>36162</v>
      </c>
      <c r="E11272" s="367" t="s">
        <v>32793</v>
      </c>
      <c r="F11272" s="367" t="s">
        <v>8363</v>
      </c>
      <c r="G11272" s="367" t="s">
        <v>8441</v>
      </c>
    </row>
    <row r="11273" spans="1:7" ht="22.5">
      <c r="A11273" s="366" t="str">
        <f t="shared" si="176"/>
        <v>SINAPI 95427</v>
      </c>
      <c r="B11273" s="367" t="s">
        <v>8324</v>
      </c>
      <c r="C11273" s="367" t="s">
        <v>36163</v>
      </c>
      <c r="D11273" s="368" t="s">
        <v>36164</v>
      </c>
      <c r="E11273" s="367" t="s">
        <v>32793</v>
      </c>
      <c r="F11273" s="367" t="s">
        <v>8411</v>
      </c>
      <c r="G11273" s="367" t="s">
        <v>8633</v>
      </c>
    </row>
    <row r="11274" spans="1:7" ht="22.5">
      <c r="A11274" s="366" t="str">
        <f t="shared" si="176"/>
        <v>SINAPI 95428</v>
      </c>
      <c r="B11274" s="367" t="s">
        <v>8324</v>
      </c>
      <c r="C11274" s="367" t="s">
        <v>36165</v>
      </c>
      <c r="D11274" s="368" t="s">
        <v>36166</v>
      </c>
      <c r="E11274" s="367" t="s">
        <v>32770</v>
      </c>
      <c r="F11274" s="367" t="s">
        <v>12631</v>
      </c>
      <c r="G11274" s="367" t="s">
        <v>8598</v>
      </c>
    </row>
    <row r="11275" spans="1:7" ht="22.5">
      <c r="A11275" s="366" t="str">
        <f t="shared" si="176"/>
        <v>SINAPI 95429</v>
      </c>
      <c r="B11275" s="367" t="s">
        <v>8324</v>
      </c>
      <c r="C11275" s="367" t="s">
        <v>36167</v>
      </c>
      <c r="D11275" s="368" t="s">
        <v>36168</v>
      </c>
      <c r="E11275" s="367" t="s">
        <v>32770</v>
      </c>
      <c r="F11275" s="367" t="s">
        <v>8411</v>
      </c>
      <c r="G11275" s="367" t="s">
        <v>8633</v>
      </c>
    </row>
    <row r="11276" spans="1:7" ht="22.5">
      <c r="A11276" s="366" t="str">
        <f t="shared" si="176"/>
        <v>SINAPI 95430</v>
      </c>
      <c r="B11276" s="367" t="s">
        <v>8324</v>
      </c>
      <c r="C11276" s="367" t="s">
        <v>36169</v>
      </c>
      <c r="D11276" s="368" t="s">
        <v>36170</v>
      </c>
      <c r="E11276" s="367" t="s">
        <v>32770</v>
      </c>
      <c r="F11276" s="367" t="s">
        <v>9249</v>
      </c>
      <c r="G11276" s="367" t="s">
        <v>9249</v>
      </c>
    </row>
    <row r="11277" spans="1:7" ht="22.5">
      <c r="A11277" s="366" t="str">
        <f t="shared" si="176"/>
        <v>SINAPI 95875</v>
      </c>
      <c r="B11277" s="367" t="s">
        <v>8324</v>
      </c>
      <c r="C11277" s="367" t="s">
        <v>36171</v>
      </c>
      <c r="D11277" s="368" t="s">
        <v>36172</v>
      </c>
      <c r="E11277" s="367" t="s">
        <v>32793</v>
      </c>
      <c r="F11277" s="367" t="s">
        <v>13710</v>
      </c>
      <c r="G11277" s="367" t="s">
        <v>12445</v>
      </c>
    </row>
    <row r="11278" spans="1:7" ht="22.5">
      <c r="A11278" s="366" t="str">
        <f t="shared" si="176"/>
        <v>SINAPI 95876</v>
      </c>
      <c r="B11278" s="367" t="s">
        <v>8324</v>
      </c>
      <c r="C11278" s="367" t="s">
        <v>36173</v>
      </c>
      <c r="D11278" s="368" t="s">
        <v>36174</v>
      </c>
      <c r="E11278" s="367" t="s">
        <v>32793</v>
      </c>
      <c r="F11278" s="367" t="s">
        <v>8641</v>
      </c>
      <c r="G11278" s="367" t="s">
        <v>16710</v>
      </c>
    </row>
    <row r="11279" spans="1:7" ht="22.5">
      <c r="A11279" s="366" t="str">
        <f t="shared" si="176"/>
        <v>SINAPI 95877</v>
      </c>
      <c r="B11279" s="367" t="s">
        <v>8324</v>
      </c>
      <c r="C11279" s="367" t="s">
        <v>36175</v>
      </c>
      <c r="D11279" s="368" t="s">
        <v>36176</v>
      </c>
      <c r="E11279" s="367" t="s">
        <v>32793</v>
      </c>
      <c r="F11279" s="367" t="s">
        <v>8618</v>
      </c>
      <c r="G11279" s="367" t="s">
        <v>13717</v>
      </c>
    </row>
    <row r="11280" spans="1:7" ht="22.5">
      <c r="A11280" s="366" t="str">
        <f t="shared" si="176"/>
        <v>SINAPI 95878</v>
      </c>
      <c r="B11280" s="367" t="s">
        <v>8324</v>
      </c>
      <c r="C11280" s="367" t="s">
        <v>36177</v>
      </c>
      <c r="D11280" s="368" t="s">
        <v>36178</v>
      </c>
      <c r="E11280" s="367" t="s">
        <v>32770</v>
      </c>
      <c r="F11280" s="367" t="s">
        <v>8875</v>
      </c>
      <c r="G11280" s="367" t="s">
        <v>10094</v>
      </c>
    </row>
    <row r="11281" spans="1:7" ht="22.5">
      <c r="A11281" s="366" t="str">
        <f t="shared" si="176"/>
        <v>SINAPI 95879</v>
      </c>
      <c r="B11281" s="367" t="s">
        <v>8324</v>
      </c>
      <c r="C11281" s="367" t="s">
        <v>36179</v>
      </c>
      <c r="D11281" s="368" t="s">
        <v>36180</v>
      </c>
      <c r="E11281" s="367" t="s">
        <v>32770</v>
      </c>
      <c r="F11281" s="367" t="s">
        <v>12844</v>
      </c>
      <c r="G11281" s="367" t="s">
        <v>8351</v>
      </c>
    </row>
    <row r="11282" spans="1:7" ht="22.5">
      <c r="A11282" s="366" t="str">
        <f t="shared" si="176"/>
        <v>SINAPI 95880</v>
      </c>
      <c r="B11282" s="367" t="s">
        <v>8324</v>
      </c>
      <c r="C11282" s="367" t="s">
        <v>36181</v>
      </c>
      <c r="D11282" s="368" t="s">
        <v>36182</v>
      </c>
      <c r="E11282" s="367" t="s">
        <v>32770</v>
      </c>
      <c r="F11282" s="367" t="s">
        <v>9247</v>
      </c>
      <c r="G11282" s="367" t="s">
        <v>8734</v>
      </c>
    </row>
    <row r="11283" spans="1:7" ht="22.5">
      <c r="A11283" s="366" t="str">
        <f t="shared" si="176"/>
        <v>SINAPI 93176</v>
      </c>
      <c r="B11283" s="367" t="s">
        <v>8324</v>
      </c>
      <c r="C11283" s="367" t="s">
        <v>36183</v>
      </c>
      <c r="D11283" s="368" t="s">
        <v>36184</v>
      </c>
      <c r="E11283" s="367" t="s">
        <v>32770</v>
      </c>
      <c r="F11283" s="367" t="s">
        <v>8429</v>
      </c>
      <c r="G11283" s="367" t="s">
        <v>9247</v>
      </c>
    </row>
    <row r="11284" spans="1:7" ht="22.5">
      <c r="A11284" s="366" t="str">
        <f t="shared" si="176"/>
        <v>SINAPI 93177</v>
      </c>
      <c r="B11284" s="367" t="s">
        <v>8324</v>
      </c>
      <c r="C11284" s="367" t="s">
        <v>36185</v>
      </c>
      <c r="D11284" s="368" t="s">
        <v>36186</v>
      </c>
      <c r="E11284" s="367" t="s">
        <v>32770</v>
      </c>
      <c r="F11284" s="367" t="s">
        <v>11579</v>
      </c>
      <c r="G11284" s="367" t="s">
        <v>9650</v>
      </c>
    </row>
    <row r="11285" spans="1:7" ht="22.5">
      <c r="A11285" s="366" t="str">
        <f t="shared" si="176"/>
        <v>SINAPI 93178</v>
      </c>
      <c r="B11285" s="367" t="s">
        <v>8324</v>
      </c>
      <c r="C11285" s="367" t="s">
        <v>36187</v>
      </c>
      <c r="D11285" s="368" t="s">
        <v>36188</v>
      </c>
      <c r="E11285" s="367" t="s">
        <v>32770</v>
      </c>
      <c r="F11285" s="367" t="s">
        <v>8371</v>
      </c>
      <c r="G11285" s="367" t="s">
        <v>13992</v>
      </c>
    </row>
    <row r="11286" spans="1:7" ht="22.5">
      <c r="A11286" s="366" t="str">
        <f t="shared" si="176"/>
        <v>SINAPI 93179</v>
      </c>
      <c r="B11286" s="367" t="s">
        <v>8324</v>
      </c>
      <c r="C11286" s="367" t="s">
        <v>36189</v>
      </c>
      <c r="D11286" s="368" t="s">
        <v>36190</v>
      </c>
      <c r="E11286" s="367" t="s">
        <v>32770</v>
      </c>
      <c r="F11286" s="367" t="s">
        <v>11882</v>
      </c>
      <c r="G11286" s="367" t="s">
        <v>12455</v>
      </c>
    </row>
    <row r="11287" spans="1:7" ht="22.5">
      <c r="A11287" s="366" t="str">
        <f t="shared" si="176"/>
        <v>SINAPI 74038/1</v>
      </c>
      <c r="B11287" s="367" t="s">
        <v>8324</v>
      </c>
      <c r="C11287" s="367" t="s">
        <v>36191</v>
      </c>
      <c r="D11287" s="368" t="s">
        <v>36192</v>
      </c>
      <c r="E11287" s="367" t="s">
        <v>8523</v>
      </c>
      <c r="F11287" s="367" t="s">
        <v>36193</v>
      </c>
      <c r="G11287" s="367" t="s">
        <v>36194</v>
      </c>
    </row>
    <row r="11288" spans="1:7" ht="22.5">
      <c r="A11288" s="366" t="str">
        <f t="shared" si="176"/>
        <v>SINAPI 74039/1</v>
      </c>
      <c r="B11288" s="367" t="s">
        <v>8324</v>
      </c>
      <c r="C11288" s="367" t="s">
        <v>36195</v>
      </c>
      <c r="D11288" s="368" t="s">
        <v>36196</v>
      </c>
      <c r="E11288" s="367" t="s">
        <v>8523</v>
      </c>
      <c r="F11288" s="367" t="s">
        <v>36193</v>
      </c>
      <c r="G11288" s="367" t="s">
        <v>36194</v>
      </c>
    </row>
    <row r="11289" spans="1:7" ht="22.5">
      <c r="A11289" s="366" t="str">
        <f t="shared" si="176"/>
        <v>SINAPI 74142/1</v>
      </c>
      <c r="B11289" s="367" t="s">
        <v>8324</v>
      </c>
      <c r="C11289" s="367" t="s">
        <v>36197</v>
      </c>
      <c r="D11289" s="368" t="s">
        <v>36198</v>
      </c>
      <c r="E11289" s="367" t="s">
        <v>8523</v>
      </c>
      <c r="F11289" s="367" t="s">
        <v>26581</v>
      </c>
      <c r="G11289" s="367" t="s">
        <v>17342</v>
      </c>
    </row>
    <row r="11290" spans="1:7" ht="22.5">
      <c r="A11290" s="366" t="str">
        <f t="shared" si="176"/>
        <v>SINAPI 74142/2</v>
      </c>
      <c r="B11290" s="367" t="s">
        <v>8324</v>
      </c>
      <c r="C11290" s="367" t="s">
        <v>36199</v>
      </c>
      <c r="D11290" s="368" t="s">
        <v>36200</v>
      </c>
      <c r="E11290" s="367" t="s">
        <v>8523</v>
      </c>
      <c r="F11290" s="367" t="s">
        <v>17782</v>
      </c>
      <c r="G11290" s="367" t="s">
        <v>12689</v>
      </c>
    </row>
    <row r="11291" spans="1:7" ht="22.5">
      <c r="A11291" s="366" t="str">
        <f t="shared" si="176"/>
        <v>SINAPI 74142/3</v>
      </c>
      <c r="B11291" s="367" t="s">
        <v>8324</v>
      </c>
      <c r="C11291" s="367" t="s">
        <v>36201</v>
      </c>
      <c r="D11291" s="368" t="s">
        <v>36202</v>
      </c>
      <c r="E11291" s="367" t="s">
        <v>8523</v>
      </c>
      <c r="F11291" s="367" t="s">
        <v>22738</v>
      </c>
      <c r="G11291" s="367" t="s">
        <v>16277</v>
      </c>
    </row>
    <row r="11292" spans="1:7" ht="22.5">
      <c r="A11292" s="366" t="str">
        <f t="shared" si="176"/>
        <v>SINAPI 74142/4</v>
      </c>
      <c r="B11292" s="367" t="s">
        <v>8324</v>
      </c>
      <c r="C11292" s="367" t="s">
        <v>36203</v>
      </c>
      <c r="D11292" s="368" t="s">
        <v>36204</v>
      </c>
      <c r="E11292" s="367" t="s">
        <v>8523</v>
      </c>
      <c r="F11292" s="367" t="s">
        <v>31619</v>
      </c>
      <c r="G11292" s="367" t="s">
        <v>26292</v>
      </c>
    </row>
    <row r="11293" spans="1:7" ht="22.5">
      <c r="A11293" s="366" t="str">
        <f t="shared" si="176"/>
        <v>SINAPI 74143/1</v>
      </c>
      <c r="B11293" s="367" t="s">
        <v>8324</v>
      </c>
      <c r="C11293" s="367" t="s">
        <v>36205</v>
      </c>
      <c r="D11293" s="368" t="s">
        <v>36206</v>
      </c>
      <c r="E11293" s="367" t="s">
        <v>8523</v>
      </c>
      <c r="F11293" s="367" t="s">
        <v>29513</v>
      </c>
      <c r="G11293" s="367" t="s">
        <v>34437</v>
      </c>
    </row>
    <row r="11294" spans="1:7" ht="22.5">
      <c r="A11294" s="366" t="str">
        <f t="shared" si="176"/>
        <v>SINAPI 74143/2</v>
      </c>
      <c r="B11294" s="367" t="s">
        <v>8324</v>
      </c>
      <c r="C11294" s="367" t="s">
        <v>36207</v>
      </c>
      <c r="D11294" s="368" t="s">
        <v>36208</v>
      </c>
      <c r="E11294" s="367" t="s">
        <v>8523</v>
      </c>
      <c r="F11294" s="367" t="s">
        <v>36209</v>
      </c>
      <c r="G11294" s="367" t="s">
        <v>33351</v>
      </c>
    </row>
    <row r="11295" spans="1:7" ht="22.5">
      <c r="A11295" s="366" t="str">
        <f t="shared" si="176"/>
        <v>SINAPI 85171</v>
      </c>
      <c r="B11295" s="367" t="s">
        <v>8324</v>
      </c>
      <c r="C11295" s="367" t="s">
        <v>36210</v>
      </c>
      <c r="D11295" s="368" t="s">
        <v>36211</v>
      </c>
      <c r="E11295" s="367" t="s">
        <v>8523</v>
      </c>
      <c r="F11295" s="367" t="s">
        <v>25718</v>
      </c>
      <c r="G11295" s="367" t="s">
        <v>17137</v>
      </c>
    </row>
    <row r="11296" spans="1:7" ht="22.5">
      <c r="A11296" s="366" t="str">
        <f t="shared" si="176"/>
        <v>SINAPI 74244/1</v>
      </c>
      <c r="B11296" s="367" t="s">
        <v>8324</v>
      </c>
      <c r="C11296" s="367" t="s">
        <v>36212</v>
      </c>
      <c r="D11296" s="368" t="s">
        <v>36213</v>
      </c>
      <c r="E11296" s="367" t="s">
        <v>8464</v>
      </c>
      <c r="F11296" s="367" t="s">
        <v>36214</v>
      </c>
      <c r="G11296" s="367" t="s">
        <v>36215</v>
      </c>
    </row>
    <row r="11297" spans="1:7">
      <c r="A11297" s="366" t="str">
        <f t="shared" si="176"/>
        <v>SINAPI 98509</v>
      </c>
      <c r="B11297" s="367" t="s">
        <v>8324</v>
      </c>
      <c r="C11297" s="367" t="s">
        <v>36216</v>
      </c>
      <c r="D11297" s="368" t="s">
        <v>36217</v>
      </c>
      <c r="E11297" s="367" t="s">
        <v>8327</v>
      </c>
      <c r="F11297" s="367" t="s">
        <v>36218</v>
      </c>
      <c r="G11297" s="367" t="s">
        <v>36219</v>
      </c>
    </row>
    <row r="11298" spans="1:7">
      <c r="A11298" s="366" t="str">
        <f t="shared" si="176"/>
        <v>SINAPI 98510</v>
      </c>
      <c r="B11298" s="367" t="s">
        <v>8324</v>
      </c>
      <c r="C11298" s="367" t="s">
        <v>36220</v>
      </c>
      <c r="D11298" s="368" t="s">
        <v>36221</v>
      </c>
      <c r="E11298" s="367" t="s">
        <v>8327</v>
      </c>
      <c r="F11298" s="367" t="s">
        <v>25935</v>
      </c>
      <c r="G11298" s="367" t="s">
        <v>36222</v>
      </c>
    </row>
    <row r="11299" spans="1:7" ht="22.5">
      <c r="A11299" s="366" t="str">
        <f t="shared" si="176"/>
        <v>SINAPI 98511</v>
      </c>
      <c r="B11299" s="367" t="s">
        <v>8324</v>
      </c>
      <c r="C11299" s="367" t="s">
        <v>36223</v>
      </c>
      <c r="D11299" s="368" t="s">
        <v>36224</v>
      </c>
      <c r="E11299" s="367" t="s">
        <v>8327</v>
      </c>
      <c r="F11299" s="367" t="s">
        <v>36225</v>
      </c>
      <c r="G11299" s="367" t="s">
        <v>36226</v>
      </c>
    </row>
    <row r="11300" spans="1:7">
      <c r="A11300" s="366" t="str">
        <f t="shared" si="176"/>
        <v>SINAPI 98516</v>
      </c>
      <c r="B11300" s="367" t="s">
        <v>8324</v>
      </c>
      <c r="C11300" s="367" t="s">
        <v>36227</v>
      </c>
      <c r="D11300" s="368" t="s">
        <v>36228</v>
      </c>
      <c r="E11300" s="367" t="s">
        <v>8327</v>
      </c>
      <c r="F11300" s="367" t="s">
        <v>36229</v>
      </c>
      <c r="G11300" s="367" t="s">
        <v>36230</v>
      </c>
    </row>
    <row r="11301" spans="1:7">
      <c r="A11301" s="366" t="str">
        <f t="shared" si="176"/>
        <v>SINAPI 98519</v>
      </c>
      <c r="B11301" s="367" t="s">
        <v>8324</v>
      </c>
      <c r="C11301" s="367" t="s">
        <v>36231</v>
      </c>
      <c r="D11301" s="368" t="s">
        <v>36232</v>
      </c>
      <c r="E11301" s="367" t="s">
        <v>8464</v>
      </c>
      <c r="F11301" s="367" t="s">
        <v>9315</v>
      </c>
      <c r="G11301" s="367" t="s">
        <v>36233</v>
      </c>
    </row>
    <row r="11302" spans="1:7">
      <c r="A11302" s="366" t="str">
        <f t="shared" si="176"/>
        <v>SINAPI 98520</v>
      </c>
      <c r="B11302" s="367" t="s">
        <v>8324</v>
      </c>
      <c r="C11302" s="367" t="s">
        <v>36234</v>
      </c>
      <c r="D11302" s="368" t="s">
        <v>36235</v>
      </c>
      <c r="E11302" s="367" t="s">
        <v>8464</v>
      </c>
      <c r="F11302" s="367" t="s">
        <v>12542</v>
      </c>
      <c r="G11302" s="367" t="s">
        <v>25682</v>
      </c>
    </row>
    <row r="11303" spans="1:7">
      <c r="A11303" s="366" t="str">
        <f t="shared" si="176"/>
        <v>SINAPI 98521</v>
      </c>
      <c r="B11303" s="367" t="s">
        <v>8324</v>
      </c>
      <c r="C11303" s="367" t="s">
        <v>36236</v>
      </c>
      <c r="D11303" s="368" t="s">
        <v>36237</v>
      </c>
      <c r="E11303" s="367" t="s">
        <v>8464</v>
      </c>
      <c r="F11303" s="367" t="s">
        <v>19562</v>
      </c>
      <c r="G11303" s="367" t="s">
        <v>8407</v>
      </c>
    </row>
    <row r="11304" spans="1:7" ht="22.5">
      <c r="A11304" s="366" t="str">
        <f t="shared" si="176"/>
        <v>SINAPI 98522</v>
      </c>
      <c r="B11304" s="367" t="s">
        <v>8324</v>
      </c>
      <c r="C11304" s="367" t="s">
        <v>36238</v>
      </c>
      <c r="D11304" s="368" t="s">
        <v>36239</v>
      </c>
      <c r="E11304" s="367" t="s">
        <v>8523</v>
      </c>
      <c r="F11304" s="367" t="s">
        <v>15563</v>
      </c>
      <c r="G11304" s="367" t="s">
        <v>36240</v>
      </c>
    </row>
    <row r="11305" spans="1:7">
      <c r="A11305" s="366" t="str">
        <f t="shared" si="176"/>
        <v>SINAPI 98524</v>
      </c>
      <c r="B11305" s="367" t="s">
        <v>8324</v>
      </c>
      <c r="C11305" s="367" t="s">
        <v>36241</v>
      </c>
      <c r="D11305" s="368" t="s">
        <v>36242</v>
      </c>
      <c r="E11305" s="367" t="s">
        <v>8464</v>
      </c>
      <c r="F11305" s="367" t="s">
        <v>17263</v>
      </c>
      <c r="G11305" s="367" t="s">
        <v>9604</v>
      </c>
    </row>
    <row r="11306" spans="1:7">
      <c r="A11306" s="366" t="str">
        <f t="shared" si="176"/>
        <v>SINAPI 98503</v>
      </c>
      <c r="B11306" s="367" t="s">
        <v>8324</v>
      </c>
      <c r="C11306" s="367" t="s">
        <v>36243</v>
      </c>
      <c r="D11306" s="368" t="s">
        <v>36244</v>
      </c>
      <c r="E11306" s="367" t="s">
        <v>8464</v>
      </c>
      <c r="F11306" s="367" t="s">
        <v>33861</v>
      </c>
      <c r="G11306" s="367" t="s">
        <v>12765</v>
      </c>
    </row>
    <row r="11307" spans="1:7">
      <c r="A11307" s="366" t="str">
        <f t="shared" si="176"/>
        <v>SINAPI 98504</v>
      </c>
      <c r="B11307" s="367" t="s">
        <v>8324</v>
      </c>
      <c r="C11307" s="367" t="s">
        <v>36245</v>
      </c>
      <c r="D11307" s="368" t="s">
        <v>36246</v>
      </c>
      <c r="E11307" s="367" t="s">
        <v>8464</v>
      </c>
      <c r="F11307" s="367" t="s">
        <v>28702</v>
      </c>
      <c r="G11307" s="367" t="s">
        <v>11290</v>
      </c>
    </row>
    <row r="11308" spans="1:7">
      <c r="A11308" s="366" t="str">
        <f t="shared" si="176"/>
        <v>SINAPI 98505</v>
      </c>
      <c r="B11308" s="367" t="s">
        <v>8324</v>
      </c>
      <c r="C11308" s="367" t="s">
        <v>36247</v>
      </c>
      <c r="D11308" s="368" t="s">
        <v>36248</v>
      </c>
      <c r="E11308" s="367" t="s">
        <v>8464</v>
      </c>
      <c r="F11308" s="367" t="s">
        <v>9905</v>
      </c>
      <c r="G11308" s="367" t="s">
        <v>36249</v>
      </c>
    </row>
    <row r="11309" spans="1:7" ht="22.5">
      <c r="A11309" s="366" t="str">
        <f t="shared" si="176"/>
        <v>SINAPI 98525</v>
      </c>
      <c r="B11309" s="367" t="s">
        <v>8324</v>
      </c>
      <c r="C11309" s="367" t="s">
        <v>36250</v>
      </c>
      <c r="D11309" s="368" t="s">
        <v>36251</v>
      </c>
      <c r="E11309" s="367" t="s">
        <v>8464</v>
      </c>
      <c r="F11309" s="367" t="s">
        <v>16712</v>
      </c>
      <c r="G11309" s="367" t="s">
        <v>8635</v>
      </c>
    </row>
    <row r="11310" spans="1:7" ht="22.5">
      <c r="A11310" s="366" t="str">
        <f t="shared" si="176"/>
        <v>SINAPI 98526</v>
      </c>
      <c r="B11310" s="367" t="s">
        <v>8324</v>
      </c>
      <c r="C11310" s="367" t="s">
        <v>8325</v>
      </c>
      <c r="D11310" s="368" t="s">
        <v>8326</v>
      </c>
      <c r="E11310" s="367" t="s">
        <v>8327</v>
      </c>
      <c r="F11310" s="367" t="s">
        <v>8328</v>
      </c>
      <c r="G11310" s="367" t="s">
        <v>36252</v>
      </c>
    </row>
    <row r="11311" spans="1:7" ht="22.5">
      <c r="A11311" s="366" t="str">
        <f t="shared" si="176"/>
        <v>SINAPI 98527</v>
      </c>
      <c r="B11311" s="367" t="s">
        <v>8324</v>
      </c>
      <c r="C11311" s="367" t="s">
        <v>36253</v>
      </c>
      <c r="D11311" s="368" t="s">
        <v>36254</v>
      </c>
      <c r="E11311" s="367" t="s">
        <v>8327</v>
      </c>
      <c r="F11311" s="367" t="s">
        <v>32022</v>
      </c>
      <c r="G11311" s="367" t="s">
        <v>36255</v>
      </c>
    </row>
    <row r="11312" spans="1:7" ht="22.5">
      <c r="A11312" s="366" t="str">
        <f t="shared" si="176"/>
        <v>SINAPI 98528</v>
      </c>
      <c r="B11312" s="367" t="s">
        <v>8324</v>
      </c>
      <c r="C11312" s="367" t="s">
        <v>36256</v>
      </c>
      <c r="D11312" s="368" t="s">
        <v>36257</v>
      </c>
      <c r="E11312" s="367" t="s">
        <v>8327</v>
      </c>
      <c r="F11312" s="367" t="s">
        <v>36258</v>
      </c>
      <c r="G11312" s="367" t="s">
        <v>36259</v>
      </c>
    </row>
    <row r="11313" spans="1:8" ht="22.5">
      <c r="A11313" s="366" t="str">
        <f t="shared" si="176"/>
        <v>SINAPI 98529</v>
      </c>
      <c r="B11313" s="367" t="s">
        <v>8324</v>
      </c>
      <c r="C11313" s="367" t="s">
        <v>36260</v>
      </c>
      <c r="D11313" s="368" t="s">
        <v>36261</v>
      </c>
      <c r="E11313" s="367" t="s">
        <v>8327</v>
      </c>
      <c r="F11313" s="367" t="s">
        <v>11935</v>
      </c>
      <c r="G11313" s="367" t="s">
        <v>36262</v>
      </c>
    </row>
    <row r="11314" spans="1:8" ht="22.5">
      <c r="A11314" s="366" t="str">
        <f t="shared" si="176"/>
        <v>SINAPI 98530</v>
      </c>
      <c r="B11314" s="367" t="s">
        <v>8324</v>
      </c>
      <c r="C11314" s="367" t="s">
        <v>36263</v>
      </c>
      <c r="D11314" s="368" t="s">
        <v>36264</v>
      </c>
      <c r="E11314" s="367" t="s">
        <v>8327</v>
      </c>
      <c r="F11314" s="367" t="s">
        <v>36265</v>
      </c>
      <c r="G11314" s="367" t="s">
        <v>36266</v>
      </c>
    </row>
    <row r="11315" spans="1:8">
      <c r="A11315" s="366" t="str">
        <f t="shared" si="176"/>
        <v>SINAPI 98531</v>
      </c>
      <c r="B11315" s="367" t="s">
        <v>8324</v>
      </c>
      <c r="C11315" s="367" t="s">
        <v>36267</v>
      </c>
      <c r="D11315" s="368" t="s">
        <v>36268</v>
      </c>
      <c r="E11315" s="367" t="s">
        <v>8327</v>
      </c>
      <c r="F11315" s="367" t="s">
        <v>36269</v>
      </c>
      <c r="G11315" s="367" t="s">
        <v>36270</v>
      </c>
    </row>
    <row r="11316" spans="1:8">
      <c r="A11316" s="366" t="str">
        <f t="shared" si="176"/>
        <v>SINAPI 98532</v>
      </c>
      <c r="B11316" s="367" t="s">
        <v>8324</v>
      </c>
      <c r="C11316" s="367" t="s">
        <v>36271</v>
      </c>
      <c r="D11316" s="368" t="s">
        <v>36272</v>
      </c>
      <c r="E11316" s="367" t="s">
        <v>8327</v>
      </c>
      <c r="F11316" s="367" t="s">
        <v>36273</v>
      </c>
      <c r="G11316" s="367" t="s">
        <v>36274</v>
      </c>
    </row>
    <row r="11317" spans="1:8" ht="22.5">
      <c r="A11317" s="366" t="str">
        <f t="shared" si="176"/>
        <v>SINAPI 98533</v>
      </c>
      <c r="B11317" s="367" t="s">
        <v>8324</v>
      </c>
      <c r="C11317" s="367" t="s">
        <v>36275</v>
      </c>
      <c r="D11317" s="368" t="s">
        <v>36276</v>
      </c>
      <c r="E11317" s="367" t="s">
        <v>8327</v>
      </c>
      <c r="F11317" s="367" t="s">
        <v>36277</v>
      </c>
      <c r="G11317" s="367" t="s">
        <v>36278</v>
      </c>
    </row>
    <row r="11318" spans="1:8" ht="22.5">
      <c r="A11318" s="366" t="str">
        <f t="shared" si="176"/>
        <v>SINAPI 98534</v>
      </c>
      <c r="B11318" s="367" t="s">
        <v>8324</v>
      </c>
      <c r="C11318" s="367" t="s">
        <v>36279</v>
      </c>
      <c r="D11318" s="368" t="s">
        <v>36280</v>
      </c>
      <c r="E11318" s="367" t="s">
        <v>8327</v>
      </c>
      <c r="F11318" s="367" t="s">
        <v>36281</v>
      </c>
      <c r="G11318" s="367" t="s">
        <v>36282</v>
      </c>
    </row>
    <row r="11319" spans="1:8">
      <c r="A11319" s="366" t="str">
        <f t="shared" si="176"/>
        <v>SINAPI 98535</v>
      </c>
      <c r="B11319" s="367" t="s">
        <v>8324</v>
      </c>
      <c r="C11319" s="367" t="s">
        <v>36283</v>
      </c>
      <c r="D11319" s="368" t="s">
        <v>36284</v>
      </c>
      <c r="E11319" s="367" t="s">
        <v>8327</v>
      </c>
      <c r="F11319" s="367" t="s">
        <v>36285</v>
      </c>
      <c r="G11319" s="367" t="s">
        <v>36286</v>
      </c>
    </row>
    <row r="11320" spans="1:8">
      <c r="A11320" s="366" t="str">
        <f t="shared" si="176"/>
        <v>SINAPI 88238</v>
      </c>
      <c r="B11320" s="367" t="s">
        <v>8324</v>
      </c>
      <c r="C11320" s="367" t="s">
        <v>36287</v>
      </c>
      <c r="D11320" s="368" t="s">
        <v>36288</v>
      </c>
      <c r="E11320" s="367" t="s">
        <v>8344</v>
      </c>
      <c r="F11320" s="367" t="s">
        <v>30449</v>
      </c>
      <c r="G11320" s="367" t="s">
        <v>11555</v>
      </c>
      <c r="H11320" s="366" t="s">
        <v>36289</v>
      </c>
    </row>
    <row r="11321" spans="1:8">
      <c r="A11321" s="366" t="str">
        <f t="shared" si="176"/>
        <v>SINAPI 88239</v>
      </c>
      <c r="B11321" s="367" t="s">
        <v>8324</v>
      </c>
      <c r="C11321" s="367" t="s">
        <v>36290</v>
      </c>
      <c r="D11321" s="368" t="s">
        <v>36291</v>
      </c>
      <c r="E11321" s="367" t="s">
        <v>8344</v>
      </c>
      <c r="F11321" s="367" t="s">
        <v>15954</v>
      </c>
      <c r="G11321" s="367" t="s">
        <v>10815</v>
      </c>
    </row>
    <row r="11322" spans="1:8">
      <c r="A11322" s="366" t="str">
        <f t="shared" si="176"/>
        <v>SINAPI 88240</v>
      </c>
      <c r="B11322" s="367" t="s">
        <v>8324</v>
      </c>
      <c r="C11322" s="367" t="s">
        <v>36292</v>
      </c>
      <c r="D11322" s="368" t="s">
        <v>36293</v>
      </c>
      <c r="E11322" s="367" t="s">
        <v>8344</v>
      </c>
      <c r="F11322" s="367" t="s">
        <v>36294</v>
      </c>
      <c r="G11322" s="367" t="s">
        <v>36295</v>
      </c>
    </row>
    <row r="11323" spans="1:8">
      <c r="A11323" s="366" t="str">
        <f t="shared" si="176"/>
        <v>SINAPI 88241</v>
      </c>
      <c r="B11323" s="367" t="s">
        <v>8324</v>
      </c>
      <c r="C11323" s="367" t="s">
        <v>36296</v>
      </c>
      <c r="D11323" s="368" t="s">
        <v>36297</v>
      </c>
      <c r="E11323" s="367" t="s">
        <v>8344</v>
      </c>
      <c r="F11323" s="367" t="s">
        <v>24491</v>
      </c>
      <c r="G11323" s="367" t="s">
        <v>19727</v>
      </c>
    </row>
    <row r="11324" spans="1:8">
      <c r="A11324" s="366" t="str">
        <f t="shared" si="176"/>
        <v>SINAPI 88242</v>
      </c>
      <c r="B11324" s="367" t="s">
        <v>8324</v>
      </c>
      <c r="C11324" s="367" t="s">
        <v>36298</v>
      </c>
      <c r="D11324" s="368" t="s">
        <v>36299</v>
      </c>
      <c r="E11324" s="367" t="s">
        <v>8344</v>
      </c>
      <c r="F11324" s="367" t="s">
        <v>19946</v>
      </c>
      <c r="G11324" s="367" t="s">
        <v>36300</v>
      </c>
    </row>
    <row r="11325" spans="1:8">
      <c r="A11325" s="366" t="str">
        <f t="shared" si="176"/>
        <v>SINAPI 88243</v>
      </c>
      <c r="B11325" s="367" t="s">
        <v>8324</v>
      </c>
      <c r="C11325" s="367" t="s">
        <v>36301</v>
      </c>
      <c r="D11325" s="368" t="s">
        <v>36302</v>
      </c>
      <c r="E11325" s="367" t="s">
        <v>8344</v>
      </c>
      <c r="F11325" s="367" t="s">
        <v>14092</v>
      </c>
      <c r="G11325" s="367" t="s">
        <v>18116</v>
      </c>
    </row>
    <row r="11326" spans="1:8">
      <c r="A11326" s="366" t="str">
        <f t="shared" si="176"/>
        <v>SINAPI 88245</v>
      </c>
      <c r="B11326" s="367" t="s">
        <v>8324</v>
      </c>
      <c r="C11326" s="367" t="s">
        <v>36303</v>
      </c>
      <c r="D11326" s="368" t="s">
        <v>36304</v>
      </c>
      <c r="E11326" s="367" t="s">
        <v>8344</v>
      </c>
      <c r="F11326" s="367" t="s">
        <v>8953</v>
      </c>
      <c r="G11326" s="367" t="s">
        <v>33868</v>
      </c>
    </row>
    <row r="11327" spans="1:8">
      <c r="A11327" s="366" t="str">
        <f t="shared" si="176"/>
        <v>SINAPI 88246</v>
      </c>
      <c r="B11327" s="367" t="s">
        <v>8324</v>
      </c>
      <c r="C11327" s="367" t="s">
        <v>36305</v>
      </c>
      <c r="D11327" s="368" t="s">
        <v>36306</v>
      </c>
      <c r="E11327" s="367" t="s">
        <v>8344</v>
      </c>
      <c r="F11327" s="367" t="s">
        <v>13919</v>
      </c>
      <c r="G11327" s="367" t="s">
        <v>36307</v>
      </c>
    </row>
    <row r="11328" spans="1:8">
      <c r="A11328" s="366" t="str">
        <f t="shared" si="176"/>
        <v>SINAPI 88247</v>
      </c>
      <c r="B11328" s="367" t="s">
        <v>8324</v>
      </c>
      <c r="C11328" s="367" t="s">
        <v>36308</v>
      </c>
      <c r="D11328" s="368" t="s">
        <v>36309</v>
      </c>
      <c r="E11328" s="367" t="s">
        <v>8344</v>
      </c>
      <c r="F11328" s="367" t="s">
        <v>22804</v>
      </c>
      <c r="G11328" s="367" t="s">
        <v>36310</v>
      </c>
    </row>
    <row r="11329" spans="1:7">
      <c r="A11329" s="366" t="str">
        <f t="shared" si="176"/>
        <v>SINAPI 88248</v>
      </c>
      <c r="B11329" s="367" t="s">
        <v>8324</v>
      </c>
      <c r="C11329" s="367" t="s">
        <v>36311</v>
      </c>
      <c r="D11329" s="368" t="s">
        <v>36312</v>
      </c>
      <c r="E11329" s="367" t="s">
        <v>8344</v>
      </c>
      <c r="F11329" s="367" t="s">
        <v>19792</v>
      </c>
      <c r="G11329" s="367" t="s">
        <v>17860</v>
      </c>
    </row>
    <row r="11330" spans="1:7">
      <c r="A11330" s="366" t="str">
        <f t="shared" si="176"/>
        <v>SINAPI 88249</v>
      </c>
      <c r="B11330" s="367" t="s">
        <v>8324</v>
      </c>
      <c r="C11330" s="367" t="s">
        <v>36313</v>
      </c>
      <c r="D11330" s="368" t="s">
        <v>36314</v>
      </c>
      <c r="E11330" s="367" t="s">
        <v>8344</v>
      </c>
      <c r="F11330" s="367" t="s">
        <v>29305</v>
      </c>
      <c r="G11330" s="367" t="s">
        <v>36315</v>
      </c>
    </row>
    <row r="11331" spans="1:7">
      <c r="A11331" s="366" t="str">
        <f t="shared" si="176"/>
        <v>SINAPI 88250</v>
      </c>
      <c r="B11331" s="367" t="s">
        <v>8324</v>
      </c>
      <c r="C11331" s="367" t="s">
        <v>36316</v>
      </c>
      <c r="D11331" s="368" t="s">
        <v>36317</v>
      </c>
      <c r="E11331" s="367" t="s">
        <v>8344</v>
      </c>
      <c r="F11331" s="367" t="s">
        <v>18619</v>
      </c>
      <c r="G11331" s="367" t="s">
        <v>11661</v>
      </c>
    </row>
    <row r="11332" spans="1:7">
      <c r="A11332" s="366" t="str">
        <f t="shared" si="176"/>
        <v>SINAPI 88251</v>
      </c>
      <c r="B11332" s="367" t="s">
        <v>8324</v>
      </c>
      <c r="C11332" s="367" t="s">
        <v>36318</v>
      </c>
      <c r="D11332" s="368" t="s">
        <v>36319</v>
      </c>
      <c r="E11332" s="367" t="s">
        <v>8344</v>
      </c>
      <c r="F11332" s="367" t="s">
        <v>14063</v>
      </c>
      <c r="G11332" s="367" t="s">
        <v>13656</v>
      </c>
    </row>
    <row r="11333" spans="1:7">
      <c r="A11333" s="366" t="str">
        <f t="shared" si="176"/>
        <v>SINAPI 88252</v>
      </c>
      <c r="B11333" s="367" t="s">
        <v>8324</v>
      </c>
      <c r="C11333" s="367" t="s">
        <v>36320</v>
      </c>
      <c r="D11333" s="368" t="s">
        <v>36321</v>
      </c>
      <c r="E11333" s="367" t="s">
        <v>8344</v>
      </c>
      <c r="F11333" s="367" t="s">
        <v>12864</v>
      </c>
      <c r="G11333" s="367" t="s">
        <v>15419</v>
      </c>
    </row>
    <row r="11334" spans="1:7">
      <c r="A11334" s="366" t="str">
        <f t="shared" si="176"/>
        <v>SINAPI 88253</v>
      </c>
      <c r="B11334" s="367" t="s">
        <v>8324</v>
      </c>
      <c r="C11334" s="367" t="s">
        <v>36322</v>
      </c>
      <c r="D11334" s="368" t="s">
        <v>36323</v>
      </c>
      <c r="E11334" s="367" t="s">
        <v>8344</v>
      </c>
      <c r="F11334" s="367" t="s">
        <v>27268</v>
      </c>
      <c r="G11334" s="367" t="s">
        <v>34555</v>
      </c>
    </row>
    <row r="11335" spans="1:7">
      <c r="A11335" s="366" t="str">
        <f t="shared" ref="A11335:A11398" si="177">CONCATENAR</f>
        <v>SINAPI 88255</v>
      </c>
      <c r="B11335" s="367" t="s">
        <v>8324</v>
      </c>
      <c r="C11335" s="367" t="s">
        <v>36324</v>
      </c>
      <c r="D11335" s="368" t="s">
        <v>36325</v>
      </c>
      <c r="E11335" s="367" t="s">
        <v>8344</v>
      </c>
      <c r="F11335" s="367" t="s">
        <v>9985</v>
      </c>
      <c r="G11335" s="367" t="s">
        <v>30910</v>
      </c>
    </row>
    <row r="11336" spans="1:7">
      <c r="A11336" s="366" t="str">
        <f t="shared" si="177"/>
        <v>SINAPI 88256</v>
      </c>
      <c r="B11336" s="367" t="s">
        <v>8324</v>
      </c>
      <c r="C11336" s="367" t="s">
        <v>36326</v>
      </c>
      <c r="D11336" s="368" t="s">
        <v>36327</v>
      </c>
      <c r="E11336" s="367" t="s">
        <v>8344</v>
      </c>
      <c r="F11336" s="367" t="s">
        <v>21362</v>
      </c>
      <c r="G11336" s="367" t="s">
        <v>20693</v>
      </c>
    </row>
    <row r="11337" spans="1:7">
      <c r="A11337" s="366" t="str">
        <f t="shared" si="177"/>
        <v>SINAPI 88257</v>
      </c>
      <c r="B11337" s="367" t="s">
        <v>8324</v>
      </c>
      <c r="C11337" s="367" t="s">
        <v>36328</v>
      </c>
      <c r="D11337" s="368" t="s">
        <v>36329</v>
      </c>
      <c r="E11337" s="367" t="s">
        <v>8344</v>
      </c>
      <c r="F11337" s="367" t="s">
        <v>36330</v>
      </c>
      <c r="G11337" s="367" t="s">
        <v>20918</v>
      </c>
    </row>
    <row r="11338" spans="1:7">
      <c r="A11338" s="366" t="str">
        <f t="shared" si="177"/>
        <v>SINAPI 88258</v>
      </c>
      <c r="B11338" s="367" t="s">
        <v>8324</v>
      </c>
      <c r="C11338" s="367" t="s">
        <v>36331</v>
      </c>
      <c r="D11338" s="368" t="s">
        <v>36332</v>
      </c>
      <c r="E11338" s="367" t="s">
        <v>8344</v>
      </c>
      <c r="F11338" s="367" t="s">
        <v>11278</v>
      </c>
      <c r="G11338" s="367" t="s">
        <v>24488</v>
      </c>
    </row>
    <row r="11339" spans="1:7">
      <c r="A11339" s="366" t="str">
        <f t="shared" si="177"/>
        <v>SINAPI 88259</v>
      </c>
      <c r="B11339" s="367" t="s">
        <v>8324</v>
      </c>
      <c r="C11339" s="367" t="s">
        <v>36333</v>
      </c>
      <c r="D11339" s="368" t="s">
        <v>36334</v>
      </c>
      <c r="E11339" s="367" t="s">
        <v>8344</v>
      </c>
      <c r="F11339" s="367" t="s">
        <v>17353</v>
      </c>
      <c r="G11339" s="367" t="s">
        <v>24411</v>
      </c>
    </row>
    <row r="11340" spans="1:7">
      <c r="A11340" s="366" t="str">
        <f t="shared" si="177"/>
        <v>SINAPI 88260</v>
      </c>
      <c r="B11340" s="367" t="s">
        <v>8324</v>
      </c>
      <c r="C11340" s="367" t="s">
        <v>36335</v>
      </c>
      <c r="D11340" s="368" t="s">
        <v>36336</v>
      </c>
      <c r="E11340" s="367" t="s">
        <v>8344</v>
      </c>
      <c r="F11340" s="367" t="s">
        <v>8953</v>
      </c>
      <c r="G11340" s="367" t="s">
        <v>33868</v>
      </c>
    </row>
    <row r="11341" spans="1:7">
      <c r="A11341" s="366" t="str">
        <f t="shared" si="177"/>
        <v>SINAPI 88261</v>
      </c>
      <c r="B11341" s="367" t="s">
        <v>8324</v>
      </c>
      <c r="C11341" s="367" t="s">
        <v>36337</v>
      </c>
      <c r="D11341" s="368" t="s">
        <v>36338</v>
      </c>
      <c r="E11341" s="367" t="s">
        <v>8344</v>
      </c>
      <c r="F11341" s="367" t="s">
        <v>36300</v>
      </c>
      <c r="G11341" s="367" t="s">
        <v>11421</v>
      </c>
    </row>
    <row r="11342" spans="1:7">
      <c r="A11342" s="366" t="str">
        <f t="shared" si="177"/>
        <v>SINAPI 88262</v>
      </c>
      <c r="B11342" s="367" t="s">
        <v>8324</v>
      </c>
      <c r="C11342" s="367" t="s">
        <v>36339</v>
      </c>
      <c r="D11342" s="368" t="s">
        <v>36340</v>
      </c>
      <c r="E11342" s="367" t="s">
        <v>8344</v>
      </c>
      <c r="F11342" s="367" t="s">
        <v>29728</v>
      </c>
      <c r="G11342" s="367" t="s">
        <v>13955</v>
      </c>
    </row>
    <row r="11343" spans="1:7">
      <c r="A11343" s="366" t="str">
        <f t="shared" si="177"/>
        <v>SINAPI 88263</v>
      </c>
      <c r="B11343" s="367" t="s">
        <v>8324</v>
      </c>
      <c r="C11343" s="367" t="s">
        <v>36341</v>
      </c>
      <c r="D11343" s="368" t="s">
        <v>36342</v>
      </c>
      <c r="E11343" s="367" t="s">
        <v>8344</v>
      </c>
      <c r="F11343" s="367" t="s">
        <v>8513</v>
      </c>
      <c r="G11343" s="367" t="s">
        <v>9371</v>
      </c>
    </row>
    <row r="11344" spans="1:7">
      <c r="A11344" s="366" t="str">
        <f t="shared" si="177"/>
        <v>SINAPI 88264</v>
      </c>
      <c r="B11344" s="367" t="s">
        <v>8324</v>
      </c>
      <c r="C11344" s="367" t="s">
        <v>36343</v>
      </c>
      <c r="D11344" s="368" t="s">
        <v>36344</v>
      </c>
      <c r="E11344" s="367" t="s">
        <v>8344</v>
      </c>
      <c r="F11344" s="367" t="s">
        <v>27508</v>
      </c>
      <c r="G11344" s="367" t="s">
        <v>12244</v>
      </c>
    </row>
    <row r="11345" spans="1:7">
      <c r="A11345" s="366" t="str">
        <f t="shared" si="177"/>
        <v>SINAPI 88265</v>
      </c>
      <c r="B11345" s="367" t="s">
        <v>8324</v>
      </c>
      <c r="C11345" s="367" t="s">
        <v>36345</v>
      </c>
      <c r="D11345" s="368" t="s">
        <v>36346</v>
      </c>
      <c r="E11345" s="367" t="s">
        <v>8344</v>
      </c>
      <c r="F11345" s="367" t="s">
        <v>10933</v>
      </c>
      <c r="G11345" s="367" t="s">
        <v>16965</v>
      </c>
    </row>
    <row r="11346" spans="1:7">
      <c r="A11346" s="366" t="str">
        <f t="shared" si="177"/>
        <v>SINAPI 88266</v>
      </c>
      <c r="B11346" s="367" t="s">
        <v>8324</v>
      </c>
      <c r="C11346" s="367" t="s">
        <v>36347</v>
      </c>
      <c r="D11346" s="368" t="s">
        <v>36348</v>
      </c>
      <c r="E11346" s="367" t="s">
        <v>8344</v>
      </c>
      <c r="F11346" s="367" t="s">
        <v>36349</v>
      </c>
      <c r="G11346" s="367" t="s">
        <v>17123</v>
      </c>
    </row>
    <row r="11347" spans="1:7">
      <c r="A11347" s="366" t="str">
        <f t="shared" si="177"/>
        <v>SINAPI 88267</v>
      </c>
      <c r="B11347" s="367" t="s">
        <v>8324</v>
      </c>
      <c r="C11347" s="367" t="s">
        <v>36350</v>
      </c>
      <c r="D11347" s="368" t="s">
        <v>36351</v>
      </c>
      <c r="E11347" s="367" t="s">
        <v>8344</v>
      </c>
      <c r="F11347" s="367" t="s">
        <v>36352</v>
      </c>
      <c r="G11347" s="367" t="s">
        <v>12288</v>
      </c>
    </row>
    <row r="11348" spans="1:7">
      <c r="A11348" s="366" t="str">
        <f t="shared" si="177"/>
        <v>SINAPI 88268</v>
      </c>
      <c r="B11348" s="367" t="s">
        <v>8324</v>
      </c>
      <c r="C11348" s="367" t="s">
        <v>36353</v>
      </c>
      <c r="D11348" s="368" t="s">
        <v>36354</v>
      </c>
      <c r="E11348" s="367" t="s">
        <v>8344</v>
      </c>
      <c r="F11348" s="367" t="s">
        <v>8982</v>
      </c>
      <c r="G11348" s="367" t="s">
        <v>14069</v>
      </c>
    </row>
    <row r="11349" spans="1:7">
      <c r="A11349" s="366" t="str">
        <f t="shared" si="177"/>
        <v>SINAPI 88269</v>
      </c>
      <c r="B11349" s="367" t="s">
        <v>8324</v>
      </c>
      <c r="C11349" s="367" t="s">
        <v>36355</v>
      </c>
      <c r="D11349" s="368" t="s">
        <v>36356</v>
      </c>
      <c r="E11349" s="367" t="s">
        <v>8344</v>
      </c>
      <c r="F11349" s="367" t="s">
        <v>8953</v>
      </c>
      <c r="G11349" s="367" t="s">
        <v>33868</v>
      </c>
    </row>
    <row r="11350" spans="1:7">
      <c r="A11350" s="366" t="str">
        <f t="shared" si="177"/>
        <v>SINAPI 88270</v>
      </c>
      <c r="B11350" s="367" t="s">
        <v>8324</v>
      </c>
      <c r="C11350" s="367" t="s">
        <v>36357</v>
      </c>
      <c r="D11350" s="368" t="s">
        <v>36358</v>
      </c>
      <c r="E11350" s="367" t="s">
        <v>8344</v>
      </c>
      <c r="F11350" s="367" t="s">
        <v>28684</v>
      </c>
      <c r="G11350" s="367" t="s">
        <v>28452</v>
      </c>
    </row>
    <row r="11351" spans="1:7">
      <c r="A11351" s="366" t="str">
        <f t="shared" si="177"/>
        <v>SINAPI 88272</v>
      </c>
      <c r="B11351" s="367" t="s">
        <v>8324</v>
      </c>
      <c r="C11351" s="367" t="s">
        <v>36359</v>
      </c>
      <c r="D11351" s="368" t="s">
        <v>36360</v>
      </c>
      <c r="E11351" s="367" t="s">
        <v>8344</v>
      </c>
      <c r="F11351" s="367" t="s">
        <v>10852</v>
      </c>
      <c r="G11351" s="367" t="s">
        <v>11085</v>
      </c>
    </row>
    <row r="11352" spans="1:7">
      <c r="A11352" s="366" t="str">
        <f t="shared" si="177"/>
        <v>SINAPI 88273</v>
      </c>
      <c r="B11352" s="367" t="s">
        <v>8324</v>
      </c>
      <c r="C11352" s="367" t="s">
        <v>36361</v>
      </c>
      <c r="D11352" s="368" t="s">
        <v>36362</v>
      </c>
      <c r="E11352" s="367" t="s">
        <v>8344</v>
      </c>
      <c r="F11352" s="367" t="s">
        <v>9198</v>
      </c>
      <c r="G11352" s="367" t="s">
        <v>36363</v>
      </c>
    </row>
    <row r="11353" spans="1:7">
      <c r="A11353" s="366" t="str">
        <f t="shared" si="177"/>
        <v>SINAPI 88274</v>
      </c>
      <c r="B11353" s="367" t="s">
        <v>8324</v>
      </c>
      <c r="C11353" s="367" t="s">
        <v>36364</v>
      </c>
      <c r="D11353" s="368" t="s">
        <v>36365</v>
      </c>
      <c r="E11353" s="367" t="s">
        <v>8344</v>
      </c>
      <c r="F11353" s="367" t="s">
        <v>21362</v>
      </c>
      <c r="G11353" s="367" t="s">
        <v>20693</v>
      </c>
    </row>
    <row r="11354" spans="1:7">
      <c r="A11354" s="366" t="str">
        <f t="shared" si="177"/>
        <v>SINAPI 88275</v>
      </c>
      <c r="B11354" s="367" t="s">
        <v>8324</v>
      </c>
      <c r="C11354" s="367" t="s">
        <v>36366</v>
      </c>
      <c r="D11354" s="368" t="s">
        <v>36367</v>
      </c>
      <c r="E11354" s="367" t="s">
        <v>8344</v>
      </c>
      <c r="F11354" s="367" t="s">
        <v>36368</v>
      </c>
      <c r="G11354" s="367" t="s">
        <v>31921</v>
      </c>
    </row>
    <row r="11355" spans="1:7">
      <c r="A11355" s="366" t="str">
        <f t="shared" si="177"/>
        <v>SINAPI 88277</v>
      </c>
      <c r="B11355" s="367" t="s">
        <v>8324</v>
      </c>
      <c r="C11355" s="367" t="s">
        <v>36369</v>
      </c>
      <c r="D11355" s="368" t="s">
        <v>36370</v>
      </c>
      <c r="E11355" s="367" t="s">
        <v>8344</v>
      </c>
      <c r="F11355" s="367" t="s">
        <v>17419</v>
      </c>
      <c r="G11355" s="367" t="s">
        <v>36371</v>
      </c>
    </row>
    <row r="11356" spans="1:7">
      <c r="A11356" s="366" t="str">
        <f t="shared" si="177"/>
        <v>SINAPI 88278</v>
      </c>
      <c r="B11356" s="367" t="s">
        <v>8324</v>
      </c>
      <c r="C11356" s="367" t="s">
        <v>36372</v>
      </c>
      <c r="D11356" s="368" t="s">
        <v>36373</v>
      </c>
      <c r="E11356" s="367" t="s">
        <v>8344</v>
      </c>
      <c r="F11356" s="367" t="s">
        <v>36374</v>
      </c>
      <c r="G11356" s="367" t="s">
        <v>20077</v>
      </c>
    </row>
    <row r="11357" spans="1:7">
      <c r="A11357" s="366" t="str">
        <f t="shared" si="177"/>
        <v>SINAPI 88279</v>
      </c>
      <c r="B11357" s="367" t="s">
        <v>8324</v>
      </c>
      <c r="C11357" s="367" t="s">
        <v>36375</v>
      </c>
      <c r="D11357" s="368" t="s">
        <v>36376</v>
      </c>
      <c r="E11357" s="367" t="s">
        <v>8344</v>
      </c>
      <c r="F11357" s="367" t="s">
        <v>18396</v>
      </c>
      <c r="G11357" s="367" t="s">
        <v>31952</v>
      </c>
    </row>
    <row r="11358" spans="1:7">
      <c r="A11358" s="366" t="str">
        <f t="shared" si="177"/>
        <v>SINAPI 88281</v>
      </c>
      <c r="B11358" s="367" t="s">
        <v>8324</v>
      </c>
      <c r="C11358" s="367" t="s">
        <v>36377</v>
      </c>
      <c r="D11358" s="368" t="s">
        <v>36378</v>
      </c>
      <c r="E11358" s="367" t="s">
        <v>8344</v>
      </c>
      <c r="F11358" s="367" t="s">
        <v>10027</v>
      </c>
      <c r="G11358" s="367" t="s">
        <v>36379</v>
      </c>
    </row>
    <row r="11359" spans="1:7">
      <c r="A11359" s="366" t="str">
        <f t="shared" si="177"/>
        <v>SINAPI 88282</v>
      </c>
      <c r="B11359" s="367" t="s">
        <v>8324</v>
      </c>
      <c r="C11359" s="367" t="s">
        <v>36380</v>
      </c>
      <c r="D11359" s="368" t="s">
        <v>36381</v>
      </c>
      <c r="E11359" s="367" t="s">
        <v>8344</v>
      </c>
      <c r="F11359" s="367" t="s">
        <v>10933</v>
      </c>
      <c r="G11359" s="367" t="s">
        <v>19783</v>
      </c>
    </row>
    <row r="11360" spans="1:7">
      <c r="A11360" s="366" t="str">
        <f t="shared" si="177"/>
        <v>SINAPI 88283</v>
      </c>
      <c r="B11360" s="367" t="s">
        <v>8324</v>
      </c>
      <c r="C11360" s="367" t="s">
        <v>36382</v>
      </c>
      <c r="D11360" s="368" t="s">
        <v>36383</v>
      </c>
      <c r="E11360" s="367" t="s">
        <v>8344</v>
      </c>
      <c r="F11360" s="367" t="s">
        <v>36384</v>
      </c>
      <c r="G11360" s="367" t="s">
        <v>16468</v>
      </c>
    </row>
    <row r="11361" spans="1:7">
      <c r="A11361" s="366" t="str">
        <f t="shared" si="177"/>
        <v>SINAPI 88284</v>
      </c>
      <c r="B11361" s="367" t="s">
        <v>8324</v>
      </c>
      <c r="C11361" s="367" t="s">
        <v>36385</v>
      </c>
      <c r="D11361" s="368" t="s">
        <v>36386</v>
      </c>
      <c r="E11361" s="367" t="s">
        <v>8344</v>
      </c>
      <c r="F11361" s="367" t="s">
        <v>36387</v>
      </c>
      <c r="G11361" s="367" t="s">
        <v>18116</v>
      </c>
    </row>
    <row r="11362" spans="1:7">
      <c r="A11362" s="366" t="str">
        <f t="shared" si="177"/>
        <v>SINAPI 88285</v>
      </c>
      <c r="B11362" s="367" t="s">
        <v>8324</v>
      </c>
      <c r="C11362" s="367" t="s">
        <v>36388</v>
      </c>
      <c r="D11362" s="368" t="s">
        <v>36389</v>
      </c>
      <c r="E11362" s="367" t="s">
        <v>8344</v>
      </c>
      <c r="F11362" s="367" t="s">
        <v>13919</v>
      </c>
      <c r="G11362" s="367" t="s">
        <v>36307</v>
      </c>
    </row>
    <row r="11363" spans="1:7">
      <c r="A11363" s="366" t="str">
        <f t="shared" si="177"/>
        <v>SINAPI 88286</v>
      </c>
      <c r="B11363" s="367" t="s">
        <v>8324</v>
      </c>
      <c r="C11363" s="367" t="s">
        <v>36390</v>
      </c>
      <c r="D11363" s="368" t="s">
        <v>36391</v>
      </c>
      <c r="E11363" s="367" t="s">
        <v>8344</v>
      </c>
      <c r="F11363" s="367" t="s">
        <v>14462</v>
      </c>
      <c r="G11363" s="367" t="s">
        <v>36392</v>
      </c>
    </row>
    <row r="11364" spans="1:7">
      <c r="A11364" s="366" t="str">
        <f t="shared" si="177"/>
        <v>SINAPI 88288</v>
      </c>
      <c r="B11364" s="367" t="s">
        <v>8324</v>
      </c>
      <c r="C11364" s="367" t="s">
        <v>36393</v>
      </c>
      <c r="D11364" s="368" t="s">
        <v>36394</v>
      </c>
      <c r="E11364" s="367" t="s">
        <v>8344</v>
      </c>
      <c r="F11364" s="367" t="s">
        <v>25283</v>
      </c>
      <c r="G11364" s="367" t="s">
        <v>21048</v>
      </c>
    </row>
    <row r="11365" spans="1:7">
      <c r="A11365" s="366" t="str">
        <f t="shared" si="177"/>
        <v>SINAPI 88291</v>
      </c>
      <c r="B11365" s="367" t="s">
        <v>8324</v>
      </c>
      <c r="C11365" s="367" t="s">
        <v>36395</v>
      </c>
      <c r="D11365" s="368" t="s">
        <v>36396</v>
      </c>
      <c r="E11365" s="367" t="s">
        <v>8344</v>
      </c>
      <c r="F11365" s="367" t="s">
        <v>10852</v>
      </c>
      <c r="G11365" s="367" t="s">
        <v>10836</v>
      </c>
    </row>
    <row r="11366" spans="1:7">
      <c r="A11366" s="366" t="str">
        <f t="shared" si="177"/>
        <v>SINAPI 88292</v>
      </c>
      <c r="B11366" s="367" t="s">
        <v>8324</v>
      </c>
      <c r="C11366" s="367" t="s">
        <v>36397</v>
      </c>
      <c r="D11366" s="368" t="s">
        <v>36398</v>
      </c>
      <c r="E11366" s="367" t="s">
        <v>8344</v>
      </c>
      <c r="F11366" s="367" t="s">
        <v>30778</v>
      </c>
      <c r="G11366" s="367" t="s">
        <v>36399</v>
      </c>
    </row>
    <row r="11367" spans="1:7">
      <c r="A11367" s="366" t="str">
        <f t="shared" si="177"/>
        <v>SINAPI 88293</v>
      </c>
      <c r="B11367" s="367" t="s">
        <v>8324</v>
      </c>
      <c r="C11367" s="367" t="s">
        <v>36400</v>
      </c>
      <c r="D11367" s="368" t="s">
        <v>36401</v>
      </c>
      <c r="E11367" s="367" t="s">
        <v>8344</v>
      </c>
      <c r="F11367" s="367" t="s">
        <v>20226</v>
      </c>
      <c r="G11367" s="367" t="s">
        <v>26501</v>
      </c>
    </row>
    <row r="11368" spans="1:7">
      <c r="A11368" s="366" t="str">
        <f t="shared" si="177"/>
        <v>SINAPI 88294</v>
      </c>
      <c r="B11368" s="367" t="s">
        <v>8324</v>
      </c>
      <c r="C11368" s="367" t="s">
        <v>36402</v>
      </c>
      <c r="D11368" s="368" t="s">
        <v>36403</v>
      </c>
      <c r="E11368" s="367" t="s">
        <v>8344</v>
      </c>
      <c r="F11368" s="367" t="s">
        <v>16742</v>
      </c>
      <c r="G11368" s="367" t="s">
        <v>19869</v>
      </c>
    </row>
    <row r="11369" spans="1:7">
      <c r="A11369" s="366" t="str">
        <f t="shared" si="177"/>
        <v>SINAPI 88295</v>
      </c>
      <c r="B11369" s="367" t="s">
        <v>8324</v>
      </c>
      <c r="C11369" s="367" t="s">
        <v>36404</v>
      </c>
      <c r="D11369" s="368" t="s">
        <v>36405</v>
      </c>
      <c r="E11369" s="367" t="s">
        <v>8344</v>
      </c>
      <c r="F11369" s="367" t="s">
        <v>25918</v>
      </c>
      <c r="G11369" s="367" t="s">
        <v>18396</v>
      </c>
    </row>
    <row r="11370" spans="1:7">
      <c r="A11370" s="366" t="str">
        <f t="shared" si="177"/>
        <v>SINAPI 88296</v>
      </c>
      <c r="B11370" s="367" t="s">
        <v>8324</v>
      </c>
      <c r="C11370" s="367" t="s">
        <v>36406</v>
      </c>
      <c r="D11370" s="368" t="s">
        <v>36407</v>
      </c>
      <c r="E11370" s="367" t="s">
        <v>8344</v>
      </c>
      <c r="F11370" s="367" t="s">
        <v>12250</v>
      </c>
      <c r="G11370" s="367" t="s">
        <v>29972</v>
      </c>
    </row>
    <row r="11371" spans="1:7">
      <c r="A11371" s="366" t="str">
        <f t="shared" si="177"/>
        <v>SINAPI 88297</v>
      </c>
      <c r="B11371" s="367" t="s">
        <v>8324</v>
      </c>
      <c r="C11371" s="367" t="s">
        <v>36408</v>
      </c>
      <c r="D11371" s="368" t="s">
        <v>36409</v>
      </c>
      <c r="E11371" s="367" t="s">
        <v>8344</v>
      </c>
      <c r="F11371" s="367" t="s">
        <v>26485</v>
      </c>
      <c r="G11371" s="367" t="s">
        <v>36410</v>
      </c>
    </row>
    <row r="11372" spans="1:7">
      <c r="A11372" s="366" t="str">
        <f t="shared" si="177"/>
        <v>SINAPI 88298</v>
      </c>
      <c r="B11372" s="367" t="s">
        <v>8324</v>
      </c>
      <c r="C11372" s="367" t="s">
        <v>36411</v>
      </c>
      <c r="D11372" s="368" t="s">
        <v>36412</v>
      </c>
      <c r="E11372" s="367" t="s">
        <v>8344</v>
      </c>
      <c r="F11372" s="367" t="s">
        <v>30706</v>
      </c>
      <c r="G11372" s="367" t="s">
        <v>16441</v>
      </c>
    </row>
    <row r="11373" spans="1:7">
      <c r="A11373" s="366" t="str">
        <f t="shared" si="177"/>
        <v>SINAPI 88299</v>
      </c>
      <c r="B11373" s="367" t="s">
        <v>8324</v>
      </c>
      <c r="C11373" s="367" t="s">
        <v>36413</v>
      </c>
      <c r="D11373" s="368" t="s">
        <v>36414</v>
      </c>
      <c r="E11373" s="367" t="s">
        <v>8344</v>
      </c>
      <c r="F11373" s="367" t="s">
        <v>16767</v>
      </c>
      <c r="G11373" s="367" t="s">
        <v>29869</v>
      </c>
    </row>
    <row r="11374" spans="1:7">
      <c r="A11374" s="366" t="str">
        <f t="shared" si="177"/>
        <v>SINAPI 88300</v>
      </c>
      <c r="B11374" s="367" t="s">
        <v>8324</v>
      </c>
      <c r="C11374" s="367" t="s">
        <v>36415</v>
      </c>
      <c r="D11374" s="368" t="s">
        <v>36416</v>
      </c>
      <c r="E11374" s="367" t="s">
        <v>8344</v>
      </c>
      <c r="F11374" s="367" t="s">
        <v>34313</v>
      </c>
      <c r="G11374" s="367" t="s">
        <v>15763</v>
      </c>
    </row>
    <row r="11375" spans="1:7">
      <c r="A11375" s="366" t="str">
        <f t="shared" si="177"/>
        <v>SINAPI 88301</v>
      </c>
      <c r="B11375" s="367" t="s">
        <v>8324</v>
      </c>
      <c r="C11375" s="367" t="s">
        <v>36417</v>
      </c>
      <c r="D11375" s="368" t="s">
        <v>36418</v>
      </c>
      <c r="E11375" s="367" t="s">
        <v>8344</v>
      </c>
      <c r="F11375" s="367" t="s">
        <v>33948</v>
      </c>
      <c r="G11375" s="367" t="s">
        <v>17678</v>
      </c>
    </row>
    <row r="11376" spans="1:7">
      <c r="A11376" s="366" t="str">
        <f t="shared" si="177"/>
        <v>SINAPI 88302</v>
      </c>
      <c r="B11376" s="367" t="s">
        <v>8324</v>
      </c>
      <c r="C11376" s="367" t="s">
        <v>36419</v>
      </c>
      <c r="D11376" s="368" t="s">
        <v>36420</v>
      </c>
      <c r="E11376" s="367" t="s">
        <v>8344</v>
      </c>
      <c r="F11376" s="367" t="s">
        <v>11940</v>
      </c>
      <c r="G11376" s="367" t="s">
        <v>36421</v>
      </c>
    </row>
    <row r="11377" spans="1:7">
      <c r="A11377" s="366" t="str">
        <f t="shared" si="177"/>
        <v>SINAPI 88303</v>
      </c>
      <c r="B11377" s="367" t="s">
        <v>8324</v>
      </c>
      <c r="C11377" s="367" t="s">
        <v>36422</v>
      </c>
      <c r="D11377" s="368" t="s">
        <v>36423</v>
      </c>
      <c r="E11377" s="367" t="s">
        <v>8344</v>
      </c>
      <c r="F11377" s="367" t="s">
        <v>12897</v>
      </c>
      <c r="G11377" s="367" t="s">
        <v>10205</v>
      </c>
    </row>
    <row r="11378" spans="1:7">
      <c r="A11378" s="366" t="str">
        <f t="shared" si="177"/>
        <v>SINAPI 88304</v>
      </c>
      <c r="B11378" s="367" t="s">
        <v>8324</v>
      </c>
      <c r="C11378" s="367" t="s">
        <v>36424</v>
      </c>
      <c r="D11378" s="368" t="s">
        <v>36425</v>
      </c>
      <c r="E11378" s="367" t="s">
        <v>8344</v>
      </c>
      <c r="F11378" s="367" t="s">
        <v>16375</v>
      </c>
      <c r="G11378" s="367" t="s">
        <v>34300</v>
      </c>
    </row>
    <row r="11379" spans="1:7">
      <c r="A11379" s="366" t="str">
        <f t="shared" si="177"/>
        <v>SINAPI 88306</v>
      </c>
      <c r="B11379" s="367" t="s">
        <v>8324</v>
      </c>
      <c r="C11379" s="367" t="s">
        <v>36426</v>
      </c>
      <c r="D11379" s="368" t="s">
        <v>36427</v>
      </c>
      <c r="E11379" s="367" t="s">
        <v>8344</v>
      </c>
      <c r="F11379" s="367" t="s">
        <v>33896</v>
      </c>
      <c r="G11379" s="367" t="s">
        <v>28625</v>
      </c>
    </row>
    <row r="11380" spans="1:7">
      <c r="A11380" s="366" t="str">
        <f t="shared" si="177"/>
        <v>SINAPI 88307</v>
      </c>
      <c r="B11380" s="367" t="s">
        <v>8324</v>
      </c>
      <c r="C11380" s="367" t="s">
        <v>36428</v>
      </c>
      <c r="D11380" s="368" t="s">
        <v>36429</v>
      </c>
      <c r="E11380" s="367" t="s">
        <v>8344</v>
      </c>
      <c r="F11380" s="367" t="s">
        <v>11431</v>
      </c>
      <c r="G11380" s="367" t="s">
        <v>30721</v>
      </c>
    </row>
    <row r="11381" spans="1:7">
      <c r="A11381" s="366" t="str">
        <f t="shared" si="177"/>
        <v>SINAPI 88308</v>
      </c>
      <c r="B11381" s="367" t="s">
        <v>8324</v>
      </c>
      <c r="C11381" s="367" t="s">
        <v>36430</v>
      </c>
      <c r="D11381" s="368" t="s">
        <v>36431</v>
      </c>
      <c r="E11381" s="367" t="s">
        <v>8344</v>
      </c>
      <c r="F11381" s="367" t="s">
        <v>21362</v>
      </c>
      <c r="G11381" s="367" t="s">
        <v>20693</v>
      </c>
    </row>
    <row r="11382" spans="1:7">
      <c r="A11382" s="366" t="str">
        <f t="shared" si="177"/>
        <v>SINAPI 88309</v>
      </c>
      <c r="B11382" s="367" t="s">
        <v>8324</v>
      </c>
      <c r="C11382" s="367" t="s">
        <v>36432</v>
      </c>
      <c r="D11382" s="368" t="s">
        <v>36433</v>
      </c>
      <c r="E11382" s="367" t="s">
        <v>8344</v>
      </c>
      <c r="F11382" s="367" t="s">
        <v>28684</v>
      </c>
      <c r="G11382" s="367" t="s">
        <v>28452</v>
      </c>
    </row>
    <row r="11383" spans="1:7">
      <c r="A11383" s="366" t="str">
        <f t="shared" si="177"/>
        <v>SINAPI 88310</v>
      </c>
      <c r="B11383" s="367" t="s">
        <v>8324</v>
      </c>
      <c r="C11383" s="367" t="s">
        <v>36434</v>
      </c>
      <c r="D11383" s="368" t="s">
        <v>36435</v>
      </c>
      <c r="E11383" s="367" t="s">
        <v>8344</v>
      </c>
      <c r="F11383" s="367" t="s">
        <v>11085</v>
      </c>
      <c r="G11383" s="367" t="s">
        <v>36436</v>
      </c>
    </row>
    <row r="11384" spans="1:7">
      <c r="A11384" s="366" t="str">
        <f t="shared" si="177"/>
        <v>SINAPI 88311</v>
      </c>
      <c r="B11384" s="367" t="s">
        <v>8324</v>
      </c>
      <c r="C11384" s="367" t="s">
        <v>36437</v>
      </c>
      <c r="D11384" s="368" t="s">
        <v>36438</v>
      </c>
      <c r="E11384" s="367" t="s">
        <v>8344</v>
      </c>
      <c r="F11384" s="367" t="s">
        <v>36439</v>
      </c>
      <c r="G11384" s="367" t="s">
        <v>36440</v>
      </c>
    </row>
    <row r="11385" spans="1:7">
      <c r="A11385" s="366" t="str">
        <f t="shared" si="177"/>
        <v>SINAPI 88312</v>
      </c>
      <c r="B11385" s="367" t="s">
        <v>8324</v>
      </c>
      <c r="C11385" s="367" t="s">
        <v>36441</v>
      </c>
      <c r="D11385" s="368" t="s">
        <v>36442</v>
      </c>
      <c r="E11385" s="367" t="s">
        <v>8344</v>
      </c>
      <c r="F11385" s="367" t="s">
        <v>30647</v>
      </c>
      <c r="G11385" s="367" t="s">
        <v>36443</v>
      </c>
    </row>
    <row r="11386" spans="1:7">
      <c r="A11386" s="366" t="str">
        <f t="shared" si="177"/>
        <v>SINAPI 88313</v>
      </c>
      <c r="B11386" s="367" t="s">
        <v>8324</v>
      </c>
      <c r="C11386" s="367" t="s">
        <v>36444</v>
      </c>
      <c r="D11386" s="368" t="s">
        <v>36445</v>
      </c>
      <c r="E11386" s="367" t="s">
        <v>8344</v>
      </c>
      <c r="F11386" s="367" t="s">
        <v>21430</v>
      </c>
      <c r="G11386" s="367" t="s">
        <v>22691</v>
      </c>
    </row>
    <row r="11387" spans="1:7">
      <c r="A11387" s="366" t="str">
        <f t="shared" si="177"/>
        <v>SINAPI 88314</v>
      </c>
      <c r="B11387" s="367" t="s">
        <v>8324</v>
      </c>
      <c r="C11387" s="367" t="s">
        <v>36446</v>
      </c>
      <c r="D11387" s="368" t="s">
        <v>36447</v>
      </c>
      <c r="E11387" s="367" t="s">
        <v>8344</v>
      </c>
      <c r="F11387" s="367" t="s">
        <v>13029</v>
      </c>
      <c r="G11387" s="367" t="s">
        <v>17927</v>
      </c>
    </row>
    <row r="11388" spans="1:7">
      <c r="A11388" s="366" t="str">
        <f t="shared" si="177"/>
        <v>SINAPI 88315</v>
      </c>
      <c r="B11388" s="367" t="s">
        <v>8324</v>
      </c>
      <c r="C11388" s="367" t="s">
        <v>36448</v>
      </c>
      <c r="D11388" s="368" t="s">
        <v>36449</v>
      </c>
      <c r="E11388" s="367" t="s">
        <v>8344</v>
      </c>
      <c r="F11388" s="367" t="s">
        <v>8953</v>
      </c>
      <c r="G11388" s="367" t="s">
        <v>33868</v>
      </c>
    </row>
    <row r="11389" spans="1:7">
      <c r="A11389" s="366" t="str">
        <f t="shared" si="177"/>
        <v>SINAPI 88316</v>
      </c>
      <c r="B11389" s="367" t="s">
        <v>8324</v>
      </c>
      <c r="C11389" s="367" t="s">
        <v>36450</v>
      </c>
      <c r="D11389" s="368" t="s">
        <v>36451</v>
      </c>
      <c r="E11389" s="367" t="s">
        <v>8344</v>
      </c>
      <c r="F11389" s="367" t="s">
        <v>32470</v>
      </c>
      <c r="G11389" s="367" t="s">
        <v>27466</v>
      </c>
    </row>
    <row r="11390" spans="1:7">
      <c r="A11390" s="366" t="str">
        <f t="shared" si="177"/>
        <v>SINAPI 88317</v>
      </c>
      <c r="B11390" s="367" t="s">
        <v>8324</v>
      </c>
      <c r="C11390" s="367" t="s">
        <v>36452</v>
      </c>
      <c r="D11390" s="368" t="s">
        <v>36453</v>
      </c>
      <c r="E11390" s="367" t="s">
        <v>8344</v>
      </c>
      <c r="F11390" s="367" t="s">
        <v>14704</v>
      </c>
      <c r="G11390" s="367" t="s">
        <v>18258</v>
      </c>
    </row>
    <row r="11391" spans="1:7">
      <c r="A11391" s="366" t="str">
        <f t="shared" si="177"/>
        <v>SINAPI 88318</v>
      </c>
      <c r="B11391" s="367" t="s">
        <v>8324</v>
      </c>
      <c r="C11391" s="367" t="s">
        <v>36454</v>
      </c>
      <c r="D11391" s="368" t="s">
        <v>36455</v>
      </c>
      <c r="E11391" s="367" t="s">
        <v>8344</v>
      </c>
      <c r="F11391" s="367" t="s">
        <v>19555</v>
      </c>
      <c r="G11391" s="367" t="s">
        <v>15970</v>
      </c>
    </row>
    <row r="11392" spans="1:7">
      <c r="A11392" s="366" t="str">
        <f t="shared" si="177"/>
        <v>SINAPI 88320</v>
      </c>
      <c r="B11392" s="367" t="s">
        <v>8324</v>
      </c>
      <c r="C11392" s="367" t="s">
        <v>36456</v>
      </c>
      <c r="D11392" s="368" t="s">
        <v>36457</v>
      </c>
      <c r="E11392" s="367" t="s">
        <v>8344</v>
      </c>
      <c r="F11392" s="367" t="s">
        <v>17524</v>
      </c>
      <c r="G11392" s="367" t="s">
        <v>36458</v>
      </c>
    </row>
    <row r="11393" spans="1:7">
      <c r="A11393" s="366" t="str">
        <f t="shared" si="177"/>
        <v>SINAPI 88321</v>
      </c>
      <c r="B11393" s="367" t="s">
        <v>8324</v>
      </c>
      <c r="C11393" s="367" t="s">
        <v>36459</v>
      </c>
      <c r="D11393" s="368" t="s">
        <v>36460</v>
      </c>
      <c r="E11393" s="367" t="s">
        <v>8344</v>
      </c>
      <c r="F11393" s="367" t="s">
        <v>36461</v>
      </c>
      <c r="G11393" s="367" t="s">
        <v>11559</v>
      </c>
    </row>
    <row r="11394" spans="1:7">
      <c r="A11394" s="366" t="str">
        <f t="shared" si="177"/>
        <v>SINAPI 88322</v>
      </c>
      <c r="B11394" s="367" t="s">
        <v>8324</v>
      </c>
      <c r="C11394" s="367" t="s">
        <v>36462</v>
      </c>
      <c r="D11394" s="368" t="s">
        <v>36463</v>
      </c>
      <c r="E11394" s="367" t="s">
        <v>8344</v>
      </c>
      <c r="F11394" s="367" t="s">
        <v>25511</v>
      </c>
      <c r="G11394" s="367" t="s">
        <v>9751</v>
      </c>
    </row>
    <row r="11395" spans="1:7">
      <c r="A11395" s="366" t="str">
        <f t="shared" si="177"/>
        <v>SINAPI 88323</v>
      </c>
      <c r="B11395" s="367" t="s">
        <v>8324</v>
      </c>
      <c r="C11395" s="367" t="s">
        <v>36464</v>
      </c>
      <c r="D11395" s="368" t="s">
        <v>36465</v>
      </c>
      <c r="E11395" s="367" t="s">
        <v>8344</v>
      </c>
      <c r="F11395" s="367" t="s">
        <v>29728</v>
      </c>
      <c r="G11395" s="367" t="s">
        <v>13955</v>
      </c>
    </row>
    <row r="11396" spans="1:7">
      <c r="A11396" s="366" t="str">
        <f t="shared" si="177"/>
        <v>SINAPI 88324</v>
      </c>
      <c r="B11396" s="367" t="s">
        <v>8324</v>
      </c>
      <c r="C11396" s="367" t="s">
        <v>36466</v>
      </c>
      <c r="D11396" s="368" t="s">
        <v>36467</v>
      </c>
      <c r="E11396" s="367" t="s">
        <v>8344</v>
      </c>
      <c r="F11396" s="367" t="s">
        <v>27832</v>
      </c>
      <c r="G11396" s="367" t="s">
        <v>36468</v>
      </c>
    </row>
    <row r="11397" spans="1:7">
      <c r="A11397" s="366" t="str">
        <f t="shared" si="177"/>
        <v>SINAPI 88325</v>
      </c>
      <c r="B11397" s="367" t="s">
        <v>8324</v>
      </c>
      <c r="C11397" s="367" t="s">
        <v>36469</v>
      </c>
      <c r="D11397" s="368" t="s">
        <v>36470</v>
      </c>
      <c r="E11397" s="367" t="s">
        <v>8344</v>
      </c>
      <c r="F11397" s="367" t="s">
        <v>29537</v>
      </c>
      <c r="G11397" s="367" t="s">
        <v>18013</v>
      </c>
    </row>
    <row r="11398" spans="1:7">
      <c r="A11398" s="366" t="str">
        <f t="shared" si="177"/>
        <v>SINAPI 88326</v>
      </c>
      <c r="B11398" s="367" t="s">
        <v>8324</v>
      </c>
      <c r="C11398" s="367" t="s">
        <v>36471</v>
      </c>
      <c r="D11398" s="368" t="s">
        <v>36472</v>
      </c>
      <c r="E11398" s="367" t="s">
        <v>8344</v>
      </c>
      <c r="F11398" s="367" t="s">
        <v>19574</v>
      </c>
      <c r="G11398" s="367" t="s">
        <v>11654</v>
      </c>
    </row>
    <row r="11399" spans="1:7">
      <c r="A11399" s="366" t="str">
        <f t="shared" ref="A11399:A11462" si="178">CONCATENAR</f>
        <v>SINAPI 88377</v>
      </c>
      <c r="B11399" s="367" t="s">
        <v>8324</v>
      </c>
      <c r="C11399" s="367" t="s">
        <v>36473</v>
      </c>
      <c r="D11399" s="368" t="s">
        <v>36474</v>
      </c>
      <c r="E11399" s="367" t="s">
        <v>8344</v>
      </c>
      <c r="F11399" s="367" t="s">
        <v>28684</v>
      </c>
      <c r="G11399" s="367" t="s">
        <v>10466</v>
      </c>
    </row>
    <row r="11400" spans="1:7">
      <c r="A11400" s="366" t="str">
        <f t="shared" si="178"/>
        <v>SINAPI 88441</v>
      </c>
      <c r="B11400" s="367" t="s">
        <v>8324</v>
      </c>
      <c r="C11400" s="367" t="s">
        <v>36475</v>
      </c>
      <c r="D11400" s="368" t="s">
        <v>36476</v>
      </c>
      <c r="E11400" s="367" t="s">
        <v>8344</v>
      </c>
      <c r="F11400" s="367" t="s">
        <v>30706</v>
      </c>
      <c r="G11400" s="367" t="s">
        <v>9010</v>
      </c>
    </row>
    <row r="11401" spans="1:7">
      <c r="A11401" s="366" t="str">
        <f t="shared" si="178"/>
        <v>SINAPI 88597</v>
      </c>
      <c r="B11401" s="367" t="s">
        <v>8324</v>
      </c>
      <c r="C11401" s="367" t="s">
        <v>36477</v>
      </c>
      <c r="D11401" s="368" t="s">
        <v>36478</v>
      </c>
      <c r="E11401" s="367" t="s">
        <v>8344</v>
      </c>
      <c r="F11401" s="367" t="s">
        <v>12572</v>
      </c>
      <c r="G11401" s="367" t="s">
        <v>23405</v>
      </c>
    </row>
    <row r="11402" spans="1:7">
      <c r="A11402" s="366" t="str">
        <f t="shared" si="178"/>
        <v>SINAPI 90766</v>
      </c>
      <c r="B11402" s="367" t="s">
        <v>8324</v>
      </c>
      <c r="C11402" s="367" t="s">
        <v>36479</v>
      </c>
      <c r="D11402" s="368" t="s">
        <v>36480</v>
      </c>
      <c r="E11402" s="367" t="s">
        <v>8344</v>
      </c>
      <c r="F11402" s="367" t="s">
        <v>14688</v>
      </c>
      <c r="G11402" s="367" t="s">
        <v>36481</v>
      </c>
    </row>
    <row r="11403" spans="1:7">
      <c r="A11403" s="366" t="str">
        <f t="shared" si="178"/>
        <v>SINAPI 90767</v>
      </c>
      <c r="B11403" s="367" t="s">
        <v>8324</v>
      </c>
      <c r="C11403" s="367" t="s">
        <v>36482</v>
      </c>
      <c r="D11403" s="368" t="s">
        <v>36483</v>
      </c>
      <c r="E11403" s="367" t="s">
        <v>8344</v>
      </c>
      <c r="F11403" s="367" t="s">
        <v>36484</v>
      </c>
      <c r="G11403" s="367" t="s">
        <v>16335</v>
      </c>
    </row>
    <row r="11404" spans="1:7">
      <c r="A11404" s="366" t="str">
        <f t="shared" si="178"/>
        <v>SINAPI 90768</v>
      </c>
      <c r="B11404" s="367" t="s">
        <v>8324</v>
      </c>
      <c r="C11404" s="367" t="s">
        <v>36485</v>
      </c>
      <c r="D11404" s="368" t="s">
        <v>36486</v>
      </c>
      <c r="E11404" s="367" t="s">
        <v>8344</v>
      </c>
      <c r="F11404" s="367" t="s">
        <v>36487</v>
      </c>
      <c r="G11404" s="367" t="s">
        <v>24262</v>
      </c>
    </row>
    <row r="11405" spans="1:7">
      <c r="A11405" s="366" t="str">
        <f t="shared" si="178"/>
        <v>SINAPI 90769</v>
      </c>
      <c r="B11405" s="367" t="s">
        <v>8324</v>
      </c>
      <c r="C11405" s="367" t="s">
        <v>36488</v>
      </c>
      <c r="D11405" s="368" t="s">
        <v>36489</v>
      </c>
      <c r="E11405" s="367" t="s">
        <v>8344</v>
      </c>
      <c r="F11405" s="367" t="s">
        <v>36490</v>
      </c>
      <c r="G11405" s="367" t="s">
        <v>36491</v>
      </c>
    </row>
    <row r="11406" spans="1:7">
      <c r="A11406" s="366" t="str">
        <f t="shared" si="178"/>
        <v>SINAPI 90770</v>
      </c>
      <c r="B11406" s="367" t="s">
        <v>8324</v>
      </c>
      <c r="C11406" s="367" t="s">
        <v>36492</v>
      </c>
      <c r="D11406" s="368" t="s">
        <v>36493</v>
      </c>
      <c r="E11406" s="367" t="s">
        <v>8344</v>
      </c>
      <c r="F11406" s="367" t="s">
        <v>36494</v>
      </c>
      <c r="G11406" s="367" t="s">
        <v>36495</v>
      </c>
    </row>
    <row r="11407" spans="1:7">
      <c r="A11407" s="366" t="str">
        <f t="shared" si="178"/>
        <v>SINAPI 90771</v>
      </c>
      <c r="B11407" s="367" t="s">
        <v>8324</v>
      </c>
      <c r="C11407" s="367" t="s">
        <v>36496</v>
      </c>
      <c r="D11407" s="368" t="s">
        <v>36497</v>
      </c>
      <c r="E11407" s="367" t="s">
        <v>8344</v>
      </c>
      <c r="F11407" s="367" t="s">
        <v>34962</v>
      </c>
      <c r="G11407" s="367" t="s">
        <v>29517</v>
      </c>
    </row>
    <row r="11408" spans="1:7">
      <c r="A11408" s="366" t="str">
        <f t="shared" si="178"/>
        <v>SINAPI 90772</v>
      </c>
      <c r="B11408" s="367" t="s">
        <v>8324</v>
      </c>
      <c r="C11408" s="367" t="s">
        <v>36498</v>
      </c>
      <c r="D11408" s="368" t="s">
        <v>36499</v>
      </c>
      <c r="E11408" s="367" t="s">
        <v>8344</v>
      </c>
      <c r="F11408" s="367" t="s">
        <v>13867</v>
      </c>
      <c r="G11408" s="367" t="s">
        <v>30706</v>
      </c>
    </row>
    <row r="11409" spans="1:7">
      <c r="A11409" s="366" t="str">
        <f t="shared" si="178"/>
        <v>SINAPI 90773</v>
      </c>
      <c r="B11409" s="367" t="s">
        <v>8324</v>
      </c>
      <c r="C11409" s="367" t="s">
        <v>36500</v>
      </c>
      <c r="D11409" s="368" t="s">
        <v>36501</v>
      </c>
      <c r="E11409" s="367" t="s">
        <v>8344</v>
      </c>
      <c r="F11409" s="367" t="s">
        <v>36502</v>
      </c>
      <c r="G11409" s="367" t="s">
        <v>36503</v>
      </c>
    </row>
    <row r="11410" spans="1:7">
      <c r="A11410" s="366" t="str">
        <f t="shared" si="178"/>
        <v>SINAPI 90775</v>
      </c>
      <c r="B11410" s="367" t="s">
        <v>8324</v>
      </c>
      <c r="C11410" s="367" t="s">
        <v>36504</v>
      </c>
      <c r="D11410" s="368" t="s">
        <v>36505</v>
      </c>
      <c r="E11410" s="367" t="s">
        <v>8344</v>
      </c>
      <c r="F11410" s="367" t="s">
        <v>26392</v>
      </c>
      <c r="G11410" s="367" t="s">
        <v>36506</v>
      </c>
    </row>
    <row r="11411" spans="1:7">
      <c r="A11411" s="366" t="str">
        <f t="shared" si="178"/>
        <v>SINAPI 90776</v>
      </c>
      <c r="B11411" s="367" t="s">
        <v>8324</v>
      </c>
      <c r="C11411" s="367" t="s">
        <v>36507</v>
      </c>
      <c r="D11411" s="368" t="s">
        <v>36508</v>
      </c>
      <c r="E11411" s="367" t="s">
        <v>8344</v>
      </c>
      <c r="F11411" s="367" t="s">
        <v>34648</v>
      </c>
      <c r="G11411" s="367" t="s">
        <v>29211</v>
      </c>
    </row>
    <row r="11412" spans="1:7">
      <c r="A11412" s="366" t="str">
        <f t="shared" si="178"/>
        <v>SINAPI 90777</v>
      </c>
      <c r="B11412" s="367" t="s">
        <v>8324</v>
      </c>
      <c r="C11412" s="367" t="s">
        <v>36509</v>
      </c>
      <c r="D11412" s="368" t="s">
        <v>36510</v>
      </c>
      <c r="E11412" s="367" t="s">
        <v>8344</v>
      </c>
      <c r="F11412" s="367" t="s">
        <v>36511</v>
      </c>
      <c r="G11412" s="367" t="s">
        <v>36512</v>
      </c>
    </row>
    <row r="11413" spans="1:7">
      <c r="A11413" s="366" t="str">
        <f t="shared" si="178"/>
        <v>SINAPI 90778</v>
      </c>
      <c r="B11413" s="367" t="s">
        <v>8324</v>
      </c>
      <c r="C11413" s="367" t="s">
        <v>36513</v>
      </c>
      <c r="D11413" s="368" t="s">
        <v>36514</v>
      </c>
      <c r="E11413" s="367" t="s">
        <v>8344</v>
      </c>
      <c r="F11413" s="367" t="s">
        <v>15659</v>
      </c>
      <c r="G11413" s="367" t="s">
        <v>36515</v>
      </c>
    </row>
    <row r="11414" spans="1:7">
      <c r="A11414" s="366" t="str">
        <f t="shared" si="178"/>
        <v>SINAPI 90779</v>
      </c>
      <c r="B11414" s="367" t="s">
        <v>8324</v>
      </c>
      <c r="C11414" s="367" t="s">
        <v>36516</v>
      </c>
      <c r="D11414" s="368" t="s">
        <v>36517</v>
      </c>
      <c r="E11414" s="367" t="s">
        <v>8344</v>
      </c>
      <c r="F11414" s="367" t="s">
        <v>36518</v>
      </c>
      <c r="G11414" s="367" t="s">
        <v>11501</v>
      </c>
    </row>
    <row r="11415" spans="1:7">
      <c r="A11415" s="366" t="str">
        <f t="shared" si="178"/>
        <v>SINAPI 90780</v>
      </c>
      <c r="B11415" s="367" t="s">
        <v>8324</v>
      </c>
      <c r="C11415" s="367" t="s">
        <v>36519</v>
      </c>
      <c r="D11415" s="368" t="s">
        <v>36520</v>
      </c>
      <c r="E11415" s="367" t="s">
        <v>8344</v>
      </c>
      <c r="F11415" s="367" t="s">
        <v>9655</v>
      </c>
      <c r="G11415" s="367" t="s">
        <v>12714</v>
      </c>
    </row>
    <row r="11416" spans="1:7">
      <c r="A11416" s="366" t="str">
        <f t="shared" si="178"/>
        <v>SINAPI 90781</v>
      </c>
      <c r="B11416" s="367" t="s">
        <v>8324</v>
      </c>
      <c r="C11416" s="367" t="s">
        <v>36521</v>
      </c>
      <c r="D11416" s="368" t="s">
        <v>36522</v>
      </c>
      <c r="E11416" s="367" t="s">
        <v>8344</v>
      </c>
      <c r="F11416" s="367" t="s">
        <v>34057</v>
      </c>
      <c r="G11416" s="367" t="s">
        <v>16806</v>
      </c>
    </row>
    <row r="11417" spans="1:7">
      <c r="A11417" s="366" t="str">
        <f t="shared" si="178"/>
        <v>SINAPI 91677</v>
      </c>
      <c r="B11417" s="367" t="s">
        <v>8324</v>
      </c>
      <c r="C11417" s="367" t="s">
        <v>36523</v>
      </c>
      <c r="D11417" s="368" t="s">
        <v>36524</v>
      </c>
      <c r="E11417" s="367" t="s">
        <v>8344</v>
      </c>
      <c r="F11417" s="367" t="s">
        <v>36525</v>
      </c>
      <c r="G11417" s="367" t="s">
        <v>36526</v>
      </c>
    </row>
    <row r="11418" spans="1:7">
      <c r="A11418" s="366" t="str">
        <f t="shared" si="178"/>
        <v>SINAPI 91678</v>
      </c>
      <c r="B11418" s="367" t="s">
        <v>8324</v>
      </c>
      <c r="C11418" s="367" t="s">
        <v>36527</v>
      </c>
      <c r="D11418" s="368" t="s">
        <v>36528</v>
      </c>
      <c r="E11418" s="367" t="s">
        <v>8344</v>
      </c>
      <c r="F11418" s="367" t="s">
        <v>28838</v>
      </c>
      <c r="G11418" s="367" t="s">
        <v>36529</v>
      </c>
    </row>
    <row r="11419" spans="1:7">
      <c r="A11419" s="366" t="str">
        <f t="shared" si="178"/>
        <v>SINAPI 93558</v>
      </c>
      <c r="B11419" s="367" t="s">
        <v>8324</v>
      </c>
      <c r="C11419" s="367" t="s">
        <v>36530</v>
      </c>
      <c r="D11419" s="368" t="s">
        <v>36531</v>
      </c>
      <c r="E11419" s="367" t="s">
        <v>8348</v>
      </c>
      <c r="F11419" s="367" t="s">
        <v>36532</v>
      </c>
      <c r="G11419" s="367" t="s">
        <v>36533</v>
      </c>
    </row>
    <row r="11420" spans="1:7">
      <c r="A11420" s="366" t="str">
        <f t="shared" si="178"/>
        <v>SINAPI 93559</v>
      </c>
      <c r="B11420" s="367" t="s">
        <v>8324</v>
      </c>
      <c r="C11420" s="367" t="s">
        <v>36534</v>
      </c>
      <c r="D11420" s="368" t="s">
        <v>36478</v>
      </c>
      <c r="E11420" s="367" t="s">
        <v>8348</v>
      </c>
      <c r="F11420" s="367" t="s">
        <v>36535</v>
      </c>
      <c r="G11420" s="367" t="s">
        <v>36536</v>
      </c>
    </row>
    <row r="11421" spans="1:7">
      <c r="A11421" s="366" t="str">
        <f t="shared" si="178"/>
        <v>SINAPI 93560</v>
      </c>
      <c r="B11421" s="367" t="s">
        <v>8324</v>
      </c>
      <c r="C11421" s="367" t="s">
        <v>36537</v>
      </c>
      <c r="D11421" s="368" t="s">
        <v>36501</v>
      </c>
      <c r="E11421" s="367" t="s">
        <v>8348</v>
      </c>
      <c r="F11421" s="367" t="s">
        <v>36538</v>
      </c>
      <c r="G11421" s="367" t="s">
        <v>36539</v>
      </c>
    </row>
    <row r="11422" spans="1:7">
      <c r="A11422" s="366" t="str">
        <f t="shared" si="178"/>
        <v>SINAPI 93561</v>
      </c>
      <c r="B11422" s="367" t="s">
        <v>8324</v>
      </c>
      <c r="C11422" s="367" t="s">
        <v>36540</v>
      </c>
      <c r="D11422" s="368" t="s">
        <v>36505</v>
      </c>
      <c r="E11422" s="367" t="s">
        <v>8348</v>
      </c>
      <c r="F11422" s="367" t="s">
        <v>36541</v>
      </c>
      <c r="G11422" s="367" t="s">
        <v>36542</v>
      </c>
    </row>
    <row r="11423" spans="1:7">
      <c r="A11423" s="366" t="str">
        <f t="shared" si="178"/>
        <v>SINAPI 93562</v>
      </c>
      <c r="B11423" s="367" t="s">
        <v>8324</v>
      </c>
      <c r="C11423" s="367" t="s">
        <v>36543</v>
      </c>
      <c r="D11423" s="368" t="s">
        <v>36497</v>
      </c>
      <c r="E11423" s="367" t="s">
        <v>8348</v>
      </c>
      <c r="F11423" s="367" t="s">
        <v>36544</v>
      </c>
      <c r="G11423" s="367" t="s">
        <v>36545</v>
      </c>
    </row>
    <row r="11424" spans="1:7">
      <c r="A11424" s="366" t="str">
        <f t="shared" si="178"/>
        <v>SINAPI 93563</v>
      </c>
      <c r="B11424" s="367" t="s">
        <v>8324</v>
      </c>
      <c r="C11424" s="367" t="s">
        <v>36546</v>
      </c>
      <c r="D11424" s="368" t="s">
        <v>36480</v>
      </c>
      <c r="E11424" s="367" t="s">
        <v>8348</v>
      </c>
      <c r="F11424" s="367" t="s">
        <v>36547</v>
      </c>
      <c r="G11424" s="367" t="s">
        <v>36548</v>
      </c>
    </row>
    <row r="11425" spans="1:7">
      <c r="A11425" s="366" t="str">
        <f t="shared" si="178"/>
        <v>SINAPI 93564</v>
      </c>
      <c r="B11425" s="367" t="s">
        <v>8324</v>
      </c>
      <c r="C11425" s="367" t="s">
        <v>36549</v>
      </c>
      <c r="D11425" s="368" t="s">
        <v>36483</v>
      </c>
      <c r="E11425" s="367" t="s">
        <v>8348</v>
      </c>
      <c r="F11425" s="367" t="s">
        <v>36550</v>
      </c>
      <c r="G11425" s="367" t="s">
        <v>36551</v>
      </c>
    </row>
    <row r="11426" spans="1:7">
      <c r="A11426" s="366" t="str">
        <f t="shared" si="178"/>
        <v>SINAPI 93565</v>
      </c>
      <c r="B11426" s="367" t="s">
        <v>8324</v>
      </c>
      <c r="C11426" s="367" t="s">
        <v>36552</v>
      </c>
      <c r="D11426" s="368" t="s">
        <v>36510</v>
      </c>
      <c r="E11426" s="367" t="s">
        <v>8348</v>
      </c>
      <c r="F11426" s="367" t="s">
        <v>36553</v>
      </c>
      <c r="G11426" s="367" t="s">
        <v>36554</v>
      </c>
    </row>
    <row r="11427" spans="1:7">
      <c r="A11427" s="366" t="str">
        <f t="shared" si="178"/>
        <v>SINAPI 93566</v>
      </c>
      <c r="B11427" s="367" t="s">
        <v>8324</v>
      </c>
      <c r="C11427" s="367" t="s">
        <v>36555</v>
      </c>
      <c r="D11427" s="368" t="s">
        <v>36499</v>
      </c>
      <c r="E11427" s="367" t="s">
        <v>8348</v>
      </c>
      <c r="F11427" s="367" t="s">
        <v>36556</v>
      </c>
      <c r="G11427" s="367" t="s">
        <v>36557</v>
      </c>
    </row>
    <row r="11428" spans="1:7">
      <c r="A11428" s="366" t="str">
        <f t="shared" si="178"/>
        <v>SINAPI 93567</v>
      </c>
      <c r="B11428" s="367" t="s">
        <v>8324</v>
      </c>
      <c r="C11428" s="367" t="s">
        <v>36558</v>
      </c>
      <c r="D11428" s="368" t="s">
        <v>36514</v>
      </c>
      <c r="E11428" s="367" t="s">
        <v>8348</v>
      </c>
      <c r="F11428" s="367" t="s">
        <v>36559</v>
      </c>
      <c r="G11428" s="367" t="s">
        <v>36560</v>
      </c>
    </row>
    <row r="11429" spans="1:7">
      <c r="A11429" s="366" t="str">
        <f t="shared" si="178"/>
        <v>SINAPI 93568</v>
      </c>
      <c r="B11429" s="367" t="s">
        <v>8324</v>
      </c>
      <c r="C11429" s="367" t="s">
        <v>36561</v>
      </c>
      <c r="D11429" s="368" t="s">
        <v>36517</v>
      </c>
      <c r="E11429" s="367" t="s">
        <v>8348</v>
      </c>
      <c r="F11429" s="367" t="s">
        <v>36562</v>
      </c>
      <c r="G11429" s="367" t="s">
        <v>36563</v>
      </c>
    </row>
    <row r="11430" spans="1:7">
      <c r="A11430" s="366" t="str">
        <f t="shared" si="178"/>
        <v>SINAPI 93569</v>
      </c>
      <c r="B11430" s="367" t="s">
        <v>8324</v>
      </c>
      <c r="C11430" s="367" t="s">
        <v>36564</v>
      </c>
      <c r="D11430" s="368" t="s">
        <v>36565</v>
      </c>
      <c r="E11430" s="367" t="s">
        <v>8348</v>
      </c>
      <c r="F11430" s="367" t="s">
        <v>36566</v>
      </c>
      <c r="G11430" s="367" t="s">
        <v>36567</v>
      </c>
    </row>
    <row r="11431" spans="1:7">
      <c r="A11431" s="366" t="str">
        <f t="shared" si="178"/>
        <v>SINAPI 93570</v>
      </c>
      <c r="B11431" s="367" t="s">
        <v>8324</v>
      </c>
      <c r="C11431" s="367" t="s">
        <v>36568</v>
      </c>
      <c r="D11431" s="368" t="s">
        <v>36569</v>
      </c>
      <c r="E11431" s="367" t="s">
        <v>8348</v>
      </c>
      <c r="F11431" s="367" t="s">
        <v>36570</v>
      </c>
      <c r="G11431" s="367" t="s">
        <v>36571</v>
      </c>
    </row>
    <row r="11432" spans="1:7">
      <c r="A11432" s="366" t="str">
        <f t="shared" si="178"/>
        <v>SINAPI 93571</v>
      </c>
      <c r="B11432" s="367" t="s">
        <v>8324</v>
      </c>
      <c r="C11432" s="367" t="s">
        <v>36572</v>
      </c>
      <c r="D11432" s="368" t="s">
        <v>36573</v>
      </c>
      <c r="E11432" s="367" t="s">
        <v>8348</v>
      </c>
      <c r="F11432" s="367" t="s">
        <v>36574</v>
      </c>
      <c r="G11432" s="367" t="s">
        <v>36575</v>
      </c>
    </row>
    <row r="11433" spans="1:7">
      <c r="A11433" s="366" t="str">
        <f t="shared" si="178"/>
        <v>SINAPI 93572</v>
      </c>
      <c r="B11433" s="367" t="s">
        <v>8324</v>
      </c>
      <c r="C11433" s="367" t="s">
        <v>36576</v>
      </c>
      <c r="D11433" s="368" t="s">
        <v>36577</v>
      </c>
      <c r="E11433" s="367" t="s">
        <v>8348</v>
      </c>
      <c r="F11433" s="367" t="s">
        <v>36578</v>
      </c>
      <c r="G11433" s="367" t="s">
        <v>36579</v>
      </c>
    </row>
    <row r="11434" spans="1:7">
      <c r="A11434" s="366" t="str">
        <f t="shared" si="178"/>
        <v>SINAPI 94295</v>
      </c>
      <c r="B11434" s="367" t="s">
        <v>8324</v>
      </c>
      <c r="C11434" s="367" t="s">
        <v>36580</v>
      </c>
      <c r="D11434" s="368" t="s">
        <v>36520</v>
      </c>
      <c r="E11434" s="367" t="s">
        <v>8348</v>
      </c>
      <c r="F11434" s="367" t="s">
        <v>36581</v>
      </c>
      <c r="G11434" s="367" t="s">
        <v>36582</v>
      </c>
    </row>
    <row r="11435" spans="1:7">
      <c r="A11435" s="366" t="str">
        <f t="shared" si="178"/>
        <v>SINAPI 94296</v>
      </c>
      <c r="B11435" s="367" t="s">
        <v>8324</v>
      </c>
      <c r="C11435" s="367" t="s">
        <v>36583</v>
      </c>
      <c r="D11435" s="368" t="s">
        <v>36522</v>
      </c>
      <c r="E11435" s="367" t="s">
        <v>8348</v>
      </c>
      <c r="F11435" s="367" t="s">
        <v>36584</v>
      </c>
      <c r="G11435" s="367" t="s">
        <v>36585</v>
      </c>
    </row>
    <row r="11436" spans="1:7">
      <c r="A11436" s="366" t="str">
        <f t="shared" si="178"/>
        <v>SINAPI 95308</v>
      </c>
      <c r="B11436" s="367" t="s">
        <v>8324</v>
      </c>
      <c r="C11436" s="367" t="s">
        <v>36586</v>
      </c>
      <c r="D11436" s="368" t="s">
        <v>36587</v>
      </c>
      <c r="E11436" s="367" t="s">
        <v>8344</v>
      </c>
      <c r="F11436" s="367" t="s">
        <v>8419</v>
      </c>
      <c r="G11436" s="367" t="s">
        <v>11325</v>
      </c>
    </row>
    <row r="11437" spans="1:7">
      <c r="A11437" s="366" t="str">
        <f t="shared" si="178"/>
        <v>SINAPI 95309</v>
      </c>
      <c r="B11437" s="367" t="s">
        <v>8324</v>
      </c>
      <c r="C11437" s="367" t="s">
        <v>36588</v>
      </c>
      <c r="D11437" s="368" t="s">
        <v>36589</v>
      </c>
      <c r="E11437" s="367" t="s">
        <v>8344</v>
      </c>
      <c r="F11437" s="367" t="s">
        <v>14779</v>
      </c>
      <c r="G11437" s="367" t="s">
        <v>9763</v>
      </c>
    </row>
    <row r="11438" spans="1:7">
      <c r="A11438" s="366" t="str">
        <f t="shared" si="178"/>
        <v>SINAPI 95310</v>
      </c>
      <c r="B11438" s="367" t="s">
        <v>8324</v>
      </c>
      <c r="C11438" s="367" t="s">
        <v>36590</v>
      </c>
      <c r="D11438" s="368" t="s">
        <v>36591</v>
      </c>
      <c r="E11438" s="367" t="s">
        <v>8344</v>
      </c>
      <c r="F11438" s="367" t="s">
        <v>11325</v>
      </c>
      <c r="G11438" s="367" t="s">
        <v>8584</v>
      </c>
    </row>
    <row r="11439" spans="1:7">
      <c r="A11439" s="366" t="str">
        <f t="shared" si="178"/>
        <v>SINAPI 95311</v>
      </c>
      <c r="B11439" s="367" t="s">
        <v>8324</v>
      </c>
      <c r="C11439" s="367" t="s">
        <v>36592</v>
      </c>
      <c r="D11439" s="368" t="s">
        <v>36593</v>
      </c>
      <c r="E11439" s="367" t="s">
        <v>8344</v>
      </c>
      <c r="F11439" s="367" t="s">
        <v>20858</v>
      </c>
      <c r="G11439" s="367" t="s">
        <v>11325</v>
      </c>
    </row>
    <row r="11440" spans="1:7">
      <c r="A11440" s="366" t="str">
        <f t="shared" si="178"/>
        <v>SINAPI 95312</v>
      </c>
      <c r="B11440" s="367" t="s">
        <v>8324</v>
      </c>
      <c r="C11440" s="367" t="s">
        <v>36594</v>
      </c>
      <c r="D11440" s="368" t="s">
        <v>36595</v>
      </c>
      <c r="E11440" s="367" t="s">
        <v>8344</v>
      </c>
      <c r="F11440" s="367" t="s">
        <v>14766</v>
      </c>
      <c r="G11440" s="367" t="s">
        <v>8586</v>
      </c>
    </row>
    <row r="11441" spans="1:7">
      <c r="A11441" s="366" t="str">
        <f t="shared" si="178"/>
        <v>SINAPI 95313</v>
      </c>
      <c r="B11441" s="367" t="s">
        <v>8324</v>
      </c>
      <c r="C11441" s="367" t="s">
        <v>36596</v>
      </c>
      <c r="D11441" s="368" t="s">
        <v>36597</v>
      </c>
      <c r="E11441" s="367" t="s">
        <v>8344</v>
      </c>
      <c r="F11441" s="367" t="s">
        <v>14766</v>
      </c>
      <c r="G11441" s="367" t="s">
        <v>8586</v>
      </c>
    </row>
    <row r="11442" spans="1:7">
      <c r="A11442" s="366" t="str">
        <f t="shared" si="178"/>
        <v>SINAPI 95314</v>
      </c>
      <c r="B11442" s="367" t="s">
        <v>8324</v>
      </c>
      <c r="C11442" s="367" t="s">
        <v>36598</v>
      </c>
      <c r="D11442" s="368" t="s">
        <v>36599</v>
      </c>
      <c r="E11442" s="367" t="s">
        <v>8344</v>
      </c>
      <c r="F11442" s="367" t="s">
        <v>14779</v>
      </c>
      <c r="G11442" s="367" t="s">
        <v>9763</v>
      </c>
    </row>
    <row r="11443" spans="1:7">
      <c r="A11443" s="366" t="str">
        <f t="shared" si="178"/>
        <v>SINAPI 95315</v>
      </c>
      <c r="B11443" s="367" t="s">
        <v>8324</v>
      </c>
      <c r="C11443" s="367" t="s">
        <v>36600</v>
      </c>
      <c r="D11443" s="368" t="s">
        <v>36601</v>
      </c>
      <c r="E11443" s="367" t="s">
        <v>8344</v>
      </c>
      <c r="F11443" s="367" t="s">
        <v>14784</v>
      </c>
      <c r="G11443" s="367" t="s">
        <v>20020</v>
      </c>
    </row>
    <row r="11444" spans="1:7">
      <c r="A11444" s="366" t="str">
        <f t="shared" si="178"/>
        <v>SINAPI 95316</v>
      </c>
      <c r="B11444" s="367" t="s">
        <v>8324</v>
      </c>
      <c r="C11444" s="367" t="s">
        <v>36602</v>
      </c>
      <c r="D11444" s="368" t="s">
        <v>36603</v>
      </c>
      <c r="E11444" s="367" t="s">
        <v>8344</v>
      </c>
      <c r="F11444" s="367" t="s">
        <v>9559</v>
      </c>
      <c r="G11444" s="367" t="s">
        <v>8804</v>
      </c>
    </row>
    <row r="11445" spans="1:7" ht="22.5">
      <c r="A11445" s="366" t="str">
        <f t="shared" si="178"/>
        <v>SINAPI 95317</v>
      </c>
      <c r="B11445" s="367" t="s">
        <v>8324</v>
      </c>
      <c r="C11445" s="367" t="s">
        <v>36604</v>
      </c>
      <c r="D11445" s="368" t="s">
        <v>36605</v>
      </c>
      <c r="E11445" s="367" t="s">
        <v>8344</v>
      </c>
      <c r="F11445" s="367" t="s">
        <v>8586</v>
      </c>
      <c r="G11445" s="367" t="s">
        <v>14784</v>
      </c>
    </row>
    <row r="11446" spans="1:7">
      <c r="A11446" s="366" t="str">
        <f t="shared" si="178"/>
        <v>SINAPI 95318</v>
      </c>
      <c r="B11446" s="367" t="s">
        <v>8324</v>
      </c>
      <c r="C11446" s="367" t="s">
        <v>36606</v>
      </c>
      <c r="D11446" s="368" t="s">
        <v>36607</v>
      </c>
      <c r="E11446" s="367" t="s">
        <v>8344</v>
      </c>
      <c r="F11446" s="367" t="s">
        <v>14779</v>
      </c>
      <c r="G11446" s="367" t="s">
        <v>9763</v>
      </c>
    </row>
    <row r="11447" spans="1:7">
      <c r="A11447" s="366" t="str">
        <f t="shared" si="178"/>
        <v>SINAPI 95319</v>
      </c>
      <c r="B11447" s="367" t="s">
        <v>8324</v>
      </c>
      <c r="C11447" s="367" t="s">
        <v>36608</v>
      </c>
      <c r="D11447" s="368" t="s">
        <v>36609</v>
      </c>
      <c r="E11447" s="367" t="s">
        <v>8344</v>
      </c>
      <c r="F11447" s="367" t="s">
        <v>14779</v>
      </c>
      <c r="G11447" s="367" t="s">
        <v>9763</v>
      </c>
    </row>
    <row r="11448" spans="1:7">
      <c r="A11448" s="366" t="str">
        <f t="shared" si="178"/>
        <v>SINAPI 95320</v>
      </c>
      <c r="B11448" s="367" t="s">
        <v>8324</v>
      </c>
      <c r="C11448" s="367" t="s">
        <v>36610</v>
      </c>
      <c r="D11448" s="368" t="s">
        <v>36611</v>
      </c>
      <c r="E11448" s="367" t="s">
        <v>8344</v>
      </c>
      <c r="F11448" s="367" t="s">
        <v>20858</v>
      </c>
      <c r="G11448" s="367" t="s">
        <v>8584</v>
      </c>
    </row>
    <row r="11449" spans="1:7">
      <c r="A11449" s="366" t="str">
        <f t="shared" si="178"/>
        <v>SINAPI 95321</v>
      </c>
      <c r="B11449" s="367" t="s">
        <v>8324</v>
      </c>
      <c r="C11449" s="367" t="s">
        <v>36612</v>
      </c>
      <c r="D11449" s="368" t="s">
        <v>36613</v>
      </c>
      <c r="E11449" s="367" t="s">
        <v>8344</v>
      </c>
      <c r="F11449" s="367" t="s">
        <v>11325</v>
      </c>
      <c r="G11449" s="367" t="s">
        <v>14779</v>
      </c>
    </row>
    <row r="11450" spans="1:7">
      <c r="A11450" s="366" t="str">
        <f t="shared" si="178"/>
        <v>SINAPI 95322</v>
      </c>
      <c r="B11450" s="367" t="s">
        <v>8324</v>
      </c>
      <c r="C11450" s="367" t="s">
        <v>36614</v>
      </c>
      <c r="D11450" s="368" t="s">
        <v>36615</v>
      </c>
      <c r="E11450" s="367" t="s">
        <v>8344</v>
      </c>
      <c r="F11450" s="367" t="s">
        <v>8419</v>
      </c>
      <c r="G11450" s="367" t="s">
        <v>20858</v>
      </c>
    </row>
    <row r="11451" spans="1:7">
      <c r="A11451" s="366" t="str">
        <f t="shared" si="178"/>
        <v>SINAPI 95323</v>
      </c>
      <c r="B11451" s="367" t="s">
        <v>8324</v>
      </c>
      <c r="C11451" s="367" t="s">
        <v>36616</v>
      </c>
      <c r="D11451" s="368" t="s">
        <v>36617</v>
      </c>
      <c r="E11451" s="367" t="s">
        <v>8344</v>
      </c>
      <c r="F11451" s="367" t="s">
        <v>9773</v>
      </c>
      <c r="G11451" s="367" t="s">
        <v>14760</v>
      </c>
    </row>
    <row r="11452" spans="1:7">
      <c r="A11452" s="366" t="str">
        <f t="shared" si="178"/>
        <v>SINAPI 95324</v>
      </c>
      <c r="B11452" s="367" t="s">
        <v>8324</v>
      </c>
      <c r="C11452" s="367" t="s">
        <v>36618</v>
      </c>
      <c r="D11452" s="368" t="s">
        <v>36619</v>
      </c>
      <c r="E11452" s="367" t="s">
        <v>8344</v>
      </c>
      <c r="F11452" s="367" t="s">
        <v>9773</v>
      </c>
      <c r="G11452" s="367" t="s">
        <v>19830</v>
      </c>
    </row>
    <row r="11453" spans="1:7">
      <c r="A11453" s="366" t="str">
        <f t="shared" si="178"/>
        <v>SINAPI 95325</v>
      </c>
      <c r="B11453" s="367" t="s">
        <v>8324</v>
      </c>
      <c r="C11453" s="367" t="s">
        <v>36620</v>
      </c>
      <c r="D11453" s="368" t="s">
        <v>36621</v>
      </c>
      <c r="E11453" s="367" t="s">
        <v>8344</v>
      </c>
      <c r="F11453" s="367" t="s">
        <v>19830</v>
      </c>
      <c r="G11453" s="367" t="s">
        <v>8644</v>
      </c>
    </row>
    <row r="11454" spans="1:7">
      <c r="A11454" s="366" t="str">
        <f t="shared" si="178"/>
        <v>SINAPI 95326</v>
      </c>
      <c r="B11454" s="367" t="s">
        <v>8324</v>
      </c>
      <c r="C11454" s="367" t="s">
        <v>36622</v>
      </c>
      <c r="D11454" s="368" t="s">
        <v>36623</v>
      </c>
      <c r="E11454" s="367" t="s">
        <v>8344</v>
      </c>
      <c r="F11454" s="367" t="s">
        <v>8403</v>
      </c>
      <c r="G11454" s="367" t="s">
        <v>8403</v>
      </c>
    </row>
    <row r="11455" spans="1:7">
      <c r="A11455" s="366" t="str">
        <f t="shared" si="178"/>
        <v>SINAPI 95327</v>
      </c>
      <c r="B11455" s="367" t="s">
        <v>8324</v>
      </c>
      <c r="C11455" s="367" t="s">
        <v>36624</v>
      </c>
      <c r="D11455" s="368" t="s">
        <v>36625</v>
      </c>
      <c r="E11455" s="367" t="s">
        <v>8344</v>
      </c>
      <c r="F11455" s="367" t="s">
        <v>20020</v>
      </c>
      <c r="G11455" s="367" t="s">
        <v>19398</v>
      </c>
    </row>
    <row r="11456" spans="1:7">
      <c r="A11456" s="366" t="str">
        <f t="shared" si="178"/>
        <v>SINAPI 95328</v>
      </c>
      <c r="B11456" s="367" t="s">
        <v>8324</v>
      </c>
      <c r="C11456" s="367" t="s">
        <v>36626</v>
      </c>
      <c r="D11456" s="368" t="s">
        <v>36627</v>
      </c>
      <c r="E11456" s="367" t="s">
        <v>8344</v>
      </c>
      <c r="F11456" s="367" t="s">
        <v>14779</v>
      </c>
      <c r="G11456" s="367" t="s">
        <v>9763</v>
      </c>
    </row>
    <row r="11457" spans="1:7">
      <c r="A11457" s="366" t="str">
        <f t="shared" si="178"/>
        <v>SINAPI 95329</v>
      </c>
      <c r="B11457" s="367" t="s">
        <v>8324</v>
      </c>
      <c r="C11457" s="367" t="s">
        <v>36628</v>
      </c>
      <c r="D11457" s="368" t="s">
        <v>36629</v>
      </c>
      <c r="E11457" s="367" t="s">
        <v>8344</v>
      </c>
      <c r="F11457" s="367" t="s">
        <v>8586</v>
      </c>
      <c r="G11457" s="367" t="s">
        <v>14760</v>
      </c>
    </row>
    <row r="11458" spans="1:7">
      <c r="A11458" s="366" t="str">
        <f t="shared" si="178"/>
        <v>SINAPI 95330</v>
      </c>
      <c r="B11458" s="367" t="s">
        <v>8324</v>
      </c>
      <c r="C11458" s="367" t="s">
        <v>36630</v>
      </c>
      <c r="D11458" s="368" t="s">
        <v>36631</v>
      </c>
      <c r="E11458" s="367" t="s">
        <v>8344</v>
      </c>
      <c r="F11458" s="367" t="s">
        <v>14779</v>
      </c>
      <c r="G11458" s="367" t="s">
        <v>9763</v>
      </c>
    </row>
    <row r="11459" spans="1:7" ht="22.5">
      <c r="A11459" s="366" t="str">
        <f t="shared" si="178"/>
        <v>SINAPI 95331</v>
      </c>
      <c r="B11459" s="367" t="s">
        <v>8324</v>
      </c>
      <c r="C11459" s="367" t="s">
        <v>36632</v>
      </c>
      <c r="D11459" s="368" t="s">
        <v>36633</v>
      </c>
      <c r="E11459" s="367" t="s">
        <v>8344</v>
      </c>
      <c r="F11459" s="367" t="s">
        <v>20858</v>
      </c>
      <c r="G11459" s="367" t="s">
        <v>11325</v>
      </c>
    </row>
    <row r="11460" spans="1:7">
      <c r="A11460" s="366" t="str">
        <f t="shared" si="178"/>
        <v>SINAPI 95332</v>
      </c>
      <c r="B11460" s="367" t="s">
        <v>8324</v>
      </c>
      <c r="C11460" s="367" t="s">
        <v>36634</v>
      </c>
      <c r="D11460" s="368" t="s">
        <v>36635</v>
      </c>
      <c r="E11460" s="367" t="s">
        <v>8344</v>
      </c>
      <c r="F11460" s="367" t="s">
        <v>19628</v>
      </c>
      <c r="G11460" s="367" t="s">
        <v>12987</v>
      </c>
    </row>
    <row r="11461" spans="1:7">
      <c r="A11461" s="366" t="str">
        <f t="shared" si="178"/>
        <v>SINAPI 95333</v>
      </c>
      <c r="B11461" s="367" t="s">
        <v>8324</v>
      </c>
      <c r="C11461" s="367" t="s">
        <v>36636</v>
      </c>
      <c r="D11461" s="368" t="s">
        <v>36637</v>
      </c>
      <c r="E11461" s="367" t="s">
        <v>8344</v>
      </c>
      <c r="F11461" s="367" t="s">
        <v>36638</v>
      </c>
      <c r="G11461" s="367" t="s">
        <v>8411</v>
      </c>
    </row>
    <row r="11462" spans="1:7">
      <c r="A11462" s="366" t="str">
        <f t="shared" si="178"/>
        <v>SINAPI 95334</v>
      </c>
      <c r="B11462" s="367" t="s">
        <v>8324</v>
      </c>
      <c r="C11462" s="367" t="s">
        <v>36639</v>
      </c>
      <c r="D11462" s="368" t="s">
        <v>36640</v>
      </c>
      <c r="E11462" s="367" t="s">
        <v>8344</v>
      </c>
      <c r="F11462" s="367" t="s">
        <v>8734</v>
      </c>
      <c r="G11462" s="367" t="s">
        <v>8351</v>
      </c>
    </row>
    <row r="11463" spans="1:7">
      <c r="A11463" s="366" t="str">
        <f t="shared" ref="A11463:A11526" si="179">CONCATENAR</f>
        <v>SINAPI 95335</v>
      </c>
      <c r="B11463" s="367" t="s">
        <v>8324</v>
      </c>
      <c r="C11463" s="367" t="s">
        <v>36641</v>
      </c>
      <c r="D11463" s="368" t="s">
        <v>36642</v>
      </c>
      <c r="E11463" s="367" t="s">
        <v>8344</v>
      </c>
      <c r="F11463" s="367" t="s">
        <v>15239</v>
      </c>
      <c r="G11463" s="367" t="s">
        <v>8415</v>
      </c>
    </row>
    <row r="11464" spans="1:7">
      <c r="A11464" s="366" t="str">
        <f t="shared" si="179"/>
        <v>SINAPI 95336</v>
      </c>
      <c r="B11464" s="367" t="s">
        <v>8324</v>
      </c>
      <c r="C11464" s="367" t="s">
        <v>36643</v>
      </c>
      <c r="D11464" s="368" t="s">
        <v>36644</v>
      </c>
      <c r="E11464" s="367" t="s">
        <v>8344</v>
      </c>
      <c r="F11464" s="367" t="s">
        <v>14766</v>
      </c>
      <c r="G11464" s="367" t="s">
        <v>8586</v>
      </c>
    </row>
    <row r="11465" spans="1:7">
      <c r="A11465" s="366" t="str">
        <f t="shared" si="179"/>
        <v>SINAPI 95337</v>
      </c>
      <c r="B11465" s="367" t="s">
        <v>8324</v>
      </c>
      <c r="C11465" s="367" t="s">
        <v>36645</v>
      </c>
      <c r="D11465" s="368" t="s">
        <v>36646</v>
      </c>
      <c r="E11465" s="367" t="s">
        <v>8344</v>
      </c>
      <c r="F11465" s="367" t="s">
        <v>14779</v>
      </c>
      <c r="G11465" s="367" t="s">
        <v>9763</v>
      </c>
    </row>
    <row r="11466" spans="1:7">
      <c r="A11466" s="366" t="str">
        <f t="shared" si="179"/>
        <v>SINAPI 95338</v>
      </c>
      <c r="B11466" s="367" t="s">
        <v>8324</v>
      </c>
      <c r="C11466" s="367" t="s">
        <v>36647</v>
      </c>
      <c r="D11466" s="368" t="s">
        <v>36648</v>
      </c>
      <c r="E11466" s="367" t="s">
        <v>8344</v>
      </c>
      <c r="F11466" s="367" t="s">
        <v>19398</v>
      </c>
      <c r="G11466" s="367" t="s">
        <v>15209</v>
      </c>
    </row>
    <row r="11467" spans="1:7">
      <c r="A11467" s="366" t="str">
        <f t="shared" si="179"/>
        <v>SINAPI 95339</v>
      </c>
      <c r="B11467" s="367" t="s">
        <v>8324</v>
      </c>
      <c r="C11467" s="367" t="s">
        <v>36649</v>
      </c>
      <c r="D11467" s="368" t="s">
        <v>36650</v>
      </c>
      <c r="E11467" s="367" t="s">
        <v>8344</v>
      </c>
      <c r="F11467" s="367" t="s">
        <v>20020</v>
      </c>
      <c r="G11467" s="367" t="s">
        <v>19398</v>
      </c>
    </row>
    <row r="11468" spans="1:7">
      <c r="A11468" s="366" t="str">
        <f t="shared" si="179"/>
        <v>SINAPI 95340</v>
      </c>
      <c r="B11468" s="367" t="s">
        <v>8324</v>
      </c>
      <c r="C11468" s="367" t="s">
        <v>36651</v>
      </c>
      <c r="D11468" s="368" t="s">
        <v>36652</v>
      </c>
      <c r="E11468" s="367" t="s">
        <v>8344</v>
      </c>
      <c r="F11468" s="367" t="s">
        <v>9773</v>
      </c>
      <c r="G11468" s="367" t="s">
        <v>14760</v>
      </c>
    </row>
    <row r="11469" spans="1:7">
      <c r="A11469" s="366" t="str">
        <f t="shared" si="179"/>
        <v>SINAPI 95341</v>
      </c>
      <c r="B11469" s="367" t="s">
        <v>8324</v>
      </c>
      <c r="C11469" s="367" t="s">
        <v>36653</v>
      </c>
      <c r="D11469" s="368" t="s">
        <v>36654</v>
      </c>
      <c r="E11469" s="367" t="s">
        <v>8344</v>
      </c>
      <c r="F11469" s="367" t="s">
        <v>9773</v>
      </c>
      <c r="G11469" s="367" t="s">
        <v>19830</v>
      </c>
    </row>
    <row r="11470" spans="1:7">
      <c r="A11470" s="366" t="str">
        <f t="shared" si="179"/>
        <v>SINAPI 95342</v>
      </c>
      <c r="B11470" s="367" t="s">
        <v>8324</v>
      </c>
      <c r="C11470" s="367" t="s">
        <v>36655</v>
      </c>
      <c r="D11470" s="368" t="s">
        <v>36656</v>
      </c>
      <c r="E11470" s="367" t="s">
        <v>8344</v>
      </c>
      <c r="F11470" s="367" t="s">
        <v>8586</v>
      </c>
      <c r="G11470" s="367" t="s">
        <v>14784</v>
      </c>
    </row>
    <row r="11471" spans="1:7">
      <c r="A11471" s="366" t="str">
        <f t="shared" si="179"/>
        <v>SINAPI 95343</v>
      </c>
      <c r="B11471" s="367" t="s">
        <v>8324</v>
      </c>
      <c r="C11471" s="367" t="s">
        <v>36657</v>
      </c>
      <c r="D11471" s="368" t="s">
        <v>36658</v>
      </c>
      <c r="E11471" s="367" t="s">
        <v>8344</v>
      </c>
      <c r="F11471" s="367" t="s">
        <v>20020</v>
      </c>
      <c r="G11471" s="367" t="s">
        <v>19398</v>
      </c>
    </row>
    <row r="11472" spans="1:7">
      <c r="A11472" s="366" t="str">
        <f t="shared" si="179"/>
        <v>SINAPI 95344</v>
      </c>
      <c r="B11472" s="367" t="s">
        <v>8324</v>
      </c>
      <c r="C11472" s="367" t="s">
        <v>36659</v>
      </c>
      <c r="D11472" s="368" t="s">
        <v>36660</v>
      </c>
      <c r="E11472" s="367" t="s">
        <v>8344</v>
      </c>
      <c r="F11472" s="367" t="s">
        <v>14779</v>
      </c>
      <c r="G11472" s="367" t="s">
        <v>9763</v>
      </c>
    </row>
    <row r="11473" spans="1:7">
      <c r="A11473" s="366" t="str">
        <f t="shared" si="179"/>
        <v>SINAPI 95345</v>
      </c>
      <c r="B11473" s="367" t="s">
        <v>8324</v>
      </c>
      <c r="C11473" s="367" t="s">
        <v>36661</v>
      </c>
      <c r="D11473" s="368" t="s">
        <v>36662</v>
      </c>
      <c r="E11473" s="367" t="s">
        <v>8344</v>
      </c>
      <c r="F11473" s="367" t="s">
        <v>9249</v>
      </c>
      <c r="G11473" s="367" t="s">
        <v>9234</v>
      </c>
    </row>
    <row r="11474" spans="1:7">
      <c r="A11474" s="366" t="str">
        <f t="shared" si="179"/>
        <v>SINAPI 95346</v>
      </c>
      <c r="B11474" s="367" t="s">
        <v>8324</v>
      </c>
      <c r="C11474" s="367" t="s">
        <v>36663</v>
      </c>
      <c r="D11474" s="368" t="s">
        <v>36664</v>
      </c>
      <c r="E11474" s="367" t="s">
        <v>8344</v>
      </c>
      <c r="F11474" s="367" t="s">
        <v>14827</v>
      </c>
      <c r="G11474" s="367" t="s">
        <v>8449</v>
      </c>
    </row>
    <row r="11475" spans="1:7">
      <c r="A11475" s="366" t="str">
        <f t="shared" si="179"/>
        <v>SINAPI 95347</v>
      </c>
      <c r="B11475" s="367" t="s">
        <v>8324</v>
      </c>
      <c r="C11475" s="367" t="s">
        <v>36665</v>
      </c>
      <c r="D11475" s="368" t="s">
        <v>36666</v>
      </c>
      <c r="E11475" s="367" t="s">
        <v>8344</v>
      </c>
      <c r="F11475" s="367" t="s">
        <v>14827</v>
      </c>
      <c r="G11475" s="367" t="s">
        <v>8449</v>
      </c>
    </row>
    <row r="11476" spans="1:7">
      <c r="A11476" s="366" t="str">
        <f t="shared" si="179"/>
        <v>SINAPI 95348</v>
      </c>
      <c r="B11476" s="367" t="s">
        <v>8324</v>
      </c>
      <c r="C11476" s="367" t="s">
        <v>36667</v>
      </c>
      <c r="D11476" s="368" t="s">
        <v>36668</v>
      </c>
      <c r="E11476" s="367" t="s">
        <v>8344</v>
      </c>
      <c r="F11476" s="367" t="s">
        <v>20858</v>
      </c>
      <c r="G11476" s="367" t="s">
        <v>11325</v>
      </c>
    </row>
    <row r="11477" spans="1:7">
      <c r="A11477" s="366" t="str">
        <f t="shared" si="179"/>
        <v>SINAPI 95349</v>
      </c>
      <c r="B11477" s="367" t="s">
        <v>8324</v>
      </c>
      <c r="C11477" s="367" t="s">
        <v>36669</v>
      </c>
      <c r="D11477" s="368" t="s">
        <v>36670</v>
      </c>
      <c r="E11477" s="367" t="s">
        <v>8344</v>
      </c>
      <c r="F11477" s="367" t="s">
        <v>14827</v>
      </c>
      <c r="G11477" s="367" t="s">
        <v>14827</v>
      </c>
    </row>
    <row r="11478" spans="1:7">
      <c r="A11478" s="366" t="str">
        <f t="shared" si="179"/>
        <v>SINAPI 95350</v>
      </c>
      <c r="B11478" s="367" t="s">
        <v>8324</v>
      </c>
      <c r="C11478" s="367" t="s">
        <v>36671</v>
      </c>
      <c r="D11478" s="368" t="s">
        <v>36672</v>
      </c>
      <c r="E11478" s="367" t="s">
        <v>8344</v>
      </c>
      <c r="F11478" s="367" t="s">
        <v>14827</v>
      </c>
      <c r="G11478" s="367" t="s">
        <v>8449</v>
      </c>
    </row>
    <row r="11479" spans="1:7">
      <c r="A11479" s="366" t="str">
        <f t="shared" si="179"/>
        <v>SINAPI 95351</v>
      </c>
      <c r="B11479" s="367" t="s">
        <v>8324</v>
      </c>
      <c r="C11479" s="367" t="s">
        <v>36673</v>
      </c>
      <c r="D11479" s="368" t="s">
        <v>36674</v>
      </c>
      <c r="E11479" s="367" t="s">
        <v>8344</v>
      </c>
      <c r="F11479" s="367" t="s">
        <v>20020</v>
      </c>
      <c r="G11479" s="367" t="s">
        <v>19398</v>
      </c>
    </row>
    <row r="11480" spans="1:7">
      <c r="A11480" s="366" t="str">
        <f t="shared" si="179"/>
        <v>SINAPI 95352</v>
      </c>
      <c r="B11480" s="367" t="s">
        <v>8324</v>
      </c>
      <c r="C11480" s="367" t="s">
        <v>36675</v>
      </c>
      <c r="D11480" s="368" t="s">
        <v>36676</v>
      </c>
      <c r="E11480" s="367" t="s">
        <v>8344</v>
      </c>
      <c r="F11480" s="367" t="s">
        <v>11325</v>
      </c>
      <c r="G11480" s="367" t="s">
        <v>8584</v>
      </c>
    </row>
    <row r="11481" spans="1:7">
      <c r="A11481" s="366" t="str">
        <f t="shared" si="179"/>
        <v>SINAPI 95354</v>
      </c>
      <c r="B11481" s="367" t="s">
        <v>8324</v>
      </c>
      <c r="C11481" s="367" t="s">
        <v>36677</v>
      </c>
      <c r="D11481" s="368" t="s">
        <v>36678</v>
      </c>
      <c r="E11481" s="367" t="s">
        <v>8344</v>
      </c>
      <c r="F11481" s="367" t="s">
        <v>11325</v>
      </c>
      <c r="G11481" s="367" t="s">
        <v>8584</v>
      </c>
    </row>
    <row r="11482" spans="1:7" ht="22.5">
      <c r="A11482" s="366" t="str">
        <f t="shared" si="179"/>
        <v>SINAPI 95355</v>
      </c>
      <c r="B11482" s="367" t="s">
        <v>8324</v>
      </c>
      <c r="C11482" s="367" t="s">
        <v>36679</v>
      </c>
      <c r="D11482" s="368" t="s">
        <v>36680</v>
      </c>
      <c r="E11482" s="367" t="s">
        <v>8344</v>
      </c>
      <c r="F11482" s="367" t="s">
        <v>20858</v>
      </c>
      <c r="G11482" s="367" t="s">
        <v>8584</v>
      </c>
    </row>
    <row r="11483" spans="1:7">
      <c r="A11483" s="366" t="str">
        <f t="shared" si="179"/>
        <v>SINAPI 95356</v>
      </c>
      <c r="B11483" s="367" t="s">
        <v>8324</v>
      </c>
      <c r="C11483" s="367" t="s">
        <v>36681</v>
      </c>
      <c r="D11483" s="368" t="s">
        <v>36682</v>
      </c>
      <c r="E11483" s="367" t="s">
        <v>8344</v>
      </c>
      <c r="F11483" s="367" t="s">
        <v>14779</v>
      </c>
      <c r="G11483" s="367" t="s">
        <v>9763</v>
      </c>
    </row>
    <row r="11484" spans="1:7">
      <c r="A11484" s="366" t="str">
        <f t="shared" si="179"/>
        <v>SINAPI 95357</v>
      </c>
      <c r="B11484" s="367" t="s">
        <v>8324</v>
      </c>
      <c r="C11484" s="367" t="s">
        <v>36683</v>
      </c>
      <c r="D11484" s="368" t="s">
        <v>36684</v>
      </c>
      <c r="E11484" s="367" t="s">
        <v>8344</v>
      </c>
      <c r="F11484" s="367" t="s">
        <v>14760</v>
      </c>
      <c r="G11484" s="367" t="s">
        <v>15239</v>
      </c>
    </row>
    <row r="11485" spans="1:7">
      <c r="A11485" s="366" t="str">
        <f t="shared" si="179"/>
        <v>SINAPI 95358</v>
      </c>
      <c r="B11485" s="367" t="s">
        <v>8324</v>
      </c>
      <c r="C11485" s="367" t="s">
        <v>36685</v>
      </c>
      <c r="D11485" s="368" t="s">
        <v>36686</v>
      </c>
      <c r="E11485" s="367" t="s">
        <v>8344</v>
      </c>
      <c r="F11485" s="367" t="s">
        <v>14760</v>
      </c>
      <c r="G11485" s="367" t="s">
        <v>20020</v>
      </c>
    </row>
    <row r="11486" spans="1:7">
      <c r="A11486" s="366" t="str">
        <f t="shared" si="179"/>
        <v>SINAPI 95359</v>
      </c>
      <c r="B11486" s="367" t="s">
        <v>8324</v>
      </c>
      <c r="C11486" s="367" t="s">
        <v>36687</v>
      </c>
      <c r="D11486" s="368" t="s">
        <v>36688</v>
      </c>
      <c r="E11486" s="367" t="s">
        <v>8344</v>
      </c>
      <c r="F11486" s="367" t="s">
        <v>19830</v>
      </c>
      <c r="G11486" s="367" t="s">
        <v>8644</v>
      </c>
    </row>
    <row r="11487" spans="1:7">
      <c r="A11487" s="366" t="str">
        <f t="shared" si="179"/>
        <v>SINAPI 95360</v>
      </c>
      <c r="B11487" s="367" t="s">
        <v>8324</v>
      </c>
      <c r="C11487" s="367" t="s">
        <v>36689</v>
      </c>
      <c r="D11487" s="368" t="s">
        <v>36690</v>
      </c>
      <c r="E11487" s="367" t="s">
        <v>8344</v>
      </c>
      <c r="F11487" s="367" t="s">
        <v>8586</v>
      </c>
      <c r="G11487" s="367" t="s">
        <v>14760</v>
      </c>
    </row>
    <row r="11488" spans="1:7" ht="22.5">
      <c r="A11488" s="366" t="str">
        <f t="shared" si="179"/>
        <v>SINAPI 95361</v>
      </c>
      <c r="B11488" s="367" t="s">
        <v>8324</v>
      </c>
      <c r="C11488" s="367" t="s">
        <v>36691</v>
      </c>
      <c r="D11488" s="368" t="s">
        <v>36692</v>
      </c>
      <c r="E11488" s="367" t="s">
        <v>8344</v>
      </c>
      <c r="F11488" s="367" t="s">
        <v>20858</v>
      </c>
      <c r="G11488" s="367" t="s">
        <v>11325</v>
      </c>
    </row>
    <row r="11489" spans="1:7">
      <c r="A11489" s="366" t="str">
        <f t="shared" si="179"/>
        <v>SINAPI 95362</v>
      </c>
      <c r="B11489" s="367" t="s">
        <v>8324</v>
      </c>
      <c r="C11489" s="367" t="s">
        <v>36693</v>
      </c>
      <c r="D11489" s="368" t="s">
        <v>36694</v>
      </c>
      <c r="E11489" s="367" t="s">
        <v>8344</v>
      </c>
      <c r="F11489" s="367" t="s">
        <v>14779</v>
      </c>
      <c r="G11489" s="367" t="s">
        <v>9763</v>
      </c>
    </row>
    <row r="11490" spans="1:7">
      <c r="A11490" s="366" t="str">
        <f t="shared" si="179"/>
        <v>SINAPI 95363</v>
      </c>
      <c r="B11490" s="367" t="s">
        <v>8324</v>
      </c>
      <c r="C11490" s="367" t="s">
        <v>36695</v>
      </c>
      <c r="D11490" s="368" t="s">
        <v>36696</v>
      </c>
      <c r="E11490" s="367" t="s">
        <v>8344</v>
      </c>
      <c r="F11490" s="367" t="s">
        <v>8586</v>
      </c>
      <c r="G11490" s="367" t="s">
        <v>14760</v>
      </c>
    </row>
    <row r="11491" spans="1:7">
      <c r="A11491" s="366" t="str">
        <f t="shared" si="179"/>
        <v>SINAPI 95364</v>
      </c>
      <c r="B11491" s="367" t="s">
        <v>8324</v>
      </c>
      <c r="C11491" s="367" t="s">
        <v>36697</v>
      </c>
      <c r="D11491" s="368" t="s">
        <v>36698</v>
      </c>
      <c r="E11491" s="367" t="s">
        <v>8344</v>
      </c>
      <c r="F11491" s="367" t="s">
        <v>8584</v>
      </c>
      <c r="G11491" s="367" t="s">
        <v>14766</v>
      </c>
    </row>
    <row r="11492" spans="1:7">
      <c r="A11492" s="366" t="str">
        <f t="shared" si="179"/>
        <v>SINAPI 95365</v>
      </c>
      <c r="B11492" s="367" t="s">
        <v>8324</v>
      </c>
      <c r="C11492" s="367" t="s">
        <v>36699</v>
      </c>
      <c r="D11492" s="368" t="s">
        <v>36700</v>
      </c>
      <c r="E11492" s="367" t="s">
        <v>8344</v>
      </c>
      <c r="F11492" s="367" t="s">
        <v>14766</v>
      </c>
      <c r="G11492" s="367" t="s">
        <v>8586</v>
      </c>
    </row>
    <row r="11493" spans="1:7">
      <c r="A11493" s="366" t="str">
        <f t="shared" si="179"/>
        <v>SINAPI 95366</v>
      </c>
      <c r="B11493" s="367" t="s">
        <v>8324</v>
      </c>
      <c r="C11493" s="367" t="s">
        <v>36701</v>
      </c>
      <c r="D11493" s="368" t="s">
        <v>36702</v>
      </c>
      <c r="E11493" s="367" t="s">
        <v>8344</v>
      </c>
      <c r="F11493" s="367" t="s">
        <v>11325</v>
      </c>
      <c r="G11493" s="367" t="s">
        <v>14779</v>
      </c>
    </row>
    <row r="11494" spans="1:7" ht="22.5">
      <c r="A11494" s="366" t="str">
        <f t="shared" si="179"/>
        <v>SINAPI 95367</v>
      </c>
      <c r="B11494" s="367" t="s">
        <v>8324</v>
      </c>
      <c r="C11494" s="367" t="s">
        <v>36703</v>
      </c>
      <c r="D11494" s="368" t="s">
        <v>36704</v>
      </c>
      <c r="E11494" s="367" t="s">
        <v>8344</v>
      </c>
      <c r="F11494" s="367" t="s">
        <v>8584</v>
      </c>
      <c r="G11494" s="367" t="s">
        <v>14766</v>
      </c>
    </row>
    <row r="11495" spans="1:7">
      <c r="A11495" s="366" t="str">
        <f t="shared" si="179"/>
        <v>SINAPI 95368</v>
      </c>
      <c r="B11495" s="367" t="s">
        <v>8324</v>
      </c>
      <c r="C11495" s="367" t="s">
        <v>36705</v>
      </c>
      <c r="D11495" s="368" t="s">
        <v>36706</v>
      </c>
      <c r="E11495" s="367" t="s">
        <v>8344</v>
      </c>
      <c r="F11495" s="367" t="s">
        <v>9773</v>
      </c>
      <c r="G11495" s="367" t="s">
        <v>19830</v>
      </c>
    </row>
    <row r="11496" spans="1:7">
      <c r="A11496" s="366" t="str">
        <f t="shared" si="179"/>
        <v>SINAPI 95369</v>
      </c>
      <c r="B11496" s="367" t="s">
        <v>8324</v>
      </c>
      <c r="C11496" s="367" t="s">
        <v>36707</v>
      </c>
      <c r="D11496" s="368" t="s">
        <v>36708</v>
      </c>
      <c r="E11496" s="367" t="s">
        <v>8344</v>
      </c>
      <c r="F11496" s="367" t="s">
        <v>8584</v>
      </c>
      <c r="G11496" s="367" t="s">
        <v>14779</v>
      </c>
    </row>
    <row r="11497" spans="1:7">
      <c r="A11497" s="366" t="str">
        <f t="shared" si="179"/>
        <v>SINAPI 95370</v>
      </c>
      <c r="B11497" s="367" t="s">
        <v>8324</v>
      </c>
      <c r="C11497" s="367" t="s">
        <v>36709</v>
      </c>
      <c r="D11497" s="368" t="s">
        <v>36710</v>
      </c>
      <c r="E11497" s="367" t="s">
        <v>8344</v>
      </c>
      <c r="F11497" s="367" t="s">
        <v>9773</v>
      </c>
      <c r="G11497" s="367" t="s">
        <v>19830</v>
      </c>
    </row>
    <row r="11498" spans="1:7">
      <c r="A11498" s="366" t="str">
        <f t="shared" si="179"/>
        <v>SINAPI 95371</v>
      </c>
      <c r="B11498" s="367" t="s">
        <v>8324</v>
      </c>
      <c r="C11498" s="367" t="s">
        <v>36711</v>
      </c>
      <c r="D11498" s="368" t="s">
        <v>36712</v>
      </c>
      <c r="E11498" s="367" t="s">
        <v>8344</v>
      </c>
      <c r="F11498" s="367" t="s">
        <v>19398</v>
      </c>
      <c r="G11498" s="367" t="s">
        <v>15209</v>
      </c>
    </row>
    <row r="11499" spans="1:7">
      <c r="A11499" s="366" t="str">
        <f t="shared" si="179"/>
        <v>SINAPI 95372</v>
      </c>
      <c r="B11499" s="367" t="s">
        <v>8324</v>
      </c>
      <c r="C11499" s="367" t="s">
        <v>36713</v>
      </c>
      <c r="D11499" s="368" t="s">
        <v>36714</v>
      </c>
      <c r="E11499" s="367" t="s">
        <v>8344</v>
      </c>
      <c r="F11499" s="367" t="s">
        <v>14760</v>
      </c>
      <c r="G11499" s="367" t="s">
        <v>15239</v>
      </c>
    </row>
    <row r="11500" spans="1:7">
      <c r="A11500" s="366" t="str">
        <f t="shared" si="179"/>
        <v>SINAPI 95373</v>
      </c>
      <c r="B11500" s="367" t="s">
        <v>8324</v>
      </c>
      <c r="C11500" s="367" t="s">
        <v>36715</v>
      </c>
      <c r="D11500" s="368" t="s">
        <v>36716</v>
      </c>
      <c r="E11500" s="367" t="s">
        <v>8344</v>
      </c>
      <c r="F11500" s="367" t="s">
        <v>19398</v>
      </c>
      <c r="G11500" s="367" t="s">
        <v>15209</v>
      </c>
    </row>
    <row r="11501" spans="1:7">
      <c r="A11501" s="366" t="str">
        <f t="shared" si="179"/>
        <v>SINAPI 95374</v>
      </c>
      <c r="B11501" s="367" t="s">
        <v>8324</v>
      </c>
      <c r="C11501" s="367" t="s">
        <v>36717</v>
      </c>
      <c r="D11501" s="368" t="s">
        <v>36718</v>
      </c>
      <c r="E11501" s="367" t="s">
        <v>8344</v>
      </c>
      <c r="F11501" s="367" t="s">
        <v>20020</v>
      </c>
      <c r="G11501" s="367" t="s">
        <v>19398</v>
      </c>
    </row>
    <row r="11502" spans="1:7">
      <c r="A11502" s="366" t="str">
        <f t="shared" si="179"/>
        <v>SINAPI 95375</v>
      </c>
      <c r="B11502" s="367" t="s">
        <v>8324</v>
      </c>
      <c r="C11502" s="367" t="s">
        <v>36719</v>
      </c>
      <c r="D11502" s="368" t="s">
        <v>36720</v>
      </c>
      <c r="E11502" s="367" t="s">
        <v>8344</v>
      </c>
      <c r="F11502" s="367" t="s">
        <v>19398</v>
      </c>
      <c r="G11502" s="367" t="s">
        <v>20095</v>
      </c>
    </row>
    <row r="11503" spans="1:7">
      <c r="A11503" s="366" t="str">
        <f t="shared" si="179"/>
        <v>SINAPI 95376</v>
      </c>
      <c r="B11503" s="367" t="s">
        <v>8324</v>
      </c>
      <c r="C11503" s="367" t="s">
        <v>36721</v>
      </c>
      <c r="D11503" s="368" t="s">
        <v>36722</v>
      </c>
      <c r="E11503" s="367" t="s">
        <v>8344</v>
      </c>
      <c r="F11503" s="367" t="s">
        <v>8445</v>
      </c>
      <c r="G11503" s="367" t="s">
        <v>14827</v>
      </c>
    </row>
    <row r="11504" spans="1:7">
      <c r="A11504" s="366" t="str">
        <f t="shared" si="179"/>
        <v>SINAPI 95377</v>
      </c>
      <c r="B11504" s="367" t="s">
        <v>8324</v>
      </c>
      <c r="C11504" s="367" t="s">
        <v>36723</v>
      </c>
      <c r="D11504" s="368" t="s">
        <v>36724</v>
      </c>
      <c r="E11504" s="367" t="s">
        <v>8344</v>
      </c>
      <c r="F11504" s="367" t="s">
        <v>14779</v>
      </c>
      <c r="G11504" s="367" t="s">
        <v>9763</v>
      </c>
    </row>
    <row r="11505" spans="1:7">
      <c r="A11505" s="366" t="str">
        <f t="shared" si="179"/>
        <v>SINAPI 95378</v>
      </c>
      <c r="B11505" s="367" t="s">
        <v>8324</v>
      </c>
      <c r="C11505" s="367" t="s">
        <v>36725</v>
      </c>
      <c r="D11505" s="368" t="s">
        <v>36726</v>
      </c>
      <c r="E11505" s="367" t="s">
        <v>8344</v>
      </c>
      <c r="F11505" s="367" t="s">
        <v>14760</v>
      </c>
      <c r="G11505" s="367" t="s">
        <v>15239</v>
      </c>
    </row>
    <row r="11506" spans="1:7">
      <c r="A11506" s="366" t="str">
        <f t="shared" si="179"/>
        <v>SINAPI 95379</v>
      </c>
      <c r="B11506" s="367" t="s">
        <v>8324</v>
      </c>
      <c r="C11506" s="367" t="s">
        <v>36727</v>
      </c>
      <c r="D11506" s="368" t="s">
        <v>36728</v>
      </c>
      <c r="E11506" s="367" t="s">
        <v>8344</v>
      </c>
      <c r="F11506" s="367" t="s">
        <v>9763</v>
      </c>
      <c r="G11506" s="367" t="s">
        <v>14784</v>
      </c>
    </row>
    <row r="11507" spans="1:7" ht="22.5">
      <c r="A11507" s="366" t="str">
        <f t="shared" si="179"/>
        <v>SINAPI 95380</v>
      </c>
      <c r="B11507" s="367" t="s">
        <v>8324</v>
      </c>
      <c r="C11507" s="367" t="s">
        <v>36729</v>
      </c>
      <c r="D11507" s="368" t="s">
        <v>36730</v>
      </c>
      <c r="E11507" s="367" t="s">
        <v>8344</v>
      </c>
      <c r="F11507" s="367" t="s">
        <v>9763</v>
      </c>
      <c r="G11507" s="367" t="s">
        <v>9773</v>
      </c>
    </row>
    <row r="11508" spans="1:7">
      <c r="A11508" s="366" t="str">
        <f t="shared" si="179"/>
        <v>SINAPI 95382</v>
      </c>
      <c r="B11508" s="367" t="s">
        <v>8324</v>
      </c>
      <c r="C11508" s="367" t="s">
        <v>36731</v>
      </c>
      <c r="D11508" s="368" t="s">
        <v>36732</v>
      </c>
      <c r="E11508" s="367" t="s">
        <v>8344</v>
      </c>
      <c r="F11508" s="367" t="s">
        <v>8586</v>
      </c>
      <c r="G11508" s="367" t="s">
        <v>14784</v>
      </c>
    </row>
    <row r="11509" spans="1:7">
      <c r="A11509" s="366" t="str">
        <f t="shared" si="179"/>
        <v>SINAPI 95383</v>
      </c>
      <c r="B11509" s="367" t="s">
        <v>8324</v>
      </c>
      <c r="C11509" s="367" t="s">
        <v>36733</v>
      </c>
      <c r="D11509" s="368" t="s">
        <v>36734</v>
      </c>
      <c r="E11509" s="367" t="s">
        <v>8344</v>
      </c>
      <c r="F11509" s="367" t="s">
        <v>14760</v>
      </c>
      <c r="G11509" s="367" t="s">
        <v>15239</v>
      </c>
    </row>
    <row r="11510" spans="1:7">
      <c r="A11510" s="366" t="str">
        <f t="shared" si="179"/>
        <v>SINAPI 95384</v>
      </c>
      <c r="B11510" s="367" t="s">
        <v>8324</v>
      </c>
      <c r="C11510" s="367" t="s">
        <v>36735</v>
      </c>
      <c r="D11510" s="368" t="s">
        <v>36736</v>
      </c>
      <c r="E11510" s="367" t="s">
        <v>8344</v>
      </c>
      <c r="F11510" s="367" t="s">
        <v>19830</v>
      </c>
      <c r="G11510" s="367" t="s">
        <v>8644</v>
      </c>
    </row>
    <row r="11511" spans="1:7">
      <c r="A11511" s="366" t="str">
        <f t="shared" si="179"/>
        <v>SINAPI 95385</v>
      </c>
      <c r="B11511" s="367" t="s">
        <v>8324</v>
      </c>
      <c r="C11511" s="367" t="s">
        <v>36737</v>
      </c>
      <c r="D11511" s="368" t="s">
        <v>36738</v>
      </c>
      <c r="E11511" s="367" t="s">
        <v>8344</v>
      </c>
      <c r="F11511" s="367" t="s">
        <v>14779</v>
      </c>
      <c r="G11511" s="367" t="s">
        <v>9763</v>
      </c>
    </row>
    <row r="11512" spans="1:7">
      <c r="A11512" s="366" t="str">
        <f t="shared" si="179"/>
        <v>SINAPI 95386</v>
      </c>
      <c r="B11512" s="367" t="s">
        <v>8324</v>
      </c>
      <c r="C11512" s="367" t="s">
        <v>36739</v>
      </c>
      <c r="D11512" s="368" t="s">
        <v>36740</v>
      </c>
      <c r="E11512" s="367" t="s">
        <v>8344</v>
      </c>
      <c r="F11512" s="367" t="s">
        <v>9773</v>
      </c>
      <c r="G11512" s="367" t="s">
        <v>19830</v>
      </c>
    </row>
    <row r="11513" spans="1:7">
      <c r="A11513" s="366" t="str">
        <f t="shared" si="179"/>
        <v>SINAPI 95387</v>
      </c>
      <c r="B11513" s="367" t="s">
        <v>8324</v>
      </c>
      <c r="C11513" s="367" t="s">
        <v>36741</v>
      </c>
      <c r="D11513" s="368" t="s">
        <v>36742</v>
      </c>
      <c r="E11513" s="367" t="s">
        <v>8344</v>
      </c>
      <c r="F11513" s="367" t="s">
        <v>8586</v>
      </c>
      <c r="G11513" s="367" t="s">
        <v>14784</v>
      </c>
    </row>
    <row r="11514" spans="1:7">
      <c r="A11514" s="366" t="str">
        <f t="shared" si="179"/>
        <v>SINAPI 95388</v>
      </c>
      <c r="B11514" s="367" t="s">
        <v>8324</v>
      </c>
      <c r="C11514" s="367" t="s">
        <v>36743</v>
      </c>
      <c r="D11514" s="368" t="s">
        <v>36744</v>
      </c>
      <c r="E11514" s="367" t="s">
        <v>8344</v>
      </c>
      <c r="F11514" s="367" t="s">
        <v>14827</v>
      </c>
      <c r="G11514" s="367" t="s">
        <v>8449</v>
      </c>
    </row>
    <row r="11515" spans="1:7" ht="22.5">
      <c r="A11515" s="366" t="str">
        <f t="shared" si="179"/>
        <v>SINAPI 95389</v>
      </c>
      <c r="B11515" s="367" t="s">
        <v>8324</v>
      </c>
      <c r="C11515" s="367" t="s">
        <v>36745</v>
      </c>
      <c r="D11515" s="368" t="s">
        <v>36746</v>
      </c>
      <c r="E11515" s="367" t="s">
        <v>8344</v>
      </c>
      <c r="F11515" s="367" t="s">
        <v>20858</v>
      </c>
      <c r="G11515" s="367" t="s">
        <v>8584</v>
      </c>
    </row>
    <row r="11516" spans="1:7">
      <c r="A11516" s="366" t="str">
        <f t="shared" si="179"/>
        <v>SINAPI 95390</v>
      </c>
      <c r="B11516" s="367" t="s">
        <v>8324</v>
      </c>
      <c r="C11516" s="367" t="s">
        <v>36747</v>
      </c>
      <c r="D11516" s="368" t="s">
        <v>36748</v>
      </c>
      <c r="E11516" s="367" t="s">
        <v>8344</v>
      </c>
      <c r="F11516" s="367" t="s">
        <v>8445</v>
      </c>
      <c r="G11516" s="367" t="s">
        <v>14827</v>
      </c>
    </row>
    <row r="11517" spans="1:7">
      <c r="A11517" s="366" t="str">
        <f t="shared" si="179"/>
        <v>SINAPI 95391</v>
      </c>
      <c r="B11517" s="367" t="s">
        <v>8324</v>
      </c>
      <c r="C11517" s="367" t="s">
        <v>36749</v>
      </c>
      <c r="D11517" s="368" t="s">
        <v>36750</v>
      </c>
      <c r="E11517" s="367" t="s">
        <v>8344</v>
      </c>
      <c r="F11517" s="367" t="s">
        <v>20020</v>
      </c>
      <c r="G11517" s="367" t="s">
        <v>19398</v>
      </c>
    </row>
    <row r="11518" spans="1:7">
      <c r="A11518" s="366" t="str">
        <f t="shared" si="179"/>
        <v>SINAPI 95392</v>
      </c>
      <c r="B11518" s="367" t="s">
        <v>8324</v>
      </c>
      <c r="C11518" s="367" t="s">
        <v>36751</v>
      </c>
      <c r="D11518" s="368" t="s">
        <v>36752</v>
      </c>
      <c r="E11518" s="367" t="s">
        <v>8344</v>
      </c>
      <c r="F11518" s="367" t="s">
        <v>14827</v>
      </c>
      <c r="G11518" s="367" t="s">
        <v>8449</v>
      </c>
    </row>
    <row r="11519" spans="1:7">
      <c r="A11519" s="366" t="str">
        <f t="shared" si="179"/>
        <v>SINAPI 95393</v>
      </c>
      <c r="B11519" s="367" t="s">
        <v>8324</v>
      </c>
      <c r="C11519" s="367" t="s">
        <v>36753</v>
      </c>
      <c r="D11519" s="368" t="s">
        <v>36754</v>
      </c>
      <c r="E11519" s="367" t="s">
        <v>8344</v>
      </c>
      <c r="F11519" s="367" t="s">
        <v>15209</v>
      </c>
      <c r="G11519" s="367" t="s">
        <v>9559</v>
      </c>
    </row>
    <row r="11520" spans="1:7">
      <c r="A11520" s="366" t="str">
        <f t="shared" si="179"/>
        <v>SINAPI 95394</v>
      </c>
      <c r="B11520" s="367" t="s">
        <v>8324</v>
      </c>
      <c r="C11520" s="367" t="s">
        <v>36755</v>
      </c>
      <c r="D11520" s="368" t="s">
        <v>36756</v>
      </c>
      <c r="E11520" s="367" t="s">
        <v>8344</v>
      </c>
      <c r="F11520" s="367" t="s">
        <v>9559</v>
      </c>
      <c r="G11520" s="367" t="s">
        <v>8804</v>
      </c>
    </row>
    <row r="11521" spans="1:7">
      <c r="A11521" s="366" t="str">
        <f t="shared" si="179"/>
        <v>SINAPI 95395</v>
      </c>
      <c r="B11521" s="367" t="s">
        <v>8324</v>
      </c>
      <c r="C11521" s="367" t="s">
        <v>36757</v>
      </c>
      <c r="D11521" s="368" t="s">
        <v>36758</v>
      </c>
      <c r="E11521" s="367" t="s">
        <v>8344</v>
      </c>
      <c r="F11521" s="367" t="s">
        <v>19628</v>
      </c>
      <c r="G11521" s="367" t="s">
        <v>12987</v>
      </c>
    </row>
    <row r="11522" spans="1:7">
      <c r="A11522" s="366" t="str">
        <f t="shared" si="179"/>
        <v>SINAPI 95396</v>
      </c>
      <c r="B11522" s="367" t="s">
        <v>8324</v>
      </c>
      <c r="C11522" s="367" t="s">
        <v>36759</v>
      </c>
      <c r="D11522" s="368" t="s">
        <v>36760</v>
      </c>
      <c r="E11522" s="367" t="s">
        <v>8344</v>
      </c>
      <c r="F11522" s="367" t="s">
        <v>13992</v>
      </c>
      <c r="G11522" s="367" t="s">
        <v>9832</v>
      </c>
    </row>
    <row r="11523" spans="1:7">
      <c r="A11523" s="366" t="str">
        <f t="shared" si="179"/>
        <v>SINAPI 95397</v>
      </c>
      <c r="B11523" s="367" t="s">
        <v>8324</v>
      </c>
      <c r="C11523" s="367" t="s">
        <v>36761</v>
      </c>
      <c r="D11523" s="368" t="s">
        <v>36762</v>
      </c>
      <c r="E11523" s="367" t="s">
        <v>8344</v>
      </c>
      <c r="F11523" s="367" t="s">
        <v>14760</v>
      </c>
      <c r="G11523" s="367" t="s">
        <v>15239</v>
      </c>
    </row>
    <row r="11524" spans="1:7">
      <c r="A11524" s="366" t="str">
        <f t="shared" si="179"/>
        <v>SINAPI 95398</v>
      </c>
      <c r="B11524" s="367" t="s">
        <v>8324</v>
      </c>
      <c r="C11524" s="367" t="s">
        <v>36763</v>
      </c>
      <c r="D11524" s="368" t="s">
        <v>36764</v>
      </c>
      <c r="E11524" s="367" t="s">
        <v>8344</v>
      </c>
      <c r="F11524" s="367" t="s">
        <v>14827</v>
      </c>
      <c r="G11524" s="367" t="s">
        <v>14827</v>
      </c>
    </row>
    <row r="11525" spans="1:7">
      <c r="A11525" s="366" t="str">
        <f t="shared" si="179"/>
        <v>SINAPI 95399</v>
      </c>
      <c r="B11525" s="367" t="s">
        <v>8324</v>
      </c>
      <c r="C11525" s="367" t="s">
        <v>36765</v>
      </c>
      <c r="D11525" s="368" t="s">
        <v>36766</v>
      </c>
      <c r="E11525" s="367" t="s">
        <v>8344</v>
      </c>
      <c r="F11525" s="367" t="s">
        <v>14766</v>
      </c>
      <c r="G11525" s="367" t="s">
        <v>8586</v>
      </c>
    </row>
    <row r="11526" spans="1:7">
      <c r="A11526" s="366" t="str">
        <f t="shared" si="179"/>
        <v>SINAPI 95400</v>
      </c>
      <c r="B11526" s="367" t="s">
        <v>8324</v>
      </c>
      <c r="C11526" s="367" t="s">
        <v>36767</v>
      </c>
      <c r="D11526" s="368" t="s">
        <v>36768</v>
      </c>
      <c r="E11526" s="367" t="s">
        <v>8344</v>
      </c>
      <c r="F11526" s="367" t="s">
        <v>15239</v>
      </c>
      <c r="G11526" s="367" t="s">
        <v>20679</v>
      </c>
    </row>
    <row r="11527" spans="1:7">
      <c r="A11527" s="366" t="str">
        <f t="shared" ref="A11527:A11588" si="180">CONCATENAR</f>
        <v>SINAPI 95401</v>
      </c>
      <c r="B11527" s="367" t="s">
        <v>8324</v>
      </c>
      <c r="C11527" s="367" t="s">
        <v>36769</v>
      </c>
      <c r="D11527" s="368" t="s">
        <v>36770</v>
      </c>
      <c r="E11527" s="367" t="s">
        <v>8344</v>
      </c>
      <c r="F11527" s="367" t="s">
        <v>15190</v>
      </c>
      <c r="G11527" s="367" t="s">
        <v>9228</v>
      </c>
    </row>
    <row r="11528" spans="1:7">
      <c r="A11528" s="366" t="str">
        <f t="shared" si="180"/>
        <v>SINAPI 95402</v>
      </c>
      <c r="B11528" s="367" t="s">
        <v>8324</v>
      </c>
      <c r="C11528" s="367" t="s">
        <v>36771</v>
      </c>
      <c r="D11528" s="368" t="s">
        <v>36772</v>
      </c>
      <c r="E11528" s="367" t="s">
        <v>8344</v>
      </c>
      <c r="F11528" s="367" t="s">
        <v>8581</v>
      </c>
      <c r="G11528" s="367" t="s">
        <v>16714</v>
      </c>
    </row>
    <row r="11529" spans="1:7">
      <c r="A11529" s="366" t="str">
        <f t="shared" si="180"/>
        <v>SINAPI 95403</v>
      </c>
      <c r="B11529" s="367" t="s">
        <v>8324</v>
      </c>
      <c r="C11529" s="367" t="s">
        <v>36773</v>
      </c>
      <c r="D11529" s="368" t="s">
        <v>36774</v>
      </c>
      <c r="E11529" s="367" t="s">
        <v>8344</v>
      </c>
      <c r="F11529" s="367" t="s">
        <v>8724</v>
      </c>
      <c r="G11529" s="367" t="s">
        <v>36775</v>
      </c>
    </row>
    <row r="11530" spans="1:7">
      <c r="A11530" s="366" t="str">
        <f t="shared" si="180"/>
        <v>SINAPI 95404</v>
      </c>
      <c r="B11530" s="367" t="s">
        <v>8324</v>
      </c>
      <c r="C11530" s="367" t="s">
        <v>36776</v>
      </c>
      <c r="D11530" s="368" t="s">
        <v>36777</v>
      </c>
      <c r="E11530" s="367" t="s">
        <v>8344</v>
      </c>
      <c r="F11530" s="367" t="s">
        <v>9934</v>
      </c>
      <c r="G11530" s="367" t="s">
        <v>13473</v>
      </c>
    </row>
    <row r="11531" spans="1:7">
      <c r="A11531" s="366" t="str">
        <f t="shared" si="180"/>
        <v>SINAPI 95405</v>
      </c>
      <c r="B11531" s="367" t="s">
        <v>8324</v>
      </c>
      <c r="C11531" s="367" t="s">
        <v>36778</v>
      </c>
      <c r="D11531" s="368" t="s">
        <v>36779</v>
      </c>
      <c r="E11531" s="367" t="s">
        <v>8344</v>
      </c>
      <c r="F11531" s="367" t="s">
        <v>10426</v>
      </c>
      <c r="G11531" s="367" t="s">
        <v>8598</v>
      </c>
    </row>
    <row r="11532" spans="1:7">
      <c r="A11532" s="366" t="str">
        <f t="shared" si="180"/>
        <v>SINAPI 95406</v>
      </c>
      <c r="B11532" s="367" t="s">
        <v>8324</v>
      </c>
      <c r="C11532" s="367" t="s">
        <v>36780</v>
      </c>
      <c r="D11532" s="368" t="s">
        <v>36781</v>
      </c>
      <c r="E11532" s="367" t="s">
        <v>8344</v>
      </c>
      <c r="F11532" s="367" t="s">
        <v>19830</v>
      </c>
      <c r="G11532" s="367" t="s">
        <v>8644</v>
      </c>
    </row>
    <row r="11533" spans="1:7">
      <c r="A11533" s="366" t="str">
        <f t="shared" si="180"/>
        <v>SINAPI 95407</v>
      </c>
      <c r="B11533" s="367" t="s">
        <v>8324</v>
      </c>
      <c r="C11533" s="367" t="s">
        <v>36782</v>
      </c>
      <c r="D11533" s="368" t="s">
        <v>36783</v>
      </c>
      <c r="E11533" s="367" t="s">
        <v>8344</v>
      </c>
      <c r="F11533" s="367" t="s">
        <v>14333</v>
      </c>
      <c r="G11533" s="367" t="s">
        <v>8606</v>
      </c>
    </row>
    <row r="11534" spans="1:7">
      <c r="A11534" s="366" t="str">
        <f t="shared" si="180"/>
        <v>SINAPI 95408</v>
      </c>
      <c r="B11534" s="367" t="s">
        <v>8324</v>
      </c>
      <c r="C11534" s="367" t="s">
        <v>36784</v>
      </c>
      <c r="D11534" s="368" t="s">
        <v>36785</v>
      </c>
      <c r="E11534" s="367" t="s">
        <v>8348</v>
      </c>
      <c r="F11534" s="367" t="s">
        <v>11318</v>
      </c>
      <c r="G11534" s="367" t="s">
        <v>13277</v>
      </c>
    </row>
    <row r="11535" spans="1:7">
      <c r="A11535" s="366" t="str">
        <f t="shared" si="180"/>
        <v>SINAPI 95409</v>
      </c>
      <c r="B11535" s="367" t="s">
        <v>8324</v>
      </c>
      <c r="C11535" s="367" t="s">
        <v>36786</v>
      </c>
      <c r="D11535" s="368" t="s">
        <v>36787</v>
      </c>
      <c r="E11535" s="367" t="s">
        <v>8348</v>
      </c>
      <c r="F11535" s="367" t="s">
        <v>17678</v>
      </c>
      <c r="G11535" s="367" t="s">
        <v>36788</v>
      </c>
    </row>
    <row r="11536" spans="1:7">
      <c r="A11536" s="366" t="str">
        <f t="shared" si="180"/>
        <v>SINAPI 95410</v>
      </c>
      <c r="B11536" s="367" t="s">
        <v>8324</v>
      </c>
      <c r="C11536" s="367" t="s">
        <v>36789</v>
      </c>
      <c r="D11536" s="368" t="s">
        <v>36790</v>
      </c>
      <c r="E11536" s="367" t="s">
        <v>8348</v>
      </c>
      <c r="F11536" s="367" t="s">
        <v>36791</v>
      </c>
      <c r="G11536" s="367" t="s">
        <v>36792</v>
      </c>
    </row>
    <row r="11537" spans="1:7">
      <c r="A11537" s="366" t="str">
        <f t="shared" si="180"/>
        <v>SINAPI 95411</v>
      </c>
      <c r="B11537" s="367" t="s">
        <v>8324</v>
      </c>
      <c r="C11537" s="367" t="s">
        <v>36793</v>
      </c>
      <c r="D11537" s="368" t="s">
        <v>36794</v>
      </c>
      <c r="E11537" s="367" t="s">
        <v>8348</v>
      </c>
      <c r="F11537" s="367" t="s">
        <v>36795</v>
      </c>
      <c r="G11537" s="367" t="s">
        <v>17877</v>
      </c>
    </row>
    <row r="11538" spans="1:7">
      <c r="A11538" s="366" t="str">
        <f t="shared" si="180"/>
        <v>SINAPI 95412</v>
      </c>
      <c r="B11538" s="367" t="s">
        <v>8324</v>
      </c>
      <c r="C11538" s="367" t="s">
        <v>36796</v>
      </c>
      <c r="D11538" s="368" t="s">
        <v>36797</v>
      </c>
      <c r="E11538" s="367" t="s">
        <v>8348</v>
      </c>
      <c r="F11538" s="367" t="s">
        <v>19544</v>
      </c>
      <c r="G11538" s="367" t="s">
        <v>16742</v>
      </c>
    </row>
    <row r="11539" spans="1:7">
      <c r="A11539" s="366" t="str">
        <f t="shared" si="180"/>
        <v>SINAPI 95413</v>
      </c>
      <c r="B11539" s="367" t="s">
        <v>8324</v>
      </c>
      <c r="C11539" s="367" t="s">
        <v>36798</v>
      </c>
      <c r="D11539" s="368" t="s">
        <v>36799</v>
      </c>
      <c r="E11539" s="367" t="s">
        <v>8348</v>
      </c>
      <c r="F11539" s="367" t="s">
        <v>16053</v>
      </c>
      <c r="G11539" s="367" t="s">
        <v>17909</v>
      </c>
    </row>
    <row r="11540" spans="1:7">
      <c r="A11540" s="366" t="str">
        <f t="shared" si="180"/>
        <v>SINAPI 95414</v>
      </c>
      <c r="B11540" s="367" t="s">
        <v>8324</v>
      </c>
      <c r="C11540" s="367" t="s">
        <v>36800</v>
      </c>
      <c r="D11540" s="368" t="s">
        <v>36801</v>
      </c>
      <c r="E11540" s="367" t="s">
        <v>8348</v>
      </c>
      <c r="F11540" s="367" t="s">
        <v>10339</v>
      </c>
      <c r="G11540" s="367" t="s">
        <v>16924</v>
      </c>
    </row>
    <row r="11541" spans="1:7">
      <c r="A11541" s="366" t="str">
        <f t="shared" si="180"/>
        <v>SINAPI 95415</v>
      </c>
      <c r="B11541" s="367" t="s">
        <v>8324</v>
      </c>
      <c r="C11541" s="367" t="s">
        <v>36802</v>
      </c>
      <c r="D11541" s="368" t="s">
        <v>36803</v>
      </c>
      <c r="E11541" s="367" t="s">
        <v>8348</v>
      </c>
      <c r="F11541" s="367" t="s">
        <v>36804</v>
      </c>
      <c r="G11541" s="367" t="s">
        <v>36805</v>
      </c>
    </row>
    <row r="11542" spans="1:7">
      <c r="A11542" s="366" t="str">
        <f t="shared" si="180"/>
        <v>SINAPI 95416</v>
      </c>
      <c r="B11542" s="367" t="s">
        <v>8324</v>
      </c>
      <c r="C11542" s="367" t="s">
        <v>36806</v>
      </c>
      <c r="D11542" s="368" t="s">
        <v>36807</v>
      </c>
      <c r="E11542" s="367" t="s">
        <v>8348</v>
      </c>
      <c r="F11542" s="367" t="s">
        <v>11408</v>
      </c>
      <c r="G11542" s="367" t="s">
        <v>8767</v>
      </c>
    </row>
    <row r="11543" spans="1:7">
      <c r="A11543" s="366" t="str">
        <f t="shared" si="180"/>
        <v>SINAPI 95417</v>
      </c>
      <c r="B11543" s="367" t="s">
        <v>8324</v>
      </c>
      <c r="C11543" s="367" t="s">
        <v>36808</v>
      </c>
      <c r="D11543" s="368" t="s">
        <v>36809</v>
      </c>
      <c r="E11543" s="367" t="s">
        <v>8348</v>
      </c>
      <c r="F11543" s="367" t="s">
        <v>36810</v>
      </c>
      <c r="G11543" s="367" t="s">
        <v>16831</v>
      </c>
    </row>
    <row r="11544" spans="1:7">
      <c r="A11544" s="366" t="str">
        <f t="shared" si="180"/>
        <v>SINAPI 95418</v>
      </c>
      <c r="B11544" s="367" t="s">
        <v>8324</v>
      </c>
      <c r="C11544" s="367" t="s">
        <v>36811</v>
      </c>
      <c r="D11544" s="368" t="s">
        <v>36812</v>
      </c>
      <c r="E11544" s="367" t="s">
        <v>8348</v>
      </c>
      <c r="F11544" s="367" t="s">
        <v>36813</v>
      </c>
      <c r="G11544" s="367" t="s">
        <v>36814</v>
      </c>
    </row>
    <row r="11545" spans="1:7">
      <c r="A11545" s="366" t="str">
        <f t="shared" si="180"/>
        <v>SINAPI 95419</v>
      </c>
      <c r="B11545" s="367" t="s">
        <v>8324</v>
      </c>
      <c r="C11545" s="367" t="s">
        <v>36815</v>
      </c>
      <c r="D11545" s="368" t="s">
        <v>36816</v>
      </c>
      <c r="E11545" s="367" t="s">
        <v>8348</v>
      </c>
      <c r="F11545" s="367" t="s">
        <v>29586</v>
      </c>
      <c r="G11545" s="367" t="s">
        <v>36817</v>
      </c>
    </row>
    <row r="11546" spans="1:7">
      <c r="A11546" s="366" t="str">
        <f t="shared" si="180"/>
        <v>SINAPI 95420</v>
      </c>
      <c r="B11546" s="367" t="s">
        <v>8324</v>
      </c>
      <c r="C11546" s="367" t="s">
        <v>36818</v>
      </c>
      <c r="D11546" s="368" t="s">
        <v>36819</v>
      </c>
      <c r="E11546" s="367" t="s">
        <v>8348</v>
      </c>
      <c r="F11546" s="367" t="s">
        <v>36820</v>
      </c>
      <c r="G11546" s="367" t="s">
        <v>17244</v>
      </c>
    </row>
    <row r="11547" spans="1:7">
      <c r="A11547" s="366" t="str">
        <f t="shared" si="180"/>
        <v>SINAPI 95421</v>
      </c>
      <c r="B11547" s="367" t="s">
        <v>8324</v>
      </c>
      <c r="C11547" s="367" t="s">
        <v>36821</v>
      </c>
      <c r="D11547" s="368" t="s">
        <v>36822</v>
      </c>
      <c r="E11547" s="367" t="s">
        <v>8348</v>
      </c>
      <c r="F11547" s="367" t="s">
        <v>36823</v>
      </c>
      <c r="G11547" s="367" t="s">
        <v>36824</v>
      </c>
    </row>
    <row r="11548" spans="1:7">
      <c r="A11548" s="366" t="str">
        <f t="shared" si="180"/>
        <v>SINAPI 95422</v>
      </c>
      <c r="B11548" s="367" t="s">
        <v>8324</v>
      </c>
      <c r="C11548" s="367" t="s">
        <v>36825</v>
      </c>
      <c r="D11548" s="368" t="s">
        <v>36826</v>
      </c>
      <c r="E11548" s="367" t="s">
        <v>8348</v>
      </c>
      <c r="F11548" s="367" t="s">
        <v>36827</v>
      </c>
      <c r="G11548" s="367" t="s">
        <v>36828</v>
      </c>
    </row>
    <row r="11549" spans="1:7">
      <c r="A11549" s="366" t="str">
        <f t="shared" si="180"/>
        <v>SINAPI 95423</v>
      </c>
      <c r="B11549" s="367" t="s">
        <v>8324</v>
      </c>
      <c r="C11549" s="367" t="s">
        <v>36829</v>
      </c>
      <c r="D11549" s="368" t="s">
        <v>36830</v>
      </c>
      <c r="E11549" s="367" t="s">
        <v>8348</v>
      </c>
      <c r="F11549" s="367" t="s">
        <v>30214</v>
      </c>
      <c r="G11549" s="367" t="s">
        <v>17971</v>
      </c>
    </row>
    <row r="11550" spans="1:7">
      <c r="A11550" s="366" t="str">
        <f t="shared" si="180"/>
        <v>SINAPI 95424</v>
      </c>
      <c r="B11550" s="367" t="s">
        <v>8324</v>
      </c>
      <c r="C11550" s="367" t="s">
        <v>36831</v>
      </c>
      <c r="D11550" s="368" t="s">
        <v>36832</v>
      </c>
      <c r="E11550" s="367" t="s">
        <v>8348</v>
      </c>
      <c r="F11550" s="367" t="s">
        <v>29305</v>
      </c>
      <c r="G11550" s="367" t="s">
        <v>36833</v>
      </c>
    </row>
    <row r="11551" spans="1:7">
      <c r="A11551" s="366" t="str">
        <f t="shared" si="180"/>
        <v>SINAPI 100288</v>
      </c>
      <c r="B11551" s="367" t="s">
        <v>8324</v>
      </c>
      <c r="C11551" s="367" t="s">
        <v>36834</v>
      </c>
      <c r="D11551" s="368" t="s">
        <v>36835</v>
      </c>
      <c r="E11551" s="367" t="s">
        <v>8344</v>
      </c>
      <c r="F11551" s="367" t="s">
        <v>8403</v>
      </c>
      <c r="G11551" s="367" t="s">
        <v>8445</v>
      </c>
    </row>
    <row r="11552" spans="1:7">
      <c r="A11552" s="366" t="str">
        <f t="shared" si="180"/>
        <v>SINAPI 100289</v>
      </c>
      <c r="B11552" s="367" t="s">
        <v>8324</v>
      </c>
      <c r="C11552" s="367" t="s">
        <v>36836</v>
      </c>
      <c r="D11552" s="368" t="s">
        <v>36837</v>
      </c>
      <c r="E11552" s="367" t="s">
        <v>8344</v>
      </c>
      <c r="F11552" s="367" t="s">
        <v>35981</v>
      </c>
      <c r="G11552" s="367" t="s">
        <v>16979</v>
      </c>
    </row>
    <row r="11553" spans="1:7">
      <c r="A11553" s="366" t="str">
        <f t="shared" si="180"/>
        <v>SINAPI 100290</v>
      </c>
      <c r="B11553" s="367" t="s">
        <v>8324</v>
      </c>
      <c r="C11553" s="367" t="s">
        <v>36838</v>
      </c>
      <c r="D11553" s="368" t="s">
        <v>36839</v>
      </c>
      <c r="E11553" s="367" t="s">
        <v>8344</v>
      </c>
      <c r="F11553" s="367" t="s">
        <v>8403</v>
      </c>
      <c r="G11553" s="367" t="s">
        <v>8445</v>
      </c>
    </row>
    <row r="11554" spans="1:7">
      <c r="A11554" s="366" t="str">
        <f t="shared" si="180"/>
        <v>SINAPI 100291</v>
      </c>
      <c r="B11554" s="367" t="s">
        <v>8324</v>
      </c>
      <c r="C11554" s="367" t="s">
        <v>36840</v>
      </c>
      <c r="D11554" s="368" t="s">
        <v>36841</v>
      </c>
      <c r="E11554" s="367" t="s">
        <v>8344</v>
      </c>
      <c r="F11554" s="367" t="s">
        <v>14766</v>
      </c>
      <c r="G11554" s="367" t="s">
        <v>8586</v>
      </c>
    </row>
    <row r="11555" spans="1:7">
      <c r="A11555" s="366" t="str">
        <f t="shared" si="180"/>
        <v>SINAPI 100292</v>
      </c>
      <c r="B11555" s="367" t="s">
        <v>8324</v>
      </c>
      <c r="C11555" s="367" t="s">
        <v>36842</v>
      </c>
      <c r="D11555" s="368" t="s">
        <v>36843</v>
      </c>
      <c r="E11555" s="367" t="s">
        <v>8344</v>
      </c>
      <c r="F11555" s="367" t="s">
        <v>8437</v>
      </c>
      <c r="G11555" s="367" t="s">
        <v>9775</v>
      </c>
    </row>
    <row r="11556" spans="1:7">
      <c r="A11556" s="366" t="str">
        <f t="shared" si="180"/>
        <v>SINAPI 100293</v>
      </c>
      <c r="B11556" s="367" t="s">
        <v>8324</v>
      </c>
      <c r="C11556" s="367" t="s">
        <v>36844</v>
      </c>
      <c r="D11556" s="368" t="s">
        <v>36845</v>
      </c>
      <c r="E11556" s="367" t="s">
        <v>8344</v>
      </c>
      <c r="F11556" s="367" t="s">
        <v>14779</v>
      </c>
      <c r="G11556" s="367" t="s">
        <v>14766</v>
      </c>
    </row>
    <row r="11557" spans="1:7">
      <c r="A11557" s="366" t="str">
        <f t="shared" si="180"/>
        <v>SINAPI 100294</v>
      </c>
      <c r="B11557" s="367" t="s">
        <v>8324</v>
      </c>
      <c r="C11557" s="367" t="s">
        <v>36846</v>
      </c>
      <c r="D11557" s="368" t="s">
        <v>36847</v>
      </c>
      <c r="E11557" s="367" t="s">
        <v>8344</v>
      </c>
      <c r="F11557" s="367" t="s">
        <v>14760</v>
      </c>
      <c r="G11557" s="367" t="s">
        <v>15239</v>
      </c>
    </row>
    <row r="11558" spans="1:7">
      <c r="A11558" s="366" t="str">
        <f t="shared" si="180"/>
        <v>SINAPI 100295</v>
      </c>
      <c r="B11558" s="367" t="s">
        <v>8324</v>
      </c>
      <c r="C11558" s="367" t="s">
        <v>36848</v>
      </c>
      <c r="D11558" s="368" t="s">
        <v>36849</v>
      </c>
      <c r="E11558" s="367" t="s">
        <v>8344</v>
      </c>
      <c r="F11558" s="367" t="s">
        <v>16712</v>
      </c>
      <c r="G11558" s="367" t="s">
        <v>8407</v>
      </c>
    </row>
    <row r="11559" spans="1:7">
      <c r="A11559" s="366" t="str">
        <f t="shared" si="180"/>
        <v>SINAPI 100296</v>
      </c>
      <c r="B11559" s="367" t="s">
        <v>8324</v>
      </c>
      <c r="C11559" s="367" t="s">
        <v>36850</v>
      </c>
      <c r="D11559" s="368" t="s">
        <v>36851</v>
      </c>
      <c r="E11559" s="367" t="s">
        <v>8344</v>
      </c>
      <c r="F11559" s="367" t="s">
        <v>12844</v>
      </c>
      <c r="G11559" s="367" t="s">
        <v>8875</v>
      </c>
    </row>
    <row r="11560" spans="1:7">
      <c r="A11560" s="366" t="str">
        <f t="shared" si="180"/>
        <v>SINAPI 100297</v>
      </c>
      <c r="B11560" s="367" t="s">
        <v>8324</v>
      </c>
      <c r="C11560" s="367" t="s">
        <v>36852</v>
      </c>
      <c r="D11560" s="368" t="s">
        <v>36853</v>
      </c>
      <c r="E11560" s="367" t="s">
        <v>8344</v>
      </c>
      <c r="F11560" s="367" t="s">
        <v>9832</v>
      </c>
      <c r="G11560" s="367" t="s">
        <v>8618</v>
      </c>
    </row>
    <row r="11561" spans="1:7">
      <c r="A11561" s="366" t="str">
        <f t="shared" si="180"/>
        <v>SINAPI 100298</v>
      </c>
      <c r="B11561" s="367" t="s">
        <v>8324</v>
      </c>
      <c r="C11561" s="367" t="s">
        <v>36854</v>
      </c>
      <c r="D11561" s="368" t="s">
        <v>36855</v>
      </c>
      <c r="E11561" s="367" t="s">
        <v>8344</v>
      </c>
      <c r="F11561" s="367" t="s">
        <v>9775</v>
      </c>
      <c r="G11561" s="367" t="s">
        <v>9247</v>
      </c>
    </row>
    <row r="11562" spans="1:7">
      <c r="A11562" s="366" t="str">
        <f t="shared" si="180"/>
        <v>SINAPI 100299</v>
      </c>
      <c r="B11562" s="367" t="s">
        <v>8324</v>
      </c>
      <c r="C11562" s="367" t="s">
        <v>36856</v>
      </c>
      <c r="D11562" s="368" t="s">
        <v>36857</v>
      </c>
      <c r="E11562" s="367" t="s">
        <v>8344</v>
      </c>
      <c r="F11562" s="367" t="s">
        <v>9775</v>
      </c>
      <c r="G11562" s="367" t="s">
        <v>9247</v>
      </c>
    </row>
    <row r="11563" spans="1:7">
      <c r="A11563" s="366" t="str">
        <f t="shared" si="180"/>
        <v>SINAPI 100300</v>
      </c>
      <c r="B11563" s="367" t="s">
        <v>8324</v>
      </c>
      <c r="C11563" s="367" t="s">
        <v>36858</v>
      </c>
      <c r="D11563" s="368" t="s">
        <v>36859</v>
      </c>
      <c r="E11563" s="367" t="s">
        <v>8344</v>
      </c>
      <c r="F11563" s="367" t="s">
        <v>28676</v>
      </c>
      <c r="G11563" s="367" t="s">
        <v>12191</v>
      </c>
    </row>
    <row r="11564" spans="1:7">
      <c r="A11564" s="366" t="str">
        <f t="shared" si="180"/>
        <v>SINAPI 100301</v>
      </c>
      <c r="B11564" s="367" t="s">
        <v>8324</v>
      </c>
      <c r="C11564" s="367" t="s">
        <v>36860</v>
      </c>
      <c r="D11564" s="368" t="s">
        <v>36861</v>
      </c>
      <c r="E11564" s="367" t="s">
        <v>8344</v>
      </c>
      <c r="F11564" s="367" t="s">
        <v>11870</v>
      </c>
      <c r="G11564" s="367" t="s">
        <v>33921</v>
      </c>
    </row>
    <row r="11565" spans="1:7">
      <c r="A11565" s="366" t="str">
        <f t="shared" si="180"/>
        <v>SINAPI 100302</v>
      </c>
      <c r="B11565" s="367" t="s">
        <v>8324</v>
      </c>
      <c r="C11565" s="367" t="s">
        <v>36862</v>
      </c>
      <c r="D11565" s="368" t="s">
        <v>36863</v>
      </c>
      <c r="E11565" s="367" t="s">
        <v>8344</v>
      </c>
      <c r="F11565" s="367" t="s">
        <v>36864</v>
      </c>
      <c r="G11565" s="367" t="s">
        <v>36865</v>
      </c>
    </row>
    <row r="11566" spans="1:7">
      <c r="A11566" s="366" t="str">
        <f t="shared" si="180"/>
        <v>SINAPI 100303</v>
      </c>
      <c r="B11566" s="367" t="s">
        <v>8324</v>
      </c>
      <c r="C11566" s="367" t="s">
        <v>36866</v>
      </c>
      <c r="D11566" s="368" t="s">
        <v>36867</v>
      </c>
      <c r="E11566" s="367" t="s">
        <v>8344</v>
      </c>
      <c r="F11566" s="367" t="s">
        <v>12693</v>
      </c>
      <c r="G11566" s="367" t="s">
        <v>16131</v>
      </c>
    </row>
    <row r="11567" spans="1:7">
      <c r="A11567" s="366" t="str">
        <f t="shared" si="180"/>
        <v>SINAPI 100304</v>
      </c>
      <c r="B11567" s="367" t="s">
        <v>8324</v>
      </c>
      <c r="C11567" s="367" t="s">
        <v>36868</v>
      </c>
      <c r="D11567" s="368" t="s">
        <v>36869</v>
      </c>
      <c r="E11567" s="367" t="s">
        <v>8344</v>
      </c>
      <c r="F11567" s="367" t="s">
        <v>15670</v>
      </c>
      <c r="G11567" s="367" t="s">
        <v>36870</v>
      </c>
    </row>
    <row r="11568" spans="1:7">
      <c r="A11568" s="366" t="str">
        <f t="shared" si="180"/>
        <v>SINAPI 100305</v>
      </c>
      <c r="B11568" s="367" t="s">
        <v>8324</v>
      </c>
      <c r="C11568" s="367" t="s">
        <v>36871</v>
      </c>
      <c r="D11568" s="368" t="s">
        <v>36872</v>
      </c>
      <c r="E11568" s="367" t="s">
        <v>8344</v>
      </c>
      <c r="F11568" s="367" t="s">
        <v>24551</v>
      </c>
      <c r="G11568" s="367" t="s">
        <v>36873</v>
      </c>
    </row>
    <row r="11569" spans="1:7">
      <c r="A11569" s="366" t="str">
        <f t="shared" si="180"/>
        <v>SINAPI 100306</v>
      </c>
      <c r="B11569" s="367" t="s">
        <v>8324</v>
      </c>
      <c r="C11569" s="367" t="s">
        <v>36874</v>
      </c>
      <c r="D11569" s="368" t="s">
        <v>36875</v>
      </c>
      <c r="E11569" s="367" t="s">
        <v>8344</v>
      </c>
      <c r="F11569" s="367" t="s">
        <v>36876</v>
      </c>
      <c r="G11569" s="367" t="s">
        <v>36877</v>
      </c>
    </row>
    <row r="11570" spans="1:7">
      <c r="A11570" s="366" t="str">
        <f t="shared" si="180"/>
        <v>SINAPI 100307</v>
      </c>
      <c r="B11570" s="367" t="s">
        <v>8324</v>
      </c>
      <c r="C11570" s="367" t="s">
        <v>36878</v>
      </c>
      <c r="D11570" s="368" t="s">
        <v>36879</v>
      </c>
      <c r="E11570" s="367" t="s">
        <v>8344</v>
      </c>
      <c r="F11570" s="367" t="s">
        <v>36880</v>
      </c>
      <c r="G11570" s="367" t="s">
        <v>14092</v>
      </c>
    </row>
    <row r="11571" spans="1:7">
      <c r="A11571" s="366" t="str">
        <f t="shared" si="180"/>
        <v>SINAPI 100308</v>
      </c>
      <c r="B11571" s="367" t="s">
        <v>8324</v>
      </c>
      <c r="C11571" s="367" t="s">
        <v>36881</v>
      </c>
      <c r="D11571" s="368" t="s">
        <v>36882</v>
      </c>
      <c r="E11571" s="367" t="s">
        <v>8344</v>
      </c>
      <c r="F11571" s="367" t="s">
        <v>19544</v>
      </c>
      <c r="G11571" s="367" t="s">
        <v>14651</v>
      </c>
    </row>
    <row r="11572" spans="1:7">
      <c r="A11572" s="366" t="str">
        <f t="shared" si="180"/>
        <v>SINAPI 100309</v>
      </c>
      <c r="B11572" s="367" t="s">
        <v>8324</v>
      </c>
      <c r="C11572" s="367" t="s">
        <v>36883</v>
      </c>
      <c r="D11572" s="368" t="s">
        <v>36884</v>
      </c>
      <c r="E11572" s="367" t="s">
        <v>8344</v>
      </c>
      <c r="F11572" s="367" t="s">
        <v>25508</v>
      </c>
      <c r="G11572" s="367" t="s">
        <v>35017</v>
      </c>
    </row>
    <row r="11573" spans="1:7">
      <c r="A11573" s="366" t="str">
        <f t="shared" si="180"/>
        <v>SINAPI 100310</v>
      </c>
      <c r="B11573" s="367" t="s">
        <v>8324</v>
      </c>
      <c r="C11573" s="367" t="s">
        <v>36885</v>
      </c>
      <c r="D11573" s="368" t="s">
        <v>36886</v>
      </c>
      <c r="E11573" s="367" t="s">
        <v>8348</v>
      </c>
      <c r="F11573" s="367" t="s">
        <v>24644</v>
      </c>
      <c r="G11573" s="367" t="s">
        <v>28374</v>
      </c>
    </row>
    <row r="11574" spans="1:7">
      <c r="A11574" s="366" t="str">
        <f t="shared" si="180"/>
        <v>SINAPI 100311</v>
      </c>
      <c r="B11574" s="367" t="s">
        <v>8324</v>
      </c>
      <c r="C11574" s="367" t="s">
        <v>36887</v>
      </c>
      <c r="D11574" s="368" t="s">
        <v>36888</v>
      </c>
      <c r="E11574" s="367" t="s">
        <v>8348</v>
      </c>
      <c r="F11574" s="367" t="s">
        <v>36889</v>
      </c>
      <c r="G11574" s="367" t="s">
        <v>36890</v>
      </c>
    </row>
    <row r="11575" spans="1:7">
      <c r="A11575" s="366" t="str">
        <f t="shared" si="180"/>
        <v>SINAPI 100312</v>
      </c>
      <c r="B11575" s="367" t="s">
        <v>8324</v>
      </c>
      <c r="C11575" s="367" t="s">
        <v>36891</v>
      </c>
      <c r="D11575" s="368" t="s">
        <v>36892</v>
      </c>
      <c r="E11575" s="367" t="s">
        <v>8348</v>
      </c>
      <c r="F11575" s="367" t="s">
        <v>19613</v>
      </c>
      <c r="G11575" s="367" t="s">
        <v>29575</v>
      </c>
    </row>
    <row r="11576" spans="1:7">
      <c r="A11576" s="366" t="str">
        <f t="shared" si="180"/>
        <v>SINAPI 100313</v>
      </c>
      <c r="B11576" s="367" t="s">
        <v>8324</v>
      </c>
      <c r="C11576" s="367" t="s">
        <v>36893</v>
      </c>
      <c r="D11576" s="368" t="s">
        <v>36894</v>
      </c>
      <c r="E11576" s="367" t="s">
        <v>8348</v>
      </c>
      <c r="F11576" s="367" t="s">
        <v>18571</v>
      </c>
      <c r="G11576" s="367" t="s">
        <v>36895</v>
      </c>
    </row>
    <row r="11577" spans="1:7">
      <c r="A11577" s="366" t="str">
        <f t="shared" si="180"/>
        <v>SINAPI 100314</v>
      </c>
      <c r="B11577" s="367" t="s">
        <v>8324</v>
      </c>
      <c r="C11577" s="367" t="s">
        <v>36896</v>
      </c>
      <c r="D11577" s="368" t="s">
        <v>36897</v>
      </c>
      <c r="E11577" s="367" t="s">
        <v>8348</v>
      </c>
      <c r="F11577" s="367" t="s">
        <v>11116</v>
      </c>
      <c r="G11577" s="367" t="s">
        <v>36265</v>
      </c>
    </row>
    <row r="11578" spans="1:7">
      <c r="A11578" s="366" t="str">
        <f t="shared" si="180"/>
        <v>SINAPI 100315</v>
      </c>
      <c r="B11578" s="367" t="s">
        <v>8324</v>
      </c>
      <c r="C11578" s="367" t="s">
        <v>36898</v>
      </c>
      <c r="D11578" s="368" t="s">
        <v>36899</v>
      </c>
      <c r="E11578" s="367" t="s">
        <v>8348</v>
      </c>
      <c r="F11578" s="367" t="s">
        <v>25414</v>
      </c>
      <c r="G11578" s="367" t="s">
        <v>36900</v>
      </c>
    </row>
    <row r="11579" spans="1:7">
      <c r="A11579" s="366" t="str">
        <f t="shared" si="180"/>
        <v>SINAPI 100316</v>
      </c>
      <c r="B11579" s="367" t="s">
        <v>8324</v>
      </c>
      <c r="C11579" s="367" t="s">
        <v>36901</v>
      </c>
      <c r="D11579" s="368" t="s">
        <v>36859</v>
      </c>
      <c r="E11579" s="367" t="s">
        <v>8348</v>
      </c>
      <c r="F11579" s="367" t="s">
        <v>36902</v>
      </c>
      <c r="G11579" s="367" t="s">
        <v>36903</v>
      </c>
    </row>
    <row r="11580" spans="1:7">
      <c r="A11580" s="366" t="str">
        <f t="shared" si="180"/>
        <v>SINAPI 100317</v>
      </c>
      <c r="B11580" s="367" t="s">
        <v>8324</v>
      </c>
      <c r="C11580" s="367" t="s">
        <v>36904</v>
      </c>
      <c r="D11580" s="368" t="s">
        <v>36905</v>
      </c>
      <c r="E11580" s="367" t="s">
        <v>8348</v>
      </c>
      <c r="F11580" s="367" t="s">
        <v>36906</v>
      </c>
      <c r="G11580" s="367" t="s">
        <v>36907</v>
      </c>
    </row>
    <row r="11581" spans="1:7">
      <c r="A11581" s="366" t="str">
        <f t="shared" si="180"/>
        <v>SINAPI 100318</v>
      </c>
      <c r="B11581" s="367" t="s">
        <v>8324</v>
      </c>
      <c r="C11581" s="367" t="s">
        <v>36908</v>
      </c>
      <c r="D11581" s="368" t="s">
        <v>36869</v>
      </c>
      <c r="E11581" s="367" t="s">
        <v>8348</v>
      </c>
      <c r="F11581" s="367" t="s">
        <v>36909</v>
      </c>
      <c r="G11581" s="367" t="s">
        <v>36910</v>
      </c>
    </row>
    <row r="11582" spans="1:7">
      <c r="A11582" s="366" t="str">
        <f t="shared" si="180"/>
        <v>SINAPI 100319</v>
      </c>
      <c r="B11582" s="367" t="s">
        <v>8324</v>
      </c>
      <c r="C11582" s="367" t="s">
        <v>36911</v>
      </c>
      <c r="D11582" s="368" t="s">
        <v>36872</v>
      </c>
      <c r="E11582" s="367" t="s">
        <v>8348</v>
      </c>
      <c r="F11582" s="367" t="s">
        <v>36912</v>
      </c>
      <c r="G11582" s="367" t="s">
        <v>36913</v>
      </c>
    </row>
    <row r="11583" spans="1:7">
      <c r="A11583" s="366" t="str">
        <f t="shared" si="180"/>
        <v>SINAPI 100320</v>
      </c>
      <c r="B11583" s="367" t="s">
        <v>8324</v>
      </c>
      <c r="C11583" s="367" t="s">
        <v>36914</v>
      </c>
      <c r="D11583" s="368" t="s">
        <v>36875</v>
      </c>
      <c r="E11583" s="367" t="s">
        <v>8348</v>
      </c>
      <c r="F11583" s="367" t="s">
        <v>36915</v>
      </c>
      <c r="G11583" s="367" t="s">
        <v>36916</v>
      </c>
    </row>
    <row r="11584" spans="1:7">
      <c r="A11584" s="366" t="str">
        <f t="shared" si="180"/>
        <v>SINAPI 100321</v>
      </c>
      <c r="B11584" s="367" t="s">
        <v>8324</v>
      </c>
      <c r="C11584" s="367" t="s">
        <v>36917</v>
      </c>
      <c r="D11584" s="368" t="s">
        <v>36918</v>
      </c>
      <c r="E11584" s="367" t="s">
        <v>8348</v>
      </c>
      <c r="F11584" s="367" t="s">
        <v>36919</v>
      </c>
      <c r="G11584" s="367" t="s">
        <v>36920</v>
      </c>
    </row>
    <row r="11585" spans="1:7">
      <c r="A11585" s="366" t="str">
        <f t="shared" si="180"/>
        <v>SINAPI 100533</v>
      </c>
      <c r="B11585" s="367" t="s">
        <v>8324</v>
      </c>
      <c r="C11585" s="367" t="s">
        <v>36921</v>
      </c>
      <c r="D11585" s="368" t="s">
        <v>36922</v>
      </c>
      <c r="E11585" s="367" t="s">
        <v>8344</v>
      </c>
      <c r="F11585" s="367" t="s">
        <v>11780</v>
      </c>
      <c r="G11585" s="367" t="s">
        <v>36923</v>
      </c>
    </row>
    <row r="11586" spans="1:7">
      <c r="A11586" s="366" t="str">
        <f t="shared" si="180"/>
        <v>SINAPI 100534</v>
      </c>
      <c r="B11586" s="367" t="s">
        <v>8324</v>
      </c>
      <c r="C11586" s="367" t="s">
        <v>36924</v>
      </c>
      <c r="D11586" s="368" t="s">
        <v>36922</v>
      </c>
      <c r="E11586" s="367" t="s">
        <v>8348</v>
      </c>
      <c r="F11586" s="367" t="s">
        <v>36925</v>
      </c>
      <c r="G11586" s="367" t="s">
        <v>36926</v>
      </c>
    </row>
    <row r="11587" spans="1:7">
      <c r="A11587" s="366" t="str">
        <f t="shared" si="180"/>
        <v>SINAPI 100535</v>
      </c>
      <c r="B11587" s="367" t="s">
        <v>8324</v>
      </c>
      <c r="C11587" s="367" t="s">
        <v>36927</v>
      </c>
      <c r="D11587" s="368" t="s">
        <v>36928</v>
      </c>
      <c r="E11587" s="367" t="s">
        <v>8344</v>
      </c>
      <c r="F11587" s="367" t="s">
        <v>13259</v>
      </c>
      <c r="G11587" s="367" t="s">
        <v>36638</v>
      </c>
    </row>
    <row r="11588" spans="1:7">
      <c r="A11588" s="366" t="str">
        <f t="shared" si="180"/>
        <v>SINAPI 100536</v>
      </c>
      <c r="B11588" s="367" t="s">
        <v>8324</v>
      </c>
      <c r="C11588" s="367" t="s">
        <v>36929</v>
      </c>
      <c r="D11588" s="368" t="s">
        <v>36930</v>
      </c>
      <c r="E11588" s="367" t="s">
        <v>8348</v>
      </c>
      <c r="F11588" s="367" t="s">
        <v>36931</v>
      </c>
      <c r="G11588" s="367" t="s">
        <v>34759</v>
      </c>
    </row>
  </sheetData>
  <sheetProtection password="BD17" sheet="1" objects="1" scenarios="1"/>
  <mergeCells count="1">
    <mergeCell ref="B1:G1"/>
  </mergeCells>
  <pageMargins left="0.78740157480314998" right="0.78740157480314998" top="0.78740157480314998" bottom="0.78740157480314998" header="5.7086614173228396" footer="0.59055118110236204"/>
  <pageSetup paperSize="9" scale="65" fitToHeight="0" orientation="portrait" r:id="rId1"/>
  <headerFooter>
    <oddHeader>&amp;L_</oddHeader>
    <oddFooter>&amp;R&amp;P&amp;LPlanilha SINAPI.xls versão 1.1 - Desenvolvido por Caixa Econômica Federal - Conteúdo sob responsabilidade do usuário</oddFooter>
  </headerFooter>
  <drawing r:id="rId2"/>
  <legacyDrawing r:id="rId3"/>
  <oleObjects>
    <mc:AlternateContent xmlns:mc="http://schemas.openxmlformats.org/markup-compatibility/2006">
      <mc:Choice Requires="x14">
        <oleObject shapeId="6147" r:id="rId4">
          <objectPr defaultSize="0" autoPict="0" r:id="rId5">
            <anchor moveWithCells="1" sizeWithCells="1">
              <from>
                <xdr:col>0</xdr:col>
                <xdr:colOff>0</xdr:colOff>
                <xdr:row>0</xdr:row>
                <xdr:rowOff>0</xdr:rowOff>
              </from>
              <to>
                <xdr:col>2</xdr:col>
                <xdr:colOff>685800</xdr:colOff>
                <xdr:row>1</xdr:row>
                <xdr:rowOff>285750</xdr:rowOff>
              </to>
            </anchor>
          </objectPr>
        </oleObject>
      </mc:Choice>
      <mc:Fallback>
        <oleObject shapeId="6147" r:id="rId4"/>
      </mc:Fallback>
    </mc:AlternateContent>
  </oleObjects>
  <mc:AlternateContent xmlns:mc="http://schemas.openxmlformats.org/markup-compatibility/2006">
    <mc:Choice Requires="x14">
      <controls>
        <mc:AlternateContent xmlns:mc="http://schemas.openxmlformats.org/markup-compatibility/2006">
          <mc:Choice Requires="x14">
            <control shapeId="6145" r:id="rId6" name="Button 1">
              <controlPr defaultSize="0" print="0" autoFill="0" autoPict="0" macro="[1]!LimparBanco">
                <anchor moveWithCells="1">
                  <from>
                    <xdr:col>5</xdr:col>
                    <xdr:colOff>114300</xdr:colOff>
                    <xdr:row>1</xdr:row>
                    <xdr:rowOff>57150</xdr:rowOff>
                  </from>
                  <to>
                    <xdr:col>6</xdr:col>
                    <xdr:colOff>800100</xdr:colOff>
                    <xdr:row>3</xdr:row>
                    <xdr:rowOff>66675</xdr:rowOff>
                  </to>
                </anchor>
              </controlPr>
            </control>
          </mc:Choice>
        </mc:AlternateContent>
        <mc:AlternateContent xmlns:mc="http://schemas.openxmlformats.org/markup-compatibility/2006">
          <mc:Choice Requires="x14">
            <control shapeId="6146" r:id="rId7" name="Button 2">
              <controlPr defaultSize="0" print="0" autoFill="0" autoPict="0" macro="[1]!ImportarSIPCI">
                <anchor moveWithCells="1">
                  <from>
                    <xdr:col>3</xdr:col>
                    <xdr:colOff>4152900</xdr:colOff>
                    <xdr:row>1</xdr:row>
                    <xdr:rowOff>57150</xdr:rowOff>
                  </from>
                  <to>
                    <xdr:col>5</xdr:col>
                    <xdr:colOff>28575</xdr:colOff>
                    <xdr:row>3</xdr:row>
                    <xdr:rowOff>66675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dimension ref="A1:J30"/>
  <sheetViews>
    <sheetView zoomScale="150" zoomScaleNormal="150" workbookViewId="0">
      <selection activeCell="I24" sqref="I24"/>
    </sheetView>
  </sheetViews>
  <sheetFormatPr defaultRowHeight="12.75"/>
  <sheetData>
    <row r="1" spans="4:10">
      <c r="D1" s="309"/>
      <c r="E1" s="309"/>
      <c r="F1" s="310" t="s">
        <v>8302</v>
      </c>
      <c r="G1" s="309"/>
      <c r="H1" s="309"/>
      <c r="I1" s="309"/>
      <c r="J1" s="309"/>
    </row>
    <row r="2" spans="4:10">
      <c r="F2" s="175"/>
      <c r="G2" s="175"/>
    </row>
    <row r="3" spans="4:10">
      <c r="D3" s="310" t="s">
        <v>8301</v>
      </c>
      <c r="E3" s="309"/>
      <c r="F3" s="175"/>
      <c r="G3" s="175"/>
    </row>
    <row r="4" spans="4:10">
      <c r="D4" s="198" t="s">
        <v>8286</v>
      </c>
      <c r="E4" s="198" t="s">
        <v>8287</v>
      </c>
      <c r="F4" s="198" t="s">
        <v>8127</v>
      </c>
      <c r="G4" s="198" t="s">
        <v>34</v>
      </c>
      <c r="H4" s="198" t="s">
        <v>34</v>
      </c>
      <c r="I4" s="198" t="s">
        <v>34</v>
      </c>
      <c r="J4" s="198" t="s">
        <v>8288</v>
      </c>
    </row>
    <row r="5" spans="4:10">
      <c r="D5" s="302"/>
      <c r="E5" s="302"/>
      <c r="F5" s="302"/>
      <c r="G5" s="302"/>
      <c r="H5" s="302"/>
      <c r="I5" s="302"/>
      <c r="J5" s="302"/>
    </row>
    <row r="6" spans="4:10">
      <c r="D6" s="302" t="s">
        <v>8289</v>
      </c>
      <c r="E6" s="302">
        <v>58</v>
      </c>
      <c r="F6" s="302" t="s">
        <v>8127</v>
      </c>
      <c r="G6" s="302">
        <v>0.25</v>
      </c>
      <c r="H6" s="302">
        <v>0.25</v>
      </c>
      <c r="I6" s="302">
        <v>2.4</v>
      </c>
      <c r="J6" s="302">
        <f>E6*G6*H6*I6</f>
        <v>8.6999999999999993</v>
      </c>
    </row>
    <row r="7" spans="4:10">
      <c r="D7" s="302" t="s">
        <v>8290</v>
      </c>
      <c r="E7" s="302">
        <v>170</v>
      </c>
      <c r="F7" s="302" t="s">
        <v>8296</v>
      </c>
      <c r="G7" s="302">
        <v>0.3</v>
      </c>
      <c r="H7" s="302">
        <v>1.1000000000000001</v>
      </c>
      <c r="I7" s="302"/>
      <c r="J7" s="302">
        <f>E7*G7*H7</f>
        <v>56.1</v>
      </c>
    </row>
    <row r="8" spans="4:10">
      <c r="D8" s="302" t="s">
        <v>8291</v>
      </c>
      <c r="E8" s="302">
        <f>E6</f>
        <v>58</v>
      </c>
      <c r="F8" s="302" t="s">
        <v>8127</v>
      </c>
      <c r="G8" s="302">
        <v>0.25</v>
      </c>
      <c r="H8" s="302">
        <v>0.25</v>
      </c>
      <c r="I8" s="302">
        <v>0.6</v>
      </c>
      <c r="J8" s="302">
        <f t="shared" ref="J8:J10" si="0">E8*G8*H8*I8</f>
        <v>2.1749999999999998</v>
      </c>
    </row>
    <row r="9" spans="4:10">
      <c r="D9" s="302" t="s">
        <v>8292</v>
      </c>
      <c r="E9" s="302">
        <f>E6</f>
        <v>58</v>
      </c>
      <c r="F9" s="302" t="s">
        <v>8127</v>
      </c>
      <c r="G9" s="302">
        <v>0.8</v>
      </c>
      <c r="H9" s="302">
        <v>0.8</v>
      </c>
      <c r="I9" s="302">
        <v>0.3</v>
      </c>
      <c r="J9" s="302">
        <f t="shared" si="0"/>
        <v>11.136000000000001</v>
      </c>
    </row>
    <row r="10" spans="4:10">
      <c r="D10" s="302" t="s">
        <v>8294</v>
      </c>
      <c r="E10" s="302">
        <f>E6</f>
        <v>58</v>
      </c>
      <c r="F10" s="302" t="s">
        <v>8127</v>
      </c>
      <c r="G10" s="302">
        <v>0.8</v>
      </c>
      <c r="H10" s="302">
        <v>0.8</v>
      </c>
      <c r="I10" s="302">
        <v>0.05</v>
      </c>
      <c r="J10" s="302">
        <f t="shared" si="0"/>
        <v>1.8560000000000003</v>
      </c>
    </row>
    <row r="11" spans="4:10" ht="13.5" thickBot="1">
      <c r="D11" s="302" t="s">
        <v>8295</v>
      </c>
      <c r="E11" s="302">
        <f>E7</f>
        <v>170</v>
      </c>
      <c r="F11" s="302" t="s">
        <v>8296</v>
      </c>
      <c r="G11" s="302">
        <v>0.3</v>
      </c>
      <c r="H11" s="302">
        <v>0.05</v>
      </c>
      <c r="I11" s="302"/>
      <c r="J11" s="303">
        <f>E11*G11*H11</f>
        <v>2.5500000000000003</v>
      </c>
    </row>
    <row r="12" spans="4:10">
      <c r="D12" s="2"/>
      <c r="E12" s="2"/>
      <c r="F12" s="2"/>
      <c r="G12" s="2"/>
      <c r="H12" s="302" t="s">
        <v>8298</v>
      </c>
      <c r="I12" s="304"/>
      <c r="J12" s="305">
        <f>J6+J7+J8+J9</f>
        <v>78.11099999999999</v>
      </c>
    </row>
    <row r="13" spans="4:10" ht="13.5" thickBot="1">
      <c r="D13" s="308" t="s">
        <v>8314</v>
      </c>
      <c r="E13" s="308"/>
      <c r="F13" s="2"/>
      <c r="G13" s="2"/>
      <c r="H13" s="302" t="s">
        <v>8293</v>
      </c>
      <c r="I13" s="304"/>
      <c r="J13" s="306">
        <f>J10+J11</f>
        <v>4.4060000000000006</v>
      </c>
    </row>
    <row r="14" spans="4:10">
      <c r="D14" s="2"/>
      <c r="E14" s="302" t="s">
        <v>8299</v>
      </c>
      <c r="F14" s="2"/>
      <c r="G14" s="2"/>
      <c r="H14" s="2"/>
      <c r="I14" s="2"/>
      <c r="J14" s="2"/>
    </row>
    <row r="15" spans="4:10">
      <c r="D15" s="302" t="s">
        <v>8300</v>
      </c>
      <c r="E15" s="302" t="s">
        <v>34</v>
      </c>
      <c r="F15" s="302" t="s">
        <v>8297</v>
      </c>
      <c r="G15" s="302" t="s">
        <v>35</v>
      </c>
      <c r="H15" s="2"/>
      <c r="I15" s="2"/>
      <c r="J15" s="2"/>
    </row>
    <row r="16" spans="4:10">
      <c r="D16" s="302">
        <v>6.3</v>
      </c>
      <c r="E16" s="302">
        <f>(15*2.6*57)+(10*1.17*58)+(2*10*3.22*57)</f>
        <v>6572.4</v>
      </c>
      <c r="F16" s="302">
        <v>0.25</v>
      </c>
      <c r="G16" s="302">
        <f>E16*F16</f>
        <v>1643.1</v>
      </c>
      <c r="H16" s="2"/>
      <c r="I16" s="2"/>
      <c r="J16" s="2"/>
    </row>
    <row r="17" spans="1:10">
      <c r="D17" s="302">
        <v>8</v>
      </c>
      <c r="E17" s="302">
        <f>14*1.04*58</f>
        <v>844.48</v>
      </c>
      <c r="F17" s="302">
        <v>0.39300000000000002</v>
      </c>
      <c r="G17" s="302">
        <f t="shared" ref="G17:G18" si="1">E17*F17</f>
        <v>331.88064000000003</v>
      </c>
      <c r="H17" s="2"/>
      <c r="I17" s="2"/>
      <c r="J17" s="2"/>
    </row>
    <row r="18" spans="1:10" ht="13.5" thickBot="1">
      <c r="D18" s="302">
        <v>10</v>
      </c>
      <c r="E18" s="302">
        <f>(2*4.62*57)+(2*3.82*57)+(2*2.6*58)</f>
        <v>1263.7600000000002</v>
      </c>
      <c r="F18" s="302">
        <v>0.624</v>
      </c>
      <c r="G18" s="303">
        <f t="shared" si="1"/>
        <v>788.58624000000009</v>
      </c>
      <c r="H18" s="2"/>
      <c r="I18" s="2"/>
      <c r="J18" s="2"/>
    </row>
    <row r="19" spans="1:10" ht="13.5" thickBot="1">
      <c r="G19" s="307">
        <f>SUM(G16:G18)</f>
        <v>2763.5668800000003</v>
      </c>
    </row>
    <row r="21" spans="1:10">
      <c r="A21" s="68" t="s">
        <v>36968</v>
      </c>
    </row>
    <row r="22" spans="1:10" ht="13.5" thickBot="1"/>
    <row r="23" spans="1:10">
      <c r="A23" s="373"/>
      <c r="B23" s="374" t="s">
        <v>36969</v>
      </c>
      <c r="C23" s="374" t="s">
        <v>36970</v>
      </c>
      <c r="D23" s="375" t="s">
        <v>36971</v>
      </c>
      <c r="E23" s="68"/>
    </row>
    <row r="24" spans="1:10">
      <c r="A24" s="376" t="s">
        <v>36972</v>
      </c>
      <c r="B24" s="198">
        <v>20.100000000000001</v>
      </c>
      <c r="C24" s="198">
        <v>18.12</v>
      </c>
      <c r="D24" s="377">
        <v>2.52</v>
      </c>
    </row>
    <row r="25" spans="1:10">
      <c r="A25" s="376" t="s">
        <v>36973</v>
      </c>
      <c r="B25" s="198">
        <v>83.26</v>
      </c>
      <c r="C25" s="198">
        <v>144.16</v>
      </c>
      <c r="D25" s="377"/>
    </row>
    <row r="26" spans="1:10">
      <c r="A26" s="376" t="s">
        <v>36974</v>
      </c>
      <c r="B26" s="198">
        <v>11.22</v>
      </c>
      <c r="C26" s="198">
        <v>7.66</v>
      </c>
      <c r="D26" s="377"/>
    </row>
    <row r="27" spans="1:10" ht="13.5" thickBot="1">
      <c r="A27" s="378" t="s">
        <v>36975</v>
      </c>
      <c r="B27" s="379"/>
      <c r="C27" s="379">
        <f>2.9*19.04</f>
        <v>55.215999999999994</v>
      </c>
      <c r="D27" s="380"/>
    </row>
    <row r="29" spans="1:10">
      <c r="A29" s="68" t="s">
        <v>36976</v>
      </c>
      <c r="C29" s="68" t="s">
        <v>36978</v>
      </c>
    </row>
    <row r="30" spans="1:10">
      <c r="A30" s="381" t="s">
        <v>36977</v>
      </c>
    </row>
  </sheetData>
  <pageMargins left="0.511811024" right="0.511811024" top="0.78740157499999996" bottom="0.78740157499999996" header="0.31496062000000002" footer="0.31496062000000002"/>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R376"/>
  <sheetViews>
    <sheetView view="pageBreakPreview" zoomScaleNormal="130" zoomScaleSheetLayoutView="100" workbookViewId="0">
      <selection activeCell="D184" sqref="D184"/>
    </sheetView>
  </sheetViews>
  <sheetFormatPr defaultRowHeight="12.75"/>
  <cols>
    <col min="1" max="1" width="9.42578125" style="138" customWidth="1"/>
    <col min="2" max="2" width="8.7109375" style="128" customWidth="1"/>
    <col min="3" max="3" width="13.42578125" style="218" customWidth="1"/>
    <col min="4" max="4" width="76.85546875" customWidth="1"/>
    <col min="5" max="5" width="8.42578125" style="128" customWidth="1"/>
    <col min="6" max="7" width="9.7109375" style="3" customWidth="1"/>
    <col min="8" max="8" width="12.28515625" style="3" customWidth="1"/>
    <col min="9" max="9" width="12.7109375" style="598" customWidth="1"/>
    <col min="10" max="10" width="13.85546875" bestFit="1" customWidth="1"/>
    <col min="11" max="11" width="12.42578125" style="120" bestFit="1" customWidth="1"/>
    <col min="12" max="12" width="14" customWidth="1"/>
    <col min="13" max="13" width="18.42578125" customWidth="1"/>
    <col min="14" max="14" width="9.140625" customWidth="1"/>
    <col min="15" max="27" width="10.7109375" customWidth="1"/>
  </cols>
  <sheetData>
    <row r="1" spans="1:27" s="68" customFormat="1" ht="45.75">
      <c r="A1" s="311"/>
      <c r="B1" s="312"/>
      <c r="C1" s="658"/>
      <c r="D1" s="697" t="s">
        <v>8146</v>
      </c>
      <c r="E1" s="313"/>
      <c r="F1" s="535"/>
      <c r="G1" s="536" t="s">
        <v>2561</v>
      </c>
      <c r="H1" s="536" t="s">
        <v>2561</v>
      </c>
      <c r="I1" s="584">
        <v>43933</v>
      </c>
    </row>
    <row r="2" spans="1:27" s="68" customFormat="1">
      <c r="A2" s="125"/>
      <c r="B2" s="314"/>
      <c r="C2" s="532"/>
      <c r="D2" s="289"/>
      <c r="E2" s="316"/>
      <c r="F2" s="537"/>
      <c r="G2" s="538" t="s">
        <v>2562</v>
      </c>
      <c r="H2" s="538" t="s">
        <v>2562</v>
      </c>
      <c r="I2" s="585" t="s">
        <v>8145</v>
      </c>
    </row>
    <row r="3" spans="1:27" s="68" customFormat="1">
      <c r="A3" s="124"/>
      <c r="B3" s="317"/>
      <c r="C3" s="532"/>
      <c r="D3" s="698" t="s">
        <v>8140</v>
      </c>
      <c r="E3" s="318"/>
      <c r="F3" s="537"/>
      <c r="G3" s="538" t="s">
        <v>2563</v>
      </c>
      <c r="H3" s="538" t="s">
        <v>2563</v>
      </c>
      <c r="I3" s="585" t="s">
        <v>36941</v>
      </c>
    </row>
    <row r="4" spans="1:27" s="68" customFormat="1" ht="33">
      <c r="A4" s="124"/>
      <c r="B4" s="317"/>
      <c r="C4" s="532"/>
      <c r="D4" s="699" t="s">
        <v>8147</v>
      </c>
      <c r="E4" s="318"/>
      <c r="F4" s="537"/>
      <c r="G4" s="538" t="s">
        <v>2560</v>
      </c>
      <c r="H4" s="538" t="s">
        <v>2560</v>
      </c>
      <c r="I4" s="599">
        <v>0.29770000000000002</v>
      </c>
    </row>
    <row r="5" spans="1:27" s="68" customFormat="1" ht="13.5" thickBot="1">
      <c r="A5" s="319"/>
      <c r="B5" s="320"/>
      <c r="C5" s="659"/>
      <c r="D5" s="221"/>
      <c r="E5" s="136"/>
      <c r="F5" s="137"/>
      <c r="G5" s="539" t="s">
        <v>2564</v>
      </c>
      <c r="H5" s="539" t="s">
        <v>2564</v>
      </c>
      <c r="I5" s="586" t="s">
        <v>2565</v>
      </c>
    </row>
    <row r="6" spans="1:27" s="68" customFormat="1" ht="8.1" customHeight="1">
      <c r="A6" s="225"/>
      <c r="B6" s="226"/>
      <c r="C6" s="540"/>
      <c r="D6" s="228"/>
      <c r="E6" s="229"/>
      <c r="F6" s="540"/>
      <c r="G6" s="541"/>
      <c r="H6" s="541"/>
      <c r="I6" s="587"/>
    </row>
    <row r="7" spans="1:27" s="68" customFormat="1" ht="20.25">
      <c r="A7" s="230"/>
      <c r="B7" s="231"/>
      <c r="C7" s="542"/>
      <c r="D7" s="233" t="s">
        <v>56</v>
      </c>
      <c r="E7" s="234"/>
      <c r="F7" s="542"/>
      <c r="G7" s="543"/>
      <c r="H7" s="543"/>
      <c r="I7" s="588"/>
    </row>
    <row r="8" spans="1:27" s="68" customFormat="1" ht="8.1" customHeight="1" thickBot="1">
      <c r="A8" s="235"/>
      <c r="B8" s="236"/>
      <c r="C8" s="544"/>
      <c r="D8" s="238"/>
      <c r="E8" s="239"/>
      <c r="F8" s="544"/>
      <c r="G8" s="545"/>
      <c r="H8" s="545"/>
      <c r="I8" s="589"/>
    </row>
    <row r="9" spans="1:27" s="564" customFormat="1">
      <c r="A9" s="640" t="s">
        <v>8141</v>
      </c>
      <c r="B9" s="715" t="s">
        <v>8143</v>
      </c>
      <c r="C9" s="716"/>
      <c r="D9" s="716"/>
      <c r="E9" s="716"/>
      <c r="F9" s="716"/>
      <c r="G9" s="716"/>
      <c r="H9" s="716"/>
      <c r="I9" s="717"/>
    </row>
    <row r="10" spans="1:27" s="564" customFormat="1" ht="13.5" thickBot="1">
      <c r="A10" s="641" t="s">
        <v>8142</v>
      </c>
      <c r="B10" s="565" t="s">
        <v>8144</v>
      </c>
      <c r="C10" s="659"/>
      <c r="D10" s="566"/>
      <c r="E10" s="567"/>
      <c r="F10" s="137"/>
      <c r="G10" s="546"/>
      <c r="H10" s="546"/>
      <c r="I10" s="590"/>
    </row>
    <row r="11" spans="1:27" s="40" customFormat="1" ht="36.75" customHeight="1" thickBot="1">
      <c r="A11" s="642" t="s">
        <v>30</v>
      </c>
      <c r="B11" s="643" t="s">
        <v>2566</v>
      </c>
      <c r="C11" s="644" t="s">
        <v>36</v>
      </c>
      <c r="D11" s="643" t="s">
        <v>31</v>
      </c>
      <c r="E11" s="643" t="s">
        <v>32</v>
      </c>
      <c r="F11" s="643" t="s">
        <v>36982</v>
      </c>
      <c r="G11" s="645" t="s">
        <v>37344</v>
      </c>
      <c r="H11" s="644" t="s">
        <v>37346</v>
      </c>
      <c r="I11" s="646" t="s">
        <v>37345</v>
      </c>
    </row>
    <row r="12" spans="1:27">
      <c r="A12" s="141"/>
      <c r="B12" s="129"/>
      <c r="C12" s="660"/>
      <c r="D12" s="131"/>
      <c r="E12" s="129"/>
      <c r="F12" s="547"/>
      <c r="G12" s="535"/>
      <c r="H12" s="547"/>
      <c r="I12" s="591"/>
      <c r="J12" s="14"/>
      <c r="K12" s="115"/>
      <c r="L12" s="113"/>
      <c r="M12" s="113"/>
      <c r="N12" s="113"/>
      <c r="O12" s="113"/>
      <c r="P12" s="25"/>
      <c r="S12" s="11"/>
      <c r="T12" s="11"/>
      <c r="U12" s="21"/>
      <c r="V12" s="22"/>
      <c r="W12" s="22"/>
      <c r="X12" s="22"/>
      <c r="Y12" s="22"/>
      <c r="Z12" s="22"/>
      <c r="AA12" s="11"/>
    </row>
    <row r="13" spans="1:27" ht="12" customHeight="1">
      <c r="A13" s="162">
        <v>100</v>
      </c>
      <c r="B13" s="164"/>
      <c r="C13" s="214"/>
      <c r="D13" s="321" t="s">
        <v>2559</v>
      </c>
      <c r="E13" s="164"/>
      <c r="F13" s="548"/>
      <c r="G13" s="571"/>
      <c r="H13" s="548"/>
      <c r="I13" s="576"/>
      <c r="J13" s="10"/>
      <c r="K13" s="116"/>
      <c r="L13" s="24"/>
      <c r="M13" s="24"/>
      <c r="N13" s="25"/>
      <c r="O13" s="24"/>
      <c r="P13" s="25"/>
      <c r="S13" s="4"/>
      <c r="T13" s="3"/>
      <c r="U13" s="16"/>
      <c r="V13" s="16"/>
      <c r="W13" s="16"/>
      <c r="X13" s="17"/>
      <c r="Y13" s="19"/>
      <c r="Z13" s="16"/>
      <c r="AA13" s="17"/>
    </row>
    <row r="14" spans="1:27" ht="12" customHeight="1">
      <c r="A14" s="145"/>
      <c r="B14" s="30"/>
      <c r="C14" s="214"/>
      <c r="D14" s="322"/>
      <c r="E14" s="30"/>
      <c r="F14" s="549"/>
      <c r="G14" s="572"/>
      <c r="H14" s="549"/>
      <c r="I14" s="592"/>
      <c r="J14" s="10"/>
      <c r="K14" s="116"/>
      <c r="L14" s="24"/>
      <c r="M14" s="24"/>
      <c r="N14" s="25"/>
      <c r="O14" s="24"/>
      <c r="P14" s="25"/>
      <c r="S14" s="4"/>
      <c r="T14" s="3"/>
      <c r="U14" s="16"/>
      <c r="V14" s="16"/>
      <c r="W14" s="16"/>
      <c r="X14" s="17"/>
      <c r="Y14" s="19"/>
      <c r="Z14" s="16"/>
      <c r="AA14" s="17"/>
    </row>
    <row r="15" spans="1:27" ht="12" customHeight="1">
      <c r="A15" s="240"/>
      <c r="B15" s="241"/>
      <c r="C15" s="242"/>
      <c r="D15" s="323" t="s">
        <v>8136</v>
      </c>
      <c r="E15" s="241"/>
      <c r="F15" s="550"/>
      <c r="G15" s="573"/>
      <c r="H15" s="550"/>
      <c r="I15" s="593"/>
      <c r="J15" s="10"/>
      <c r="K15" s="116"/>
      <c r="L15" s="24"/>
      <c r="M15" s="24"/>
      <c r="N15" s="25"/>
      <c r="O15" s="24"/>
      <c r="P15" s="25"/>
      <c r="S15" s="4"/>
      <c r="T15" s="3"/>
      <c r="U15" s="16"/>
      <c r="V15" s="16"/>
      <c r="W15" s="16"/>
      <c r="X15" s="17"/>
      <c r="Y15" s="19"/>
      <c r="Z15" s="16"/>
      <c r="AA15" s="17"/>
    </row>
    <row r="16" spans="1:27" ht="15">
      <c r="A16" s="142">
        <f>A13+1</f>
        <v>101</v>
      </c>
      <c r="B16" s="36" t="s">
        <v>2558</v>
      </c>
      <c r="C16" s="171" t="s">
        <v>2755</v>
      </c>
      <c r="D16" s="143" t="str">
        <f>LOWER(IF($A16="","",VLOOKUP($C16,'CPOS178-D'!$A$2:$G$11000,3,0)))</f>
        <v>placa de identificação para obra</v>
      </c>
      <c r="E16" s="32" t="str">
        <f>LOWER(IF($A16="","",VLOOKUP($C16,'CPOS178-D'!$A$2:$G$11000,4,0)))</f>
        <v>m²</v>
      </c>
      <c r="F16" s="551">
        <f>2*3</f>
        <v>6</v>
      </c>
      <c r="G16" s="582">
        <v>506.42675502812659</v>
      </c>
      <c r="H16" s="577">
        <f>G16*1.2977</f>
        <v>657.18999999999994</v>
      </c>
      <c r="I16" s="594">
        <f>H16*F16</f>
        <v>3943.1399999999994</v>
      </c>
      <c r="J16" s="13"/>
      <c r="K16" s="118"/>
      <c r="L16" s="66"/>
      <c r="M16" s="63"/>
      <c r="N16" s="63"/>
      <c r="O16" s="63"/>
      <c r="P16" s="63"/>
      <c r="Q16" s="63"/>
      <c r="R16" s="63"/>
      <c r="S16" s="63"/>
      <c r="T16" s="63"/>
      <c r="U16" s="16"/>
      <c r="V16" s="17"/>
      <c r="W16" s="18"/>
      <c r="X16" s="17"/>
      <c r="Y16" s="19"/>
      <c r="Z16" s="17"/>
      <c r="AA16" s="17"/>
    </row>
    <row r="17" spans="1:27" s="81" customFormat="1" ht="15" hidden="1">
      <c r="A17" s="600">
        <f>A16+1</f>
        <v>102</v>
      </c>
      <c r="B17" s="36" t="s">
        <v>2558</v>
      </c>
      <c r="C17" s="171" t="s">
        <v>2749</v>
      </c>
      <c r="D17" s="601" t="str">
        <f>LOWER(IF($A17="","",VLOOKUP($C17,'CPOS178-D'!$A$2:$G$11000,3,0)))</f>
        <v>montagem e desmontagem de andaime tubular fachadeiro com altura até 10 m</v>
      </c>
      <c r="E17" s="602" t="str">
        <f>LOWER(IF($A17="","",VLOOKUP($C17,'CPOS178-D'!$A$2:$G$11000,4,0)))</f>
        <v>m²</v>
      </c>
      <c r="F17" s="603">
        <f>(4*1.5+6*1)*10*2</f>
        <v>240</v>
      </c>
      <c r="G17" s="604">
        <v>8.3378284657470907</v>
      </c>
      <c r="H17" s="605">
        <f>G17*1.2977</f>
        <v>10.82</v>
      </c>
      <c r="I17" s="606">
        <f t="shared" ref="I17:I18" si="0">H17*F17</f>
        <v>2596.8000000000002</v>
      </c>
      <c r="J17" s="607"/>
      <c r="K17" s="616"/>
      <c r="L17" s="568"/>
      <c r="M17" s="609"/>
      <c r="N17" s="609"/>
      <c r="O17" s="609"/>
      <c r="P17" s="609"/>
      <c r="Q17" s="609"/>
      <c r="R17" s="609"/>
      <c r="S17" s="609"/>
      <c r="T17" s="609"/>
      <c r="U17" s="610"/>
      <c r="V17" s="611"/>
      <c r="W17" s="612"/>
      <c r="X17" s="611"/>
      <c r="Y17" s="613"/>
      <c r="Z17" s="611"/>
      <c r="AA17" s="611"/>
    </row>
    <row r="18" spans="1:27" ht="15" hidden="1">
      <c r="A18" s="142">
        <f>A17+1</f>
        <v>103</v>
      </c>
      <c r="B18" s="36" t="s">
        <v>2558</v>
      </c>
      <c r="C18" s="171" t="s">
        <v>7561</v>
      </c>
      <c r="D18" s="143" t="str">
        <f>LOWER(IF($A18="","",VLOOKUP($C18,'CPOS178-D'!$A$2:$G$11000,3,0)))</f>
        <v>andaime tubular fachadeiro com piso metálico e sapatas ajustáveis</v>
      </c>
      <c r="E18" s="32" t="str">
        <f>LOWER(IF($A18="","",VLOOKUP($C18,'CPOS178-D'!$A$2:$G$11000,4,0)))</f>
        <v>m²xmês</v>
      </c>
      <c r="F18" s="551">
        <f>F17*8</f>
        <v>1920</v>
      </c>
      <c r="G18" s="582">
        <v>9.5476612468212991</v>
      </c>
      <c r="H18" s="577">
        <f>G18*1.2977</f>
        <v>12.39</v>
      </c>
      <c r="I18" s="594">
        <f t="shared" si="0"/>
        <v>23788.800000000003</v>
      </c>
      <c r="J18" s="13"/>
      <c r="K18" s="118"/>
      <c r="L18" s="66"/>
      <c r="M18" s="63"/>
      <c r="N18" s="63"/>
      <c r="O18" s="63"/>
      <c r="P18" s="63"/>
      <c r="Q18" s="63"/>
      <c r="R18" s="63"/>
      <c r="S18" s="63"/>
      <c r="T18" s="63"/>
      <c r="U18" s="16"/>
      <c r="V18" s="17"/>
      <c r="W18" s="18"/>
      <c r="X18" s="17"/>
      <c r="Y18" s="19"/>
      <c r="Z18" s="17"/>
      <c r="AA18" s="17"/>
    </row>
    <row r="19" spans="1:27" ht="15">
      <c r="A19" s="142">
        <f>A16+1</f>
        <v>102</v>
      </c>
      <c r="B19" s="36" t="s">
        <v>2558</v>
      </c>
      <c r="C19" s="171" t="s">
        <v>2747</v>
      </c>
      <c r="D19" s="143" t="s">
        <v>7</v>
      </c>
      <c r="E19" s="32" t="s">
        <v>34</v>
      </c>
      <c r="F19" s="551">
        <f>F17/2</f>
        <v>120</v>
      </c>
      <c r="G19" s="582">
        <v>8.32</v>
      </c>
      <c r="H19" s="577">
        <v>10.82</v>
      </c>
      <c r="I19" s="594">
        <f>H19*F19</f>
        <v>1298.4000000000001</v>
      </c>
      <c r="J19" s="13"/>
      <c r="K19" s="118"/>
      <c r="L19" s="66"/>
      <c r="M19" s="63"/>
      <c r="N19" s="63"/>
      <c r="O19" s="63"/>
      <c r="P19" s="63"/>
      <c r="Q19" s="63"/>
      <c r="R19" s="63"/>
      <c r="S19" s="63"/>
      <c r="T19" s="63"/>
      <c r="U19" s="16"/>
      <c r="V19" s="17"/>
      <c r="W19" s="18"/>
      <c r="X19" s="17"/>
      <c r="Y19" s="19"/>
      <c r="Z19" s="17"/>
      <c r="AA19" s="17"/>
    </row>
    <row r="20" spans="1:27" ht="15">
      <c r="A20" s="142">
        <f t="shared" ref="A20" si="1">A19+1</f>
        <v>103</v>
      </c>
      <c r="B20" s="36" t="s">
        <v>2558</v>
      </c>
      <c r="C20" s="171" t="s">
        <v>7560</v>
      </c>
      <c r="D20" s="143" t="s">
        <v>121</v>
      </c>
      <c r="E20" s="32" t="s">
        <v>8</v>
      </c>
      <c r="F20" s="551">
        <f>F19*8</f>
        <v>960</v>
      </c>
      <c r="G20" s="582">
        <v>18.16</v>
      </c>
      <c r="H20" s="577">
        <f>G20*1.2977</f>
        <v>23.566232000000003</v>
      </c>
      <c r="I20" s="594">
        <f>H20*F20</f>
        <v>22623.582720000002</v>
      </c>
      <c r="J20" s="13"/>
      <c r="K20" s="118"/>
      <c r="L20" s="66"/>
      <c r="M20" s="63"/>
      <c r="N20" s="63"/>
      <c r="O20" s="63"/>
      <c r="P20" s="63"/>
      <c r="Q20" s="63"/>
      <c r="R20" s="63"/>
      <c r="S20" s="63"/>
      <c r="T20" s="63"/>
      <c r="U20" s="16"/>
      <c r="V20" s="17"/>
      <c r="W20" s="18"/>
      <c r="X20" s="17"/>
      <c r="Y20" s="19"/>
      <c r="Z20" s="17"/>
      <c r="AA20" s="17"/>
    </row>
    <row r="21" spans="1:27" ht="14.25" customHeight="1">
      <c r="A21" s="142"/>
      <c r="B21" s="36"/>
      <c r="C21" s="171"/>
      <c r="D21" s="211"/>
      <c r="E21" s="32"/>
      <c r="F21" s="551"/>
      <c r="G21" s="582"/>
      <c r="H21" s="577"/>
      <c r="I21" s="594"/>
      <c r="J21" s="13"/>
      <c r="K21" s="118"/>
      <c r="L21" s="66"/>
      <c r="M21" s="63"/>
      <c r="N21" s="63"/>
      <c r="O21" s="63"/>
      <c r="P21" s="63"/>
      <c r="Q21" s="63"/>
      <c r="R21" s="63"/>
      <c r="S21" s="63"/>
      <c r="T21" s="63"/>
      <c r="U21" s="16"/>
      <c r="V21" s="17"/>
      <c r="W21" s="18"/>
      <c r="X21" s="17"/>
      <c r="Y21" s="19"/>
      <c r="Z21" s="17"/>
      <c r="AA21" s="17"/>
    </row>
    <row r="22" spans="1:27" ht="14.25" customHeight="1">
      <c r="A22" s="240"/>
      <c r="B22" s="241"/>
      <c r="C22" s="242"/>
      <c r="D22" s="323" t="s">
        <v>2567</v>
      </c>
      <c r="E22" s="241"/>
      <c r="F22" s="550"/>
      <c r="G22" s="573"/>
      <c r="H22" s="550"/>
      <c r="I22" s="593"/>
      <c r="J22" s="10">
        <v>27865.119999999999</v>
      </c>
      <c r="K22" s="116"/>
      <c r="L22" s="24"/>
      <c r="M22" s="24"/>
      <c r="N22" s="25"/>
      <c r="O22" s="24"/>
      <c r="P22" s="25"/>
      <c r="S22" s="4"/>
      <c r="T22" s="3"/>
      <c r="U22" s="16"/>
      <c r="V22" s="16"/>
      <c r="W22" s="16"/>
      <c r="X22" s="17"/>
      <c r="Y22" s="19"/>
      <c r="Z22" s="16"/>
      <c r="AA22" s="17"/>
    </row>
    <row r="23" spans="1:27" s="81" customFormat="1" ht="15">
      <c r="A23" s="600">
        <f>A20+1</f>
        <v>104</v>
      </c>
      <c r="B23" s="36" t="s">
        <v>2558</v>
      </c>
      <c r="C23" s="171" t="s">
        <v>2725</v>
      </c>
      <c r="D23" s="601" t="str">
        <f>LOWER(IF($A23="","",VLOOKUP($C23,'CPOS178-D'!$A$2:$G$11000,3,0)))</f>
        <v>locação de container tipo alojamento - área mínima de 13,80 m²</v>
      </c>
      <c r="E23" s="602" t="str">
        <f>LOWER(IF($A23="","",VLOOKUP($C23,'CPOS178-D'!$A$2:$G$11000,4,0)))</f>
        <v>unxmês</v>
      </c>
      <c r="F23" s="603">
        <f>1*10</f>
        <v>10</v>
      </c>
      <c r="G23" s="604">
        <v>516.54999999999995</v>
      </c>
      <c r="H23" s="605">
        <v>670.48</v>
      </c>
      <c r="I23" s="606">
        <f>ROUND(F23*H23,2)</f>
        <v>6704.8</v>
      </c>
      <c r="J23" s="607"/>
      <c r="K23" s="616"/>
      <c r="L23" s="568"/>
      <c r="M23" s="609"/>
      <c r="N23" s="609"/>
      <c r="O23" s="609"/>
      <c r="P23" s="609"/>
      <c r="Q23" s="609"/>
      <c r="R23" s="609"/>
      <c r="S23" s="609"/>
      <c r="T23" s="609"/>
      <c r="U23" s="610"/>
      <c r="V23" s="611"/>
      <c r="W23" s="612"/>
      <c r="X23" s="611"/>
      <c r="Y23" s="613"/>
      <c r="Z23" s="611"/>
      <c r="AA23" s="611"/>
    </row>
    <row r="24" spans="1:27" s="81" customFormat="1" ht="24">
      <c r="A24" s="600">
        <f>A23+1</f>
        <v>105</v>
      </c>
      <c r="B24" s="36" t="s">
        <v>2558</v>
      </c>
      <c r="C24" s="171" t="s">
        <v>2729</v>
      </c>
      <c r="D24" s="601" t="str">
        <f>LOWER(IF($A24="","",VLOOKUP($C24,'CPOS178-D'!$A$2:$G$11000,3,0)))</f>
        <v>locação de container tipo sanitário com 2 vasos sanitários, 2 lavatórios, 2 mictórios e 4 pontos para chuveiro - área mínima de 13,80 m²</v>
      </c>
      <c r="E24" s="602" t="str">
        <f>LOWER(IF($A24="","",VLOOKUP($C24,'CPOS178-D'!$A$2:$G$11000,4,0)))</f>
        <v>unxmês</v>
      </c>
      <c r="F24" s="603">
        <f t="shared" ref="F24:F26" si="2">1*10</f>
        <v>10</v>
      </c>
      <c r="G24" s="604">
        <v>787.91</v>
      </c>
      <c r="H24" s="605">
        <v>1022.73</v>
      </c>
      <c r="I24" s="606">
        <f t="shared" ref="I24:I26" si="3">ROUND(F24*H24,2)</f>
        <v>10227.299999999999</v>
      </c>
      <c r="J24" s="607"/>
      <c r="K24" s="608"/>
      <c r="L24" s="568"/>
      <c r="M24" s="609"/>
      <c r="N24" s="609"/>
      <c r="O24" s="609"/>
      <c r="P24" s="609"/>
      <c r="Q24" s="609"/>
      <c r="R24" s="609"/>
      <c r="S24" s="609"/>
      <c r="T24" s="609"/>
      <c r="U24" s="610"/>
      <c r="V24" s="611"/>
      <c r="W24" s="612"/>
      <c r="X24" s="611"/>
      <c r="Y24" s="613"/>
      <c r="Z24" s="611"/>
      <c r="AA24" s="611"/>
    </row>
    <row r="25" spans="1:27" s="81" customFormat="1" ht="15">
      <c r="A25" s="600">
        <f>A24+1</f>
        <v>106</v>
      </c>
      <c r="B25" s="36" t="s">
        <v>2558</v>
      </c>
      <c r="C25" s="171" t="s">
        <v>2731</v>
      </c>
      <c r="D25" s="601" t="str">
        <f>LOWER(IF($A25="","",VLOOKUP($C25,'CPOS178-D'!$A$2:$G$11000,3,0)))</f>
        <v>locação de container tipo depósito - área mínima de 13,80 m²</v>
      </c>
      <c r="E25" s="602" t="str">
        <f>LOWER(IF($A25="","",VLOOKUP($C25,'CPOS178-D'!$A$2:$G$11000,4,0)))</f>
        <v>unxmês</v>
      </c>
      <c r="F25" s="603">
        <f t="shared" si="2"/>
        <v>10</v>
      </c>
      <c r="G25" s="604">
        <v>519.49455599999999</v>
      </c>
      <c r="H25" s="605">
        <v>674.3</v>
      </c>
      <c r="I25" s="606">
        <f t="shared" si="3"/>
        <v>6743</v>
      </c>
      <c r="J25" s="607"/>
      <c r="K25" s="608"/>
      <c r="L25" s="568"/>
      <c r="M25" s="609"/>
      <c r="N25" s="609"/>
      <c r="O25" s="609"/>
      <c r="P25" s="609"/>
      <c r="Q25" s="609"/>
      <c r="R25" s="609"/>
      <c r="S25" s="609"/>
      <c r="T25" s="609"/>
      <c r="U25" s="610"/>
      <c r="V25" s="611"/>
      <c r="W25" s="612"/>
      <c r="X25" s="611"/>
      <c r="Y25" s="613"/>
      <c r="Z25" s="611"/>
      <c r="AA25" s="611"/>
    </row>
    <row r="26" spans="1:27" s="81" customFormat="1" ht="24">
      <c r="A26" s="600">
        <f>A25+1</f>
        <v>107</v>
      </c>
      <c r="B26" s="36" t="s">
        <v>2558</v>
      </c>
      <c r="C26" s="171" t="s">
        <v>2727</v>
      </c>
      <c r="D26" s="601" t="str">
        <f>LOWER(IF($A26="","",VLOOKUP($C26,'CPOS178-D'!$A$2:$G$11000,3,0)))</f>
        <v>locação de container tipo escritório com 1 vaso sanitário, 1 lavatório e 1 ponto para chuveiro - área mínima de 13,80 m²</v>
      </c>
      <c r="E26" s="602" t="str">
        <f>LOWER(IF($A26="","",VLOOKUP($C26,'CPOS178-D'!$A$2:$G$11000,4,0)))</f>
        <v>unxmês</v>
      </c>
      <c r="F26" s="603">
        <f t="shared" si="2"/>
        <v>10</v>
      </c>
      <c r="G26" s="604">
        <v>844.21</v>
      </c>
      <c r="H26" s="605">
        <f>G26*1.2977</f>
        <v>1095.5313170000002</v>
      </c>
      <c r="I26" s="606">
        <f t="shared" si="3"/>
        <v>10955.31</v>
      </c>
      <c r="J26" s="607"/>
      <c r="K26" s="608"/>
      <c r="L26" s="568"/>
      <c r="M26" s="609"/>
      <c r="N26" s="609"/>
      <c r="O26" s="609"/>
      <c r="P26" s="609"/>
      <c r="Q26" s="609"/>
      <c r="R26" s="609"/>
      <c r="S26" s="609"/>
      <c r="T26" s="609"/>
      <c r="U26" s="610"/>
      <c r="V26" s="611"/>
      <c r="W26" s="612"/>
      <c r="X26" s="611"/>
      <c r="Y26" s="613"/>
      <c r="Z26" s="611"/>
      <c r="AA26" s="611"/>
    </row>
    <row r="27" spans="1:27" ht="15">
      <c r="A27" s="142"/>
      <c r="B27" s="36"/>
      <c r="C27" s="171"/>
      <c r="D27" s="211"/>
      <c r="E27" s="32"/>
      <c r="F27" s="551"/>
      <c r="G27" s="582"/>
      <c r="H27" s="577"/>
      <c r="I27" s="594"/>
      <c r="J27" s="13"/>
      <c r="K27" s="121"/>
      <c r="L27" s="66"/>
      <c r="M27" s="63"/>
      <c r="N27" s="63"/>
      <c r="O27" s="63"/>
      <c r="P27" s="63"/>
      <c r="Q27" s="63"/>
      <c r="R27" s="63"/>
      <c r="S27" s="63"/>
      <c r="T27" s="63"/>
      <c r="U27" s="16"/>
      <c r="V27" s="17"/>
      <c r="W27" s="18"/>
      <c r="X27" s="17"/>
      <c r="Y27" s="19"/>
      <c r="Z27" s="17"/>
      <c r="AA27" s="17"/>
    </row>
    <row r="28" spans="1:27" ht="12" customHeight="1">
      <c r="A28" s="240"/>
      <c r="B28" s="241"/>
      <c r="C28" s="242"/>
      <c r="D28" s="323" t="s">
        <v>8137</v>
      </c>
      <c r="E28" s="241"/>
      <c r="F28" s="550"/>
      <c r="G28" s="573"/>
      <c r="H28" s="550"/>
      <c r="I28" s="593"/>
      <c r="J28" s="10">
        <f>SUM(I23:I26)</f>
        <v>34630.409999999996</v>
      </c>
      <c r="K28" s="116"/>
      <c r="L28" s="24"/>
      <c r="M28" s="24"/>
      <c r="N28" s="25"/>
      <c r="O28" s="24"/>
      <c r="P28" s="25"/>
      <c r="S28" s="4"/>
      <c r="T28" s="3"/>
      <c r="U28" s="16"/>
      <c r="V28" s="16"/>
      <c r="W28" s="16"/>
      <c r="X28" s="17"/>
      <c r="Y28" s="19"/>
      <c r="Z28" s="16"/>
      <c r="AA28" s="17"/>
    </row>
    <row r="29" spans="1:27" s="56" customFormat="1" ht="24">
      <c r="A29" s="144">
        <f>A26+1</f>
        <v>108</v>
      </c>
      <c r="B29" s="36" t="s">
        <v>2558</v>
      </c>
      <c r="C29" s="171" t="s">
        <v>2779</v>
      </c>
      <c r="D29" s="601" t="str">
        <f>LOWER(IF($A29="","",VLOOKUP($C29,'CPOS178-D'!$A$2:$G$11000,3,0)))</f>
        <v>demolição mecanizada de pavimento ou piso em concreto, inclusive fragmentação, carregamento, transporte até 1 quilômetro e descarregamento</v>
      </c>
      <c r="E29" s="36" t="str">
        <f>LOWER(IF($A29="","",VLOOKUP($C29,'CPOS178-D'!$A$2:$G$11000,4,0)))</f>
        <v>m²</v>
      </c>
      <c r="F29" s="618">
        <v>100</v>
      </c>
      <c r="G29" s="619">
        <v>19.349631474103585</v>
      </c>
      <c r="H29" s="620">
        <f>G29*1.2977</f>
        <v>25.110016763944223</v>
      </c>
      <c r="I29" s="621">
        <f>ROUND(F29*H29,2)</f>
        <v>2511</v>
      </c>
      <c r="J29" s="622"/>
      <c r="K29" s="623"/>
      <c r="L29" s="568"/>
      <c r="M29" s="624"/>
      <c r="N29" s="624"/>
      <c r="O29" s="624"/>
      <c r="P29" s="624"/>
      <c r="Q29" s="624"/>
      <c r="R29" s="624"/>
      <c r="S29" s="624"/>
      <c r="T29" s="624"/>
      <c r="U29" s="563"/>
      <c r="V29" s="625"/>
      <c r="W29" s="626"/>
      <c r="X29" s="625"/>
      <c r="Y29" s="627"/>
      <c r="Z29" s="625"/>
      <c r="AA29" s="625"/>
    </row>
    <row r="30" spans="1:27" s="56" customFormat="1" ht="15">
      <c r="A30" s="144">
        <f>A29+1</f>
        <v>109</v>
      </c>
      <c r="B30" s="36" t="s">
        <v>2558</v>
      </c>
      <c r="C30" s="171" t="s">
        <v>2828</v>
      </c>
      <c r="D30" s="601" t="str">
        <f>LOWER(IF($A30="","",VLOOKUP($C30,'CPOS178-D'!$A$2:$G$11000,3,0)))</f>
        <v>retirada de divisória em placa de concreto, granito, granilite ou mármore</v>
      </c>
      <c r="E30" s="36" t="str">
        <f>LOWER(IF($A30="","",VLOOKUP($C30,'CPOS178-D'!$A$2:$G$11000,4,0)))</f>
        <v>m²</v>
      </c>
      <c r="F30" s="618">
        <f>86*2</f>
        <v>172</v>
      </c>
      <c r="G30" s="619">
        <v>15.33</v>
      </c>
      <c r="H30" s="620">
        <f>G30*1.2977</f>
        <v>19.893741000000002</v>
      </c>
      <c r="I30" s="621">
        <f>ROUND(F30*H30,2)</f>
        <v>3421.72</v>
      </c>
      <c r="J30" s="622"/>
      <c r="K30" s="623"/>
      <c r="L30" s="568"/>
      <c r="M30" s="624"/>
      <c r="N30" s="624"/>
      <c r="O30" s="624"/>
      <c r="P30" s="624"/>
      <c r="Q30" s="624"/>
      <c r="R30" s="624"/>
      <c r="S30" s="624"/>
      <c r="T30" s="624"/>
      <c r="U30" s="563"/>
      <c r="V30" s="625"/>
      <c r="W30" s="626"/>
      <c r="X30" s="625"/>
      <c r="Y30" s="627"/>
      <c r="Z30" s="625"/>
      <c r="AA30" s="625"/>
    </row>
    <row r="31" spans="1:27" s="56" customFormat="1" ht="15">
      <c r="A31" s="144">
        <f t="shared" ref="A31:A38" si="4">A30+1</f>
        <v>110</v>
      </c>
      <c r="B31" s="36" t="s">
        <v>2558</v>
      </c>
      <c r="C31" s="171" t="s">
        <v>2831</v>
      </c>
      <c r="D31" s="601" t="str">
        <f>LOWER(IF($A31="","",VLOOKUP($C31,'CPOS178-D'!$A$2:$G$11000,3,0)))</f>
        <v>retirada de cerca</v>
      </c>
      <c r="E31" s="36" t="str">
        <f>LOWER(IF($A31="","",VLOOKUP($C31,'CPOS178-D'!$A$2:$G$11000,4,0)))</f>
        <v>m</v>
      </c>
      <c r="F31" s="618">
        <v>40</v>
      </c>
      <c r="G31" s="619">
        <v>8.4499999999999993</v>
      </c>
      <c r="H31" s="620">
        <v>10.99</v>
      </c>
      <c r="I31" s="621">
        <f t="shared" ref="I31:I35" si="5">ROUND(F31*H31,2)</f>
        <v>439.6</v>
      </c>
      <c r="J31" s="622"/>
      <c r="K31" s="623"/>
      <c r="L31" s="568"/>
      <c r="M31" s="624"/>
      <c r="N31" s="624"/>
      <c r="O31" s="624"/>
      <c r="P31" s="624"/>
      <c r="Q31" s="624"/>
      <c r="R31" s="624"/>
      <c r="S31" s="624"/>
      <c r="T31" s="624"/>
      <c r="U31" s="563"/>
      <c r="V31" s="625"/>
      <c r="W31" s="626"/>
      <c r="X31" s="625"/>
      <c r="Y31" s="627"/>
      <c r="Z31" s="625"/>
      <c r="AA31" s="625"/>
    </row>
    <row r="32" spans="1:27" s="56" customFormat="1" ht="15">
      <c r="A32" s="144">
        <f t="shared" si="4"/>
        <v>111</v>
      </c>
      <c r="B32" s="36" t="s">
        <v>2558</v>
      </c>
      <c r="C32" s="171" t="s">
        <v>2841</v>
      </c>
      <c r="D32" s="601" t="str">
        <f>LOWER(IF($A32="","",VLOOKUP($C32,'CPOS178-D'!$A$2:$G$11000,3,0)))</f>
        <v>retirada de telhamento em barro</v>
      </c>
      <c r="E32" s="36" t="str">
        <f>LOWER(IF($A32="","",VLOOKUP($C32,'CPOS178-D'!$A$2:$G$11000,4,0)))</f>
        <v>m²</v>
      </c>
      <c r="F32" s="618">
        <f>(5+10)/2*4.3*2+4*4</f>
        <v>80.5</v>
      </c>
      <c r="G32" s="619">
        <v>10.9</v>
      </c>
      <c r="H32" s="620">
        <v>14.17</v>
      </c>
      <c r="I32" s="621">
        <f t="shared" si="5"/>
        <v>1140.69</v>
      </c>
      <c r="J32" s="622"/>
      <c r="K32" s="623"/>
      <c r="L32" s="568"/>
      <c r="M32" s="624"/>
      <c r="N32" s="624"/>
      <c r="O32" s="624"/>
      <c r="P32" s="624"/>
      <c r="Q32" s="624"/>
      <c r="R32" s="624"/>
      <c r="S32" s="624"/>
      <c r="T32" s="624"/>
      <c r="U32" s="563"/>
      <c r="V32" s="625"/>
      <c r="W32" s="626"/>
      <c r="X32" s="625"/>
      <c r="Y32" s="627"/>
      <c r="Z32" s="625"/>
      <c r="AA32" s="625"/>
    </row>
    <row r="33" spans="1:27" s="56" customFormat="1" ht="24">
      <c r="A33" s="144">
        <f t="shared" si="4"/>
        <v>112</v>
      </c>
      <c r="B33" s="36" t="s">
        <v>2558</v>
      </c>
      <c r="C33" s="171" t="s">
        <v>2775</v>
      </c>
      <c r="D33" s="601" t="str">
        <f>LOWER(IF($A33="","",VLOOKUP($C33,'CPOS178-D'!$A$2:$G$11000,3,0)))</f>
        <v>demolição mecanizada de concreto armado, inclusive fragmentação, carregamento, transporte até 1 quilômetro e descarregamento</v>
      </c>
      <c r="E33" s="36" t="str">
        <f>LOWER(IF($A33="","",VLOOKUP($C33,'CPOS178-D'!$A$2:$G$11000,4,0)))</f>
        <v>m³</v>
      </c>
      <c r="F33" s="618">
        <f>25.97+15</f>
        <v>40.97</v>
      </c>
      <c r="G33" s="619">
        <v>352.56</v>
      </c>
      <c r="H33" s="620">
        <v>457.74</v>
      </c>
      <c r="I33" s="621">
        <f>ROUND(F33*H33,2)</f>
        <v>18753.61</v>
      </c>
      <c r="J33" s="622"/>
      <c r="K33" s="623"/>
      <c r="L33" s="568"/>
      <c r="M33" s="624"/>
      <c r="N33" s="624"/>
      <c r="O33" s="624"/>
      <c r="P33" s="624"/>
      <c r="Q33" s="624"/>
      <c r="R33" s="624"/>
      <c r="S33" s="624"/>
      <c r="T33" s="624"/>
      <c r="U33" s="563"/>
      <c r="V33" s="625"/>
      <c r="W33" s="626"/>
      <c r="X33" s="625"/>
      <c r="Y33" s="627"/>
      <c r="Z33" s="625"/>
      <c r="AA33" s="625"/>
    </row>
    <row r="34" spans="1:27" s="56" customFormat="1" ht="24">
      <c r="A34" s="144">
        <f t="shared" si="4"/>
        <v>113</v>
      </c>
      <c r="B34" s="36" t="s">
        <v>2558</v>
      </c>
      <c r="C34" s="171" t="s">
        <v>2778</v>
      </c>
      <c r="D34" s="601" t="str">
        <f>LOWER(IF($A34="","",VLOOKUP($C34,'CPOS178-D'!$A$2:$G$11000,3,0)))</f>
        <v>demolição mecanizada de concreto simples, inclusive fragmentação e acomodação do material</v>
      </c>
      <c r="E34" s="36" t="str">
        <f>LOWER(IF($A34="","",VLOOKUP($C34,'CPOS178-D'!$A$2:$G$11000,4,0)))</f>
        <v>m³</v>
      </c>
      <c r="F34" s="618">
        <f>1049*0.07</f>
        <v>73.430000000000007</v>
      </c>
      <c r="G34" s="619">
        <v>183.86</v>
      </c>
      <c r="H34" s="620">
        <v>238.74</v>
      </c>
      <c r="I34" s="621">
        <f>ROUND(F34*H34,2)</f>
        <v>17530.68</v>
      </c>
      <c r="J34" s="622"/>
      <c r="K34" s="623"/>
      <c r="L34" s="568"/>
      <c r="M34" s="624"/>
      <c r="N34" s="624"/>
      <c r="O34" s="624"/>
      <c r="P34" s="624"/>
      <c r="Q34" s="624"/>
      <c r="R34" s="624"/>
      <c r="S34" s="624"/>
      <c r="T34" s="624"/>
      <c r="U34" s="563"/>
      <c r="V34" s="625"/>
      <c r="W34" s="626"/>
      <c r="X34" s="625"/>
      <c r="Y34" s="627"/>
      <c r="Z34" s="625"/>
      <c r="AA34" s="625"/>
    </row>
    <row r="35" spans="1:27" s="56" customFormat="1" ht="24">
      <c r="A35" s="144">
        <f>A34+1</f>
        <v>114</v>
      </c>
      <c r="B35" s="36" t="s">
        <v>2558</v>
      </c>
      <c r="C35" s="171" t="s">
        <v>2761</v>
      </c>
      <c r="D35" s="601" t="str">
        <f>LOWER(IF($A35="","",VLOOKUP($C35,'CPOS178-D'!$A$2:$G$11000,3,0)))</f>
        <v>limpeza mecanizada do terreno, inclusive troncos com diâmetro acima de 15 cm até 50 cm, com caminhão à disposição dentro da obra, até o raio de 1 km</v>
      </c>
      <c r="E35" s="36" t="str">
        <f>LOWER(IF($A35="","",VLOOKUP($C35,'CPOS178-D'!$A$2:$G$11000,4,0)))</f>
        <v>m²</v>
      </c>
      <c r="F35" s="618">
        <f>1014.5+638.87</f>
        <v>1653.37</v>
      </c>
      <c r="G35" s="619">
        <v>2.59</v>
      </c>
      <c r="H35" s="620">
        <v>3.36</v>
      </c>
      <c r="I35" s="621">
        <f t="shared" si="5"/>
        <v>5555.32</v>
      </c>
      <c r="J35" s="622"/>
      <c r="K35" s="623"/>
      <c r="L35" s="568"/>
      <c r="M35" s="624"/>
      <c r="N35" s="624"/>
      <c r="O35" s="624"/>
      <c r="P35" s="624"/>
      <c r="Q35" s="624"/>
      <c r="R35" s="624"/>
      <c r="S35" s="624"/>
      <c r="T35" s="624"/>
      <c r="U35" s="563"/>
      <c r="V35" s="625"/>
      <c r="W35" s="626"/>
      <c r="X35" s="625"/>
      <c r="Y35" s="627"/>
      <c r="Z35" s="625"/>
      <c r="AA35" s="625"/>
    </row>
    <row r="36" spans="1:27" s="56" customFormat="1" ht="24">
      <c r="A36" s="144">
        <f t="shared" si="4"/>
        <v>115</v>
      </c>
      <c r="B36" s="36" t="s">
        <v>2558</v>
      </c>
      <c r="C36" s="171" t="s">
        <v>3021</v>
      </c>
      <c r="D36" s="601" t="str">
        <f>LOWER(IF($A36="","",VLOOKUP($C36,'CPOS178-D'!$A$2:$G$11000,3,0)))</f>
        <v>remoção de entulho de obra com caçamba metálica - material volumoso e misturado por alvenaria, terra, madeira, papel, plástico e metal</v>
      </c>
      <c r="E36" s="36" t="str">
        <f>LOWER(IF($A36="","",VLOOKUP($C36,'CPOS178-D'!$A$2:$G$11000,4,0)))</f>
        <v>m³</v>
      </c>
      <c r="F36" s="618">
        <f>((100*0.12)+(172*0.05)+(40*2*0.05)+(80.5*0.1)+40.97+73.43)*1.3</f>
        <v>191.16500000000002</v>
      </c>
      <c r="G36" s="647">
        <v>88.57</v>
      </c>
      <c r="H36" s="620">
        <f>G36*1.2977</f>
        <v>114.93728899999999</v>
      </c>
      <c r="I36" s="621">
        <f>ROUND(F36*H36,2)</f>
        <v>21971.99</v>
      </c>
      <c r="J36" s="622"/>
      <c r="K36" s="623"/>
      <c r="L36" s="568"/>
      <c r="M36" s="624"/>
      <c r="N36" s="624"/>
      <c r="O36" s="624"/>
      <c r="P36" s="624"/>
      <c r="Q36" s="624"/>
      <c r="R36" s="624"/>
      <c r="S36" s="624"/>
      <c r="T36" s="624"/>
      <c r="U36" s="563"/>
      <c r="V36" s="625"/>
      <c r="W36" s="626"/>
      <c r="X36" s="625"/>
      <c r="Y36" s="627"/>
      <c r="Z36" s="625"/>
      <c r="AA36" s="625"/>
    </row>
    <row r="37" spans="1:27" s="56" customFormat="1" ht="24">
      <c r="A37" s="144">
        <f t="shared" si="4"/>
        <v>116</v>
      </c>
      <c r="B37" s="36" t="s">
        <v>2558</v>
      </c>
      <c r="C37" s="171" t="s">
        <v>3022</v>
      </c>
      <c r="D37" s="601" t="str">
        <f>LOWER(IF($A37="","",VLOOKUP($C37,'CPOS178-D'!$A$2:$G$11000,3,0)))</f>
        <v>remoção de entulho de obra com caçamba metálica - material rejeitado e misturado por vegetação, isopor, manta asfáltica e lã de vidro</v>
      </c>
      <c r="E37" s="36" t="str">
        <f>LOWER(IF($A37="","",VLOOKUP($C37,'CPOS178-D'!$A$2:$G$11000,4,0)))</f>
        <v>m³</v>
      </c>
      <c r="F37" s="618">
        <f>F35*0.25*1.3</f>
        <v>537.34524999999996</v>
      </c>
      <c r="G37" s="647">
        <v>88.57</v>
      </c>
      <c r="H37" s="620">
        <f>G37*1.2977</f>
        <v>114.93728899999999</v>
      </c>
      <c r="I37" s="621">
        <f>ROUND(F37*H37,2)</f>
        <v>61761.01</v>
      </c>
      <c r="J37" s="622"/>
      <c r="K37" s="623"/>
      <c r="L37" s="568"/>
      <c r="M37" s="624"/>
      <c r="N37" s="624"/>
      <c r="O37" s="624"/>
      <c r="P37" s="624"/>
      <c r="Q37" s="624"/>
      <c r="R37" s="624"/>
      <c r="S37" s="624"/>
      <c r="T37" s="624"/>
      <c r="U37" s="563"/>
      <c r="V37" s="625"/>
      <c r="W37" s="626"/>
      <c r="X37" s="625"/>
      <c r="Y37" s="627"/>
      <c r="Z37" s="625"/>
      <c r="AA37" s="625"/>
    </row>
    <row r="38" spans="1:27" s="56" customFormat="1" ht="15">
      <c r="A38" s="144">
        <f t="shared" si="4"/>
        <v>117</v>
      </c>
      <c r="B38" s="36" t="s">
        <v>2558</v>
      </c>
      <c r="C38" s="171" t="s">
        <v>3018</v>
      </c>
      <c r="D38" s="601" t="str">
        <f>LOWER(IF($A38="","",VLOOKUP($C38,'CPOS178-D'!$A$2:$G$11000,3,0)))</f>
        <v>transporte manual horizontal e/ou vertical de entulho até o local de despejo - ensacado</v>
      </c>
      <c r="E38" s="36" t="str">
        <f>LOWER(IF($A38="","",VLOOKUP($C38,'CPOS178-D'!$A$2:$G$11000,4,0)))</f>
        <v>m³</v>
      </c>
      <c r="F38" s="618">
        <f>F36+F37</f>
        <v>728.51025000000004</v>
      </c>
      <c r="G38" s="647">
        <v>87.51</v>
      </c>
      <c r="H38" s="620">
        <f>G38*1.2977</f>
        <v>113.56172700000002</v>
      </c>
      <c r="I38" s="621">
        <f>ROUND(F38*H38,2)</f>
        <v>82730.880000000005</v>
      </c>
      <c r="J38" s="622"/>
      <c r="K38" s="623"/>
      <c r="L38" s="568"/>
      <c r="M38" s="624"/>
      <c r="N38" s="624"/>
      <c r="O38" s="624"/>
      <c r="P38" s="624"/>
      <c r="Q38" s="624"/>
      <c r="R38" s="624"/>
      <c r="S38" s="624"/>
      <c r="T38" s="624"/>
      <c r="U38" s="563"/>
      <c r="V38" s="625"/>
      <c r="W38" s="626"/>
      <c r="X38" s="625"/>
      <c r="Y38" s="627"/>
      <c r="Z38" s="625"/>
      <c r="AA38" s="625"/>
    </row>
    <row r="39" spans="1:27" s="56" customFormat="1" ht="15">
      <c r="A39" s="144"/>
      <c r="B39" s="36"/>
      <c r="C39" s="171"/>
      <c r="D39" s="614"/>
      <c r="E39" s="36"/>
      <c r="F39" s="618"/>
      <c r="G39" s="619"/>
      <c r="H39" s="620"/>
      <c r="I39" s="621"/>
      <c r="J39" s="622"/>
      <c r="K39" s="623"/>
      <c r="L39" s="568"/>
      <c r="M39" s="624"/>
      <c r="N39" s="624"/>
      <c r="O39" s="624"/>
      <c r="P39" s="624"/>
      <c r="Q39" s="624"/>
      <c r="R39" s="624"/>
      <c r="S39" s="624"/>
      <c r="T39" s="624"/>
      <c r="U39" s="563"/>
      <c r="V39" s="625"/>
      <c r="W39" s="626"/>
      <c r="X39" s="625"/>
      <c r="Y39" s="627"/>
      <c r="Z39" s="625"/>
      <c r="AA39" s="625"/>
    </row>
    <row r="40" spans="1:27" s="56" customFormat="1">
      <c r="A40" s="240"/>
      <c r="B40" s="615"/>
      <c r="C40" s="615"/>
      <c r="D40" s="323" t="s">
        <v>8113</v>
      </c>
      <c r="E40" s="615"/>
      <c r="F40" s="628"/>
      <c r="G40" s="629"/>
      <c r="H40" s="628"/>
      <c r="I40" s="630"/>
      <c r="J40" s="631">
        <f>SUM(I29:I38)</f>
        <v>215816.5</v>
      </c>
      <c r="K40" s="632"/>
      <c r="L40" s="569"/>
      <c r="M40" s="569"/>
      <c r="N40" s="570"/>
      <c r="O40" s="569"/>
      <c r="P40" s="570"/>
      <c r="S40" s="633"/>
      <c r="T40" s="634"/>
      <c r="U40" s="563"/>
      <c r="V40" s="563"/>
      <c r="W40" s="563"/>
      <c r="X40" s="625"/>
      <c r="Y40" s="627"/>
      <c r="Z40" s="563"/>
      <c r="AA40" s="625"/>
    </row>
    <row r="41" spans="1:27" s="56" customFormat="1" ht="15">
      <c r="A41" s="144">
        <f>A38+1</f>
        <v>118</v>
      </c>
      <c r="B41" s="36" t="s">
        <v>2558</v>
      </c>
      <c r="C41" s="171" t="s">
        <v>2740</v>
      </c>
      <c r="D41" s="601" t="str">
        <f>LOWER(IF($A41="","",VLOOKUP($C41,'CPOS178-D'!$A$2:$G$11000,3,0)))</f>
        <v>locação de quadros metálicos para plataforma de proteção, inclusive o madeiramento</v>
      </c>
      <c r="E41" s="36" t="str">
        <f>LOWER(IF($A41="","",VLOOKUP($C41,'CPOS178-D'!$A$2:$G$11000,4,0)))</f>
        <v>m²xmês</v>
      </c>
      <c r="F41" s="618">
        <f>30*2*10</f>
        <v>600</v>
      </c>
      <c r="G41" s="619">
        <v>21.76</v>
      </c>
      <c r="H41" s="620">
        <v>28.24</v>
      </c>
      <c r="I41" s="621">
        <f t="shared" ref="I41" si="6">ROUND(F41*H41,2)</f>
        <v>16944</v>
      </c>
      <c r="J41" s="622"/>
      <c r="K41" s="623"/>
      <c r="L41" s="568"/>
      <c r="M41" s="624"/>
      <c r="N41" s="624"/>
      <c r="O41" s="624"/>
      <c r="P41" s="624"/>
      <c r="Q41" s="624"/>
      <c r="R41" s="624"/>
      <c r="S41" s="624"/>
      <c r="T41" s="624"/>
      <c r="U41" s="563"/>
      <c r="V41" s="625"/>
      <c r="W41" s="626"/>
      <c r="X41" s="625"/>
      <c r="Y41" s="627"/>
      <c r="Z41" s="625"/>
      <c r="AA41" s="625"/>
    </row>
    <row r="42" spans="1:27" s="56" customFormat="1" ht="15">
      <c r="A42" s="144">
        <f>A41+1</f>
        <v>119</v>
      </c>
      <c r="B42" s="36" t="s">
        <v>2558</v>
      </c>
      <c r="C42" s="171" t="s">
        <v>2739</v>
      </c>
      <c r="D42" s="601" t="str">
        <f>LOWER(IF($A42="","",VLOOKUP($C42,'CPOS178-D'!$A$2:$G$11000,3,0)))</f>
        <v>tapume fixo para fechamento de áreas, com portão</v>
      </c>
      <c r="E42" s="36" t="str">
        <f>LOWER(IF($A42="","",VLOOKUP($C42,'CPOS178-D'!$A$2:$G$11000,4,0)))</f>
        <v>m²</v>
      </c>
      <c r="F42" s="618">
        <f>100*2</f>
        <v>200</v>
      </c>
      <c r="G42" s="619">
        <v>65.52</v>
      </c>
      <c r="H42" s="620">
        <f>G42*1.2977</f>
        <v>85.025304000000006</v>
      </c>
      <c r="I42" s="621">
        <f>ROUND(F42*H42,2)</f>
        <v>17005.060000000001</v>
      </c>
      <c r="J42" s="622"/>
      <c r="K42" s="623"/>
      <c r="L42" s="568"/>
      <c r="M42" s="624"/>
      <c r="N42" s="624"/>
      <c r="O42" s="624"/>
      <c r="P42" s="624"/>
      <c r="Q42" s="624"/>
      <c r="R42" s="624"/>
      <c r="S42" s="624"/>
      <c r="T42" s="624"/>
      <c r="U42" s="563"/>
      <c r="V42" s="625"/>
      <c r="W42" s="626"/>
      <c r="X42" s="625"/>
      <c r="Y42" s="627"/>
      <c r="Z42" s="625"/>
      <c r="AA42" s="625"/>
    </row>
    <row r="43" spans="1:27" ht="12" customHeight="1">
      <c r="A43" s="144"/>
      <c r="B43" s="36"/>
      <c r="C43" s="171"/>
      <c r="D43" s="143"/>
      <c r="E43" s="32"/>
      <c r="F43" s="551"/>
      <c r="G43" s="582"/>
      <c r="H43" s="577"/>
      <c r="I43" s="594"/>
      <c r="J43" s="13">
        <f>SUM(I41:I42)</f>
        <v>33949.06</v>
      </c>
      <c r="K43" s="121"/>
      <c r="L43" s="66"/>
      <c r="M43" s="63"/>
      <c r="N43" s="63"/>
      <c r="O43" s="63"/>
      <c r="P43" s="63"/>
      <c r="Q43" s="63"/>
      <c r="R43" s="63"/>
      <c r="S43" s="63"/>
      <c r="T43" s="63"/>
      <c r="U43" s="16"/>
      <c r="V43" s="17"/>
      <c r="W43" s="18"/>
      <c r="X43" s="17"/>
      <c r="Y43" s="19"/>
      <c r="Z43" s="17"/>
      <c r="AA43" s="17"/>
    </row>
    <row r="44" spans="1:27" ht="12" customHeight="1">
      <c r="A44" s="243"/>
      <c r="B44" s="244"/>
      <c r="C44" s="244"/>
      <c r="D44" s="617" t="s">
        <v>2568</v>
      </c>
      <c r="E44" s="245">
        <f>A13</f>
        <v>100</v>
      </c>
      <c r="F44" s="552"/>
      <c r="G44" s="583" t="s">
        <v>57</v>
      </c>
      <c r="H44" s="578" t="s">
        <v>57</v>
      </c>
      <c r="I44" s="595">
        <f>J44</f>
        <v>312261.09000000003</v>
      </c>
      <c r="J44" s="10">
        <f>SUM(J15:J43)</f>
        <v>312261.09000000003</v>
      </c>
      <c r="K44" s="119"/>
      <c r="L44" s="63"/>
      <c r="M44" s="63"/>
      <c r="N44" s="63"/>
      <c r="O44" s="63"/>
      <c r="P44" s="63"/>
      <c r="Q44" s="63"/>
      <c r="R44" s="63"/>
      <c r="S44" s="63"/>
      <c r="T44" s="63"/>
      <c r="U44" s="63"/>
      <c r="V44" s="63"/>
      <c r="W44" s="16"/>
      <c r="X44" s="17"/>
      <c r="Y44" s="19"/>
      <c r="Z44" s="16"/>
      <c r="AA44" s="17"/>
    </row>
    <row r="45" spans="1:27" ht="12" customHeight="1">
      <c r="A45" s="144"/>
      <c r="B45" s="36"/>
      <c r="C45" s="171"/>
      <c r="D45" s="143"/>
      <c r="E45" s="32"/>
      <c r="F45" s="551"/>
      <c r="G45" s="582"/>
      <c r="H45" s="577"/>
      <c r="I45" s="594"/>
      <c r="J45" s="13"/>
      <c r="K45" s="121"/>
      <c r="L45" s="66"/>
      <c r="M45" s="63"/>
      <c r="N45" s="63"/>
      <c r="O45" s="63"/>
      <c r="P45" s="63"/>
      <c r="Q45" s="63"/>
      <c r="R45" s="63"/>
      <c r="S45" s="63"/>
      <c r="T45" s="63"/>
      <c r="U45" s="16"/>
      <c r="V45" s="17"/>
      <c r="W45" s="18"/>
      <c r="X45" s="17"/>
      <c r="Y45" s="19"/>
      <c r="Z45" s="17"/>
      <c r="AA45" s="17"/>
    </row>
    <row r="46" spans="1:27" ht="12" customHeight="1">
      <c r="A46" s="145">
        <v>200</v>
      </c>
      <c r="B46" s="30"/>
      <c r="C46" s="214"/>
      <c r="D46" s="322" t="s">
        <v>8138</v>
      </c>
      <c r="E46" s="30"/>
      <c r="F46" s="549"/>
      <c r="G46" s="572"/>
      <c r="H46" s="549"/>
      <c r="I46" s="592"/>
      <c r="J46" s="10"/>
      <c r="K46" s="116"/>
      <c r="L46" s="24"/>
      <c r="M46" s="24"/>
      <c r="N46" s="25"/>
      <c r="O46" s="24"/>
      <c r="P46" s="25"/>
      <c r="S46" s="4"/>
      <c r="T46" s="3"/>
      <c r="U46" s="16"/>
      <c r="V46" s="16"/>
      <c r="W46" s="16"/>
      <c r="X46" s="17"/>
      <c r="Y46" s="19"/>
      <c r="Z46" s="16"/>
      <c r="AA46" s="17"/>
    </row>
    <row r="47" spans="1:27" ht="12" customHeight="1">
      <c r="A47" s="145"/>
      <c r="B47" s="30"/>
      <c r="C47" s="214"/>
      <c r="D47" s="322"/>
      <c r="E47" s="30"/>
      <c r="F47" s="549"/>
      <c r="G47" s="572"/>
      <c r="H47" s="549"/>
      <c r="I47" s="592"/>
      <c r="J47" s="10"/>
      <c r="K47" s="116"/>
      <c r="L47" s="24"/>
      <c r="M47" s="24"/>
      <c r="N47" s="25"/>
      <c r="O47" s="24"/>
      <c r="P47" s="25"/>
      <c r="S47" s="4"/>
      <c r="T47" s="3"/>
      <c r="U47" s="16"/>
      <c r="V47" s="16"/>
      <c r="W47" s="16"/>
      <c r="X47" s="17"/>
      <c r="Y47" s="19"/>
      <c r="Z47" s="16"/>
      <c r="AA47" s="17"/>
    </row>
    <row r="48" spans="1:27" ht="12" customHeight="1">
      <c r="A48" s="240"/>
      <c r="B48" s="241"/>
      <c r="C48" s="242"/>
      <c r="D48" s="323" t="s">
        <v>8283</v>
      </c>
      <c r="E48" s="241" t="str">
        <f>LOWER(IF($A48="","",VLOOKUP($D48,'CPOS178-D'!$A$2:$G$11000,4,0)))</f>
        <v/>
      </c>
      <c r="F48" s="550"/>
      <c r="G48" s="573"/>
      <c r="H48" s="550"/>
      <c r="I48" s="593"/>
      <c r="J48" s="10"/>
      <c r="K48" s="116"/>
      <c r="L48" s="24"/>
      <c r="M48" s="24"/>
      <c r="N48" s="25"/>
      <c r="O48" s="24"/>
      <c r="P48" s="25"/>
      <c r="S48" s="4"/>
      <c r="T48" s="3"/>
      <c r="U48" s="16"/>
      <c r="V48" s="16"/>
      <c r="W48" s="16"/>
      <c r="X48" s="17"/>
      <c r="Y48" s="19"/>
      <c r="Z48" s="16"/>
      <c r="AA48" s="17"/>
    </row>
    <row r="49" spans="1:27" ht="12" customHeight="1">
      <c r="A49" s="145"/>
      <c r="B49" s="30"/>
      <c r="C49" s="214"/>
      <c r="D49" s="322"/>
      <c r="E49" s="30"/>
      <c r="F49" s="549"/>
      <c r="G49" s="572"/>
      <c r="H49" s="549"/>
      <c r="I49" s="592"/>
      <c r="J49" s="10"/>
      <c r="K49" s="116"/>
      <c r="L49" s="24"/>
      <c r="M49" s="24"/>
      <c r="N49" s="25"/>
      <c r="O49" s="24"/>
      <c r="P49" s="25"/>
      <c r="S49" s="4"/>
      <c r="T49" s="3"/>
      <c r="U49" s="16"/>
      <c r="V49" s="16"/>
      <c r="W49" s="16"/>
      <c r="X49" s="17"/>
      <c r="Y49" s="19"/>
      <c r="Z49" s="16"/>
      <c r="AA49" s="17"/>
    </row>
    <row r="50" spans="1:27" ht="12" customHeight="1">
      <c r="A50" s="240"/>
      <c r="B50" s="241"/>
      <c r="C50" s="242"/>
      <c r="D50" s="323" t="s">
        <v>8128</v>
      </c>
      <c r="E50" s="241" t="str">
        <f>LOWER(IF($A50="","",VLOOKUP($D50,'CPOS178-D'!$A$2:$G$11000,4,0)))</f>
        <v/>
      </c>
      <c r="F50" s="550"/>
      <c r="G50" s="573"/>
      <c r="H50" s="550"/>
      <c r="I50" s="593"/>
      <c r="J50" s="10"/>
      <c r="K50" s="116"/>
      <c r="L50" s="24"/>
      <c r="M50" s="24"/>
      <c r="N50" s="25"/>
      <c r="O50" s="24"/>
      <c r="P50" s="25"/>
      <c r="S50" s="4"/>
      <c r="T50" s="3"/>
      <c r="U50" s="16"/>
      <c r="V50" s="16"/>
      <c r="W50" s="16"/>
      <c r="X50" s="17"/>
      <c r="Y50" s="19"/>
      <c r="Z50" s="16"/>
      <c r="AA50" s="17"/>
    </row>
    <row r="51" spans="1:27" s="81" customFormat="1" ht="15">
      <c r="A51" s="600">
        <f>A46+1</f>
        <v>201</v>
      </c>
      <c r="B51" s="36" t="s">
        <v>2558</v>
      </c>
      <c r="C51" s="171" t="s">
        <v>3050</v>
      </c>
      <c r="D51" s="601" t="str">
        <f>LOWER(IF($A51="","",VLOOKUP($C51,'CPOS178-D'!$A$2:$G$11000,3,0)))</f>
        <v>escavação manual em solo de 1ª e 2ª categoria em campo aberto</v>
      </c>
      <c r="E51" s="602" t="str">
        <f>LOWER(IF($A51="","",VLOOKUP($C51,'CPOS178-D'!$A$2:$G$11000,4,0)))</f>
        <v>m³</v>
      </c>
      <c r="F51" s="603">
        <f>1.2*1.2*170</f>
        <v>244.79999999999998</v>
      </c>
      <c r="G51" s="604">
        <v>34.06</v>
      </c>
      <c r="H51" s="620">
        <v>44.29</v>
      </c>
      <c r="I51" s="621">
        <f>ROUND(F51*H51,2)</f>
        <v>10842.19</v>
      </c>
      <c r="J51" s="607"/>
      <c r="K51" s="608"/>
      <c r="L51" s="568"/>
      <c r="M51" s="609"/>
      <c r="N51" s="609"/>
      <c r="O51" s="609"/>
      <c r="P51" s="609"/>
      <c r="Q51" s="609"/>
      <c r="R51" s="609"/>
      <c r="S51" s="609"/>
      <c r="T51" s="609"/>
      <c r="U51" s="610"/>
      <c r="V51" s="611"/>
      <c r="W51" s="612"/>
      <c r="X51" s="611"/>
      <c r="Y51" s="613"/>
      <c r="Z51" s="611"/>
      <c r="AA51" s="611"/>
    </row>
    <row r="52" spans="1:27" s="81" customFormat="1" ht="15">
      <c r="A52" s="600">
        <f>A51+1</f>
        <v>202</v>
      </c>
      <c r="B52" s="36" t="s">
        <v>2558</v>
      </c>
      <c r="C52" s="171" t="s">
        <v>6337</v>
      </c>
      <c r="D52" s="601" t="str">
        <f>LOWER(IF($A52="","",VLOOKUP($C52,'CPOS178-D'!$A$2:$G$11000,3,0)))</f>
        <v>base de bica corrida</v>
      </c>
      <c r="E52" s="602" t="str">
        <f>LOWER(IF($A52="","",VLOOKUP($C52,'CPOS178-D'!$A$2:$G$11000,4,0)))</f>
        <v>m³</v>
      </c>
      <c r="F52" s="603">
        <f>(58*0.8*0.8*0.1)+(170*0.3*0.1)</f>
        <v>8.8120000000000012</v>
      </c>
      <c r="G52" s="604">
        <v>113.8</v>
      </c>
      <c r="H52" s="620">
        <v>147.68</v>
      </c>
      <c r="I52" s="621">
        <f t="shared" ref="I52:I59" si="7">ROUND(F52*H52,2)</f>
        <v>1301.3599999999999</v>
      </c>
      <c r="J52" s="607"/>
      <c r="K52" s="608"/>
      <c r="L52" s="568"/>
      <c r="M52" s="609"/>
      <c r="N52" s="609"/>
      <c r="O52" s="609"/>
      <c r="P52" s="609"/>
      <c r="Q52" s="609"/>
      <c r="R52" s="609"/>
      <c r="S52" s="609"/>
      <c r="T52" s="609"/>
      <c r="U52" s="610"/>
      <c r="V52" s="611"/>
      <c r="W52" s="612"/>
      <c r="X52" s="611"/>
      <c r="Y52" s="613"/>
      <c r="Z52" s="611"/>
      <c r="AA52" s="611"/>
    </row>
    <row r="53" spans="1:27" s="81" customFormat="1" ht="15">
      <c r="A53" s="600">
        <f t="shared" ref="A53:A60" si="8">A52+1</f>
        <v>203</v>
      </c>
      <c r="B53" s="36" t="s">
        <v>2558</v>
      </c>
      <c r="C53" s="171" t="s">
        <v>3137</v>
      </c>
      <c r="D53" s="601" t="str">
        <f>LOWER(IF($A53="","",VLOOKUP($C53,'CPOS178-D'!$A$2:$G$11000,3,0)))</f>
        <v>forma plana em compensado para estrutura convencional</v>
      </c>
      <c r="E53" s="602" t="str">
        <f>LOWER(IF($A53="","",VLOOKUP($C53,'CPOS178-D'!$A$2:$G$11000,4,0)))</f>
        <v>m²</v>
      </c>
      <c r="F53" s="603">
        <f>58*(0.25*4*0.8)+58*(0.8*4*0.3)+170*(1.1*2+0.3)</f>
        <v>527.08000000000004</v>
      </c>
      <c r="G53" s="639">
        <v>109.39</v>
      </c>
      <c r="H53" s="620">
        <v>142.06</v>
      </c>
      <c r="I53" s="621">
        <f t="shared" si="7"/>
        <v>74876.98</v>
      </c>
      <c r="J53" s="607"/>
      <c r="K53" s="608"/>
      <c r="L53" s="568"/>
      <c r="M53" s="609"/>
      <c r="N53" s="609"/>
      <c r="O53" s="609"/>
      <c r="P53" s="609"/>
      <c r="Q53" s="609"/>
      <c r="R53" s="609"/>
      <c r="S53" s="609"/>
      <c r="T53" s="609"/>
      <c r="U53" s="610"/>
      <c r="V53" s="611"/>
      <c r="W53" s="612"/>
      <c r="X53" s="611"/>
      <c r="Y53" s="613"/>
      <c r="Z53" s="611"/>
      <c r="AA53" s="611"/>
    </row>
    <row r="54" spans="1:27" s="81" customFormat="1" ht="15">
      <c r="A54" s="600">
        <f t="shared" si="8"/>
        <v>204</v>
      </c>
      <c r="B54" s="36" t="s">
        <v>2558</v>
      </c>
      <c r="C54" s="171" t="s">
        <v>3161</v>
      </c>
      <c r="D54" s="601" t="str">
        <f>LOWER(IF($A54="","",VLOOKUP($C54,'CPOS178-D'!$A$2:$G$11000,3,0)))</f>
        <v>armadura em barra de aço ca-50 (a ou b) fyk = 500 mpa</v>
      </c>
      <c r="E54" s="602" t="str">
        <f>LOWER(IF($A54="","",VLOOKUP($C54,'CPOS178-D'!$A$2:$G$11000,4,0)))</f>
        <v>kg</v>
      </c>
      <c r="F54" s="603">
        <f>Tabelas!G19</f>
        <v>2763.5668800000003</v>
      </c>
      <c r="G54" s="604">
        <v>6.24</v>
      </c>
      <c r="H54" s="620">
        <v>8.1</v>
      </c>
      <c r="I54" s="621">
        <f t="shared" si="7"/>
        <v>22384.89</v>
      </c>
      <c r="J54" s="607"/>
      <c r="K54" s="608"/>
      <c r="L54" s="568"/>
      <c r="M54" s="609"/>
      <c r="N54" s="609"/>
      <c r="O54" s="609"/>
      <c r="P54" s="609"/>
      <c r="Q54" s="609"/>
      <c r="R54" s="609"/>
      <c r="S54" s="609"/>
      <c r="T54" s="609"/>
      <c r="U54" s="610"/>
      <c r="V54" s="611"/>
      <c r="W54" s="612"/>
      <c r="X54" s="611"/>
      <c r="Y54" s="613"/>
      <c r="Z54" s="611"/>
      <c r="AA54" s="611"/>
    </row>
    <row r="55" spans="1:27" s="81" customFormat="1" ht="15">
      <c r="A55" s="600">
        <f t="shared" si="8"/>
        <v>205</v>
      </c>
      <c r="B55" s="36" t="s">
        <v>2558</v>
      </c>
      <c r="C55" s="171" t="s">
        <v>3182</v>
      </c>
      <c r="D55" s="601" t="str">
        <f>LOWER(IF($A55="","",VLOOKUP($C55,'CPOS178-D'!$A$2:$G$11000,3,0)))</f>
        <v>concreto usinado não estrutural mínimo 200 kg cimento / m³</v>
      </c>
      <c r="E55" s="602" t="str">
        <f>LOWER(IF($A55="","",VLOOKUP($C55,'CPOS178-D'!$A$2:$G$11000,4,0)))</f>
        <v>m³</v>
      </c>
      <c r="F55" s="603">
        <f>Tabelas!J13</f>
        <v>4.4060000000000006</v>
      </c>
      <c r="G55" s="604">
        <v>309.80174830699775</v>
      </c>
      <c r="H55" s="620">
        <f t="shared" ref="H55:H57" si="9">G55*1.2977</f>
        <v>402.02972877799101</v>
      </c>
      <c r="I55" s="621">
        <f t="shared" si="7"/>
        <v>1771.34</v>
      </c>
      <c r="J55" s="607"/>
      <c r="K55" s="608"/>
      <c r="L55" s="568"/>
      <c r="M55" s="609"/>
      <c r="N55" s="609"/>
      <c r="O55" s="609"/>
      <c r="P55" s="609"/>
      <c r="Q55" s="609"/>
      <c r="R55" s="609"/>
      <c r="S55" s="609"/>
      <c r="T55" s="609"/>
      <c r="U55" s="610"/>
      <c r="V55" s="611"/>
      <c r="W55" s="612"/>
      <c r="X55" s="611"/>
      <c r="Y55" s="613"/>
      <c r="Z55" s="611"/>
      <c r="AA55" s="611"/>
    </row>
    <row r="56" spans="1:27" s="81" customFormat="1" ht="15">
      <c r="A56" s="600">
        <f t="shared" si="8"/>
        <v>206</v>
      </c>
      <c r="B56" s="36" t="s">
        <v>2558</v>
      </c>
      <c r="C56" s="171" t="s">
        <v>3198</v>
      </c>
      <c r="D56" s="601" t="str">
        <f>LOWER(IF($A56="","",VLOOKUP($C56,'CPOS178-D'!$A$2:$G$11000,3,0)))</f>
        <v>lançamento, espalhamento e adensamento de concreto ou massa em lastro e/ou enchimento</v>
      </c>
      <c r="E56" s="602" t="str">
        <f>LOWER(IF($A56="","",VLOOKUP($C56,'CPOS178-D'!$A$2:$G$11000,4,0)))</f>
        <v>m³</v>
      </c>
      <c r="F56" s="603">
        <f>F55</f>
        <v>4.4060000000000006</v>
      </c>
      <c r="G56" s="604">
        <v>57.44</v>
      </c>
      <c r="H56" s="620">
        <v>74.680000000000007</v>
      </c>
      <c r="I56" s="621">
        <f t="shared" si="7"/>
        <v>329.04</v>
      </c>
      <c r="J56" s="607"/>
      <c r="K56" s="608"/>
      <c r="L56" s="568"/>
      <c r="M56" s="609"/>
      <c r="N56" s="609"/>
      <c r="O56" s="609"/>
      <c r="P56" s="609"/>
      <c r="Q56" s="609"/>
      <c r="R56" s="609"/>
      <c r="S56" s="609"/>
      <c r="T56" s="609"/>
      <c r="U56" s="610"/>
      <c r="V56" s="611"/>
      <c r="W56" s="612"/>
      <c r="X56" s="611"/>
      <c r="Y56" s="613"/>
      <c r="Z56" s="611"/>
      <c r="AA56" s="611"/>
    </row>
    <row r="57" spans="1:27" s="81" customFormat="1" ht="15">
      <c r="A57" s="600">
        <f t="shared" si="8"/>
        <v>207</v>
      </c>
      <c r="B57" s="36" t="s">
        <v>2558</v>
      </c>
      <c r="C57" s="171" t="s">
        <v>3174</v>
      </c>
      <c r="D57" s="601" t="str">
        <f>LOWER(IF($A57="","",VLOOKUP($C57,'CPOS178-D'!$A$2:$G$11000,3,0)))</f>
        <v>concreto usinado, fck = 25 mpa - para bombeamento</v>
      </c>
      <c r="E57" s="602" t="str">
        <f>LOWER(IF($A57="","",VLOOKUP($C57,'CPOS178-D'!$A$2:$G$11000,4,0)))</f>
        <v>m³</v>
      </c>
      <c r="F57" s="603">
        <f>Tabelas!J12</f>
        <v>78.11099999999999</v>
      </c>
      <c r="G57" s="604">
        <v>326.01</v>
      </c>
      <c r="H57" s="620">
        <f t="shared" si="9"/>
        <v>423.063177</v>
      </c>
      <c r="I57" s="621">
        <f t="shared" si="7"/>
        <v>33045.89</v>
      </c>
      <c r="J57" s="607"/>
      <c r="K57" s="608"/>
      <c r="L57" s="568"/>
      <c r="M57" s="609"/>
      <c r="N57" s="609"/>
      <c r="O57" s="609"/>
      <c r="P57" s="609"/>
      <c r="Q57" s="609"/>
      <c r="R57" s="609"/>
      <c r="S57" s="609"/>
      <c r="T57" s="609"/>
      <c r="U57" s="610"/>
      <c r="V57" s="611"/>
      <c r="W57" s="612"/>
      <c r="X57" s="611"/>
      <c r="Y57" s="613"/>
      <c r="Z57" s="611"/>
      <c r="AA57" s="611"/>
    </row>
    <row r="58" spans="1:27" s="81" customFormat="1" ht="15">
      <c r="A58" s="600">
        <f t="shared" si="8"/>
        <v>208</v>
      </c>
      <c r="B58" s="36" t="s">
        <v>2558</v>
      </c>
      <c r="C58" s="171" t="s">
        <v>3199</v>
      </c>
      <c r="D58" s="601" t="str">
        <f>LOWER(IF($A58="","",VLOOKUP($C58,'CPOS178-D'!$A$2:$G$11000,3,0)))</f>
        <v>lançamento e adensamento de concreto ou massa em fundação</v>
      </c>
      <c r="E58" s="602" t="str">
        <f>LOWER(IF($A58="","",VLOOKUP($C58,'CPOS178-D'!$A$2:$G$11000,4,0)))</f>
        <v>m³</v>
      </c>
      <c r="F58" s="603">
        <f>F57</f>
        <v>78.11099999999999</v>
      </c>
      <c r="G58" s="604">
        <v>114.88</v>
      </c>
      <c r="H58" s="620">
        <v>149.37</v>
      </c>
      <c r="I58" s="621">
        <f t="shared" si="7"/>
        <v>11667.44</v>
      </c>
      <c r="J58" s="607"/>
      <c r="K58" s="608"/>
      <c r="L58" s="568"/>
      <c r="M58" s="609"/>
      <c r="N58" s="609"/>
      <c r="O58" s="609"/>
      <c r="P58" s="609"/>
      <c r="Q58" s="609"/>
      <c r="R58" s="609"/>
      <c r="S58" s="609"/>
      <c r="T58" s="609"/>
      <c r="U58" s="610"/>
      <c r="V58" s="611"/>
      <c r="W58" s="612"/>
      <c r="X58" s="611"/>
      <c r="Y58" s="613"/>
      <c r="Z58" s="611"/>
      <c r="AA58" s="611"/>
    </row>
    <row r="59" spans="1:27" s="81" customFormat="1" ht="15">
      <c r="A59" s="600">
        <f t="shared" si="8"/>
        <v>209</v>
      </c>
      <c r="B59" s="36" t="s">
        <v>2558</v>
      </c>
      <c r="C59" s="171" t="s">
        <v>3086</v>
      </c>
      <c r="D59" s="601" t="str">
        <f>LOWER(IF($A59="","",VLOOKUP($C59,'CPOS178-D'!$A$2:$G$11000,3,0)))</f>
        <v>reaterro compactado mecanizado de vala ou cava com rolo, mínimo de 95% pn</v>
      </c>
      <c r="E59" s="602" t="str">
        <f>LOWER(IF($A59="","",VLOOKUP($C59,'CPOS178-D'!$A$2:$G$11000,4,0)))</f>
        <v>m³</v>
      </c>
      <c r="F59" s="603">
        <f>F51-F57-F56</f>
        <v>162.28299999999999</v>
      </c>
      <c r="G59" s="604">
        <v>13.67</v>
      </c>
      <c r="H59" s="620">
        <v>17.739999999999998</v>
      </c>
      <c r="I59" s="621">
        <f t="shared" si="7"/>
        <v>2878.9</v>
      </c>
      <c r="J59" s="607"/>
      <c r="K59" s="608"/>
      <c r="L59" s="568"/>
      <c r="M59" s="609"/>
      <c r="N59" s="609"/>
      <c r="O59" s="609"/>
      <c r="P59" s="609"/>
      <c r="Q59" s="609"/>
      <c r="R59" s="609"/>
      <c r="S59" s="609"/>
      <c r="T59" s="609"/>
      <c r="U59" s="610"/>
      <c r="V59" s="611"/>
      <c r="W59" s="612"/>
      <c r="X59" s="611"/>
      <c r="Y59" s="613"/>
      <c r="Z59" s="611"/>
      <c r="AA59" s="611"/>
    </row>
    <row r="60" spans="1:27" s="81" customFormat="1" ht="15">
      <c r="A60" s="600">
        <f t="shared" si="8"/>
        <v>210</v>
      </c>
      <c r="B60" s="36" t="s">
        <v>2558</v>
      </c>
      <c r="C60" s="171" t="s">
        <v>4310</v>
      </c>
      <c r="D60" s="601" t="str">
        <f>LOWER(IF($A60="","",VLOOKUP($C60,'CPOS178-D'!$A$2:$G$11000,3,0)))</f>
        <v>impermeabilização em membrana de asfalto modificado com elastômeros, na cor preta</v>
      </c>
      <c r="E60" s="602" t="str">
        <f>LOWER(IF($A60="","",VLOOKUP($C60,'CPOS178-D'!$A$2:$G$11000,4,0)))</f>
        <v>m²</v>
      </c>
      <c r="F60" s="603">
        <f>170*(1.1*2+0.3)</f>
        <v>425</v>
      </c>
      <c r="G60" s="604">
        <v>31.83</v>
      </c>
      <c r="H60" s="620">
        <v>41.32</v>
      </c>
      <c r="I60" s="621">
        <f>ROUND(F60*H60,2)</f>
        <v>17561</v>
      </c>
      <c r="J60" s="607">
        <f>SUM(I51:I60)</f>
        <v>176659.03</v>
      </c>
      <c r="K60" s="608"/>
      <c r="L60" s="568"/>
      <c r="M60" s="609"/>
      <c r="N60" s="609"/>
      <c r="O60" s="609"/>
      <c r="P60" s="609"/>
      <c r="Q60" s="609"/>
      <c r="R60" s="609"/>
      <c r="S60" s="609"/>
      <c r="T60" s="609"/>
      <c r="U60" s="610"/>
      <c r="V60" s="611"/>
      <c r="W60" s="612"/>
      <c r="X60" s="611"/>
      <c r="Y60" s="613"/>
      <c r="Z60" s="611"/>
      <c r="AA60" s="611"/>
    </row>
    <row r="61" spans="1:27" ht="12" customHeight="1">
      <c r="A61" s="142"/>
      <c r="B61" s="36"/>
      <c r="C61" s="171"/>
      <c r="D61" s="211"/>
      <c r="E61" s="32"/>
      <c r="F61" s="551"/>
      <c r="G61" s="582"/>
      <c r="H61" s="577"/>
      <c r="I61" s="594"/>
      <c r="J61" s="13"/>
      <c r="K61" s="121"/>
      <c r="L61" s="66"/>
      <c r="M61" s="63"/>
      <c r="N61" s="63"/>
      <c r="O61" s="63"/>
      <c r="P61" s="63"/>
      <c r="Q61" s="63"/>
      <c r="R61" s="63"/>
      <c r="S61" s="63"/>
      <c r="T61" s="63"/>
      <c r="U61" s="16"/>
      <c r="V61" s="17"/>
      <c r="W61" s="18"/>
      <c r="X61" s="17"/>
      <c r="Y61" s="19"/>
      <c r="Z61" s="17"/>
      <c r="AA61" s="17"/>
    </row>
    <row r="62" spans="1:27" ht="12" customHeight="1">
      <c r="A62" s="240"/>
      <c r="B62" s="241"/>
      <c r="C62" s="242"/>
      <c r="D62" s="323" t="s">
        <v>8114</v>
      </c>
      <c r="E62" s="241"/>
      <c r="F62" s="550"/>
      <c r="G62" s="573"/>
      <c r="H62" s="550"/>
      <c r="I62" s="593"/>
      <c r="J62" s="10"/>
      <c r="K62" s="116"/>
      <c r="L62" s="24"/>
      <c r="M62" s="24"/>
      <c r="N62" s="25"/>
      <c r="O62" s="24"/>
      <c r="P62" s="25"/>
      <c r="S62" s="4"/>
      <c r="T62" s="3"/>
      <c r="U62" s="16"/>
      <c r="V62" s="16"/>
      <c r="W62" s="16"/>
      <c r="X62" s="17"/>
      <c r="Y62" s="19"/>
      <c r="Z62" s="16"/>
      <c r="AA62" s="17"/>
    </row>
    <row r="63" spans="1:27" ht="15">
      <c r="A63" s="142">
        <f>A60+1</f>
        <v>211</v>
      </c>
      <c r="B63" s="36" t="s">
        <v>2558</v>
      </c>
      <c r="C63" s="171" t="s">
        <v>6738</v>
      </c>
      <c r="D63" s="143" t="str">
        <f>LOWER(IF($A63="","",VLOOKUP($C63,'CPOS178-D'!$A$2:$G$11000,3,0)))</f>
        <v>alvenaria de bloco de concreto estrutural 19 x 19 x 39 cm - classe a</v>
      </c>
      <c r="E63" s="32" t="str">
        <f>LOWER(IF($A63="","",VLOOKUP($C63,'CPOS178-D'!$A$2:$G$11000,4,0)))</f>
        <v>m²</v>
      </c>
      <c r="F63" s="551">
        <f>210*2.5</f>
        <v>525</v>
      </c>
      <c r="G63" s="582">
        <v>87.43</v>
      </c>
      <c r="H63" s="620">
        <v>113.55</v>
      </c>
      <c r="I63" s="621">
        <f t="shared" ref="I63" si="10">ROUND(F63*H63,2)</f>
        <v>59613.75</v>
      </c>
      <c r="J63" s="13"/>
      <c r="K63" s="121"/>
      <c r="L63" s="66"/>
      <c r="M63" s="63"/>
      <c r="N63" s="63"/>
      <c r="O63" s="63"/>
      <c r="P63" s="63"/>
      <c r="Q63" s="63"/>
      <c r="R63" s="63"/>
      <c r="S63" s="63"/>
      <c r="T63" s="63"/>
      <c r="U63" s="16"/>
      <c r="V63" s="17"/>
      <c r="W63" s="18"/>
      <c r="X63" s="17"/>
      <c r="Y63" s="19"/>
      <c r="Z63" s="17"/>
      <c r="AA63" s="17"/>
    </row>
    <row r="64" spans="1:27" ht="15">
      <c r="A64" s="142">
        <f>A63+1</f>
        <v>212</v>
      </c>
      <c r="B64" s="36" t="s">
        <v>2558</v>
      </c>
      <c r="C64" s="171" t="s">
        <v>3193</v>
      </c>
      <c r="D64" s="143" t="str">
        <f>LOWER(IF($A64="","",VLOOKUP($C64,'CPOS178-D'!$A$2:$G$11000,3,0)))</f>
        <v>argamassa graute expansiva autonivelante de alta resistência</v>
      </c>
      <c r="E64" s="32" t="str">
        <f>LOWER(IF($A64="","",VLOOKUP($C64,'CPOS178-D'!$A$2:$G$11000,4,0)))</f>
        <v>m³</v>
      </c>
      <c r="F64" s="551">
        <f>(0.16*0.16*2.5*210/0.8)+(210*0.16*0.18)</f>
        <v>22.847999999999999</v>
      </c>
      <c r="G64" s="582">
        <v>2607.9899999999998</v>
      </c>
      <c r="H64" s="620">
        <v>3384.49</v>
      </c>
      <c r="I64" s="621">
        <f>ROUND(F64*H64,2)</f>
        <v>77328.83</v>
      </c>
      <c r="J64" s="13"/>
      <c r="K64" s="121"/>
      <c r="L64" s="66"/>
      <c r="M64" s="63"/>
      <c r="N64" s="63"/>
      <c r="O64" s="63"/>
      <c r="P64" s="63"/>
      <c r="Q64" s="63"/>
      <c r="R64" s="63"/>
      <c r="S64" s="63"/>
      <c r="T64" s="63"/>
      <c r="U64" s="16"/>
      <c r="V64" s="17"/>
      <c r="W64" s="18"/>
      <c r="X64" s="17"/>
      <c r="Y64" s="19"/>
      <c r="Z64" s="17"/>
      <c r="AA64" s="17"/>
    </row>
    <row r="65" spans="1:27" ht="15">
      <c r="A65" s="142">
        <f>A64+1</f>
        <v>213</v>
      </c>
      <c r="B65" s="36" t="s">
        <v>2558</v>
      </c>
      <c r="C65" s="171" t="s">
        <v>3161</v>
      </c>
      <c r="D65" s="143" t="str">
        <f>LOWER(IF($A65="","",VLOOKUP($C65,'CPOS178-D'!$A$2:$G$11000,3,0)))</f>
        <v>armadura em barra de aço ca-50 (a ou b) fyk = 500 mpa</v>
      </c>
      <c r="E65" s="32" t="str">
        <f>LOWER(IF($A65="","",VLOOKUP($C65,'CPOS178-D'!$A$2:$G$11000,4,0)))</f>
        <v>kg</v>
      </c>
      <c r="F65" s="551">
        <f>F64*100</f>
        <v>2284.7999999999997</v>
      </c>
      <c r="G65" s="582">
        <v>6.24</v>
      </c>
      <c r="H65" s="620">
        <f>G65*1.2977</f>
        <v>8.0976480000000013</v>
      </c>
      <c r="I65" s="621">
        <f>ROUND(F65*H65,2)</f>
        <v>18501.509999999998</v>
      </c>
      <c r="J65" s="13"/>
      <c r="K65" s="121"/>
      <c r="L65" s="66"/>
      <c r="M65" s="63"/>
      <c r="N65" s="63"/>
      <c r="O65" s="63"/>
      <c r="P65" s="63"/>
      <c r="Q65" s="63"/>
      <c r="R65" s="63"/>
      <c r="S65" s="63"/>
      <c r="T65" s="63"/>
      <c r="U65" s="16"/>
      <c r="V65" s="17"/>
      <c r="W65" s="18"/>
      <c r="X65" s="17"/>
      <c r="Y65" s="19"/>
      <c r="Z65" s="17"/>
      <c r="AA65" s="17"/>
    </row>
    <row r="66" spans="1:27" ht="12" customHeight="1">
      <c r="A66" s="142"/>
      <c r="B66" s="36"/>
      <c r="C66" s="171"/>
      <c r="D66" s="211"/>
      <c r="E66" s="32"/>
      <c r="F66" s="551"/>
      <c r="G66" s="582"/>
      <c r="H66" s="577"/>
      <c r="I66" s="594"/>
      <c r="J66" s="13">
        <f>SUM(I63:I65)</f>
        <v>155444.09000000003</v>
      </c>
      <c r="K66" s="121"/>
      <c r="L66" s="66"/>
      <c r="M66" s="63"/>
      <c r="N66" s="63"/>
      <c r="O66" s="63"/>
      <c r="P66" s="63"/>
      <c r="Q66" s="63"/>
      <c r="R66" s="63"/>
      <c r="S66" s="63"/>
      <c r="T66" s="63"/>
      <c r="U66" s="16"/>
      <c r="V66" s="17"/>
      <c r="W66" s="18"/>
      <c r="X66" s="17"/>
      <c r="Y66" s="19"/>
      <c r="Z66" s="17"/>
      <c r="AA66" s="17"/>
    </row>
    <row r="67" spans="1:27" ht="12" customHeight="1">
      <c r="A67" s="240"/>
      <c r="B67" s="241"/>
      <c r="C67" s="242"/>
      <c r="D67" s="323" t="s">
        <v>999</v>
      </c>
      <c r="E67" s="241"/>
      <c r="F67" s="550"/>
      <c r="G67" s="573"/>
      <c r="H67" s="550"/>
      <c r="I67" s="593"/>
      <c r="J67" s="10"/>
      <c r="K67" s="116"/>
      <c r="L67" s="24"/>
      <c r="M67" s="24"/>
      <c r="N67" s="25"/>
      <c r="O67" s="24"/>
      <c r="P67" s="25"/>
      <c r="S67" s="4"/>
      <c r="T67" s="3"/>
      <c r="U67" s="16"/>
      <c r="V67" s="16"/>
      <c r="W67" s="16"/>
      <c r="X67" s="17"/>
      <c r="Y67" s="19"/>
      <c r="Z67" s="16"/>
      <c r="AA67" s="17"/>
    </row>
    <row r="68" spans="1:27" ht="12" customHeight="1">
      <c r="A68" s="240"/>
      <c r="B68" s="241"/>
      <c r="C68" s="242"/>
      <c r="D68" s="323" t="s">
        <v>8116</v>
      </c>
      <c r="E68" s="241"/>
      <c r="F68" s="550"/>
      <c r="G68" s="573"/>
      <c r="H68" s="550"/>
      <c r="I68" s="593"/>
      <c r="J68" s="10"/>
      <c r="K68" s="116"/>
      <c r="L68" s="24"/>
      <c r="M68" s="24"/>
      <c r="N68" s="25"/>
      <c r="O68" s="24"/>
      <c r="P68" s="25"/>
      <c r="S68" s="4"/>
      <c r="T68" s="3"/>
      <c r="U68" s="16"/>
      <c r="V68" s="16"/>
      <c r="W68" s="16"/>
      <c r="X68" s="17"/>
      <c r="Y68" s="19"/>
      <c r="Z68" s="16"/>
      <c r="AA68" s="17"/>
    </row>
    <row r="69" spans="1:27" ht="15">
      <c r="A69" s="142">
        <f>A65+1</f>
        <v>214</v>
      </c>
      <c r="B69" s="36" t="s">
        <v>2558</v>
      </c>
      <c r="C69" s="171" t="s">
        <v>3513</v>
      </c>
      <c r="D69" s="143" t="str">
        <f>LOWER(IF($A69="","",VLOOKUP($C69,'CPOS178-D'!$A$2:$G$11000,3,0)))</f>
        <v>chapisco</v>
      </c>
      <c r="E69" s="32" t="str">
        <f>LOWER(IF($A69="","",VLOOKUP($C69,'CPOS178-D'!$A$2:$G$11000,4,0)))</f>
        <v>m²</v>
      </c>
      <c r="F69" s="551">
        <f>170*(2.5+0.2)</f>
        <v>459.00000000000006</v>
      </c>
      <c r="G69" s="582">
        <v>4.6100000000000003</v>
      </c>
      <c r="H69" s="620">
        <v>5.98</v>
      </c>
      <c r="I69" s="621">
        <f>ROUND(F69*H69,2)</f>
        <v>2744.82</v>
      </c>
      <c r="J69" s="13"/>
      <c r="K69" s="121"/>
      <c r="L69" s="66"/>
      <c r="M69" s="63"/>
      <c r="N69" s="63"/>
      <c r="O69" s="63"/>
      <c r="P69" s="63"/>
      <c r="Q69" s="63"/>
      <c r="R69" s="63"/>
      <c r="S69" s="63"/>
      <c r="T69" s="63"/>
      <c r="U69" s="16"/>
      <c r="V69" s="17"/>
      <c r="W69" s="18"/>
      <c r="X69" s="17"/>
      <c r="Y69" s="19"/>
      <c r="Z69" s="17"/>
      <c r="AA69" s="17"/>
    </row>
    <row r="70" spans="1:27" ht="15">
      <c r="A70" s="142">
        <f>A69+1</f>
        <v>215</v>
      </c>
      <c r="B70" s="36" t="s">
        <v>2558</v>
      </c>
      <c r="C70" s="171" t="s">
        <v>7774</v>
      </c>
      <c r="D70" s="143" t="str">
        <f>LOWER(IF($A70="","",VLOOKUP($C70,'CPOS178-D'!$A$2:$G$11000,3,0)))</f>
        <v>emboço desempenado com argamassa industrializada</v>
      </c>
      <c r="E70" s="32" t="str">
        <f>LOWER(IF($A70="","",VLOOKUP($C70,'CPOS178-D'!$A$2:$G$11000,4,0)))</f>
        <v>m²</v>
      </c>
      <c r="F70" s="551">
        <f>170*(2.5+0.2)</f>
        <v>459.00000000000006</v>
      </c>
      <c r="G70" s="582">
        <v>30.5</v>
      </c>
      <c r="H70" s="620">
        <f>G70*1.2977</f>
        <v>39.57985</v>
      </c>
      <c r="I70" s="621">
        <f>ROUND(F70*H70,2)</f>
        <v>18167.150000000001</v>
      </c>
      <c r="J70" s="13"/>
      <c r="K70" s="121"/>
      <c r="L70" s="66"/>
      <c r="M70" s="63"/>
      <c r="N70" s="63"/>
      <c r="O70" s="63"/>
      <c r="P70" s="63"/>
      <c r="Q70" s="63"/>
      <c r="R70" s="63"/>
      <c r="S70" s="63"/>
      <c r="T70" s="63"/>
      <c r="U70" s="16"/>
      <c r="V70" s="17"/>
      <c r="W70" s="18"/>
      <c r="X70" s="17"/>
      <c r="Y70" s="19"/>
      <c r="Z70" s="17"/>
      <c r="AA70" s="17"/>
    </row>
    <row r="71" spans="1:27" s="682" customFormat="1" ht="36" customHeight="1">
      <c r="A71" s="142">
        <f t="shared" ref="A71:A75" si="11">A70+1</f>
        <v>216</v>
      </c>
      <c r="B71" s="171" t="s">
        <v>2558</v>
      </c>
      <c r="C71" s="712" t="s">
        <v>3612</v>
      </c>
      <c r="D71" s="714" t="s">
        <v>702</v>
      </c>
      <c r="E71" s="713" t="s">
        <v>2</v>
      </c>
      <c r="F71" s="603">
        <f>F69</f>
        <v>459.00000000000006</v>
      </c>
      <c r="G71" s="639">
        <v>153.80000000000001</v>
      </c>
      <c r="H71" s="618">
        <f>G71*1.2977</f>
        <v>199.58626000000004</v>
      </c>
      <c r="I71" s="673">
        <f t="shared" ref="I71:I72" si="12">ROUND(F71*H71,2)</f>
        <v>91610.09</v>
      </c>
      <c r="J71" s="674">
        <f>SUM(I69:I71)</f>
        <v>112522.06</v>
      </c>
      <c r="K71" s="675"/>
      <c r="L71" s="676"/>
      <c r="M71" s="677"/>
      <c r="N71" s="677"/>
      <c r="O71" s="677"/>
      <c r="P71" s="677"/>
      <c r="Q71" s="677"/>
      <c r="R71" s="677"/>
      <c r="S71" s="677"/>
      <c r="T71" s="677"/>
      <c r="U71" s="678"/>
      <c r="V71" s="679"/>
      <c r="W71" s="680"/>
      <c r="X71" s="679"/>
      <c r="Y71" s="681"/>
      <c r="Z71" s="679"/>
      <c r="AA71" s="679"/>
    </row>
    <row r="72" spans="1:27" s="175" customFormat="1" ht="24" hidden="1">
      <c r="A72" s="142">
        <f t="shared" si="11"/>
        <v>217</v>
      </c>
      <c r="B72" s="171" t="s">
        <v>2558</v>
      </c>
      <c r="C72" s="171" t="s">
        <v>3581</v>
      </c>
      <c r="D72" s="649" t="str">
        <f>LOWER(IF($A72="","",VLOOKUP($C72,'CPOS178-D'!$A$2:$G$11000,3,0)))</f>
        <v>rejuntamento em placas cerâmicas com argamassa industrializada para rejunte, juntas acima de 5 até 10 mm</v>
      </c>
      <c r="E72" s="172" t="str">
        <f>LOWER(IF($A72="","",VLOOKUP($C72,'CPOS178-D'!$A$2:$G$11000,4,0)))</f>
        <v>m²</v>
      </c>
      <c r="F72" s="551">
        <v>0</v>
      </c>
      <c r="G72" s="554">
        <v>10.54</v>
      </c>
      <c r="H72" s="618">
        <v>13.7</v>
      </c>
      <c r="I72" s="673">
        <f t="shared" si="12"/>
        <v>0</v>
      </c>
      <c r="J72" s="650"/>
      <c r="K72" s="651"/>
      <c r="L72" s="652"/>
      <c r="M72" s="653"/>
      <c r="N72" s="653"/>
      <c r="O72" s="653"/>
      <c r="P72" s="653"/>
      <c r="Q72" s="653"/>
      <c r="R72" s="653"/>
      <c r="S72" s="653"/>
      <c r="T72" s="653"/>
      <c r="U72" s="654"/>
      <c r="V72" s="655"/>
      <c r="W72" s="656"/>
      <c r="X72" s="655"/>
      <c r="Y72" s="657"/>
      <c r="Z72" s="655"/>
      <c r="AA72" s="655"/>
    </row>
    <row r="73" spans="1:27" ht="12" customHeight="1">
      <c r="A73" s="241"/>
      <c r="B73" s="241"/>
      <c r="C73" s="242"/>
      <c r="D73" s="323" t="s">
        <v>8117</v>
      </c>
      <c r="E73" s="241"/>
      <c r="F73" s="550"/>
      <c r="G73" s="573"/>
      <c r="H73" s="550"/>
      <c r="I73" s="593"/>
      <c r="J73" s="10"/>
      <c r="K73" s="116"/>
      <c r="L73" s="24"/>
      <c r="M73" s="24"/>
      <c r="N73" s="25"/>
      <c r="O73" s="24"/>
      <c r="P73" s="25"/>
      <c r="S73" s="4"/>
      <c r="T73" s="3"/>
      <c r="U73" s="16"/>
      <c r="V73" s="16"/>
      <c r="W73" s="16"/>
      <c r="X73" s="17"/>
      <c r="Y73" s="19"/>
      <c r="Z73" s="16"/>
      <c r="AA73" s="17"/>
    </row>
    <row r="74" spans="1:27" s="81" customFormat="1" ht="15">
      <c r="A74" s="142">
        <f>A71+1</f>
        <v>217</v>
      </c>
      <c r="B74" s="36" t="s">
        <v>2558</v>
      </c>
      <c r="C74" s="171" t="s">
        <v>3513</v>
      </c>
      <c r="D74" s="601" t="str">
        <f>LOWER(IF($A74="","",VLOOKUP($C74,'CPOS178-D'!$A$2:$G$11000,3,0)))</f>
        <v>chapisco</v>
      </c>
      <c r="E74" s="602" t="str">
        <f>LOWER(IF($A74="","",VLOOKUP($C74,'CPOS178-D'!$A$2:$G$11000,4,0)))</f>
        <v>m²</v>
      </c>
      <c r="F74" s="603">
        <f>170*2.5</f>
        <v>425</v>
      </c>
      <c r="G74" s="604">
        <v>4.6100000000000003</v>
      </c>
      <c r="H74" s="620">
        <v>5.98</v>
      </c>
      <c r="I74" s="621">
        <f t="shared" ref="I74:I77" si="13">ROUND(F74*H74,2)</f>
        <v>2541.5</v>
      </c>
      <c r="J74" s="607"/>
      <c r="K74" s="608"/>
      <c r="L74" s="568"/>
      <c r="M74" s="609"/>
      <c r="N74" s="609"/>
      <c r="O74" s="609"/>
      <c r="P74" s="609"/>
      <c r="Q74" s="609"/>
      <c r="R74" s="609"/>
      <c r="S74" s="609"/>
      <c r="T74" s="609"/>
      <c r="U74" s="610"/>
      <c r="V74" s="611"/>
      <c r="W74" s="612"/>
      <c r="X74" s="611"/>
      <c r="Y74" s="613"/>
      <c r="Z74" s="611"/>
      <c r="AA74" s="611"/>
    </row>
    <row r="75" spans="1:27" s="81" customFormat="1" ht="15">
      <c r="A75" s="142">
        <f t="shared" si="11"/>
        <v>218</v>
      </c>
      <c r="B75" s="36" t="s">
        <v>2558</v>
      </c>
      <c r="C75" s="171" t="s">
        <v>7774</v>
      </c>
      <c r="D75" s="601" t="str">
        <f>LOWER(IF($A75="","",VLOOKUP($C75,'CPOS178-D'!$A$2:$G$11000,3,0)))</f>
        <v>emboço desempenado com argamassa industrializada</v>
      </c>
      <c r="E75" s="602" t="str">
        <f>LOWER(IF($A75="","",VLOOKUP($C75,'CPOS178-D'!$A$2:$G$11000,4,0)))</f>
        <v>m²</v>
      </c>
      <c r="F75" s="603">
        <f>170*2.5</f>
        <v>425</v>
      </c>
      <c r="G75" s="604">
        <v>30.5</v>
      </c>
      <c r="H75" s="620">
        <f t="shared" ref="H75" si="14">G75*1.2977</f>
        <v>39.57985</v>
      </c>
      <c r="I75" s="621">
        <f t="shared" si="13"/>
        <v>16821.439999999999</v>
      </c>
      <c r="J75" s="607"/>
      <c r="K75" s="608"/>
      <c r="L75" s="568"/>
      <c r="M75" s="609"/>
      <c r="N75" s="609"/>
      <c r="O75" s="609"/>
      <c r="P75" s="609"/>
      <c r="Q75" s="609"/>
      <c r="R75" s="609"/>
      <c r="S75" s="609"/>
      <c r="T75" s="609"/>
      <c r="U75" s="610"/>
      <c r="V75" s="611"/>
      <c r="W75" s="612"/>
      <c r="X75" s="611"/>
      <c r="Y75" s="613"/>
      <c r="Z75" s="611"/>
      <c r="AA75" s="611"/>
    </row>
    <row r="76" spans="1:27" s="81" customFormat="1" ht="15" hidden="1">
      <c r="A76" s="600">
        <f>A75+1</f>
        <v>219</v>
      </c>
      <c r="B76" s="36" t="s">
        <v>2558</v>
      </c>
      <c r="C76" s="171" t="s">
        <v>3519</v>
      </c>
      <c r="D76" s="601" t="str">
        <f>LOWER(IF($A76="","",VLOOKUP($C76,'CPOS178-D'!$A$2:$G$11000,3,0)))</f>
        <v>reboco</v>
      </c>
      <c r="E76" s="602" t="str">
        <f>LOWER(IF($A76="","",VLOOKUP($C76,'CPOS178-D'!$A$2:$G$11000,4,0)))</f>
        <v>m²</v>
      </c>
      <c r="F76" s="603">
        <v>0</v>
      </c>
      <c r="G76" s="604">
        <v>8.8699999999999992</v>
      </c>
      <c r="H76" s="620">
        <v>11.52</v>
      </c>
      <c r="I76" s="621">
        <f t="shared" si="13"/>
        <v>0</v>
      </c>
      <c r="J76" s="607"/>
      <c r="K76" s="608"/>
      <c r="L76" s="568"/>
      <c r="M76" s="609"/>
      <c r="N76" s="609"/>
      <c r="O76" s="609"/>
      <c r="P76" s="609"/>
      <c r="Q76" s="609"/>
      <c r="R76" s="609"/>
      <c r="S76" s="609"/>
      <c r="T76" s="609"/>
      <c r="U76" s="610"/>
      <c r="V76" s="611"/>
      <c r="W76" s="612"/>
      <c r="X76" s="611"/>
      <c r="Y76" s="613"/>
      <c r="Z76" s="611"/>
      <c r="AA76" s="611"/>
    </row>
    <row r="77" spans="1:27" s="682" customFormat="1" ht="36" customHeight="1">
      <c r="A77" s="671">
        <f>A75+1</f>
        <v>219</v>
      </c>
      <c r="B77" s="171" t="s">
        <v>2558</v>
      </c>
      <c r="C77" s="712" t="s">
        <v>3612</v>
      </c>
      <c r="D77" s="714" t="s">
        <v>702</v>
      </c>
      <c r="E77" s="713" t="s">
        <v>2</v>
      </c>
      <c r="F77" s="603">
        <f>F74</f>
        <v>425</v>
      </c>
      <c r="G77" s="639">
        <v>153.80000000000001</v>
      </c>
      <c r="H77" s="618">
        <f t="shared" ref="H77" si="15">G77*1.2977</f>
        <v>199.58626000000004</v>
      </c>
      <c r="I77" s="673">
        <f t="shared" si="13"/>
        <v>84824.16</v>
      </c>
      <c r="J77" s="674"/>
      <c r="K77" s="675"/>
      <c r="L77" s="676"/>
      <c r="M77" s="677"/>
      <c r="N77" s="677"/>
      <c r="O77" s="677"/>
      <c r="P77" s="677"/>
      <c r="Q77" s="677"/>
      <c r="R77" s="677"/>
      <c r="S77" s="677"/>
      <c r="T77" s="677"/>
      <c r="U77" s="678"/>
      <c r="V77" s="679"/>
      <c r="W77" s="680"/>
      <c r="X77" s="679"/>
      <c r="Y77" s="681"/>
      <c r="Z77" s="679"/>
      <c r="AA77" s="679"/>
    </row>
    <row r="78" spans="1:27" s="81" customFormat="1" ht="24" hidden="1">
      <c r="A78" s="600">
        <f t="shared" ref="A78" si="16">A77+1</f>
        <v>220</v>
      </c>
      <c r="B78" s="36" t="s">
        <v>2558</v>
      </c>
      <c r="C78" s="171" t="s">
        <v>3581</v>
      </c>
      <c r="D78" s="670" t="str">
        <f>LOWER(IF($A78="","",VLOOKUP($C78,'CPOS178-D'!$A$2:$G$11000,3,0)))</f>
        <v>rejuntamento em placas cerâmicas com argamassa industrializada para rejunte, juntas acima de 5 até 10 mm</v>
      </c>
      <c r="E78" s="602" t="str">
        <f>LOWER(IF($A78="","",VLOOKUP($C78,'CPOS178-D'!$A$2:$G$11000,4,0)))</f>
        <v>m²</v>
      </c>
      <c r="F78" s="603">
        <v>0</v>
      </c>
      <c r="G78" s="604">
        <v>10.54</v>
      </c>
      <c r="H78" s="620">
        <v>13.7</v>
      </c>
      <c r="I78" s="621">
        <f>ROUND(F78*H78,2)</f>
        <v>0</v>
      </c>
      <c r="J78" s="607"/>
      <c r="K78" s="608"/>
      <c r="L78" s="568"/>
      <c r="M78" s="609"/>
      <c r="N78" s="609"/>
      <c r="O78" s="609"/>
      <c r="P78" s="609"/>
      <c r="Q78" s="609"/>
      <c r="R78" s="609"/>
      <c r="S78" s="609"/>
      <c r="T78" s="609"/>
      <c r="U78" s="610"/>
      <c r="V78" s="611"/>
      <c r="W78" s="612"/>
      <c r="X78" s="611"/>
      <c r="Y78" s="613"/>
      <c r="Z78" s="611"/>
      <c r="AA78" s="611"/>
    </row>
    <row r="79" spans="1:27" s="81" customFormat="1" hidden="1">
      <c r="A79" s="240"/>
      <c r="B79" s="662"/>
      <c r="C79" s="615"/>
      <c r="D79" s="323" t="s">
        <v>37373</v>
      </c>
      <c r="E79" s="662"/>
      <c r="F79" s="663"/>
      <c r="G79" s="664"/>
      <c r="H79" s="663"/>
      <c r="I79" s="665"/>
      <c r="J79" s="666"/>
      <c r="K79" s="667"/>
      <c r="L79" s="569"/>
      <c r="M79" s="569"/>
      <c r="N79" s="570"/>
      <c r="O79" s="569"/>
      <c r="P79" s="570"/>
      <c r="S79" s="668"/>
      <c r="T79" s="669"/>
      <c r="U79" s="610"/>
      <c r="V79" s="610"/>
      <c r="W79" s="610"/>
      <c r="X79" s="611"/>
      <c r="Y79" s="613"/>
      <c r="Z79" s="610"/>
      <c r="AA79" s="611"/>
    </row>
    <row r="80" spans="1:27" s="81" customFormat="1" ht="15" hidden="1">
      <c r="A80" s="600">
        <f>A78+1</f>
        <v>221</v>
      </c>
      <c r="B80" s="36" t="s">
        <v>2558</v>
      </c>
      <c r="C80" s="171" t="s">
        <v>4007</v>
      </c>
      <c r="D80" s="601" t="str">
        <f>LOWER(IF($A80="","",VLOOKUP($C80,'CPOS178-D'!$A$2:$G$11000,3,0)))</f>
        <v>gradil em alumínio natural, sob medida</v>
      </c>
      <c r="E80" s="602" t="str">
        <f>LOWER(IF($A80="","",VLOOKUP($C80,'CPOS178-D'!$A$2:$G$11000,4,0)))</f>
        <v>m²</v>
      </c>
      <c r="F80" s="603">
        <v>0</v>
      </c>
      <c r="G80" s="604">
        <v>706.13</v>
      </c>
      <c r="H80" s="620">
        <f>G80*1.2977</f>
        <v>916.34490100000005</v>
      </c>
      <c r="I80" s="621">
        <f>ROUND(F80*H80,2)</f>
        <v>0</v>
      </c>
      <c r="J80" s="607"/>
      <c r="K80" s="608"/>
      <c r="L80" s="568"/>
      <c r="M80" s="609"/>
      <c r="N80" s="609"/>
      <c r="O80" s="609"/>
      <c r="P80" s="609"/>
      <c r="Q80" s="609"/>
      <c r="R80" s="609"/>
      <c r="S80" s="609"/>
      <c r="T80" s="609"/>
      <c r="U80" s="610"/>
      <c r="V80" s="611"/>
      <c r="W80" s="612"/>
      <c r="X80" s="611"/>
      <c r="Y80" s="613"/>
      <c r="Z80" s="611"/>
      <c r="AA80" s="611"/>
    </row>
    <row r="81" spans="1:27" s="81" customFormat="1" ht="15" hidden="1">
      <c r="A81" s="600">
        <f>A80+1</f>
        <v>222</v>
      </c>
      <c r="B81" s="36"/>
      <c r="C81" s="171" t="s">
        <v>4007</v>
      </c>
      <c r="D81" s="601" t="s">
        <v>36960</v>
      </c>
      <c r="E81" s="602" t="s">
        <v>34</v>
      </c>
      <c r="F81" s="603">
        <v>0</v>
      </c>
      <c r="G81" s="604">
        <v>234.97999999999996</v>
      </c>
      <c r="H81" s="620">
        <f t="shared" ref="H81:H83" si="17">G81*1.2977</f>
        <v>304.93354599999998</v>
      </c>
      <c r="I81" s="621">
        <f t="shared" ref="I81:I83" si="18">ROUND(F81*H81,2)</f>
        <v>0</v>
      </c>
      <c r="J81" s="607"/>
      <c r="K81" s="608"/>
      <c r="L81" s="568"/>
      <c r="M81" s="609"/>
      <c r="N81" s="609"/>
      <c r="O81" s="609"/>
      <c r="P81" s="609"/>
      <c r="Q81" s="609"/>
      <c r="R81" s="609"/>
      <c r="S81" s="609"/>
      <c r="T81" s="609"/>
      <c r="U81" s="610"/>
      <c r="V81" s="611"/>
      <c r="W81" s="612"/>
      <c r="X81" s="611"/>
      <c r="Y81" s="613"/>
      <c r="Z81" s="611"/>
      <c r="AA81" s="611"/>
    </row>
    <row r="82" spans="1:27" s="81" customFormat="1" ht="36" hidden="1">
      <c r="A82" s="600">
        <f t="shared" ref="A82:A83" si="19">A81+1</f>
        <v>223</v>
      </c>
      <c r="B82" s="36"/>
      <c r="C82" s="171" t="s">
        <v>8119</v>
      </c>
      <c r="D82" s="601" t="s">
        <v>36961</v>
      </c>
      <c r="E82" s="602" t="s">
        <v>34</v>
      </c>
      <c r="F82" s="603">
        <v>0</v>
      </c>
      <c r="G82" s="604">
        <v>1374.66</v>
      </c>
      <c r="H82" s="620">
        <f t="shared" si="17"/>
        <v>1783.8962820000002</v>
      </c>
      <c r="I82" s="621">
        <f t="shared" si="18"/>
        <v>0</v>
      </c>
      <c r="J82" s="607"/>
      <c r="K82" s="608"/>
      <c r="L82" s="568"/>
      <c r="M82" s="609"/>
      <c r="N82" s="609"/>
      <c r="O82" s="609"/>
      <c r="P82" s="609"/>
      <c r="Q82" s="609"/>
      <c r="R82" s="609"/>
      <c r="S82" s="609"/>
      <c r="T82" s="609"/>
      <c r="U82" s="610"/>
      <c r="V82" s="611"/>
      <c r="W82" s="612"/>
      <c r="X82" s="611"/>
      <c r="Y82" s="613"/>
      <c r="Z82" s="611"/>
      <c r="AA82" s="611"/>
    </row>
    <row r="83" spans="1:27" s="81" customFormat="1" ht="24" hidden="1">
      <c r="A83" s="600">
        <f t="shared" si="19"/>
        <v>224</v>
      </c>
      <c r="B83" s="36"/>
      <c r="C83" s="171" t="s">
        <v>8119</v>
      </c>
      <c r="D83" s="601" t="s">
        <v>36962</v>
      </c>
      <c r="E83" s="602" t="s">
        <v>34</v>
      </c>
      <c r="F83" s="603">
        <v>0</v>
      </c>
      <c r="G83" s="604">
        <v>732.07</v>
      </c>
      <c r="H83" s="620">
        <f t="shared" si="17"/>
        <v>950.00723900000014</v>
      </c>
      <c r="I83" s="621">
        <f t="shared" si="18"/>
        <v>0</v>
      </c>
      <c r="J83" s="607"/>
      <c r="K83" s="608"/>
      <c r="L83" s="568"/>
      <c r="M83" s="609"/>
      <c r="N83" s="609"/>
      <c r="O83" s="609"/>
      <c r="P83" s="609"/>
      <c r="Q83" s="609"/>
      <c r="R83" s="609"/>
      <c r="S83" s="609"/>
      <c r="T83" s="609"/>
      <c r="U83" s="610"/>
      <c r="V83" s="611"/>
      <c r="W83" s="612"/>
      <c r="X83" s="611"/>
      <c r="Y83" s="613"/>
      <c r="Z83" s="611"/>
      <c r="AA83" s="611"/>
    </row>
    <row r="84" spans="1:27" ht="12" customHeight="1">
      <c r="A84" s="142"/>
      <c r="B84" s="36"/>
      <c r="C84" s="171"/>
      <c r="D84" s="143"/>
      <c r="E84" s="32"/>
      <c r="F84" s="551"/>
      <c r="G84" s="582"/>
      <c r="H84" s="577"/>
      <c r="I84" s="594"/>
      <c r="J84" s="13">
        <f>I74+I75+I77</f>
        <v>104187.1</v>
      </c>
      <c r="K84" s="121"/>
      <c r="L84" s="66"/>
      <c r="M84" s="63"/>
      <c r="N84" s="63"/>
      <c r="O84" s="63"/>
      <c r="P84" s="63"/>
      <c r="Q84" s="63"/>
      <c r="R84" s="63"/>
      <c r="S84" s="63"/>
      <c r="T84" s="63"/>
      <c r="U84" s="16"/>
      <c r="V84" s="17"/>
      <c r="W84" s="18"/>
      <c r="X84" s="17"/>
      <c r="Y84" s="19"/>
      <c r="Z84" s="17"/>
      <c r="AA84" s="17"/>
    </row>
    <row r="85" spans="1:27" ht="12" customHeight="1">
      <c r="A85" s="240"/>
      <c r="B85" s="241"/>
      <c r="C85" s="242"/>
      <c r="D85" s="323" t="s">
        <v>8284</v>
      </c>
      <c r="E85" s="241" t="str">
        <f>LOWER(IF($A85="","",VLOOKUP($D85,'CPOS178-D'!$A$2:$G$11000,4,0)))</f>
        <v/>
      </c>
      <c r="F85" s="550"/>
      <c r="G85" s="573"/>
      <c r="H85" s="550"/>
      <c r="I85" s="593"/>
      <c r="J85" s="10"/>
      <c r="K85" s="116"/>
      <c r="L85" s="24"/>
      <c r="M85" s="24"/>
      <c r="N85" s="25"/>
      <c r="O85" s="24"/>
      <c r="P85" s="25"/>
      <c r="S85" s="4"/>
      <c r="T85" s="3"/>
      <c r="U85" s="16"/>
      <c r="V85" s="16"/>
      <c r="W85" s="16"/>
      <c r="X85" s="17"/>
      <c r="Y85" s="19"/>
      <c r="Z85" s="16"/>
      <c r="AA85" s="17"/>
    </row>
    <row r="86" spans="1:27" ht="12" customHeight="1">
      <c r="A86" s="142"/>
      <c r="B86" s="36"/>
      <c r="C86" s="171"/>
      <c r="D86" s="143"/>
      <c r="E86" s="32"/>
      <c r="F86" s="551"/>
      <c r="G86" s="582"/>
      <c r="H86" s="577"/>
      <c r="I86" s="594"/>
      <c r="J86" s="13"/>
      <c r="K86" s="121"/>
      <c r="L86" s="66"/>
      <c r="M86" s="63"/>
      <c r="N86" s="63"/>
      <c r="O86" s="63"/>
      <c r="P86" s="63"/>
      <c r="Q86" s="63"/>
      <c r="R86" s="63"/>
      <c r="S86" s="63"/>
      <c r="T86" s="63"/>
      <c r="U86" s="16"/>
      <c r="V86" s="17"/>
      <c r="W86" s="18"/>
      <c r="X86" s="17"/>
      <c r="Y86" s="19"/>
      <c r="Z86" s="17"/>
      <c r="AA86" s="17"/>
    </row>
    <row r="87" spans="1:27" ht="12" hidden="1" customHeight="1">
      <c r="A87" s="240"/>
      <c r="B87" s="241"/>
      <c r="C87" s="242"/>
      <c r="D87" s="323"/>
      <c r="E87" s="241" t="str">
        <f>LOWER(IF($A87="","",VLOOKUP($D87,'CPOS178-D'!$A$2:$G$11000,4,0)))</f>
        <v/>
      </c>
      <c r="F87" s="550"/>
      <c r="G87" s="573"/>
      <c r="H87" s="550"/>
      <c r="I87" s="593"/>
      <c r="J87" s="10"/>
      <c r="K87" s="116"/>
      <c r="L87" s="24"/>
      <c r="M87" s="24"/>
      <c r="N87" s="25"/>
      <c r="O87" s="24"/>
      <c r="P87" s="25"/>
      <c r="S87" s="4"/>
      <c r="T87" s="3"/>
      <c r="U87" s="16"/>
      <c r="V87" s="16"/>
      <c r="W87" s="16"/>
      <c r="X87" s="17"/>
      <c r="Y87" s="19"/>
      <c r="Z87" s="16"/>
      <c r="AA87" s="17"/>
    </row>
    <row r="88" spans="1:27" ht="12" customHeight="1">
      <c r="A88" s="240"/>
      <c r="B88" s="241"/>
      <c r="C88" s="242"/>
      <c r="D88" s="323" t="s">
        <v>8306</v>
      </c>
      <c r="E88" s="241"/>
      <c r="F88" s="550"/>
      <c r="G88" s="573"/>
      <c r="H88" s="550"/>
      <c r="I88" s="593"/>
      <c r="J88" s="10"/>
      <c r="K88" s="116"/>
      <c r="L88" s="24"/>
      <c r="M88" s="24"/>
      <c r="N88" s="25"/>
      <c r="O88" s="24"/>
      <c r="P88" s="25"/>
      <c r="S88" s="4"/>
      <c r="T88" s="3"/>
      <c r="U88" s="16"/>
      <c r="V88" s="16"/>
      <c r="W88" s="16"/>
      <c r="X88" s="17"/>
      <c r="Y88" s="19"/>
      <c r="Z88" s="16"/>
      <c r="AA88" s="17"/>
    </row>
    <row r="89" spans="1:27" ht="15">
      <c r="A89" s="142">
        <f>A77+1</f>
        <v>220</v>
      </c>
      <c r="B89" s="36" t="s">
        <v>2558</v>
      </c>
      <c r="C89" s="171" t="s">
        <v>3050</v>
      </c>
      <c r="D89" s="143" t="str">
        <f>LOWER(IF($A89="","",VLOOKUP($C89,'CPOS178-D'!$A$2:$G$11000,3,0)))</f>
        <v>escavação manual em solo de 1ª e 2ª categoria em campo aberto</v>
      </c>
      <c r="E89" s="32" t="str">
        <f>LOWER(IF($A89="","",VLOOKUP($C89,'CPOS178-D'!$A$2:$G$11000,4,0)))</f>
        <v>m³</v>
      </c>
      <c r="F89" s="551">
        <f>0.6*0.6*40</f>
        <v>14.399999999999999</v>
      </c>
      <c r="G89" s="582">
        <v>34.06</v>
      </c>
      <c r="H89" s="620">
        <v>44.29</v>
      </c>
      <c r="I89" s="621">
        <f t="shared" ref="I89:I97" si="20">ROUND(F89*H89,2)</f>
        <v>637.78</v>
      </c>
      <c r="J89" s="13"/>
      <c r="K89" s="121"/>
      <c r="L89" s="66"/>
      <c r="M89" s="63"/>
      <c r="N89" s="63"/>
      <c r="O89" s="63"/>
      <c r="P89" s="63"/>
      <c r="Q89" s="63"/>
      <c r="R89" s="63"/>
      <c r="S89" s="63"/>
      <c r="T89" s="63"/>
      <c r="U89" s="16"/>
      <c r="V89" s="17"/>
      <c r="W89" s="18"/>
      <c r="X89" s="17"/>
      <c r="Y89" s="19"/>
      <c r="Z89" s="17"/>
      <c r="AA89" s="17"/>
    </row>
    <row r="90" spans="1:27" ht="15">
      <c r="A90" s="142">
        <f>A89+1</f>
        <v>221</v>
      </c>
      <c r="B90" s="36" t="s">
        <v>2558</v>
      </c>
      <c r="C90" s="171" t="s">
        <v>6337</v>
      </c>
      <c r="D90" s="143" t="str">
        <f>LOWER(IF($A90="","",VLOOKUP($C90,'CPOS178-D'!$A$2:$G$11000,3,0)))</f>
        <v>base de bica corrida</v>
      </c>
      <c r="E90" s="32" t="str">
        <f>LOWER(IF($A90="","",VLOOKUP($C90,'CPOS178-D'!$A$2:$G$11000,4,0)))</f>
        <v>m³</v>
      </c>
      <c r="F90" s="551">
        <f>0.3*40*0.1</f>
        <v>1.2000000000000002</v>
      </c>
      <c r="G90" s="582">
        <v>113.8</v>
      </c>
      <c r="H90" s="620">
        <v>147.68</v>
      </c>
      <c r="I90" s="621">
        <f t="shared" si="20"/>
        <v>177.22</v>
      </c>
      <c r="J90" s="13"/>
      <c r="K90" s="121"/>
      <c r="L90" s="66"/>
      <c r="M90" s="63"/>
      <c r="N90" s="63"/>
      <c r="O90" s="63"/>
      <c r="P90" s="63"/>
      <c r="Q90" s="63"/>
      <c r="R90" s="63"/>
      <c r="S90" s="63"/>
      <c r="T90" s="63"/>
      <c r="U90" s="16"/>
      <c r="V90" s="17"/>
      <c r="W90" s="18"/>
      <c r="X90" s="17"/>
      <c r="Y90" s="19"/>
      <c r="Z90" s="17"/>
      <c r="AA90" s="17"/>
    </row>
    <row r="91" spans="1:27" ht="15">
      <c r="A91" s="142">
        <f>A90+1</f>
        <v>222</v>
      </c>
      <c r="B91" s="36" t="s">
        <v>2558</v>
      </c>
      <c r="C91" s="171" t="s">
        <v>3225</v>
      </c>
      <c r="D91" s="143" t="str">
        <f>LOWER(IF($A91="","",VLOOKUP($C91,'CPOS178-D'!$A$2:$G$11000,3,0)))</f>
        <v>broca em concreto armado diâmetro de 20 cm - completa</v>
      </c>
      <c r="E91" s="32" t="str">
        <f>LOWER(IF($A91="","",VLOOKUP($C91,'CPOS178-D'!$A$2:$G$11000,4,0)))</f>
        <v>m</v>
      </c>
      <c r="F91" s="551">
        <f>40/2*3</f>
        <v>60</v>
      </c>
      <c r="G91" s="582">
        <v>44.45</v>
      </c>
      <c r="H91" s="620">
        <v>57.77</v>
      </c>
      <c r="I91" s="621">
        <f t="shared" si="20"/>
        <v>3466.2</v>
      </c>
      <c r="J91" s="13"/>
      <c r="K91" s="121"/>
      <c r="L91" s="66"/>
      <c r="M91" s="63"/>
      <c r="N91" s="63"/>
      <c r="O91" s="63"/>
      <c r="P91" s="63"/>
      <c r="Q91" s="63"/>
      <c r="R91" s="63"/>
      <c r="S91" s="63"/>
      <c r="T91" s="63"/>
      <c r="U91" s="16"/>
      <c r="V91" s="17"/>
      <c r="W91" s="18"/>
      <c r="X91" s="17"/>
      <c r="Y91" s="19"/>
      <c r="Z91" s="17"/>
      <c r="AA91" s="17"/>
    </row>
    <row r="92" spans="1:27" ht="15">
      <c r="A92" s="142">
        <f>A91+1</f>
        <v>223</v>
      </c>
      <c r="B92" s="36" t="s">
        <v>2558</v>
      </c>
      <c r="C92" s="171" t="s">
        <v>3137</v>
      </c>
      <c r="D92" s="143" t="str">
        <f>LOWER(IF($A92="","",VLOOKUP($C92,'CPOS178-D'!$A$2:$G$11000,3,0)))</f>
        <v>forma plana em compensado para estrutura convencional</v>
      </c>
      <c r="E92" s="32" t="str">
        <f>LOWER(IF($A92="","",VLOOKUP($C92,'CPOS178-D'!$A$2:$G$11000,4,0)))</f>
        <v>m²</v>
      </c>
      <c r="F92" s="551">
        <f>(0.5*3*40)</f>
        <v>60</v>
      </c>
      <c r="G92" s="582">
        <v>109.39</v>
      </c>
      <c r="H92" s="620">
        <v>142.06</v>
      </c>
      <c r="I92" s="621">
        <f t="shared" si="20"/>
        <v>8523.6</v>
      </c>
      <c r="J92" s="13"/>
      <c r="K92" s="121"/>
      <c r="L92" s="66"/>
      <c r="M92" s="63"/>
      <c r="N92" s="63"/>
      <c r="O92" s="63"/>
      <c r="P92" s="63"/>
      <c r="Q92" s="63"/>
      <c r="R92" s="63"/>
      <c r="S92" s="63"/>
      <c r="T92" s="63"/>
      <c r="U92" s="16"/>
      <c r="V92" s="17"/>
      <c r="W92" s="18"/>
      <c r="X92" s="17"/>
      <c r="Y92" s="19"/>
      <c r="Z92" s="17"/>
      <c r="AA92" s="17"/>
    </row>
    <row r="93" spans="1:27" ht="15">
      <c r="A93" s="142">
        <f t="shared" ref="A93:A97" si="21">A92+1</f>
        <v>224</v>
      </c>
      <c r="B93" s="36" t="s">
        <v>2558</v>
      </c>
      <c r="C93" s="171" t="s">
        <v>3161</v>
      </c>
      <c r="D93" s="143" t="str">
        <f>LOWER(IF($A93="","",VLOOKUP($C93,'CPOS178-D'!$A$2:$G$11000,3,0)))</f>
        <v>armadura em barra de aço ca-50 (a ou b) fyk = 500 mpa</v>
      </c>
      <c r="E93" s="32" t="str">
        <f>LOWER(IF($A93="","",VLOOKUP($C93,'CPOS178-D'!$A$2:$G$11000,4,0)))</f>
        <v>kg</v>
      </c>
      <c r="F93" s="551">
        <f>F94*70</f>
        <v>420</v>
      </c>
      <c r="G93" s="582">
        <v>6.24</v>
      </c>
      <c r="H93" s="620">
        <v>8.1</v>
      </c>
      <c r="I93" s="621">
        <f t="shared" si="20"/>
        <v>3402</v>
      </c>
      <c r="J93" s="13"/>
      <c r="K93" s="121"/>
      <c r="L93" s="66"/>
      <c r="M93" s="63"/>
      <c r="N93" s="63"/>
      <c r="O93" s="63"/>
      <c r="P93" s="63"/>
      <c r="Q93" s="63"/>
      <c r="R93" s="63"/>
      <c r="S93" s="63"/>
      <c r="T93" s="63"/>
      <c r="U93" s="16"/>
      <c r="V93" s="17"/>
      <c r="W93" s="18"/>
      <c r="X93" s="17"/>
      <c r="Y93" s="19"/>
      <c r="Z93" s="17"/>
      <c r="AA93" s="17"/>
    </row>
    <row r="94" spans="1:27" ht="15">
      <c r="A94" s="142">
        <f t="shared" si="21"/>
        <v>225</v>
      </c>
      <c r="B94" s="36" t="s">
        <v>2558</v>
      </c>
      <c r="C94" s="171" t="s">
        <v>3174</v>
      </c>
      <c r="D94" s="143" t="str">
        <f>LOWER(IF($A94="","",VLOOKUP($C94,'CPOS178-D'!$A$2:$G$11000,3,0)))</f>
        <v>concreto usinado, fck = 25 mpa - para bombeamento</v>
      </c>
      <c r="E94" s="32" t="str">
        <f>LOWER(IF($A94="","",VLOOKUP($C94,'CPOS178-D'!$A$2:$G$11000,4,0)))</f>
        <v>m³</v>
      </c>
      <c r="F94" s="551">
        <f>40*0.3*0.5</f>
        <v>6</v>
      </c>
      <c r="G94" s="582">
        <v>326.01</v>
      </c>
      <c r="H94" s="620">
        <v>423.06</v>
      </c>
      <c r="I94" s="621">
        <f t="shared" si="20"/>
        <v>2538.36</v>
      </c>
      <c r="J94" s="13"/>
      <c r="K94" s="121"/>
      <c r="L94" s="66"/>
      <c r="M94" s="63"/>
      <c r="N94" s="63"/>
      <c r="O94" s="63"/>
      <c r="P94" s="63"/>
      <c r="Q94" s="63"/>
      <c r="R94" s="63"/>
      <c r="S94" s="63"/>
      <c r="T94" s="63"/>
      <c r="U94" s="16"/>
      <c r="V94" s="17"/>
      <c r="W94" s="18"/>
      <c r="X94" s="17"/>
      <c r="Y94" s="19"/>
      <c r="Z94" s="17"/>
      <c r="AA94" s="17"/>
    </row>
    <row r="95" spans="1:27" s="81" customFormat="1" ht="15">
      <c r="A95" s="600">
        <f t="shared" si="21"/>
        <v>226</v>
      </c>
      <c r="B95" s="36" t="s">
        <v>2558</v>
      </c>
      <c r="C95" s="171" t="s">
        <v>3198</v>
      </c>
      <c r="D95" s="601" t="str">
        <f>LOWER(IF($A95="","",VLOOKUP($C95,'CPOS178-D'!$A$2:$G$11000,3,0)))</f>
        <v>lançamento, espalhamento e adensamento de concreto ou massa em lastro e/ou enchimento</v>
      </c>
      <c r="E95" s="602" t="str">
        <f>LOWER(IF($A95="","",VLOOKUP($C95,'CPOS178-D'!$A$2:$G$11000,4,0)))</f>
        <v>m³</v>
      </c>
      <c r="F95" s="603">
        <f>F94</f>
        <v>6</v>
      </c>
      <c r="G95" s="604">
        <v>57.44</v>
      </c>
      <c r="H95" s="620">
        <v>74.680000000000007</v>
      </c>
      <c r="I95" s="621">
        <f t="shared" si="20"/>
        <v>448.08</v>
      </c>
      <c r="J95" s="607"/>
      <c r="K95" s="608"/>
      <c r="L95" s="568"/>
      <c r="M95" s="609"/>
      <c r="N95" s="609"/>
      <c r="O95" s="609"/>
      <c r="P95" s="609"/>
      <c r="Q95" s="609"/>
      <c r="R95" s="609"/>
      <c r="S95" s="609"/>
      <c r="T95" s="609"/>
      <c r="U95" s="610"/>
      <c r="V95" s="611"/>
      <c r="W95" s="612"/>
      <c r="X95" s="611"/>
      <c r="Y95" s="613"/>
      <c r="Z95" s="611"/>
      <c r="AA95" s="611"/>
    </row>
    <row r="96" spans="1:27" ht="15">
      <c r="A96" s="142">
        <f t="shared" si="21"/>
        <v>227</v>
      </c>
      <c r="B96" s="36" t="s">
        <v>2558</v>
      </c>
      <c r="C96" s="171" t="s">
        <v>3086</v>
      </c>
      <c r="D96" s="143" t="str">
        <f>LOWER(IF($A96="","",VLOOKUP($C96,'CPOS178-D'!$A$2:$G$11000,3,0)))</f>
        <v>reaterro compactado mecanizado de vala ou cava com rolo, mínimo de 95% pn</v>
      </c>
      <c r="E96" s="32" t="str">
        <f>LOWER(IF($A96="","",VLOOKUP($C96,'CPOS178-D'!$A$2:$G$11000,4,0)))</f>
        <v>m³</v>
      </c>
      <c r="F96" s="551">
        <f>F89-F90-F94</f>
        <v>7.1999999999999993</v>
      </c>
      <c r="G96" s="582">
        <v>13.67</v>
      </c>
      <c r="H96" s="620">
        <v>17.739999999999998</v>
      </c>
      <c r="I96" s="621">
        <f t="shared" si="20"/>
        <v>127.73</v>
      </c>
      <c r="J96" s="13"/>
      <c r="K96" s="121"/>
      <c r="L96" s="66"/>
      <c r="M96" s="63"/>
      <c r="N96" s="63"/>
      <c r="O96" s="63"/>
      <c r="P96" s="63"/>
      <c r="Q96" s="63"/>
      <c r="R96" s="63"/>
      <c r="S96" s="63"/>
      <c r="T96" s="63"/>
      <c r="U96" s="16"/>
      <c r="V96" s="17"/>
      <c r="W96" s="18"/>
      <c r="X96" s="17"/>
      <c r="Y96" s="19"/>
      <c r="Z96" s="17"/>
      <c r="AA96" s="17"/>
    </row>
    <row r="97" spans="1:27" ht="15">
      <c r="A97" s="142">
        <f t="shared" si="21"/>
        <v>228</v>
      </c>
      <c r="B97" s="36" t="s">
        <v>2558</v>
      </c>
      <c r="C97" s="171" t="s">
        <v>4310</v>
      </c>
      <c r="D97" s="143" t="str">
        <f>LOWER(IF($A97="","",VLOOKUP($C97,'CPOS178-D'!$A$2:$G$11000,3,0)))</f>
        <v>impermeabilização em membrana de asfalto modificado com elastômeros, na cor preta</v>
      </c>
      <c r="E97" s="32" t="str">
        <f>LOWER(IF($A97="","",VLOOKUP($C97,'CPOS178-D'!$A$2:$G$11000,4,0)))</f>
        <v>m²</v>
      </c>
      <c r="F97" s="551">
        <f>(0.5*2+0.3)*40</f>
        <v>52</v>
      </c>
      <c r="G97" s="582">
        <v>31.83</v>
      </c>
      <c r="H97" s="620">
        <v>41.32</v>
      </c>
      <c r="I97" s="621">
        <f t="shared" si="20"/>
        <v>2148.64</v>
      </c>
      <c r="J97" s="13">
        <f>SUM(I89:I97)</f>
        <v>21469.61</v>
      </c>
      <c r="K97" s="121"/>
      <c r="L97" s="66"/>
      <c r="M97" s="63"/>
      <c r="N97" s="63"/>
      <c r="O97" s="63"/>
      <c r="P97" s="63"/>
      <c r="Q97" s="63"/>
      <c r="R97" s="63"/>
      <c r="S97" s="63"/>
      <c r="T97" s="63"/>
      <c r="U97" s="16"/>
      <c r="V97" s="17"/>
      <c r="W97" s="18"/>
      <c r="X97" s="17"/>
      <c r="Y97" s="19"/>
      <c r="Z97" s="17"/>
      <c r="AA97" s="17"/>
    </row>
    <row r="98" spans="1:27" ht="12" hidden="1" customHeight="1">
      <c r="A98" s="240"/>
      <c r="B98" s="241"/>
      <c r="C98" s="242"/>
      <c r="D98" s="323" t="s">
        <v>37373</v>
      </c>
      <c r="E98" s="241"/>
      <c r="F98" s="550"/>
      <c r="G98" s="573"/>
      <c r="H98" s="550"/>
      <c r="I98" s="593"/>
      <c r="J98" s="10"/>
      <c r="K98" s="116"/>
      <c r="L98" s="24"/>
      <c r="M98" s="24"/>
      <c r="N98" s="25"/>
      <c r="O98" s="24"/>
      <c r="P98" s="25"/>
      <c r="S98" s="4"/>
      <c r="T98" s="3"/>
      <c r="U98" s="16"/>
      <c r="V98" s="16"/>
      <c r="W98" s="16"/>
      <c r="X98" s="17"/>
      <c r="Y98" s="19"/>
      <c r="Z98" s="16"/>
      <c r="AA98" s="17"/>
    </row>
    <row r="99" spans="1:27" s="81" customFormat="1" ht="15" hidden="1">
      <c r="A99" s="600">
        <f>A97+1</f>
        <v>229</v>
      </c>
      <c r="B99" s="36" t="s">
        <v>2558</v>
      </c>
      <c r="C99" s="171" t="s">
        <v>4007</v>
      </c>
      <c r="D99" s="601" t="str">
        <f>LOWER(IF($A99="","",VLOOKUP($C99,'CPOS178-D'!$A$2:$G$11000,3,0)))</f>
        <v>gradil em alumínio natural, sob medida</v>
      </c>
      <c r="E99" s="602" t="str">
        <f>LOWER(IF($A99="","",VLOOKUP($C99,'CPOS178-D'!$A$2:$G$11000,4,0)))</f>
        <v>m²</v>
      </c>
      <c r="F99" s="603">
        <v>0</v>
      </c>
      <c r="G99" s="604">
        <v>706.13</v>
      </c>
      <c r="H99" s="620">
        <f t="shared" ref="H99:H104" si="22">G99*1.2977</f>
        <v>916.34490100000005</v>
      </c>
      <c r="I99" s="621">
        <f>ROUND(F99*H99,2)</f>
        <v>0</v>
      </c>
      <c r="J99" s="607"/>
      <c r="K99" s="608"/>
      <c r="L99" s="568"/>
      <c r="M99" s="609"/>
      <c r="N99" s="609"/>
      <c r="O99" s="609"/>
      <c r="P99" s="609"/>
      <c r="Q99" s="609"/>
      <c r="R99" s="609"/>
      <c r="S99" s="609"/>
      <c r="T99" s="609"/>
      <c r="U99" s="610"/>
      <c r="V99" s="611"/>
      <c r="W99" s="612"/>
      <c r="X99" s="611"/>
      <c r="Y99" s="613"/>
      <c r="Z99" s="611"/>
      <c r="AA99" s="611"/>
    </row>
    <row r="100" spans="1:27" s="81" customFormat="1" ht="15" hidden="1">
      <c r="A100" s="600">
        <f>A99+1</f>
        <v>230</v>
      </c>
      <c r="B100" s="36"/>
      <c r="C100" s="171" t="s">
        <v>8119</v>
      </c>
      <c r="D100" s="601" t="s">
        <v>36951</v>
      </c>
      <c r="E100" s="602" t="s">
        <v>34</v>
      </c>
      <c r="F100" s="603">
        <v>0</v>
      </c>
      <c r="G100" s="604">
        <v>234.97999999999996</v>
      </c>
      <c r="H100" s="620">
        <f t="shared" si="22"/>
        <v>304.93354599999998</v>
      </c>
      <c r="I100" s="621">
        <f>ROUND(F100*H100,2)</f>
        <v>0</v>
      </c>
      <c r="J100" s="607"/>
      <c r="K100" s="608"/>
      <c r="L100" s="568"/>
      <c r="M100" s="609"/>
      <c r="N100" s="609"/>
      <c r="O100" s="609"/>
      <c r="P100" s="609"/>
      <c r="Q100" s="609"/>
      <c r="R100" s="609"/>
      <c r="S100" s="609"/>
      <c r="T100" s="609"/>
      <c r="U100" s="610"/>
      <c r="V100" s="611"/>
      <c r="W100" s="612"/>
      <c r="X100" s="611"/>
      <c r="Y100" s="613"/>
      <c r="Z100" s="611"/>
      <c r="AA100" s="611"/>
    </row>
    <row r="101" spans="1:27" s="81" customFormat="1" ht="36" hidden="1">
      <c r="A101" s="600">
        <f t="shared" ref="A101:A104" si="23">A100+1</f>
        <v>231</v>
      </c>
      <c r="B101" s="36"/>
      <c r="C101" s="171" t="s">
        <v>8119</v>
      </c>
      <c r="D101" s="601" t="s">
        <v>36949</v>
      </c>
      <c r="E101" s="602" t="s">
        <v>8127</v>
      </c>
      <c r="F101" s="603">
        <v>0</v>
      </c>
      <c r="G101" s="604">
        <v>2632.39</v>
      </c>
      <c r="H101" s="620">
        <f t="shared" si="22"/>
        <v>3416.0525029999999</v>
      </c>
      <c r="I101" s="621">
        <f t="shared" ref="I101" si="24">ROUND(F101*H101,2)</f>
        <v>0</v>
      </c>
      <c r="J101" s="607"/>
      <c r="K101" s="608"/>
      <c r="L101" s="568"/>
      <c r="M101" s="609"/>
      <c r="N101" s="609"/>
      <c r="O101" s="609"/>
      <c r="P101" s="609"/>
      <c r="Q101" s="609"/>
      <c r="R101" s="609"/>
      <c r="S101" s="609"/>
      <c r="T101" s="609"/>
      <c r="U101" s="610"/>
      <c r="V101" s="611"/>
      <c r="W101" s="612"/>
      <c r="X101" s="611"/>
      <c r="Y101" s="613"/>
      <c r="Z101" s="611"/>
      <c r="AA101" s="611"/>
    </row>
    <row r="102" spans="1:27" s="81" customFormat="1" ht="24" hidden="1">
      <c r="A102" s="600">
        <f t="shared" si="23"/>
        <v>232</v>
      </c>
      <c r="B102" s="36"/>
      <c r="C102" s="171" t="s">
        <v>8119</v>
      </c>
      <c r="D102" s="601" t="s">
        <v>36952</v>
      </c>
      <c r="E102" s="602" t="s">
        <v>8127</v>
      </c>
      <c r="F102" s="603">
        <v>0</v>
      </c>
      <c r="G102" s="604">
        <v>1579.2000000000003</v>
      </c>
      <c r="H102" s="620">
        <f t="shared" si="22"/>
        <v>2049.3278400000004</v>
      </c>
      <c r="I102" s="621">
        <f>ROUND(F102*H102,2)</f>
        <v>0</v>
      </c>
      <c r="J102" s="607"/>
      <c r="K102" s="608"/>
      <c r="L102" s="568"/>
      <c r="M102" s="609"/>
      <c r="N102" s="609"/>
      <c r="O102" s="609"/>
      <c r="P102" s="609"/>
      <c r="Q102" s="609"/>
      <c r="R102" s="609"/>
      <c r="S102" s="609"/>
      <c r="T102" s="609"/>
      <c r="U102" s="610"/>
      <c r="V102" s="611"/>
      <c r="W102" s="612"/>
      <c r="X102" s="611"/>
      <c r="Y102" s="613"/>
      <c r="Z102" s="611"/>
      <c r="AA102" s="611"/>
    </row>
    <row r="103" spans="1:27" s="81" customFormat="1" ht="36" hidden="1">
      <c r="A103" s="600">
        <f t="shared" si="23"/>
        <v>233</v>
      </c>
      <c r="B103" s="36"/>
      <c r="C103" s="171" t="s">
        <v>8119</v>
      </c>
      <c r="D103" s="601" t="s">
        <v>36950</v>
      </c>
      <c r="E103" s="602" t="s">
        <v>8127</v>
      </c>
      <c r="F103" s="603">
        <v>0</v>
      </c>
      <c r="G103" s="604">
        <v>6314.78</v>
      </c>
      <c r="H103" s="620">
        <f t="shared" si="22"/>
        <v>8194.6900060000007</v>
      </c>
      <c r="I103" s="621">
        <f>ROUND(F103*H103,2)</f>
        <v>0</v>
      </c>
      <c r="J103" s="607"/>
      <c r="K103" s="608"/>
      <c r="L103" s="568"/>
      <c r="M103" s="609"/>
      <c r="N103" s="609"/>
      <c r="O103" s="609"/>
      <c r="P103" s="609"/>
      <c r="Q103" s="609"/>
      <c r="R103" s="609"/>
      <c r="S103" s="609"/>
      <c r="T103" s="609"/>
      <c r="U103" s="610"/>
      <c r="V103" s="611"/>
      <c r="W103" s="612"/>
      <c r="X103" s="611"/>
      <c r="Y103" s="613"/>
      <c r="Z103" s="611"/>
      <c r="AA103" s="611"/>
    </row>
    <row r="104" spans="1:27" s="81" customFormat="1" ht="24" hidden="1">
      <c r="A104" s="600">
        <f t="shared" si="23"/>
        <v>234</v>
      </c>
      <c r="B104" s="36"/>
      <c r="C104" s="171" t="s">
        <v>8119</v>
      </c>
      <c r="D104" s="601" t="s">
        <v>36953</v>
      </c>
      <c r="E104" s="602" t="s">
        <v>8127</v>
      </c>
      <c r="F104" s="603">
        <f>F103</f>
        <v>0</v>
      </c>
      <c r="G104" s="604">
        <v>3788.4</v>
      </c>
      <c r="H104" s="620">
        <f t="shared" si="22"/>
        <v>4916.2066800000002</v>
      </c>
      <c r="I104" s="621">
        <f>ROUND(F104*H104,2)</f>
        <v>0</v>
      </c>
      <c r="J104" s="607"/>
      <c r="K104" s="608"/>
      <c r="L104" s="568"/>
      <c r="M104" s="609"/>
      <c r="N104" s="609"/>
      <c r="O104" s="609"/>
      <c r="P104" s="609"/>
      <c r="Q104" s="609"/>
      <c r="R104" s="609"/>
      <c r="S104" s="609"/>
      <c r="T104" s="609"/>
      <c r="U104" s="610"/>
      <c r="V104" s="611"/>
      <c r="W104" s="612"/>
      <c r="X104" s="611"/>
      <c r="Y104" s="613"/>
      <c r="Z104" s="611"/>
      <c r="AA104" s="611"/>
    </row>
    <row r="105" spans="1:27" ht="12" customHeight="1">
      <c r="A105" s="240"/>
      <c r="B105" s="241"/>
      <c r="C105" s="242"/>
      <c r="D105" s="323" t="s">
        <v>999</v>
      </c>
      <c r="E105" s="241"/>
      <c r="F105" s="550"/>
      <c r="G105" s="573"/>
      <c r="H105" s="550"/>
      <c r="I105" s="593"/>
      <c r="J105" s="10"/>
      <c r="K105" s="116"/>
      <c r="L105" s="24"/>
      <c r="M105" s="24"/>
      <c r="N105" s="25"/>
      <c r="O105" s="24"/>
      <c r="P105" s="25"/>
      <c r="S105" s="4"/>
      <c r="T105" s="3"/>
      <c r="U105" s="16"/>
      <c r="V105" s="16"/>
      <c r="W105" s="16"/>
      <c r="X105" s="17"/>
      <c r="Y105" s="19"/>
      <c r="Z105" s="16"/>
      <c r="AA105" s="17"/>
    </row>
    <row r="106" spans="1:27" ht="15">
      <c r="A106" s="142">
        <f>A97+1</f>
        <v>229</v>
      </c>
      <c r="B106" s="36" t="s">
        <v>2558</v>
      </c>
      <c r="C106" s="171" t="s">
        <v>3513</v>
      </c>
      <c r="D106" s="143" t="str">
        <f>LOWER(IF($A106="","",VLOOKUP($C106,'CPOS178-D'!$A$2:$G$11000,3,0)))</f>
        <v>chapisco</v>
      </c>
      <c r="E106" s="32" t="str">
        <f>LOWER(IF($A106="","",VLOOKUP($C106,'CPOS178-D'!$A$2:$G$11000,4,0)))</f>
        <v>m²</v>
      </c>
      <c r="F106" s="551">
        <f>(2*2.5+0.3)*40</f>
        <v>212</v>
      </c>
      <c r="G106" s="582">
        <v>4.6100000000000003</v>
      </c>
      <c r="H106" s="620">
        <v>5.98</v>
      </c>
      <c r="I106" s="621">
        <f t="shared" ref="I106:I110" si="25">ROUND(F106*H106,2)</f>
        <v>1267.76</v>
      </c>
      <c r="J106" s="13"/>
      <c r="K106" s="121"/>
      <c r="L106" s="66"/>
      <c r="M106" s="63"/>
      <c r="N106" s="63"/>
      <c r="O106" s="63"/>
      <c r="P106" s="63"/>
      <c r="Q106" s="63"/>
      <c r="R106" s="63"/>
      <c r="S106" s="63"/>
      <c r="T106" s="63"/>
      <c r="U106" s="16"/>
      <c r="V106" s="17"/>
      <c r="W106" s="18"/>
      <c r="X106" s="17"/>
      <c r="Y106" s="19"/>
      <c r="Z106" s="17"/>
      <c r="AA106" s="17"/>
    </row>
    <row r="107" spans="1:27" ht="15">
      <c r="A107" s="142">
        <f>A106+1</f>
        <v>230</v>
      </c>
      <c r="B107" s="36" t="s">
        <v>2558</v>
      </c>
      <c r="C107" s="171" t="s">
        <v>7774</v>
      </c>
      <c r="D107" s="143" t="str">
        <f>LOWER(IF($A107="","",VLOOKUP($C107,'CPOS178-D'!$A$2:$G$11000,3,0)))</f>
        <v>emboço desempenado com argamassa industrializada</v>
      </c>
      <c r="E107" s="32" t="str">
        <f>LOWER(IF($A107="","",VLOOKUP($C107,'CPOS178-D'!$A$2:$G$11000,4,0)))</f>
        <v>m²</v>
      </c>
      <c r="F107" s="551">
        <f>(2*2.5+0.3)*40</f>
        <v>212</v>
      </c>
      <c r="G107" s="582">
        <v>30.5</v>
      </c>
      <c r="H107" s="620">
        <f t="shared" ref="H107" si="26">G107*1.2977</f>
        <v>39.57985</v>
      </c>
      <c r="I107" s="621">
        <f t="shared" si="25"/>
        <v>8390.93</v>
      </c>
      <c r="J107" s="13"/>
      <c r="K107" s="121"/>
      <c r="L107" s="66"/>
      <c r="M107" s="63"/>
      <c r="N107" s="63"/>
      <c r="O107" s="63"/>
      <c r="P107" s="63"/>
      <c r="Q107" s="63"/>
      <c r="R107" s="63"/>
      <c r="S107" s="63"/>
      <c r="T107" s="63"/>
      <c r="U107" s="16"/>
      <c r="V107" s="17"/>
      <c r="W107" s="18"/>
      <c r="X107" s="17"/>
      <c r="Y107" s="19"/>
      <c r="Z107" s="17"/>
      <c r="AA107" s="17"/>
    </row>
    <row r="108" spans="1:27" ht="15" hidden="1">
      <c r="A108" s="142">
        <f>A107+1</f>
        <v>231</v>
      </c>
      <c r="B108" s="36" t="s">
        <v>2558</v>
      </c>
      <c r="C108" s="171" t="s">
        <v>3519</v>
      </c>
      <c r="D108" s="143" t="str">
        <f>LOWER(IF($A108="","",VLOOKUP($C108,'CPOS178-D'!$A$2:$G$11000,3,0)))</f>
        <v>reboco</v>
      </c>
      <c r="E108" s="32" t="str">
        <f>LOWER(IF($A108="","",VLOOKUP($C108,'CPOS178-D'!$A$2:$G$11000,4,0)))</f>
        <v>m²</v>
      </c>
      <c r="F108" s="551">
        <v>0</v>
      </c>
      <c r="G108" s="582">
        <v>8.8699999999999992</v>
      </c>
      <c r="H108" s="620">
        <v>11.52</v>
      </c>
      <c r="I108" s="621">
        <f t="shared" si="25"/>
        <v>0</v>
      </c>
      <c r="J108" s="13"/>
      <c r="K108" s="121"/>
      <c r="L108" s="66"/>
      <c r="M108" s="63"/>
      <c r="N108" s="63"/>
      <c r="O108" s="63"/>
      <c r="P108" s="63"/>
      <c r="Q108" s="63"/>
      <c r="R108" s="63"/>
      <c r="S108" s="63"/>
      <c r="T108" s="63"/>
      <c r="U108" s="16"/>
      <c r="V108" s="17"/>
      <c r="W108" s="18"/>
      <c r="X108" s="17"/>
      <c r="Y108" s="19"/>
      <c r="Z108" s="17"/>
      <c r="AA108" s="17"/>
    </row>
    <row r="109" spans="1:27" s="682" customFormat="1" ht="36" customHeight="1">
      <c r="A109" s="671">
        <f>A107+1</f>
        <v>231</v>
      </c>
      <c r="B109" s="171" t="s">
        <v>2558</v>
      </c>
      <c r="C109" s="712" t="s">
        <v>3612</v>
      </c>
      <c r="D109" s="714" t="s">
        <v>702</v>
      </c>
      <c r="E109" s="713" t="s">
        <v>2</v>
      </c>
      <c r="F109" s="603">
        <f>F106</f>
        <v>212</v>
      </c>
      <c r="G109" s="639">
        <v>153.80000000000001</v>
      </c>
      <c r="H109" s="618">
        <f t="shared" ref="H109" si="27">G109*1.2977</f>
        <v>199.58626000000004</v>
      </c>
      <c r="I109" s="673">
        <f t="shared" si="25"/>
        <v>42312.29</v>
      </c>
      <c r="J109" s="674"/>
      <c r="K109" s="675"/>
      <c r="L109" s="676"/>
      <c r="M109" s="677"/>
      <c r="N109" s="677"/>
      <c r="O109" s="677"/>
      <c r="P109" s="677"/>
      <c r="Q109" s="677"/>
      <c r="R109" s="677"/>
      <c r="S109" s="677"/>
      <c r="T109" s="677"/>
      <c r="U109" s="678"/>
      <c r="V109" s="679"/>
      <c r="W109" s="680"/>
      <c r="X109" s="679"/>
      <c r="Y109" s="681"/>
      <c r="Z109" s="679"/>
      <c r="AA109" s="679"/>
    </row>
    <row r="110" spans="1:27" ht="24">
      <c r="A110" s="142">
        <f t="shared" ref="A110" si="28">A109+1</f>
        <v>232</v>
      </c>
      <c r="B110" s="36" t="s">
        <v>2558</v>
      </c>
      <c r="C110" s="171" t="s">
        <v>3581</v>
      </c>
      <c r="D110" s="143" t="str">
        <f>LOWER(IF($A110="","",VLOOKUP($C110,'CPOS178-D'!$A$2:$G$11000,3,0)))</f>
        <v>rejuntamento em placas cerâmicas com argamassa industrializada para rejunte, juntas acima de 5 até 10 mm</v>
      </c>
      <c r="E110" s="32" t="str">
        <f>LOWER(IF($A110="","",VLOOKUP($C110,'CPOS178-D'!$A$2:$G$11000,4,0)))</f>
        <v>m²</v>
      </c>
      <c r="F110" s="551">
        <f>F106</f>
        <v>212</v>
      </c>
      <c r="G110" s="582">
        <v>10.54</v>
      </c>
      <c r="H110" s="620">
        <v>13.7</v>
      </c>
      <c r="I110" s="621">
        <f t="shared" si="25"/>
        <v>2904.4</v>
      </c>
      <c r="J110" s="13"/>
      <c r="K110" s="121"/>
      <c r="L110" s="66"/>
      <c r="M110" s="63"/>
      <c r="N110" s="63"/>
      <c r="O110" s="63"/>
      <c r="P110" s="63"/>
      <c r="Q110" s="63"/>
      <c r="R110" s="63"/>
      <c r="S110" s="63"/>
      <c r="T110" s="63"/>
      <c r="U110" s="16"/>
      <c r="V110" s="17"/>
      <c r="W110" s="18"/>
      <c r="X110" s="17"/>
      <c r="Y110" s="19"/>
      <c r="Z110" s="17"/>
      <c r="AA110" s="17"/>
    </row>
    <row r="111" spans="1:27" ht="12" customHeight="1">
      <c r="A111" s="142"/>
      <c r="B111" s="36"/>
      <c r="C111" s="171"/>
      <c r="D111" s="143"/>
      <c r="E111" s="32"/>
      <c r="F111" s="551"/>
      <c r="G111" s="582"/>
      <c r="H111" s="577"/>
      <c r="I111" s="594"/>
      <c r="J111" s="13">
        <f>I106+I107+I109+I110</f>
        <v>54875.380000000005</v>
      </c>
      <c r="K111" s="121"/>
      <c r="L111" s="66"/>
      <c r="M111" s="63"/>
      <c r="N111" s="63"/>
      <c r="O111" s="63"/>
      <c r="P111" s="63"/>
      <c r="Q111" s="63"/>
      <c r="R111" s="63"/>
      <c r="S111" s="63"/>
      <c r="T111" s="63"/>
      <c r="U111" s="16"/>
      <c r="V111" s="17"/>
      <c r="W111" s="18"/>
      <c r="X111" s="17"/>
      <c r="Y111" s="19"/>
      <c r="Z111" s="17"/>
      <c r="AA111" s="17"/>
    </row>
    <row r="112" spans="1:27" ht="12" customHeight="1">
      <c r="A112" s="240"/>
      <c r="B112" s="241"/>
      <c r="C112" s="242"/>
      <c r="D112" s="323" t="s">
        <v>8303</v>
      </c>
      <c r="E112" s="241" t="str">
        <f>LOWER(IF($A112="","",VLOOKUP($D112,'CPOS178-D'!$A$2:$G$11000,4,0)))</f>
        <v/>
      </c>
      <c r="F112" s="550"/>
      <c r="G112" s="573"/>
      <c r="H112" s="550"/>
      <c r="I112" s="593"/>
      <c r="J112" s="10"/>
      <c r="K112" s="116"/>
      <c r="L112" s="24"/>
      <c r="M112" s="24"/>
      <c r="N112" s="25"/>
      <c r="O112" s="24"/>
      <c r="P112" s="25"/>
      <c r="S112" s="4"/>
      <c r="T112" s="3"/>
      <c r="U112" s="16"/>
      <c r="V112" s="16"/>
      <c r="W112" s="16"/>
      <c r="X112" s="17"/>
      <c r="Y112" s="19"/>
      <c r="Z112" s="16"/>
      <c r="AA112" s="17"/>
    </row>
    <row r="113" spans="1:27" ht="12" customHeight="1">
      <c r="A113" s="142"/>
      <c r="B113" s="36"/>
      <c r="C113" s="171"/>
      <c r="D113" s="143"/>
      <c r="E113" s="32"/>
      <c r="F113" s="551"/>
      <c r="G113" s="582"/>
      <c r="H113" s="577"/>
      <c r="I113" s="594"/>
      <c r="J113" s="13"/>
      <c r="K113" s="121"/>
      <c r="L113" s="66"/>
      <c r="M113" s="63"/>
      <c r="N113" s="63"/>
      <c r="O113" s="63"/>
      <c r="P113" s="63"/>
      <c r="Q113" s="63"/>
      <c r="R113" s="63"/>
      <c r="S113" s="63"/>
      <c r="T113" s="63"/>
      <c r="U113" s="16"/>
      <c r="V113" s="17"/>
      <c r="W113" s="18"/>
      <c r="X113" s="17"/>
      <c r="Y113" s="19"/>
      <c r="Z113" s="17"/>
      <c r="AA113" s="17"/>
    </row>
    <row r="114" spans="1:27" ht="12" customHeight="1">
      <c r="A114" s="240"/>
      <c r="B114" s="241"/>
      <c r="C114" s="242"/>
      <c r="D114" s="323" t="s">
        <v>8307</v>
      </c>
      <c r="E114" s="241" t="str">
        <f>LOWER(IF($A114="","",VLOOKUP($D114,'CPOS178-D'!$A$2:$G$11000,4,0)))</f>
        <v/>
      </c>
      <c r="F114" s="550"/>
      <c r="G114" s="573"/>
      <c r="H114" s="550"/>
      <c r="I114" s="593"/>
      <c r="J114" s="10"/>
      <c r="K114" s="116"/>
      <c r="L114" s="24"/>
      <c r="M114" s="24"/>
      <c r="N114" s="25"/>
      <c r="O114" s="24"/>
      <c r="P114" s="25"/>
      <c r="S114" s="4"/>
      <c r="T114" s="3"/>
      <c r="U114" s="16"/>
      <c r="V114" s="16"/>
      <c r="W114" s="16"/>
      <c r="X114" s="17"/>
      <c r="Y114" s="19"/>
      <c r="Z114" s="16"/>
      <c r="AA114" s="17"/>
    </row>
    <row r="115" spans="1:27" s="81" customFormat="1" ht="15">
      <c r="A115" s="600">
        <f>A110+1</f>
        <v>233</v>
      </c>
      <c r="B115" s="36" t="s">
        <v>2558</v>
      </c>
      <c r="C115" s="171" t="s">
        <v>3050</v>
      </c>
      <c r="D115" s="601" t="str">
        <f>LOWER(IF($A115="","",VLOOKUP($C115,'CPOS178-D'!$A$2:$G$11000,3,0)))</f>
        <v>escavação manual em solo de 1ª e 2ª categoria em campo aberto</v>
      </c>
      <c r="E115" s="602" t="str">
        <f>LOWER(IF($A115="","",VLOOKUP($C115,'CPOS178-D'!$A$2:$G$11000,4,0)))</f>
        <v>m³</v>
      </c>
      <c r="F115" s="603">
        <f>0.6*0.4*86</f>
        <v>20.64</v>
      </c>
      <c r="G115" s="604">
        <v>34.06</v>
      </c>
      <c r="H115" s="620">
        <v>44.29</v>
      </c>
      <c r="I115" s="621">
        <f t="shared" ref="I115:I123" si="29">ROUND(F115*H115,2)</f>
        <v>914.15</v>
      </c>
      <c r="J115" s="607"/>
      <c r="K115" s="608"/>
      <c r="L115" s="568"/>
      <c r="M115" s="609"/>
      <c r="N115" s="609"/>
      <c r="O115" s="609"/>
      <c r="P115" s="609"/>
      <c r="Q115" s="609"/>
      <c r="R115" s="609"/>
      <c r="S115" s="609"/>
      <c r="T115" s="609"/>
      <c r="U115" s="610"/>
      <c r="V115" s="611"/>
      <c r="W115" s="612"/>
      <c r="X115" s="611"/>
      <c r="Y115" s="613"/>
      <c r="Z115" s="611"/>
      <c r="AA115" s="611"/>
    </row>
    <row r="116" spans="1:27" s="81" customFormat="1" ht="15">
      <c r="A116" s="600">
        <f>A115+1</f>
        <v>234</v>
      </c>
      <c r="B116" s="36" t="s">
        <v>2558</v>
      </c>
      <c r="C116" s="171" t="s">
        <v>6337</v>
      </c>
      <c r="D116" s="601" t="str">
        <f>LOWER(IF($A116="","",VLOOKUP($C116,'CPOS178-D'!$A$2:$G$11000,3,0)))</f>
        <v>base de bica corrida</v>
      </c>
      <c r="E116" s="602" t="str">
        <f>LOWER(IF($A116="","",VLOOKUP($C116,'CPOS178-D'!$A$2:$G$11000,4,0)))</f>
        <v>m³</v>
      </c>
      <c r="F116" s="603">
        <f>0.3*86*0.1</f>
        <v>2.58</v>
      </c>
      <c r="G116" s="604">
        <v>113.8</v>
      </c>
      <c r="H116" s="620">
        <v>147.68</v>
      </c>
      <c r="I116" s="621">
        <f t="shared" si="29"/>
        <v>381.01</v>
      </c>
      <c r="J116" s="607"/>
      <c r="K116" s="608"/>
      <c r="L116" s="568"/>
      <c r="M116" s="609"/>
      <c r="N116" s="609"/>
      <c r="O116" s="609"/>
      <c r="P116" s="609"/>
      <c r="Q116" s="609"/>
      <c r="R116" s="609"/>
      <c r="S116" s="609"/>
      <c r="T116" s="609"/>
      <c r="U116" s="610"/>
      <c r="V116" s="611"/>
      <c r="W116" s="612"/>
      <c r="X116" s="611"/>
      <c r="Y116" s="613"/>
      <c r="Z116" s="611"/>
      <c r="AA116" s="611"/>
    </row>
    <row r="117" spans="1:27" s="81" customFormat="1" ht="15">
      <c r="A117" s="600">
        <f>A116+1</f>
        <v>235</v>
      </c>
      <c r="B117" s="36" t="s">
        <v>2558</v>
      </c>
      <c r="C117" s="171" t="s">
        <v>3225</v>
      </c>
      <c r="D117" s="601" t="str">
        <f>LOWER(IF($A117="","",VLOOKUP($C117,'CPOS178-D'!$A$2:$G$11000,3,0)))</f>
        <v>broca em concreto armado diâmetro de 20 cm - completa</v>
      </c>
      <c r="E117" s="602" t="str">
        <f>LOWER(IF($A117="","",VLOOKUP($C117,'CPOS178-D'!$A$2:$G$11000,4,0)))</f>
        <v>m</v>
      </c>
      <c r="F117" s="603">
        <f>86/2*3</f>
        <v>129</v>
      </c>
      <c r="G117" s="604">
        <v>44.45</v>
      </c>
      <c r="H117" s="620">
        <v>57.77</v>
      </c>
      <c r="I117" s="621">
        <f t="shared" si="29"/>
        <v>7452.33</v>
      </c>
      <c r="J117" s="607"/>
      <c r="K117" s="608"/>
      <c r="L117" s="568"/>
      <c r="M117" s="609"/>
      <c r="N117" s="609"/>
      <c r="O117" s="609"/>
      <c r="P117" s="609"/>
      <c r="Q117" s="609"/>
      <c r="R117" s="609"/>
      <c r="S117" s="609"/>
      <c r="T117" s="609"/>
      <c r="U117" s="610"/>
      <c r="V117" s="611"/>
      <c r="W117" s="612"/>
      <c r="X117" s="611"/>
      <c r="Y117" s="613"/>
      <c r="Z117" s="611"/>
      <c r="AA117" s="611"/>
    </row>
    <row r="118" spans="1:27" s="81" customFormat="1" ht="15">
      <c r="A118" s="600">
        <f>A117+1</f>
        <v>236</v>
      </c>
      <c r="B118" s="36" t="s">
        <v>2558</v>
      </c>
      <c r="C118" s="171" t="s">
        <v>3137</v>
      </c>
      <c r="D118" s="601" t="str">
        <f>LOWER(IF($A118="","",VLOOKUP($C118,'CPOS178-D'!$A$2:$G$11000,3,0)))</f>
        <v>forma plana em compensado para estrutura convencional</v>
      </c>
      <c r="E118" s="602" t="str">
        <f>LOWER(IF($A118="","",VLOOKUP($C118,'CPOS178-D'!$A$2:$G$11000,4,0)))</f>
        <v>m²</v>
      </c>
      <c r="F118" s="603">
        <f>(0.3*3*86)</f>
        <v>77.399999999999991</v>
      </c>
      <c r="G118" s="604">
        <v>109.39</v>
      </c>
      <c r="H118" s="620">
        <v>142.06</v>
      </c>
      <c r="I118" s="621">
        <f t="shared" si="29"/>
        <v>10995.44</v>
      </c>
      <c r="J118" s="607"/>
      <c r="K118" s="608"/>
      <c r="L118" s="568"/>
      <c r="M118" s="609"/>
      <c r="N118" s="609"/>
      <c r="O118" s="609"/>
      <c r="P118" s="609"/>
      <c r="Q118" s="609"/>
      <c r="R118" s="609"/>
      <c r="S118" s="609"/>
      <c r="T118" s="609"/>
      <c r="U118" s="610"/>
      <c r="V118" s="611"/>
      <c r="W118" s="612"/>
      <c r="X118" s="611"/>
      <c r="Y118" s="613"/>
      <c r="Z118" s="611"/>
      <c r="AA118" s="611"/>
    </row>
    <row r="119" spans="1:27" s="81" customFormat="1" ht="15">
      <c r="A119" s="600">
        <f t="shared" ref="A119:A123" si="30">A118+1</f>
        <v>237</v>
      </c>
      <c r="B119" s="36" t="s">
        <v>2558</v>
      </c>
      <c r="C119" s="171" t="s">
        <v>3161</v>
      </c>
      <c r="D119" s="601" t="str">
        <f>LOWER(IF($A119="","",VLOOKUP($C119,'CPOS178-D'!$A$2:$G$11000,3,0)))</f>
        <v>armadura em barra de aço ca-50 (a ou b) fyk = 500 mpa</v>
      </c>
      <c r="E119" s="602" t="str">
        <f>LOWER(IF($A119="","",VLOOKUP($C119,'CPOS178-D'!$A$2:$G$11000,4,0)))</f>
        <v>kg</v>
      </c>
      <c r="F119" s="603">
        <f>F120*120</f>
        <v>928.80000000000007</v>
      </c>
      <c r="G119" s="604">
        <v>6.24</v>
      </c>
      <c r="H119" s="620">
        <v>8.1</v>
      </c>
      <c r="I119" s="621">
        <f t="shared" si="29"/>
        <v>7523.28</v>
      </c>
      <c r="J119" s="607"/>
      <c r="K119" s="608"/>
      <c r="L119" s="568"/>
      <c r="M119" s="609"/>
      <c r="N119" s="609"/>
      <c r="O119" s="609"/>
      <c r="P119" s="609"/>
      <c r="Q119" s="609"/>
      <c r="R119" s="609"/>
      <c r="S119" s="609"/>
      <c r="T119" s="609"/>
      <c r="U119" s="610"/>
      <c r="V119" s="611"/>
      <c r="W119" s="612"/>
      <c r="X119" s="611"/>
      <c r="Y119" s="613"/>
      <c r="Z119" s="611"/>
      <c r="AA119" s="611"/>
    </row>
    <row r="120" spans="1:27" s="81" customFormat="1" ht="15">
      <c r="A120" s="600">
        <f t="shared" si="30"/>
        <v>238</v>
      </c>
      <c r="B120" s="36" t="s">
        <v>2558</v>
      </c>
      <c r="C120" s="171" t="s">
        <v>3174</v>
      </c>
      <c r="D120" s="601" t="str">
        <f>LOWER(IF($A120="","",VLOOKUP($C120,'CPOS178-D'!$A$2:$G$11000,3,0)))</f>
        <v>concreto usinado, fck = 25 mpa - para bombeamento</v>
      </c>
      <c r="E120" s="602" t="str">
        <f>LOWER(IF($A120="","",VLOOKUP($C120,'CPOS178-D'!$A$2:$G$11000,4,0)))</f>
        <v>m³</v>
      </c>
      <c r="F120" s="603">
        <f>86*0.3*0.3</f>
        <v>7.74</v>
      </c>
      <c r="G120" s="639">
        <v>326.01</v>
      </c>
      <c r="H120" s="620">
        <v>409.63</v>
      </c>
      <c r="I120" s="621">
        <f>ROUND(F120*H120,2)</f>
        <v>3170.54</v>
      </c>
      <c r="J120" s="607"/>
      <c r="K120" s="608"/>
      <c r="L120" s="568"/>
      <c r="M120" s="609"/>
      <c r="N120" s="609"/>
      <c r="O120" s="609"/>
      <c r="P120" s="609"/>
      <c r="Q120" s="609"/>
      <c r="R120" s="609"/>
      <c r="S120" s="609"/>
      <c r="T120" s="609"/>
      <c r="U120" s="610"/>
      <c r="V120" s="611"/>
      <c r="W120" s="612"/>
      <c r="X120" s="611"/>
      <c r="Y120" s="613"/>
      <c r="Z120" s="611"/>
      <c r="AA120" s="611"/>
    </row>
    <row r="121" spans="1:27" s="81" customFormat="1" ht="17.25" customHeight="1">
      <c r="A121" s="600">
        <f t="shared" si="30"/>
        <v>239</v>
      </c>
      <c r="B121" s="36" t="s">
        <v>2558</v>
      </c>
      <c r="C121" s="171" t="s">
        <v>3198</v>
      </c>
      <c r="D121" s="601" t="str">
        <f>LOWER(IF($A121="","",VLOOKUP($C121,'CPOS178-D'!$A$2:$G$11000,3,0)))</f>
        <v>lançamento, espalhamento e adensamento de concreto ou massa em lastro e/ou enchimento</v>
      </c>
      <c r="E121" s="602" t="str">
        <f>LOWER(IF($A121="","",VLOOKUP($C121,'CPOS178-D'!$A$2:$G$11000,4,0)))</f>
        <v>m³</v>
      </c>
      <c r="F121" s="603">
        <f>F120</f>
        <v>7.74</v>
      </c>
      <c r="G121" s="604">
        <v>57.44</v>
      </c>
      <c r="H121" s="620">
        <v>74.680000000000007</v>
      </c>
      <c r="I121" s="621">
        <f t="shared" si="29"/>
        <v>578.02</v>
      </c>
      <c r="J121" s="607"/>
      <c r="K121" s="608"/>
      <c r="L121" s="568"/>
      <c r="M121" s="609"/>
      <c r="N121" s="609"/>
      <c r="O121" s="609"/>
      <c r="P121" s="609"/>
      <c r="Q121" s="609"/>
      <c r="R121" s="609"/>
      <c r="S121" s="609"/>
      <c r="T121" s="609"/>
      <c r="U121" s="610"/>
      <c r="V121" s="611"/>
      <c r="W121" s="612"/>
      <c r="X121" s="611"/>
      <c r="Y121" s="613"/>
      <c r="Z121" s="611"/>
      <c r="AA121" s="611"/>
    </row>
    <row r="122" spans="1:27" s="81" customFormat="1" ht="15">
      <c r="A122" s="600">
        <f t="shared" si="30"/>
        <v>240</v>
      </c>
      <c r="B122" s="36" t="s">
        <v>2558</v>
      </c>
      <c r="C122" s="171" t="s">
        <v>3086</v>
      </c>
      <c r="D122" s="601" t="str">
        <f>LOWER(IF($A122="","",VLOOKUP($C122,'CPOS178-D'!$A$2:$G$11000,3,0)))</f>
        <v>reaterro compactado mecanizado de vala ou cava com rolo, mínimo de 95% pn</v>
      </c>
      <c r="E122" s="602" t="str">
        <f>LOWER(IF($A122="","",VLOOKUP($C122,'CPOS178-D'!$A$2:$G$11000,4,0)))</f>
        <v>m³</v>
      </c>
      <c r="F122" s="603">
        <f>F115-F116-F120</f>
        <v>10.320000000000002</v>
      </c>
      <c r="G122" s="604">
        <v>13.67</v>
      </c>
      <c r="H122" s="620">
        <v>17.739999999999998</v>
      </c>
      <c r="I122" s="621">
        <f t="shared" si="29"/>
        <v>183.08</v>
      </c>
      <c r="J122" s="607"/>
      <c r="K122" s="608"/>
      <c r="L122" s="568"/>
      <c r="M122" s="609"/>
      <c r="N122" s="609"/>
      <c r="O122" s="609"/>
      <c r="P122" s="609"/>
      <c r="Q122" s="609"/>
      <c r="R122" s="609"/>
      <c r="S122" s="609"/>
      <c r="T122" s="609"/>
      <c r="U122" s="610"/>
      <c r="V122" s="611"/>
      <c r="W122" s="612"/>
      <c r="X122" s="611"/>
      <c r="Y122" s="613"/>
      <c r="Z122" s="611"/>
      <c r="AA122" s="611"/>
    </row>
    <row r="123" spans="1:27" s="81" customFormat="1" ht="15">
      <c r="A123" s="600">
        <f t="shared" si="30"/>
        <v>241</v>
      </c>
      <c r="B123" s="36" t="s">
        <v>2558</v>
      </c>
      <c r="C123" s="171" t="s">
        <v>4310</v>
      </c>
      <c r="D123" s="601" t="str">
        <f>LOWER(IF($A123="","",VLOOKUP($C123,'CPOS178-D'!$A$2:$G$11000,3,0)))</f>
        <v>impermeabilização em membrana de asfalto modificado com elastômeros, na cor preta</v>
      </c>
      <c r="E123" s="602" t="str">
        <f>LOWER(IF($A123="","",VLOOKUP($C123,'CPOS178-D'!$A$2:$G$11000,4,0)))</f>
        <v>m²</v>
      </c>
      <c r="F123" s="603">
        <f>(0.3*3*86)</f>
        <v>77.399999999999991</v>
      </c>
      <c r="G123" s="604">
        <v>31.83</v>
      </c>
      <c r="H123" s="620">
        <v>41.32</v>
      </c>
      <c r="I123" s="621">
        <f t="shared" si="29"/>
        <v>3198.17</v>
      </c>
      <c r="J123" s="607"/>
      <c r="K123" s="608"/>
      <c r="L123" s="568"/>
      <c r="M123" s="609"/>
      <c r="N123" s="609"/>
      <c r="O123" s="609"/>
      <c r="P123" s="609"/>
      <c r="Q123" s="609"/>
      <c r="R123" s="609"/>
      <c r="S123" s="609"/>
      <c r="T123" s="609"/>
      <c r="U123" s="610"/>
      <c r="V123" s="611"/>
      <c r="W123" s="612"/>
      <c r="X123" s="611"/>
      <c r="Y123" s="613"/>
      <c r="Z123" s="611"/>
      <c r="AA123" s="611"/>
    </row>
    <row r="124" spans="1:27" ht="15">
      <c r="A124" s="142"/>
      <c r="B124" s="36"/>
      <c r="C124" s="171"/>
      <c r="D124" s="143"/>
      <c r="E124" s="32"/>
      <c r="F124" s="551"/>
      <c r="G124" s="582"/>
      <c r="H124" s="577"/>
      <c r="I124" s="594"/>
      <c r="J124" s="13">
        <f>SUM(I115:I123)</f>
        <v>34396.020000000004</v>
      </c>
      <c r="K124" s="121"/>
      <c r="L124" s="66"/>
      <c r="M124" s="63"/>
      <c r="N124" s="63"/>
      <c r="O124" s="63"/>
      <c r="P124" s="63"/>
      <c r="Q124" s="63"/>
      <c r="R124" s="63"/>
      <c r="S124" s="63"/>
      <c r="T124" s="63"/>
      <c r="U124" s="16"/>
      <c r="V124" s="17"/>
      <c r="W124" s="18"/>
      <c r="X124" s="17"/>
      <c r="Y124" s="19"/>
      <c r="Z124" s="17"/>
      <c r="AA124" s="17"/>
    </row>
    <row r="125" spans="1:27">
      <c r="A125" s="240"/>
      <c r="B125" s="241"/>
      <c r="C125" s="242"/>
      <c r="D125" s="323" t="s">
        <v>8114</v>
      </c>
      <c r="E125" s="241"/>
      <c r="F125" s="550"/>
      <c r="G125" s="573"/>
      <c r="H125" s="550"/>
      <c r="I125" s="593"/>
      <c r="J125" s="10"/>
      <c r="K125" s="116"/>
      <c r="L125" s="24"/>
      <c r="M125" s="24"/>
      <c r="N125" s="25"/>
      <c r="O125" s="24"/>
      <c r="P125" s="25"/>
      <c r="S125" s="4"/>
      <c r="T125" s="3"/>
      <c r="U125" s="16"/>
      <c r="V125" s="16"/>
      <c r="W125" s="16"/>
      <c r="X125" s="17"/>
      <c r="Y125" s="19"/>
      <c r="Z125" s="16"/>
      <c r="AA125" s="17"/>
    </row>
    <row r="126" spans="1:27" ht="15">
      <c r="A126" s="142">
        <f>A123+1</f>
        <v>242</v>
      </c>
      <c r="B126" s="36" t="s">
        <v>2558</v>
      </c>
      <c r="C126" s="171" t="s">
        <v>6738</v>
      </c>
      <c r="D126" s="143" t="str">
        <f>LOWER(IF($A126="","",VLOOKUP($C126,'CPOS178-D'!$A$2:$G$11000,3,0)))</f>
        <v>alvenaria de bloco de concreto estrutural 19 x 19 x 39 cm - classe a</v>
      </c>
      <c r="E126" s="32" t="str">
        <f>LOWER(IF($A126="","",VLOOKUP($C126,'CPOS178-D'!$A$2:$G$11000,4,0)))</f>
        <v>m²</v>
      </c>
      <c r="F126" s="551">
        <f>86*2.5</f>
        <v>215</v>
      </c>
      <c r="G126" s="582">
        <v>87.43</v>
      </c>
      <c r="H126" s="620">
        <v>113.55</v>
      </c>
      <c r="I126" s="621">
        <f t="shared" ref="I126:I128" si="31">ROUND(F126*H126,2)</f>
        <v>24413.25</v>
      </c>
      <c r="J126" s="13"/>
      <c r="K126" s="121"/>
      <c r="L126" s="66"/>
      <c r="M126" s="63"/>
      <c r="N126" s="63"/>
      <c r="O126" s="63"/>
      <c r="P126" s="63"/>
      <c r="Q126" s="63"/>
      <c r="R126" s="63"/>
      <c r="S126" s="63"/>
      <c r="T126" s="63"/>
      <c r="U126" s="16"/>
      <c r="V126" s="17"/>
      <c r="W126" s="18"/>
      <c r="X126" s="17"/>
      <c r="Y126" s="19"/>
      <c r="Z126" s="17"/>
      <c r="AA126" s="17"/>
    </row>
    <row r="127" spans="1:27" ht="15">
      <c r="A127" s="142">
        <f>A126+1</f>
        <v>243</v>
      </c>
      <c r="B127" s="36" t="s">
        <v>2558</v>
      </c>
      <c r="C127" s="171" t="s">
        <v>3193</v>
      </c>
      <c r="D127" s="143" t="str">
        <f>LOWER(IF($A127="","",VLOOKUP($C127,'CPOS178-D'!$A$2:$G$11000,3,0)))</f>
        <v>argamassa graute expansiva autonivelante de alta resistência</v>
      </c>
      <c r="E127" s="32" t="str">
        <f>LOWER(IF($A127="","",VLOOKUP($C127,'CPOS178-D'!$A$2:$G$11000,4,0)))</f>
        <v>m³</v>
      </c>
      <c r="F127" s="551">
        <f>(0.16*0.16*2.5*86/0.8)+(86*0.16*0.18)</f>
        <v>9.3567999999999998</v>
      </c>
      <c r="G127" s="582">
        <v>2607.9899999999998</v>
      </c>
      <c r="H127" s="620">
        <v>3384.49</v>
      </c>
      <c r="I127" s="621">
        <f t="shared" si="31"/>
        <v>31668</v>
      </c>
      <c r="J127" s="13"/>
      <c r="K127" s="121"/>
      <c r="L127" s="66"/>
      <c r="M127" s="63"/>
      <c r="N127" s="63"/>
      <c r="O127" s="63"/>
      <c r="P127" s="63"/>
      <c r="Q127" s="63"/>
      <c r="R127" s="63"/>
      <c r="S127" s="63"/>
      <c r="T127" s="63"/>
      <c r="U127" s="16"/>
      <c r="V127" s="17"/>
      <c r="W127" s="18"/>
      <c r="X127" s="17"/>
      <c r="Y127" s="19"/>
      <c r="Z127" s="17"/>
      <c r="AA127" s="17"/>
    </row>
    <row r="128" spans="1:27" ht="15">
      <c r="A128" s="142">
        <f>A127+1</f>
        <v>244</v>
      </c>
      <c r="B128" s="36" t="s">
        <v>2558</v>
      </c>
      <c r="C128" s="171" t="s">
        <v>3161</v>
      </c>
      <c r="D128" s="143" t="str">
        <f>LOWER(IF($A128="","",VLOOKUP($C128,'CPOS178-D'!$A$2:$G$11000,3,0)))</f>
        <v>armadura em barra de aço ca-50 (a ou b) fyk = 500 mpa</v>
      </c>
      <c r="E128" s="32" t="str">
        <f>LOWER(IF($A128="","",VLOOKUP($C128,'CPOS178-D'!$A$2:$G$11000,4,0)))</f>
        <v>kg</v>
      </c>
      <c r="F128" s="551">
        <f>F127*100</f>
        <v>935.68</v>
      </c>
      <c r="G128" s="582">
        <v>6.24</v>
      </c>
      <c r="H128" s="620">
        <f t="shared" ref="H128" si="32">G128*1.2977</f>
        <v>8.0976480000000013</v>
      </c>
      <c r="I128" s="621">
        <f t="shared" si="31"/>
        <v>7576.81</v>
      </c>
      <c r="J128" s="13"/>
      <c r="K128" s="121"/>
      <c r="L128" s="66"/>
      <c r="M128" s="63"/>
      <c r="N128" s="63"/>
      <c r="O128" s="63"/>
      <c r="P128" s="63"/>
      <c r="Q128" s="63"/>
      <c r="R128" s="63"/>
      <c r="S128" s="63"/>
      <c r="T128" s="63"/>
      <c r="U128" s="16"/>
      <c r="V128" s="17"/>
      <c r="W128" s="18"/>
      <c r="X128" s="17"/>
      <c r="Y128" s="19"/>
      <c r="Z128" s="17"/>
      <c r="AA128" s="17"/>
    </row>
    <row r="129" spans="1:27" ht="15">
      <c r="A129" s="142"/>
      <c r="B129" s="36"/>
      <c r="C129" s="171"/>
      <c r="D129" s="143"/>
      <c r="E129" s="32"/>
      <c r="F129" s="551"/>
      <c r="G129" s="582"/>
      <c r="H129" s="577"/>
      <c r="I129" s="594"/>
      <c r="J129" s="13">
        <f>SUM(I126:I128)</f>
        <v>63658.06</v>
      </c>
      <c r="K129" s="121"/>
      <c r="L129" s="66"/>
      <c r="M129" s="63"/>
      <c r="N129" s="63"/>
      <c r="O129" s="63"/>
      <c r="P129" s="63"/>
      <c r="Q129" s="63"/>
      <c r="R129" s="63"/>
      <c r="S129" s="63"/>
      <c r="T129" s="63"/>
      <c r="U129" s="16"/>
      <c r="V129" s="17"/>
      <c r="W129" s="18"/>
      <c r="X129" s="17"/>
      <c r="Y129" s="19"/>
      <c r="Z129" s="17"/>
      <c r="AA129" s="17"/>
    </row>
    <row r="130" spans="1:27">
      <c r="A130" s="240"/>
      <c r="B130" s="241"/>
      <c r="C130" s="242"/>
      <c r="D130" s="323" t="s">
        <v>8285</v>
      </c>
      <c r="E130" s="241"/>
      <c r="F130" s="550"/>
      <c r="G130" s="573"/>
      <c r="H130" s="550"/>
      <c r="I130" s="593"/>
      <c r="J130" s="10"/>
      <c r="K130" s="116"/>
      <c r="L130" s="24"/>
      <c r="M130" s="24"/>
      <c r="N130" s="25"/>
      <c r="O130" s="24"/>
      <c r="P130" s="25"/>
      <c r="S130" s="4"/>
      <c r="T130" s="3"/>
      <c r="U130" s="16"/>
      <c r="V130" s="16"/>
      <c r="W130" s="16"/>
      <c r="X130" s="17"/>
      <c r="Y130" s="19"/>
      <c r="Z130" s="16"/>
      <c r="AA130" s="17"/>
    </row>
    <row r="131" spans="1:27">
      <c r="A131" s="240"/>
      <c r="B131" s="241"/>
      <c r="C131" s="242"/>
      <c r="D131" s="323" t="s">
        <v>8116</v>
      </c>
      <c r="E131" s="241"/>
      <c r="F131" s="550"/>
      <c r="G131" s="573"/>
      <c r="H131" s="550"/>
      <c r="I131" s="593"/>
      <c r="J131" s="10"/>
      <c r="K131" s="116"/>
      <c r="L131" s="24"/>
      <c r="M131" s="24"/>
      <c r="N131" s="25"/>
      <c r="O131" s="24"/>
      <c r="P131" s="25"/>
      <c r="S131" s="4"/>
      <c r="T131" s="3"/>
      <c r="U131" s="16"/>
      <c r="V131" s="16"/>
      <c r="W131" s="16"/>
      <c r="X131" s="17"/>
      <c r="Y131" s="19"/>
      <c r="Z131" s="16"/>
      <c r="AA131" s="17"/>
    </row>
    <row r="132" spans="1:27" ht="15">
      <c r="A132" s="142">
        <f>A128+1</f>
        <v>245</v>
      </c>
      <c r="B132" s="36" t="s">
        <v>2558</v>
      </c>
      <c r="C132" s="171" t="s">
        <v>3513</v>
      </c>
      <c r="D132" s="143" t="str">
        <f>LOWER(IF($A132="","",VLOOKUP($C132,'CPOS178-D'!$A$2:$G$11000,3,0)))</f>
        <v>chapisco</v>
      </c>
      <c r="E132" s="32" t="str">
        <f>LOWER(IF($A132="","",VLOOKUP($C132,'CPOS178-D'!$A$2:$G$11000,4,0)))</f>
        <v>m²</v>
      </c>
      <c r="F132" s="551">
        <f>86*2.5</f>
        <v>215</v>
      </c>
      <c r="G132" s="582">
        <v>4.6100000000000003</v>
      </c>
      <c r="H132" s="620">
        <v>5.98</v>
      </c>
      <c r="I132" s="621">
        <f t="shared" ref="I132:I133" si="33">ROUND(F132*H132,2)</f>
        <v>1285.7</v>
      </c>
      <c r="J132" s="13"/>
      <c r="K132" s="121"/>
      <c r="L132" s="66"/>
      <c r="M132" s="63"/>
      <c r="N132" s="63"/>
      <c r="O132" s="63"/>
      <c r="P132" s="63"/>
      <c r="Q132" s="63"/>
      <c r="R132" s="63"/>
      <c r="S132" s="63"/>
      <c r="T132" s="63"/>
      <c r="U132" s="16"/>
      <c r="V132" s="17"/>
      <c r="W132" s="18"/>
      <c r="X132" s="17"/>
      <c r="Y132" s="19"/>
      <c r="Z132" s="17"/>
      <c r="AA132" s="17"/>
    </row>
    <row r="133" spans="1:27" ht="15">
      <c r="A133" s="142">
        <f t="shared" ref="A133:A135" si="34">A132+1</f>
        <v>246</v>
      </c>
      <c r="B133" s="36" t="s">
        <v>2558</v>
      </c>
      <c r="C133" s="171" t="s">
        <v>3519</v>
      </c>
      <c r="D133" s="143" t="str">
        <f>LOWER(IF($A133="","",VLOOKUP($C133,'CPOS178-D'!$A$2:$G$11000,3,0)))</f>
        <v>reboco</v>
      </c>
      <c r="E133" s="32" t="str">
        <f>LOWER(IF($A133="","",VLOOKUP($C133,'CPOS178-D'!$A$2:$G$11000,4,0)))</f>
        <v>m²</v>
      </c>
      <c r="F133" s="551">
        <f>F132</f>
        <v>215</v>
      </c>
      <c r="G133" s="582">
        <v>8.8699999999999992</v>
      </c>
      <c r="H133" s="620">
        <v>11.52</v>
      </c>
      <c r="I133" s="621">
        <f t="shared" si="33"/>
        <v>2476.8000000000002</v>
      </c>
      <c r="J133" s="13"/>
      <c r="K133" s="121"/>
      <c r="L133" s="66"/>
      <c r="M133" s="63"/>
      <c r="N133" s="63"/>
      <c r="O133" s="63"/>
      <c r="P133" s="63"/>
      <c r="Q133" s="63"/>
      <c r="R133" s="63"/>
      <c r="S133" s="63"/>
      <c r="T133" s="63"/>
      <c r="U133" s="16"/>
      <c r="V133" s="17"/>
      <c r="W133" s="18"/>
      <c r="X133" s="17"/>
      <c r="Y133" s="19"/>
      <c r="Z133" s="17"/>
      <c r="AA133" s="17"/>
    </row>
    <row r="134" spans="1:27" ht="15">
      <c r="A134" s="142">
        <f t="shared" si="34"/>
        <v>247</v>
      </c>
      <c r="B134" s="36" t="s">
        <v>2558</v>
      </c>
      <c r="C134" s="171" t="s">
        <v>7774</v>
      </c>
      <c r="D134" s="143" t="str">
        <f>LOWER(IF($A134="","",VLOOKUP($C134,'CPOS178-D'!$A$2:$G$11000,3,0)))</f>
        <v>emboço desempenado com argamassa industrializada</v>
      </c>
      <c r="E134" s="32" t="str">
        <f>LOWER(IF($A134="","",VLOOKUP($C134,'CPOS178-D'!$A$2:$G$11000,4,0)))</f>
        <v>m²</v>
      </c>
      <c r="F134" s="551">
        <f>F133</f>
        <v>215</v>
      </c>
      <c r="G134" s="582">
        <v>30.5</v>
      </c>
      <c r="H134" s="620">
        <f>G134*1.2977</f>
        <v>39.57985</v>
      </c>
      <c r="I134" s="621">
        <f>ROUND(F134*H134,2)</f>
        <v>8509.67</v>
      </c>
      <c r="J134" s="13"/>
      <c r="K134" s="121"/>
      <c r="L134" s="66"/>
      <c r="M134" s="63"/>
      <c r="N134" s="63"/>
      <c r="O134" s="63"/>
      <c r="P134" s="63"/>
      <c r="Q134" s="63"/>
      <c r="R134" s="63"/>
      <c r="S134" s="63"/>
      <c r="T134" s="63"/>
      <c r="U134" s="16"/>
      <c r="V134" s="17"/>
      <c r="W134" s="18"/>
      <c r="X134" s="17"/>
      <c r="Y134" s="19"/>
      <c r="Z134" s="17"/>
      <c r="AA134" s="17"/>
    </row>
    <row r="135" spans="1:27" ht="15">
      <c r="A135" s="142">
        <f t="shared" si="34"/>
        <v>248</v>
      </c>
      <c r="B135" s="36" t="s">
        <v>2558</v>
      </c>
      <c r="C135" s="171" t="s">
        <v>4364</v>
      </c>
      <c r="D135" s="143" t="str">
        <f>LOWER(IF($A135="","",VLOOKUP($C135,'CPOS178-D'!$A$2:$G$11000,3,0)))</f>
        <v>tinta acrílica em massa, inclusive preparo</v>
      </c>
      <c r="E135" s="32" t="str">
        <f>LOWER(IF($A135="","",VLOOKUP($C135,'CPOS178-D'!$A$2:$G$11000,4,0)))</f>
        <v>m²</v>
      </c>
      <c r="F135" s="551">
        <f>F132</f>
        <v>215</v>
      </c>
      <c r="G135" s="582">
        <v>19.89</v>
      </c>
      <c r="H135" s="620">
        <v>25.84</v>
      </c>
      <c r="I135" s="621">
        <f>ROUND(F135*H135,2)</f>
        <v>5555.6</v>
      </c>
      <c r="J135" s="13">
        <f>SUM(I132:I135)</f>
        <v>17827.77</v>
      </c>
      <c r="K135" s="121"/>
      <c r="L135" s="66"/>
      <c r="M135" s="63"/>
      <c r="N135" s="63"/>
      <c r="O135" s="63"/>
      <c r="P135" s="63"/>
      <c r="Q135" s="63"/>
      <c r="R135" s="63"/>
      <c r="S135" s="63"/>
      <c r="T135" s="63"/>
      <c r="U135" s="16"/>
      <c r="V135" s="17"/>
      <c r="W135" s="18"/>
      <c r="X135" s="17"/>
      <c r="Y135" s="19"/>
      <c r="Z135" s="17"/>
      <c r="AA135" s="17"/>
    </row>
    <row r="136" spans="1:27">
      <c r="A136" s="240"/>
      <c r="B136" s="241"/>
      <c r="C136" s="242"/>
      <c r="D136" s="323" t="s">
        <v>8117</v>
      </c>
      <c r="E136" s="241"/>
      <c r="F136" s="550"/>
      <c r="G136" s="573"/>
      <c r="H136" s="550"/>
      <c r="I136" s="593"/>
      <c r="J136" s="10"/>
      <c r="K136" s="116"/>
      <c r="L136" s="24"/>
      <c r="M136" s="24"/>
      <c r="N136" s="25"/>
      <c r="O136" s="24"/>
      <c r="P136" s="25"/>
      <c r="S136" s="4"/>
      <c r="T136" s="3"/>
      <c r="U136" s="16"/>
      <c r="V136" s="16"/>
      <c r="W136" s="16"/>
      <c r="X136" s="17"/>
      <c r="Y136" s="19"/>
      <c r="Z136" s="16"/>
      <c r="AA136" s="17"/>
    </row>
    <row r="137" spans="1:27" ht="15">
      <c r="A137" s="142">
        <f>A135+1</f>
        <v>249</v>
      </c>
      <c r="B137" s="36" t="s">
        <v>2558</v>
      </c>
      <c r="C137" s="171" t="s">
        <v>3513</v>
      </c>
      <c r="D137" s="143" t="str">
        <f>LOWER(IF($A137="","",VLOOKUP($C137,'CPOS178-D'!$A$2:$G$11000,3,0)))</f>
        <v>chapisco</v>
      </c>
      <c r="E137" s="32" t="str">
        <f>LOWER(IF($A137="","",VLOOKUP($C137,'CPOS178-D'!$A$2:$G$11000,4,0)))</f>
        <v>m²</v>
      </c>
      <c r="F137" s="551">
        <f>86*(2.5+0.2)</f>
        <v>232.20000000000002</v>
      </c>
      <c r="G137" s="582">
        <v>4.6100000000000003</v>
      </c>
      <c r="H137" s="620">
        <v>5.98</v>
      </c>
      <c r="I137" s="621">
        <f>F137*H137</f>
        <v>1388.5560000000003</v>
      </c>
      <c r="J137" s="13"/>
      <c r="K137" s="121"/>
      <c r="L137" s="66"/>
      <c r="M137" s="63"/>
      <c r="N137" s="63"/>
      <c r="O137" s="63"/>
      <c r="P137" s="63"/>
      <c r="Q137" s="63"/>
      <c r="R137" s="63"/>
      <c r="S137" s="63"/>
      <c r="T137" s="63"/>
      <c r="U137" s="16"/>
      <c r="V137" s="17"/>
      <c r="W137" s="18"/>
      <c r="X137" s="17"/>
      <c r="Y137" s="19"/>
      <c r="Z137" s="17"/>
      <c r="AA137" s="17"/>
    </row>
    <row r="138" spans="1:27" ht="15">
      <c r="A138" s="142">
        <f>A137+1</f>
        <v>250</v>
      </c>
      <c r="B138" s="36" t="s">
        <v>2558</v>
      </c>
      <c r="C138" s="171" t="s">
        <v>7774</v>
      </c>
      <c r="D138" s="143" t="str">
        <f>LOWER(IF($A138="","",VLOOKUP($C138,'CPOS178-D'!$A$2:$G$11000,3,0)))</f>
        <v>emboço desempenado com argamassa industrializada</v>
      </c>
      <c r="E138" s="32" t="str">
        <f>LOWER(IF($A138="","",VLOOKUP($C138,'CPOS178-D'!$A$2:$G$11000,4,0)))</f>
        <v>m²</v>
      </c>
      <c r="F138" s="551">
        <f>86*(2.5+0.2)</f>
        <v>232.20000000000002</v>
      </c>
      <c r="G138" s="582">
        <v>30.5</v>
      </c>
      <c r="H138" s="620">
        <f>G138*1.2977</f>
        <v>39.57985</v>
      </c>
      <c r="I138" s="621">
        <f>F138*H138</f>
        <v>9190.4411700000001</v>
      </c>
      <c r="J138" s="13"/>
      <c r="K138" s="121"/>
      <c r="L138" s="66"/>
      <c r="M138" s="63"/>
      <c r="N138" s="63"/>
      <c r="O138" s="63"/>
      <c r="P138" s="63"/>
      <c r="Q138" s="63"/>
      <c r="R138" s="63"/>
      <c r="S138" s="63"/>
      <c r="T138" s="63"/>
      <c r="U138" s="16"/>
      <c r="V138" s="17"/>
      <c r="W138" s="18"/>
      <c r="X138" s="17"/>
      <c r="Y138" s="19"/>
      <c r="Z138" s="17"/>
      <c r="AA138" s="17"/>
    </row>
    <row r="139" spans="1:27" ht="15" hidden="1">
      <c r="A139" s="142">
        <f>A138+1</f>
        <v>251</v>
      </c>
      <c r="B139" s="36" t="s">
        <v>2558</v>
      </c>
      <c r="C139" s="171" t="s">
        <v>3519</v>
      </c>
      <c r="D139" s="143" t="str">
        <f>LOWER(IF($A139="","",VLOOKUP($C139,'CPOS178-D'!$A$2:$G$11000,3,0)))</f>
        <v>reboco</v>
      </c>
      <c r="E139" s="32" t="str">
        <f>LOWER(IF($A139="","",VLOOKUP($C139,'CPOS178-D'!$A$2:$G$11000,4,0)))</f>
        <v>m²</v>
      </c>
      <c r="F139" s="551">
        <v>0</v>
      </c>
      <c r="G139" s="582">
        <v>8.8699999999999992</v>
      </c>
      <c r="H139" s="620">
        <v>11.52</v>
      </c>
      <c r="I139" s="621">
        <f t="shared" ref="I139" si="35">ROUND(F139*H139,2)</f>
        <v>0</v>
      </c>
      <c r="J139" s="13"/>
      <c r="K139" s="121"/>
      <c r="L139" s="66"/>
      <c r="M139" s="63"/>
      <c r="N139" s="63"/>
      <c r="O139" s="63"/>
      <c r="P139" s="63"/>
      <c r="Q139" s="63"/>
      <c r="R139" s="63"/>
      <c r="S139" s="63"/>
      <c r="T139" s="63"/>
      <c r="U139" s="16"/>
      <c r="V139" s="17"/>
      <c r="W139" s="18"/>
      <c r="X139" s="17"/>
      <c r="Y139" s="19"/>
      <c r="Z139" s="17"/>
      <c r="AA139" s="17"/>
    </row>
    <row r="140" spans="1:27" s="682" customFormat="1" ht="36" customHeight="1">
      <c r="A140" s="671">
        <f>A138+1</f>
        <v>251</v>
      </c>
      <c r="B140" s="171" t="s">
        <v>2558</v>
      </c>
      <c r="C140" s="712" t="s">
        <v>3612</v>
      </c>
      <c r="D140" s="714" t="s">
        <v>702</v>
      </c>
      <c r="E140" s="713" t="s">
        <v>2</v>
      </c>
      <c r="F140" s="603">
        <f>F138</f>
        <v>232.20000000000002</v>
      </c>
      <c r="G140" s="639">
        <v>153.80000000000001</v>
      </c>
      <c r="H140" s="618">
        <f t="shared" ref="H140" si="36">G140*1.2977</f>
        <v>199.58626000000004</v>
      </c>
      <c r="I140" s="673">
        <f>ROUND(F140*H140,2)</f>
        <v>46343.93</v>
      </c>
      <c r="J140" s="674"/>
      <c r="K140" s="675"/>
      <c r="L140" s="676"/>
      <c r="M140" s="677"/>
      <c r="N140" s="677"/>
      <c r="O140" s="677"/>
      <c r="P140" s="677"/>
      <c r="Q140" s="677"/>
      <c r="R140" s="677"/>
      <c r="S140" s="677"/>
      <c r="T140" s="677"/>
      <c r="U140" s="678"/>
      <c r="V140" s="679"/>
      <c r="W140" s="680"/>
      <c r="X140" s="679"/>
      <c r="Y140" s="681"/>
      <c r="Z140" s="679"/>
      <c r="AA140" s="679"/>
    </row>
    <row r="141" spans="1:27" ht="24" hidden="1">
      <c r="A141" s="142">
        <f t="shared" ref="A141" si="37">A140+1</f>
        <v>252</v>
      </c>
      <c r="B141" s="36" t="s">
        <v>2558</v>
      </c>
      <c r="C141" s="171" t="s">
        <v>3581</v>
      </c>
      <c r="D141" s="143" t="str">
        <f>LOWER(IF($A141="","",VLOOKUP($C141,'CPOS178-D'!$A$2:$G$11000,3,0)))</f>
        <v>rejuntamento em placas cerâmicas com argamassa industrializada para rejunte, juntas acima de 5 até 10 mm</v>
      </c>
      <c r="E141" s="32" t="str">
        <f>LOWER(IF($A141="","",VLOOKUP($C141,'CPOS178-D'!$A$2:$G$11000,4,0)))</f>
        <v>m²</v>
      </c>
      <c r="F141" s="551">
        <v>0</v>
      </c>
      <c r="G141" s="582">
        <v>10.54</v>
      </c>
      <c r="H141" s="620">
        <v>13.7</v>
      </c>
      <c r="I141" s="621">
        <f>ROUND(F141*H141,2)</f>
        <v>0</v>
      </c>
      <c r="J141" s="13"/>
      <c r="K141" s="121"/>
      <c r="L141" s="66"/>
      <c r="M141" s="63"/>
      <c r="N141" s="63"/>
      <c r="O141" s="63"/>
      <c r="P141" s="63"/>
      <c r="Q141" s="63"/>
      <c r="R141" s="63"/>
      <c r="S141" s="63"/>
      <c r="T141" s="63"/>
      <c r="U141" s="16"/>
      <c r="V141" s="17"/>
      <c r="W141" s="18"/>
      <c r="X141" s="17"/>
      <c r="Y141" s="19"/>
      <c r="Z141" s="17"/>
      <c r="AA141" s="17"/>
    </row>
    <row r="142" spans="1:27" hidden="1">
      <c r="A142" s="240"/>
      <c r="B142" s="241"/>
      <c r="C142" s="242"/>
      <c r="D142" s="323" t="s">
        <v>36956</v>
      </c>
      <c r="E142" s="241"/>
      <c r="F142" s="550"/>
      <c r="G142" s="573"/>
      <c r="H142" s="550"/>
      <c r="I142" s="593"/>
      <c r="J142" s="10"/>
      <c r="K142" s="116"/>
      <c r="L142" s="24"/>
      <c r="M142" s="24"/>
      <c r="N142" s="25"/>
      <c r="O142" s="24"/>
      <c r="P142" s="25"/>
      <c r="S142" s="4"/>
      <c r="T142" s="3"/>
      <c r="U142" s="16"/>
      <c r="V142" s="16"/>
      <c r="W142" s="16"/>
      <c r="X142" s="17"/>
      <c r="Y142" s="19"/>
      <c r="Z142" s="16"/>
      <c r="AA142" s="17"/>
    </row>
    <row r="143" spans="1:27" hidden="1">
      <c r="A143" s="240"/>
      <c r="B143" s="241"/>
      <c r="C143" s="242"/>
      <c r="D143" s="323" t="s">
        <v>37373</v>
      </c>
      <c r="E143" s="241"/>
      <c r="F143" s="550"/>
      <c r="G143" s="573"/>
      <c r="H143" s="550"/>
      <c r="I143" s="593"/>
      <c r="J143" s="10"/>
      <c r="K143" s="116"/>
      <c r="L143" s="24"/>
      <c r="M143" s="24"/>
      <c r="N143" s="25"/>
      <c r="O143" s="24"/>
      <c r="P143" s="25"/>
      <c r="S143" s="4"/>
      <c r="T143" s="3"/>
      <c r="U143" s="16"/>
      <c r="V143" s="16"/>
      <c r="W143" s="16"/>
      <c r="X143" s="17"/>
      <c r="Y143" s="19"/>
      <c r="Z143" s="16"/>
      <c r="AA143" s="17"/>
    </row>
    <row r="144" spans="1:27" ht="15" hidden="1">
      <c r="A144" s="142">
        <f>A141+1</f>
        <v>253</v>
      </c>
      <c r="B144" s="36" t="s">
        <v>2558</v>
      </c>
      <c r="C144" s="171" t="s">
        <v>4007</v>
      </c>
      <c r="D144" s="601" t="str">
        <f>LOWER(IF($A144="","",VLOOKUP($C144,'CPOS178-D'!$A$2:$G$11000,3,0)))</f>
        <v>gradil em alumínio natural, sob medida</v>
      </c>
      <c r="E144" s="602" t="str">
        <f>LOWER(IF($A144="","",VLOOKUP($C144,'CPOS178-D'!$A$2:$G$11000,4,0)))</f>
        <v>m²</v>
      </c>
      <c r="F144" s="603"/>
      <c r="G144" s="604">
        <v>706.13</v>
      </c>
      <c r="H144" s="620">
        <f t="shared" ref="H144" si="38">G144*1.2977</f>
        <v>916.34490100000005</v>
      </c>
      <c r="I144" s="621">
        <f>ROUND(F144*H144,2)</f>
        <v>0</v>
      </c>
      <c r="J144" s="13"/>
      <c r="K144" s="121"/>
      <c r="L144" s="66"/>
      <c r="M144" s="63"/>
      <c r="N144" s="63"/>
      <c r="O144" s="63"/>
      <c r="P144" s="63"/>
      <c r="Q144" s="63"/>
      <c r="R144" s="63"/>
      <c r="S144" s="63"/>
      <c r="T144" s="63"/>
      <c r="U144" s="16"/>
      <c r="V144" s="17"/>
      <c r="W144" s="18"/>
      <c r="X144" s="17"/>
      <c r="Y144" s="19"/>
      <c r="Z144" s="17"/>
      <c r="AA144" s="17"/>
    </row>
    <row r="145" spans="1:27" ht="24" hidden="1">
      <c r="A145" s="142">
        <f>A144+1</f>
        <v>254</v>
      </c>
      <c r="B145" s="36"/>
      <c r="C145" s="171" t="s">
        <v>8119</v>
      </c>
      <c r="D145" s="143" t="s">
        <v>36958</v>
      </c>
      <c r="E145" s="32" t="s">
        <v>34</v>
      </c>
      <c r="F145" s="551">
        <v>0</v>
      </c>
      <c r="G145" s="582">
        <v>234.97999999999996</v>
      </c>
      <c r="H145" s="620">
        <f>G145*1.2977</f>
        <v>304.93354599999998</v>
      </c>
      <c r="I145" s="621">
        <f>ROUND(F145*H145,2)</f>
        <v>0</v>
      </c>
      <c r="J145" s="13"/>
      <c r="K145" s="121"/>
      <c r="L145" s="66"/>
      <c r="M145" s="63"/>
      <c r="N145" s="63"/>
      <c r="O145" s="63"/>
      <c r="P145" s="63"/>
      <c r="Q145" s="63"/>
      <c r="R145" s="63"/>
      <c r="S145" s="63"/>
      <c r="T145" s="63"/>
      <c r="U145" s="16"/>
      <c r="V145" s="17"/>
      <c r="W145" s="18"/>
      <c r="X145" s="17"/>
      <c r="Y145" s="19"/>
      <c r="Z145" s="17"/>
      <c r="AA145" s="17"/>
    </row>
    <row r="146" spans="1:27" ht="12" customHeight="1">
      <c r="A146" s="144"/>
      <c r="B146" s="36"/>
      <c r="C146" s="171"/>
      <c r="D146" s="143"/>
      <c r="E146" s="32"/>
      <c r="F146" s="551"/>
      <c r="G146" s="582"/>
      <c r="H146" s="577"/>
      <c r="I146" s="594"/>
      <c r="J146" s="13">
        <f>I137+I138+I140</f>
        <v>56922.927170000003</v>
      </c>
      <c r="K146" s="121"/>
      <c r="L146" s="66"/>
      <c r="M146" s="63"/>
      <c r="N146" s="63"/>
      <c r="O146" s="63"/>
      <c r="P146" s="63"/>
      <c r="Q146" s="63"/>
      <c r="R146" s="63"/>
      <c r="S146" s="63"/>
      <c r="T146" s="63"/>
      <c r="U146" s="16"/>
      <c r="V146" s="17"/>
      <c r="W146" s="18"/>
      <c r="X146" s="17"/>
      <c r="Y146" s="19"/>
      <c r="Z146" s="17"/>
      <c r="AA146" s="17"/>
    </row>
    <row r="147" spans="1:27" ht="12" customHeight="1">
      <c r="A147" s="243"/>
      <c r="B147" s="244"/>
      <c r="C147" s="244"/>
      <c r="D147" s="617" t="s">
        <v>2568</v>
      </c>
      <c r="E147" s="245">
        <f>A46</f>
        <v>200</v>
      </c>
      <c r="F147" s="552"/>
      <c r="G147" s="583" t="s">
        <v>57</v>
      </c>
      <c r="H147" s="578" t="s">
        <v>57</v>
      </c>
      <c r="I147" s="595">
        <f>SUM(I48:I146)</f>
        <v>797962.04717000015</v>
      </c>
      <c r="J147" s="10">
        <f>SUM(J52:J146)</f>
        <v>797962.04717000015</v>
      </c>
      <c r="K147" s="119"/>
      <c r="L147" s="63"/>
      <c r="M147" s="63"/>
      <c r="N147" s="63"/>
      <c r="O147" s="63"/>
      <c r="P147" s="63"/>
      <c r="Q147" s="63"/>
      <c r="R147" s="63"/>
      <c r="S147" s="63"/>
      <c r="T147" s="63"/>
      <c r="U147" s="63"/>
      <c r="V147" s="63"/>
      <c r="W147" s="16"/>
      <c r="X147" s="17"/>
      <c r="Y147" s="19"/>
      <c r="Z147" s="16"/>
      <c r="AA147" s="17"/>
    </row>
    <row r="148" spans="1:27" ht="12" customHeight="1">
      <c r="A148" s="144"/>
      <c r="B148" s="36"/>
      <c r="C148" s="163"/>
      <c r="D148" s="211"/>
      <c r="E148" s="32"/>
      <c r="F148" s="553"/>
      <c r="G148" s="574"/>
      <c r="H148" s="553"/>
      <c r="I148" s="594"/>
      <c r="J148" s="13"/>
      <c r="K148" s="121"/>
      <c r="L148" s="66"/>
      <c r="M148" s="63"/>
      <c r="N148" s="63"/>
      <c r="O148" s="63"/>
      <c r="P148" s="63"/>
      <c r="Q148" s="63"/>
      <c r="R148" s="63"/>
      <c r="S148" s="63"/>
      <c r="T148" s="63"/>
      <c r="U148" s="16"/>
      <c r="V148" s="17"/>
      <c r="W148" s="18"/>
      <c r="X148" s="17"/>
      <c r="Y148" s="19"/>
      <c r="Z148" s="17"/>
      <c r="AA148" s="17"/>
    </row>
    <row r="149" spans="1:27" s="1" customFormat="1" ht="12" customHeight="1">
      <c r="A149" s="145">
        <v>300</v>
      </c>
      <c r="B149" s="202"/>
      <c r="C149" s="201"/>
      <c r="D149" s="325" t="s">
        <v>8111</v>
      </c>
      <c r="E149" s="30"/>
      <c r="F149" s="549"/>
      <c r="G149" s="572"/>
      <c r="H149" s="549"/>
      <c r="I149" s="592"/>
      <c r="J149" s="34"/>
      <c r="K149" s="203"/>
      <c r="L149" s="204"/>
      <c r="M149" s="205"/>
      <c r="N149" s="205"/>
      <c r="O149" s="205"/>
      <c r="P149" s="205"/>
      <c r="Q149" s="205"/>
      <c r="R149" s="205"/>
      <c r="S149" s="205"/>
      <c r="T149" s="205"/>
      <c r="U149" s="206"/>
      <c r="V149" s="134"/>
      <c r="W149" s="207"/>
      <c r="X149" s="134"/>
      <c r="Y149" s="19"/>
      <c r="Z149" s="134"/>
      <c r="AA149" s="134"/>
    </row>
    <row r="150" spans="1:27" ht="12" customHeight="1">
      <c r="A150" s="144"/>
      <c r="B150" s="36"/>
      <c r="C150" s="163"/>
      <c r="D150" s="211"/>
      <c r="E150" s="32"/>
      <c r="F150" s="553"/>
      <c r="G150" s="574"/>
      <c r="H150" s="553"/>
      <c r="I150" s="594"/>
      <c r="J150" s="13"/>
      <c r="K150" s="121"/>
      <c r="L150" s="66"/>
      <c r="M150" s="63"/>
      <c r="N150" s="63"/>
      <c r="O150" s="63"/>
      <c r="P150" s="63"/>
      <c r="Q150" s="63"/>
      <c r="R150" s="63"/>
      <c r="S150" s="63"/>
      <c r="T150" s="63"/>
      <c r="U150" s="16"/>
      <c r="V150" s="17"/>
      <c r="W150" s="18"/>
      <c r="X150" s="17"/>
      <c r="Y150" s="19"/>
      <c r="Z150" s="17"/>
      <c r="AA150" s="17"/>
    </row>
    <row r="151" spans="1:27">
      <c r="A151" s="240"/>
      <c r="B151" s="241"/>
      <c r="C151" s="242"/>
      <c r="D151" s="323" t="s">
        <v>8313</v>
      </c>
      <c r="E151" s="241"/>
      <c r="F151" s="550"/>
      <c r="G151" s="573"/>
      <c r="H151" s="550"/>
      <c r="I151" s="593"/>
      <c r="J151" s="10"/>
      <c r="K151" s="116"/>
      <c r="L151" s="24"/>
      <c r="M151" s="24"/>
      <c r="N151" s="25"/>
      <c r="O151" s="24"/>
      <c r="P151" s="25"/>
      <c r="S151" s="4"/>
      <c r="T151" s="3"/>
      <c r="U151" s="16"/>
      <c r="V151" s="16"/>
      <c r="W151" s="16"/>
      <c r="X151" s="17"/>
      <c r="Y151" s="19"/>
      <c r="Z151" s="16"/>
      <c r="AA151" s="17"/>
    </row>
    <row r="152" spans="1:27" ht="15">
      <c r="A152" s="142">
        <f>A149+1</f>
        <v>301</v>
      </c>
      <c r="B152" s="36" t="s">
        <v>2558</v>
      </c>
      <c r="C152" s="171" t="s">
        <v>2842</v>
      </c>
      <c r="D152" s="143" t="str">
        <f>LOWER(IF($A152="","",VLOOKUP($C152,'CPOS178-D'!$A$2:$G$11000,3,0)))</f>
        <v>retirada de telhamento perfil e material qualquer, exceto barro</v>
      </c>
      <c r="E152" s="32" t="str">
        <f>LOWER(IF($A152="","",VLOOKUP($C152,'CPOS178-D'!$A$2:$G$11000,4,0)))</f>
        <v>m²</v>
      </c>
      <c r="F152" s="551">
        <f>395</f>
        <v>395</v>
      </c>
      <c r="G152" s="582">
        <v>5.45</v>
      </c>
      <c r="H152" s="577">
        <f>ROUND(IF($A152="","",VLOOKUP($C152,'CPOS178-D'!$A$2:$G$11000,7,0))*(1+$I$4),2)</f>
        <v>7.09</v>
      </c>
      <c r="I152" s="594">
        <f>ROUND(F152*H152,2)</f>
        <v>2800.55</v>
      </c>
      <c r="J152" s="13"/>
      <c r="K152" s="121"/>
      <c r="L152" s="66"/>
      <c r="M152" s="63"/>
      <c r="N152" s="63"/>
      <c r="O152" s="63"/>
      <c r="P152" s="63"/>
      <c r="Q152" s="63"/>
      <c r="R152" s="63"/>
      <c r="S152" s="63"/>
      <c r="T152" s="63"/>
      <c r="U152" s="16"/>
      <c r="V152" s="17"/>
      <c r="W152" s="18"/>
      <c r="X152" s="17"/>
      <c r="Y152" s="19"/>
      <c r="Z152" s="17"/>
      <c r="AA152" s="17"/>
    </row>
    <row r="153" spans="1:27" ht="15">
      <c r="A153" s="142">
        <f>A152+1</f>
        <v>302</v>
      </c>
      <c r="B153" s="36" t="s">
        <v>2558</v>
      </c>
      <c r="C153" s="171" t="s">
        <v>3000</v>
      </c>
      <c r="D153" s="143" t="str">
        <f>LOWER(IF($A153="","",VLOOKUP($C153,'CPOS178-D'!$A$2:$G$11000,3,0)))</f>
        <v>remoção de calha ou rufo</v>
      </c>
      <c r="E153" s="32" t="str">
        <f>LOWER(IF($A153="","",VLOOKUP($C153,'CPOS178-D'!$A$2:$G$11000,4,0)))</f>
        <v>m</v>
      </c>
      <c r="F153" s="551">
        <f>29.5*4+13.5*2</f>
        <v>145</v>
      </c>
      <c r="G153" s="582">
        <v>3.13</v>
      </c>
      <c r="H153" s="577">
        <f>ROUND(IF($A153="","",VLOOKUP($C153,'CPOS178-D'!$A$2:$G$11000,7,0))*(1+$I$4),2)</f>
        <v>4.07</v>
      </c>
      <c r="I153" s="594">
        <f t="shared" ref="I153:I160" si="39">ROUND(F153*H153,2)</f>
        <v>590.15</v>
      </c>
      <c r="J153" s="13"/>
      <c r="K153" s="121"/>
      <c r="L153" s="66"/>
      <c r="M153" s="63"/>
      <c r="N153" s="63"/>
      <c r="O153" s="63"/>
      <c r="P153" s="63"/>
      <c r="Q153" s="63"/>
      <c r="R153" s="63"/>
      <c r="S153" s="63"/>
      <c r="T153" s="63"/>
      <c r="U153" s="16"/>
      <c r="V153" s="17"/>
      <c r="W153" s="18"/>
      <c r="X153" s="17"/>
      <c r="Y153" s="19"/>
      <c r="Z153" s="17"/>
      <c r="AA153" s="17"/>
    </row>
    <row r="154" spans="1:27" ht="15">
      <c r="A154" s="142">
        <f t="shared" ref="A154:A160" si="40">A153+1</f>
        <v>303</v>
      </c>
      <c r="B154" s="36" t="s">
        <v>2558</v>
      </c>
      <c r="C154" s="171" t="s">
        <v>2836</v>
      </c>
      <c r="D154" s="143" t="str">
        <f>LOWER(IF($A154="","",VLOOKUP($C154,'CPOS178-D'!$A$2:$G$11000,3,0)))</f>
        <v>retirada de estrutura em madeira tesoura - telhas perfil qualquer</v>
      </c>
      <c r="E154" s="32" t="str">
        <f>LOWER(IF($A154="","",VLOOKUP($C154,'CPOS178-D'!$A$2:$G$11000,4,0)))</f>
        <v>m²</v>
      </c>
      <c r="F154" s="551">
        <f>F152</f>
        <v>395</v>
      </c>
      <c r="G154" s="582">
        <v>13.59</v>
      </c>
      <c r="H154" s="577">
        <f>ROUND(IF($A154="","",VLOOKUP($C154,'CPOS178-D'!$A$2:$G$11000,7,0))*(1+$I$4),2)</f>
        <v>17.670000000000002</v>
      </c>
      <c r="I154" s="594">
        <f t="shared" si="39"/>
        <v>6979.65</v>
      </c>
      <c r="J154" s="13"/>
      <c r="K154" s="121"/>
      <c r="L154" s="66"/>
      <c r="M154" s="63"/>
      <c r="N154" s="63"/>
      <c r="O154" s="63"/>
      <c r="P154" s="63"/>
      <c r="Q154" s="63"/>
      <c r="R154" s="63"/>
      <c r="S154" s="63"/>
      <c r="T154" s="63"/>
      <c r="U154" s="16"/>
      <c r="V154" s="17"/>
      <c r="W154" s="18"/>
      <c r="X154" s="17"/>
      <c r="Y154" s="19"/>
      <c r="Z154" s="17"/>
      <c r="AA154" s="17"/>
    </row>
    <row r="155" spans="1:27" ht="15">
      <c r="A155" s="142">
        <f t="shared" si="40"/>
        <v>304</v>
      </c>
      <c r="B155" s="36" t="s">
        <v>2558</v>
      </c>
      <c r="C155" s="171" t="s">
        <v>3417</v>
      </c>
      <c r="D155" s="143" t="str">
        <f>LOWER(IF($A155="","",VLOOKUP($C155,'CPOS178-D'!$A$2:$G$11000,3,0)))</f>
        <v>estrutura pontaletada para telhas onduladas</v>
      </c>
      <c r="E155" s="32" t="str">
        <f>LOWER(IF($A155="","",VLOOKUP($C155,'CPOS178-D'!$A$2:$G$11000,4,0)))</f>
        <v>m²</v>
      </c>
      <c r="F155" s="551">
        <f>F152</f>
        <v>395</v>
      </c>
      <c r="G155" s="582">
        <v>59.94</v>
      </c>
      <c r="H155" s="577">
        <f>ROUND(IF($A155="","",VLOOKUP($C155,'CPOS178-D'!$A$2:$G$11000,7,0))*(1+$I$4),2)</f>
        <v>77.84</v>
      </c>
      <c r="I155" s="594">
        <f t="shared" si="39"/>
        <v>30746.799999999999</v>
      </c>
      <c r="J155" s="13"/>
      <c r="K155" s="121"/>
      <c r="L155" s="66"/>
      <c r="M155" s="63"/>
      <c r="N155" s="63"/>
      <c r="O155" s="63"/>
      <c r="P155" s="63"/>
      <c r="Q155" s="63"/>
      <c r="R155" s="63"/>
      <c r="S155" s="63"/>
      <c r="T155" s="63"/>
      <c r="U155" s="16"/>
      <c r="V155" s="17"/>
      <c r="W155" s="18"/>
      <c r="X155" s="17"/>
      <c r="Y155" s="19"/>
      <c r="Z155" s="17"/>
      <c r="AA155" s="17"/>
    </row>
    <row r="156" spans="1:27" ht="15">
      <c r="A156" s="142">
        <f t="shared" si="40"/>
        <v>305</v>
      </c>
      <c r="B156" s="36" t="s">
        <v>2558</v>
      </c>
      <c r="C156" s="171" t="s">
        <v>3452</v>
      </c>
      <c r="D156" s="143" t="str">
        <f>LOWER(IF($A156="","",VLOOKUP($C156,'CPOS178-D'!$A$2:$G$11000,3,0)))</f>
        <v>telhamento em cimento reforçado com fio sintético crfs - perfil ondulado de 8 mm</v>
      </c>
      <c r="E156" s="32" t="str">
        <f>LOWER(IF($A156="","",VLOOKUP($C156,'CPOS178-D'!$A$2:$G$11000,4,0)))</f>
        <v>m²</v>
      </c>
      <c r="F156" s="551">
        <f>F152</f>
        <v>395</v>
      </c>
      <c r="G156" s="582">
        <v>49.82</v>
      </c>
      <c r="H156" s="577">
        <f>ROUND(IF($A156="","",VLOOKUP($C156,'CPOS178-D'!$A$2:$G$11000,7,0))*(1+$I$4),2)</f>
        <v>64.680000000000007</v>
      </c>
      <c r="I156" s="594">
        <f t="shared" si="39"/>
        <v>25548.6</v>
      </c>
      <c r="J156" s="13"/>
      <c r="K156" s="121"/>
      <c r="L156" s="66"/>
      <c r="M156" s="63"/>
      <c r="N156" s="63"/>
      <c r="O156" s="63"/>
      <c r="P156" s="63"/>
      <c r="Q156" s="63"/>
      <c r="R156" s="63"/>
      <c r="S156" s="63"/>
      <c r="T156" s="63"/>
      <c r="U156" s="16"/>
      <c r="V156" s="17"/>
      <c r="W156" s="18"/>
      <c r="X156" s="17"/>
      <c r="Y156" s="19"/>
      <c r="Z156" s="17"/>
      <c r="AA156" s="17"/>
    </row>
    <row r="157" spans="1:27" ht="15">
      <c r="A157" s="142">
        <f t="shared" si="40"/>
        <v>306</v>
      </c>
      <c r="B157" s="36" t="s">
        <v>2558</v>
      </c>
      <c r="C157" s="171" t="s">
        <v>7565</v>
      </c>
      <c r="D157" s="143" t="str">
        <f>LOWER(IF($A157="","",VLOOKUP($C157,'CPOS178-D'!$A$2:$G$11000,3,0)))</f>
        <v>calha, rufo, afins em chapa galvanizada nº 24 - corte 0,50 m</v>
      </c>
      <c r="E157" s="32" t="str">
        <f>LOWER(IF($A157="","",VLOOKUP($C157,'CPOS178-D'!$A$2:$G$11000,4,0)))</f>
        <v>m</v>
      </c>
      <c r="F157" s="551">
        <f>F153</f>
        <v>145</v>
      </c>
      <c r="G157" s="582">
        <v>83.33</v>
      </c>
      <c r="H157" s="577">
        <f>ROUND(IF($A157="","",VLOOKUP($C157,'CPOS178-D'!$A$2:$G$11000,7,0))*(1+$I$4),2)</f>
        <v>108.24</v>
      </c>
      <c r="I157" s="594">
        <f t="shared" si="39"/>
        <v>15694.8</v>
      </c>
      <c r="J157" s="13"/>
      <c r="K157" s="121"/>
      <c r="L157" s="66"/>
      <c r="M157" s="63"/>
      <c r="N157" s="63"/>
      <c r="O157" s="63"/>
      <c r="P157" s="63"/>
      <c r="Q157" s="63"/>
      <c r="R157" s="63"/>
      <c r="S157" s="63"/>
      <c r="T157" s="63"/>
      <c r="U157" s="16"/>
      <c r="V157" s="17"/>
      <c r="W157" s="18"/>
      <c r="X157" s="17"/>
      <c r="Y157" s="19"/>
      <c r="Z157" s="17"/>
      <c r="AA157" s="17"/>
    </row>
    <row r="158" spans="1:27" ht="24">
      <c r="A158" s="142">
        <f t="shared" si="40"/>
        <v>307</v>
      </c>
      <c r="B158" s="36" t="s">
        <v>2558</v>
      </c>
      <c r="C158" s="171" t="s">
        <v>3021</v>
      </c>
      <c r="D158" s="143" t="str">
        <f>LOWER(IF($A158="","",VLOOKUP($C158,'CPOS178-D'!$A$2:$G$11000,3,0)))</f>
        <v>remoção de entulho de obra com caçamba metálica - material volumoso e misturado por alvenaria, terra, madeira, papel, plástico e metal</v>
      </c>
      <c r="E158" s="32" t="str">
        <f>LOWER(IF($A158="","",VLOOKUP($C158,'CPOS178-D'!$A$2:$G$11000,4,0)))</f>
        <v>m³</v>
      </c>
      <c r="F158" s="551">
        <f>((F152*0.1)+(F153*0.05*1)+(F154*0.15))*1.3</f>
        <v>137.80000000000001</v>
      </c>
      <c r="G158" s="582">
        <v>88.57</v>
      </c>
      <c r="H158" s="577">
        <f>ROUND(IF($A158="","",VLOOKUP($C158,'CPOS178-D'!$A$2:$G$11000,7,0))*(1+$I$4),2)</f>
        <v>114.96</v>
      </c>
      <c r="I158" s="594">
        <f t="shared" si="39"/>
        <v>15841.49</v>
      </c>
      <c r="J158" s="13"/>
      <c r="K158" s="121"/>
      <c r="L158" s="66"/>
      <c r="M158" s="63"/>
      <c r="N158" s="63"/>
      <c r="O158" s="63"/>
      <c r="P158" s="63"/>
      <c r="Q158" s="63"/>
      <c r="R158" s="63"/>
      <c r="S158" s="63"/>
      <c r="T158" s="63"/>
      <c r="U158" s="16"/>
      <c r="V158" s="17"/>
      <c r="W158" s="18"/>
      <c r="X158" s="17"/>
      <c r="Y158" s="19"/>
      <c r="Z158" s="17"/>
      <c r="AA158" s="17"/>
    </row>
    <row r="159" spans="1:27" ht="15">
      <c r="A159" s="142">
        <f t="shared" si="40"/>
        <v>308</v>
      </c>
      <c r="B159" s="36" t="s">
        <v>2558</v>
      </c>
      <c r="C159" s="171" t="s">
        <v>3018</v>
      </c>
      <c r="D159" s="143" t="str">
        <f>LOWER(IF($A159="","",VLOOKUP($C159,'CPOS178-D'!$A$2:$G$11000,3,0)))</f>
        <v>transporte manual horizontal e/ou vertical de entulho até o local de despejo - ensacado</v>
      </c>
      <c r="E159" s="32" t="str">
        <f>LOWER(IF($A159="","",VLOOKUP($C159,'CPOS178-D'!$A$2:$G$11000,4,0)))</f>
        <v>m³</v>
      </c>
      <c r="F159" s="551">
        <f>F158</f>
        <v>137.80000000000001</v>
      </c>
      <c r="G159" s="582">
        <v>87.51</v>
      </c>
      <c r="H159" s="577">
        <f>ROUND(IF($A159="","",VLOOKUP($C159,'CPOS178-D'!$A$2:$G$11000,7,0))*(1+$I$4),2)</f>
        <v>113.76</v>
      </c>
      <c r="I159" s="594">
        <f>ROUND(F159*H159,2)</f>
        <v>15676.13</v>
      </c>
      <c r="J159" s="13"/>
      <c r="K159" s="121"/>
      <c r="L159" s="66"/>
      <c r="M159" s="63"/>
      <c r="N159" s="63"/>
      <c r="O159" s="63"/>
      <c r="P159" s="63"/>
      <c r="Q159" s="63"/>
      <c r="R159" s="63"/>
      <c r="S159" s="63"/>
      <c r="T159" s="63"/>
      <c r="U159" s="16"/>
      <c r="V159" s="17"/>
      <c r="W159" s="18"/>
      <c r="X159" s="17"/>
      <c r="Y159" s="19"/>
      <c r="Z159" s="17"/>
      <c r="AA159" s="17"/>
    </row>
    <row r="160" spans="1:27" ht="15">
      <c r="A160" s="142">
        <f t="shared" si="40"/>
        <v>309</v>
      </c>
      <c r="B160" s="36" t="s">
        <v>2558</v>
      </c>
      <c r="C160" s="171" t="s">
        <v>6391</v>
      </c>
      <c r="D160" s="143" t="str">
        <f>LOWER(IF($A160="","",VLOOKUP($C160,'CPOS178-D'!$A$2:$G$11000,3,0)))</f>
        <v>limpeza complementar com hidrojateamento</v>
      </c>
      <c r="E160" s="32" t="str">
        <f>LOWER(IF($A160="","",VLOOKUP($C160,'CPOS178-D'!$A$2:$G$11000,4,0)))</f>
        <v>m²</v>
      </c>
      <c r="F160" s="551">
        <v>395</v>
      </c>
      <c r="G160" s="582">
        <v>5.75</v>
      </c>
      <c r="H160" s="577">
        <f>ROUND(IF($A160="","",VLOOKUP($C160,'CPOS178-D'!$A$2:$G$11000,7,0))*(1+$I$4),2)</f>
        <v>7.49</v>
      </c>
      <c r="I160" s="594">
        <f t="shared" si="39"/>
        <v>2958.55</v>
      </c>
      <c r="J160" s="13"/>
      <c r="K160" s="121"/>
      <c r="L160" s="66"/>
      <c r="M160" s="63"/>
      <c r="N160" s="63"/>
      <c r="O160" s="63"/>
      <c r="P160" s="63"/>
      <c r="Q160" s="63"/>
      <c r="R160" s="63"/>
      <c r="S160" s="63"/>
      <c r="T160" s="63"/>
      <c r="U160" s="16"/>
      <c r="V160" s="17"/>
      <c r="W160" s="18"/>
      <c r="X160" s="17"/>
      <c r="Y160" s="19"/>
      <c r="Z160" s="17"/>
      <c r="AA160" s="17"/>
    </row>
    <row r="161" spans="1:44">
      <c r="A161" s="170"/>
      <c r="B161" s="171"/>
      <c r="C161" s="163"/>
      <c r="D161" s="174"/>
      <c r="E161" s="172"/>
      <c r="F161" s="551"/>
      <c r="G161" s="554"/>
      <c r="H161" s="551"/>
      <c r="I161" s="575"/>
      <c r="J161" s="165">
        <f>SUM(I152:I160)</f>
        <v>116836.72000000002</v>
      </c>
      <c r="K161" s="165"/>
      <c r="L161" s="165"/>
      <c r="M161" s="165"/>
      <c r="N161" s="166"/>
      <c r="O161" s="167"/>
      <c r="P161" s="168"/>
      <c r="Q161" s="167"/>
      <c r="R161" s="167"/>
      <c r="S161" s="169"/>
      <c r="T161" s="169"/>
      <c r="U161" s="169"/>
      <c r="V161" s="169"/>
      <c r="W161" s="169"/>
      <c r="X161" s="169"/>
      <c r="Y161" s="169"/>
      <c r="Z161" s="169"/>
      <c r="AA161" s="169"/>
      <c r="AB161" s="169"/>
      <c r="AC161" s="169"/>
      <c r="AD161" s="169"/>
      <c r="AE161" s="169"/>
      <c r="AF161" s="169"/>
      <c r="AG161" s="169"/>
      <c r="AH161" s="169"/>
      <c r="AI161" s="169"/>
      <c r="AJ161" s="169"/>
      <c r="AK161" s="169"/>
      <c r="AL161" s="169"/>
      <c r="AM161" s="169"/>
      <c r="AN161" s="169"/>
      <c r="AO161" s="169"/>
      <c r="AP161" s="169"/>
      <c r="AQ161" s="169"/>
      <c r="AR161" s="169"/>
    </row>
    <row r="162" spans="1:44" ht="12" customHeight="1">
      <c r="A162" s="243"/>
      <c r="B162" s="244"/>
      <c r="C162" s="244"/>
      <c r="D162" s="324" t="s">
        <v>2568</v>
      </c>
      <c r="E162" s="245">
        <f>A149</f>
        <v>300</v>
      </c>
      <c r="F162" s="552"/>
      <c r="G162" s="583" t="s">
        <v>57</v>
      </c>
      <c r="H162" s="578" t="s">
        <v>57</v>
      </c>
      <c r="I162" s="595">
        <f>SUM(I152:I161)</f>
        <v>116836.72000000002</v>
      </c>
      <c r="J162" s="10"/>
      <c r="K162" s="119"/>
      <c r="L162" s="63"/>
      <c r="M162" s="63"/>
      <c r="N162" s="63"/>
      <c r="O162" s="63"/>
      <c r="P162" s="63"/>
      <c r="Q162" s="63"/>
      <c r="R162" s="63"/>
      <c r="S162" s="63"/>
      <c r="T162" s="63"/>
      <c r="U162" s="63"/>
      <c r="V162" s="63"/>
      <c r="W162" s="16"/>
      <c r="X162" s="17"/>
      <c r="Y162" s="19"/>
      <c r="Z162" s="16"/>
      <c r="AA162" s="17"/>
    </row>
    <row r="163" spans="1:44" ht="12" customHeight="1">
      <c r="A163" s="170"/>
      <c r="B163" s="171"/>
      <c r="C163" s="163"/>
      <c r="D163" s="174"/>
      <c r="E163" s="172"/>
      <c r="F163" s="551"/>
      <c r="G163" s="554"/>
      <c r="H163" s="551"/>
      <c r="I163" s="575"/>
      <c r="J163" s="165"/>
      <c r="K163" s="165"/>
      <c r="L163" s="165"/>
      <c r="M163" s="165"/>
      <c r="N163" s="166"/>
      <c r="O163" s="167"/>
      <c r="P163" s="168"/>
      <c r="Q163" s="167"/>
      <c r="R163" s="167"/>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c r="AQ163" s="169"/>
      <c r="AR163" s="169"/>
    </row>
    <row r="164" spans="1:44" s="1" customFormat="1" ht="12" customHeight="1">
      <c r="A164" s="162">
        <v>400</v>
      </c>
      <c r="B164" s="200"/>
      <c r="C164" s="201"/>
      <c r="D164" s="173" t="s">
        <v>8109</v>
      </c>
      <c r="E164" s="164"/>
      <c r="F164" s="555"/>
      <c r="G164" s="556"/>
      <c r="H164" s="555"/>
      <c r="I164" s="576"/>
      <c r="J164" s="208"/>
      <c r="K164" s="208"/>
      <c r="L164" s="208"/>
      <c r="M164" s="208"/>
      <c r="N164" s="209"/>
      <c r="O164" s="199"/>
      <c r="P164" s="168"/>
      <c r="Q164" s="199"/>
      <c r="R164" s="199"/>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row>
    <row r="165" spans="1:44" ht="12" customHeight="1">
      <c r="A165" s="142"/>
      <c r="B165" s="36"/>
      <c r="C165" s="171"/>
      <c r="D165" s="143"/>
      <c r="E165" s="32"/>
      <c r="F165" s="551"/>
      <c r="G165" s="582"/>
      <c r="H165" s="577"/>
      <c r="I165" s="594"/>
      <c r="J165" s="13"/>
      <c r="K165" s="121"/>
      <c r="L165" s="66"/>
      <c r="M165" s="63"/>
      <c r="N165" s="63"/>
      <c r="O165" s="63"/>
      <c r="P165" s="63"/>
      <c r="Q165" s="63"/>
      <c r="R165" s="63"/>
      <c r="S165" s="63"/>
      <c r="T165" s="63"/>
      <c r="U165" s="16"/>
      <c r="V165" s="17"/>
      <c r="W165" s="18"/>
      <c r="X165" s="17"/>
      <c r="Y165" s="19"/>
      <c r="Z165" s="17"/>
      <c r="AA165" s="17"/>
    </row>
    <row r="166" spans="1:44" ht="12" customHeight="1">
      <c r="A166" s="240"/>
      <c r="B166" s="241"/>
      <c r="C166" s="242"/>
      <c r="D166" s="323" t="s">
        <v>3574</v>
      </c>
      <c r="E166" s="241"/>
      <c r="F166" s="550"/>
      <c r="G166" s="573"/>
      <c r="H166" s="550"/>
      <c r="I166" s="593"/>
      <c r="J166" s="10"/>
      <c r="K166" s="116"/>
      <c r="L166" s="24"/>
      <c r="M166" s="24"/>
      <c r="N166" s="25"/>
      <c r="O166" s="24"/>
      <c r="P166" s="25"/>
      <c r="S166" s="4"/>
      <c r="T166" s="3"/>
      <c r="U166" s="16"/>
      <c r="V166" s="16"/>
      <c r="W166" s="16"/>
      <c r="X166" s="17"/>
      <c r="Y166" s="19"/>
      <c r="Z166" s="16"/>
      <c r="AA166" s="17"/>
    </row>
    <row r="167" spans="1:44" ht="12" customHeight="1">
      <c r="A167" s="240"/>
      <c r="B167" s="241"/>
      <c r="C167" s="242"/>
      <c r="D167" s="323" t="s">
        <v>8304</v>
      </c>
      <c r="E167" s="241"/>
      <c r="F167" s="550"/>
      <c r="G167" s="573"/>
      <c r="H167" s="550"/>
      <c r="I167" s="593"/>
      <c r="J167" s="10"/>
      <c r="K167" s="116"/>
      <c r="L167" s="24"/>
      <c r="M167" s="24"/>
      <c r="N167" s="25"/>
      <c r="O167" s="24"/>
      <c r="P167" s="25"/>
      <c r="S167" s="4"/>
      <c r="T167" s="3"/>
      <c r="U167" s="16"/>
      <c r="V167" s="16"/>
      <c r="W167" s="16"/>
      <c r="X167" s="17"/>
      <c r="Y167" s="19"/>
      <c r="Z167" s="16"/>
      <c r="AA167" s="17"/>
    </row>
    <row r="168" spans="1:44" ht="12" customHeight="1">
      <c r="A168" s="142">
        <f>A164+1</f>
        <v>401</v>
      </c>
      <c r="B168" s="36" t="s">
        <v>2558</v>
      </c>
      <c r="C168" s="171" t="s">
        <v>2787</v>
      </c>
      <c r="D168" s="143" t="str">
        <f>LOWER(IF($A168="","",VLOOKUP($C168,'CPOS178-D'!$A$2:$G$11000,3,0)))</f>
        <v>apicoamento manual de piso, parede ou teto</v>
      </c>
      <c r="E168" s="32" t="str">
        <f>LOWER(IF($A168="","",VLOOKUP($C168,'CPOS178-D'!$A$2:$G$11000,4,0)))</f>
        <v>m²</v>
      </c>
      <c r="F168" s="551">
        <f>(2*29.5+4*4.2+4*2.2)*9.1+1*29.5*2.6+(2*29.5+4*4.2+4*2.2)*7.9-F206</f>
        <v>1355.6000000000001</v>
      </c>
      <c r="G168" s="582">
        <v>2.04</v>
      </c>
      <c r="H168" s="577">
        <f>ROUND(IF($A168="","",VLOOKUP($C168,'CPOS178-D'!$A$2:$G$11000,7,0))*(1+$I$4),2)</f>
        <v>2.66</v>
      </c>
      <c r="I168" s="594">
        <f>ROUND(F168*H168,2)</f>
        <v>3605.9</v>
      </c>
      <c r="J168" s="13"/>
      <c r="K168" s="121"/>
      <c r="L168" s="66"/>
      <c r="M168" s="63"/>
      <c r="N168" s="63"/>
      <c r="O168" s="63"/>
      <c r="P168" s="63"/>
      <c r="Q168" s="63"/>
      <c r="R168" s="63"/>
      <c r="S168" s="63"/>
      <c r="T168" s="63"/>
      <c r="U168" s="16"/>
      <c r="V168" s="17"/>
      <c r="W168" s="18"/>
      <c r="X168" s="17"/>
      <c r="Y168" s="19"/>
      <c r="Z168" s="17"/>
      <c r="AA168" s="17"/>
    </row>
    <row r="169" spans="1:44" ht="12" customHeight="1">
      <c r="A169" s="142">
        <f>A168+1</f>
        <v>402</v>
      </c>
      <c r="B169" s="36" t="s">
        <v>2558</v>
      </c>
      <c r="C169" s="171" t="s">
        <v>3514</v>
      </c>
      <c r="D169" s="143" t="str">
        <f>LOWER(IF($A169="","",VLOOKUP($C169,'CPOS178-D'!$A$2:$G$11000,3,0)))</f>
        <v>chapisco com bianco</v>
      </c>
      <c r="E169" s="32" t="str">
        <f>LOWER(IF($A169="","",VLOOKUP($C169,'CPOS178-D'!$A$2:$G$11000,4,0)))</f>
        <v>m²</v>
      </c>
      <c r="F169" s="551">
        <f>F168</f>
        <v>1355.6000000000001</v>
      </c>
      <c r="G169" s="582">
        <f>ROUND(IF($A169="","",VLOOKUP($C169,'CPOS178-D'!$A$2:$G$11000,7,0))*(1+$I$4),2)</f>
        <v>9.9700000000000006</v>
      </c>
      <c r="H169" s="577">
        <f>ROUND(IF($A169="","",VLOOKUP($C169,'CPOS178-D'!$A$2:$G$11000,7,0))*(1+$I$4),2)</f>
        <v>9.9700000000000006</v>
      </c>
      <c r="I169" s="594">
        <f t="shared" ref="I169:I170" si="41">ROUND(F169*H169,2)</f>
        <v>13515.33</v>
      </c>
      <c r="J169" s="13"/>
      <c r="K169" s="121"/>
      <c r="L169" s="66"/>
      <c r="M169" s="63"/>
      <c r="N169" s="63"/>
      <c r="O169" s="63"/>
      <c r="P169" s="63"/>
      <c r="Q169" s="63"/>
      <c r="R169" s="63"/>
      <c r="S169" s="63"/>
      <c r="T169" s="63"/>
      <c r="U169" s="16"/>
      <c r="V169" s="17"/>
      <c r="W169" s="18"/>
      <c r="X169" s="17"/>
      <c r="Y169" s="19"/>
      <c r="Z169" s="17"/>
      <c r="AA169" s="17"/>
    </row>
    <row r="170" spans="1:44" ht="12" customHeight="1">
      <c r="A170" s="142">
        <f t="shared" ref="A170:A216" si="42">A169+1</f>
        <v>403</v>
      </c>
      <c r="B170" s="36" t="s">
        <v>2558</v>
      </c>
      <c r="C170" s="171" t="s">
        <v>7774</v>
      </c>
      <c r="D170" s="143" t="str">
        <f>LOWER(IF($A170="","",VLOOKUP($C170,'CPOS178-D'!$A$2:$G$11000,3,0)))</f>
        <v>emboço desempenado com argamassa industrializada</v>
      </c>
      <c r="E170" s="32" t="str">
        <f>LOWER(IF($A170="","",VLOOKUP($C170,'CPOS178-D'!$A$2:$G$11000,4,0)))</f>
        <v>m²</v>
      </c>
      <c r="F170" s="551">
        <f>F168</f>
        <v>1355.6000000000001</v>
      </c>
      <c r="G170" s="582">
        <f>ROUND(IF($A170="","",VLOOKUP($C170,'CPOS178-D'!$A$2:$G$11000,7,0))*(1+$I$4),2)</f>
        <v>39.590000000000003</v>
      </c>
      <c r="H170" s="577">
        <f>ROUND(IF($A170="","",VLOOKUP($C170,'CPOS178-D'!$A$2:$G$11000,7,0))*(1+$I$4),2)</f>
        <v>39.590000000000003</v>
      </c>
      <c r="I170" s="594">
        <f t="shared" si="41"/>
        <v>53668.2</v>
      </c>
      <c r="J170" s="13"/>
      <c r="K170" s="121"/>
      <c r="L170" s="66"/>
      <c r="M170" s="63"/>
      <c r="N170" s="63"/>
      <c r="O170" s="63"/>
      <c r="P170" s="63"/>
      <c r="Q170" s="63"/>
      <c r="R170" s="63"/>
      <c r="S170" s="63"/>
      <c r="T170" s="63"/>
      <c r="U170" s="16"/>
      <c r="V170" s="17"/>
      <c r="W170" s="18"/>
      <c r="X170" s="17"/>
      <c r="Y170" s="19"/>
      <c r="Z170" s="17"/>
      <c r="AA170" s="17"/>
    </row>
    <row r="171" spans="1:44" s="682" customFormat="1" ht="36" customHeight="1">
      <c r="A171" s="671">
        <f>A170+1</f>
        <v>404</v>
      </c>
      <c r="B171" s="171" t="s">
        <v>2558</v>
      </c>
      <c r="C171" s="712" t="s">
        <v>3612</v>
      </c>
      <c r="D171" s="714" t="s">
        <v>702</v>
      </c>
      <c r="E171" s="713" t="s">
        <v>2</v>
      </c>
      <c r="F171" s="603">
        <f>F168</f>
        <v>1355.6000000000001</v>
      </c>
      <c r="G171" s="639">
        <v>127.45</v>
      </c>
      <c r="H171" s="603">
        <f>G171*1.2977</f>
        <v>165.39186500000002</v>
      </c>
      <c r="I171" s="683">
        <f>ROUND(F171*H171,2)</f>
        <v>224205.21</v>
      </c>
      <c r="J171" s="674">
        <f>SUM(I168:I171)</f>
        <v>294994.64</v>
      </c>
      <c r="K171" s="675"/>
      <c r="L171" s="676"/>
      <c r="M171" s="677"/>
      <c r="N171" s="677"/>
      <c r="O171" s="677"/>
      <c r="P171" s="677"/>
      <c r="Q171" s="677"/>
      <c r="R171" s="677"/>
      <c r="S171" s="677"/>
      <c r="T171" s="677"/>
      <c r="U171" s="678"/>
      <c r="V171" s="679"/>
      <c r="W171" s="680"/>
      <c r="X171" s="679"/>
      <c r="Y171" s="681"/>
      <c r="Z171" s="679"/>
      <c r="AA171" s="679"/>
    </row>
    <row r="172" spans="1:44" s="81" customFormat="1" ht="24" hidden="1">
      <c r="A172" s="600">
        <f>A171+1</f>
        <v>405</v>
      </c>
      <c r="B172" s="36" t="s">
        <v>2558</v>
      </c>
      <c r="C172" s="171" t="s">
        <v>3581</v>
      </c>
      <c r="D172" s="601" t="str">
        <f>LOWER(IF($A172="","",VLOOKUP($C172,'CPOS178-D'!$A$2:$G$11000,3,0)))</f>
        <v>rejuntamento em placas cerâmicas com argamassa industrializada para rejunte, juntas acima de 5 até 10 mm</v>
      </c>
      <c r="E172" s="602" t="str">
        <f>LOWER(IF($A172="","",VLOOKUP($C172,'CPOS178-D'!$A$2:$G$11000,4,0)))</f>
        <v>m²</v>
      </c>
      <c r="F172" s="603">
        <v>0</v>
      </c>
      <c r="G172" s="604">
        <v>153.80000000000001</v>
      </c>
      <c r="H172" s="605">
        <f>ROUND(IF($A172="","",VLOOKUP($C172,'CPOS178-D'!$A$2:$G$11000,7,0))*(1+$I$4),2)</f>
        <v>13.7</v>
      </c>
      <c r="I172" s="606">
        <f>ROUND(F172*H172,2)</f>
        <v>0</v>
      </c>
      <c r="J172" s="607"/>
      <c r="K172" s="608"/>
      <c r="L172" s="568"/>
      <c r="M172" s="609"/>
      <c r="N172" s="609"/>
      <c r="O172" s="609"/>
      <c r="P172" s="609"/>
      <c r="Q172" s="609"/>
      <c r="R172" s="609"/>
      <c r="S172" s="609"/>
      <c r="T172" s="609"/>
      <c r="U172" s="610"/>
      <c r="V172" s="611"/>
      <c r="W172" s="612"/>
      <c r="X172" s="611"/>
      <c r="Y172" s="613"/>
      <c r="Z172" s="611"/>
      <c r="AA172" s="611"/>
    </row>
    <row r="173" spans="1:44" ht="12" customHeight="1">
      <c r="A173" s="240"/>
      <c r="B173" s="241"/>
      <c r="C173" s="242"/>
      <c r="D173" s="323" t="s">
        <v>8305</v>
      </c>
      <c r="E173" s="241"/>
      <c r="F173" s="550"/>
      <c r="G173" s="573"/>
      <c r="H173" s="550"/>
      <c r="I173" s="593"/>
      <c r="J173" s="10"/>
      <c r="K173" s="116"/>
      <c r="L173" s="24"/>
      <c r="M173" s="24"/>
      <c r="N173" s="25"/>
      <c r="O173" s="24"/>
      <c r="P173" s="25"/>
      <c r="S173" s="4"/>
      <c r="T173" s="3"/>
      <c r="U173" s="16"/>
      <c r="V173" s="16"/>
      <c r="W173" s="16"/>
      <c r="X173" s="17"/>
      <c r="Y173" s="19"/>
      <c r="Z173" s="16"/>
      <c r="AA173" s="17"/>
    </row>
    <row r="174" spans="1:44" ht="12" customHeight="1">
      <c r="A174" s="142">
        <f>A171+1</f>
        <v>405</v>
      </c>
      <c r="B174" s="36" t="s">
        <v>2558</v>
      </c>
      <c r="C174" s="171" t="s">
        <v>2787</v>
      </c>
      <c r="D174" s="143" t="str">
        <f>LOWER(IF($A174="","",VLOOKUP($C174,'CPOS178-D'!$A$2:$G$11000,3,0)))</f>
        <v>apicoamento manual de piso, parede ou teto</v>
      </c>
      <c r="E174" s="32" t="str">
        <f>LOWER(IF($A174="","",VLOOKUP($C174,'CPOS178-D'!$A$2:$G$11000,4,0)))</f>
        <v>m²</v>
      </c>
      <c r="F174" s="551">
        <f>(11.3*2+3.4+25.75+38.25+3+16.07+0.5+3.2+6.25+3.34)*0.9</f>
        <v>110.124</v>
      </c>
      <c r="G174" s="582">
        <f>ROUND(IF($A174="","",VLOOKUP($C174,'CPOS178-D'!$A$2:$G$11000,7,0))*(1+$I$4),2)</f>
        <v>2.66</v>
      </c>
      <c r="H174" s="577">
        <f>G174*1.2977</f>
        <v>3.4518820000000003</v>
      </c>
      <c r="I174" s="594">
        <f>ROUND(F174*H174,2)</f>
        <v>380.14</v>
      </c>
      <c r="J174" s="13"/>
      <c r="K174" s="121"/>
      <c r="L174" s="66"/>
      <c r="M174" s="63"/>
      <c r="N174" s="63"/>
      <c r="O174" s="63"/>
      <c r="P174" s="63"/>
      <c r="Q174" s="63"/>
      <c r="R174" s="63"/>
      <c r="S174" s="63"/>
      <c r="T174" s="63"/>
      <c r="U174" s="16"/>
      <c r="V174" s="17"/>
      <c r="W174" s="18"/>
      <c r="X174" s="17"/>
      <c r="Y174" s="19"/>
      <c r="Z174" s="17"/>
      <c r="AA174" s="17"/>
    </row>
    <row r="175" spans="1:44" ht="12" customHeight="1">
      <c r="A175" s="142">
        <f>A174+1</f>
        <v>406</v>
      </c>
      <c r="B175" s="36" t="s">
        <v>2558</v>
      </c>
      <c r="C175" s="171" t="s">
        <v>3514</v>
      </c>
      <c r="D175" s="143" t="str">
        <f>LOWER(IF($A175="","",VLOOKUP($C175,'CPOS178-D'!$A$2:$G$11000,3,0)))</f>
        <v>chapisco com bianco</v>
      </c>
      <c r="E175" s="32" t="str">
        <f>LOWER(IF($A175="","",VLOOKUP($C175,'CPOS178-D'!$A$2:$G$11000,4,0)))</f>
        <v>m²</v>
      </c>
      <c r="F175" s="551">
        <f>F174</f>
        <v>110.124</v>
      </c>
      <c r="G175" s="582">
        <f>ROUND(IF($A175="","",VLOOKUP($C175,'CPOS178-D'!$A$2:$G$11000,7,0))*(1+$I$4),2)</f>
        <v>9.9700000000000006</v>
      </c>
      <c r="H175" s="577">
        <f t="shared" ref="H175:H178" si="43">G175*1.2977</f>
        <v>12.938069000000002</v>
      </c>
      <c r="I175" s="594">
        <f t="shared" ref="I175:I178" si="44">ROUND(F175*H175,2)</f>
        <v>1424.79</v>
      </c>
      <c r="J175" s="13"/>
      <c r="K175" s="121"/>
      <c r="L175" s="66"/>
      <c r="M175" s="63"/>
      <c r="N175" s="63"/>
      <c r="O175" s="63"/>
      <c r="P175" s="63"/>
      <c r="Q175" s="63"/>
      <c r="R175" s="63"/>
      <c r="S175" s="63"/>
      <c r="T175" s="63"/>
      <c r="U175" s="16"/>
      <c r="V175" s="17"/>
      <c r="W175" s="18"/>
      <c r="X175" s="17"/>
      <c r="Y175" s="19"/>
      <c r="Z175" s="17"/>
      <c r="AA175" s="17"/>
    </row>
    <row r="176" spans="1:44" ht="12" customHeight="1">
      <c r="A176" s="142">
        <f t="shared" si="42"/>
        <v>407</v>
      </c>
      <c r="B176" s="36" t="s">
        <v>2558</v>
      </c>
      <c r="C176" s="171" t="s">
        <v>7774</v>
      </c>
      <c r="D176" s="143" t="str">
        <f>LOWER(IF($A176="","",VLOOKUP($C176,'CPOS178-D'!$A$2:$G$11000,3,0)))</f>
        <v>emboço desempenado com argamassa industrializada</v>
      </c>
      <c r="E176" s="32" t="str">
        <f>LOWER(IF($A176="","",VLOOKUP($C176,'CPOS178-D'!$A$2:$G$11000,4,0)))</f>
        <v>m²</v>
      </c>
      <c r="F176" s="551">
        <f>F174</f>
        <v>110.124</v>
      </c>
      <c r="G176" s="582">
        <f>ROUND(IF($A176="","",VLOOKUP($C176,'CPOS178-D'!$A$2:$G$11000,7,0))*(1+$I$4),2)</f>
        <v>39.590000000000003</v>
      </c>
      <c r="H176" s="577">
        <f t="shared" si="43"/>
        <v>51.375943000000007</v>
      </c>
      <c r="I176" s="594">
        <f t="shared" si="44"/>
        <v>5657.72</v>
      </c>
      <c r="J176" s="13"/>
      <c r="K176" s="121"/>
      <c r="L176" s="66"/>
      <c r="M176" s="63"/>
      <c r="N176" s="63"/>
      <c r="O176" s="63"/>
      <c r="P176" s="63"/>
      <c r="Q176" s="63"/>
      <c r="R176" s="63"/>
      <c r="S176" s="63"/>
      <c r="T176" s="63"/>
      <c r="U176" s="16"/>
      <c r="V176" s="17"/>
      <c r="W176" s="18"/>
      <c r="X176" s="17"/>
      <c r="Y176" s="19"/>
      <c r="Z176" s="17"/>
      <c r="AA176" s="17"/>
    </row>
    <row r="177" spans="1:27" s="682" customFormat="1" ht="36" customHeight="1">
      <c r="A177" s="671">
        <f t="shared" si="42"/>
        <v>408</v>
      </c>
      <c r="B177" s="171" t="s">
        <v>2558</v>
      </c>
      <c r="C177" s="171" t="s">
        <v>6783</v>
      </c>
      <c r="D177" s="670" t="str">
        <f>LOWER(IF($A177="","",VLOOKUP($C177,'CPOS178-D'!$A$2:$G$11000,3,0)))</f>
        <v>revestimento em porcelanato técnico natural para área interna e ambiente com acesso ao exterior, grupo de absorção bia, assentado com argamassa colante industrializada, rejuntado</v>
      </c>
      <c r="E177" s="672" t="str">
        <f>LOWER(IF($A177="","",VLOOKUP($C177,'CPOS178-D'!$A$2:$G$11000,4,0)))</f>
        <v>m²</v>
      </c>
      <c r="F177" s="603">
        <f>F174</f>
        <v>110.124</v>
      </c>
      <c r="G177" s="639">
        <v>127.45</v>
      </c>
      <c r="H177" s="577">
        <f t="shared" si="43"/>
        <v>165.39186500000002</v>
      </c>
      <c r="I177" s="683">
        <f>ROUND(F177*H177,2)</f>
        <v>18213.61</v>
      </c>
      <c r="J177" s="674"/>
      <c r="K177" s="675"/>
      <c r="L177" s="676"/>
      <c r="M177" s="677"/>
      <c r="N177" s="677"/>
      <c r="O177" s="677"/>
      <c r="P177" s="677"/>
      <c r="Q177" s="677"/>
      <c r="R177" s="677"/>
      <c r="S177" s="677"/>
      <c r="T177" s="677"/>
      <c r="U177" s="678"/>
      <c r="V177" s="679"/>
      <c r="W177" s="680"/>
      <c r="X177" s="679"/>
      <c r="Y177" s="681"/>
      <c r="Z177" s="679"/>
      <c r="AA177" s="679"/>
    </row>
    <row r="178" spans="1:27" s="81" customFormat="1" ht="24" hidden="1">
      <c r="A178" s="600">
        <f>A177+1</f>
        <v>409</v>
      </c>
      <c r="B178" s="36" t="s">
        <v>2558</v>
      </c>
      <c r="C178" s="171" t="s">
        <v>3581</v>
      </c>
      <c r="D178" s="601" t="str">
        <f>LOWER(IF($A178="","",VLOOKUP($C178,'CPOS178-D'!$A$2:$G$11000,3,0)))</f>
        <v>rejuntamento em placas cerâmicas com argamassa industrializada para rejunte, juntas acima de 5 até 10 mm</v>
      </c>
      <c r="E178" s="602" t="str">
        <f>LOWER(IF($A178="","",VLOOKUP($C178,'CPOS178-D'!$A$2:$G$11000,4,0)))</f>
        <v>m²</v>
      </c>
      <c r="F178" s="603">
        <v>0</v>
      </c>
      <c r="G178" s="604">
        <f>ROUND(IF($A178="","",VLOOKUP($C178,'CPOS178-D'!$A$2:$G$11000,7,0))*(1+$I$4),2)</f>
        <v>13.7</v>
      </c>
      <c r="H178" s="577">
        <f t="shared" si="43"/>
        <v>17.778490000000001</v>
      </c>
      <c r="I178" s="606">
        <f t="shared" si="44"/>
        <v>0</v>
      </c>
      <c r="J178" s="607"/>
      <c r="K178" s="608"/>
      <c r="L178" s="568"/>
      <c r="M178" s="609"/>
      <c r="N178" s="609"/>
      <c r="O178" s="609"/>
      <c r="P178" s="609"/>
      <c r="Q178" s="609"/>
      <c r="R178" s="609"/>
      <c r="S178" s="609"/>
      <c r="T178" s="609"/>
      <c r="U178" s="610"/>
      <c r="V178" s="611"/>
      <c r="W178" s="612"/>
      <c r="X178" s="611"/>
      <c r="Y178" s="613"/>
      <c r="Z178" s="611"/>
      <c r="AA178" s="611"/>
    </row>
    <row r="179" spans="1:27" ht="12" customHeight="1">
      <c r="A179" s="142"/>
      <c r="B179" s="36"/>
      <c r="C179" s="171"/>
      <c r="D179" s="211"/>
      <c r="E179" s="32"/>
      <c r="F179" s="551"/>
      <c r="G179" s="582"/>
      <c r="H179" s="577"/>
      <c r="I179" s="594"/>
      <c r="J179" s="13">
        <f>SUM(I174:I177)</f>
        <v>25676.260000000002</v>
      </c>
      <c r="K179" s="121"/>
      <c r="L179" s="66"/>
      <c r="M179" s="63"/>
      <c r="N179" s="63"/>
      <c r="O179" s="63"/>
      <c r="P179" s="63"/>
      <c r="Q179" s="63"/>
      <c r="R179" s="63"/>
      <c r="S179" s="63"/>
      <c r="T179" s="63"/>
      <c r="U179" s="16"/>
      <c r="V179" s="17"/>
      <c r="W179" s="18"/>
      <c r="X179" s="17"/>
      <c r="Y179" s="19"/>
      <c r="Z179" s="17"/>
      <c r="AA179" s="17"/>
    </row>
    <row r="180" spans="1:27" ht="12" customHeight="1">
      <c r="A180" s="240"/>
      <c r="B180" s="241"/>
      <c r="C180" s="242"/>
      <c r="D180" s="323" t="s">
        <v>36947</v>
      </c>
      <c r="E180" s="241" t="str">
        <f>LOWER(IF($A180="","",VLOOKUP($D180,'CPOS178-D'!$A$2:$G$11000,4,0)))</f>
        <v/>
      </c>
      <c r="F180" s="550"/>
      <c r="G180" s="573"/>
      <c r="H180" s="550"/>
      <c r="I180" s="593"/>
      <c r="J180" s="10"/>
      <c r="K180" s="116"/>
      <c r="L180" s="24"/>
      <c r="M180" s="24"/>
      <c r="N180" s="25"/>
      <c r="O180" s="24"/>
      <c r="P180" s="25"/>
      <c r="S180" s="4"/>
      <c r="T180" s="3"/>
      <c r="U180" s="16"/>
      <c r="V180" s="16"/>
      <c r="W180" s="16"/>
      <c r="X180" s="17"/>
      <c r="Y180" s="19"/>
      <c r="Z180" s="16"/>
      <c r="AA180" s="17"/>
    </row>
    <row r="181" spans="1:27" ht="12" customHeight="1">
      <c r="A181" s="142">
        <f>A177+1</f>
        <v>409</v>
      </c>
      <c r="B181" s="36" t="s">
        <v>2558</v>
      </c>
      <c r="C181" s="171" t="s">
        <v>2787</v>
      </c>
      <c r="D181" s="143" t="str">
        <f>LOWER(IF($A181="","",VLOOKUP($C181,'CPOS178-D'!$A$2:$G$11000,3,0)))</f>
        <v>apicoamento manual de piso, parede ou teto</v>
      </c>
      <c r="E181" s="32" t="str">
        <f>LOWER(IF($A181="","",VLOOKUP($C181,'CPOS178-D'!$A$2:$G$11000,4,0)))</f>
        <v>m²</v>
      </c>
      <c r="F181" s="551">
        <f>29.5*1.2*3</f>
        <v>106.19999999999999</v>
      </c>
      <c r="G181" s="582">
        <f>ROUND(IF($A181="","",VLOOKUP($C181,'CPOS178-D'!$A$2:$G$11000,7,0))*(1+$I$4),2)</f>
        <v>2.66</v>
      </c>
      <c r="H181" s="577">
        <f>G181*1.2977</f>
        <v>3.4518820000000003</v>
      </c>
      <c r="I181" s="594">
        <f>ROUND(F181*H181,2)</f>
        <v>366.59</v>
      </c>
      <c r="J181" s="13"/>
      <c r="K181" s="121"/>
      <c r="L181" s="66"/>
      <c r="M181" s="63"/>
      <c r="N181" s="63"/>
      <c r="O181" s="63"/>
      <c r="P181" s="63"/>
      <c r="Q181" s="63"/>
      <c r="R181" s="63"/>
      <c r="S181" s="63"/>
      <c r="T181" s="63"/>
      <c r="U181" s="16"/>
      <c r="V181" s="17"/>
      <c r="W181" s="18"/>
      <c r="X181" s="17"/>
      <c r="Y181" s="19"/>
      <c r="Z181" s="17"/>
      <c r="AA181" s="17"/>
    </row>
    <row r="182" spans="1:27" ht="12" customHeight="1">
      <c r="A182" s="142">
        <f>A181+1</f>
        <v>410</v>
      </c>
      <c r="B182" s="36" t="s">
        <v>2558</v>
      </c>
      <c r="C182" s="171" t="s">
        <v>3514</v>
      </c>
      <c r="D182" s="143" t="str">
        <f>LOWER(IF($A182="","",VLOOKUP($C182,'CPOS178-D'!$A$2:$G$11000,3,0)))</f>
        <v>chapisco com bianco</v>
      </c>
      <c r="E182" s="32" t="str">
        <f>LOWER(IF($A182="","",VLOOKUP($C182,'CPOS178-D'!$A$2:$G$11000,4,0)))</f>
        <v>m²</v>
      </c>
      <c r="F182" s="551">
        <f>F181</f>
        <v>106.19999999999999</v>
      </c>
      <c r="G182" s="582">
        <f>ROUND(IF($A182="","",VLOOKUP($C182,'CPOS178-D'!$A$2:$G$11000,7,0))*(1+$I$4),2)</f>
        <v>9.9700000000000006</v>
      </c>
      <c r="H182" s="577">
        <f t="shared" ref="H182:H185" si="45">G182*1.2977</f>
        <v>12.938069000000002</v>
      </c>
      <c r="I182" s="594">
        <f t="shared" ref="I182:I185" si="46">ROUND(F182*H182,2)</f>
        <v>1374.02</v>
      </c>
      <c r="J182" s="13"/>
      <c r="K182" s="121"/>
      <c r="L182" s="66"/>
      <c r="M182" s="63"/>
      <c r="N182" s="63"/>
      <c r="O182" s="63"/>
      <c r="P182" s="63"/>
      <c r="Q182" s="63"/>
      <c r="R182" s="63"/>
      <c r="S182" s="63"/>
      <c r="T182" s="63"/>
      <c r="U182" s="16"/>
      <c r="V182" s="17"/>
      <c r="W182" s="18"/>
      <c r="X182" s="17"/>
      <c r="Y182" s="19"/>
      <c r="Z182" s="17"/>
      <c r="AA182" s="17"/>
    </row>
    <row r="183" spans="1:27" ht="12" customHeight="1">
      <c r="A183" s="142">
        <f t="shared" si="42"/>
        <v>411</v>
      </c>
      <c r="B183" s="36" t="s">
        <v>2558</v>
      </c>
      <c r="C183" s="171" t="s">
        <v>7774</v>
      </c>
      <c r="D183" s="143" t="str">
        <f>LOWER(IF($A183="","",VLOOKUP($C183,'CPOS178-D'!$A$2:$G$11000,3,0)))</f>
        <v>emboço desempenado com argamassa industrializada</v>
      </c>
      <c r="E183" s="32" t="str">
        <f>LOWER(IF($A183="","",VLOOKUP($C183,'CPOS178-D'!$A$2:$G$11000,4,0)))</f>
        <v>m²</v>
      </c>
      <c r="F183" s="551">
        <f>F181</f>
        <v>106.19999999999999</v>
      </c>
      <c r="G183" s="582">
        <f>ROUND(IF($A183="","",VLOOKUP($C183,'CPOS178-D'!$A$2:$G$11000,7,0))*(1+$I$4),2)</f>
        <v>39.590000000000003</v>
      </c>
      <c r="H183" s="577">
        <f t="shared" si="45"/>
        <v>51.375943000000007</v>
      </c>
      <c r="I183" s="594">
        <f t="shared" si="46"/>
        <v>5456.13</v>
      </c>
      <c r="J183" s="13"/>
      <c r="K183" s="121"/>
      <c r="L183" s="66"/>
      <c r="M183" s="63"/>
      <c r="N183" s="63"/>
      <c r="O183" s="63"/>
      <c r="P183" s="63"/>
      <c r="Q183" s="63"/>
      <c r="R183" s="63"/>
      <c r="S183" s="63"/>
      <c r="T183" s="63"/>
      <c r="U183" s="16"/>
      <c r="V183" s="17"/>
      <c r="W183" s="18"/>
      <c r="X183" s="17"/>
      <c r="Y183" s="19"/>
      <c r="Z183" s="17"/>
      <c r="AA183" s="17"/>
    </row>
    <row r="184" spans="1:27" s="682" customFormat="1" ht="36" customHeight="1">
      <c r="A184" s="671">
        <f t="shared" si="42"/>
        <v>412</v>
      </c>
      <c r="B184" s="171" t="s">
        <v>2558</v>
      </c>
      <c r="C184" s="712" t="s">
        <v>3612</v>
      </c>
      <c r="D184" s="714" t="s">
        <v>702</v>
      </c>
      <c r="E184" s="713" t="s">
        <v>2</v>
      </c>
      <c r="F184" s="603">
        <f>F181</f>
        <v>106.19999999999999</v>
      </c>
      <c r="G184" s="639">
        <v>153.80000000000001</v>
      </c>
      <c r="H184" s="577">
        <f t="shared" si="45"/>
        <v>199.58626000000004</v>
      </c>
      <c r="I184" s="683">
        <f>ROUND(F184*H184,2)</f>
        <v>21196.06</v>
      </c>
      <c r="J184" s="674"/>
      <c r="K184" s="675"/>
      <c r="L184" s="676"/>
      <c r="M184" s="677"/>
      <c r="N184" s="677"/>
      <c r="O184" s="677"/>
      <c r="P184" s="677"/>
      <c r="Q184" s="677"/>
      <c r="R184" s="677"/>
      <c r="S184" s="677"/>
      <c r="T184" s="677"/>
      <c r="U184" s="678"/>
      <c r="V184" s="679"/>
      <c r="W184" s="680"/>
      <c r="X184" s="679"/>
      <c r="Y184" s="681"/>
      <c r="Z184" s="679"/>
      <c r="AA184" s="679"/>
    </row>
    <row r="185" spans="1:27" s="81" customFormat="1" ht="24" hidden="1">
      <c r="A185" s="600">
        <f>A184+1</f>
        <v>413</v>
      </c>
      <c r="B185" s="36" t="s">
        <v>2558</v>
      </c>
      <c r="C185" s="171" t="s">
        <v>3581</v>
      </c>
      <c r="D185" s="601" t="str">
        <f>LOWER(IF($A185="","",VLOOKUP($C185,'CPOS178-D'!$A$2:$G$11000,3,0)))</f>
        <v>rejuntamento em placas cerâmicas com argamassa industrializada para rejunte, juntas acima de 5 até 10 mm</v>
      </c>
      <c r="E185" s="602" t="str">
        <f>LOWER(IF($A185="","",VLOOKUP($C185,'CPOS178-D'!$A$2:$G$11000,4,0)))</f>
        <v>m²</v>
      </c>
      <c r="F185" s="603">
        <v>0</v>
      </c>
      <c r="G185" s="604">
        <f>ROUND(IF($A185="","",VLOOKUP($C185,'CPOS178-D'!$A$2:$G$11000,7,0))*(1+$I$4),2)</f>
        <v>13.7</v>
      </c>
      <c r="H185" s="577">
        <f t="shared" si="45"/>
        <v>17.778490000000001</v>
      </c>
      <c r="I185" s="606">
        <f t="shared" si="46"/>
        <v>0</v>
      </c>
      <c r="J185" s="607"/>
      <c r="K185" s="608"/>
      <c r="L185" s="568"/>
      <c r="M185" s="609"/>
      <c r="N185" s="609"/>
      <c r="O185" s="609"/>
      <c r="P185" s="609"/>
      <c r="Q185" s="609"/>
      <c r="R185" s="609"/>
      <c r="S185" s="609"/>
      <c r="T185" s="609"/>
      <c r="U185" s="610"/>
      <c r="V185" s="611"/>
      <c r="W185" s="612"/>
      <c r="X185" s="611"/>
      <c r="Y185" s="613"/>
      <c r="Z185" s="611"/>
      <c r="AA185" s="611"/>
    </row>
    <row r="186" spans="1:27" ht="12" customHeight="1">
      <c r="A186" s="142"/>
      <c r="B186" s="36"/>
      <c r="C186" s="171"/>
      <c r="D186" s="211"/>
      <c r="E186" s="32"/>
      <c r="F186" s="551"/>
      <c r="G186" s="582"/>
      <c r="H186" s="577"/>
      <c r="I186" s="594"/>
      <c r="J186" s="13">
        <f>SUM(I181:I184)</f>
        <v>28392.800000000003</v>
      </c>
      <c r="K186" s="121"/>
      <c r="L186" s="66"/>
      <c r="M186" s="63"/>
      <c r="N186" s="63"/>
      <c r="O186" s="63"/>
      <c r="P186" s="63"/>
      <c r="Q186" s="63"/>
      <c r="R186" s="63"/>
      <c r="S186" s="63"/>
      <c r="T186" s="63"/>
      <c r="U186" s="16"/>
      <c r="V186" s="17"/>
      <c r="W186" s="18"/>
      <c r="X186" s="17"/>
      <c r="Y186" s="19"/>
      <c r="Z186" s="17"/>
      <c r="AA186" s="17"/>
    </row>
    <row r="187" spans="1:27" ht="12" customHeight="1">
      <c r="A187" s="240"/>
      <c r="B187" s="241"/>
      <c r="C187" s="242"/>
      <c r="D187" s="323" t="s">
        <v>36942</v>
      </c>
      <c r="E187" s="241" t="str">
        <f>LOWER(IF($A187="","",VLOOKUP($D187,'CPOS178-D'!$A$2:$G$11000,4,0)))</f>
        <v/>
      </c>
      <c r="F187" s="550"/>
      <c r="G187" s="573"/>
      <c r="H187" s="550"/>
      <c r="I187" s="593"/>
      <c r="J187" s="10"/>
      <c r="K187" s="116"/>
      <c r="L187" s="24"/>
      <c r="M187" s="24"/>
      <c r="N187" s="25"/>
      <c r="O187" s="24"/>
      <c r="P187" s="25"/>
      <c r="S187" s="4"/>
      <c r="T187" s="3"/>
      <c r="U187" s="16"/>
      <c r="V187" s="16"/>
      <c r="W187" s="16"/>
      <c r="X187" s="17"/>
      <c r="Y187" s="19"/>
      <c r="Z187" s="16"/>
      <c r="AA187" s="17"/>
    </row>
    <row r="188" spans="1:27" ht="12" customHeight="1">
      <c r="A188" s="240"/>
      <c r="B188" s="241"/>
      <c r="C188" s="242"/>
      <c r="D188" s="323" t="s">
        <v>36940</v>
      </c>
      <c r="E188" s="241" t="str">
        <f>LOWER(IF($A188="","",VLOOKUP($D188,'CPOS178-D'!$A$2:$G$11000,4,0)))</f>
        <v/>
      </c>
      <c r="F188" s="550"/>
      <c r="G188" s="573"/>
      <c r="H188" s="550"/>
      <c r="I188" s="593"/>
      <c r="J188" s="10"/>
      <c r="K188" s="116"/>
      <c r="L188" s="24"/>
      <c r="M188" s="24"/>
      <c r="N188" s="25"/>
      <c r="O188" s="24"/>
      <c r="P188" s="25"/>
      <c r="S188" s="4"/>
      <c r="T188" s="3"/>
      <c r="U188" s="16"/>
      <c r="V188" s="16"/>
      <c r="W188" s="16"/>
      <c r="X188" s="17"/>
      <c r="Y188" s="19"/>
      <c r="Z188" s="16"/>
      <c r="AA188" s="17"/>
    </row>
    <row r="189" spans="1:27" ht="12" customHeight="1">
      <c r="A189" s="142"/>
      <c r="B189" s="36"/>
      <c r="C189" s="171"/>
      <c r="D189" s="382" t="s">
        <v>36979</v>
      </c>
      <c r="E189" s="32"/>
      <c r="F189" s="551"/>
      <c r="G189" s="582"/>
      <c r="H189" s="577"/>
      <c r="I189" s="594"/>
      <c r="J189" s="13"/>
      <c r="K189" s="121"/>
      <c r="L189" s="66"/>
      <c r="M189" s="63"/>
      <c r="N189" s="63"/>
      <c r="O189" s="63"/>
      <c r="P189" s="63"/>
      <c r="Q189" s="63"/>
      <c r="R189" s="63"/>
      <c r="S189" s="63"/>
      <c r="T189" s="63"/>
      <c r="U189" s="16"/>
      <c r="V189" s="17"/>
      <c r="W189" s="18"/>
      <c r="X189" s="17"/>
      <c r="Y189" s="19"/>
      <c r="Z189" s="17"/>
      <c r="AA189" s="17"/>
    </row>
    <row r="190" spans="1:27" ht="12" customHeight="1">
      <c r="A190" s="142">
        <f>A184+1</f>
        <v>413</v>
      </c>
      <c r="B190" s="36" t="s">
        <v>2558</v>
      </c>
      <c r="C190" s="171" t="s">
        <v>2822</v>
      </c>
      <c r="D190" s="143" t="str">
        <f>LOWER(IF($A190="","",VLOOKUP($C190,'CPOS178-D'!$A$2:$G$11000,3,0)))</f>
        <v>remoção de pintura em massa com lixamento</v>
      </c>
      <c r="E190" s="32" t="str">
        <f>LOWER(IF($A190="","",VLOOKUP($C190,'CPOS178-D'!$A$2:$G$11000,4,0)))</f>
        <v>m²</v>
      </c>
      <c r="F190" s="551">
        <f>((20.1*12+83.26+11.22)*3)*2+(4.8+28.94)*2*3</f>
        <v>2216.5200000000004</v>
      </c>
      <c r="G190" s="582">
        <f>ROUND(IF($A190="","",VLOOKUP($C190,'CPOS178-D'!$A$2:$G$11000,7,0))*(1+$I$4),2)</f>
        <v>4.83</v>
      </c>
      <c r="H190" s="577">
        <f>G190*1.2977</f>
        <v>6.2678910000000005</v>
      </c>
      <c r="I190" s="594">
        <f t="shared" ref="I190:I199" si="47">ROUND(F190*H190,2)</f>
        <v>13892.91</v>
      </c>
      <c r="J190" s="13"/>
      <c r="K190" s="121"/>
      <c r="L190" s="66"/>
      <c r="M190" s="63"/>
      <c r="N190" s="63"/>
      <c r="O190" s="63"/>
      <c r="P190" s="63"/>
      <c r="Q190" s="63"/>
      <c r="R190" s="63"/>
      <c r="S190" s="63"/>
      <c r="T190" s="63"/>
      <c r="U190" s="16"/>
      <c r="V190" s="17"/>
      <c r="W190" s="18"/>
      <c r="X190" s="17"/>
      <c r="Y190" s="19"/>
      <c r="Z190" s="17"/>
      <c r="AA190" s="17"/>
    </row>
    <row r="191" spans="1:27" ht="12" customHeight="1">
      <c r="A191" s="142">
        <f t="shared" si="42"/>
        <v>414</v>
      </c>
      <c r="B191" s="36" t="s">
        <v>2558</v>
      </c>
      <c r="C191" s="171" t="s">
        <v>4337</v>
      </c>
      <c r="D191" s="143" t="str">
        <f>LOWER(IF($A191="","",VLOOKUP($C191,'CPOS178-D'!$A$2:$G$11000,3,0)))</f>
        <v>massa corrida a base de pva</v>
      </c>
      <c r="E191" s="32" t="str">
        <f>LOWER(IF($A191="","",VLOOKUP($C191,'CPOS178-D'!$A$2:$G$11000,4,0)))</f>
        <v>m²</v>
      </c>
      <c r="F191" s="551">
        <f>F190*0.3</f>
        <v>664.95600000000013</v>
      </c>
      <c r="G191" s="582">
        <f>ROUND(IF($A191="","",VLOOKUP($C191,'CPOS178-D'!$A$2:$G$11000,7,0))*(1+$I$4),2)</f>
        <v>12.32</v>
      </c>
      <c r="H191" s="577">
        <f t="shared" ref="H191:H216" si="48">G191*1.2977</f>
        <v>15.987664000000001</v>
      </c>
      <c r="I191" s="594">
        <f t="shared" si="47"/>
        <v>10631.09</v>
      </c>
      <c r="J191" s="13"/>
      <c r="K191" s="121"/>
      <c r="L191" s="66"/>
      <c r="M191" s="63"/>
      <c r="N191" s="63"/>
      <c r="O191" s="63"/>
      <c r="P191" s="63"/>
      <c r="Q191" s="63"/>
      <c r="R191" s="63"/>
      <c r="S191" s="63"/>
      <c r="T191" s="63"/>
      <c r="U191" s="16"/>
      <c r="V191" s="17"/>
      <c r="W191" s="18"/>
      <c r="X191" s="17"/>
      <c r="Y191" s="19"/>
      <c r="Z191" s="17"/>
      <c r="AA191" s="17"/>
    </row>
    <row r="192" spans="1:27" ht="12" customHeight="1">
      <c r="A192" s="142">
        <f t="shared" si="42"/>
        <v>415</v>
      </c>
      <c r="B192" s="36" t="s">
        <v>2558</v>
      </c>
      <c r="C192" s="171" t="s">
        <v>4364</v>
      </c>
      <c r="D192" s="143" t="str">
        <f>LOWER(IF($A192="","",VLOOKUP($C192,'CPOS178-D'!$A$2:$G$11000,3,0)))</f>
        <v>tinta acrílica em massa, inclusive preparo</v>
      </c>
      <c r="E192" s="32" t="str">
        <f>LOWER(IF($A192="","",VLOOKUP($C192,'CPOS178-D'!$A$2:$G$11000,4,0)))</f>
        <v>m²</v>
      </c>
      <c r="F192" s="551">
        <f>F190</f>
        <v>2216.5200000000004</v>
      </c>
      <c r="G192" s="582">
        <f>ROUND(IF($A192="","",VLOOKUP($C192,'CPOS178-D'!$A$2:$G$11000,7,0))*(1+$I$4),2)</f>
        <v>25.84</v>
      </c>
      <c r="H192" s="577">
        <f t="shared" si="48"/>
        <v>33.532568000000005</v>
      </c>
      <c r="I192" s="594">
        <f t="shared" si="47"/>
        <v>74325.61</v>
      </c>
      <c r="J192" s="13"/>
      <c r="K192" s="121"/>
      <c r="L192" s="66"/>
      <c r="M192" s="63"/>
      <c r="N192" s="63"/>
      <c r="O192" s="63"/>
      <c r="P192" s="63"/>
      <c r="Q192" s="63"/>
      <c r="R192" s="63"/>
      <c r="S192" s="63"/>
      <c r="T192" s="63"/>
      <c r="U192" s="16"/>
      <c r="V192" s="17"/>
      <c r="W192" s="18"/>
      <c r="X192" s="17"/>
      <c r="Y192" s="19"/>
      <c r="Z192" s="17"/>
      <c r="AA192" s="17"/>
    </row>
    <row r="193" spans="1:27" ht="12" customHeight="1">
      <c r="A193" s="142"/>
      <c r="B193" s="36"/>
      <c r="C193" s="171"/>
      <c r="D193" s="382" t="s">
        <v>36980</v>
      </c>
      <c r="E193" s="32"/>
      <c r="F193" s="551"/>
      <c r="G193" s="582"/>
      <c r="H193" s="577">
        <f t="shared" si="48"/>
        <v>0</v>
      </c>
      <c r="I193" s="594"/>
      <c r="J193" s="13"/>
      <c r="K193" s="121"/>
      <c r="L193" s="66"/>
      <c r="M193" s="63"/>
      <c r="N193" s="63"/>
      <c r="O193" s="63"/>
      <c r="P193" s="63"/>
      <c r="Q193" s="63"/>
      <c r="R193" s="63"/>
      <c r="S193" s="63"/>
      <c r="T193" s="63"/>
      <c r="U193" s="16"/>
      <c r="V193" s="17"/>
      <c r="W193" s="18"/>
      <c r="X193" s="17"/>
      <c r="Y193" s="19"/>
      <c r="Z193" s="17"/>
      <c r="AA193" s="17"/>
    </row>
    <row r="194" spans="1:27" ht="12" customHeight="1">
      <c r="A194" s="142">
        <f>A192+1</f>
        <v>416</v>
      </c>
      <c r="B194" s="36" t="s">
        <v>2558</v>
      </c>
      <c r="C194" s="171" t="s">
        <v>4337</v>
      </c>
      <c r="D194" s="143" t="str">
        <f>LOWER(IF($A194="","",VLOOKUP($C194,'CPOS178-D'!$A$2:$G$11000,3,0)))</f>
        <v>massa corrida a base de pva</v>
      </c>
      <c r="E194" s="32" t="str">
        <f>LOWER(IF($A194="","",VLOOKUP($C194,'CPOS178-D'!$A$2:$G$11000,4,0)))</f>
        <v>m²</v>
      </c>
      <c r="F194" s="551">
        <f>F195*0.3</f>
        <v>264.37919999999997</v>
      </c>
      <c r="G194" s="582">
        <f>ROUND(IF($A194="","",VLOOKUP($C194,'CPOS178-D'!$A$2:$G$11000,7,0))*(1+$I$4),2)</f>
        <v>12.32</v>
      </c>
      <c r="H194" s="577">
        <f t="shared" si="48"/>
        <v>15.987664000000001</v>
      </c>
      <c r="I194" s="594">
        <f t="shared" si="47"/>
        <v>4226.8100000000004</v>
      </c>
      <c r="J194" s="13"/>
      <c r="K194" s="121"/>
      <c r="L194" s="66"/>
      <c r="M194" s="63"/>
      <c r="N194" s="63"/>
      <c r="O194" s="63"/>
      <c r="P194" s="63"/>
      <c r="Q194" s="63"/>
      <c r="R194" s="63"/>
      <c r="S194" s="63"/>
      <c r="T194" s="63"/>
      <c r="U194" s="16"/>
      <c r="V194" s="17"/>
      <c r="W194" s="18"/>
      <c r="X194" s="17"/>
      <c r="Y194" s="19"/>
      <c r="Z194" s="17"/>
      <c r="AA194" s="17"/>
    </row>
    <row r="195" spans="1:27" ht="12" customHeight="1">
      <c r="A195" s="142">
        <f t="shared" si="42"/>
        <v>417</v>
      </c>
      <c r="B195" s="36" t="s">
        <v>2558</v>
      </c>
      <c r="C195" s="171" t="s">
        <v>4361</v>
      </c>
      <c r="D195" s="143" t="str">
        <f>LOWER(IF($A195="","",VLOOKUP($C195,'CPOS178-D'!$A$2:$G$11000,3,0)))</f>
        <v>tinta látex antimofo em massa, inclusive preparo</v>
      </c>
      <c r="E195" s="32" t="str">
        <f>LOWER(IF($A195="","",VLOOKUP($C195,'CPOS178-D'!$A$2:$G$11000,4,0)))</f>
        <v>m²</v>
      </c>
      <c r="F195" s="551">
        <f>((18.12+2.52)*12+7.66+144.16)*2-(2.9*19.04)+137.48</f>
        <v>881.26400000000001</v>
      </c>
      <c r="G195" s="582">
        <f>ROUND(IF($A195="","",VLOOKUP($C195,'CPOS178-D'!$A$2:$G$11000,7,0))*(1+$I$4),2)</f>
        <v>23.06</v>
      </c>
      <c r="H195" s="577">
        <f t="shared" si="48"/>
        <v>29.924962000000001</v>
      </c>
      <c r="I195" s="594">
        <f t="shared" si="47"/>
        <v>26371.79</v>
      </c>
      <c r="J195" s="13"/>
      <c r="K195" s="121"/>
      <c r="L195" s="66"/>
      <c r="M195" s="63"/>
      <c r="N195" s="63"/>
      <c r="O195" s="63"/>
      <c r="P195" s="63"/>
      <c r="Q195" s="63"/>
      <c r="R195" s="63"/>
      <c r="S195" s="63"/>
      <c r="T195" s="63"/>
      <c r="U195" s="16"/>
      <c r="V195" s="17"/>
      <c r="W195" s="18"/>
      <c r="X195" s="17"/>
      <c r="Y195" s="19"/>
      <c r="Z195" s="17"/>
      <c r="AA195" s="17"/>
    </row>
    <row r="196" spans="1:27" ht="12" customHeight="1">
      <c r="A196" s="142"/>
      <c r="B196" s="36"/>
      <c r="C196" s="171"/>
      <c r="D196" s="382" t="s">
        <v>36981</v>
      </c>
      <c r="E196" s="32"/>
      <c r="F196" s="551"/>
      <c r="G196" s="582"/>
      <c r="H196" s="577">
        <f t="shared" si="48"/>
        <v>0</v>
      </c>
      <c r="I196" s="594"/>
      <c r="J196" s="13"/>
      <c r="K196" s="121"/>
      <c r="L196" s="66"/>
      <c r="M196" s="63"/>
      <c r="N196" s="63"/>
      <c r="O196" s="63"/>
      <c r="P196" s="63"/>
      <c r="Q196" s="63"/>
      <c r="R196" s="63"/>
      <c r="S196" s="63"/>
      <c r="T196" s="63"/>
      <c r="U196" s="16"/>
      <c r="V196" s="17"/>
      <c r="W196" s="18"/>
      <c r="X196" s="17"/>
      <c r="Y196" s="19"/>
      <c r="Z196" s="17"/>
      <c r="AA196" s="17"/>
    </row>
    <row r="197" spans="1:27" ht="12" customHeight="1">
      <c r="A197" s="142">
        <f t="shared" ref="A197" si="49">A195+1</f>
        <v>418</v>
      </c>
      <c r="B197" s="36" t="s">
        <v>2558</v>
      </c>
      <c r="C197" s="171" t="s">
        <v>2820</v>
      </c>
      <c r="D197" s="143" t="str">
        <f>LOWER(IF($A197="","",VLOOKUP($C197,'CPOS178-D'!$A$2:$G$11000,3,0)))</f>
        <v>remoção de pintura em superfícies de madeira e/ou metálicas com lixamento</v>
      </c>
      <c r="E197" s="32" t="str">
        <f>LOWER(IF($A197="","",VLOOKUP($C197,'CPOS178-D'!$A$2:$G$11000,4,0)))</f>
        <v>m²</v>
      </c>
      <c r="F197" s="551">
        <f>((2.9+19.04)*2*1.2)*2</f>
        <v>105.31199999999998</v>
      </c>
      <c r="G197" s="582">
        <f>ROUND(IF($A197="","",VLOOKUP($C197,'CPOS178-D'!$A$2:$G$11000,7,0))*(1+$I$4),2)</f>
        <v>7.05</v>
      </c>
      <c r="H197" s="577">
        <f t="shared" si="48"/>
        <v>9.1487850000000002</v>
      </c>
      <c r="I197" s="594">
        <f t="shared" si="47"/>
        <v>963.48</v>
      </c>
      <c r="J197" s="13"/>
      <c r="K197" s="121"/>
      <c r="L197" s="66"/>
      <c r="M197" s="63"/>
      <c r="N197" s="63"/>
      <c r="O197" s="63"/>
      <c r="P197" s="63"/>
      <c r="Q197" s="63"/>
      <c r="R197" s="63"/>
      <c r="S197" s="63"/>
      <c r="T197" s="63"/>
      <c r="U197" s="16"/>
      <c r="V197" s="17"/>
      <c r="W197" s="18"/>
      <c r="X197" s="17"/>
      <c r="Y197" s="19"/>
      <c r="Z197" s="17"/>
      <c r="AA197" s="17"/>
    </row>
    <row r="198" spans="1:27" ht="12" customHeight="1">
      <c r="A198" s="142">
        <f>A197+1</f>
        <v>419</v>
      </c>
      <c r="B198" s="36" t="s">
        <v>2558</v>
      </c>
      <c r="C198" s="171" t="s">
        <v>4334</v>
      </c>
      <c r="D198" s="143" t="str">
        <f>LOWER(IF($A198="","",VLOOKUP($C198,'CPOS178-D'!$A$2:$G$11000,3,0)))</f>
        <v>preparo de base para superfície metálica com fundo antioxidante</v>
      </c>
      <c r="E198" s="32" t="str">
        <f>LOWER(IF($A198="","",VLOOKUP($C198,'CPOS178-D'!$A$2:$G$11000,4,0)))</f>
        <v>m²</v>
      </c>
      <c r="F198" s="551">
        <f>F197</f>
        <v>105.31199999999998</v>
      </c>
      <c r="G198" s="582">
        <f>ROUND(IF($A198="","",VLOOKUP($C198,'CPOS178-D'!$A$2:$G$11000,7,0))*(1+$I$4),2)</f>
        <v>14.34</v>
      </c>
      <c r="H198" s="577">
        <f t="shared" si="48"/>
        <v>18.609018000000003</v>
      </c>
      <c r="I198" s="594">
        <f t="shared" si="47"/>
        <v>1959.75</v>
      </c>
      <c r="J198" s="13"/>
      <c r="K198" s="121"/>
      <c r="L198" s="66"/>
      <c r="M198" s="63"/>
      <c r="N198" s="63"/>
      <c r="O198" s="63"/>
      <c r="P198" s="63"/>
      <c r="Q198" s="63"/>
      <c r="R198" s="63"/>
      <c r="S198" s="63"/>
      <c r="T198" s="63"/>
      <c r="U198" s="16"/>
      <c r="V198" s="17"/>
      <c r="W198" s="18"/>
      <c r="X198" s="17"/>
      <c r="Y198" s="19"/>
      <c r="Z198" s="17"/>
      <c r="AA198" s="17"/>
    </row>
    <row r="199" spans="1:27" ht="12" customHeight="1">
      <c r="A199" s="142">
        <f>A198+1</f>
        <v>420</v>
      </c>
      <c r="B199" s="36" t="s">
        <v>2558</v>
      </c>
      <c r="C199" s="171" t="s">
        <v>6837</v>
      </c>
      <c r="D199" s="143" t="str">
        <f>LOWER(IF($A199="","",VLOOKUP($C199,'CPOS178-D'!$A$2:$G$11000,3,0)))</f>
        <v>esmalte a base de água em estrutura metálica</v>
      </c>
      <c r="E199" s="32" t="str">
        <f>LOWER(IF($A199="","",VLOOKUP($C199,'CPOS178-D'!$A$2:$G$11000,4,0)))</f>
        <v>m²</v>
      </c>
      <c r="F199" s="551">
        <f>F197</f>
        <v>105.31199999999998</v>
      </c>
      <c r="G199" s="582">
        <f>ROUND(IF($A199="","",VLOOKUP($C199,'CPOS178-D'!$A$2:$G$11000,7,0))*(1+$I$4),2)</f>
        <v>41.32</v>
      </c>
      <c r="H199" s="577">
        <f t="shared" si="48"/>
        <v>53.620964000000001</v>
      </c>
      <c r="I199" s="594">
        <f t="shared" si="47"/>
        <v>5646.93</v>
      </c>
      <c r="J199" s="13"/>
      <c r="K199" s="121"/>
      <c r="L199" s="66"/>
      <c r="M199" s="63"/>
      <c r="N199" s="63"/>
      <c r="O199" s="63"/>
      <c r="P199" s="63"/>
      <c r="Q199" s="63"/>
      <c r="R199" s="63"/>
      <c r="S199" s="63"/>
      <c r="T199" s="63"/>
      <c r="U199" s="16"/>
      <c r="V199" s="17"/>
      <c r="W199" s="18"/>
      <c r="X199" s="17"/>
      <c r="Y199" s="19"/>
      <c r="Z199" s="17"/>
      <c r="AA199" s="17"/>
    </row>
    <row r="200" spans="1:27" ht="12" customHeight="1">
      <c r="A200" s="142"/>
      <c r="B200" s="36"/>
      <c r="C200" s="171"/>
      <c r="D200" s="382"/>
      <c r="E200" s="32"/>
      <c r="F200" s="551"/>
      <c r="G200" s="582"/>
      <c r="H200" s="577"/>
      <c r="I200" s="594"/>
      <c r="J200" s="13">
        <f>SUM(I190:I199)</f>
        <v>138018.37</v>
      </c>
      <c r="K200" s="121"/>
      <c r="L200" s="66"/>
      <c r="M200" s="63"/>
      <c r="N200" s="63"/>
      <c r="O200" s="63"/>
      <c r="P200" s="63"/>
      <c r="Q200" s="63"/>
      <c r="R200" s="63"/>
      <c r="S200" s="63"/>
      <c r="T200" s="63"/>
      <c r="U200" s="16"/>
      <c r="V200" s="17"/>
      <c r="W200" s="18"/>
      <c r="X200" s="17"/>
      <c r="Y200" s="19"/>
      <c r="Z200" s="17"/>
      <c r="AA200" s="17"/>
    </row>
    <row r="201" spans="1:27" ht="12" customHeight="1">
      <c r="A201" s="240"/>
      <c r="B201" s="241"/>
      <c r="C201" s="242"/>
      <c r="D201" s="323" t="s">
        <v>36945</v>
      </c>
      <c r="E201" s="241" t="str">
        <f>LOWER(IF($A201="","",VLOOKUP($D201,'CPOS178-D'!$A$2:$G$11000,4,0)))</f>
        <v/>
      </c>
      <c r="F201" s="550"/>
      <c r="G201" s="573"/>
      <c r="H201" s="573"/>
      <c r="I201" s="593"/>
      <c r="J201" s="10"/>
      <c r="K201" s="116"/>
      <c r="L201" s="24"/>
      <c r="M201" s="24"/>
      <c r="N201" s="25"/>
      <c r="O201" s="24"/>
      <c r="P201" s="25"/>
      <c r="S201" s="4"/>
      <c r="T201" s="3"/>
      <c r="U201" s="16"/>
      <c r="V201" s="16"/>
      <c r="W201" s="16"/>
      <c r="X201" s="17"/>
      <c r="Y201" s="19"/>
      <c r="Z201" s="16"/>
      <c r="AA201" s="17"/>
    </row>
    <row r="202" spans="1:27" ht="12" customHeight="1">
      <c r="A202" s="142">
        <f>A199+1</f>
        <v>421</v>
      </c>
      <c r="B202" s="36" t="s">
        <v>2558</v>
      </c>
      <c r="C202" s="171" t="s">
        <v>2822</v>
      </c>
      <c r="D202" s="143" t="str">
        <f>LOWER(IF($A202="","",VLOOKUP($C202,'CPOS178-D'!$A$2:$G$11000,3,0)))</f>
        <v>remoção de pintura em massa com lixamento</v>
      </c>
      <c r="E202" s="32" t="str">
        <f>LOWER(IF($A202="","",VLOOKUP($C202,'CPOS178-D'!$A$2:$G$11000,4,0)))</f>
        <v>m²</v>
      </c>
      <c r="F202" s="551">
        <f>(0.25*0.7*22)*9.1+(0.25*0.7*22)*7.9</f>
        <v>65.449999999999989</v>
      </c>
      <c r="G202" s="582">
        <f>ROUND(IF($A202="","",VLOOKUP($C202,'CPOS178-D'!$A$2:$G$11000,7,0))*(1+$I$4),2)</f>
        <v>4.83</v>
      </c>
      <c r="H202" s="577">
        <f t="shared" si="48"/>
        <v>6.2678910000000005</v>
      </c>
      <c r="I202" s="594">
        <f t="shared" ref="I202:I212" si="50">ROUND(F202*H202,2)</f>
        <v>410.23</v>
      </c>
      <c r="J202" s="13"/>
      <c r="K202" s="121"/>
      <c r="L202" s="66"/>
      <c r="M202" s="63"/>
      <c r="N202" s="63"/>
      <c r="O202" s="63"/>
      <c r="P202" s="63"/>
      <c r="Q202" s="63"/>
      <c r="R202" s="63"/>
      <c r="S202" s="63"/>
      <c r="T202" s="63"/>
      <c r="U202" s="16"/>
      <c r="V202" s="17"/>
      <c r="W202" s="18"/>
      <c r="X202" s="17"/>
      <c r="Y202" s="19"/>
      <c r="Z202" s="17"/>
      <c r="AA202" s="17"/>
    </row>
    <row r="203" spans="1:27" ht="12" customHeight="1">
      <c r="A203" s="142">
        <f t="shared" si="42"/>
        <v>422</v>
      </c>
      <c r="B203" s="36" t="s">
        <v>2558</v>
      </c>
      <c r="C203" s="171" t="s">
        <v>4333</v>
      </c>
      <c r="D203" s="143" t="str">
        <f>LOWER(IF($A203="","",VLOOKUP($C203,'CPOS178-D'!$A$2:$G$11000,3,0)))</f>
        <v>reparo de trincas rasas até 5 mm de largura, na massa</v>
      </c>
      <c r="E203" s="32" t="str">
        <f>LOWER(IF($A203="","",VLOOKUP($C203,'CPOS178-D'!$A$2:$G$11000,4,0)))</f>
        <v>m</v>
      </c>
      <c r="F203" s="551">
        <f>22*(9.1+7.9)*0.2</f>
        <v>74.8</v>
      </c>
      <c r="G203" s="582">
        <f>ROUND(IF($A203="","",VLOOKUP($C203,'CPOS178-D'!$A$2:$G$11000,7,0))*(1+$I$4),2)</f>
        <v>42.12</v>
      </c>
      <c r="H203" s="577">
        <f t="shared" si="48"/>
        <v>54.659123999999998</v>
      </c>
      <c r="I203" s="594">
        <f t="shared" si="50"/>
        <v>4088.5</v>
      </c>
      <c r="J203" s="13"/>
      <c r="K203" s="121"/>
      <c r="L203" s="66"/>
      <c r="M203" s="63"/>
      <c r="N203" s="63"/>
      <c r="O203" s="63"/>
      <c r="P203" s="63"/>
      <c r="Q203" s="63"/>
      <c r="R203" s="63"/>
      <c r="S203" s="63"/>
      <c r="T203" s="63"/>
      <c r="U203" s="16"/>
      <c r="V203" s="17"/>
      <c r="W203" s="18"/>
      <c r="X203" s="17"/>
      <c r="Y203" s="19"/>
      <c r="Z203" s="17"/>
      <c r="AA203" s="17"/>
    </row>
    <row r="204" spans="1:27" ht="12" customHeight="1">
      <c r="A204" s="142">
        <f t="shared" si="42"/>
        <v>423</v>
      </c>
      <c r="B204" s="36" t="s">
        <v>2558</v>
      </c>
      <c r="C204" s="171" t="s">
        <v>4364</v>
      </c>
      <c r="D204" s="143" t="str">
        <f>LOWER(IF($A204="","",VLOOKUP($C204,'CPOS178-D'!$A$2:$G$11000,3,0)))</f>
        <v>tinta acrílica em massa, inclusive preparo</v>
      </c>
      <c r="E204" s="32" t="str">
        <f>LOWER(IF($A204="","",VLOOKUP($C204,'CPOS178-D'!$A$2:$G$11000,4,0)))</f>
        <v>m²</v>
      </c>
      <c r="F204" s="551">
        <f>F202</f>
        <v>65.449999999999989</v>
      </c>
      <c r="G204" s="582">
        <f>ROUND(IF($A204="","",VLOOKUP($C204,'CPOS178-D'!$A$2:$G$11000,7,0))*(1+$I$4),2)</f>
        <v>25.84</v>
      </c>
      <c r="H204" s="577">
        <f t="shared" si="48"/>
        <v>33.532568000000005</v>
      </c>
      <c r="I204" s="594">
        <f t="shared" si="50"/>
        <v>2194.71</v>
      </c>
      <c r="J204" s="13">
        <f>SUM(I202:I204)</f>
        <v>6693.44</v>
      </c>
      <c r="K204" s="121"/>
      <c r="L204" s="66"/>
      <c r="M204" s="63"/>
      <c r="N204" s="63"/>
      <c r="O204" s="63"/>
      <c r="P204" s="63"/>
      <c r="Q204" s="63"/>
      <c r="R204" s="63"/>
      <c r="S204" s="63"/>
      <c r="T204" s="63"/>
      <c r="U204" s="16"/>
      <c r="V204" s="17"/>
      <c r="W204" s="18"/>
      <c r="X204" s="17"/>
      <c r="Y204" s="19"/>
      <c r="Z204" s="17"/>
      <c r="AA204" s="17"/>
    </row>
    <row r="205" spans="1:27" ht="12" customHeight="1">
      <c r="A205" s="240"/>
      <c r="B205" s="241"/>
      <c r="C205" s="242"/>
      <c r="D205" s="323" t="s">
        <v>36946</v>
      </c>
      <c r="E205" s="241" t="str">
        <f>LOWER(IF($A205="","",VLOOKUP($D205,'CPOS178-D'!$A$2:$G$11000,4,0)))</f>
        <v/>
      </c>
      <c r="F205" s="550"/>
      <c r="G205" s="573"/>
      <c r="H205" s="573"/>
      <c r="I205" s="593"/>
      <c r="J205" s="10"/>
      <c r="K205" s="116"/>
      <c r="L205" s="24"/>
      <c r="M205" s="24"/>
      <c r="N205" s="25"/>
      <c r="O205" s="24"/>
      <c r="P205" s="25"/>
      <c r="S205" s="4"/>
      <c r="T205" s="3"/>
      <c r="U205" s="16"/>
      <c r="V205" s="16"/>
      <c r="W205" s="16"/>
      <c r="X205" s="17"/>
      <c r="Y205" s="19"/>
      <c r="Z205" s="16"/>
      <c r="AA205" s="17"/>
    </row>
    <row r="206" spans="1:27" ht="12" customHeight="1">
      <c r="A206" s="142">
        <f>A204+1</f>
        <v>424</v>
      </c>
      <c r="B206" s="36" t="s">
        <v>2558</v>
      </c>
      <c r="C206" s="171" t="s">
        <v>2822</v>
      </c>
      <c r="D206" s="143" t="str">
        <f>LOWER(IF($A206="","",VLOOKUP($C206,'CPOS178-D'!$A$2:$G$11000,3,0)))</f>
        <v>remoção de pintura em massa com lixamento</v>
      </c>
      <c r="E206" s="32" t="str">
        <f>LOWER(IF($A206="","",VLOOKUP($C206,'CPOS178-D'!$A$2:$G$11000,4,0)))</f>
        <v>m²</v>
      </c>
      <c r="F206" s="551">
        <f>29.5*1.8*3</f>
        <v>159.30000000000001</v>
      </c>
      <c r="G206" s="582">
        <f>ROUND(IF($A206="","",VLOOKUP($C206,'CPOS178-D'!$A$2:$G$11000,7,0))*(1+$I$4),2)</f>
        <v>4.83</v>
      </c>
      <c r="H206" s="577">
        <f t="shared" si="48"/>
        <v>6.2678910000000005</v>
      </c>
      <c r="I206" s="594">
        <f t="shared" si="50"/>
        <v>998.48</v>
      </c>
      <c r="J206" s="13"/>
      <c r="K206" s="121"/>
      <c r="L206" s="66"/>
      <c r="M206" s="63"/>
      <c r="N206" s="63"/>
      <c r="O206" s="63"/>
      <c r="P206" s="63"/>
      <c r="Q206" s="63"/>
      <c r="R206" s="63"/>
      <c r="S206" s="63"/>
      <c r="T206" s="63"/>
      <c r="U206" s="16"/>
      <c r="V206" s="17"/>
      <c r="W206" s="18"/>
      <c r="X206" s="17"/>
      <c r="Y206" s="19"/>
      <c r="Z206" s="17"/>
      <c r="AA206" s="17"/>
    </row>
    <row r="207" spans="1:27" ht="12" customHeight="1">
      <c r="A207" s="142">
        <f>A206+1</f>
        <v>425</v>
      </c>
      <c r="B207" s="36" t="s">
        <v>2558</v>
      </c>
      <c r="C207" s="171" t="s">
        <v>4364</v>
      </c>
      <c r="D207" s="143" t="str">
        <f>LOWER(IF($A207="","",VLOOKUP($C207,'CPOS178-D'!$A$2:$G$11000,3,0)))</f>
        <v>tinta acrílica em massa, inclusive preparo</v>
      </c>
      <c r="E207" s="32" t="str">
        <f>LOWER(IF($A207="","",VLOOKUP($C207,'CPOS178-D'!$A$2:$G$11000,4,0)))</f>
        <v>m²</v>
      </c>
      <c r="F207" s="551">
        <f>F206</f>
        <v>159.30000000000001</v>
      </c>
      <c r="G207" s="582">
        <f>ROUND(IF($A207="","",VLOOKUP($C207,'CPOS178-D'!$A$2:$G$11000,7,0))*(1+$I$4),2)</f>
        <v>25.84</v>
      </c>
      <c r="H207" s="577">
        <f t="shared" si="48"/>
        <v>33.532568000000005</v>
      </c>
      <c r="I207" s="594">
        <f t="shared" si="50"/>
        <v>5341.74</v>
      </c>
      <c r="J207" s="13"/>
      <c r="K207" s="121"/>
      <c r="L207" s="66"/>
      <c r="M207" s="63"/>
      <c r="N207" s="63"/>
      <c r="O207" s="63"/>
      <c r="P207" s="63"/>
      <c r="Q207" s="63"/>
      <c r="R207" s="63"/>
      <c r="S207" s="63"/>
      <c r="T207" s="63"/>
      <c r="U207" s="16"/>
      <c r="V207" s="17"/>
      <c r="W207" s="18"/>
      <c r="X207" s="17"/>
      <c r="Y207" s="19"/>
      <c r="Z207" s="17"/>
      <c r="AA207" s="17"/>
    </row>
    <row r="208" spans="1:27" ht="12" customHeight="1">
      <c r="A208" s="142">
        <f t="shared" si="42"/>
        <v>426</v>
      </c>
      <c r="B208" s="36" t="s">
        <v>2558</v>
      </c>
      <c r="C208" s="171" t="s">
        <v>4337</v>
      </c>
      <c r="D208" s="143" t="str">
        <f>LOWER(IF($A208="","",VLOOKUP($C208,'CPOS178-D'!$A$2:$G$11000,3,0)))</f>
        <v>massa corrida a base de pva</v>
      </c>
      <c r="E208" s="32" t="str">
        <f>LOWER(IF($A208="","",VLOOKUP($C208,'CPOS178-D'!$A$2:$G$11000,4,0)))</f>
        <v>m²</v>
      </c>
      <c r="F208" s="551">
        <f>F207*0.2</f>
        <v>31.860000000000003</v>
      </c>
      <c r="G208" s="582">
        <f>ROUND(IF($A208="","",VLOOKUP($C208,'CPOS178-D'!$A$2:$G$11000,7,0))*(1+$I$4),2)</f>
        <v>12.32</v>
      </c>
      <c r="H208" s="577">
        <f t="shared" si="48"/>
        <v>15.987664000000001</v>
      </c>
      <c r="I208" s="594">
        <f t="shared" si="50"/>
        <v>509.37</v>
      </c>
      <c r="J208" s="13"/>
      <c r="K208" s="121"/>
      <c r="L208" s="66"/>
      <c r="M208" s="63"/>
      <c r="N208" s="63"/>
      <c r="O208" s="63"/>
      <c r="P208" s="63"/>
      <c r="Q208" s="63"/>
      <c r="R208" s="63"/>
      <c r="S208" s="63"/>
      <c r="T208" s="63"/>
      <c r="U208" s="16"/>
      <c r="V208" s="17"/>
      <c r="W208" s="18"/>
      <c r="X208" s="17"/>
      <c r="Y208" s="19"/>
      <c r="Z208" s="17"/>
      <c r="AA208" s="17"/>
    </row>
    <row r="209" spans="1:44" ht="12" customHeight="1">
      <c r="A209" s="142">
        <f>A208+1</f>
        <v>427</v>
      </c>
      <c r="B209" s="36" t="s">
        <v>2558</v>
      </c>
      <c r="C209" s="171" t="s">
        <v>4341</v>
      </c>
      <c r="D209" s="143" t="str">
        <f>LOWER(IF($A209="","",VLOOKUP($C209,'CPOS178-D'!$A$2:$G$11000,3,0)))</f>
        <v>tinta látex em elemento vazado</v>
      </c>
      <c r="E209" s="32" t="str">
        <f>LOWER(IF($A209="","",VLOOKUP($C209,'CPOS178-D'!$A$2:$G$11000,4,0)))</f>
        <v>m²</v>
      </c>
      <c r="F209" s="551">
        <f>(3.93+6.23+1.2*2+8.6+15.9+3)*2.2+(3.93+6.25+1.2)*2.4</f>
        <v>115.44400000000002</v>
      </c>
      <c r="G209" s="582">
        <f>ROUND(IF($A209="","",VLOOKUP($C209,'CPOS178-D'!$A$2:$G$11000,7,0))*(1+$I$4),2)</f>
        <v>25.98</v>
      </c>
      <c r="H209" s="577">
        <f t="shared" si="48"/>
        <v>33.714246000000003</v>
      </c>
      <c r="I209" s="594">
        <f t="shared" si="50"/>
        <v>3892.11</v>
      </c>
      <c r="J209" s="13">
        <f>SUM(I206:I209)</f>
        <v>10741.699999999999</v>
      </c>
      <c r="K209" s="121"/>
      <c r="L209" s="66"/>
      <c r="M209" s="63"/>
      <c r="N209" s="63"/>
      <c r="O209" s="63"/>
      <c r="P209" s="63"/>
      <c r="Q209" s="63"/>
      <c r="R209" s="63"/>
      <c r="S209" s="63"/>
      <c r="T209" s="63"/>
      <c r="U209" s="16"/>
      <c r="V209" s="17"/>
      <c r="W209" s="18"/>
      <c r="X209" s="17"/>
      <c r="Y209" s="19"/>
      <c r="Z209" s="17"/>
      <c r="AA209" s="17"/>
    </row>
    <row r="210" spans="1:44" ht="12" customHeight="1">
      <c r="A210" s="240"/>
      <c r="B210" s="241"/>
      <c r="C210" s="242"/>
      <c r="D210" s="323" t="s">
        <v>36943</v>
      </c>
      <c r="E210" s="241"/>
      <c r="F210" s="550"/>
      <c r="G210" s="573"/>
      <c r="H210" s="573"/>
      <c r="I210" s="593"/>
      <c r="J210" s="10"/>
      <c r="K210" s="116"/>
      <c r="L210" s="24"/>
      <c r="M210" s="24"/>
      <c r="N210" s="25"/>
      <c r="O210" s="24"/>
      <c r="P210" s="25"/>
      <c r="S210" s="4"/>
      <c r="T210" s="3"/>
      <c r="U210" s="16"/>
      <c r="V210" s="16"/>
      <c r="W210" s="16"/>
      <c r="X210" s="17"/>
      <c r="Y210" s="19"/>
      <c r="Z210" s="16"/>
      <c r="AA210" s="17"/>
    </row>
    <row r="211" spans="1:44" ht="12" customHeight="1">
      <c r="A211" s="142">
        <f>A209+1</f>
        <v>428</v>
      </c>
      <c r="B211" s="36" t="s">
        <v>2558</v>
      </c>
      <c r="C211" s="171" t="s">
        <v>6395</v>
      </c>
      <c r="D211" s="143" t="str">
        <f>LOWER(IF($A211="","",VLOOKUP($C211,'CPOS178-D'!$A$2:$G$11000,3,0)))</f>
        <v>limpeza e lavagem de superfície revestida com material cerâmico ou pastilhas por hidrojateamento com rejuntamento</v>
      </c>
      <c r="E211" s="32" t="str">
        <f>LOWER(IF($A211="","",VLOOKUP($C211,'CPOS178-D'!$A$2:$G$11000,4,0)))</f>
        <v>m²</v>
      </c>
      <c r="F211" s="551">
        <f>(5.45*2+2.7)*12.37+(6.15*2+2.7)*12.37+(5.45*2+2.7)*9.27+(6.15*2+2.7)*9.27</f>
        <v>618.904</v>
      </c>
      <c r="G211" s="582">
        <f>ROUND(IF($A211="","",VLOOKUP($C211,'CPOS178-D'!$A$2:$G$11000,7,0))*(1+$I$4),2)</f>
        <v>11.17</v>
      </c>
      <c r="H211" s="577">
        <f t="shared" si="48"/>
        <v>14.495309000000001</v>
      </c>
      <c r="I211" s="594">
        <f t="shared" si="50"/>
        <v>8971.2000000000007</v>
      </c>
      <c r="J211" s="13"/>
      <c r="K211" s="121"/>
      <c r="L211" s="66"/>
      <c r="M211" s="63"/>
      <c r="N211" s="63"/>
      <c r="O211" s="63"/>
      <c r="P211" s="63"/>
      <c r="Q211" s="63"/>
      <c r="R211" s="63"/>
      <c r="S211" s="63"/>
      <c r="T211" s="63"/>
      <c r="U211" s="16"/>
      <c r="V211" s="17"/>
      <c r="W211" s="18"/>
      <c r="X211" s="17"/>
      <c r="Y211" s="19"/>
      <c r="Z211" s="17"/>
      <c r="AA211" s="17"/>
    </row>
    <row r="212" spans="1:44" ht="12" customHeight="1">
      <c r="A212" s="142">
        <f>A211+1</f>
        <v>429</v>
      </c>
      <c r="B212" s="36" t="s">
        <v>2558</v>
      </c>
      <c r="C212" s="171" t="s">
        <v>4346</v>
      </c>
      <c r="D212" s="143" t="str">
        <f>LOWER(IF($A212="","",VLOOKUP($C212,'CPOS178-D'!$A$2:$G$11000,3,0)))</f>
        <v>hidrorepelente incolor para fachada à base de silano-siloxano oligomérico disperso em solvente</v>
      </c>
      <c r="E212" s="32" t="str">
        <f>LOWER(IF($A212="","",VLOOKUP($C212,'CPOS178-D'!$A$2:$G$11000,4,0)))</f>
        <v>m²</v>
      </c>
      <c r="F212" s="551">
        <f>F211</f>
        <v>618.904</v>
      </c>
      <c r="G212" s="582">
        <f>ROUND(IF($A212="","",VLOOKUP($C212,'CPOS178-D'!$A$2:$G$11000,7,0))*(1+$I$4),2)</f>
        <v>41.82</v>
      </c>
      <c r="H212" s="577">
        <f t="shared" si="48"/>
        <v>54.269814000000004</v>
      </c>
      <c r="I212" s="594">
        <f t="shared" si="50"/>
        <v>33587.800000000003</v>
      </c>
      <c r="J212" s="13">
        <f>SUM(I211:I212)</f>
        <v>42559</v>
      </c>
      <c r="K212" s="121"/>
      <c r="L212" s="66"/>
      <c r="M212" s="63"/>
      <c r="N212" s="63"/>
      <c r="O212" s="63"/>
      <c r="P212" s="63"/>
      <c r="Q212" s="63"/>
      <c r="R212" s="63"/>
      <c r="S212" s="63"/>
      <c r="T212" s="63"/>
      <c r="U212" s="16"/>
      <c r="V212" s="17"/>
      <c r="W212" s="18"/>
      <c r="X212" s="17"/>
      <c r="Y212" s="19"/>
      <c r="Z212" s="17"/>
      <c r="AA212" s="17"/>
    </row>
    <row r="213" spans="1:44" ht="12" customHeight="1">
      <c r="A213" s="240"/>
      <c r="B213" s="241"/>
      <c r="C213" s="242"/>
      <c r="D213" s="323" t="s">
        <v>36944</v>
      </c>
      <c r="E213" s="241"/>
      <c r="F213" s="550"/>
      <c r="G213" s="573"/>
      <c r="H213" s="573"/>
      <c r="I213" s="593"/>
      <c r="J213" s="10"/>
      <c r="K213" s="116"/>
      <c r="L213" s="24"/>
      <c r="M213" s="24"/>
      <c r="N213" s="25"/>
      <c r="O213" s="24"/>
      <c r="P213" s="25"/>
      <c r="S213" s="4"/>
      <c r="T213" s="3"/>
      <c r="U213" s="16"/>
      <c r="V213" s="16"/>
      <c r="W213" s="16"/>
      <c r="X213" s="17"/>
      <c r="Y213" s="19"/>
      <c r="Z213" s="16"/>
      <c r="AA213" s="17"/>
    </row>
    <row r="214" spans="1:44" ht="12" customHeight="1">
      <c r="A214" s="142">
        <f>A212+1</f>
        <v>430</v>
      </c>
      <c r="B214" s="36" t="s">
        <v>2558</v>
      </c>
      <c r="C214" s="171" t="s">
        <v>2822</v>
      </c>
      <c r="D214" s="143" t="str">
        <f>LOWER(IF($A214="","",VLOOKUP($C214,'CPOS178-D'!$A$2:$G$11000,3,0)))</f>
        <v>remoção de pintura em massa com lixamento</v>
      </c>
      <c r="E214" s="32" t="str">
        <f>LOWER(IF($A214="","",VLOOKUP($C214,'CPOS178-D'!$A$2:$G$11000,4,0)))</f>
        <v>m²</v>
      </c>
      <c r="F214" s="551">
        <f>(29.5*3)*2+(4.3*3*2)+(4.3*2*2)+(29.5*2)*2+10.35+(4.3*2*2)+(4.3*3*2)</f>
        <v>391.35</v>
      </c>
      <c r="G214" s="582">
        <f>ROUND(IF($A214="","",VLOOKUP($C214,'CPOS178-D'!$A$2:$G$11000,7,0))*(1+$I$4),2)</f>
        <v>4.83</v>
      </c>
      <c r="H214" s="577">
        <f t="shared" si="48"/>
        <v>6.2678910000000005</v>
      </c>
      <c r="I214" s="594">
        <f>ROUND(F214*H214,2)</f>
        <v>2452.94</v>
      </c>
      <c r="J214" s="13"/>
      <c r="K214" s="121"/>
      <c r="L214" s="66"/>
      <c r="M214" s="63"/>
      <c r="N214" s="63"/>
      <c r="O214" s="63"/>
      <c r="P214" s="63"/>
      <c r="Q214" s="63"/>
      <c r="R214" s="63"/>
      <c r="S214" s="63"/>
      <c r="T214" s="63"/>
      <c r="U214" s="16"/>
      <c r="V214" s="17"/>
      <c r="W214" s="18"/>
      <c r="X214" s="17"/>
      <c r="Y214" s="19"/>
      <c r="Z214" s="17"/>
      <c r="AA214" s="17"/>
    </row>
    <row r="215" spans="1:44" ht="12" customHeight="1">
      <c r="A215" s="142">
        <f t="shared" si="42"/>
        <v>431</v>
      </c>
      <c r="B215" s="36" t="s">
        <v>2558</v>
      </c>
      <c r="C215" s="171" t="s">
        <v>7199</v>
      </c>
      <c r="D215" s="143" t="str">
        <f>LOWER(IF($A215="","",VLOOKUP($C215,'CPOS178-D'!$A$2:$G$11000,3,0)))</f>
        <v>esmalte à base de água em massa, inclusive preparo</v>
      </c>
      <c r="E215" s="32" t="str">
        <f>LOWER(IF($A215="","",VLOOKUP($C215,'CPOS178-D'!$A$2:$G$11000,4,0)))</f>
        <v>m²</v>
      </c>
      <c r="F215" s="551">
        <f>F214</f>
        <v>391.35</v>
      </c>
      <c r="G215" s="582">
        <f>ROUND(IF($A215="","",VLOOKUP($C215,'CPOS178-D'!$A$2:$G$11000,7,0))*(1+$I$4),2)</f>
        <v>28.45</v>
      </c>
      <c r="H215" s="577">
        <f t="shared" si="48"/>
        <v>36.919564999999999</v>
      </c>
      <c r="I215" s="594">
        <f t="shared" ref="I215:I216" si="51">ROUND(F215*H215,2)</f>
        <v>14448.47</v>
      </c>
      <c r="J215" s="13"/>
      <c r="K215" s="121"/>
      <c r="L215" s="66"/>
      <c r="M215" s="63"/>
      <c r="N215" s="63"/>
      <c r="O215" s="63"/>
      <c r="P215" s="63"/>
      <c r="Q215" s="63"/>
      <c r="R215" s="63"/>
      <c r="S215" s="63"/>
      <c r="T215" s="63"/>
      <c r="U215" s="16"/>
      <c r="V215" s="17"/>
      <c r="W215" s="18"/>
      <c r="X215" s="17"/>
      <c r="Y215" s="19"/>
      <c r="Z215" s="17"/>
      <c r="AA215" s="17"/>
    </row>
    <row r="216" spans="1:44" ht="12" customHeight="1">
      <c r="A216" s="142">
        <f t="shared" si="42"/>
        <v>432</v>
      </c>
      <c r="B216" s="36" t="s">
        <v>2558</v>
      </c>
      <c r="C216" s="171" t="s">
        <v>4337</v>
      </c>
      <c r="D216" s="143" t="str">
        <f>LOWER(IF($A216="","",VLOOKUP($C216,'CPOS178-D'!$A$2:$G$11000,3,0)))</f>
        <v>massa corrida a base de pva</v>
      </c>
      <c r="E216" s="32" t="str">
        <f>LOWER(IF($A216="","",VLOOKUP($C216,'CPOS178-D'!$A$2:$G$11000,4,0)))</f>
        <v>m²</v>
      </c>
      <c r="F216" s="551">
        <f>F214*0.2</f>
        <v>78.27000000000001</v>
      </c>
      <c r="G216" s="582">
        <f>ROUND(IF($A216="","",VLOOKUP($C216,'CPOS178-D'!$A$2:$G$11000,7,0))*(1+$I$4),2)</f>
        <v>12.32</v>
      </c>
      <c r="H216" s="577">
        <f t="shared" si="48"/>
        <v>15.987664000000001</v>
      </c>
      <c r="I216" s="594">
        <f t="shared" si="51"/>
        <v>1251.3499999999999</v>
      </c>
      <c r="J216" s="13"/>
      <c r="K216" s="121"/>
      <c r="L216" s="66"/>
      <c r="M216" s="63"/>
      <c r="N216" s="63"/>
      <c r="O216" s="63"/>
      <c r="P216" s="63"/>
      <c r="Q216" s="63"/>
      <c r="R216" s="63"/>
      <c r="S216" s="63"/>
      <c r="T216" s="63"/>
      <c r="U216" s="16"/>
      <c r="V216" s="17"/>
      <c r="W216" s="18"/>
      <c r="X216" s="17"/>
      <c r="Y216" s="19"/>
      <c r="Z216" s="17"/>
      <c r="AA216" s="17"/>
    </row>
    <row r="217" spans="1:44" ht="12" customHeight="1">
      <c r="A217" s="170"/>
      <c r="B217" s="171"/>
      <c r="C217" s="163"/>
      <c r="D217" s="174"/>
      <c r="E217" s="172"/>
      <c r="F217" s="551"/>
      <c r="G217" s="554"/>
      <c r="H217" s="551"/>
      <c r="I217" s="575"/>
      <c r="J217" s="165">
        <f>SUM(I214:I216)</f>
        <v>18152.759999999998</v>
      </c>
      <c r="K217" s="165"/>
      <c r="L217" s="165"/>
      <c r="M217" s="165"/>
      <c r="N217" s="166"/>
      <c r="O217" s="167"/>
      <c r="P217" s="168"/>
      <c r="Q217" s="167"/>
      <c r="R217" s="167"/>
      <c r="S217" s="169"/>
      <c r="T217" s="169"/>
      <c r="U217" s="169"/>
      <c r="V217" s="169"/>
      <c r="W217" s="169"/>
      <c r="X217" s="169"/>
      <c r="Y217" s="169"/>
      <c r="Z217" s="169"/>
      <c r="AA217" s="169"/>
      <c r="AB217" s="169"/>
      <c r="AC217" s="169"/>
      <c r="AD217" s="169"/>
      <c r="AE217" s="169"/>
      <c r="AF217" s="169"/>
      <c r="AG217" s="169"/>
      <c r="AH217" s="169"/>
      <c r="AI217" s="169"/>
      <c r="AJ217" s="169"/>
      <c r="AK217" s="169"/>
      <c r="AL217" s="169"/>
      <c r="AM217" s="169"/>
      <c r="AN217" s="169"/>
      <c r="AO217" s="169"/>
      <c r="AP217" s="169"/>
      <c r="AQ217" s="169"/>
      <c r="AR217" s="169"/>
    </row>
    <row r="218" spans="1:44" ht="12" customHeight="1">
      <c r="A218" s="243"/>
      <c r="B218" s="244"/>
      <c r="C218" s="244"/>
      <c r="D218" s="324" t="s">
        <v>2568</v>
      </c>
      <c r="E218" s="245">
        <f>A164</f>
        <v>400</v>
      </c>
      <c r="F218" s="552"/>
      <c r="G218" s="583" t="s">
        <v>57</v>
      </c>
      <c r="H218" s="578" t="s">
        <v>57</v>
      </c>
      <c r="I218" s="595">
        <f>SUM(I165:I217)</f>
        <v>565228.96999999986</v>
      </c>
      <c r="J218" s="10">
        <f>SUM(J168:J217)</f>
        <v>565228.97</v>
      </c>
      <c r="K218" s="119"/>
      <c r="L218" s="63"/>
      <c r="M218" s="63"/>
      <c r="N218" s="63"/>
      <c r="O218" s="63"/>
      <c r="P218" s="63"/>
      <c r="Q218" s="63"/>
      <c r="R218" s="63"/>
      <c r="S218" s="63"/>
      <c r="T218" s="63"/>
      <c r="U218" s="63"/>
      <c r="V218" s="63"/>
      <c r="W218" s="16"/>
      <c r="X218" s="17"/>
      <c r="Y218" s="19"/>
      <c r="Z218" s="16"/>
      <c r="AA218" s="17"/>
    </row>
    <row r="219" spans="1:44" ht="12" customHeight="1">
      <c r="A219" s="170"/>
      <c r="B219" s="171"/>
      <c r="C219" s="163"/>
      <c r="D219" s="174"/>
      <c r="E219" s="172"/>
      <c r="F219" s="551"/>
      <c r="G219" s="554"/>
      <c r="H219" s="551"/>
      <c r="I219" s="575"/>
      <c r="J219" s="165"/>
      <c r="K219" s="165"/>
      <c r="L219" s="165"/>
      <c r="M219" s="165"/>
      <c r="N219" s="166"/>
      <c r="O219" s="167"/>
      <c r="P219" s="168"/>
      <c r="Q219" s="167"/>
      <c r="R219" s="167"/>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row>
    <row r="220" spans="1:44" ht="12" customHeight="1">
      <c r="A220" s="162">
        <v>500</v>
      </c>
      <c r="B220" s="200"/>
      <c r="C220" s="201"/>
      <c r="D220" s="173" t="s">
        <v>8309</v>
      </c>
      <c r="E220" s="164"/>
      <c r="F220" s="555"/>
      <c r="G220" s="556"/>
      <c r="H220" s="555"/>
      <c r="I220" s="576"/>
      <c r="J220" s="165"/>
      <c r="K220" s="165"/>
      <c r="L220" s="165"/>
      <c r="M220" s="165"/>
      <c r="N220" s="166"/>
      <c r="O220" s="167"/>
      <c r="P220" s="168"/>
      <c r="Q220" s="167"/>
      <c r="R220" s="167"/>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row>
    <row r="221" spans="1:44" ht="12" customHeight="1">
      <c r="A221" s="170"/>
      <c r="B221" s="171"/>
      <c r="C221" s="163"/>
      <c r="D221" s="174"/>
      <c r="E221" s="172"/>
      <c r="F221" s="551"/>
      <c r="G221" s="554"/>
      <c r="H221" s="551"/>
      <c r="I221" s="575"/>
      <c r="J221" s="165"/>
      <c r="K221" s="165"/>
      <c r="L221" s="165"/>
      <c r="M221" s="165"/>
      <c r="N221" s="166"/>
      <c r="O221" s="167"/>
      <c r="P221" s="168"/>
      <c r="Q221" s="167"/>
      <c r="R221" s="167"/>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c r="AQ221" s="169"/>
      <c r="AR221" s="169"/>
    </row>
    <row r="222" spans="1:44" ht="12" customHeight="1">
      <c r="A222" s="240"/>
      <c r="B222" s="241"/>
      <c r="C222" s="242"/>
      <c r="D222" s="323" t="s">
        <v>7637</v>
      </c>
      <c r="E222" s="241"/>
      <c r="F222" s="550"/>
      <c r="G222" s="573"/>
      <c r="H222" s="550"/>
      <c r="I222" s="593"/>
      <c r="J222" s="10"/>
      <c r="K222" s="116"/>
      <c r="L222" s="24"/>
      <c r="M222" s="24"/>
      <c r="N222" s="25"/>
      <c r="O222" s="24"/>
      <c r="P222" s="25"/>
      <c r="S222" s="4"/>
      <c r="T222" s="3"/>
      <c r="U222" s="16"/>
      <c r="V222" s="16"/>
      <c r="W222" s="16"/>
      <c r="X222" s="17"/>
      <c r="Y222" s="19"/>
      <c r="Z222" s="16"/>
      <c r="AA222" s="17"/>
    </row>
    <row r="223" spans="1:44" ht="12" customHeight="1">
      <c r="A223" s="142">
        <f>A220+1</f>
        <v>501</v>
      </c>
      <c r="B223" s="36" t="s">
        <v>2558</v>
      </c>
      <c r="C223" s="171" t="s">
        <v>4070</v>
      </c>
      <c r="D223" s="143" t="str">
        <f>LOWER(IF($A223="","",VLOOKUP($C223,'CPOS178-D'!$A$2:$G$11000,3,0)))</f>
        <v>massa para vidro</v>
      </c>
      <c r="E223" s="32" t="str">
        <f>LOWER(IF($A223="","",VLOOKUP($C223,'CPOS178-D'!$A$2:$G$11000,4,0)))</f>
        <v>m</v>
      </c>
      <c r="F223" s="551">
        <f>F224*2</f>
        <v>98.436000000000007</v>
      </c>
      <c r="G223" s="582">
        <f>ROUND(IF($A223="","",VLOOKUP($C223,'CPOS178-D'!$A$2:$G$11000,7,0))*(1+$I$4),2)</f>
        <v>5.23</v>
      </c>
      <c r="H223" s="577">
        <f>G223*1.2977</f>
        <v>6.7869710000000012</v>
      </c>
      <c r="I223" s="594">
        <f>ROUND(F223*H223,2)</f>
        <v>668.08</v>
      </c>
      <c r="J223" s="13"/>
      <c r="K223" s="121"/>
      <c r="L223" s="66"/>
      <c r="M223" s="63"/>
      <c r="N223" s="63"/>
      <c r="O223" s="63"/>
      <c r="P223" s="63"/>
      <c r="Q223" s="63"/>
      <c r="R223" s="63"/>
      <c r="S223" s="63"/>
      <c r="T223" s="63"/>
      <c r="U223" s="16"/>
      <c r="V223" s="17"/>
      <c r="W223" s="18"/>
      <c r="X223" s="17"/>
      <c r="Y223" s="19"/>
      <c r="Z223" s="17"/>
      <c r="AA223" s="17"/>
    </row>
    <row r="224" spans="1:44" ht="12" customHeight="1">
      <c r="A224" s="142">
        <f t="shared" ref="A224:A225" si="52">A223+1</f>
        <v>502</v>
      </c>
      <c r="B224" s="36" t="s">
        <v>2558</v>
      </c>
      <c r="C224" s="171" t="s">
        <v>4071</v>
      </c>
      <c r="D224" s="143" t="str">
        <f>LOWER(IF($A224="","",VLOOKUP($C224,'CPOS178-D'!$A$2:$G$11000,3,0)))</f>
        <v>recolocação de vidro inclusive emassamento ou recolocação de baguetes</v>
      </c>
      <c r="E224" s="32" t="str">
        <f>LOWER(IF($A224="","",VLOOKUP($C224,'CPOS178-D'!$A$2:$G$11000,4,0)))</f>
        <v>m²</v>
      </c>
      <c r="F224" s="551">
        <f>((0.9*4.5*12*2)+(2.1*4.5*11)+(4.5*1.4*5)+(0.6*1.4*16))*0.2</f>
        <v>49.218000000000004</v>
      </c>
      <c r="G224" s="582">
        <f>ROUND(IF($A224="","",VLOOKUP($C224,'CPOS178-D'!$A$2:$G$11000,7,0))*(1+$I$4),2)</f>
        <v>58.47</v>
      </c>
      <c r="H224" s="577">
        <f t="shared" ref="H224:H225" si="53">G224*1.2977</f>
        <v>75.876519000000002</v>
      </c>
      <c r="I224" s="594">
        <f t="shared" ref="I224:I225" si="54">ROUND(F224*H224,2)</f>
        <v>3734.49</v>
      </c>
      <c r="J224" s="13"/>
      <c r="K224" s="121"/>
      <c r="L224" s="66"/>
      <c r="M224" s="63"/>
      <c r="N224" s="63"/>
      <c r="O224" s="63"/>
      <c r="P224" s="63"/>
      <c r="Q224" s="63"/>
      <c r="R224" s="63"/>
      <c r="S224" s="63"/>
      <c r="T224" s="63"/>
      <c r="U224" s="16"/>
      <c r="V224" s="17"/>
      <c r="W224" s="18"/>
      <c r="X224" s="17"/>
      <c r="Y224" s="19"/>
      <c r="Z224" s="17"/>
      <c r="AA224" s="17"/>
    </row>
    <row r="225" spans="1:44" ht="12" customHeight="1">
      <c r="A225" s="142">
        <f t="shared" si="52"/>
        <v>503</v>
      </c>
      <c r="B225" s="36" t="s">
        <v>2558</v>
      </c>
      <c r="C225" s="171" t="s">
        <v>4173</v>
      </c>
      <c r="D225" s="143" t="str">
        <f>LOWER(IF($A225="","",VLOOKUP($C225,'CPOS178-D'!$A$2:$G$11000,3,0)))</f>
        <v>alumínio liso para complementos e reparos</v>
      </c>
      <c r="E225" s="32" t="str">
        <f>LOWER(IF($A225="","",VLOOKUP($C225,'CPOS178-D'!$A$2:$G$11000,4,0)))</f>
        <v>kg</v>
      </c>
      <c r="F225" s="551">
        <f>F224*2.7</f>
        <v>132.88860000000003</v>
      </c>
      <c r="G225" s="582">
        <f>ROUND(IF($A225="","",VLOOKUP($C225,'CPOS178-D'!$A$2:$G$11000,7,0))*(1+$I$4),2)</f>
        <v>56.05</v>
      </c>
      <c r="H225" s="577">
        <f t="shared" si="53"/>
        <v>72.736085000000003</v>
      </c>
      <c r="I225" s="594">
        <f t="shared" si="54"/>
        <v>9665.7999999999993</v>
      </c>
      <c r="J225" s="13"/>
      <c r="K225" s="121"/>
      <c r="L225" s="66"/>
      <c r="M225" s="63"/>
      <c r="N225" s="63"/>
      <c r="O225" s="63"/>
      <c r="P225" s="63"/>
      <c r="Q225" s="63"/>
      <c r="R225" s="63"/>
      <c r="S225" s="63"/>
      <c r="T225" s="63"/>
      <c r="U225" s="16"/>
      <c r="V225" s="17"/>
      <c r="W225" s="18"/>
      <c r="X225" s="17"/>
      <c r="Y225" s="19"/>
      <c r="Z225" s="17"/>
      <c r="AA225" s="17"/>
    </row>
    <row r="226" spans="1:44" ht="12" hidden="1" customHeight="1">
      <c r="A226" s="142"/>
      <c r="B226" s="36"/>
      <c r="C226" s="171"/>
      <c r="D226" s="143"/>
      <c r="E226" s="32"/>
      <c r="F226" s="551"/>
      <c r="G226" s="582"/>
      <c r="H226" s="582"/>
      <c r="I226" s="594"/>
      <c r="J226" s="13"/>
      <c r="K226" s="121"/>
      <c r="L226" s="66"/>
      <c r="M226" s="63"/>
      <c r="N226" s="63"/>
      <c r="O226" s="63"/>
      <c r="P226" s="63"/>
      <c r="Q226" s="63"/>
      <c r="R226" s="63"/>
      <c r="S226" s="63"/>
      <c r="T226" s="63"/>
      <c r="U226" s="16"/>
      <c r="V226" s="17"/>
      <c r="W226" s="18"/>
      <c r="X226" s="17"/>
      <c r="Y226" s="19"/>
      <c r="Z226" s="17"/>
      <c r="AA226" s="17"/>
    </row>
    <row r="227" spans="1:44" ht="12" hidden="1" customHeight="1">
      <c r="A227" s="240"/>
      <c r="B227" s="241"/>
      <c r="C227" s="242"/>
      <c r="D227" s="323" t="s">
        <v>37349</v>
      </c>
      <c r="E227" s="241"/>
      <c r="F227" s="550"/>
      <c r="G227" s="573"/>
      <c r="H227" s="573"/>
      <c r="I227" s="593"/>
      <c r="J227" s="10"/>
      <c r="K227" s="116"/>
      <c r="L227" s="24"/>
      <c r="M227" s="24"/>
      <c r="N227" s="25"/>
      <c r="O227" s="24"/>
      <c r="P227" s="25"/>
      <c r="S227" s="4"/>
      <c r="T227" s="3"/>
      <c r="U227" s="16"/>
      <c r="V227" s="16"/>
      <c r="W227" s="16"/>
      <c r="X227" s="17"/>
      <c r="Y227" s="19"/>
      <c r="Z227" s="16"/>
      <c r="AA227" s="17"/>
    </row>
    <row r="228" spans="1:44" ht="12" hidden="1" customHeight="1">
      <c r="A228" s="142">
        <f>A225+1</f>
        <v>504</v>
      </c>
      <c r="B228" s="36" t="s">
        <v>2558</v>
      </c>
      <c r="C228" s="171" t="s">
        <v>3422</v>
      </c>
      <c r="D228" s="143" t="str">
        <f>LOWER(IF($A228="","",VLOOKUP($C228,'CPOS178-D'!$A$2:$G$11000,3,0)))</f>
        <v>fornecimento e montagem de estrutura em aço astm-a36, sem pintura</v>
      </c>
      <c r="E228" s="32" t="str">
        <f>LOWER(IF($A228="","",VLOOKUP($C228,'CPOS178-D'!$A$2:$G$11000,4,0)))</f>
        <v>kg</v>
      </c>
      <c r="F228" s="551">
        <v>0</v>
      </c>
      <c r="G228" s="582">
        <f>ROUND(IF($A228="","",VLOOKUP($C228,'CPOS178-D'!$A$2:$G$11000,7,0))*(1+$I$4),2)</f>
        <v>18.739999999999998</v>
      </c>
      <c r="H228" s="577">
        <f t="shared" ref="H228:H230" si="55">G228*1.2977</f>
        <v>24.318898000000001</v>
      </c>
      <c r="I228" s="594">
        <f>ROUND(F228*H228,2)</f>
        <v>0</v>
      </c>
      <c r="J228" s="13"/>
      <c r="K228" s="121"/>
      <c r="L228" s="66"/>
      <c r="M228" s="63"/>
      <c r="N228" s="63"/>
      <c r="O228" s="63"/>
      <c r="P228" s="63"/>
      <c r="Q228" s="63"/>
      <c r="R228" s="63"/>
      <c r="S228" s="63"/>
      <c r="T228" s="63"/>
      <c r="U228" s="16"/>
      <c r="V228" s="17"/>
      <c r="W228" s="18"/>
      <c r="X228" s="17"/>
      <c r="Y228" s="19"/>
      <c r="Z228" s="17"/>
      <c r="AA228" s="17"/>
    </row>
    <row r="229" spans="1:44" ht="12" hidden="1" customHeight="1">
      <c r="A229" s="142">
        <f>A228+1</f>
        <v>505</v>
      </c>
      <c r="B229" s="36" t="s">
        <v>2558</v>
      </c>
      <c r="C229" s="171" t="s">
        <v>7864</v>
      </c>
      <c r="D229" s="143" t="str">
        <f>LOWER(IF($A229="","",VLOOKUP($C229,'CPOS178-D'!$A$2:$G$11000,3,0)))</f>
        <v>proteção passiva contra incêndio com tinta intumescente, com tempo requerido de resistência ao fogo trrf = 60 min - aplicação em estrutura metálica</v>
      </c>
      <c r="E229" s="32" t="str">
        <f>LOWER(IF($A229="","",VLOOKUP($C229,'CPOS178-D'!$A$2:$G$11000,4,0)))</f>
        <v>m²</v>
      </c>
      <c r="F229" s="551">
        <v>0</v>
      </c>
      <c r="G229" s="582">
        <f>ROUND(IF($A229="","",VLOOKUP($C229,'CPOS178-D'!$A$2:$G$11000,7,0))*(1+$I$4),2)</f>
        <v>248.9</v>
      </c>
      <c r="H229" s="577">
        <f t="shared" si="55"/>
        <v>322.99753000000004</v>
      </c>
      <c r="I229" s="594">
        <f t="shared" ref="I229:I230" si="56">ROUND(F229*H229,2)</f>
        <v>0</v>
      </c>
      <c r="J229" s="13"/>
      <c r="K229" s="121"/>
      <c r="L229" s="66"/>
      <c r="M229" s="63"/>
      <c r="N229" s="63"/>
      <c r="O229" s="63"/>
      <c r="P229" s="63"/>
      <c r="Q229" s="63"/>
      <c r="R229" s="63"/>
      <c r="S229" s="63"/>
      <c r="T229" s="63"/>
      <c r="U229" s="16"/>
      <c r="V229" s="17"/>
      <c r="W229" s="18"/>
      <c r="X229" s="17"/>
      <c r="Y229" s="19"/>
      <c r="Z229" s="17"/>
      <c r="AA229" s="17"/>
    </row>
    <row r="230" spans="1:44" ht="12" hidden="1" customHeight="1">
      <c r="A230" s="142">
        <f>A229+1</f>
        <v>506</v>
      </c>
      <c r="B230" s="36" t="s">
        <v>2558</v>
      </c>
      <c r="C230" s="171" t="s">
        <v>6837</v>
      </c>
      <c r="D230" s="143" t="str">
        <f>LOWER(IF($A230="","",VLOOKUP($C230,'CPOS178-D'!$A$2:$G$11000,3,0)))</f>
        <v>esmalte a base de água em estrutura metálica</v>
      </c>
      <c r="E230" s="32" t="str">
        <f>LOWER(IF($A230="","",VLOOKUP($C230,'CPOS178-D'!$A$2:$G$11000,4,0)))</f>
        <v>m²</v>
      </c>
      <c r="F230" s="551">
        <f>F229</f>
        <v>0</v>
      </c>
      <c r="G230" s="582">
        <f>ROUND(IF($A230="","",VLOOKUP($C230,'CPOS178-D'!$A$2:$G$11000,7,0))*(1+$I$4),2)</f>
        <v>41.32</v>
      </c>
      <c r="H230" s="577">
        <f t="shared" si="55"/>
        <v>53.620964000000001</v>
      </c>
      <c r="I230" s="594">
        <f t="shared" si="56"/>
        <v>0</v>
      </c>
      <c r="J230" s="13"/>
      <c r="K230" s="121"/>
      <c r="L230" s="66"/>
      <c r="M230" s="63"/>
      <c r="N230" s="63"/>
      <c r="O230" s="63"/>
      <c r="P230" s="63"/>
      <c r="Q230" s="63"/>
      <c r="R230" s="63"/>
      <c r="S230" s="63"/>
      <c r="T230" s="63"/>
      <c r="U230" s="16"/>
      <c r="V230" s="17"/>
      <c r="W230" s="18"/>
      <c r="X230" s="17"/>
      <c r="Y230" s="19"/>
      <c r="Z230" s="17"/>
      <c r="AA230" s="17"/>
    </row>
    <row r="231" spans="1:44" ht="12" customHeight="1">
      <c r="A231" s="142"/>
      <c r="B231" s="36"/>
      <c r="C231" s="171"/>
      <c r="D231" s="211"/>
      <c r="E231" s="32"/>
      <c r="F231" s="551"/>
      <c r="G231" s="582"/>
      <c r="H231" s="577"/>
      <c r="I231" s="594"/>
      <c r="J231" s="13">
        <f>SUM(I223:I225)</f>
        <v>14068.369999999999</v>
      </c>
      <c r="K231" s="121"/>
      <c r="L231" s="66"/>
      <c r="M231" s="63"/>
      <c r="N231" s="63"/>
      <c r="O231" s="63"/>
      <c r="P231" s="63"/>
      <c r="Q231" s="63"/>
      <c r="R231" s="63"/>
      <c r="S231" s="63"/>
      <c r="T231" s="63"/>
      <c r="U231" s="16"/>
      <c r="V231" s="17"/>
      <c r="W231" s="18"/>
      <c r="X231" s="17"/>
      <c r="Y231" s="19"/>
      <c r="Z231" s="17"/>
      <c r="AA231" s="17"/>
    </row>
    <row r="232" spans="1:44" ht="12" customHeight="1">
      <c r="A232" s="243"/>
      <c r="B232" s="244"/>
      <c r="C232" s="244"/>
      <c r="D232" s="324" t="s">
        <v>2568</v>
      </c>
      <c r="E232" s="245">
        <f>A220</f>
        <v>500</v>
      </c>
      <c r="F232" s="552"/>
      <c r="G232" s="583" t="s">
        <v>57</v>
      </c>
      <c r="H232" s="578" t="s">
        <v>57</v>
      </c>
      <c r="I232" s="595">
        <f>SUM(I220:I231)</f>
        <v>14068.369999999999</v>
      </c>
      <c r="J232" s="10"/>
      <c r="K232" s="119"/>
      <c r="L232" s="63"/>
      <c r="M232" s="63"/>
      <c r="N232" s="63"/>
      <c r="O232" s="63"/>
      <c r="P232" s="63"/>
      <c r="Q232" s="63"/>
      <c r="R232" s="63"/>
      <c r="S232" s="63"/>
      <c r="T232" s="63"/>
      <c r="U232" s="63"/>
      <c r="V232" s="63"/>
      <c r="W232" s="16"/>
      <c r="X232" s="17"/>
      <c r="Y232" s="19"/>
      <c r="Z232" s="16"/>
      <c r="AA232" s="17"/>
    </row>
    <row r="233" spans="1:44" ht="12" customHeight="1">
      <c r="A233" s="170"/>
      <c r="B233" s="171"/>
      <c r="C233" s="163"/>
      <c r="D233" s="174"/>
      <c r="E233" s="172"/>
      <c r="F233" s="551"/>
      <c r="G233" s="554"/>
      <c r="H233" s="551"/>
      <c r="I233" s="575"/>
      <c r="J233" s="165"/>
      <c r="K233" s="165"/>
      <c r="L233" s="165"/>
      <c r="M233" s="165"/>
      <c r="N233" s="166"/>
      <c r="O233" s="167"/>
      <c r="P233" s="168"/>
      <c r="Q233" s="167"/>
      <c r="R233" s="167"/>
      <c r="S233" s="169"/>
      <c r="T233" s="169"/>
      <c r="U233" s="169"/>
      <c r="V233" s="169"/>
      <c r="W233" s="169"/>
      <c r="X233" s="169"/>
      <c r="Y233" s="169"/>
      <c r="Z233" s="169"/>
      <c r="AA233" s="169"/>
      <c r="AB233" s="169"/>
      <c r="AC233" s="169"/>
      <c r="AD233" s="169"/>
      <c r="AE233" s="169"/>
      <c r="AF233" s="169"/>
      <c r="AG233" s="169"/>
      <c r="AH233" s="169"/>
      <c r="AI233" s="169"/>
      <c r="AJ233" s="169"/>
      <c r="AK233" s="169"/>
      <c r="AL233" s="169"/>
      <c r="AM233" s="169"/>
      <c r="AN233" s="169"/>
      <c r="AO233" s="169"/>
      <c r="AP233" s="169"/>
      <c r="AQ233" s="169"/>
      <c r="AR233" s="169"/>
    </row>
    <row r="234" spans="1:44" ht="12" customHeight="1">
      <c r="A234" s="162">
        <v>600</v>
      </c>
      <c r="B234" s="200"/>
      <c r="C234" s="201"/>
      <c r="D234" s="173" t="s">
        <v>8129</v>
      </c>
      <c r="E234" s="164"/>
      <c r="F234" s="555"/>
      <c r="G234" s="556"/>
      <c r="H234" s="555"/>
      <c r="I234" s="576"/>
      <c r="J234" s="165"/>
      <c r="K234" s="165"/>
      <c r="L234" s="165"/>
      <c r="M234" s="165"/>
      <c r="N234" s="166"/>
      <c r="O234" s="167"/>
      <c r="P234" s="168"/>
      <c r="Q234" s="167"/>
      <c r="R234" s="167"/>
      <c r="S234" s="169"/>
      <c r="T234" s="169"/>
      <c r="U234" s="169"/>
      <c r="V234" s="169"/>
      <c r="W234" s="169"/>
      <c r="X234" s="169"/>
      <c r="Y234" s="169"/>
      <c r="Z234" s="169"/>
      <c r="AA234" s="169"/>
      <c r="AB234" s="169"/>
      <c r="AC234" s="169"/>
      <c r="AD234" s="169"/>
      <c r="AE234" s="169"/>
      <c r="AF234" s="169"/>
      <c r="AG234" s="169"/>
      <c r="AH234" s="169"/>
      <c r="AI234" s="169"/>
      <c r="AJ234" s="169"/>
      <c r="AK234" s="169"/>
      <c r="AL234" s="169"/>
      <c r="AM234" s="169"/>
      <c r="AN234" s="169"/>
      <c r="AO234" s="169"/>
      <c r="AP234" s="169"/>
      <c r="AQ234" s="169"/>
      <c r="AR234" s="169"/>
    </row>
    <row r="235" spans="1:44" ht="12" customHeight="1">
      <c r="A235" s="170"/>
      <c r="B235" s="171"/>
      <c r="C235" s="163"/>
      <c r="D235" s="174"/>
      <c r="E235" s="172"/>
      <c r="F235" s="551"/>
      <c r="G235" s="554"/>
      <c r="H235" s="551"/>
      <c r="I235" s="575"/>
      <c r="J235" s="165"/>
      <c r="K235" s="165"/>
      <c r="L235" s="165"/>
      <c r="M235" s="165"/>
      <c r="N235" s="166"/>
      <c r="O235" s="167"/>
      <c r="P235" s="168"/>
      <c r="Q235" s="167"/>
      <c r="R235" s="167"/>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row>
    <row r="236" spans="1:44" s="81" customFormat="1">
      <c r="A236" s="240"/>
      <c r="B236" s="662"/>
      <c r="C236" s="615"/>
      <c r="D236" s="323" t="s">
        <v>8130</v>
      </c>
      <c r="E236" s="662" t="s">
        <v>57</v>
      </c>
      <c r="F236" s="663"/>
      <c r="G236" s="664"/>
      <c r="H236" s="663"/>
      <c r="I236" s="665"/>
      <c r="J236" s="666"/>
      <c r="K236" s="667"/>
      <c r="L236" s="569"/>
      <c r="M236" s="569"/>
      <c r="N236" s="570"/>
      <c r="O236" s="569"/>
      <c r="P236" s="570"/>
      <c r="S236" s="668"/>
      <c r="T236" s="669"/>
      <c r="U236" s="610"/>
      <c r="V236" s="610"/>
      <c r="W236" s="610"/>
      <c r="X236" s="611"/>
      <c r="Y236" s="613"/>
      <c r="Z236" s="610"/>
      <c r="AA236" s="611"/>
    </row>
    <row r="237" spans="1:44" s="81" customFormat="1" ht="24">
      <c r="A237" s="600">
        <v>601</v>
      </c>
      <c r="B237" s="36" t="s">
        <v>2558</v>
      </c>
      <c r="C237" s="171" t="s">
        <v>6333</v>
      </c>
      <c r="D237" s="601" t="s">
        <v>37160</v>
      </c>
      <c r="E237" s="602" t="s">
        <v>2</v>
      </c>
      <c r="F237" s="603">
        <v>1678.81</v>
      </c>
      <c r="G237" s="604">
        <v>21.33</v>
      </c>
      <c r="H237" s="605">
        <f t="shared" ref="H237:H250" si="57">G237*1.2977</f>
        <v>27.679940999999999</v>
      </c>
      <c r="I237" s="606">
        <f>F237*H237</f>
        <v>46469.361750209995</v>
      </c>
      <c r="J237" s="607"/>
      <c r="K237" s="608"/>
      <c r="L237" s="568"/>
      <c r="M237" s="609"/>
      <c r="N237" s="609"/>
      <c r="O237" s="609"/>
      <c r="P237" s="609"/>
      <c r="Q237" s="609"/>
      <c r="R237" s="609"/>
      <c r="S237" s="609"/>
      <c r="T237" s="609"/>
      <c r="U237" s="610"/>
      <c r="V237" s="611"/>
      <c r="W237" s="612"/>
      <c r="X237" s="611"/>
      <c r="Y237" s="613"/>
      <c r="Z237" s="611"/>
      <c r="AA237" s="611"/>
    </row>
    <row r="238" spans="1:44" s="81" customFormat="1" ht="15">
      <c r="A238" s="600">
        <v>602</v>
      </c>
      <c r="B238" s="36" t="s">
        <v>2558</v>
      </c>
      <c r="C238" s="171" t="s">
        <v>3060</v>
      </c>
      <c r="D238" s="601" t="s">
        <v>37161</v>
      </c>
      <c r="E238" s="602" t="s">
        <v>4</v>
      </c>
      <c r="F238" s="603">
        <v>371.01700999999997</v>
      </c>
      <c r="G238" s="604">
        <v>54.71</v>
      </c>
      <c r="H238" s="605">
        <f t="shared" si="57"/>
        <v>70.997167000000005</v>
      </c>
      <c r="I238" s="606">
        <f t="shared" ref="I238:I250" si="58">F238*H238</f>
        <v>26341.15661881067</v>
      </c>
      <c r="J238" s="607"/>
      <c r="K238" s="608"/>
      <c r="L238" s="568"/>
      <c r="M238" s="609"/>
      <c r="N238" s="609"/>
      <c r="O238" s="609"/>
      <c r="P238" s="609"/>
      <c r="Q238" s="609"/>
      <c r="R238" s="609"/>
      <c r="S238" s="609"/>
      <c r="T238" s="609"/>
      <c r="U238" s="610"/>
      <c r="V238" s="611"/>
      <c r="W238" s="612"/>
      <c r="X238" s="611"/>
      <c r="Y238" s="613"/>
      <c r="Z238" s="611"/>
      <c r="AA238" s="611"/>
    </row>
    <row r="239" spans="1:44" s="81" customFormat="1" ht="15">
      <c r="A239" s="600">
        <v>603</v>
      </c>
      <c r="B239" s="36" t="s">
        <v>2558</v>
      </c>
      <c r="C239" s="171" t="s">
        <v>3062</v>
      </c>
      <c r="D239" s="601" t="s">
        <v>37162</v>
      </c>
      <c r="E239" s="602" t="s">
        <v>4</v>
      </c>
      <c r="F239" s="603">
        <v>371.01700999999997</v>
      </c>
      <c r="G239" s="604">
        <v>10.63</v>
      </c>
      <c r="H239" s="605">
        <f t="shared" si="57"/>
        <v>13.794551000000002</v>
      </c>
      <c r="I239" s="606">
        <f t="shared" si="58"/>
        <v>5118.0130663125101</v>
      </c>
      <c r="J239" s="607"/>
      <c r="K239" s="608"/>
      <c r="L239" s="568"/>
      <c r="M239" s="609"/>
      <c r="N239" s="609"/>
      <c r="O239" s="609"/>
      <c r="P239" s="609"/>
      <c r="Q239" s="609"/>
      <c r="R239" s="609"/>
      <c r="S239" s="609"/>
      <c r="T239" s="609"/>
      <c r="U239" s="610"/>
      <c r="V239" s="611"/>
      <c r="W239" s="612"/>
      <c r="X239" s="611"/>
      <c r="Y239" s="613"/>
      <c r="Z239" s="611"/>
      <c r="AA239" s="611"/>
    </row>
    <row r="240" spans="1:44" s="81" customFormat="1" ht="15">
      <c r="A240" s="600">
        <v>604</v>
      </c>
      <c r="B240" s="36" t="s">
        <v>36939</v>
      </c>
      <c r="C240" s="171">
        <v>368</v>
      </c>
      <c r="D240" s="601" t="s">
        <v>36938</v>
      </c>
      <c r="E240" s="602" t="s">
        <v>4</v>
      </c>
      <c r="F240" s="603">
        <v>371.01700999999997</v>
      </c>
      <c r="G240" s="604">
        <v>60.823199000000002</v>
      </c>
      <c r="H240" s="605">
        <f t="shared" si="57"/>
        <v>78.930265342300004</v>
      </c>
      <c r="I240" s="606">
        <f t="shared" si="58"/>
        <v>29284.471045806771</v>
      </c>
      <c r="J240" s="607"/>
      <c r="K240" s="608"/>
      <c r="L240" s="568"/>
      <c r="M240" s="609"/>
      <c r="N240" s="609"/>
      <c r="O240" s="609"/>
      <c r="P240" s="609"/>
      <c r="Q240" s="609"/>
      <c r="R240" s="609"/>
      <c r="S240" s="609"/>
      <c r="T240" s="609"/>
      <c r="U240" s="610"/>
      <c r="V240" s="611"/>
      <c r="W240" s="612"/>
      <c r="X240" s="611"/>
      <c r="Y240" s="613"/>
      <c r="Z240" s="611"/>
      <c r="AA240" s="611"/>
    </row>
    <row r="241" spans="1:27" s="81" customFormat="1" ht="15">
      <c r="A241" s="600">
        <v>605</v>
      </c>
      <c r="B241" s="36" t="s">
        <v>2558</v>
      </c>
      <c r="C241" s="171" t="s">
        <v>6334</v>
      </c>
      <c r="D241" s="601" t="s">
        <v>37163</v>
      </c>
      <c r="E241" s="602" t="s">
        <v>4</v>
      </c>
      <c r="F241" s="603">
        <v>251.82149999999999</v>
      </c>
      <c r="G241" s="604">
        <v>15.7</v>
      </c>
      <c r="H241" s="605">
        <f t="shared" si="57"/>
        <v>20.373889999999999</v>
      </c>
      <c r="I241" s="606">
        <f t="shared" si="58"/>
        <v>5130.5835406349997</v>
      </c>
      <c r="J241" s="607"/>
      <c r="K241" s="608"/>
      <c r="L241" s="568"/>
      <c r="M241" s="609"/>
      <c r="N241" s="609"/>
      <c r="O241" s="609"/>
      <c r="P241" s="609"/>
      <c r="Q241" s="609"/>
      <c r="R241" s="609"/>
      <c r="S241" s="609"/>
      <c r="T241" s="609"/>
      <c r="U241" s="610"/>
      <c r="V241" s="611"/>
      <c r="W241" s="612"/>
      <c r="X241" s="611"/>
      <c r="Y241" s="613"/>
      <c r="Z241" s="611"/>
      <c r="AA241" s="611"/>
    </row>
    <row r="242" spans="1:27" s="81" customFormat="1" ht="15">
      <c r="A242" s="600">
        <v>606</v>
      </c>
      <c r="B242" s="36" t="s">
        <v>2558</v>
      </c>
      <c r="C242" s="171" t="s">
        <v>6336</v>
      </c>
      <c r="D242" s="601" t="s">
        <v>37164</v>
      </c>
      <c r="E242" s="602" t="s">
        <v>4</v>
      </c>
      <c r="F242" s="603">
        <v>134.3048</v>
      </c>
      <c r="G242" s="604">
        <v>173.92</v>
      </c>
      <c r="H242" s="605">
        <f t="shared" si="57"/>
        <v>225.69598400000001</v>
      </c>
      <c r="I242" s="606">
        <f t="shared" si="58"/>
        <v>30312.0539919232</v>
      </c>
      <c r="J242" s="607"/>
      <c r="K242" s="608"/>
      <c r="L242" s="568"/>
      <c r="M242" s="609"/>
      <c r="N242" s="609"/>
      <c r="O242" s="609"/>
      <c r="P242" s="609"/>
      <c r="Q242" s="609"/>
      <c r="R242" s="609"/>
      <c r="S242" s="609"/>
      <c r="T242" s="609"/>
      <c r="U242" s="610"/>
      <c r="V242" s="611"/>
      <c r="W242" s="612"/>
      <c r="X242" s="611"/>
      <c r="Y242" s="613"/>
      <c r="Z242" s="611"/>
      <c r="AA242" s="611"/>
    </row>
    <row r="243" spans="1:27" s="81" customFormat="1" ht="15">
      <c r="A243" s="600">
        <v>607</v>
      </c>
      <c r="B243" s="36" t="s">
        <v>2558</v>
      </c>
      <c r="C243" s="171" t="s">
        <v>6337</v>
      </c>
      <c r="D243" s="601" t="s">
        <v>37119</v>
      </c>
      <c r="E243" s="602" t="s">
        <v>4</v>
      </c>
      <c r="F243" s="603">
        <v>83.9405</v>
      </c>
      <c r="G243" s="604">
        <v>147.68</v>
      </c>
      <c r="H243" s="605">
        <f t="shared" si="57"/>
        <v>191.64433600000001</v>
      </c>
      <c r="I243" s="606">
        <f t="shared" si="58"/>
        <v>16086.721386008001</v>
      </c>
      <c r="J243" s="607"/>
      <c r="K243" s="608"/>
      <c r="L243" s="568"/>
      <c r="M243" s="609"/>
      <c r="N243" s="609"/>
      <c r="O243" s="609"/>
      <c r="P243" s="609"/>
      <c r="Q243" s="609"/>
      <c r="R243" s="609"/>
      <c r="S243" s="609"/>
      <c r="T243" s="609"/>
      <c r="U243" s="610"/>
      <c r="V243" s="611"/>
      <c r="W243" s="612"/>
      <c r="X243" s="611"/>
      <c r="Y243" s="613"/>
      <c r="Z243" s="611"/>
      <c r="AA243" s="611"/>
    </row>
    <row r="244" spans="1:27" s="81" customFormat="1" ht="15">
      <c r="A244" s="600">
        <v>608</v>
      </c>
      <c r="B244" s="36" t="s">
        <v>2558</v>
      </c>
      <c r="C244" s="171" t="s">
        <v>3204</v>
      </c>
      <c r="D244" s="601" t="s">
        <v>37165</v>
      </c>
      <c r="E244" s="602" t="s">
        <v>4</v>
      </c>
      <c r="F244" s="603">
        <v>167.881</v>
      </c>
      <c r="G244" s="604">
        <v>206.13</v>
      </c>
      <c r="H244" s="605">
        <f t="shared" si="57"/>
        <v>267.49490100000003</v>
      </c>
      <c r="I244" s="606">
        <f t="shared" si="58"/>
        <v>44907.311474781003</v>
      </c>
      <c r="J244" s="607"/>
      <c r="K244" s="608"/>
      <c r="L244" s="568"/>
      <c r="M244" s="609"/>
      <c r="N244" s="609"/>
      <c r="O244" s="609"/>
      <c r="P244" s="609"/>
      <c r="Q244" s="609"/>
      <c r="R244" s="609"/>
      <c r="S244" s="609"/>
      <c r="T244" s="609"/>
      <c r="U244" s="610"/>
      <c r="V244" s="611"/>
      <c r="W244" s="612"/>
      <c r="X244" s="611"/>
      <c r="Y244" s="613"/>
      <c r="Z244" s="611"/>
      <c r="AA244" s="611"/>
    </row>
    <row r="245" spans="1:27" s="81" customFormat="1" ht="24">
      <c r="A245" s="600">
        <v>609</v>
      </c>
      <c r="B245" s="36" t="s">
        <v>2558</v>
      </c>
      <c r="C245" s="171" t="s">
        <v>6360</v>
      </c>
      <c r="D245" s="601" t="s">
        <v>37372</v>
      </c>
      <c r="E245" s="602" t="s">
        <v>2</v>
      </c>
      <c r="F245" s="603">
        <v>1678.81</v>
      </c>
      <c r="G245" s="604">
        <v>57.49</v>
      </c>
      <c r="H245" s="605">
        <f t="shared" si="57"/>
        <v>74.604773000000009</v>
      </c>
      <c r="I245" s="606">
        <f t="shared" si="58"/>
        <v>125247.23896013001</v>
      </c>
      <c r="J245" s="607"/>
      <c r="K245" s="608"/>
      <c r="L245" s="568"/>
      <c r="M245" s="609"/>
      <c r="N245" s="609"/>
      <c r="O245" s="609"/>
      <c r="P245" s="609"/>
      <c r="Q245" s="609"/>
      <c r="R245" s="609"/>
      <c r="S245" s="609"/>
      <c r="T245" s="609"/>
      <c r="U245" s="610"/>
      <c r="V245" s="611"/>
      <c r="W245" s="612"/>
      <c r="X245" s="611"/>
      <c r="Y245" s="613"/>
      <c r="Z245" s="611"/>
      <c r="AA245" s="611"/>
    </row>
    <row r="246" spans="1:27" s="81" customFormat="1" ht="15">
      <c r="A246" s="600">
        <v>610</v>
      </c>
      <c r="B246" s="36" t="s">
        <v>2558</v>
      </c>
      <c r="C246" s="171" t="s">
        <v>5806</v>
      </c>
      <c r="D246" s="601" t="s">
        <v>37167</v>
      </c>
      <c r="E246" s="602" t="s">
        <v>34</v>
      </c>
      <c r="F246" s="603">
        <v>144</v>
      </c>
      <c r="G246" s="604">
        <v>57.27</v>
      </c>
      <c r="H246" s="605">
        <f t="shared" si="57"/>
        <v>74.319279000000009</v>
      </c>
      <c r="I246" s="606">
        <f t="shared" si="58"/>
        <v>10701.976176000002</v>
      </c>
      <c r="J246" s="607"/>
      <c r="K246" s="608"/>
      <c r="L246" s="568"/>
      <c r="M246" s="609"/>
      <c r="N246" s="609"/>
      <c r="O246" s="609"/>
      <c r="P246" s="609"/>
      <c r="Q246" s="609"/>
      <c r="R246" s="609"/>
      <c r="S246" s="609"/>
      <c r="T246" s="609"/>
      <c r="U246" s="610"/>
      <c r="V246" s="611"/>
      <c r="W246" s="612"/>
      <c r="X246" s="611"/>
      <c r="Y246" s="613"/>
      <c r="Z246" s="611"/>
      <c r="AA246" s="611"/>
    </row>
    <row r="247" spans="1:27" s="81" customFormat="1" ht="15">
      <c r="A247" s="600">
        <v>611</v>
      </c>
      <c r="B247" s="36" t="s">
        <v>2558</v>
      </c>
      <c r="C247" s="171" t="s">
        <v>6975</v>
      </c>
      <c r="D247" s="601" t="s">
        <v>37168</v>
      </c>
      <c r="E247" s="602" t="s">
        <v>0</v>
      </c>
      <c r="F247" s="603">
        <v>8</v>
      </c>
      <c r="G247" s="604">
        <v>2482.14</v>
      </c>
      <c r="H247" s="605">
        <f t="shared" si="57"/>
        <v>3221.0730779999999</v>
      </c>
      <c r="I247" s="606">
        <f t="shared" si="58"/>
        <v>25768.584623999999</v>
      </c>
      <c r="J247" s="607"/>
      <c r="K247" s="608"/>
      <c r="L247" s="568"/>
      <c r="M247" s="609"/>
      <c r="N247" s="609"/>
      <c r="O247" s="609"/>
      <c r="P247" s="609"/>
      <c r="Q247" s="609"/>
      <c r="R247" s="609"/>
      <c r="S247" s="609"/>
      <c r="T247" s="609"/>
      <c r="U247" s="610"/>
      <c r="V247" s="611"/>
      <c r="W247" s="612"/>
      <c r="X247" s="611"/>
      <c r="Y247" s="613"/>
      <c r="Z247" s="611"/>
      <c r="AA247" s="611"/>
    </row>
    <row r="248" spans="1:27" s="81" customFormat="1" ht="15">
      <c r="A248" s="600">
        <v>612</v>
      </c>
      <c r="B248" s="36" t="s">
        <v>2558</v>
      </c>
      <c r="C248" s="171" t="s">
        <v>5709</v>
      </c>
      <c r="D248" s="601" t="s">
        <v>37169</v>
      </c>
      <c r="E248" s="602" t="s">
        <v>34</v>
      </c>
      <c r="F248" s="603">
        <v>160</v>
      </c>
      <c r="G248" s="604">
        <v>171.45</v>
      </c>
      <c r="H248" s="605">
        <f t="shared" si="57"/>
        <v>222.49066500000001</v>
      </c>
      <c r="I248" s="606">
        <f t="shared" si="58"/>
        <v>35598.506399999998</v>
      </c>
      <c r="J248" s="607"/>
      <c r="K248" s="608"/>
      <c r="L248" s="568"/>
      <c r="M248" s="609"/>
      <c r="N248" s="609"/>
      <c r="O248" s="609"/>
      <c r="P248" s="609"/>
      <c r="Q248" s="609"/>
      <c r="R248" s="609"/>
      <c r="S248" s="609"/>
      <c r="T248" s="609"/>
      <c r="U248" s="610"/>
      <c r="V248" s="611"/>
      <c r="W248" s="612"/>
      <c r="X248" s="611"/>
      <c r="Y248" s="613"/>
      <c r="Z248" s="611"/>
      <c r="AA248" s="611"/>
    </row>
    <row r="249" spans="1:27" s="81" customFormat="1" ht="15">
      <c r="A249" s="600">
        <v>613</v>
      </c>
      <c r="B249" s="36" t="s">
        <v>2558</v>
      </c>
      <c r="C249" s="171" t="s">
        <v>6381</v>
      </c>
      <c r="D249" s="601" t="s">
        <v>37170</v>
      </c>
      <c r="E249" s="602" t="s">
        <v>34</v>
      </c>
      <c r="F249" s="603">
        <v>118</v>
      </c>
      <c r="G249" s="604">
        <v>61</v>
      </c>
      <c r="H249" s="605">
        <f t="shared" si="57"/>
        <v>79.159700000000001</v>
      </c>
      <c r="I249" s="606">
        <f t="shared" si="58"/>
        <v>9340.8446000000004</v>
      </c>
      <c r="J249" s="607"/>
      <c r="K249" s="608"/>
      <c r="L249" s="568"/>
      <c r="M249" s="609"/>
      <c r="N249" s="609"/>
      <c r="O249" s="609"/>
      <c r="P249" s="609"/>
      <c r="Q249" s="609"/>
      <c r="R249" s="609"/>
      <c r="S249" s="609"/>
      <c r="T249" s="609"/>
      <c r="U249" s="610"/>
      <c r="V249" s="611"/>
      <c r="W249" s="612"/>
      <c r="X249" s="611"/>
      <c r="Y249" s="613"/>
      <c r="Z249" s="611"/>
      <c r="AA249" s="611"/>
    </row>
    <row r="250" spans="1:27" s="81" customFormat="1" ht="15">
      <c r="A250" s="600">
        <v>614</v>
      </c>
      <c r="B250" s="36" t="s">
        <v>2558</v>
      </c>
      <c r="C250" s="171" t="s">
        <v>4197</v>
      </c>
      <c r="D250" s="601" t="s">
        <v>37171</v>
      </c>
      <c r="E250" s="602" t="s">
        <v>2</v>
      </c>
      <c r="F250" s="603">
        <v>59</v>
      </c>
      <c r="G250" s="604">
        <v>97.29</v>
      </c>
      <c r="H250" s="605">
        <f t="shared" si="57"/>
        <v>126.25323300000001</v>
      </c>
      <c r="I250" s="606">
        <f t="shared" si="58"/>
        <v>7448.9407470000006</v>
      </c>
      <c r="J250" s="607"/>
      <c r="K250" s="608"/>
      <c r="L250" s="568"/>
      <c r="M250" s="609"/>
      <c r="N250" s="609"/>
      <c r="O250" s="609"/>
      <c r="P250" s="609"/>
      <c r="Q250" s="609"/>
      <c r="R250" s="609"/>
      <c r="S250" s="609"/>
      <c r="T250" s="609"/>
      <c r="U250" s="610"/>
      <c r="V250" s="611"/>
      <c r="W250" s="612"/>
      <c r="X250" s="611"/>
      <c r="Y250" s="613"/>
      <c r="Z250" s="611"/>
      <c r="AA250" s="611"/>
    </row>
    <row r="251" spans="1:27" s="81" customFormat="1" ht="15">
      <c r="A251" s="600"/>
      <c r="B251" s="36"/>
      <c r="C251" s="171"/>
      <c r="D251" s="614"/>
      <c r="E251" s="602"/>
      <c r="F251" s="603"/>
      <c r="G251" s="604"/>
      <c r="H251" s="605"/>
      <c r="I251" s="606"/>
      <c r="J251" s="607">
        <f>SUM(I237:I250)</f>
        <v>417755.76438161719</v>
      </c>
      <c r="K251" s="608"/>
      <c r="L251" s="568"/>
      <c r="M251" s="609"/>
      <c r="N251" s="609"/>
      <c r="O251" s="609"/>
      <c r="P251" s="609"/>
      <c r="Q251" s="609"/>
      <c r="R251" s="609"/>
      <c r="S251" s="609"/>
      <c r="T251" s="609"/>
      <c r="U251" s="610"/>
      <c r="V251" s="611"/>
      <c r="W251" s="612"/>
      <c r="X251" s="611"/>
      <c r="Y251" s="613"/>
      <c r="Z251" s="611"/>
      <c r="AA251" s="611"/>
    </row>
    <row r="252" spans="1:27" s="81" customFormat="1">
      <c r="A252" s="240"/>
      <c r="B252" s="662"/>
      <c r="C252" s="615"/>
      <c r="D252" s="323" t="s">
        <v>8282</v>
      </c>
      <c r="E252" s="662"/>
      <c r="F252" s="663"/>
      <c r="G252" s="664"/>
      <c r="H252" s="663"/>
      <c r="I252" s="665"/>
      <c r="J252" s="666"/>
      <c r="K252" s="667"/>
      <c r="L252" s="569"/>
      <c r="M252" s="569"/>
      <c r="N252" s="570"/>
      <c r="O252" s="569"/>
      <c r="P252" s="570"/>
      <c r="S252" s="668"/>
      <c r="T252" s="669"/>
      <c r="U252" s="610"/>
      <c r="V252" s="610"/>
      <c r="W252" s="610"/>
      <c r="X252" s="611"/>
      <c r="Y252" s="613"/>
      <c r="Z252" s="610"/>
      <c r="AA252" s="611"/>
    </row>
    <row r="253" spans="1:27" s="81" customFormat="1" ht="15">
      <c r="A253" s="600">
        <f>A250+1</f>
        <v>615</v>
      </c>
      <c r="B253" s="36" t="s">
        <v>2558</v>
      </c>
      <c r="C253" s="171" t="s">
        <v>6341</v>
      </c>
      <c r="D253" s="601" t="str">
        <f>LOWER(IF($A253="","",VLOOKUP($C253,'CPOS178-D'!$A$2:$G$11000,3,0)))</f>
        <v>abertura de caixa até 25 cm, inclui escavação, compactação, transporte e preparo do sub-leito</v>
      </c>
      <c r="E253" s="602" t="str">
        <f>LOWER(IF($A253="","",VLOOKUP($C253,'CPOS178-D'!$A$2:$G$11000,4,0)))</f>
        <v>m²</v>
      </c>
      <c r="F253" s="603">
        <v>1049</v>
      </c>
      <c r="G253" s="604">
        <f>ROUND(IF($A253="","",VLOOKUP($C253,'CPOS178-D'!$A$2:$G$11000,7,0))*(1+$I$4),2)</f>
        <v>17.88</v>
      </c>
      <c r="H253" s="605">
        <f t="shared" ref="H253:H258" si="59">G253*1.2977</f>
        <v>23.202876</v>
      </c>
      <c r="I253" s="606">
        <f t="shared" ref="I253:I258" si="60">F253*H253</f>
        <v>24339.816923999999</v>
      </c>
      <c r="J253" s="607"/>
      <c r="K253" s="608"/>
      <c r="L253" s="568"/>
      <c r="M253" s="609"/>
      <c r="N253" s="609"/>
      <c r="O253" s="609"/>
      <c r="P253" s="609"/>
      <c r="Q253" s="609"/>
      <c r="R253" s="609"/>
      <c r="S253" s="609"/>
      <c r="T253" s="609"/>
      <c r="U253" s="610"/>
      <c r="V253" s="611"/>
      <c r="W253" s="612"/>
      <c r="X253" s="611"/>
      <c r="Y253" s="613"/>
      <c r="Z253" s="611"/>
      <c r="AA253" s="611"/>
    </row>
    <row r="254" spans="1:27" s="81" customFormat="1" ht="15">
      <c r="A254" s="600">
        <f t="shared" ref="A254:A256" si="61">A253+1</f>
        <v>616</v>
      </c>
      <c r="B254" s="36" t="s">
        <v>2558</v>
      </c>
      <c r="C254" s="171" t="s">
        <v>6334</v>
      </c>
      <c r="D254" s="601" t="str">
        <f>LOWER(IF($A254="","",VLOOKUP($C254,'CPOS178-D'!$A$2:$G$11000,3,0)))</f>
        <v>compactação do subleito mínimo de 95% do pn</v>
      </c>
      <c r="E254" s="602" t="str">
        <f>LOWER(IF($A254="","",VLOOKUP($C254,'CPOS178-D'!$A$2:$G$11000,4,0)))</f>
        <v>m³</v>
      </c>
      <c r="F254" s="603">
        <f>F253*0.15</f>
        <v>157.35</v>
      </c>
      <c r="G254" s="604">
        <f>ROUND(IF($A254="","",VLOOKUP($C254,'CPOS178-D'!$A$2:$G$11000,7,0))*(1+$I$4),2)</f>
        <v>15.7</v>
      </c>
      <c r="H254" s="605">
        <f t="shared" si="59"/>
        <v>20.373889999999999</v>
      </c>
      <c r="I254" s="606">
        <f t="shared" si="60"/>
        <v>3205.8315914999998</v>
      </c>
      <c r="J254" s="607"/>
      <c r="K254" s="608"/>
      <c r="L254" s="568"/>
      <c r="M254" s="609"/>
      <c r="N254" s="609"/>
      <c r="O254" s="609"/>
      <c r="P254" s="609"/>
      <c r="Q254" s="609"/>
      <c r="R254" s="609"/>
      <c r="S254" s="609"/>
      <c r="T254" s="609"/>
      <c r="U254" s="610"/>
      <c r="V254" s="611"/>
      <c r="W254" s="612"/>
      <c r="X254" s="611"/>
      <c r="Y254" s="613"/>
      <c r="Z254" s="611"/>
      <c r="AA254" s="611"/>
    </row>
    <row r="255" spans="1:27" s="81" customFormat="1" ht="15">
      <c r="A255" s="600">
        <f t="shared" si="61"/>
        <v>617</v>
      </c>
      <c r="B255" s="36" t="s">
        <v>2558</v>
      </c>
      <c r="C255" s="171" t="s">
        <v>6336</v>
      </c>
      <c r="D255" s="601" t="str">
        <f>LOWER(IF($A255="","",VLOOKUP($C255,'CPOS178-D'!$A$2:$G$11000,3,0)))</f>
        <v>base de brita graduada</v>
      </c>
      <c r="E255" s="602" t="str">
        <f>LOWER(IF($A255="","",VLOOKUP($C255,'CPOS178-D'!$A$2:$G$11000,4,0)))</f>
        <v>m³</v>
      </c>
      <c r="F255" s="603">
        <f>F253*0.08</f>
        <v>83.92</v>
      </c>
      <c r="G255" s="604">
        <f>ROUND(IF($A255="","",VLOOKUP($C255,'CPOS178-D'!$A$2:$G$11000,7,0))*(1+$I$4),2)</f>
        <v>173.92</v>
      </c>
      <c r="H255" s="605">
        <f t="shared" si="59"/>
        <v>225.69598400000001</v>
      </c>
      <c r="I255" s="606">
        <f t="shared" si="60"/>
        <v>18940.406977279999</v>
      </c>
      <c r="J255" s="607"/>
      <c r="K255" s="608"/>
      <c r="L255" s="568"/>
      <c r="M255" s="609"/>
      <c r="N255" s="609"/>
      <c r="O255" s="609"/>
      <c r="P255" s="609"/>
      <c r="Q255" s="609"/>
      <c r="R255" s="609"/>
      <c r="S255" s="609"/>
      <c r="T255" s="609"/>
      <c r="U255" s="610"/>
      <c r="V255" s="611"/>
      <c r="W255" s="612"/>
      <c r="X255" s="611"/>
      <c r="Y255" s="613"/>
      <c r="Z255" s="611"/>
      <c r="AA255" s="611"/>
    </row>
    <row r="256" spans="1:27" s="81" customFormat="1" ht="15">
      <c r="A256" s="600">
        <f t="shared" si="61"/>
        <v>618</v>
      </c>
      <c r="B256" s="36" t="s">
        <v>2558</v>
      </c>
      <c r="C256" s="171" t="s">
        <v>6337</v>
      </c>
      <c r="D256" s="601" t="str">
        <f>LOWER(IF($A256="","",VLOOKUP($C256,'CPOS178-D'!$A$2:$G$11000,3,0)))</f>
        <v>base de bica corrida</v>
      </c>
      <c r="E256" s="602" t="str">
        <f>LOWER(IF($A256="","",VLOOKUP($C256,'CPOS178-D'!$A$2:$G$11000,4,0)))</f>
        <v>m³</v>
      </c>
      <c r="F256" s="603">
        <f>F253*0.05</f>
        <v>52.45</v>
      </c>
      <c r="G256" s="604">
        <f>ROUND(IF($A256="","",VLOOKUP($C256,'CPOS178-D'!$A$2:$G$11000,7,0))*(1+$I$4),2)</f>
        <v>147.68</v>
      </c>
      <c r="H256" s="605">
        <f t="shared" si="59"/>
        <v>191.64433600000001</v>
      </c>
      <c r="I256" s="606">
        <f t="shared" si="60"/>
        <v>10051.745423200002</v>
      </c>
      <c r="J256" s="607"/>
      <c r="K256" s="608"/>
      <c r="L256" s="568"/>
      <c r="M256" s="609"/>
      <c r="N256" s="609"/>
      <c r="O256" s="609"/>
      <c r="P256" s="609"/>
      <c r="Q256" s="609"/>
      <c r="R256" s="609"/>
      <c r="S256" s="609"/>
      <c r="T256" s="609"/>
      <c r="U256" s="610"/>
      <c r="V256" s="611"/>
      <c r="W256" s="612"/>
      <c r="X256" s="611"/>
      <c r="Y256" s="613"/>
      <c r="Z256" s="611"/>
      <c r="AA256" s="611"/>
    </row>
    <row r="257" spans="1:44" s="81" customFormat="1" ht="15">
      <c r="A257" s="600">
        <f>A256+1</f>
        <v>619</v>
      </c>
      <c r="B257" s="36" t="s">
        <v>2558</v>
      </c>
      <c r="C257" s="171" t="s">
        <v>3182</v>
      </c>
      <c r="D257" s="601" t="str">
        <f>LOWER(IF($A257="","",VLOOKUP($C257,'CPOS178-D'!$A$2:$G$11000,3,0)))</f>
        <v>concreto usinado não estrutural mínimo 200 kg cimento / m³</v>
      </c>
      <c r="E257" s="602" t="str">
        <f>LOWER(IF($A257="","",VLOOKUP($C257,'CPOS178-D'!$A$2:$G$11000,4,0)))</f>
        <v>m³</v>
      </c>
      <c r="F257" s="603">
        <f>F253*0.1</f>
        <v>104.9</v>
      </c>
      <c r="G257" s="604">
        <f>ROUND(IF($A257="","",VLOOKUP($C257,'CPOS178-D'!$A$2:$G$11000,7,0))*(1+$I$4),2)</f>
        <v>402.03</v>
      </c>
      <c r="H257" s="605">
        <f t="shared" si="59"/>
        <v>521.71433100000002</v>
      </c>
      <c r="I257" s="606">
        <f t="shared" si="60"/>
        <v>54727.833321900005</v>
      </c>
      <c r="J257" s="607"/>
      <c r="K257" s="608"/>
      <c r="L257" s="568"/>
      <c r="M257" s="609"/>
      <c r="N257" s="609"/>
      <c r="O257" s="609"/>
      <c r="P257" s="609"/>
      <c r="Q257" s="609"/>
      <c r="R257" s="609"/>
      <c r="S257" s="609"/>
      <c r="T257" s="609"/>
      <c r="U257" s="610"/>
      <c r="V257" s="611"/>
      <c r="W257" s="612"/>
      <c r="X257" s="611"/>
      <c r="Y257" s="613"/>
      <c r="Z257" s="611"/>
      <c r="AA257" s="611"/>
    </row>
    <row r="258" spans="1:44" s="81" customFormat="1" ht="15">
      <c r="A258" s="600">
        <f>A257+1</f>
        <v>620</v>
      </c>
      <c r="B258" s="36" t="s">
        <v>2558</v>
      </c>
      <c r="C258" s="171" t="s">
        <v>3202</v>
      </c>
      <c r="D258" s="601" t="str">
        <f>LOWER(IF($A258="","",VLOOKUP($C258,'CPOS178-D'!$A$2:$G$11000,3,0)))</f>
        <v>nivelamento de piso em concreto com acabadora de superfície</v>
      </c>
      <c r="E258" s="602" t="str">
        <f>LOWER(IF($A258="","",VLOOKUP($C258,'CPOS178-D'!$A$2:$G$11000,4,0)))</f>
        <v>m²</v>
      </c>
      <c r="F258" s="603">
        <f>F253</f>
        <v>1049</v>
      </c>
      <c r="G258" s="604">
        <f>ROUND(IF($A258="","",VLOOKUP($C258,'CPOS178-D'!$A$2:$G$11000,7,0))*(1+$I$4),2)</f>
        <v>15.01</v>
      </c>
      <c r="H258" s="605">
        <f t="shared" si="59"/>
        <v>19.478477000000002</v>
      </c>
      <c r="I258" s="606">
        <f t="shared" si="60"/>
        <v>20432.922373000001</v>
      </c>
      <c r="J258" s="607"/>
      <c r="K258" s="608"/>
      <c r="L258" s="568"/>
      <c r="M258" s="609"/>
      <c r="N258" s="609"/>
      <c r="O258" s="609"/>
      <c r="P258" s="609"/>
      <c r="Q258" s="609"/>
      <c r="R258" s="609"/>
      <c r="S258" s="609"/>
      <c r="T258" s="609"/>
      <c r="U258" s="610"/>
      <c r="V258" s="611"/>
      <c r="W258" s="612"/>
      <c r="X258" s="611"/>
      <c r="Y258" s="613"/>
      <c r="Z258" s="611"/>
      <c r="AA258" s="611"/>
    </row>
    <row r="259" spans="1:44" ht="12" customHeight="1">
      <c r="A259" s="142"/>
      <c r="B259" s="36"/>
      <c r="C259" s="171"/>
      <c r="D259" s="211"/>
      <c r="E259" s="32"/>
      <c r="F259" s="551"/>
      <c r="G259" s="582"/>
      <c r="H259" s="577"/>
      <c r="I259" s="594"/>
      <c r="J259" s="13">
        <f>SUM(I253:I258)</f>
        <v>131698.55661088001</v>
      </c>
      <c r="K259" s="121"/>
      <c r="L259" s="66"/>
      <c r="M259" s="63"/>
      <c r="N259" s="63"/>
      <c r="O259" s="63"/>
      <c r="P259" s="63"/>
      <c r="Q259" s="63"/>
      <c r="R259" s="63"/>
      <c r="S259" s="63"/>
      <c r="T259" s="63"/>
      <c r="U259" s="16"/>
      <c r="V259" s="17"/>
      <c r="W259" s="18"/>
      <c r="X259" s="17"/>
      <c r="Y259" s="19"/>
      <c r="Z259" s="17"/>
      <c r="AA259" s="17"/>
    </row>
    <row r="260" spans="1:44" ht="12" customHeight="1">
      <c r="A260" s="240"/>
      <c r="B260" s="241"/>
      <c r="C260" s="242"/>
      <c r="D260" s="323" t="s">
        <v>8131</v>
      </c>
      <c r="E260" s="241" t="str">
        <f>LOWER(IF($A260="","",VLOOKUP($D260,'CPOS178-D'!$A$2:$G$11000,4,0)))</f>
        <v/>
      </c>
      <c r="F260" s="550"/>
      <c r="G260" s="573"/>
      <c r="H260" s="550"/>
      <c r="I260" s="593"/>
      <c r="J260" s="10"/>
      <c r="K260" s="116"/>
      <c r="L260" s="24"/>
      <c r="M260" s="24"/>
      <c r="N260" s="25"/>
      <c r="O260" s="24"/>
      <c r="P260" s="25"/>
      <c r="S260" s="4"/>
      <c r="T260" s="3"/>
      <c r="U260" s="16"/>
      <c r="V260" s="16"/>
      <c r="W260" s="16"/>
      <c r="X260" s="17"/>
      <c r="Y260" s="19"/>
      <c r="Z260" s="16"/>
      <c r="AA260" s="17"/>
    </row>
    <row r="261" spans="1:44" ht="12" customHeight="1">
      <c r="A261" s="142">
        <f>A258+1</f>
        <v>621</v>
      </c>
      <c r="B261" s="36" t="s">
        <v>2558</v>
      </c>
      <c r="C261" s="171" t="s">
        <v>6341</v>
      </c>
      <c r="D261" s="143" t="str">
        <f>LOWER(IF($A261="","",VLOOKUP($C261,'CPOS178-D'!$A$2:$G$11000,3,0)))</f>
        <v>abertura de caixa até 25 cm, inclui escavação, compactação, transporte e preparo do sub-leito</v>
      </c>
      <c r="E261" s="32" t="str">
        <f>LOWER(IF($A261="","",VLOOKUP($C261,'CPOS178-D'!$A$2:$G$11000,4,0)))</f>
        <v>m²</v>
      </c>
      <c r="F261" s="551">
        <f>(7.93+10.9+2.55+3+49.88+36.32+30.63+26+14)*3+(1*7.93)</f>
        <v>551.55999999999995</v>
      </c>
      <c r="G261" s="582">
        <f>ROUND(IF($A261="","",VLOOKUP($C261,'CPOS178-D'!$A$2:$G$11000,7,0))*(1+$I$4),2)</f>
        <v>17.88</v>
      </c>
      <c r="H261" s="605">
        <f t="shared" ref="H261:H271" si="62">G261*1.2977</f>
        <v>23.202876</v>
      </c>
      <c r="I261" s="606">
        <f t="shared" ref="I261:I271" si="63">F261*H261</f>
        <v>12797.778286559998</v>
      </c>
      <c r="J261" s="13"/>
      <c r="K261" s="121"/>
      <c r="L261" s="66"/>
      <c r="M261" s="63"/>
      <c r="N261" s="63"/>
      <c r="O261" s="63"/>
      <c r="P261" s="63"/>
      <c r="Q261" s="63"/>
      <c r="R261" s="63"/>
      <c r="S261" s="63"/>
      <c r="T261" s="63"/>
      <c r="U261" s="16"/>
      <c r="V261" s="17"/>
      <c r="W261" s="18"/>
      <c r="X261" s="17"/>
      <c r="Y261" s="19"/>
      <c r="Z261" s="17"/>
      <c r="AA261" s="17"/>
    </row>
    <row r="262" spans="1:44" ht="12" customHeight="1">
      <c r="A262" s="142">
        <f t="shared" ref="A262:A271" si="64">A261+1</f>
        <v>622</v>
      </c>
      <c r="B262" s="36" t="s">
        <v>2558</v>
      </c>
      <c r="C262" s="171" t="s">
        <v>6366</v>
      </c>
      <c r="D262" s="143" t="str">
        <f>LOWER(IF($A262="","",VLOOKUP($C262,'CPOS178-D'!$A$2:$G$11000,3,0)))</f>
        <v>base em concreto com fck de 20 mpa, para guias, sarjetas ou sarjetões</v>
      </c>
      <c r="E262" s="32" t="str">
        <f>LOWER(IF($A262="","",VLOOKUP($C262,'CPOS178-D'!$A$2:$G$11000,4,0)))</f>
        <v>m³</v>
      </c>
      <c r="F262" s="551">
        <f>($F$264+$F$263)*0.4*0.1</f>
        <v>7.4483999999999995</v>
      </c>
      <c r="G262" s="582">
        <f>ROUND(IF($A262="","",VLOOKUP($C262,'CPOS178-D'!$A$2:$G$11000,7,0))*(1+$I$4),2)</f>
        <v>435.98</v>
      </c>
      <c r="H262" s="605">
        <f t="shared" si="62"/>
        <v>565.77124600000002</v>
      </c>
      <c r="I262" s="606">
        <f t="shared" si="63"/>
        <v>4214.0905487064001</v>
      </c>
      <c r="J262" s="13"/>
      <c r="K262" s="121"/>
      <c r="L262" s="66"/>
      <c r="M262" s="63"/>
      <c r="N262" s="63"/>
      <c r="O262" s="63"/>
      <c r="P262" s="63"/>
      <c r="Q262" s="63"/>
      <c r="R262" s="63"/>
      <c r="S262" s="63"/>
      <c r="T262" s="63"/>
      <c r="U262" s="16"/>
      <c r="V262" s="17"/>
      <c r="W262" s="18"/>
      <c r="X262" s="17"/>
      <c r="Y262" s="19"/>
      <c r="Z262" s="17"/>
      <c r="AA262" s="17"/>
    </row>
    <row r="263" spans="1:44" ht="12" customHeight="1">
      <c r="A263" s="142">
        <f t="shared" si="64"/>
        <v>623</v>
      </c>
      <c r="B263" s="36" t="s">
        <v>2558</v>
      </c>
      <c r="C263" s="171" t="s">
        <v>6364</v>
      </c>
      <c r="D263" s="143" t="str">
        <f>LOWER(IF($A263="","",VLOOKUP($C263,'CPOS178-D'!$A$2:$G$11000,3,0)))</f>
        <v>guia pré-moldada curva tipo pmsp 100 - fck 25 mpa</v>
      </c>
      <c r="E263" s="32" t="str">
        <f>LOWER(IF($A263="","",VLOOKUP($C263,'CPOS178-D'!$A$2:$G$11000,4,0)))</f>
        <v>m</v>
      </c>
      <c r="F263" s="551">
        <f>28.75+15.86</f>
        <v>44.61</v>
      </c>
      <c r="G263" s="582">
        <f>ROUND(IF($A263="","",VLOOKUP($C263,'CPOS178-D'!$A$2:$G$11000,7,0))*(1+$I$4),2)</f>
        <v>51.16</v>
      </c>
      <c r="H263" s="605">
        <f t="shared" si="62"/>
        <v>66.390332000000001</v>
      </c>
      <c r="I263" s="606">
        <f t="shared" si="63"/>
        <v>2961.6727105199998</v>
      </c>
      <c r="J263" s="13"/>
      <c r="K263" s="121"/>
      <c r="L263" s="66"/>
      <c r="M263" s="63"/>
      <c r="N263" s="63"/>
      <c r="O263" s="63"/>
      <c r="P263" s="63"/>
      <c r="Q263" s="63"/>
      <c r="R263" s="63"/>
      <c r="S263" s="63"/>
      <c r="T263" s="63"/>
      <c r="U263" s="16"/>
      <c r="V263" s="17"/>
      <c r="W263" s="18"/>
      <c r="X263" s="17"/>
      <c r="Y263" s="19"/>
      <c r="Z263" s="17"/>
      <c r="AA263" s="17"/>
    </row>
    <row r="264" spans="1:44" ht="12" customHeight="1">
      <c r="A264" s="142">
        <f t="shared" si="64"/>
        <v>624</v>
      </c>
      <c r="B264" s="36" t="s">
        <v>2558</v>
      </c>
      <c r="C264" s="171" t="s">
        <v>6365</v>
      </c>
      <c r="D264" s="143" t="str">
        <f>LOWER(IF($A264="","",VLOOKUP($C264,'CPOS178-D'!$A$2:$G$11000,3,0)))</f>
        <v>guia pré-moldada reta tipo pmsp 100 - fck 25 mpa</v>
      </c>
      <c r="E264" s="32" t="str">
        <f>LOWER(IF($A264="","",VLOOKUP($C264,'CPOS178-D'!$A$2:$G$11000,4,0)))</f>
        <v>m</v>
      </c>
      <c r="F264" s="551">
        <f>74.65+30.63+36.32</f>
        <v>141.6</v>
      </c>
      <c r="G264" s="582">
        <f>ROUND(IF($A264="","",VLOOKUP($C264,'CPOS178-D'!$A$2:$G$11000,7,0))*(1+$I$4),2)</f>
        <v>48.59</v>
      </c>
      <c r="H264" s="605">
        <f t="shared" si="62"/>
        <v>63.055243000000011</v>
      </c>
      <c r="I264" s="606">
        <f t="shared" si="63"/>
        <v>8928.6224088000017</v>
      </c>
      <c r="J264" s="13"/>
      <c r="K264" s="121"/>
      <c r="L264" s="66"/>
      <c r="M264" s="63"/>
      <c r="N264" s="63"/>
      <c r="O264" s="63"/>
      <c r="P264" s="63"/>
      <c r="Q264" s="63"/>
      <c r="R264" s="63"/>
      <c r="S264" s="63"/>
      <c r="T264" s="63"/>
      <c r="U264" s="16"/>
      <c r="V264" s="17"/>
      <c r="W264" s="18"/>
      <c r="X264" s="17"/>
      <c r="Y264" s="19"/>
      <c r="Z264" s="17"/>
      <c r="AA264" s="17"/>
    </row>
    <row r="265" spans="1:44" ht="12" customHeight="1">
      <c r="A265" s="142">
        <f t="shared" si="64"/>
        <v>625</v>
      </c>
      <c r="B265" s="36" t="s">
        <v>2558</v>
      </c>
      <c r="C265" s="171" t="s">
        <v>6334</v>
      </c>
      <c r="D265" s="143" t="str">
        <f>LOWER(IF($A265="","",VLOOKUP($C265,'CPOS178-D'!$A$2:$G$11000,3,0)))</f>
        <v>compactação do subleito mínimo de 95% do pn</v>
      </c>
      <c r="E265" s="32" t="str">
        <f>LOWER(IF($A265="","",VLOOKUP($C265,'CPOS178-D'!$A$2:$G$11000,4,0)))</f>
        <v>m³</v>
      </c>
      <c r="F265" s="551">
        <f>F261*0.05</f>
        <v>27.577999999999999</v>
      </c>
      <c r="G265" s="582">
        <f>ROUND(IF($A265="","",VLOOKUP($C265,'CPOS178-D'!$A$2:$G$11000,7,0))*(1+$I$4),2)</f>
        <v>15.7</v>
      </c>
      <c r="H265" s="605">
        <f t="shared" si="62"/>
        <v>20.373889999999999</v>
      </c>
      <c r="I265" s="606">
        <f t="shared" si="63"/>
        <v>561.87113841999997</v>
      </c>
      <c r="J265" s="13"/>
      <c r="K265" s="121"/>
      <c r="L265" s="66"/>
      <c r="M265" s="63"/>
      <c r="N265" s="63"/>
      <c r="O265" s="63"/>
      <c r="P265" s="63"/>
      <c r="Q265" s="63"/>
      <c r="R265" s="63"/>
      <c r="S265" s="63"/>
      <c r="T265" s="63"/>
      <c r="U265" s="16"/>
      <c r="V265" s="17"/>
      <c r="W265" s="18"/>
      <c r="X265" s="17"/>
      <c r="Y265" s="19"/>
      <c r="Z265" s="17"/>
      <c r="AA265" s="17"/>
    </row>
    <row r="266" spans="1:44" ht="12" customHeight="1">
      <c r="A266" s="142">
        <f t="shared" si="64"/>
        <v>626</v>
      </c>
      <c r="B266" s="36" t="s">
        <v>2558</v>
      </c>
      <c r="C266" s="171" t="s">
        <v>6336</v>
      </c>
      <c r="D266" s="143" t="str">
        <f>LOWER(IF($A266="","",VLOOKUP($C266,'CPOS178-D'!$A$2:$G$11000,3,0)))</f>
        <v>base de brita graduada</v>
      </c>
      <c r="E266" s="32" t="str">
        <f>LOWER(IF($A266="","",VLOOKUP($C266,'CPOS178-D'!$A$2:$G$11000,4,0)))</f>
        <v>m³</v>
      </c>
      <c r="F266" s="551">
        <f>F261*0.08</f>
        <v>44.124799999999993</v>
      </c>
      <c r="G266" s="582">
        <f>ROUND(IF($A266="","",VLOOKUP($C266,'CPOS178-D'!$A$2:$G$11000,7,0))*(1+$I$4),2)</f>
        <v>173.92</v>
      </c>
      <c r="H266" s="605">
        <f t="shared" si="62"/>
        <v>225.69598400000001</v>
      </c>
      <c r="I266" s="606">
        <f t="shared" si="63"/>
        <v>9958.7901548031987</v>
      </c>
      <c r="J266" s="13"/>
      <c r="K266" s="121"/>
      <c r="L266" s="66"/>
      <c r="M266" s="63"/>
      <c r="N266" s="63"/>
      <c r="O266" s="63"/>
      <c r="P266" s="63"/>
      <c r="Q266" s="63"/>
      <c r="R266" s="63"/>
      <c r="S266" s="63"/>
      <c r="T266" s="63"/>
      <c r="U266" s="16"/>
      <c r="V266" s="17"/>
      <c r="W266" s="18"/>
      <c r="X266" s="17"/>
      <c r="Y266" s="19"/>
      <c r="Z266" s="17"/>
      <c r="AA266" s="17"/>
    </row>
    <row r="267" spans="1:44" ht="12" customHeight="1">
      <c r="A267" s="142">
        <f t="shared" si="64"/>
        <v>627</v>
      </c>
      <c r="B267" s="36" t="s">
        <v>2558</v>
      </c>
      <c r="C267" s="171" t="s">
        <v>6337</v>
      </c>
      <c r="D267" s="143" t="str">
        <f>LOWER(IF($A267="","",VLOOKUP($C267,'CPOS178-D'!$A$2:$G$11000,3,0)))</f>
        <v>base de bica corrida</v>
      </c>
      <c r="E267" s="32" t="str">
        <f>LOWER(IF($A267="","",VLOOKUP($C267,'CPOS178-D'!$A$2:$G$11000,4,0)))</f>
        <v>m³</v>
      </c>
      <c r="F267" s="551">
        <f>F261*0.05</f>
        <v>27.577999999999999</v>
      </c>
      <c r="G267" s="582">
        <f>ROUND(IF($A267="","",VLOOKUP($C267,'CPOS178-D'!$A$2:$G$11000,7,0))*(1+$I$4),2)</f>
        <v>147.68</v>
      </c>
      <c r="H267" s="605">
        <f t="shared" si="62"/>
        <v>191.64433600000001</v>
      </c>
      <c r="I267" s="606">
        <f t="shared" si="63"/>
        <v>5285.1674982080003</v>
      </c>
      <c r="J267" s="13"/>
      <c r="K267" s="121"/>
      <c r="L267" s="66"/>
      <c r="M267" s="63"/>
      <c r="N267" s="63"/>
      <c r="O267" s="63"/>
      <c r="P267" s="63"/>
      <c r="Q267" s="63"/>
      <c r="R267" s="63"/>
      <c r="S267" s="63"/>
      <c r="T267" s="63"/>
      <c r="U267" s="16"/>
      <c r="V267" s="17"/>
      <c r="W267" s="18"/>
      <c r="X267" s="17"/>
      <c r="Y267" s="19"/>
      <c r="Z267" s="17"/>
      <c r="AA267" s="17"/>
    </row>
    <row r="268" spans="1:44" ht="12" customHeight="1">
      <c r="A268" s="142">
        <f t="shared" si="64"/>
        <v>628</v>
      </c>
      <c r="B268" s="36" t="s">
        <v>2558</v>
      </c>
      <c r="C268" s="171" t="s">
        <v>3173</v>
      </c>
      <c r="D268" s="143" t="str">
        <f>LOWER(IF($A268="","",VLOOKUP($C268,'CPOS178-D'!$A$2:$G$11000,3,0)))</f>
        <v>concreto usinado, fck = 20 mpa - para bombeamento</v>
      </c>
      <c r="E268" s="32" t="str">
        <f>LOWER(IF($A268="","",VLOOKUP($C268,'CPOS178-D'!$A$2:$G$11000,4,0)))</f>
        <v>m³</v>
      </c>
      <c r="F268" s="551">
        <f>F261*0.1</f>
        <v>55.155999999999999</v>
      </c>
      <c r="G268" s="582">
        <f>ROUND(IF($A268="","",VLOOKUP($C268,'CPOS178-D'!$A$2:$G$11000,7,0))*(1+$I$4),2)</f>
        <v>409.63</v>
      </c>
      <c r="H268" s="605">
        <f t="shared" si="62"/>
        <v>531.57685100000003</v>
      </c>
      <c r="I268" s="606">
        <f t="shared" si="63"/>
        <v>29319.652793756002</v>
      </c>
      <c r="J268" s="13"/>
      <c r="K268" s="121"/>
      <c r="L268" s="66"/>
      <c r="M268" s="63"/>
      <c r="N268" s="63"/>
      <c r="O268" s="63"/>
      <c r="P268" s="63"/>
      <c r="Q268" s="63"/>
      <c r="R268" s="63"/>
      <c r="S268" s="63"/>
      <c r="T268" s="63"/>
      <c r="U268" s="16"/>
      <c r="V268" s="17"/>
      <c r="W268" s="18"/>
      <c r="X268" s="17"/>
      <c r="Y268" s="19"/>
      <c r="Z268" s="17"/>
      <c r="AA268" s="17"/>
    </row>
    <row r="269" spans="1:44" ht="12" customHeight="1">
      <c r="A269" s="142">
        <f t="shared" si="64"/>
        <v>629</v>
      </c>
      <c r="B269" s="36" t="s">
        <v>2558</v>
      </c>
      <c r="C269" s="171" t="s">
        <v>3198</v>
      </c>
      <c r="D269" s="143" t="str">
        <f>LOWER(IF($A269="","",VLOOKUP($C269,'CPOS178-D'!$A$2:$G$11000,3,0)))</f>
        <v>lançamento, espalhamento e adensamento de concreto ou massa em lastro e/ou enchimento</v>
      </c>
      <c r="E269" s="32" t="str">
        <f>LOWER(IF($A269="","",VLOOKUP($C269,'CPOS178-D'!$A$2:$G$11000,4,0)))</f>
        <v>m³</v>
      </c>
      <c r="F269" s="551">
        <f>F268</f>
        <v>55.155999999999999</v>
      </c>
      <c r="G269" s="582">
        <f>ROUND(IF($A269="","",VLOOKUP($C269,'CPOS178-D'!$A$2:$G$11000,7,0))*(1+$I$4),2)</f>
        <v>74.680000000000007</v>
      </c>
      <c r="H269" s="605">
        <f t="shared" si="62"/>
        <v>96.912236000000021</v>
      </c>
      <c r="I269" s="606">
        <f t="shared" si="63"/>
        <v>5345.2912888160008</v>
      </c>
      <c r="J269" s="13"/>
      <c r="K269" s="121"/>
      <c r="L269" s="66"/>
      <c r="M269" s="63"/>
      <c r="N269" s="63"/>
      <c r="O269" s="63"/>
      <c r="P269" s="63"/>
      <c r="Q269" s="63"/>
      <c r="R269" s="63"/>
      <c r="S269" s="63"/>
      <c r="T269" s="63"/>
      <c r="U269" s="16"/>
      <c r="V269" s="17"/>
      <c r="W269" s="18"/>
      <c r="X269" s="17"/>
      <c r="Y269" s="19"/>
      <c r="Z269" s="17"/>
      <c r="AA269" s="17"/>
    </row>
    <row r="270" spans="1:44" ht="12" customHeight="1">
      <c r="A270" s="142">
        <f t="shared" si="64"/>
        <v>630</v>
      </c>
      <c r="B270" s="36" t="s">
        <v>2558</v>
      </c>
      <c r="C270" s="171" t="s">
        <v>3202</v>
      </c>
      <c r="D270" s="143" t="str">
        <f>LOWER(IF($A270="","",VLOOKUP($C270,'CPOS178-D'!$A$2:$G$11000,3,0)))</f>
        <v>nivelamento de piso em concreto com acabadora de superfície</v>
      </c>
      <c r="E270" s="32" t="str">
        <f>LOWER(IF($A270="","",VLOOKUP($C270,'CPOS178-D'!$A$2:$G$11000,4,0)))</f>
        <v>m²</v>
      </c>
      <c r="F270" s="551">
        <f>F261</f>
        <v>551.55999999999995</v>
      </c>
      <c r="G270" s="582">
        <f>ROUND(IF($A270="","",VLOOKUP($C270,'CPOS178-D'!$A$2:$G$11000,7,0))*(1+$I$4),2)</f>
        <v>15.01</v>
      </c>
      <c r="H270" s="605">
        <f t="shared" si="62"/>
        <v>19.478477000000002</v>
      </c>
      <c r="I270" s="606">
        <f t="shared" si="63"/>
        <v>10743.54877412</v>
      </c>
      <c r="J270" s="13"/>
      <c r="K270" s="121"/>
      <c r="L270" s="66"/>
      <c r="M270" s="63"/>
      <c r="N270" s="63"/>
      <c r="O270" s="63"/>
      <c r="P270" s="63"/>
      <c r="Q270" s="63"/>
      <c r="R270" s="63"/>
      <c r="S270" s="63"/>
      <c r="T270" s="63"/>
      <c r="U270" s="16"/>
      <c r="V270" s="17"/>
      <c r="W270" s="18"/>
      <c r="X270" s="17"/>
      <c r="Y270" s="19"/>
      <c r="Z270" s="17"/>
      <c r="AA270" s="17"/>
    </row>
    <row r="271" spans="1:44" ht="12" customHeight="1">
      <c r="A271" s="142">
        <f t="shared" si="64"/>
        <v>631</v>
      </c>
      <c r="B271" s="36" t="s">
        <v>2558</v>
      </c>
      <c r="C271" s="171" t="s">
        <v>4197</v>
      </c>
      <c r="D271" s="143" t="str">
        <f>LOWER(IF($A271="","",VLOOKUP($C271,'CPOS178-D'!$A$2:$G$11000,3,0)))</f>
        <v>piso tátil de concreto, alerta / direcional, intertravado, espessura de 6 cm, com rejunte em areia</v>
      </c>
      <c r="E271" s="32" t="str">
        <f>LOWER(IF($A271="","",VLOOKUP($C271,'CPOS178-D'!$A$2:$G$11000,4,0)))</f>
        <v>m²</v>
      </c>
      <c r="F271" s="551">
        <f>(F264+F263)*0.2</f>
        <v>37.241999999999997</v>
      </c>
      <c r="G271" s="582">
        <f>ROUND(IF($A271="","",VLOOKUP($C271,'CPOS178-D'!$A$2:$G$11000,7,0))*(1+$I$4),2)</f>
        <v>97.29</v>
      </c>
      <c r="H271" s="605">
        <f t="shared" si="62"/>
        <v>126.25323300000001</v>
      </c>
      <c r="I271" s="606">
        <f t="shared" si="63"/>
        <v>4701.9229033860001</v>
      </c>
      <c r="J271" s="13"/>
      <c r="K271" s="121"/>
      <c r="L271" s="66"/>
      <c r="M271" s="63"/>
      <c r="N271" s="63"/>
      <c r="O271" s="63"/>
      <c r="P271" s="63"/>
      <c r="Q271" s="63"/>
      <c r="R271" s="63"/>
      <c r="S271" s="63"/>
      <c r="T271" s="63"/>
      <c r="U271" s="16"/>
      <c r="V271" s="17"/>
      <c r="W271" s="18"/>
      <c r="X271" s="17"/>
      <c r="Y271" s="19"/>
      <c r="Z271" s="17"/>
      <c r="AA271" s="17"/>
    </row>
    <row r="272" spans="1:44" ht="12" customHeight="1">
      <c r="A272" s="170"/>
      <c r="B272" s="171"/>
      <c r="C272" s="163"/>
      <c r="D272" s="174"/>
      <c r="E272" s="172"/>
      <c r="F272" s="551"/>
      <c r="G272" s="554"/>
      <c r="H272" s="551"/>
      <c r="I272" s="575"/>
      <c r="J272" s="165">
        <f>SUM(I261:I271)</f>
        <v>94818.408506095613</v>
      </c>
      <c r="K272" s="165"/>
      <c r="L272" s="165"/>
      <c r="M272" s="165"/>
      <c r="N272" s="166"/>
      <c r="O272" s="167"/>
      <c r="P272" s="168"/>
      <c r="Q272" s="167"/>
      <c r="R272" s="167"/>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c r="AQ272" s="169"/>
      <c r="AR272" s="169"/>
    </row>
    <row r="273" spans="1:44" ht="12" customHeight="1">
      <c r="A273" s="243"/>
      <c r="B273" s="244"/>
      <c r="C273" s="244"/>
      <c r="D273" s="324" t="s">
        <v>2568</v>
      </c>
      <c r="E273" s="245">
        <f>A234</f>
        <v>600</v>
      </c>
      <c r="F273" s="552"/>
      <c r="G273" s="583" t="s">
        <v>57</v>
      </c>
      <c r="H273" s="578" t="s">
        <v>57</v>
      </c>
      <c r="I273" s="595">
        <f>SUM(I236:I272)</f>
        <v>644272.72949859267</v>
      </c>
      <c r="J273" s="10">
        <f>SUM(J239:J272)</f>
        <v>644272.7294985929</v>
      </c>
      <c r="K273" s="119"/>
      <c r="L273" s="63"/>
      <c r="M273" s="63"/>
      <c r="N273" s="63"/>
      <c r="O273" s="63"/>
      <c r="P273" s="63"/>
      <c r="Q273" s="63"/>
      <c r="R273" s="63"/>
      <c r="S273" s="63"/>
      <c r="T273" s="63"/>
      <c r="U273" s="63"/>
      <c r="V273" s="63"/>
      <c r="W273" s="16"/>
      <c r="X273" s="17"/>
      <c r="Y273" s="19"/>
      <c r="Z273" s="16"/>
      <c r="AA273" s="17"/>
    </row>
    <row r="274" spans="1:44" ht="12" customHeight="1">
      <c r="A274" s="170"/>
      <c r="B274" s="171"/>
      <c r="C274" s="163"/>
      <c r="D274" s="174"/>
      <c r="E274" s="172"/>
      <c r="F274" s="551"/>
      <c r="G274" s="554"/>
      <c r="H274" s="551"/>
      <c r="I274" s="575"/>
      <c r="J274" s="165"/>
      <c r="K274" s="165"/>
      <c r="L274" s="165"/>
      <c r="M274" s="165"/>
      <c r="N274" s="166"/>
      <c r="O274" s="167"/>
      <c r="P274" s="168"/>
      <c r="Q274" s="167"/>
      <c r="R274" s="167"/>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row>
    <row r="275" spans="1:44" s="1" customFormat="1" ht="12" hidden="1" customHeight="1">
      <c r="A275" s="162">
        <v>700</v>
      </c>
      <c r="B275" s="200"/>
      <c r="C275" s="201"/>
      <c r="D275" s="173" t="s">
        <v>8132</v>
      </c>
      <c r="E275" s="164"/>
      <c r="F275" s="555"/>
      <c r="G275" s="556"/>
      <c r="H275" s="555"/>
      <c r="I275" s="576"/>
      <c r="J275" s="208"/>
      <c r="K275" s="208"/>
      <c r="L275" s="208"/>
      <c r="M275" s="208"/>
      <c r="N275" s="209"/>
      <c r="O275" s="199"/>
      <c r="P275" s="168"/>
      <c r="Q275" s="199"/>
      <c r="R275" s="199"/>
      <c r="S275" s="210"/>
      <c r="T275" s="210"/>
      <c r="U275" s="210"/>
      <c r="V275" s="210"/>
      <c r="W275" s="210"/>
      <c r="X275" s="210"/>
      <c r="Y275" s="210"/>
      <c r="Z275" s="210"/>
      <c r="AA275" s="210"/>
      <c r="AB275" s="210"/>
      <c r="AC275" s="210"/>
      <c r="AD275" s="210"/>
      <c r="AE275" s="210"/>
      <c r="AF275" s="210"/>
      <c r="AG275" s="210"/>
      <c r="AH275" s="210"/>
      <c r="AI275" s="210"/>
      <c r="AJ275" s="210"/>
      <c r="AK275" s="210"/>
      <c r="AL275" s="210"/>
      <c r="AM275" s="210"/>
      <c r="AN275" s="210"/>
      <c r="AO275" s="210"/>
      <c r="AP275" s="210"/>
      <c r="AQ275" s="210"/>
      <c r="AR275" s="210"/>
    </row>
    <row r="276" spans="1:44" ht="12" hidden="1" customHeight="1">
      <c r="A276" s="170"/>
      <c r="B276" s="171"/>
      <c r="C276" s="163"/>
      <c r="D276" s="174"/>
      <c r="E276" s="172"/>
      <c r="F276" s="551"/>
      <c r="G276" s="554"/>
      <c r="H276" s="551"/>
      <c r="I276" s="575"/>
      <c r="J276" s="165"/>
      <c r="K276" s="165"/>
      <c r="L276" s="165"/>
      <c r="M276" s="165"/>
      <c r="N276" s="166"/>
      <c r="O276" s="167"/>
      <c r="P276" s="168"/>
      <c r="Q276" s="167"/>
      <c r="R276" s="167"/>
      <c r="S276" s="169"/>
      <c r="T276" s="169"/>
      <c r="U276" s="169"/>
      <c r="V276" s="169"/>
      <c r="W276" s="169"/>
      <c r="X276" s="169"/>
      <c r="Y276" s="169"/>
      <c r="Z276" s="169"/>
      <c r="AA276" s="169"/>
      <c r="AB276" s="169"/>
      <c r="AC276" s="169"/>
      <c r="AD276" s="169"/>
      <c r="AE276" s="169"/>
      <c r="AF276" s="169"/>
      <c r="AG276" s="169"/>
      <c r="AH276" s="169"/>
      <c r="AI276" s="169"/>
      <c r="AJ276" s="169"/>
      <c r="AK276" s="169"/>
      <c r="AL276" s="169"/>
      <c r="AM276" s="169"/>
      <c r="AN276" s="169"/>
      <c r="AO276" s="169"/>
      <c r="AP276" s="169"/>
      <c r="AQ276" s="169"/>
      <c r="AR276" s="169"/>
    </row>
    <row r="277" spans="1:44" ht="12" hidden="1" customHeight="1">
      <c r="A277" s="142">
        <f>A275+1</f>
        <v>701</v>
      </c>
      <c r="B277" s="36"/>
      <c r="C277" s="171" t="s">
        <v>8119</v>
      </c>
      <c r="D277" s="143" t="s">
        <v>37089</v>
      </c>
      <c r="E277" s="32" t="s">
        <v>8121</v>
      </c>
      <c r="F277" s="551">
        <v>0</v>
      </c>
      <c r="G277" s="582">
        <f>159.21*(1+$I$4)</f>
        <v>206.60681700000004</v>
      </c>
      <c r="H277" s="605">
        <f t="shared" ref="H277:H282" si="65">G277*1.2977</f>
        <v>268.11366642090007</v>
      </c>
      <c r="I277" s="594">
        <f>ROUND(F277*H277,2)</f>
        <v>0</v>
      </c>
      <c r="J277" s="13"/>
      <c r="K277" s="121"/>
      <c r="L277" s="66"/>
      <c r="M277" s="63"/>
      <c r="N277" s="63"/>
      <c r="O277" s="63"/>
      <c r="P277" s="63"/>
      <c r="Q277" s="63"/>
      <c r="R277" s="63"/>
      <c r="S277" s="63"/>
      <c r="T277" s="63"/>
      <c r="U277" s="16"/>
      <c r="V277" s="17"/>
      <c r="W277" s="18"/>
      <c r="X277" s="17"/>
      <c r="Y277" s="19"/>
      <c r="Z277" s="17"/>
      <c r="AA277" s="17"/>
    </row>
    <row r="278" spans="1:44" ht="12" hidden="1" customHeight="1">
      <c r="A278" s="142">
        <f>A277+1</f>
        <v>702</v>
      </c>
      <c r="B278" s="36"/>
      <c r="C278" s="171" t="s">
        <v>8115</v>
      </c>
      <c r="D278" s="143" t="s">
        <v>8122</v>
      </c>
      <c r="E278" s="32" t="s">
        <v>8123</v>
      </c>
      <c r="F278" s="551">
        <v>0</v>
      </c>
      <c r="G278" s="582">
        <f>130.11*(1+$I$4)</f>
        <v>168.84374700000004</v>
      </c>
      <c r="H278" s="605">
        <f t="shared" si="65"/>
        <v>219.10853048190006</v>
      </c>
      <c r="I278" s="594">
        <f t="shared" ref="I278:I282" si="66">ROUND(F278*H278,2)</f>
        <v>0</v>
      </c>
      <c r="J278" s="13"/>
      <c r="K278" s="121"/>
      <c r="L278" s="66"/>
      <c r="M278" s="63"/>
      <c r="N278" s="63"/>
      <c r="O278" s="63"/>
      <c r="P278" s="63"/>
      <c r="Q278" s="63"/>
      <c r="R278" s="63"/>
      <c r="S278" s="63"/>
      <c r="T278" s="63"/>
      <c r="U278" s="16"/>
      <c r="V278" s="17"/>
      <c r="W278" s="18"/>
      <c r="X278" s="17"/>
      <c r="Y278" s="19"/>
      <c r="Z278" s="17"/>
      <c r="AA278" s="17"/>
    </row>
    <row r="279" spans="1:44" ht="12" hidden="1" customHeight="1">
      <c r="A279" s="142">
        <f t="shared" ref="A279:A282" si="67">A278+1</f>
        <v>703</v>
      </c>
      <c r="B279" s="36"/>
      <c r="C279" s="171" t="s">
        <v>8115</v>
      </c>
      <c r="D279" s="143" t="s">
        <v>37087</v>
      </c>
      <c r="E279" s="32" t="s">
        <v>8121</v>
      </c>
      <c r="F279" s="551">
        <f>F277</f>
        <v>0</v>
      </c>
      <c r="G279" s="582">
        <f>160*(1+$I$4)</f>
        <v>207.63200000000001</v>
      </c>
      <c r="H279" s="605">
        <f t="shared" si="65"/>
        <v>269.44404640000005</v>
      </c>
      <c r="I279" s="594">
        <f t="shared" si="66"/>
        <v>0</v>
      </c>
      <c r="J279" s="13" t="e">
        <f>82105/F277</f>
        <v>#DIV/0!</v>
      </c>
      <c r="K279" s="121"/>
      <c r="L279" s="66"/>
      <c r="M279" s="63"/>
      <c r="N279" s="63"/>
      <c r="O279" s="63"/>
      <c r="P279" s="63"/>
      <c r="Q279" s="63"/>
      <c r="R279" s="63"/>
      <c r="S279" s="63"/>
      <c r="T279" s="63"/>
      <c r="U279" s="16"/>
      <c r="V279" s="17"/>
      <c r="W279" s="18"/>
      <c r="X279" s="17"/>
      <c r="Y279" s="19"/>
      <c r="Z279" s="17"/>
      <c r="AA279" s="17"/>
    </row>
    <row r="280" spans="1:44" ht="12" hidden="1" customHeight="1">
      <c r="A280" s="142">
        <f t="shared" si="67"/>
        <v>704</v>
      </c>
      <c r="B280" s="36"/>
      <c r="C280" s="171" t="s">
        <v>8115</v>
      </c>
      <c r="D280" s="143" t="s">
        <v>8124</v>
      </c>
      <c r="E280" s="32" t="s">
        <v>8127</v>
      </c>
      <c r="F280" s="551">
        <v>0</v>
      </c>
      <c r="G280" s="582">
        <f>592.92*(1+$I$4)</f>
        <v>769.43228399999998</v>
      </c>
      <c r="H280" s="605">
        <f t="shared" si="65"/>
        <v>998.49227494680008</v>
      </c>
      <c r="I280" s="594">
        <f t="shared" si="66"/>
        <v>0</v>
      </c>
      <c r="J280" s="13"/>
      <c r="K280" s="121"/>
      <c r="L280" s="66"/>
      <c r="M280" s="63"/>
      <c r="N280" s="63"/>
      <c r="O280" s="63"/>
      <c r="P280" s="63"/>
      <c r="Q280" s="63"/>
      <c r="R280" s="63"/>
      <c r="S280" s="63"/>
      <c r="T280" s="63"/>
      <c r="U280" s="16"/>
      <c r="V280" s="17"/>
      <c r="W280" s="18"/>
      <c r="X280" s="17"/>
      <c r="Y280" s="19"/>
      <c r="Z280" s="17"/>
      <c r="AA280" s="17"/>
    </row>
    <row r="281" spans="1:44" ht="12" hidden="1" customHeight="1">
      <c r="A281" s="142">
        <f t="shared" si="67"/>
        <v>705</v>
      </c>
      <c r="B281" s="36"/>
      <c r="C281" s="171" t="s">
        <v>8115</v>
      </c>
      <c r="D281" s="143" t="s">
        <v>8125</v>
      </c>
      <c r="E281" s="32" t="s">
        <v>8127</v>
      </c>
      <c r="F281" s="551">
        <v>0</v>
      </c>
      <c r="G281" s="582">
        <f>625*(1+$I$4)</f>
        <v>811.0625</v>
      </c>
      <c r="H281" s="605">
        <f t="shared" si="65"/>
        <v>1052.51580625</v>
      </c>
      <c r="I281" s="594">
        <f t="shared" si="66"/>
        <v>0</v>
      </c>
      <c r="J281" s="13"/>
      <c r="K281" s="121"/>
      <c r="L281" s="66"/>
      <c r="M281" s="63"/>
      <c r="N281" s="63"/>
      <c r="O281" s="63"/>
      <c r="P281" s="63"/>
      <c r="Q281" s="63"/>
      <c r="R281" s="63"/>
      <c r="S281" s="63"/>
      <c r="T281" s="63"/>
      <c r="U281" s="16"/>
      <c r="V281" s="17"/>
      <c r="W281" s="18"/>
      <c r="X281" s="17"/>
      <c r="Y281" s="19"/>
      <c r="Z281" s="17"/>
      <c r="AA281" s="17"/>
    </row>
    <row r="282" spans="1:44" ht="12" hidden="1" customHeight="1">
      <c r="A282" s="142">
        <f t="shared" si="67"/>
        <v>706</v>
      </c>
      <c r="B282" s="36"/>
      <c r="C282" s="171" t="s">
        <v>8115</v>
      </c>
      <c r="D282" s="143" t="s">
        <v>37090</v>
      </c>
      <c r="E282" s="32" t="s">
        <v>8127</v>
      </c>
      <c r="F282" s="551">
        <v>0</v>
      </c>
      <c r="G282" s="582">
        <f>862.92*(1+$I$4)</f>
        <v>1119.8112840000001</v>
      </c>
      <c r="H282" s="605">
        <f t="shared" si="65"/>
        <v>1453.1791032468002</v>
      </c>
      <c r="I282" s="594">
        <f t="shared" si="66"/>
        <v>0</v>
      </c>
      <c r="J282" s="13"/>
      <c r="K282" s="121"/>
      <c r="L282" s="66"/>
      <c r="M282" s="63"/>
      <c r="N282" s="63"/>
      <c r="O282" s="63"/>
      <c r="P282" s="63"/>
      <c r="Q282" s="63"/>
      <c r="R282" s="63"/>
      <c r="S282" s="63"/>
      <c r="T282" s="63"/>
      <c r="U282" s="16"/>
      <c r="V282" s="17"/>
      <c r="W282" s="18"/>
      <c r="X282" s="17"/>
      <c r="Y282" s="19"/>
      <c r="Z282" s="17"/>
      <c r="AA282" s="17"/>
    </row>
    <row r="283" spans="1:44" ht="12" hidden="1" customHeight="1">
      <c r="A283" s="170"/>
      <c r="B283" s="171"/>
      <c r="C283" s="163"/>
      <c r="D283" s="174"/>
      <c r="E283" s="172"/>
      <c r="F283" s="551"/>
      <c r="G283" s="554"/>
      <c r="H283" s="551"/>
      <c r="I283" s="575"/>
      <c r="J283" s="165"/>
      <c r="K283" s="165"/>
      <c r="L283" s="165"/>
      <c r="M283" s="165"/>
      <c r="N283" s="166"/>
      <c r="O283" s="167"/>
      <c r="P283" s="168"/>
      <c r="Q283" s="167"/>
      <c r="R283" s="167"/>
      <c r="S283" s="169"/>
      <c r="T283" s="169"/>
      <c r="U283" s="169"/>
      <c r="V283" s="169"/>
      <c r="W283" s="169"/>
      <c r="X283" s="169"/>
      <c r="Y283" s="169"/>
      <c r="Z283" s="169"/>
      <c r="AA283" s="169"/>
      <c r="AB283" s="169"/>
      <c r="AC283" s="169"/>
      <c r="AD283" s="169"/>
      <c r="AE283" s="169"/>
      <c r="AF283" s="169"/>
      <c r="AG283" s="169"/>
      <c r="AH283" s="169"/>
      <c r="AI283" s="169"/>
      <c r="AJ283" s="169"/>
      <c r="AK283" s="169"/>
      <c r="AL283" s="169"/>
      <c r="AM283" s="169"/>
      <c r="AN283" s="169"/>
      <c r="AO283" s="169"/>
      <c r="AP283" s="169"/>
      <c r="AQ283" s="169"/>
      <c r="AR283" s="169"/>
    </row>
    <row r="284" spans="1:44" ht="12" customHeight="1">
      <c r="A284" s="170"/>
      <c r="B284" s="171"/>
      <c r="C284" s="163"/>
      <c r="D284" s="174"/>
      <c r="E284" s="172"/>
      <c r="F284" s="551"/>
      <c r="G284" s="554"/>
      <c r="H284" s="551"/>
      <c r="I284" s="575"/>
      <c r="J284" s="165"/>
      <c r="K284" s="165"/>
      <c r="L284" s="165"/>
      <c r="M284" s="165"/>
      <c r="N284" s="166"/>
      <c r="O284" s="167"/>
      <c r="P284" s="168"/>
      <c r="Q284" s="167"/>
      <c r="R284" s="167"/>
      <c r="S284" s="169"/>
      <c r="T284" s="169"/>
      <c r="U284" s="169"/>
      <c r="V284" s="169"/>
      <c r="W284" s="169"/>
      <c r="X284" s="169"/>
      <c r="Y284" s="169"/>
      <c r="Z284" s="169"/>
      <c r="AA284" s="169"/>
      <c r="AB284" s="169"/>
      <c r="AC284" s="169"/>
      <c r="AD284" s="169"/>
      <c r="AE284" s="169"/>
      <c r="AF284" s="169"/>
      <c r="AG284" s="169"/>
      <c r="AH284" s="169"/>
      <c r="AI284" s="169"/>
      <c r="AJ284" s="169"/>
      <c r="AK284" s="169"/>
      <c r="AL284" s="169"/>
      <c r="AM284" s="169"/>
      <c r="AN284" s="169"/>
      <c r="AO284" s="169"/>
      <c r="AP284" s="169"/>
      <c r="AQ284" s="169"/>
      <c r="AR284" s="169"/>
    </row>
    <row r="285" spans="1:44" s="1" customFormat="1" ht="12" customHeight="1">
      <c r="A285" s="162">
        <v>700</v>
      </c>
      <c r="B285" s="200"/>
      <c r="C285" s="201"/>
      <c r="D285" s="173" t="s">
        <v>8133</v>
      </c>
      <c r="E285" s="164"/>
      <c r="F285" s="555"/>
      <c r="G285" s="556"/>
      <c r="H285" s="555"/>
      <c r="I285" s="576"/>
      <c r="J285" s="208"/>
      <c r="K285" s="208"/>
      <c r="L285" s="208"/>
      <c r="M285" s="208"/>
      <c r="N285" s="209"/>
      <c r="O285" s="199"/>
      <c r="P285" s="168"/>
      <c r="Q285" s="199"/>
      <c r="R285" s="199"/>
      <c r="S285" s="210"/>
      <c r="T285" s="210"/>
      <c r="U285" s="210"/>
      <c r="V285" s="210"/>
      <c r="W285" s="210"/>
      <c r="X285" s="210"/>
      <c r="Y285" s="210"/>
      <c r="Z285" s="210"/>
      <c r="AA285" s="210"/>
      <c r="AB285" s="210"/>
      <c r="AC285" s="210"/>
      <c r="AD285" s="210"/>
      <c r="AE285" s="210"/>
      <c r="AF285" s="210"/>
      <c r="AG285" s="210"/>
      <c r="AH285" s="210"/>
      <c r="AI285" s="210"/>
      <c r="AJ285" s="210"/>
      <c r="AK285" s="210"/>
      <c r="AL285" s="210"/>
      <c r="AM285" s="210"/>
      <c r="AN285" s="210"/>
      <c r="AO285" s="210"/>
      <c r="AP285" s="210"/>
      <c r="AQ285" s="210"/>
      <c r="AR285" s="210"/>
    </row>
    <row r="286" spans="1:44" ht="12" customHeight="1">
      <c r="A286" s="170"/>
      <c r="B286" s="171"/>
      <c r="C286" s="163"/>
      <c r="D286" s="173"/>
      <c r="E286" s="172"/>
      <c r="F286" s="551"/>
      <c r="G286" s="554"/>
      <c r="H286" s="551"/>
      <c r="I286" s="575"/>
      <c r="J286" s="165"/>
      <c r="K286" s="165"/>
      <c r="L286" s="165"/>
      <c r="M286" s="165"/>
      <c r="N286" s="166"/>
      <c r="O286" s="167"/>
      <c r="P286" s="168"/>
      <c r="Q286" s="167"/>
      <c r="R286" s="167"/>
      <c r="S286" s="169"/>
      <c r="T286" s="169"/>
      <c r="U286" s="169"/>
      <c r="V286" s="169"/>
      <c r="W286" s="169"/>
      <c r="X286" s="169"/>
      <c r="Y286" s="169"/>
      <c r="Z286" s="169"/>
      <c r="AA286" s="169"/>
      <c r="AB286" s="169"/>
      <c r="AC286" s="169"/>
      <c r="AD286" s="169"/>
      <c r="AE286" s="169"/>
      <c r="AF286" s="169"/>
      <c r="AG286" s="169"/>
      <c r="AH286" s="169"/>
      <c r="AI286" s="169"/>
      <c r="AJ286" s="169"/>
      <c r="AK286" s="169"/>
      <c r="AL286" s="169"/>
      <c r="AM286" s="169"/>
      <c r="AN286" s="169"/>
      <c r="AO286" s="169"/>
      <c r="AP286" s="169"/>
      <c r="AQ286" s="169"/>
      <c r="AR286" s="169"/>
    </row>
    <row r="287" spans="1:44" ht="12" customHeight="1">
      <c r="A287" s="240"/>
      <c r="B287" s="241"/>
      <c r="C287" s="242"/>
      <c r="D287" s="323" t="s">
        <v>8118</v>
      </c>
      <c r="E287" s="241" t="str">
        <f>LOWER(IF($A287="","",VLOOKUP($D287,'CPOS178-D'!$A$2:$G$11000,4,0)))</f>
        <v/>
      </c>
      <c r="F287" s="550"/>
      <c r="G287" s="573"/>
      <c r="H287" s="550"/>
      <c r="I287" s="593"/>
      <c r="J287" s="10"/>
      <c r="K287" s="116"/>
      <c r="L287" s="24"/>
      <c r="M287" s="24"/>
      <c r="N287" s="25"/>
      <c r="O287" s="24"/>
      <c r="P287" s="25"/>
      <c r="S287" s="4"/>
      <c r="T287" s="3"/>
      <c r="U287" s="16"/>
      <c r="V287" s="16"/>
      <c r="W287" s="16"/>
      <c r="X287" s="17"/>
      <c r="Y287" s="19"/>
      <c r="Z287" s="16"/>
      <c r="AA287" s="17"/>
    </row>
    <row r="288" spans="1:44" ht="15">
      <c r="A288" s="142">
        <f>A285+1</f>
        <v>701</v>
      </c>
      <c r="B288" s="36" t="s">
        <v>2558</v>
      </c>
      <c r="C288" s="171" t="s">
        <v>2791</v>
      </c>
      <c r="D288" s="649" t="str">
        <f>LOWER(IF($A288="","",VLOOKUP($C288,'CPOS178-D'!$A$2:$G$11000,3,0)))</f>
        <v>demolição manual de revestimento cerâmico, incluindo a base</v>
      </c>
      <c r="E288" s="32" t="str">
        <f>LOWER(IF($A288="","",VLOOKUP($C288,'CPOS178-D'!$A$2:$G$11000,4,0)))</f>
        <v>m²</v>
      </c>
      <c r="F288" s="551">
        <v>299.86</v>
      </c>
      <c r="G288" s="582">
        <f>ROUND(IF($A288="","",VLOOKUP($C288,'CPOS178-D'!$A$2:$G$11000,7,0))*(1+$I$4),2)</f>
        <v>10.63</v>
      </c>
      <c r="H288" s="605">
        <f t="shared" ref="H288:H293" si="68">G288*1.2977</f>
        <v>13.794551000000002</v>
      </c>
      <c r="I288" s="594">
        <f t="shared" ref="I288:I293" si="69">ROUND(F288*H288,2)</f>
        <v>4136.43</v>
      </c>
      <c r="J288" s="13"/>
      <c r="K288" s="121"/>
      <c r="L288" s="66"/>
      <c r="M288" s="63"/>
      <c r="N288" s="63"/>
      <c r="O288" s="63"/>
      <c r="P288" s="63"/>
      <c r="Q288" s="63"/>
      <c r="R288" s="63"/>
      <c r="S288" s="63"/>
      <c r="T288" s="63"/>
      <c r="U288" s="16"/>
      <c r="V288" s="17"/>
      <c r="W288" s="18"/>
      <c r="X288" s="17"/>
      <c r="Y288" s="19"/>
      <c r="Z288" s="17"/>
      <c r="AA288" s="17"/>
    </row>
    <row r="289" spans="1:27" ht="15">
      <c r="A289" s="142">
        <f t="shared" ref="A289:A306" si="70">A288+1</f>
        <v>702</v>
      </c>
      <c r="B289" s="36" t="s">
        <v>2558</v>
      </c>
      <c r="C289" s="171" t="s">
        <v>3506</v>
      </c>
      <c r="D289" s="143" t="str">
        <f>LOWER(IF($A289="","",VLOOKUP($C289,'CPOS178-D'!$A$2:$G$11000,3,0)))</f>
        <v>argamassa de proteção com argila expandida</v>
      </c>
      <c r="E289" s="32" t="str">
        <f>LOWER(IF($A289="","",VLOOKUP($C289,'CPOS178-D'!$A$2:$G$11000,4,0)))</f>
        <v>m³</v>
      </c>
      <c r="F289" s="551">
        <f>F288*0.04</f>
        <v>11.994400000000001</v>
      </c>
      <c r="G289" s="582">
        <f>ROUND(IF($A289="","",VLOOKUP($C289,'CPOS178-D'!$A$2:$G$11000,7,0))*(1+$I$4),2)</f>
        <v>1080.1500000000001</v>
      </c>
      <c r="H289" s="605">
        <f t="shared" si="68"/>
        <v>1401.7106550000001</v>
      </c>
      <c r="I289" s="594">
        <f t="shared" si="69"/>
        <v>16812.68</v>
      </c>
      <c r="J289" s="13"/>
      <c r="K289" s="121"/>
      <c r="L289" s="66"/>
      <c r="M289" s="63"/>
      <c r="N289" s="63"/>
      <c r="O289" s="63"/>
      <c r="P289" s="63"/>
      <c r="Q289" s="63"/>
      <c r="R289" s="63"/>
      <c r="S289" s="63"/>
      <c r="T289" s="63"/>
      <c r="U289" s="16"/>
      <c r="V289" s="17"/>
      <c r="W289" s="18"/>
      <c r="X289" s="17"/>
      <c r="Y289" s="19"/>
      <c r="Z289" s="17"/>
      <c r="AA289" s="17"/>
    </row>
    <row r="290" spans="1:27" ht="15">
      <c r="A290" s="142">
        <f t="shared" si="70"/>
        <v>703</v>
      </c>
      <c r="B290" s="36" t="s">
        <v>2558</v>
      </c>
      <c r="C290" s="171" t="s">
        <v>3507</v>
      </c>
      <c r="D290" s="143" t="str">
        <f>LOWER(IF($A290="","",VLOOKUP($C290,'CPOS178-D'!$A$2:$G$11000,3,0)))</f>
        <v>argamassa de regularização e/ou proteção</v>
      </c>
      <c r="E290" s="32" t="str">
        <f>LOWER(IF($A290="","",VLOOKUP($C290,'CPOS178-D'!$A$2:$G$11000,4,0)))</f>
        <v>m³</v>
      </c>
      <c r="F290" s="551">
        <f>F288*0.03</f>
        <v>8.9958000000000009</v>
      </c>
      <c r="G290" s="582">
        <f>ROUND(IF($A290="","",VLOOKUP($C290,'CPOS178-D'!$A$2:$G$11000,7,0))*(1+$I$4),2)</f>
        <v>650.16</v>
      </c>
      <c r="H290" s="605">
        <f t="shared" si="68"/>
        <v>843.71263199999999</v>
      </c>
      <c r="I290" s="594">
        <f t="shared" si="69"/>
        <v>7589.87</v>
      </c>
      <c r="J290" s="13"/>
      <c r="K290" s="121"/>
      <c r="L290" s="66"/>
      <c r="M290" s="63"/>
      <c r="N290" s="63"/>
      <c r="O290" s="63"/>
      <c r="P290" s="63"/>
      <c r="Q290" s="63"/>
      <c r="R290" s="63"/>
      <c r="S290" s="63"/>
      <c r="T290" s="63"/>
      <c r="U290" s="16"/>
      <c r="V290" s="17"/>
      <c r="W290" s="18"/>
      <c r="X290" s="17"/>
      <c r="Y290" s="19"/>
      <c r="Z290" s="17"/>
      <c r="AA290" s="17"/>
    </row>
    <row r="291" spans="1:27" ht="24">
      <c r="A291" s="142">
        <f t="shared" si="70"/>
        <v>704</v>
      </c>
      <c r="B291" s="36" t="s">
        <v>2558</v>
      </c>
      <c r="C291" s="171" t="s">
        <v>6764</v>
      </c>
      <c r="D291" s="143" t="str">
        <f>LOWER(IF($A291="","",VLOOKUP($C291,'CPOS178-D'!$A$2:$G$11000,3,0)))</f>
        <v>placa cerâmica esmaltada pei-5 para área externa, grupo de absorção biib, resistência química b, assentado com argamassa colante industrializada</v>
      </c>
      <c r="E291" s="32" t="str">
        <f>LOWER(IF($A291="","",VLOOKUP($C291,'CPOS178-D'!$A$2:$G$11000,4,0)))</f>
        <v>m²</v>
      </c>
      <c r="F291" s="551">
        <f>F288</f>
        <v>299.86</v>
      </c>
      <c r="G291" s="582">
        <f>ROUND(IF($A291="","",VLOOKUP($C291,'CPOS178-D'!$A$2:$G$11000,7,0))*(1+$I$4),2)</f>
        <v>81.790000000000006</v>
      </c>
      <c r="H291" s="605">
        <f t="shared" si="68"/>
        <v>106.13888300000002</v>
      </c>
      <c r="I291" s="594">
        <f t="shared" si="69"/>
        <v>31826.81</v>
      </c>
      <c r="J291" s="13"/>
      <c r="K291" s="121"/>
      <c r="L291" s="66"/>
      <c r="M291" s="63"/>
      <c r="N291" s="63"/>
      <c r="O291" s="63"/>
      <c r="P291" s="63"/>
      <c r="Q291" s="63"/>
      <c r="R291" s="63"/>
      <c r="S291" s="63"/>
      <c r="T291" s="63"/>
      <c r="U291" s="16"/>
      <c r="V291" s="17"/>
      <c r="W291" s="18"/>
      <c r="X291" s="17"/>
      <c r="Y291" s="19"/>
      <c r="Z291" s="17"/>
      <c r="AA291" s="17"/>
    </row>
    <row r="292" spans="1:27" s="81" customFormat="1" ht="15">
      <c r="A292" s="600">
        <f t="shared" si="70"/>
        <v>705</v>
      </c>
      <c r="B292" s="36" t="s">
        <v>2558</v>
      </c>
      <c r="C292" s="171" t="s">
        <v>4197</v>
      </c>
      <c r="D292" s="601" t="str">
        <f>LOWER(IF($A292="","",VLOOKUP($C292,'CPOS178-D'!$A$2:$G$11000,3,0)))</f>
        <v>piso tátil de concreto, alerta / direcional, intertravado, espessura de 6 cm, com rejunte em areia</v>
      </c>
      <c r="E292" s="602" t="str">
        <f>LOWER(IF($A292="","",VLOOKUP($C292,'CPOS178-D'!$A$2:$G$11000,4,0)))</f>
        <v>m²</v>
      </c>
      <c r="F292" s="603">
        <f>38.26+3+16.07+25.75+11.3</f>
        <v>94.38</v>
      </c>
      <c r="G292" s="604">
        <f>ROUND(IF($A292="","",VLOOKUP($C292,'CPOS178-D'!$A$2:$G$11000,7,0))*(1+$I$4),2)</f>
        <v>97.29</v>
      </c>
      <c r="H292" s="605">
        <f t="shared" si="68"/>
        <v>126.25323300000001</v>
      </c>
      <c r="I292" s="594">
        <f t="shared" si="69"/>
        <v>11915.78</v>
      </c>
      <c r="J292" s="607"/>
      <c r="K292" s="608"/>
      <c r="L292" s="568"/>
      <c r="M292" s="609"/>
      <c r="N292" s="609"/>
      <c r="O292" s="609"/>
      <c r="P292" s="609"/>
      <c r="Q292" s="609"/>
      <c r="R292" s="609"/>
      <c r="S292" s="609"/>
      <c r="T292" s="609"/>
      <c r="U292" s="610"/>
      <c r="V292" s="611"/>
      <c r="W292" s="612"/>
      <c r="X292" s="611"/>
      <c r="Y292" s="613"/>
      <c r="Z292" s="611"/>
      <c r="AA292" s="611"/>
    </row>
    <row r="293" spans="1:27" ht="24">
      <c r="A293" s="142">
        <f>A292+1</f>
        <v>706</v>
      </c>
      <c r="B293" s="36" t="s">
        <v>2558</v>
      </c>
      <c r="C293" s="171" t="s">
        <v>3020</v>
      </c>
      <c r="D293" s="649" t="str">
        <f>LOWER(IF($A293="","",VLOOKUP($C293,'CPOS178-D'!$A$2:$G$11000,3,0)))</f>
        <v>remoção de entulho separado de obra com caçamba metálica - terra, alvenaria, concreto, argamassa, madeira, papel, plástico ou metal</v>
      </c>
      <c r="E293" s="32" t="str">
        <f>LOWER(IF($A293="","",VLOOKUP($C293,'CPOS178-D'!$A$2:$G$11000,4,0)))</f>
        <v>m³</v>
      </c>
      <c r="F293" s="551">
        <f>F288*0.05*1.3</f>
        <v>19.490900000000003</v>
      </c>
      <c r="G293" s="582">
        <v>87.99</v>
      </c>
      <c r="H293" s="605">
        <f t="shared" si="68"/>
        <v>114.184623</v>
      </c>
      <c r="I293" s="594">
        <f t="shared" si="69"/>
        <v>2225.56</v>
      </c>
      <c r="J293" s="13"/>
      <c r="K293" s="121"/>
      <c r="L293" s="66"/>
      <c r="M293" s="63"/>
      <c r="N293" s="63"/>
      <c r="O293" s="63"/>
      <c r="P293" s="63"/>
      <c r="Q293" s="63"/>
      <c r="R293" s="63"/>
      <c r="S293" s="63"/>
      <c r="T293" s="63"/>
      <c r="U293" s="16"/>
      <c r="V293" s="17"/>
      <c r="W293" s="18"/>
      <c r="X293" s="17"/>
      <c r="Y293" s="19"/>
      <c r="Z293" s="17"/>
      <c r="AA293" s="17"/>
    </row>
    <row r="294" spans="1:27" ht="12" customHeight="1">
      <c r="A294" s="142"/>
      <c r="B294" s="36"/>
      <c r="C294" s="171"/>
      <c r="D294" s="211"/>
      <c r="E294" s="32"/>
      <c r="F294" s="551"/>
      <c r="G294" s="582"/>
      <c r="H294" s="577"/>
      <c r="I294" s="594"/>
      <c r="J294" s="13">
        <f>SUM(I288:I293)</f>
        <v>74507.13</v>
      </c>
      <c r="K294" s="121"/>
      <c r="L294" s="66"/>
      <c r="M294" s="63"/>
      <c r="N294" s="63"/>
      <c r="O294" s="63"/>
      <c r="P294" s="63"/>
      <c r="Q294" s="63"/>
      <c r="R294" s="63"/>
      <c r="S294" s="63"/>
      <c r="T294" s="63"/>
      <c r="U294" s="16"/>
      <c r="V294" s="17"/>
      <c r="W294" s="18"/>
      <c r="X294" s="17"/>
      <c r="Y294" s="19"/>
      <c r="Z294" s="17"/>
      <c r="AA294" s="17"/>
    </row>
    <row r="295" spans="1:27" ht="12" customHeight="1">
      <c r="A295" s="240"/>
      <c r="B295" s="241"/>
      <c r="C295" s="242"/>
      <c r="D295" s="323" t="s">
        <v>8139</v>
      </c>
      <c r="E295" s="241" t="str">
        <f>LOWER(IF($A295="","",VLOOKUP($D295,'CPOS178-D'!$A$2:$G$11000,4,0)))</f>
        <v/>
      </c>
      <c r="F295" s="550"/>
      <c r="G295" s="573"/>
      <c r="H295" s="550"/>
      <c r="I295" s="593"/>
      <c r="J295" s="10"/>
      <c r="K295" s="116"/>
      <c r="L295" s="24"/>
      <c r="M295" s="24"/>
      <c r="N295" s="25"/>
      <c r="O295" s="24"/>
      <c r="P295" s="25"/>
      <c r="S295" s="4"/>
      <c r="T295" s="3"/>
      <c r="U295" s="16"/>
      <c r="V295" s="16"/>
      <c r="W295" s="16"/>
      <c r="X295" s="17"/>
      <c r="Y295" s="19"/>
      <c r="Z295" s="16"/>
      <c r="AA295" s="17"/>
    </row>
    <row r="296" spans="1:27" ht="12" customHeight="1">
      <c r="A296" s="142">
        <f>A293+1</f>
        <v>707</v>
      </c>
      <c r="B296" s="36" t="s">
        <v>2558</v>
      </c>
      <c r="C296" s="171" t="s">
        <v>3488</v>
      </c>
      <c r="D296" s="143" t="str">
        <f>LOWER(IF($A296="","",VLOOKUP($C296,'CPOS178-D'!$A$2:$G$11000,3,0)))</f>
        <v>cobertura plana em chapa de policarbonato alveolar de 10 mm</v>
      </c>
      <c r="E296" s="32" t="str">
        <f>LOWER(IF($A296="","",VLOOKUP($C296,'CPOS178-D'!$A$2:$G$11000,4,0)))</f>
        <v>m²</v>
      </c>
      <c r="F296" s="551">
        <v>54</v>
      </c>
      <c r="G296" s="582">
        <f>ROUND(IF($A296="","",VLOOKUP($C296,'CPOS178-D'!$A$2:$G$11000,7,0))*(1+$I$4),2)</f>
        <v>261.66000000000003</v>
      </c>
      <c r="H296" s="605">
        <f t="shared" ref="H296:H298" si="71">G296*1.2977</f>
        <v>339.55618200000004</v>
      </c>
      <c r="I296" s="594">
        <f t="shared" ref="I296:I298" si="72">ROUND(F296*H296,2)</f>
        <v>18336.03</v>
      </c>
      <c r="J296" s="13"/>
      <c r="K296" s="121"/>
      <c r="L296" s="66"/>
      <c r="M296" s="63"/>
      <c r="N296" s="63"/>
      <c r="O296" s="63"/>
      <c r="P296" s="63"/>
      <c r="Q296" s="63"/>
      <c r="R296" s="63"/>
      <c r="S296" s="63"/>
      <c r="T296" s="63"/>
      <c r="U296" s="16"/>
      <c r="V296" s="17"/>
      <c r="W296" s="18"/>
      <c r="X296" s="17"/>
      <c r="Y296" s="19"/>
      <c r="Z296" s="17"/>
      <c r="AA296" s="17"/>
    </row>
    <row r="297" spans="1:27" ht="12" customHeight="1">
      <c r="A297" s="142">
        <f>A296+1</f>
        <v>708</v>
      </c>
      <c r="B297" s="36"/>
      <c r="C297" s="171" t="s">
        <v>8115</v>
      </c>
      <c r="D297" s="143" t="s">
        <v>36964</v>
      </c>
      <c r="E297" s="32" t="s">
        <v>3</v>
      </c>
      <c r="F297" s="551">
        <v>1</v>
      </c>
      <c r="G297" s="582">
        <f>37360.31*(1+$I$4)</f>
        <v>48482.474286999997</v>
      </c>
      <c r="H297" s="605">
        <f t="shared" si="71"/>
        <v>62915.706882239901</v>
      </c>
      <c r="I297" s="594">
        <f t="shared" si="72"/>
        <v>62915.71</v>
      </c>
      <c r="J297" s="13"/>
      <c r="K297" s="121"/>
      <c r="L297" s="66"/>
      <c r="M297" s="63"/>
      <c r="N297" s="63"/>
      <c r="O297" s="63"/>
      <c r="P297" s="63"/>
      <c r="Q297" s="63"/>
      <c r="R297" s="63"/>
      <c r="S297" s="63"/>
      <c r="T297" s="63"/>
      <c r="U297" s="16"/>
      <c r="V297" s="17"/>
      <c r="W297" s="18"/>
      <c r="X297" s="17"/>
      <c r="Y297" s="19"/>
      <c r="Z297" s="17"/>
      <c r="AA297" s="17"/>
    </row>
    <row r="298" spans="1:27" ht="12" customHeight="1">
      <c r="A298" s="142">
        <f>A297+1</f>
        <v>709</v>
      </c>
      <c r="B298" s="36"/>
      <c r="C298" s="171" t="s">
        <v>8115</v>
      </c>
      <c r="D298" s="143" t="s">
        <v>36965</v>
      </c>
      <c r="E298" s="32" t="s">
        <v>3</v>
      </c>
      <c r="F298" s="551">
        <v>1</v>
      </c>
      <c r="G298" s="582">
        <f>23483.63*(1+$I$4)</f>
        <v>30474.706651000004</v>
      </c>
      <c r="H298" s="605">
        <f t="shared" si="71"/>
        <v>39547.026821002706</v>
      </c>
      <c r="I298" s="594">
        <f t="shared" si="72"/>
        <v>39547.03</v>
      </c>
      <c r="J298" s="13"/>
      <c r="K298" s="121"/>
      <c r="L298" s="66"/>
      <c r="M298" s="63"/>
      <c r="N298" s="63"/>
      <c r="O298" s="63"/>
      <c r="P298" s="63"/>
      <c r="Q298" s="63"/>
      <c r="R298" s="63"/>
      <c r="S298" s="63"/>
      <c r="T298" s="63"/>
      <c r="U298" s="16"/>
      <c r="V298" s="17"/>
      <c r="W298" s="18"/>
      <c r="X298" s="17"/>
      <c r="Y298" s="19"/>
      <c r="Z298" s="17"/>
      <c r="AA298" s="17"/>
    </row>
    <row r="299" spans="1:27" ht="12" customHeight="1">
      <c r="A299" s="142"/>
      <c r="B299" s="36"/>
      <c r="C299" s="171"/>
      <c r="D299" s="211"/>
      <c r="E299" s="32"/>
      <c r="F299" s="551"/>
      <c r="G299" s="582"/>
      <c r="H299" s="577"/>
      <c r="I299" s="594"/>
      <c r="J299" s="13">
        <f>SUM(I296:I298)</f>
        <v>120798.76999999999</v>
      </c>
      <c r="K299" s="121"/>
      <c r="L299" s="66"/>
      <c r="M299" s="63"/>
      <c r="N299" s="63"/>
      <c r="O299" s="63"/>
      <c r="P299" s="63"/>
      <c r="Q299" s="63"/>
      <c r="R299" s="63"/>
      <c r="S299" s="63"/>
      <c r="T299" s="63"/>
      <c r="U299" s="16"/>
      <c r="V299" s="17"/>
      <c r="W299" s="18"/>
      <c r="X299" s="17"/>
      <c r="Y299" s="19"/>
      <c r="Z299" s="17"/>
      <c r="AA299" s="17"/>
    </row>
    <row r="300" spans="1:27" ht="12" customHeight="1">
      <c r="A300" s="240"/>
      <c r="B300" s="241"/>
      <c r="C300" s="242"/>
      <c r="D300" s="323" t="s">
        <v>37386</v>
      </c>
      <c r="E300" s="241" t="str">
        <f>LOWER(IF($A300="","",VLOOKUP($D300,'CPOS178-D'!$A$2:$G$11000,4,0)))</f>
        <v/>
      </c>
      <c r="F300" s="550"/>
      <c r="G300" s="573"/>
      <c r="H300" s="550"/>
      <c r="I300" s="593"/>
      <c r="J300" s="10"/>
      <c r="K300" s="116"/>
      <c r="L300" s="24"/>
      <c r="M300" s="24"/>
      <c r="N300" s="25"/>
      <c r="O300" s="24"/>
      <c r="P300" s="25"/>
      <c r="S300" s="4"/>
      <c r="T300" s="3"/>
      <c r="U300" s="16"/>
      <c r="V300" s="16"/>
      <c r="W300" s="16"/>
      <c r="X300" s="17"/>
      <c r="Y300" s="19"/>
      <c r="Z300" s="16"/>
      <c r="AA300" s="17"/>
    </row>
    <row r="301" spans="1:27" ht="12" customHeight="1">
      <c r="A301" s="142">
        <f>A298+1</f>
        <v>710</v>
      </c>
      <c r="B301" s="36" t="s">
        <v>2558</v>
      </c>
      <c r="C301" s="171" t="s">
        <v>4007</v>
      </c>
      <c r="D301" s="601" t="str">
        <f>LOWER(IF($A301="","",VLOOKUP($C301,'CPOS178-D'!$A$2:$G$11000,3,0)))</f>
        <v>gradil em alumínio natural, sob medida</v>
      </c>
      <c r="E301" s="602" t="str">
        <f>LOWER(IF($A301="","",VLOOKUP($C301,'CPOS178-D'!$A$2:$G$11000,4,0)))</f>
        <v>m²</v>
      </c>
      <c r="F301" s="603">
        <v>66.5</v>
      </c>
      <c r="G301" s="604">
        <v>706.13</v>
      </c>
      <c r="H301" s="620">
        <f t="shared" ref="H301:H302" si="73">G301*1.2977</f>
        <v>916.34490100000005</v>
      </c>
      <c r="I301" s="621">
        <f>ROUND(F301*H301,2)</f>
        <v>60936.94</v>
      </c>
      <c r="J301" s="13">
        <f>I301</f>
        <v>60936.94</v>
      </c>
      <c r="K301" s="121"/>
      <c r="L301" s="66"/>
      <c r="M301" s="63"/>
      <c r="N301" s="63"/>
      <c r="O301" s="63"/>
      <c r="P301" s="63"/>
      <c r="Q301" s="63"/>
      <c r="R301" s="63"/>
      <c r="S301" s="63"/>
      <c r="T301" s="63"/>
      <c r="U301" s="16"/>
      <c r="V301" s="17"/>
      <c r="W301" s="18"/>
      <c r="X301" s="17"/>
      <c r="Y301" s="19"/>
      <c r="Z301" s="17"/>
      <c r="AA301" s="17"/>
    </row>
    <row r="302" spans="1:27" ht="12" hidden="1" customHeight="1">
      <c r="A302" s="142">
        <f>A301+1</f>
        <v>711</v>
      </c>
      <c r="B302" s="36"/>
      <c r="C302" s="171" t="s">
        <v>8115</v>
      </c>
      <c r="D302" s="143" t="s">
        <v>36967</v>
      </c>
      <c r="E302" s="32" t="s">
        <v>34</v>
      </c>
      <c r="F302" s="551">
        <v>0</v>
      </c>
      <c r="G302" s="582">
        <f>234.98*(1+$I$4)</f>
        <v>304.93354599999998</v>
      </c>
      <c r="H302" s="605">
        <f t="shared" si="73"/>
        <v>395.7122626442</v>
      </c>
      <c r="I302" s="594">
        <f t="shared" ref="I302" si="74">ROUND(F302*H302,2)</f>
        <v>0</v>
      </c>
      <c r="J302" s="13"/>
      <c r="K302" s="121"/>
      <c r="L302" s="66"/>
      <c r="M302" s="63"/>
      <c r="N302" s="63"/>
      <c r="O302" s="63"/>
      <c r="P302" s="63"/>
      <c r="Q302" s="63"/>
      <c r="R302" s="63"/>
      <c r="S302" s="63"/>
      <c r="T302" s="63"/>
      <c r="U302" s="16"/>
      <c r="V302" s="17"/>
      <c r="W302" s="18"/>
      <c r="X302" s="17"/>
      <c r="Y302" s="19"/>
      <c r="Z302" s="17"/>
      <c r="AA302" s="17"/>
    </row>
    <row r="303" spans="1:27" ht="12" customHeight="1">
      <c r="A303" s="142"/>
      <c r="B303" s="36"/>
      <c r="C303" s="171"/>
      <c r="D303" s="143"/>
      <c r="E303" s="32"/>
      <c r="F303" s="551"/>
      <c r="G303" s="582"/>
      <c r="H303" s="577"/>
      <c r="I303" s="594"/>
      <c r="J303" s="13"/>
      <c r="K303" s="121"/>
      <c r="L303" s="66"/>
      <c r="M303" s="63"/>
      <c r="N303" s="63"/>
      <c r="O303" s="63"/>
      <c r="P303" s="63"/>
      <c r="Q303" s="63"/>
      <c r="R303" s="63"/>
      <c r="S303" s="63"/>
      <c r="T303" s="63"/>
      <c r="U303" s="16"/>
      <c r="V303" s="17"/>
      <c r="W303" s="18"/>
      <c r="X303" s="17"/>
      <c r="Y303" s="19"/>
      <c r="Z303" s="17"/>
      <c r="AA303" s="17"/>
    </row>
    <row r="304" spans="1:27" ht="12" customHeight="1">
      <c r="A304" s="240"/>
      <c r="B304" s="241"/>
      <c r="C304" s="242"/>
      <c r="D304" s="323" t="s">
        <v>8308</v>
      </c>
      <c r="E304" s="241" t="str">
        <f>LOWER(IF($A304="","",VLOOKUP($D304,'CPOS178-D'!$A$2:$G$11000,4,0)))</f>
        <v/>
      </c>
      <c r="F304" s="550"/>
      <c r="G304" s="573"/>
      <c r="H304" s="550"/>
      <c r="I304" s="593"/>
      <c r="J304" s="10"/>
      <c r="K304" s="116"/>
      <c r="L304" s="24"/>
      <c r="M304" s="24"/>
      <c r="N304" s="25"/>
      <c r="O304" s="24"/>
      <c r="P304" s="25"/>
      <c r="S304" s="4"/>
      <c r="T304" s="3"/>
      <c r="U304" s="16"/>
      <c r="V304" s="16"/>
      <c r="W304" s="16"/>
      <c r="X304" s="17"/>
      <c r="Y304" s="19"/>
      <c r="Z304" s="16"/>
      <c r="AA304" s="17"/>
    </row>
    <row r="305" spans="1:44" ht="12" customHeight="1">
      <c r="A305" s="142">
        <f>A301+1</f>
        <v>711</v>
      </c>
      <c r="B305" s="36" t="s">
        <v>2558</v>
      </c>
      <c r="C305" s="171" t="s">
        <v>7864</v>
      </c>
      <c r="D305" s="143" t="str">
        <f>LOWER(IF($A305="","",VLOOKUP($C305,'CPOS178-D'!$A$2:$G$11000,3,0)))</f>
        <v>proteção passiva contra incêndio com tinta intumescente, com tempo requerido de resistência ao fogo trrf = 60 min - aplicação em estrutura metálica</v>
      </c>
      <c r="E305" s="32" t="str">
        <f>LOWER(IF($A305="","",VLOOKUP($C305,'CPOS178-D'!$A$2:$G$11000,4,0)))</f>
        <v>m²</v>
      </c>
      <c r="F305" s="551">
        <f>(2*11.3+25.75+3.4)*0.9</f>
        <v>46.575000000000003</v>
      </c>
      <c r="G305" s="582">
        <f>ROUND(IF($A305="","",VLOOKUP($C305,'CPOS178-D'!$A$2:$G$11000,7,0))*(1+$I$4),2)</f>
        <v>248.9</v>
      </c>
      <c r="H305" s="605">
        <f t="shared" ref="H305:H306" si="75">G305*1.2977</f>
        <v>322.99753000000004</v>
      </c>
      <c r="I305" s="594">
        <f t="shared" ref="I305:I306" si="76">ROUND(F305*H305,2)</f>
        <v>15043.61</v>
      </c>
      <c r="J305" s="13"/>
      <c r="K305" s="121"/>
      <c r="L305" s="66"/>
      <c r="M305" s="63"/>
      <c r="N305" s="63"/>
      <c r="O305" s="63"/>
      <c r="P305" s="63"/>
      <c r="Q305" s="63"/>
      <c r="R305" s="63"/>
      <c r="S305" s="63"/>
      <c r="T305" s="63"/>
      <c r="U305" s="16"/>
      <c r="V305" s="17"/>
      <c r="W305" s="18"/>
      <c r="X305" s="17"/>
      <c r="Y305" s="19"/>
      <c r="Z305" s="17"/>
      <c r="AA305" s="17"/>
    </row>
    <row r="306" spans="1:44" ht="12" customHeight="1">
      <c r="A306" s="142">
        <f t="shared" si="70"/>
        <v>712</v>
      </c>
      <c r="B306" s="36" t="s">
        <v>2558</v>
      </c>
      <c r="C306" s="171" t="s">
        <v>6837</v>
      </c>
      <c r="D306" s="143" t="str">
        <f>LOWER(IF($A306="","",VLOOKUP($C306,'CPOS178-D'!$A$2:$G$11000,3,0)))</f>
        <v>esmalte a base de água em estrutura metálica</v>
      </c>
      <c r="E306" s="32" t="str">
        <f>LOWER(IF($A306="","",VLOOKUP($C306,'CPOS178-D'!$A$2:$G$11000,4,0)))</f>
        <v>m²</v>
      </c>
      <c r="F306" s="551">
        <f>F305</f>
        <v>46.575000000000003</v>
      </c>
      <c r="G306" s="582">
        <f>ROUND(IF($A306="","",VLOOKUP($C306,'CPOS178-D'!$A$2:$G$11000,7,0))*(1+$I$4),2)</f>
        <v>41.32</v>
      </c>
      <c r="H306" s="605">
        <f t="shared" si="75"/>
        <v>53.620964000000001</v>
      </c>
      <c r="I306" s="594">
        <f t="shared" si="76"/>
        <v>2497.4</v>
      </c>
      <c r="J306" s="13"/>
      <c r="K306" s="121"/>
      <c r="L306" s="66"/>
      <c r="M306" s="63"/>
      <c r="N306" s="63"/>
      <c r="O306" s="63"/>
      <c r="P306" s="63"/>
      <c r="Q306" s="63"/>
      <c r="R306" s="63"/>
      <c r="S306" s="63"/>
      <c r="T306" s="63"/>
      <c r="U306" s="16"/>
      <c r="V306" s="17"/>
      <c r="W306" s="18"/>
      <c r="X306" s="17"/>
      <c r="Y306" s="19"/>
      <c r="Z306" s="17"/>
      <c r="AA306" s="17"/>
    </row>
    <row r="307" spans="1:44" ht="12" customHeight="1">
      <c r="A307" s="170"/>
      <c r="B307" s="171"/>
      <c r="C307" s="163"/>
      <c r="D307" s="174"/>
      <c r="E307" s="172"/>
      <c r="F307" s="551"/>
      <c r="G307" s="554"/>
      <c r="H307" s="551"/>
      <c r="I307" s="575"/>
      <c r="J307" s="165">
        <f>SUM(I305:I306)</f>
        <v>17541.010000000002</v>
      </c>
      <c r="K307" s="165"/>
      <c r="L307" s="165"/>
      <c r="M307" s="165"/>
      <c r="N307" s="166"/>
      <c r="O307" s="167"/>
      <c r="P307" s="168"/>
      <c r="Q307" s="167"/>
      <c r="R307" s="167"/>
      <c r="S307" s="169"/>
      <c r="T307" s="169"/>
      <c r="U307" s="169"/>
      <c r="V307" s="169"/>
      <c r="W307" s="169"/>
      <c r="X307" s="169"/>
      <c r="Y307" s="169"/>
      <c r="Z307" s="169"/>
      <c r="AA307" s="169"/>
      <c r="AB307" s="169"/>
      <c r="AC307" s="169"/>
      <c r="AD307" s="169"/>
      <c r="AE307" s="169"/>
      <c r="AF307" s="169"/>
      <c r="AG307" s="169"/>
      <c r="AH307" s="169"/>
      <c r="AI307" s="169"/>
      <c r="AJ307" s="169"/>
      <c r="AK307" s="169"/>
      <c r="AL307" s="169"/>
      <c r="AM307" s="169"/>
      <c r="AN307" s="169"/>
      <c r="AO307" s="169"/>
      <c r="AP307" s="169"/>
      <c r="AQ307" s="169"/>
      <c r="AR307" s="169"/>
    </row>
    <row r="308" spans="1:44" ht="12" customHeight="1">
      <c r="A308" s="243"/>
      <c r="B308" s="244"/>
      <c r="C308" s="244"/>
      <c r="D308" s="324" t="s">
        <v>2568</v>
      </c>
      <c r="E308" s="245">
        <f>A285</f>
        <v>700</v>
      </c>
      <c r="F308" s="552"/>
      <c r="G308" s="583" t="s">
        <v>57</v>
      </c>
      <c r="H308" s="578" t="s">
        <v>57</v>
      </c>
      <c r="I308" s="595">
        <f>SUM(I286:I307)</f>
        <v>273783.85000000003</v>
      </c>
      <c r="J308" s="10">
        <f>SUM(J291:J307)</f>
        <v>273783.84999999998</v>
      </c>
      <c r="K308" s="119"/>
      <c r="L308" s="63"/>
      <c r="M308" s="63"/>
      <c r="N308" s="63"/>
      <c r="O308" s="63"/>
      <c r="P308" s="63"/>
      <c r="Q308" s="63"/>
      <c r="R308" s="63"/>
      <c r="S308" s="63"/>
      <c r="T308" s="63"/>
      <c r="U308" s="63"/>
      <c r="V308" s="63"/>
      <c r="W308" s="16"/>
      <c r="X308" s="17"/>
      <c r="Y308" s="19"/>
      <c r="Z308" s="16"/>
      <c r="AA308" s="17"/>
    </row>
    <row r="309" spans="1:44" ht="12" customHeight="1">
      <c r="A309" s="170"/>
      <c r="B309" s="171"/>
      <c r="C309" s="163"/>
      <c r="D309" s="174"/>
      <c r="E309" s="172"/>
      <c r="F309" s="551"/>
      <c r="G309" s="554"/>
      <c r="H309" s="551"/>
      <c r="I309" s="575"/>
      <c r="J309" s="165"/>
      <c r="K309" s="165"/>
      <c r="L309" s="165"/>
      <c r="M309" s="165"/>
      <c r="N309" s="166"/>
      <c r="O309" s="167"/>
      <c r="P309" s="168"/>
      <c r="Q309" s="167"/>
      <c r="R309" s="167"/>
      <c r="S309" s="169"/>
      <c r="T309" s="169"/>
      <c r="U309" s="169"/>
      <c r="V309" s="169"/>
      <c r="W309" s="169"/>
      <c r="X309" s="169"/>
      <c r="Y309" s="169"/>
      <c r="Z309" s="169"/>
      <c r="AA309" s="169"/>
      <c r="AB309" s="169"/>
      <c r="AC309" s="169"/>
      <c r="AD309" s="169"/>
      <c r="AE309" s="169"/>
      <c r="AF309" s="169"/>
      <c r="AG309" s="169"/>
      <c r="AH309" s="169"/>
      <c r="AI309" s="169"/>
      <c r="AJ309" s="169"/>
      <c r="AK309" s="169"/>
      <c r="AL309" s="169"/>
      <c r="AM309" s="169"/>
      <c r="AN309" s="169"/>
      <c r="AO309" s="169"/>
      <c r="AP309" s="169"/>
      <c r="AQ309" s="169"/>
      <c r="AR309" s="169"/>
    </row>
    <row r="310" spans="1:44" s="1" customFormat="1" ht="12" customHeight="1">
      <c r="A310" s="162">
        <v>800</v>
      </c>
      <c r="B310" s="200"/>
      <c r="C310" s="201"/>
      <c r="D310" s="173" t="s">
        <v>8110</v>
      </c>
      <c r="E310" s="164"/>
      <c r="F310" s="555"/>
      <c r="G310" s="556"/>
      <c r="H310" s="555"/>
      <c r="I310" s="576"/>
      <c r="J310" s="208"/>
      <c r="K310" s="208"/>
      <c r="L310" s="208"/>
      <c r="M310" s="208"/>
      <c r="N310" s="209"/>
      <c r="O310" s="199"/>
      <c r="P310" s="168"/>
      <c r="Q310" s="199"/>
      <c r="R310" s="199"/>
      <c r="S310" s="210"/>
      <c r="T310" s="21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s="210"/>
      <c r="AP310" s="210"/>
      <c r="AQ310" s="210"/>
      <c r="AR310" s="210"/>
    </row>
    <row r="311" spans="1:44" ht="12" customHeight="1">
      <c r="A311" s="170"/>
      <c r="B311" s="171"/>
      <c r="C311" s="163"/>
      <c r="D311" s="173"/>
      <c r="E311" s="172"/>
      <c r="F311" s="551"/>
      <c r="G311" s="554"/>
      <c r="H311" s="551"/>
      <c r="I311" s="575"/>
      <c r="J311" s="165"/>
      <c r="K311" s="165"/>
      <c r="L311" s="165"/>
      <c r="M311" s="165"/>
      <c r="N311" s="166"/>
      <c r="O311" s="167"/>
      <c r="P311" s="168"/>
      <c r="Q311" s="167"/>
      <c r="R311" s="167"/>
      <c r="S311" s="169"/>
      <c r="T311" s="169"/>
      <c r="U311" s="169"/>
      <c r="V311" s="169"/>
      <c r="W311" s="169"/>
      <c r="X311" s="169"/>
      <c r="Y311" s="169"/>
      <c r="Z311" s="169"/>
      <c r="AA311" s="169"/>
      <c r="AB311" s="169"/>
      <c r="AC311" s="169"/>
      <c r="AD311" s="169"/>
      <c r="AE311" s="169"/>
      <c r="AF311" s="169"/>
      <c r="AG311" s="169"/>
      <c r="AH311" s="169"/>
      <c r="AI311" s="169"/>
      <c r="AJ311" s="169"/>
      <c r="AK311" s="169"/>
      <c r="AL311" s="169"/>
      <c r="AM311" s="169"/>
      <c r="AN311" s="169"/>
      <c r="AO311" s="169"/>
      <c r="AP311" s="169"/>
      <c r="AQ311" s="169"/>
      <c r="AR311" s="169"/>
    </row>
    <row r="312" spans="1:44" ht="12" customHeight="1">
      <c r="A312" s="240"/>
      <c r="B312" s="241"/>
      <c r="C312" s="242"/>
      <c r="D312" s="323" t="s">
        <v>8310</v>
      </c>
      <c r="E312" s="241"/>
      <c r="F312" s="550"/>
      <c r="G312" s="573"/>
      <c r="H312" s="550"/>
      <c r="I312" s="593"/>
      <c r="J312" s="10"/>
      <c r="K312" s="116"/>
      <c r="L312" s="24"/>
      <c r="M312" s="24"/>
      <c r="N312" s="25"/>
      <c r="O312" s="24"/>
      <c r="P312" s="25"/>
      <c r="S312" s="4"/>
      <c r="T312" s="3"/>
      <c r="U312" s="16"/>
      <c r="V312" s="16"/>
      <c r="W312" s="16"/>
      <c r="X312" s="17"/>
      <c r="Y312" s="19"/>
      <c r="Z312" s="16"/>
      <c r="AA312" s="17"/>
    </row>
    <row r="313" spans="1:44" ht="12" customHeight="1">
      <c r="A313" s="142">
        <f>A310+1</f>
        <v>801</v>
      </c>
      <c r="B313" s="36" t="s">
        <v>2558</v>
      </c>
      <c r="C313" s="37" t="s">
        <v>4592</v>
      </c>
      <c r="D313" s="143" t="str">
        <f>LOWER(IF($A313="","",VLOOKUP($C313,'CPOS178-D'!$A$2:$G$11000,3,0)))</f>
        <v>quadro de distribuição universal de embutir, para disjuntores 16 din / 12 bolt-on - 150 a - sem componentes</v>
      </c>
      <c r="E313" s="32" t="str">
        <f>LOWER(IF($A313="","",VLOOKUP($C313,'CPOS178-D'!$A$2:$G$11000,4,0)))</f>
        <v>un</v>
      </c>
      <c r="F313" s="551">
        <v>1</v>
      </c>
      <c r="G313" s="582">
        <f>ROUND(IF($A313="","",VLOOKUP($C313,'CPOS178-D'!$A$2:$G$11000,7,0))*(1+$I$4),2)</f>
        <v>529.63</v>
      </c>
      <c r="H313" s="605">
        <f t="shared" ref="H313:H319" si="77">G313*1.2977</f>
        <v>687.30085100000008</v>
      </c>
      <c r="I313" s="594">
        <f>ROUND(F313*H313,2)</f>
        <v>687.3</v>
      </c>
      <c r="J313" s="13"/>
      <c r="K313" s="121"/>
      <c r="L313" s="66"/>
      <c r="M313" s="63"/>
      <c r="N313" s="63"/>
      <c r="O313" s="63"/>
      <c r="P313" s="63"/>
      <c r="Q313" s="63"/>
      <c r="R313" s="63"/>
      <c r="S313" s="63"/>
      <c r="T313" s="63"/>
      <c r="U313" s="16"/>
      <c r="V313" s="17"/>
      <c r="W313" s="18"/>
      <c r="X313" s="17"/>
      <c r="Y313" s="19"/>
      <c r="Z313" s="17"/>
      <c r="AA313" s="17"/>
    </row>
    <row r="314" spans="1:44" ht="12" customHeight="1">
      <c r="A314" s="142">
        <f t="shared" ref="A314:A318" si="78">A313+1</f>
        <v>802</v>
      </c>
      <c r="B314" s="36" t="s">
        <v>2558</v>
      </c>
      <c r="C314" s="37" t="s">
        <v>4611</v>
      </c>
      <c r="D314" s="143" t="str">
        <f>LOWER(IF($A314="","",VLOOKUP($C314,'CPOS178-D'!$A$2:$G$11000,3,0)))</f>
        <v>base de fusível diazed completa para 63 a</v>
      </c>
      <c r="E314" s="32" t="str">
        <f>LOWER(IF($A314="","",VLOOKUP($C314,'CPOS178-D'!$A$2:$G$11000,4,0)))</f>
        <v>un</v>
      </c>
      <c r="F314" s="551">
        <f>F313</f>
        <v>1</v>
      </c>
      <c r="G314" s="582">
        <f>ROUND(IF($A314="","",VLOOKUP($C314,'CPOS178-D'!$A$2:$G$11000,7,0))*(1+$I$4),2)</f>
        <v>62.58</v>
      </c>
      <c r="H314" s="605">
        <f t="shared" si="77"/>
        <v>81.210065999999998</v>
      </c>
      <c r="I314" s="594">
        <f t="shared" ref="I314:I319" si="79">ROUND(F314*H314,2)</f>
        <v>81.209999999999994</v>
      </c>
      <c r="J314" s="13"/>
      <c r="K314" s="121"/>
      <c r="L314" s="66"/>
      <c r="M314" s="63"/>
      <c r="N314" s="63"/>
      <c r="O314" s="63"/>
      <c r="P314" s="63"/>
      <c r="Q314" s="63"/>
      <c r="R314" s="63"/>
      <c r="S314" s="63"/>
      <c r="T314" s="63"/>
      <c r="U314" s="16"/>
      <c r="V314" s="17"/>
      <c r="W314" s="18"/>
      <c r="X314" s="17"/>
      <c r="Y314" s="19"/>
      <c r="Z314" s="17"/>
      <c r="AA314" s="17"/>
    </row>
    <row r="315" spans="1:44" ht="12" customHeight="1">
      <c r="A315" s="142">
        <f t="shared" si="78"/>
        <v>803</v>
      </c>
      <c r="B315" s="36" t="s">
        <v>2558</v>
      </c>
      <c r="C315" s="37" t="s">
        <v>4619</v>
      </c>
      <c r="D315" s="143" t="str">
        <f>LOWER(IF($A315="","",VLOOKUP($C315,'CPOS178-D'!$A$2:$G$11000,3,0)))</f>
        <v>fusível tipo nh 1 de 36 a até 250 a</v>
      </c>
      <c r="E315" s="32" t="str">
        <f>LOWER(IF($A315="","",VLOOKUP($C315,'CPOS178-D'!$A$2:$G$11000,4,0)))</f>
        <v>un</v>
      </c>
      <c r="F315" s="551">
        <f>F313</f>
        <v>1</v>
      </c>
      <c r="G315" s="582">
        <f>ROUND(IF($A315="","",VLOOKUP($C315,'CPOS178-D'!$A$2:$G$11000,7,0))*(1+$I$4),2)</f>
        <v>50.96</v>
      </c>
      <c r="H315" s="605">
        <f t="shared" si="77"/>
        <v>66.130792</v>
      </c>
      <c r="I315" s="594">
        <f t="shared" si="79"/>
        <v>66.13</v>
      </c>
      <c r="J315" s="13"/>
      <c r="K315" s="121"/>
      <c r="L315" s="66"/>
      <c r="M315" s="63"/>
      <c r="N315" s="63"/>
      <c r="O315" s="63"/>
      <c r="P315" s="63"/>
      <c r="Q315" s="63"/>
      <c r="R315" s="63"/>
      <c r="S315" s="63"/>
      <c r="T315" s="63"/>
      <c r="U315" s="16"/>
      <c r="V315" s="17"/>
      <c r="W315" s="18"/>
      <c r="X315" s="17"/>
      <c r="Y315" s="19"/>
      <c r="Z315" s="17"/>
      <c r="AA315" s="17"/>
    </row>
    <row r="316" spans="1:44" ht="12" customHeight="1">
      <c r="A316" s="142">
        <f t="shared" si="78"/>
        <v>804</v>
      </c>
      <c r="B316" s="36" t="s">
        <v>2558</v>
      </c>
      <c r="C316" s="37" t="s">
        <v>4633</v>
      </c>
      <c r="D316" s="143" t="str">
        <f>LOWER(IF($A316="","",VLOOKUP($C316,'CPOS178-D'!$A$2:$G$11000,3,0)))</f>
        <v>disjuntor termomagnético, unipolar 127/220 v, corrente de 10 a até 30 a</v>
      </c>
      <c r="E316" s="32" t="str">
        <f>LOWER(IF($A316="","",VLOOKUP($C316,'CPOS178-D'!$A$2:$G$11000,4,0)))</f>
        <v>un</v>
      </c>
      <c r="F316" s="551">
        <v>2</v>
      </c>
      <c r="G316" s="582">
        <f>ROUND(IF($A316="","",VLOOKUP($C316,'CPOS178-D'!$A$2:$G$11000,7,0))*(1+$I$4),2)</f>
        <v>29.41</v>
      </c>
      <c r="H316" s="605">
        <f t="shared" si="77"/>
        <v>38.165357</v>
      </c>
      <c r="I316" s="594">
        <f t="shared" si="79"/>
        <v>76.33</v>
      </c>
      <c r="J316" s="13"/>
      <c r="K316" s="121"/>
      <c r="L316" s="66"/>
      <c r="M316" s="63"/>
      <c r="N316" s="63"/>
      <c r="O316" s="63"/>
      <c r="P316" s="63"/>
      <c r="Q316" s="63"/>
      <c r="R316" s="63"/>
      <c r="S316" s="63"/>
      <c r="T316" s="63"/>
      <c r="U316" s="16"/>
      <c r="V316" s="17"/>
      <c r="W316" s="18"/>
      <c r="X316" s="17"/>
      <c r="Y316" s="19"/>
      <c r="Z316" s="17"/>
      <c r="AA316" s="17"/>
    </row>
    <row r="317" spans="1:44" ht="12" customHeight="1">
      <c r="A317" s="142">
        <f t="shared" si="78"/>
        <v>805</v>
      </c>
      <c r="B317" s="36" t="s">
        <v>2558</v>
      </c>
      <c r="C317" s="37" t="s">
        <v>4637</v>
      </c>
      <c r="D317" s="143" t="str">
        <f>LOWER(IF($A317="","",VLOOKUP($C317,'CPOS178-D'!$A$2:$G$11000,3,0)))</f>
        <v>disjuntor termomagnético, tripolar 220/380 v, corrente de 10 a até 50 a</v>
      </c>
      <c r="E317" s="32" t="str">
        <f>LOWER(IF($A317="","",VLOOKUP($C317,'CPOS178-D'!$A$2:$G$11000,4,0)))</f>
        <v>un</v>
      </c>
      <c r="F317" s="551">
        <v>4</v>
      </c>
      <c r="G317" s="582">
        <f>ROUND(IF($A317="","",VLOOKUP($C317,'CPOS178-D'!$A$2:$G$11000,7,0))*(1+$I$4),2)</f>
        <v>156.33000000000001</v>
      </c>
      <c r="H317" s="605">
        <f t="shared" si="77"/>
        <v>202.86944100000002</v>
      </c>
      <c r="I317" s="594">
        <f t="shared" si="79"/>
        <v>811.48</v>
      </c>
      <c r="J317" s="13"/>
      <c r="K317" s="121"/>
      <c r="L317" s="66"/>
      <c r="M317" s="63"/>
      <c r="N317" s="63"/>
      <c r="O317" s="63"/>
      <c r="P317" s="63"/>
      <c r="Q317" s="63"/>
      <c r="R317" s="63"/>
      <c r="S317" s="63"/>
      <c r="T317" s="63"/>
      <c r="U317" s="16"/>
      <c r="V317" s="17"/>
      <c r="W317" s="18"/>
      <c r="X317" s="17"/>
      <c r="Y317" s="19"/>
      <c r="Z317" s="17"/>
      <c r="AA317" s="17"/>
    </row>
    <row r="318" spans="1:44" ht="12" customHeight="1">
      <c r="A318" s="142">
        <f t="shared" si="78"/>
        <v>806</v>
      </c>
      <c r="B318" s="36" t="s">
        <v>2558</v>
      </c>
      <c r="C318" s="37" t="s">
        <v>4768</v>
      </c>
      <c r="D318" s="143" t="str">
        <f>LOWER(IF($A318="","",VLOOKUP($C318,'CPOS178-D'!$A$2:$G$11000,3,0)))</f>
        <v>eletroduto de pvc rígido roscável de 4´ - com acessórios</v>
      </c>
      <c r="E318" s="32" t="str">
        <f>LOWER(IF($A318="","",VLOOKUP($C318,'CPOS178-D'!$A$2:$G$11000,4,0)))</f>
        <v>m</v>
      </c>
      <c r="F318" s="551">
        <f>15*2</f>
        <v>30</v>
      </c>
      <c r="G318" s="582">
        <f>ROUND(IF($A318="","",VLOOKUP($C318,'CPOS178-D'!$A$2:$G$11000,7,0))*(1+$I$4),2)</f>
        <v>111.84</v>
      </c>
      <c r="H318" s="605">
        <f t="shared" si="77"/>
        <v>145.13476800000001</v>
      </c>
      <c r="I318" s="594">
        <f t="shared" si="79"/>
        <v>4354.04</v>
      </c>
      <c r="J318" s="13"/>
      <c r="K318" s="121"/>
      <c r="L318" s="66"/>
      <c r="M318" s="63"/>
      <c r="N318" s="63"/>
      <c r="O318" s="63"/>
      <c r="P318" s="63"/>
      <c r="Q318" s="63"/>
      <c r="R318" s="63"/>
      <c r="S318" s="63"/>
      <c r="T318" s="63"/>
      <c r="U318" s="16"/>
      <c r="V318" s="17"/>
      <c r="W318" s="18"/>
      <c r="X318" s="17"/>
      <c r="Y318" s="19"/>
      <c r="Z318" s="17"/>
      <c r="AA318" s="17"/>
    </row>
    <row r="319" spans="1:44" ht="12" customHeight="1">
      <c r="A319" s="142">
        <f>A318+1</f>
        <v>807</v>
      </c>
      <c r="B319" s="36" t="s">
        <v>2558</v>
      </c>
      <c r="C319" s="37" t="s">
        <v>4954</v>
      </c>
      <c r="D319" s="143" t="str">
        <f>LOWER(IF($A319="","",VLOOKUP($C319,'CPOS178-D'!$A$2:$G$11000,3,0)))</f>
        <v>cabo de cobre de 25 mm², isolamento 8,7/15 kv - isolação epr 90°c</v>
      </c>
      <c r="E319" s="32" t="str">
        <f>LOWER(IF($A319="","",VLOOKUP($C319,'CPOS178-D'!$A$2:$G$11000,4,0)))</f>
        <v>m</v>
      </c>
      <c r="F319" s="551">
        <f>F318*3</f>
        <v>90</v>
      </c>
      <c r="G319" s="582">
        <f>ROUND(IF($A319="","",VLOOKUP($C319,'CPOS178-D'!$A$2:$G$11000,7,0))*(1+$I$4),2)</f>
        <v>60.08</v>
      </c>
      <c r="H319" s="605">
        <f t="shared" si="77"/>
        <v>77.965816000000004</v>
      </c>
      <c r="I319" s="594">
        <f t="shared" si="79"/>
        <v>7016.92</v>
      </c>
      <c r="J319" s="13"/>
      <c r="K319" s="121"/>
      <c r="L319" s="66"/>
      <c r="M319" s="63"/>
      <c r="N319" s="63"/>
      <c r="O319" s="63"/>
      <c r="P319" s="63"/>
      <c r="Q319" s="63"/>
      <c r="R319" s="63"/>
      <c r="S319" s="63"/>
      <c r="T319" s="63"/>
      <c r="U319" s="16"/>
      <c r="V319" s="17"/>
      <c r="W319" s="18"/>
      <c r="X319" s="17"/>
      <c r="Y319" s="19"/>
      <c r="Z319" s="17"/>
      <c r="AA319" s="17"/>
    </row>
    <row r="320" spans="1:44" ht="12" customHeight="1">
      <c r="A320" s="142"/>
      <c r="B320" s="36"/>
      <c r="C320" s="37"/>
      <c r="D320" s="143"/>
      <c r="E320" s="32"/>
      <c r="F320" s="551"/>
      <c r="G320" s="582"/>
      <c r="H320" s="577"/>
      <c r="I320" s="594"/>
      <c r="J320" s="13">
        <f>SUM(I313:I319)</f>
        <v>13093.41</v>
      </c>
      <c r="K320" s="121"/>
      <c r="L320" s="66"/>
      <c r="M320" s="63"/>
      <c r="N320" s="63"/>
      <c r="O320" s="63"/>
      <c r="P320" s="63"/>
      <c r="Q320" s="63"/>
      <c r="R320" s="63"/>
      <c r="S320" s="63"/>
      <c r="T320" s="63"/>
      <c r="U320" s="16"/>
      <c r="V320" s="17"/>
      <c r="W320" s="18"/>
      <c r="X320" s="17"/>
      <c r="Y320" s="19"/>
      <c r="Z320" s="17"/>
      <c r="AA320" s="17"/>
    </row>
    <row r="321" spans="1:27" ht="12" customHeight="1">
      <c r="A321" s="240"/>
      <c r="B321" s="241"/>
      <c r="C321" s="242"/>
      <c r="D321" s="323" t="s">
        <v>8311</v>
      </c>
      <c r="E321" s="241"/>
      <c r="F321" s="550"/>
      <c r="G321" s="573"/>
      <c r="H321" s="550"/>
      <c r="I321" s="593"/>
      <c r="J321" s="10"/>
      <c r="K321" s="116"/>
      <c r="L321" s="24"/>
      <c r="M321" s="24"/>
      <c r="N321" s="25"/>
      <c r="O321" s="24"/>
      <c r="P321" s="25"/>
      <c r="S321" s="4"/>
      <c r="T321" s="3"/>
      <c r="U321" s="16"/>
      <c r="V321" s="16"/>
      <c r="W321" s="16"/>
      <c r="X321" s="17"/>
      <c r="Y321" s="19"/>
      <c r="Z321" s="16"/>
      <c r="AA321" s="17"/>
    </row>
    <row r="322" spans="1:27" ht="12" customHeight="1">
      <c r="A322" s="142">
        <f>A319+1</f>
        <v>808</v>
      </c>
      <c r="B322" s="36" t="s">
        <v>2558</v>
      </c>
      <c r="C322" s="37" t="s">
        <v>5245</v>
      </c>
      <c r="D322" s="143" t="str">
        <f>LOWER(IF($A322="","",VLOOKUP($C322,'CPOS178-D'!$A$2:$G$11000,3,0)))</f>
        <v>poste telecônico reto em aço sae 1010/1020 galvanizado a fogo, altura de 6,00 m</v>
      </c>
      <c r="E322" s="32" t="str">
        <f>LOWER(IF($A322="","",VLOOKUP($C322,'CPOS178-D'!$A$2:$G$11000,4,0)))</f>
        <v>un</v>
      </c>
      <c r="F322" s="551">
        <f>31</f>
        <v>31</v>
      </c>
      <c r="G322" s="582">
        <f>ROUND(IF($A322="","",VLOOKUP($C322,'CPOS178-D'!$A$2:$G$11000,7,0))*(1+$I$4),2)</f>
        <v>1200.2</v>
      </c>
      <c r="H322" s="605">
        <f t="shared" ref="H322:H329" si="80">G322*1.2977</f>
        <v>1557.4995400000003</v>
      </c>
      <c r="I322" s="594">
        <f>ROUND(F322*H322,2)</f>
        <v>48282.49</v>
      </c>
      <c r="J322" s="13"/>
      <c r="K322" s="121"/>
      <c r="L322" s="66"/>
      <c r="M322" s="63"/>
      <c r="N322" s="63"/>
      <c r="O322" s="63"/>
      <c r="P322" s="63"/>
      <c r="Q322" s="63"/>
      <c r="R322" s="63"/>
      <c r="S322" s="63"/>
      <c r="T322" s="63"/>
      <c r="U322" s="16"/>
      <c r="V322" s="17"/>
      <c r="W322" s="18"/>
      <c r="X322" s="17"/>
      <c r="Y322" s="19"/>
      <c r="Z322" s="17"/>
      <c r="AA322" s="17"/>
    </row>
    <row r="323" spans="1:27" ht="12" customHeight="1">
      <c r="A323" s="142">
        <f>A322+1</f>
        <v>809</v>
      </c>
      <c r="B323" s="36" t="s">
        <v>2558</v>
      </c>
      <c r="C323" s="37" t="s">
        <v>5239</v>
      </c>
      <c r="D323" s="143" t="str">
        <f>LOWER(IF($A323="","",VLOOKUP($C323,'CPOS178-D'!$A$2:$G$11000,3,0)))</f>
        <v>cruzeta reforçada em ferro galvanizado para fixação de duas luminárias</v>
      </c>
      <c r="E323" s="32" t="str">
        <f>LOWER(IF($A323="","",VLOOKUP($C323,'CPOS178-D'!$A$2:$G$11000,4,0)))</f>
        <v>un</v>
      </c>
      <c r="F323" s="551">
        <f>F322</f>
        <v>31</v>
      </c>
      <c r="G323" s="582">
        <f>ROUND(IF($A323="","",VLOOKUP($C323,'CPOS178-D'!$A$2:$G$11000,7,0))*(1+$I$4),2)</f>
        <v>285.16000000000003</v>
      </c>
      <c r="H323" s="605">
        <f t="shared" si="80"/>
        <v>370.05213200000003</v>
      </c>
      <c r="I323" s="594">
        <f t="shared" ref="I323:I329" si="81">ROUND(F323*H323,2)</f>
        <v>11471.62</v>
      </c>
      <c r="J323" s="13"/>
      <c r="K323" s="121"/>
      <c r="L323" s="66"/>
      <c r="M323" s="63"/>
      <c r="N323" s="63"/>
      <c r="O323" s="63"/>
      <c r="P323" s="63"/>
      <c r="Q323" s="63"/>
      <c r="R323" s="63"/>
      <c r="S323" s="63"/>
      <c r="T323" s="63"/>
      <c r="U323" s="16"/>
      <c r="V323" s="17"/>
      <c r="W323" s="18"/>
      <c r="X323" s="17"/>
      <c r="Y323" s="19"/>
      <c r="Z323" s="17"/>
      <c r="AA323" s="17"/>
    </row>
    <row r="324" spans="1:27" ht="12" hidden="1" customHeight="1">
      <c r="A324" s="142">
        <f t="shared" ref="A324:A328" si="82">A323+1</f>
        <v>810</v>
      </c>
      <c r="B324" s="36" t="s">
        <v>2558</v>
      </c>
      <c r="C324" s="37" t="s">
        <v>5237</v>
      </c>
      <c r="D324" s="143" t="str">
        <f>LOWER(IF($A324="","",VLOOKUP($C324,'CPOS178-D'!$A$2:$G$11000,3,0)))</f>
        <v>braço em tubo de ferro galvanizado de 1´ x 1,00 m para fixação de uma luminária</v>
      </c>
      <c r="E324" s="32" t="str">
        <f>LOWER(IF($A324="","",VLOOKUP($C324,'CPOS178-D'!$A$2:$G$11000,4,0)))</f>
        <v>un</v>
      </c>
      <c r="F324" s="551">
        <v>0</v>
      </c>
      <c r="G324" s="582">
        <f>ROUND(IF($A324="","",VLOOKUP($C324,'CPOS178-D'!$A$2:$G$11000,7,0))*(1+$I$4),2)</f>
        <v>106.57</v>
      </c>
      <c r="H324" s="605">
        <f t="shared" si="80"/>
        <v>138.29588899999999</v>
      </c>
      <c r="I324" s="594">
        <f t="shared" si="81"/>
        <v>0</v>
      </c>
      <c r="J324" s="13"/>
      <c r="K324" s="121"/>
      <c r="L324" s="66"/>
      <c r="M324" s="63"/>
      <c r="N324" s="63"/>
      <c r="O324" s="63"/>
      <c r="P324" s="63"/>
      <c r="Q324" s="63"/>
      <c r="R324" s="63"/>
      <c r="S324" s="63"/>
      <c r="T324" s="63"/>
      <c r="U324" s="16"/>
      <c r="V324" s="17"/>
      <c r="W324" s="18"/>
      <c r="X324" s="17"/>
      <c r="Y324" s="19"/>
      <c r="Z324" s="17"/>
      <c r="AA324" s="17"/>
    </row>
    <row r="325" spans="1:27" ht="12" hidden="1" customHeight="1">
      <c r="A325" s="142">
        <f>A324+1</f>
        <v>811</v>
      </c>
      <c r="B325" s="36" t="s">
        <v>2558</v>
      </c>
      <c r="C325" s="37" t="s">
        <v>5226</v>
      </c>
      <c r="D325" s="143" t="str">
        <f>LOWER(IF($A325="","",VLOOKUP($C325,'CPOS178-D'!$A$2:$G$11000,3,0)))</f>
        <v>reator eletromagnético de alto fator de potência, para lâmpada vapor metálico 400 w / 220 v</v>
      </c>
      <c r="E325" s="32" t="str">
        <f>LOWER(IF($A325="","",VLOOKUP($C325,'CPOS178-D'!$A$2:$G$11000,4,0)))</f>
        <v>un</v>
      </c>
      <c r="F325" s="551">
        <v>0</v>
      </c>
      <c r="G325" s="582">
        <f>ROUND(IF($A325="","",VLOOKUP($C325,'CPOS178-D'!$A$2:$G$11000,7,0))*(1+$I$4),2)</f>
        <v>137.69</v>
      </c>
      <c r="H325" s="605">
        <f t="shared" si="80"/>
        <v>178.68031300000001</v>
      </c>
      <c r="I325" s="594">
        <f t="shared" si="81"/>
        <v>0</v>
      </c>
      <c r="J325" s="13"/>
      <c r="K325" s="121"/>
      <c r="L325" s="66"/>
      <c r="M325" s="63"/>
      <c r="N325" s="63"/>
      <c r="O325" s="63"/>
      <c r="P325" s="63"/>
      <c r="Q325" s="63"/>
      <c r="R325" s="63"/>
      <c r="S325" s="63"/>
      <c r="T325" s="63"/>
      <c r="U325" s="16"/>
      <c r="V325" s="17"/>
      <c r="W325" s="18"/>
      <c r="X325" s="17"/>
      <c r="Y325" s="19"/>
      <c r="Z325" s="17"/>
      <c r="AA325" s="17"/>
    </row>
    <row r="326" spans="1:27" ht="12" customHeight="1">
      <c r="A326" s="142">
        <f>A323+1</f>
        <v>810</v>
      </c>
      <c r="B326" s="36" t="s">
        <v>2558</v>
      </c>
      <c r="C326" s="37" t="s">
        <v>7600</v>
      </c>
      <c r="D326" s="143" t="str">
        <f>LOWER(IF($A326="","",VLOOKUP($C326,'CPOS178-D'!$A$2:$G$11000,3,0)))</f>
        <v>luminária led retangular para parede/piso de 11.838 até 12.150 lm, eficiência mínima 107 lm/w</v>
      </c>
      <c r="E326" s="32" t="str">
        <f>LOWER(IF($A326="","",VLOOKUP($C326,'CPOS178-D'!$A$2:$G$11000,4,0)))</f>
        <v>un</v>
      </c>
      <c r="F326" s="551">
        <v>62</v>
      </c>
      <c r="G326" s="582">
        <v>789.17</v>
      </c>
      <c r="H326" s="605">
        <f t="shared" si="80"/>
        <v>1024.1059090000001</v>
      </c>
      <c r="I326" s="594">
        <f t="shared" si="81"/>
        <v>63494.57</v>
      </c>
      <c r="J326" s="13"/>
      <c r="K326" s="121"/>
      <c r="L326" s="66"/>
      <c r="M326" s="63"/>
      <c r="N326" s="63"/>
      <c r="O326" s="63"/>
      <c r="P326" s="63"/>
      <c r="Q326" s="63"/>
      <c r="R326" s="63"/>
      <c r="S326" s="63"/>
      <c r="T326" s="63"/>
      <c r="U326" s="16"/>
      <c r="V326" s="17"/>
      <c r="W326" s="18"/>
      <c r="X326" s="17"/>
      <c r="Y326" s="19"/>
      <c r="Z326" s="17"/>
      <c r="AA326" s="17"/>
    </row>
    <row r="327" spans="1:27" ht="12" customHeight="1">
      <c r="A327" s="142">
        <f>A326+1</f>
        <v>811</v>
      </c>
      <c r="B327" s="36" t="s">
        <v>2558</v>
      </c>
      <c r="C327" s="37" t="s">
        <v>4768</v>
      </c>
      <c r="D327" s="143" t="str">
        <f>LOWER(IF($A327="","",VLOOKUP($C327,'CPOS178-D'!$A$2:$G$11000,3,0)))</f>
        <v>eletroduto de pvc rígido roscável de 4´ - com acessórios</v>
      </c>
      <c r="E327" s="32" t="str">
        <f>LOWER(IF($A327="","",VLOOKUP($C327,'CPOS178-D'!$A$2:$G$11000,4,0)))</f>
        <v>m</v>
      </c>
      <c r="F327" s="551">
        <f>170+35*4</f>
        <v>310</v>
      </c>
      <c r="G327" s="582">
        <f>ROUND(IF($A327="","",VLOOKUP($C327,'CPOS178-D'!$A$2:$G$11000,7,0))*(1+$I$4),2)</f>
        <v>111.84</v>
      </c>
      <c r="H327" s="605">
        <f t="shared" si="80"/>
        <v>145.13476800000001</v>
      </c>
      <c r="I327" s="594">
        <f t="shared" si="81"/>
        <v>44991.78</v>
      </c>
      <c r="J327" s="13"/>
      <c r="K327" s="121"/>
      <c r="L327" s="66"/>
      <c r="M327" s="63"/>
      <c r="N327" s="63"/>
      <c r="O327" s="63"/>
      <c r="P327" s="63"/>
      <c r="Q327" s="63"/>
      <c r="R327" s="63"/>
      <c r="S327" s="63"/>
      <c r="T327" s="63"/>
      <c r="U327" s="16"/>
      <c r="V327" s="17"/>
      <c r="W327" s="18"/>
      <c r="X327" s="17"/>
      <c r="Y327" s="19"/>
      <c r="Z327" s="17"/>
      <c r="AA327" s="17"/>
    </row>
    <row r="328" spans="1:27" ht="12" customHeight="1">
      <c r="A328" s="142">
        <f t="shared" si="82"/>
        <v>812</v>
      </c>
      <c r="B328" s="36" t="s">
        <v>2558</v>
      </c>
      <c r="C328" s="37" t="s">
        <v>6896</v>
      </c>
      <c r="D328" s="143" t="str">
        <f>LOWER(IF($A328="","",VLOOKUP($C328,'CPOS178-D'!$A$2:$G$11000,3,0)))</f>
        <v>cabo de cobre flexível de 16 mm², isolamento 0,6/1kv - isolação hepr 90°c</v>
      </c>
      <c r="E328" s="32" t="str">
        <f>LOWER(IF($A328="","",VLOOKUP($C328,'CPOS178-D'!$A$2:$G$11000,4,0)))</f>
        <v>m</v>
      </c>
      <c r="F328" s="551">
        <f>F327*3</f>
        <v>930</v>
      </c>
      <c r="G328" s="582">
        <f>ROUND(IF($A328="","",VLOOKUP($C328,'CPOS178-D'!$A$2:$G$11000,7,0))*(1+$I$4),2)</f>
        <v>13.16</v>
      </c>
      <c r="H328" s="605">
        <f t="shared" si="80"/>
        <v>17.077732000000001</v>
      </c>
      <c r="I328" s="594">
        <f t="shared" si="81"/>
        <v>15882.29</v>
      </c>
      <c r="J328" s="13"/>
      <c r="K328" s="121"/>
      <c r="L328" s="66"/>
      <c r="M328" s="63"/>
      <c r="N328" s="63"/>
      <c r="O328" s="63"/>
      <c r="P328" s="63"/>
      <c r="Q328" s="63"/>
      <c r="R328" s="63"/>
      <c r="S328" s="63"/>
      <c r="T328" s="63"/>
      <c r="U328" s="16"/>
      <c r="V328" s="17"/>
      <c r="W328" s="18"/>
      <c r="X328" s="17"/>
      <c r="Y328" s="19"/>
      <c r="Z328" s="17"/>
      <c r="AA328" s="17"/>
    </row>
    <row r="329" spans="1:27" ht="12" customHeight="1">
      <c r="A329" s="142">
        <f>A328+1</f>
        <v>813</v>
      </c>
      <c r="B329" s="36" t="s">
        <v>2558</v>
      </c>
      <c r="C329" s="37" t="s">
        <v>4942</v>
      </c>
      <c r="D329" s="143" t="str">
        <f>LOWER(IF($A329="","",VLOOKUP($C329,'CPOS178-D'!$A$2:$G$11000,3,0)))</f>
        <v>cabo de cobre de 2,5 mm², isolamento 0,6/1 kv - isolação em pvc 70°c</v>
      </c>
      <c r="E329" s="32" t="str">
        <f>LOWER(IF($A329="","",VLOOKUP($C329,'CPOS178-D'!$A$2:$G$11000,4,0)))</f>
        <v>m</v>
      </c>
      <c r="F329" s="551">
        <f>F322*4*6</f>
        <v>744</v>
      </c>
      <c r="G329" s="582">
        <f>ROUND(IF($A329="","",VLOOKUP($C329,'CPOS178-D'!$A$2:$G$11000,7,0))*(1+$I$4),2)</f>
        <v>4.05</v>
      </c>
      <c r="H329" s="605">
        <f t="shared" si="80"/>
        <v>5.2556849999999997</v>
      </c>
      <c r="I329" s="594">
        <f t="shared" si="81"/>
        <v>3910.23</v>
      </c>
      <c r="J329" s="13"/>
      <c r="K329" s="121"/>
      <c r="L329" s="66"/>
      <c r="M329" s="63"/>
      <c r="N329" s="63"/>
      <c r="O329" s="63"/>
      <c r="P329" s="63"/>
      <c r="Q329" s="63"/>
      <c r="R329" s="63"/>
      <c r="S329" s="63"/>
      <c r="T329" s="63"/>
      <c r="U329" s="16"/>
      <c r="V329" s="17"/>
      <c r="W329" s="18"/>
      <c r="X329" s="17"/>
      <c r="Y329" s="19"/>
      <c r="Z329" s="17"/>
      <c r="AA329" s="17"/>
    </row>
    <row r="330" spans="1:27" ht="12" customHeight="1">
      <c r="A330" s="142"/>
      <c r="B330" s="36"/>
      <c r="C330" s="37"/>
      <c r="D330" s="143"/>
      <c r="E330" s="32"/>
      <c r="F330" s="551"/>
      <c r="G330" s="582"/>
      <c r="H330" s="577"/>
      <c r="I330" s="594"/>
      <c r="J330" s="13">
        <f>I322+I323+I326+I327+I328+I329</f>
        <v>188032.98</v>
      </c>
      <c r="K330" s="121"/>
      <c r="L330" s="66"/>
      <c r="M330" s="63"/>
      <c r="N330" s="63"/>
      <c r="O330" s="63"/>
      <c r="P330" s="63"/>
      <c r="Q330" s="63"/>
      <c r="R330" s="63"/>
      <c r="S330" s="63"/>
      <c r="T330" s="63"/>
      <c r="U330" s="16"/>
      <c r="V330" s="17"/>
      <c r="W330" s="18"/>
      <c r="X330" s="17"/>
      <c r="Y330" s="19"/>
      <c r="Z330" s="17"/>
      <c r="AA330" s="17"/>
    </row>
    <row r="331" spans="1:27" ht="12" hidden="1" customHeight="1">
      <c r="A331" s="240"/>
      <c r="B331" s="241"/>
      <c r="C331" s="242"/>
      <c r="D331" s="323" t="s">
        <v>8312</v>
      </c>
      <c r="E331" s="241"/>
      <c r="F331" s="550"/>
      <c r="G331" s="573"/>
      <c r="H331" s="550"/>
      <c r="I331" s="593"/>
      <c r="J331" s="10"/>
      <c r="K331" s="116"/>
      <c r="L331" s="24"/>
      <c r="M331" s="24"/>
      <c r="N331" s="25"/>
      <c r="O331" s="24"/>
      <c r="P331" s="25"/>
      <c r="S331" s="4"/>
      <c r="T331" s="3"/>
      <c r="U331" s="16"/>
      <c r="V331" s="16"/>
      <c r="W331" s="16"/>
      <c r="X331" s="17"/>
      <c r="Y331" s="19"/>
      <c r="Z331" s="16"/>
      <c r="AA331" s="17"/>
    </row>
    <row r="332" spans="1:27" ht="12" hidden="1" customHeight="1">
      <c r="A332" s="142">
        <f>A329+1</f>
        <v>814</v>
      </c>
      <c r="B332" s="36"/>
      <c r="C332" s="37" t="s">
        <v>8115</v>
      </c>
      <c r="D332" s="143" t="s">
        <v>36933</v>
      </c>
      <c r="E332" s="32" t="s">
        <v>8127</v>
      </c>
      <c r="F332" s="551">
        <v>0</v>
      </c>
      <c r="G332" s="582">
        <f>66500*(1+$I$4)</f>
        <v>86297.05</v>
      </c>
      <c r="H332" s="605">
        <f t="shared" ref="H332:H335" si="83">G332*1.2977</f>
        <v>111987.68178500001</v>
      </c>
      <c r="I332" s="594">
        <f t="shared" ref="I332:I335" si="84">ROUND(F332*H332,2)</f>
        <v>0</v>
      </c>
      <c r="J332" s="13"/>
      <c r="K332" s="121"/>
      <c r="L332" s="66"/>
      <c r="M332" s="63"/>
      <c r="N332" s="63"/>
      <c r="O332" s="63"/>
      <c r="P332" s="63"/>
      <c r="Q332" s="63"/>
      <c r="R332" s="63"/>
      <c r="S332" s="63"/>
      <c r="T332" s="63"/>
      <c r="U332" s="16"/>
      <c r="V332" s="17"/>
      <c r="W332" s="18"/>
      <c r="X332" s="17"/>
      <c r="Y332" s="19"/>
      <c r="Z332" s="17"/>
      <c r="AA332" s="17"/>
    </row>
    <row r="333" spans="1:27" ht="12" hidden="1" customHeight="1">
      <c r="A333" s="142">
        <f>A332+1</f>
        <v>815</v>
      </c>
      <c r="B333" s="36"/>
      <c r="C333" s="37" t="s">
        <v>8115</v>
      </c>
      <c r="D333" s="143" t="s">
        <v>36934</v>
      </c>
      <c r="E333" s="32" t="s">
        <v>8127</v>
      </c>
      <c r="F333" s="551">
        <v>0</v>
      </c>
      <c r="G333" s="582">
        <f>6732*(1+$I$4)</f>
        <v>8736.1164000000008</v>
      </c>
      <c r="H333" s="605">
        <f t="shared" si="83"/>
        <v>11336.858252280002</v>
      </c>
      <c r="I333" s="594">
        <f t="shared" si="84"/>
        <v>0</v>
      </c>
      <c r="J333" s="13"/>
      <c r="K333" s="121"/>
      <c r="L333" s="66"/>
      <c r="M333" s="63"/>
      <c r="N333" s="63"/>
      <c r="O333" s="63"/>
      <c r="P333" s="63"/>
      <c r="Q333" s="63"/>
      <c r="R333" s="63"/>
      <c r="S333" s="63"/>
      <c r="T333" s="63"/>
      <c r="U333" s="16"/>
      <c r="V333" s="17"/>
      <c r="W333" s="18"/>
      <c r="X333" s="17"/>
      <c r="Y333" s="19"/>
      <c r="Z333" s="17"/>
      <c r="AA333" s="17"/>
    </row>
    <row r="334" spans="1:27" ht="12" hidden="1" customHeight="1">
      <c r="A334" s="142">
        <f t="shared" ref="A334:A335" si="85">A333+1</f>
        <v>816</v>
      </c>
      <c r="B334" s="36"/>
      <c r="C334" s="37" t="s">
        <v>8115</v>
      </c>
      <c r="D334" s="143" t="s">
        <v>36935</v>
      </c>
      <c r="E334" s="32" t="s">
        <v>8127</v>
      </c>
      <c r="F334" s="551">
        <v>0</v>
      </c>
      <c r="G334" s="582">
        <f>6732*(1+$I$4)</f>
        <v>8736.1164000000008</v>
      </c>
      <c r="H334" s="605">
        <f t="shared" si="83"/>
        <v>11336.858252280002</v>
      </c>
      <c r="I334" s="594">
        <f t="shared" si="84"/>
        <v>0</v>
      </c>
      <c r="J334" s="13"/>
      <c r="K334" s="121"/>
      <c r="L334" s="66"/>
      <c r="M334" s="63"/>
      <c r="N334" s="63"/>
      <c r="O334" s="63"/>
      <c r="P334" s="63"/>
      <c r="Q334" s="63"/>
      <c r="R334" s="63"/>
      <c r="S334" s="63"/>
      <c r="T334" s="63"/>
      <c r="U334" s="16"/>
      <c r="V334" s="17"/>
      <c r="W334" s="18"/>
      <c r="X334" s="17"/>
      <c r="Y334" s="19"/>
      <c r="Z334" s="17"/>
      <c r="AA334" s="17"/>
    </row>
    <row r="335" spans="1:27" ht="12" hidden="1" customHeight="1">
      <c r="A335" s="142">
        <f t="shared" si="85"/>
        <v>817</v>
      </c>
      <c r="B335" s="36"/>
      <c r="C335" s="37" t="s">
        <v>8115</v>
      </c>
      <c r="D335" s="143" t="s">
        <v>36932</v>
      </c>
      <c r="E335" s="32" t="s">
        <v>8127</v>
      </c>
      <c r="F335" s="551">
        <v>0</v>
      </c>
      <c r="G335" s="582">
        <f>21995*(1+$I$4)</f>
        <v>28542.911500000002</v>
      </c>
      <c r="H335" s="605">
        <f t="shared" si="83"/>
        <v>37040.136253550001</v>
      </c>
      <c r="I335" s="594">
        <f t="shared" si="84"/>
        <v>0</v>
      </c>
      <c r="J335" s="13"/>
      <c r="K335" s="121"/>
      <c r="L335" s="66"/>
      <c r="M335" s="63"/>
      <c r="N335" s="63"/>
      <c r="O335" s="63"/>
      <c r="P335" s="63"/>
      <c r="Q335" s="63"/>
      <c r="R335" s="63"/>
      <c r="S335" s="63"/>
      <c r="T335" s="63"/>
      <c r="U335" s="16"/>
      <c r="V335" s="17"/>
      <c r="W335" s="18"/>
      <c r="X335" s="17"/>
      <c r="Y335" s="19"/>
      <c r="Z335" s="17"/>
      <c r="AA335" s="17"/>
    </row>
    <row r="336" spans="1:27" ht="12" hidden="1" customHeight="1">
      <c r="A336" s="142"/>
      <c r="B336" s="36"/>
      <c r="C336" s="171"/>
      <c r="D336" s="143"/>
      <c r="E336" s="32"/>
      <c r="F336" s="551"/>
      <c r="G336" s="582"/>
      <c r="H336" s="577"/>
      <c r="I336" s="594"/>
      <c r="J336" s="13"/>
      <c r="K336" s="121"/>
      <c r="L336" s="66"/>
      <c r="M336" s="63"/>
      <c r="N336" s="63"/>
      <c r="O336" s="63"/>
      <c r="P336" s="63"/>
      <c r="Q336" s="63"/>
      <c r="R336" s="63"/>
      <c r="S336" s="63"/>
      <c r="T336" s="63"/>
      <c r="U336" s="16"/>
      <c r="V336" s="17"/>
      <c r="W336" s="18"/>
      <c r="X336" s="17"/>
      <c r="Y336" s="19"/>
      <c r="Z336" s="17"/>
      <c r="AA336" s="17"/>
    </row>
    <row r="337" spans="1:44" ht="12" hidden="1" customHeight="1">
      <c r="A337" s="240"/>
      <c r="B337" s="241"/>
      <c r="C337" s="242"/>
      <c r="D337" s="323" t="s">
        <v>37350</v>
      </c>
      <c r="E337" s="241"/>
      <c r="F337" s="550"/>
      <c r="G337" s="573"/>
      <c r="H337" s="550"/>
      <c r="I337" s="593"/>
      <c r="J337" s="13"/>
      <c r="K337" s="121"/>
      <c r="L337" s="66"/>
      <c r="M337" s="63"/>
      <c r="N337" s="63"/>
      <c r="O337" s="63"/>
      <c r="P337" s="63"/>
      <c r="Q337" s="63"/>
      <c r="R337" s="63"/>
      <c r="S337" s="63"/>
      <c r="T337" s="63"/>
      <c r="U337" s="16"/>
      <c r="V337" s="17"/>
      <c r="W337" s="18"/>
      <c r="X337" s="17"/>
      <c r="Y337" s="19"/>
      <c r="Z337" s="17"/>
      <c r="AA337" s="17"/>
    </row>
    <row r="338" spans="1:44" ht="12" hidden="1" customHeight="1">
      <c r="A338" s="142" t="s">
        <v>37351</v>
      </c>
      <c r="B338" s="36"/>
      <c r="C338" s="171" t="s">
        <v>8115</v>
      </c>
      <c r="D338" s="211" t="s">
        <v>37352</v>
      </c>
      <c r="E338" s="32" t="s">
        <v>8127</v>
      </c>
      <c r="F338" s="551">
        <v>0</v>
      </c>
      <c r="G338" s="582">
        <v>415264</v>
      </c>
      <c r="H338" s="605">
        <f t="shared" ref="H338" si="86">G338*1.2977</f>
        <v>538888.09279999998</v>
      </c>
      <c r="I338" s="594">
        <f t="shared" ref="I338" si="87">ROUND(F338*H338,2)</f>
        <v>0</v>
      </c>
      <c r="J338" s="13"/>
      <c r="K338" s="121"/>
      <c r="L338" s="66"/>
      <c r="M338" s="63"/>
      <c r="N338" s="63"/>
      <c r="O338" s="63"/>
      <c r="P338" s="63"/>
      <c r="Q338" s="63"/>
      <c r="R338" s="63"/>
      <c r="S338" s="63"/>
      <c r="T338" s="63"/>
      <c r="U338" s="16"/>
      <c r="V338" s="17"/>
      <c r="W338" s="18"/>
      <c r="X338" s="17"/>
      <c r="Y338" s="19"/>
      <c r="Z338" s="17"/>
      <c r="AA338" s="17"/>
    </row>
    <row r="339" spans="1:44" ht="12" hidden="1" customHeight="1">
      <c r="A339" s="142"/>
      <c r="B339" s="36"/>
      <c r="C339" s="171"/>
      <c r="D339" s="211"/>
      <c r="E339" s="32"/>
      <c r="F339" s="551"/>
      <c r="G339" s="582"/>
      <c r="H339" s="577"/>
      <c r="I339" s="594"/>
      <c r="J339" s="13"/>
      <c r="K339" s="121"/>
      <c r="L339" s="66"/>
      <c r="M339" s="63"/>
      <c r="N339" s="63"/>
      <c r="O339" s="63"/>
      <c r="P339" s="63"/>
      <c r="Q339" s="63"/>
      <c r="R339" s="63"/>
      <c r="S339" s="63"/>
      <c r="T339" s="63"/>
      <c r="U339" s="16"/>
      <c r="V339" s="17"/>
      <c r="W339" s="18"/>
      <c r="X339" s="17"/>
      <c r="Y339" s="19"/>
      <c r="Z339" s="17"/>
      <c r="AA339" s="17"/>
    </row>
    <row r="340" spans="1:44" ht="12" customHeight="1">
      <c r="A340" s="243"/>
      <c r="B340" s="244"/>
      <c r="C340" s="244"/>
      <c r="D340" s="324" t="s">
        <v>2568</v>
      </c>
      <c r="E340" s="245">
        <f>A310</f>
        <v>800</v>
      </c>
      <c r="F340" s="552"/>
      <c r="G340" s="583"/>
      <c r="H340" s="578"/>
      <c r="I340" s="595">
        <f>J320+J330</f>
        <v>201126.39</v>
      </c>
      <c r="J340" s="10">
        <f>SUM(J319:J330)</f>
        <v>201126.39</v>
      </c>
      <c r="K340" s="119"/>
      <c r="L340" s="63"/>
      <c r="M340" s="63"/>
      <c r="N340" s="63"/>
      <c r="O340" s="63"/>
      <c r="P340" s="63"/>
      <c r="Q340" s="63"/>
      <c r="R340" s="63"/>
      <c r="S340" s="63"/>
      <c r="T340" s="63"/>
      <c r="U340" s="63"/>
      <c r="V340" s="63"/>
      <c r="W340" s="16"/>
      <c r="X340" s="17"/>
      <c r="Y340" s="19"/>
      <c r="Z340" s="16"/>
      <c r="AA340" s="17"/>
    </row>
    <row r="341" spans="1:44" ht="12" hidden="1" customHeight="1">
      <c r="A341" s="146"/>
      <c r="B341" s="37"/>
      <c r="C341" s="163"/>
      <c r="D341" s="326"/>
      <c r="E341" s="30"/>
      <c r="F341" s="549"/>
      <c r="G341" s="572"/>
      <c r="H341" s="549"/>
      <c r="I341" s="592"/>
      <c r="J341" s="10"/>
      <c r="K341" s="119"/>
      <c r="L341" s="63"/>
      <c r="M341" s="63"/>
      <c r="N341" s="63"/>
      <c r="O341" s="63"/>
      <c r="P341" s="63"/>
      <c r="Q341" s="63"/>
      <c r="R341" s="63"/>
      <c r="S341" s="63"/>
      <c r="T341" s="63"/>
      <c r="U341" s="63"/>
      <c r="V341" s="63"/>
      <c r="W341" s="18"/>
      <c r="X341" s="17"/>
      <c r="Y341" s="19"/>
      <c r="Z341" s="17"/>
      <c r="AA341" s="17"/>
    </row>
    <row r="342" spans="1:44" s="1" customFormat="1" ht="12" hidden="1" customHeight="1">
      <c r="A342" s="162">
        <v>1000</v>
      </c>
      <c r="B342" s="200"/>
      <c r="C342" s="201"/>
      <c r="D342" s="173" t="s">
        <v>8134</v>
      </c>
      <c r="E342" s="164"/>
      <c r="F342" s="555"/>
      <c r="G342" s="556"/>
      <c r="H342" s="555"/>
      <c r="I342" s="576"/>
      <c r="J342" s="208"/>
      <c r="K342" s="208"/>
      <c r="L342" s="208"/>
      <c r="M342" s="208"/>
      <c r="N342" s="209"/>
      <c r="O342" s="199"/>
      <c r="P342" s="168"/>
      <c r="Q342" s="199"/>
      <c r="R342" s="199"/>
      <c r="S342" s="210"/>
      <c r="T342" s="21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s="210"/>
      <c r="AP342" s="210"/>
      <c r="AQ342" s="210"/>
      <c r="AR342" s="210"/>
    </row>
    <row r="343" spans="1:44" ht="12" hidden="1" customHeight="1">
      <c r="A343" s="145"/>
      <c r="B343" s="30"/>
      <c r="C343" s="214"/>
      <c r="D343" s="322"/>
      <c r="E343" s="30"/>
      <c r="F343" s="549"/>
      <c r="G343" s="572"/>
      <c r="H343" s="549"/>
      <c r="I343" s="592"/>
      <c r="J343" s="10"/>
      <c r="K343" s="116"/>
      <c r="L343" s="24"/>
      <c r="M343" s="24"/>
      <c r="N343" s="25"/>
      <c r="O343" s="24"/>
      <c r="P343" s="25"/>
      <c r="S343" s="4"/>
      <c r="T343" s="3"/>
      <c r="U343" s="16"/>
      <c r="V343" s="16"/>
      <c r="W343" s="16"/>
      <c r="X343" s="17"/>
      <c r="Y343" s="19"/>
      <c r="Z343" s="16"/>
      <c r="AA343" s="17"/>
    </row>
    <row r="344" spans="1:44" ht="12" hidden="1" customHeight="1">
      <c r="A344" s="240"/>
      <c r="B344" s="241"/>
      <c r="C344" s="242"/>
      <c r="D344" s="323" t="s">
        <v>8323</v>
      </c>
      <c r="E344" s="241"/>
      <c r="F344" s="550"/>
      <c r="G344" s="573"/>
      <c r="H344" s="550"/>
      <c r="I344" s="593"/>
      <c r="J344" s="10"/>
      <c r="K344" s="116"/>
      <c r="L344" s="24"/>
      <c r="M344" s="24"/>
      <c r="N344" s="25"/>
      <c r="O344" s="24"/>
      <c r="P344" s="25"/>
      <c r="S344" s="4"/>
      <c r="T344" s="3"/>
      <c r="U344" s="16"/>
      <c r="V344" s="16"/>
      <c r="W344" s="16"/>
      <c r="X344" s="17"/>
      <c r="Y344" s="19"/>
      <c r="Z344" s="16"/>
      <c r="AA344" s="17"/>
    </row>
    <row r="345" spans="1:44" s="175" customFormat="1" ht="12" hidden="1" customHeight="1">
      <c r="A345" s="648">
        <f>A342+1</f>
        <v>1001</v>
      </c>
      <c r="B345" s="171" t="s">
        <v>2558</v>
      </c>
      <c r="C345" s="171" t="s">
        <v>4419</v>
      </c>
      <c r="D345" s="649" t="str">
        <f>LOWER(IF($A345="","",VLOOKUP($C345,'CPOS178-D'!$A$2:$G$11000,3,0)))</f>
        <v>corte, recorte e remoção de árvore  inclusive as raízes - diâmetro (dap)&gt;5cm&lt;15cm</v>
      </c>
      <c r="E345" s="172" t="str">
        <f>LOWER(IF($A345="","",VLOOKUP($C345,'CPOS178-D'!$A$2:$G$11000,4,0)))</f>
        <v>un</v>
      </c>
      <c r="F345" s="551">
        <v>0</v>
      </c>
      <c r="G345" s="554">
        <f>ROUND(IF($A345="","",VLOOKUP($C345,'CPOS178-D'!$A$2:$G$11000,7,0))*(1+$I$4),2)</f>
        <v>285.79000000000002</v>
      </c>
      <c r="H345" s="605">
        <f t="shared" ref="H345" si="88">G345*1.2977</f>
        <v>370.86968300000007</v>
      </c>
      <c r="I345" s="594">
        <f t="shared" ref="I345" si="89">ROUND(F345*H345,2)</f>
        <v>0</v>
      </c>
      <c r="J345" s="650"/>
      <c r="K345" s="651"/>
      <c r="L345" s="652"/>
      <c r="M345" s="653"/>
      <c r="N345" s="653"/>
      <c r="O345" s="653"/>
      <c r="P345" s="653"/>
      <c r="Q345" s="653"/>
      <c r="R345" s="653"/>
      <c r="S345" s="653"/>
      <c r="T345" s="653"/>
      <c r="U345" s="654"/>
      <c r="V345" s="655"/>
      <c r="W345" s="656"/>
      <c r="X345" s="655"/>
      <c r="Y345" s="657"/>
      <c r="Z345" s="655"/>
      <c r="AA345" s="655"/>
    </row>
    <row r="346" spans="1:44" ht="12" hidden="1" customHeight="1">
      <c r="A346" s="145"/>
      <c r="B346" s="30"/>
      <c r="C346" s="214"/>
      <c r="D346" s="322"/>
      <c r="E346" s="30"/>
      <c r="F346" s="549"/>
      <c r="G346" s="572"/>
      <c r="H346" s="549"/>
      <c r="I346" s="592"/>
      <c r="J346" s="10"/>
      <c r="K346" s="116"/>
      <c r="L346" s="24"/>
      <c r="M346" s="24"/>
      <c r="N346" s="25"/>
      <c r="O346" s="24"/>
      <c r="P346" s="25"/>
      <c r="S346" s="4"/>
      <c r="T346" s="3"/>
      <c r="U346" s="16"/>
      <c r="V346" s="16"/>
      <c r="W346" s="16"/>
      <c r="X346" s="17"/>
      <c r="Y346" s="19"/>
      <c r="Z346" s="16"/>
      <c r="AA346" s="17"/>
    </row>
    <row r="347" spans="1:44" ht="12" hidden="1" customHeight="1">
      <c r="A347" s="240"/>
      <c r="B347" s="241"/>
      <c r="C347" s="242"/>
      <c r="D347" s="323" t="s">
        <v>8135</v>
      </c>
      <c r="E347" s="241"/>
      <c r="F347" s="550"/>
      <c r="G347" s="573"/>
      <c r="H347" s="550"/>
      <c r="I347" s="593"/>
      <c r="J347" s="10"/>
      <c r="K347" s="116"/>
      <c r="L347" s="24"/>
      <c r="M347" s="24"/>
      <c r="N347" s="25"/>
      <c r="O347" s="24"/>
      <c r="P347" s="25"/>
      <c r="S347" s="4"/>
      <c r="T347" s="3"/>
      <c r="U347" s="16"/>
      <c r="V347" s="16"/>
      <c r="W347" s="16"/>
      <c r="X347" s="17"/>
      <c r="Y347" s="19"/>
      <c r="Z347" s="16"/>
      <c r="AA347" s="17"/>
    </row>
    <row r="348" spans="1:44" ht="12" hidden="1" customHeight="1">
      <c r="A348" s="142">
        <f>A345+1</f>
        <v>1002</v>
      </c>
      <c r="B348" s="36" t="s">
        <v>2558</v>
      </c>
      <c r="C348" s="171" t="s">
        <v>4375</v>
      </c>
      <c r="D348" s="143" t="str">
        <f>LOWER(IF($A348="","",VLOOKUP($C348,'CPOS178-D'!$A$2:$G$11000,3,0)))</f>
        <v>terra vegetal orgânica comum</v>
      </c>
      <c r="E348" s="32" t="str">
        <f>LOWER(IF($A348="","",VLOOKUP($C348,'CPOS178-D'!$A$2:$G$11000,4,0)))</f>
        <v>m³</v>
      </c>
      <c r="F348" s="551">
        <v>0</v>
      </c>
      <c r="G348" s="582">
        <f>ROUND(IF($A348="","",VLOOKUP($C348,'CPOS178-D'!$A$2:$G$11000,7,0))*(1+$I$4),2)</f>
        <v>171.53</v>
      </c>
      <c r="H348" s="605">
        <f t="shared" ref="H348:H353" si="90">G348*1.2977</f>
        <v>222.594481</v>
      </c>
      <c r="I348" s="594">
        <f t="shared" ref="I348:I353" si="91">ROUND(F348*H348,2)</f>
        <v>0</v>
      </c>
      <c r="J348" s="13"/>
      <c r="K348" s="121"/>
      <c r="L348" s="66"/>
      <c r="M348" s="63"/>
      <c r="N348" s="63"/>
      <c r="O348" s="63"/>
      <c r="P348" s="63"/>
      <c r="Q348" s="63"/>
      <c r="R348" s="63"/>
      <c r="S348" s="63"/>
      <c r="T348" s="63"/>
      <c r="U348" s="16"/>
      <c r="V348" s="17"/>
      <c r="W348" s="18"/>
      <c r="X348" s="17"/>
      <c r="Y348" s="19"/>
      <c r="Z348" s="17"/>
      <c r="AA348" s="17"/>
    </row>
    <row r="349" spans="1:44" ht="12" hidden="1" customHeight="1">
      <c r="A349" s="142">
        <f>A348+1</f>
        <v>1003</v>
      </c>
      <c r="B349" s="36" t="s">
        <v>2558</v>
      </c>
      <c r="C349" s="171" t="s">
        <v>4381</v>
      </c>
      <c r="D349" s="143" t="str">
        <f>LOWER(IF($A349="","",VLOOKUP($C349,'CPOS178-D'!$A$2:$G$11000,3,0)))</f>
        <v>plantio de grama são carlos em placas (jardins e canteiros)</v>
      </c>
      <c r="E349" s="32" t="str">
        <f>LOWER(IF($A349="","",VLOOKUP($C349,'CPOS178-D'!$A$2:$G$11000,4,0)))</f>
        <v>m²</v>
      </c>
      <c r="F349" s="551">
        <v>0</v>
      </c>
      <c r="G349" s="582">
        <f>ROUND(IF($A349="","",VLOOKUP($C349,'CPOS178-D'!$A$2:$G$11000,7,0))*(1+$I$4),2)</f>
        <v>14.94</v>
      </c>
      <c r="H349" s="605">
        <f t="shared" si="90"/>
        <v>19.387637999999999</v>
      </c>
      <c r="I349" s="594">
        <f t="shared" si="91"/>
        <v>0</v>
      </c>
      <c r="J349" s="13"/>
      <c r="K349" s="121"/>
      <c r="L349" s="66"/>
      <c r="M349" s="63"/>
      <c r="N349" s="63"/>
      <c r="O349" s="63"/>
      <c r="P349" s="63"/>
      <c r="Q349" s="63"/>
      <c r="R349" s="63"/>
      <c r="S349" s="63"/>
      <c r="T349" s="63"/>
      <c r="U349" s="16"/>
      <c r="V349" s="17"/>
      <c r="W349" s="18"/>
      <c r="X349" s="17"/>
      <c r="Y349" s="19"/>
      <c r="Z349" s="17"/>
      <c r="AA349" s="17"/>
    </row>
    <row r="350" spans="1:44" ht="12" hidden="1" customHeight="1">
      <c r="A350" s="142">
        <f t="shared" ref="A350:A358" si="92">A349+1</f>
        <v>1004</v>
      </c>
      <c r="B350" s="36" t="s">
        <v>2558</v>
      </c>
      <c r="C350" s="171" t="s">
        <v>4439</v>
      </c>
      <c r="D350" s="143" t="str">
        <f>LOWER(IF($A350="","",VLOOKUP($C350,'CPOS178-D'!$A$2:$G$11000,3,0)))</f>
        <v>grelha arvoreira em ferro fundido</v>
      </c>
      <c r="E350" s="32" t="str">
        <f>LOWER(IF($A350="","",VLOOKUP($C350,'CPOS178-D'!$A$2:$G$11000,4,0)))</f>
        <v>m²</v>
      </c>
      <c r="F350" s="551">
        <v>0</v>
      </c>
      <c r="G350" s="582">
        <f>ROUND(IF($A350="","",VLOOKUP($C350,'CPOS178-D'!$A$2:$G$11000,7,0))*(1+$I$4),2)</f>
        <v>656.18</v>
      </c>
      <c r="H350" s="605">
        <f t="shared" si="90"/>
        <v>851.52478599999995</v>
      </c>
      <c r="I350" s="594">
        <f t="shared" si="91"/>
        <v>0</v>
      </c>
      <c r="J350" s="13"/>
      <c r="K350" s="121"/>
      <c r="L350" s="66"/>
      <c r="M350" s="63"/>
      <c r="N350" s="63"/>
      <c r="O350" s="63"/>
      <c r="P350" s="63"/>
      <c r="Q350" s="63"/>
      <c r="R350" s="63"/>
      <c r="S350" s="63"/>
      <c r="T350" s="63"/>
      <c r="U350" s="16"/>
      <c r="V350" s="17"/>
      <c r="W350" s="18"/>
      <c r="X350" s="17"/>
      <c r="Y350" s="19"/>
      <c r="Z350" s="17"/>
      <c r="AA350" s="17"/>
    </row>
    <row r="351" spans="1:44" ht="12" hidden="1" customHeight="1">
      <c r="A351" s="142">
        <f t="shared" si="92"/>
        <v>1005</v>
      </c>
      <c r="B351" s="36" t="s">
        <v>2558</v>
      </c>
      <c r="C351" s="171" t="s">
        <v>4398</v>
      </c>
      <c r="D351" s="143" t="str">
        <f>LOWER(IF($A351="","",VLOOKUP($C351,'CPOS178-D'!$A$2:$G$11000,3,0)))</f>
        <v>árvore ornamental tipo quaresmeira (tibouchina granulosa) - h= 1,50 / 2,00 m</v>
      </c>
      <c r="E351" s="32" t="str">
        <f>LOWER(IF($A351="","",VLOOKUP($C351,'CPOS178-D'!$A$2:$G$11000,4,0)))</f>
        <v>un</v>
      </c>
      <c r="F351" s="551">
        <v>0</v>
      </c>
      <c r="G351" s="582">
        <f>ROUND(IF($A351="","",VLOOKUP($C351,'CPOS178-D'!$A$2:$G$11000,7,0))*(1+$I$4),2)</f>
        <v>79.7</v>
      </c>
      <c r="H351" s="605">
        <f t="shared" si="90"/>
        <v>103.42669000000001</v>
      </c>
      <c r="I351" s="594">
        <f t="shared" si="91"/>
        <v>0</v>
      </c>
      <c r="J351" s="13"/>
      <c r="K351" s="121"/>
      <c r="L351" s="66"/>
      <c r="M351" s="63"/>
      <c r="N351" s="63"/>
      <c r="O351" s="63"/>
      <c r="P351" s="63"/>
      <c r="Q351" s="63"/>
      <c r="R351" s="63"/>
      <c r="S351" s="63"/>
      <c r="T351" s="63"/>
      <c r="U351" s="16"/>
      <c r="V351" s="17"/>
      <c r="W351" s="18"/>
      <c r="X351" s="17"/>
      <c r="Y351" s="19"/>
      <c r="Z351" s="17"/>
      <c r="AA351" s="17"/>
    </row>
    <row r="352" spans="1:44" ht="12" hidden="1" customHeight="1">
      <c r="A352" s="142">
        <f t="shared" si="92"/>
        <v>1006</v>
      </c>
      <c r="B352" s="36" t="s">
        <v>2558</v>
      </c>
      <c r="C352" s="171" t="s">
        <v>4387</v>
      </c>
      <c r="D352" s="143" t="str">
        <f>LOWER(IF($A352="","",VLOOKUP($C352,'CPOS178-D'!$A$2:$G$11000,3,0)))</f>
        <v>arbusto azaléa - h= 0,60 a 0,80 m</v>
      </c>
      <c r="E352" s="32" t="str">
        <f>LOWER(IF($A352="","",VLOOKUP($C352,'CPOS178-D'!$A$2:$G$11000,4,0)))</f>
        <v>un</v>
      </c>
      <c r="F352" s="551">
        <v>0</v>
      </c>
      <c r="G352" s="582">
        <f>ROUND(IF($A352="","",VLOOKUP($C352,'CPOS178-D'!$A$2:$G$11000,7,0))*(1+$I$4),2)</f>
        <v>41.73</v>
      </c>
      <c r="H352" s="605">
        <f t="shared" si="90"/>
        <v>54.153021000000003</v>
      </c>
      <c r="I352" s="594">
        <f t="shared" si="91"/>
        <v>0</v>
      </c>
      <c r="J352" s="13"/>
      <c r="K352" s="121"/>
      <c r="L352" s="66"/>
      <c r="M352" s="63"/>
      <c r="N352" s="63"/>
      <c r="O352" s="63"/>
      <c r="P352" s="63"/>
      <c r="Q352" s="63"/>
      <c r="R352" s="63"/>
      <c r="S352" s="63"/>
      <c r="T352" s="63"/>
      <c r="U352" s="16"/>
      <c r="V352" s="17"/>
      <c r="W352" s="18"/>
      <c r="X352" s="17"/>
      <c r="Y352" s="19"/>
      <c r="Z352" s="17"/>
      <c r="AA352" s="17"/>
    </row>
    <row r="353" spans="1:27" ht="12" hidden="1" customHeight="1">
      <c r="A353" s="142">
        <f t="shared" si="92"/>
        <v>1007</v>
      </c>
      <c r="B353" s="36" t="s">
        <v>2558</v>
      </c>
      <c r="C353" s="171" t="s">
        <v>4388</v>
      </c>
      <c r="D353" s="143" t="str">
        <f>LOWER(IF($A353="","",VLOOKUP($C353,'CPOS178-D'!$A$2:$G$11000,3,0)))</f>
        <v>arbusto moréia - h= 0,50 m</v>
      </c>
      <c r="E353" s="32" t="str">
        <f>LOWER(IF($A353="","",VLOOKUP($C353,'CPOS178-D'!$A$2:$G$11000,4,0)))</f>
        <v>un</v>
      </c>
      <c r="F353" s="551">
        <v>0</v>
      </c>
      <c r="G353" s="582">
        <f>ROUND(IF($A353="","",VLOOKUP($C353,'CPOS178-D'!$A$2:$G$11000,7,0))*(1+$I$4),2)</f>
        <v>32.4</v>
      </c>
      <c r="H353" s="605">
        <f t="shared" si="90"/>
        <v>42.045479999999998</v>
      </c>
      <c r="I353" s="594">
        <f t="shared" si="91"/>
        <v>0</v>
      </c>
      <c r="J353" s="13"/>
      <c r="K353" s="121"/>
      <c r="L353" s="66"/>
      <c r="M353" s="63"/>
      <c r="N353" s="63"/>
      <c r="O353" s="63"/>
      <c r="P353" s="63"/>
      <c r="Q353" s="63"/>
      <c r="R353" s="63"/>
      <c r="S353" s="63"/>
      <c r="T353" s="63"/>
      <c r="U353" s="16"/>
      <c r="V353" s="17"/>
      <c r="W353" s="18"/>
      <c r="X353" s="17"/>
      <c r="Y353" s="19"/>
      <c r="Z353" s="17"/>
      <c r="AA353" s="17"/>
    </row>
    <row r="354" spans="1:27" ht="12" hidden="1" customHeight="1">
      <c r="A354" s="142"/>
      <c r="B354" s="36"/>
      <c r="C354" s="171"/>
      <c r="D354" s="143"/>
      <c r="E354" s="32"/>
      <c r="F354" s="551"/>
      <c r="G354" s="582"/>
      <c r="H354" s="577"/>
      <c r="I354" s="594"/>
      <c r="J354" s="13"/>
      <c r="K354" s="121"/>
      <c r="L354" s="66"/>
      <c r="M354" s="63"/>
      <c r="N354" s="63"/>
      <c r="O354" s="63"/>
      <c r="P354" s="63"/>
      <c r="Q354" s="63"/>
      <c r="R354" s="63"/>
      <c r="S354" s="63"/>
      <c r="T354" s="63"/>
      <c r="U354" s="16"/>
      <c r="V354" s="17"/>
      <c r="W354" s="18"/>
      <c r="X354" s="17"/>
      <c r="Y354" s="19"/>
      <c r="Z354" s="17"/>
      <c r="AA354" s="17"/>
    </row>
    <row r="355" spans="1:27" ht="12" hidden="1" customHeight="1">
      <c r="A355" s="240"/>
      <c r="B355" s="241"/>
      <c r="C355" s="242"/>
      <c r="D355" s="323" t="s">
        <v>2556</v>
      </c>
      <c r="E355" s="241" t="str">
        <f>LOWER(IF($A355="","",VLOOKUP($D355,'CPOS178-D'!$A$2:$G$11000,4,0)))</f>
        <v/>
      </c>
      <c r="F355" s="550"/>
      <c r="G355" s="573"/>
      <c r="H355" s="550"/>
      <c r="I355" s="593"/>
      <c r="J355" s="10"/>
      <c r="K355" s="116"/>
      <c r="L355" s="24"/>
      <c r="M355" s="24"/>
      <c r="N355" s="25"/>
      <c r="O355" s="24"/>
      <c r="P355" s="25"/>
      <c r="S355" s="4"/>
      <c r="T355" s="3"/>
      <c r="U355" s="16"/>
      <c r="V355" s="16"/>
      <c r="W355" s="16"/>
      <c r="X355" s="17"/>
      <c r="Y355" s="19"/>
      <c r="Z355" s="16"/>
      <c r="AA355" s="17"/>
    </row>
    <row r="356" spans="1:27" ht="12" hidden="1" customHeight="1">
      <c r="A356" s="142">
        <f>A353+1</f>
        <v>1008</v>
      </c>
      <c r="B356" s="36"/>
      <c r="C356" s="171" t="s">
        <v>8115</v>
      </c>
      <c r="D356" s="143" t="s">
        <v>37090</v>
      </c>
      <c r="E356" s="32" t="s">
        <v>8127</v>
      </c>
      <c r="F356" s="551">
        <v>0</v>
      </c>
      <c r="G356" s="582">
        <f>863*(1+$I$4)</f>
        <v>1119.9151000000002</v>
      </c>
      <c r="H356" s="605">
        <f t="shared" ref="H356:H358" si="93">G356*1.2977</f>
        <v>1453.3138252700003</v>
      </c>
      <c r="I356" s="594">
        <f t="shared" ref="I356:I358" si="94">ROUND(F356*H356,2)</f>
        <v>0</v>
      </c>
      <c r="J356" s="13"/>
      <c r="K356" s="121"/>
      <c r="L356" s="66"/>
      <c r="M356" s="63"/>
      <c r="N356" s="63"/>
      <c r="O356" s="63"/>
      <c r="P356" s="63"/>
      <c r="Q356" s="63"/>
      <c r="R356" s="63"/>
      <c r="S356" s="63"/>
      <c r="T356" s="63"/>
      <c r="U356" s="16"/>
      <c r="V356" s="17"/>
      <c r="W356" s="18"/>
      <c r="X356" s="17"/>
      <c r="Y356" s="19"/>
      <c r="Z356" s="17"/>
      <c r="AA356" s="17"/>
    </row>
    <row r="357" spans="1:27" ht="12" hidden="1" customHeight="1">
      <c r="A357" s="142">
        <f t="shared" si="92"/>
        <v>1009</v>
      </c>
      <c r="B357" s="36"/>
      <c r="C357" s="171" t="s">
        <v>8115</v>
      </c>
      <c r="D357" s="143" t="s">
        <v>37091</v>
      </c>
      <c r="E357" s="32" t="s">
        <v>8127</v>
      </c>
      <c r="F357" s="551">
        <v>0</v>
      </c>
      <c r="G357" s="582">
        <f>1074.4*(1+$I$4)</f>
        <v>1394.2488800000001</v>
      </c>
      <c r="H357" s="605">
        <f t="shared" si="93"/>
        <v>1809.3167715760003</v>
      </c>
      <c r="I357" s="594">
        <f t="shared" si="94"/>
        <v>0</v>
      </c>
      <c r="J357" s="13"/>
      <c r="K357" s="121"/>
      <c r="L357" s="66"/>
      <c r="M357" s="63"/>
      <c r="N357" s="63"/>
      <c r="O357" s="63"/>
      <c r="P357" s="63"/>
      <c r="Q357" s="63"/>
      <c r="R357" s="63"/>
      <c r="S357" s="63"/>
      <c r="T357" s="63"/>
      <c r="U357" s="16"/>
      <c r="V357" s="17"/>
      <c r="W357" s="18"/>
      <c r="X357" s="17"/>
      <c r="Y357" s="19"/>
      <c r="Z357" s="17"/>
      <c r="AA357" s="17"/>
    </row>
    <row r="358" spans="1:27" ht="12" hidden="1" customHeight="1">
      <c r="A358" s="142">
        <f t="shared" si="92"/>
        <v>1010</v>
      </c>
      <c r="B358" s="36"/>
      <c r="C358" s="171" t="s">
        <v>8115</v>
      </c>
      <c r="D358" s="143" t="s">
        <v>8126</v>
      </c>
      <c r="E358" s="32" t="s">
        <v>8127</v>
      </c>
      <c r="F358" s="551">
        <v>0</v>
      </c>
      <c r="G358" s="582">
        <f>340*(1+$I$4)</f>
        <v>441.21800000000002</v>
      </c>
      <c r="H358" s="605">
        <f t="shared" si="93"/>
        <v>572.56859860000009</v>
      </c>
      <c r="I358" s="594">
        <f t="shared" si="94"/>
        <v>0</v>
      </c>
      <c r="J358" s="13"/>
      <c r="K358" s="121"/>
      <c r="L358" s="66"/>
      <c r="M358" s="63"/>
      <c r="N358" s="63"/>
      <c r="O358" s="63"/>
      <c r="P358" s="63"/>
      <c r="Q358" s="63"/>
      <c r="R358" s="63"/>
      <c r="S358" s="63"/>
      <c r="T358" s="63"/>
      <c r="U358" s="16"/>
      <c r="V358" s="17"/>
      <c r="W358" s="18"/>
      <c r="X358" s="17"/>
      <c r="Y358" s="19"/>
      <c r="Z358" s="17"/>
      <c r="AA358" s="17"/>
    </row>
    <row r="359" spans="1:27" ht="12" hidden="1" customHeight="1">
      <c r="A359" s="144"/>
      <c r="B359" s="36"/>
      <c r="C359" s="171"/>
      <c r="D359" s="143"/>
      <c r="E359" s="32"/>
      <c r="F359" s="551"/>
      <c r="G359" s="582"/>
      <c r="H359" s="577"/>
      <c r="I359" s="594"/>
      <c r="J359" s="13"/>
      <c r="K359" s="121"/>
      <c r="L359" s="66"/>
      <c r="M359" s="63"/>
      <c r="N359" s="63"/>
      <c r="O359" s="63"/>
      <c r="P359" s="63"/>
      <c r="Q359" s="63"/>
      <c r="R359" s="63"/>
      <c r="S359" s="63"/>
      <c r="T359" s="63"/>
      <c r="U359" s="16"/>
      <c r="V359" s="17"/>
      <c r="W359" s="18"/>
      <c r="X359" s="17"/>
      <c r="Y359" s="19"/>
      <c r="Z359" s="17"/>
      <c r="AA359" s="17"/>
    </row>
    <row r="360" spans="1:27" ht="12" hidden="1" customHeight="1">
      <c r="A360" s="243"/>
      <c r="B360" s="244"/>
      <c r="C360" s="244"/>
      <c r="D360" s="324" t="s">
        <v>2568</v>
      </c>
      <c r="E360" s="245">
        <f>A342</f>
        <v>1000</v>
      </c>
      <c r="F360" s="552"/>
      <c r="G360" s="583" t="s">
        <v>57</v>
      </c>
      <c r="H360" s="578" t="s">
        <v>57</v>
      </c>
      <c r="I360" s="595">
        <f>SUM(I344:I359)</f>
        <v>0</v>
      </c>
      <c r="J360" s="10"/>
      <c r="K360" s="119"/>
      <c r="L360" s="63"/>
      <c r="M360" s="63"/>
      <c r="N360" s="63"/>
      <c r="O360" s="63"/>
      <c r="P360" s="63"/>
      <c r="Q360" s="63"/>
      <c r="R360" s="63"/>
      <c r="S360" s="63"/>
      <c r="T360" s="63"/>
      <c r="U360" s="63"/>
      <c r="V360" s="63"/>
      <c r="W360" s="16"/>
      <c r="X360" s="17"/>
      <c r="Y360" s="19"/>
      <c r="Z360" s="16"/>
      <c r="AA360" s="17"/>
    </row>
    <row r="361" spans="1:27" ht="12" customHeight="1">
      <c r="A361" s="144"/>
      <c r="B361" s="36"/>
      <c r="C361" s="163"/>
      <c r="D361" s="211"/>
      <c r="E361" s="32"/>
      <c r="F361" s="553"/>
      <c r="G361" s="574"/>
      <c r="H361" s="553"/>
      <c r="I361" s="594"/>
      <c r="J361" s="13"/>
      <c r="K361" s="121"/>
      <c r="L361" s="66"/>
      <c r="M361" s="63"/>
      <c r="N361" s="63"/>
      <c r="O361" s="63"/>
      <c r="P361" s="63"/>
      <c r="Q361" s="63"/>
      <c r="R361" s="63"/>
      <c r="S361" s="63"/>
      <c r="T361" s="63"/>
      <c r="U361" s="16"/>
      <c r="V361" s="17"/>
      <c r="W361" s="18"/>
      <c r="X361" s="17"/>
      <c r="Y361" s="19"/>
      <c r="Z361" s="17"/>
      <c r="AA361" s="17"/>
    </row>
    <row r="362" spans="1:27" ht="12" customHeight="1">
      <c r="A362" s="703">
        <v>900</v>
      </c>
      <c r="B362" s="704"/>
      <c r="C362" s="705"/>
      <c r="D362" s="706" t="s">
        <v>37347</v>
      </c>
      <c r="E362" s="707"/>
      <c r="F362" s="708"/>
      <c r="G362" s="709"/>
      <c r="H362" s="708"/>
      <c r="I362" s="710"/>
      <c r="J362" s="13"/>
      <c r="K362" s="121"/>
      <c r="L362" s="66"/>
      <c r="M362" s="63"/>
      <c r="N362" s="63"/>
      <c r="O362" s="63"/>
      <c r="P362" s="63"/>
      <c r="Q362" s="63"/>
      <c r="R362" s="63"/>
      <c r="S362" s="63"/>
      <c r="T362" s="63"/>
      <c r="U362" s="16"/>
      <c r="V362" s="17"/>
      <c r="W362" s="18"/>
      <c r="X362" s="17"/>
      <c r="Y362" s="19"/>
      <c r="Z362" s="17"/>
      <c r="AA362" s="17"/>
    </row>
    <row r="363" spans="1:27" s="81" customFormat="1" ht="12" customHeight="1">
      <c r="A363" s="600">
        <f t="shared" ref="A363:A366" si="95">A362+1</f>
        <v>901</v>
      </c>
      <c r="B363" s="36" t="s">
        <v>2558</v>
      </c>
      <c r="C363" s="171" t="s">
        <v>6391</v>
      </c>
      <c r="D363" s="601" t="str">
        <f>LOWER(IF($A363="","",VLOOKUP($C363,'CPOS178-D'!$A$2:$G$11000,3,0)))</f>
        <v>limpeza complementar com hidrojateamento</v>
      </c>
      <c r="E363" s="602" t="str">
        <f>LOWER(IF($A363="","",VLOOKUP($C363,'CPOS178-D'!$A$2:$G$11000,4,0)))</f>
        <v>m²</v>
      </c>
      <c r="F363" s="603">
        <f>154.8+65.45</f>
        <v>220.25</v>
      </c>
      <c r="G363" s="604">
        <v>5.75</v>
      </c>
      <c r="H363" s="605">
        <f t="shared" ref="H363:H366" si="96">G363*1.2977</f>
        <v>7.4617750000000003</v>
      </c>
      <c r="I363" s="594">
        <f t="shared" ref="I363:I366" si="97">ROUND(F363*H363,2)</f>
        <v>1643.46</v>
      </c>
      <c r="J363" s="607"/>
      <c r="K363" s="608"/>
      <c r="L363" s="568"/>
      <c r="M363" s="609"/>
      <c r="N363" s="609"/>
      <c r="O363" s="609"/>
      <c r="P363" s="609"/>
      <c r="Q363" s="609"/>
      <c r="R363" s="609"/>
      <c r="S363" s="609"/>
      <c r="T363" s="609"/>
      <c r="U363" s="610"/>
      <c r="V363" s="611"/>
      <c r="W363" s="612"/>
      <c r="X363" s="611"/>
      <c r="Y363" s="613"/>
      <c r="Z363" s="611"/>
      <c r="AA363" s="611"/>
    </row>
    <row r="364" spans="1:27" s="81" customFormat="1" ht="24">
      <c r="A364" s="600">
        <f t="shared" si="95"/>
        <v>902</v>
      </c>
      <c r="B364" s="36" t="s">
        <v>2558</v>
      </c>
      <c r="C364" s="171" t="s">
        <v>6395</v>
      </c>
      <c r="D364" s="601" t="str">
        <f>LOWER(IF($A364="","",VLOOKUP($C364,'CPOS178-D'!$A$2:$G$11000,3,0)))</f>
        <v>limpeza e lavagem de superfície revestida com material cerâmico ou pastilhas por hidrojateamento com rejuntamento</v>
      </c>
      <c r="E364" s="602" t="str">
        <f>LOWER(IF($A364="","",VLOOKUP($C364,'CPOS178-D'!$A$2:$G$11000,4,0)))</f>
        <v>m²</v>
      </c>
      <c r="F364" s="603">
        <f>F363</f>
        <v>220.25</v>
      </c>
      <c r="G364" s="604">
        <v>8.59</v>
      </c>
      <c r="H364" s="605">
        <f t="shared" si="96"/>
        <v>11.147243000000001</v>
      </c>
      <c r="I364" s="594">
        <f t="shared" si="97"/>
        <v>2455.1799999999998</v>
      </c>
      <c r="J364" s="607"/>
      <c r="K364" s="608"/>
      <c r="L364" s="568"/>
      <c r="M364" s="609"/>
      <c r="N364" s="609"/>
      <c r="O364" s="609"/>
      <c r="P364" s="609"/>
      <c r="Q364" s="609"/>
      <c r="R364" s="609"/>
      <c r="S364" s="609"/>
      <c r="T364" s="609"/>
      <c r="U364" s="610"/>
      <c r="V364" s="611"/>
      <c r="W364" s="612"/>
      <c r="X364" s="611"/>
      <c r="Y364" s="613"/>
      <c r="Z364" s="611"/>
      <c r="AA364" s="611"/>
    </row>
    <row r="365" spans="1:27" s="81" customFormat="1" ht="12" customHeight="1">
      <c r="A365" s="600">
        <f t="shared" si="95"/>
        <v>903</v>
      </c>
      <c r="B365" s="36" t="s">
        <v>2558</v>
      </c>
      <c r="C365" s="171" t="s">
        <v>6390</v>
      </c>
      <c r="D365" s="601" t="str">
        <f>LOWER(IF($A365="","",VLOOKUP($C365,'CPOS178-D'!$A$2:$G$11000,3,0)))</f>
        <v>limpeza final da obra</v>
      </c>
      <c r="E365" s="602" t="str">
        <f>LOWER(IF($A365="","",VLOOKUP($C365,'CPOS178-D'!$A$2:$G$11000,4,0)))</f>
        <v>m²</v>
      </c>
      <c r="F365" s="603">
        <f>F364</f>
        <v>220.25</v>
      </c>
      <c r="G365" s="604">
        <v>9.5399999999999991</v>
      </c>
      <c r="H365" s="605">
        <f t="shared" si="96"/>
        <v>12.380058</v>
      </c>
      <c r="I365" s="594">
        <f t="shared" si="97"/>
        <v>2726.71</v>
      </c>
      <c r="J365" s="607"/>
      <c r="K365" s="608"/>
      <c r="L365" s="568"/>
      <c r="M365" s="609"/>
      <c r="N365" s="609"/>
      <c r="O365" s="609"/>
      <c r="P365" s="609"/>
      <c r="Q365" s="609"/>
      <c r="R365" s="609"/>
      <c r="S365" s="609"/>
      <c r="T365" s="609"/>
      <c r="U365" s="610"/>
      <c r="V365" s="611"/>
      <c r="W365" s="612"/>
      <c r="X365" s="611"/>
      <c r="Y365" s="613"/>
      <c r="Z365" s="611"/>
      <c r="AA365" s="611"/>
    </row>
    <row r="366" spans="1:27" s="81" customFormat="1" ht="24">
      <c r="A366" s="600">
        <f t="shared" si="95"/>
        <v>904</v>
      </c>
      <c r="B366" s="36" t="s">
        <v>2558</v>
      </c>
      <c r="C366" s="171" t="s">
        <v>3020</v>
      </c>
      <c r="D366" s="670" t="str">
        <f>LOWER(IF($A366="","",VLOOKUP($C366,'CPOS178-D'!$A$2:$G$11000,3,0)))</f>
        <v>remoção de entulho separado de obra com caçamba metálica - terra, alvenaria, concreto, argamassa, madeira, papel, plástico ou metal</v>
      </c>
      <c r="E366" s="602" t="str">
        <f>LOWER(IF($A366="","",VLOOKUP($C366,'CPOS178-D'!$A$2:$G$11000,4,0)))</f>
        <v>m³</v>
      </c>
      <c r="F366" s="603">
        <v>6</v>
      </c>
      <c r="G366" s="604">
        <v>87.99</v>
      </c>
      <c r="H366" s="605">
        <f t="shared" si="96"/>
        <v>114.184623</v>
      </c>
      <c r="I366" s="594">
        <f t="shared" si="97"/>
        <v>685.11</v>
      </c>
      <c r="J366" s="607"/>
      <c r="K366" s="608"/>
      <c r="L366" s="568"/>
      <c r="M366" s="609"/>
      <c r="N366" s="609"/>
      <c r="O366" s="609"/>
      <c r="P366" s="609"/>
      <c r="Q366" s="609"/>
      <c r="R366" s="609"/>
      <c r="S366" s="609"/>
      <c r="T366" s="609"/>
      <c r="U366" s="610"/>
      <c r="V366" s="611"/>
      <c r="W366" s="612"/>
      <c r="X366" s="611"/>
      <c r="Y366" s="613"/>
      <c r="Z366" s="611"/>
      <c r="AA366" s="611"/>
    </row>
    <row r="367" spans="1:27" ht="12" customHeight="1">
      <c r="A367" s="144"/>
      <c r="B367" s="36"/>
      <c r="C367" s="163"/>
      <c r="D367" s="211"/>
      <c r="E367" s="122"/>
      <c r="F367" s="553"/>
      <c r="G367" s="574"/>
      <c r="H367" s="553"/>
      <c r="I367" s="594"/>
      <c r="J367" s="13">
        <f>SUM(I363:I366)</f>
        <v>7510.4599999999991</v>
      </c>
      <c r="K367" s="121"/>
      <c r="L367" s="66"/>
      <c r="M367" s="63"/>
      <c r="N367" s="63"/>
      <c r="O367" s="63"/>
      <c r="P367" s="63"/>
      <c r="Q367" s="63"/>
      <c r="R367" s="63"/>
      <c r="S367" s="63"/>
      <c r="T367" s="63"/>
      <c r="U367" s="16"/>
      <c r="V367" s="17"/>
      <c r="W367" s="18"/>
      <c r="X367" s="17"/>
      <c r="Y367" s="19"/>
      <c r="Z367" s="17"/>
      <c r="AA367" s="17"/>
    </row>
    <row r="368" spans="1:27" ht="12" customHeight="1">
      <c r="A368" s="243"/>
      <c r="B368" s="244"/>
      <c r="C368" s="244"/>
      <c r="D368" s="324" t="s">
        <v>2568</v>
      </c>
      <c r="E368" s="245">
        <v>900</v>
      </c>
      <c r="F368" s="552"/>
      <c r="G368" s="583" t="s">
        <v>57</v>
      </c>
      <c r="H368" s="578" t="s">
        <v>57</v>
      </c>
      <c r="I368" s="595">
        <f>SUM(I363:I367)</f>
        <v>7510.4599999999991</v>
      </c>
      <c r="J368" s="10"/>
      <c r="K368" s="119"/>
      <c r="L368" s="63"/>
      <c r="M368" s="63"/>
      <c r="N368" s="63"/>
      <c r="O368" s="63"/>
      <c r="P368" s="63"/>
      <c r="Q368" s="63"/>
      <c r="R368" s="63"/>
      <c r="S368" s="63"/>
      <c r="T368" s="63"/>
      <c r="U368" s="63"/>
      <c r="V368" s="63"/>
      <c r="W368" s="16"/>
      <c r="X368" s="17"/>
      <c r="Y368" s="19"/>
      <c r="Z368" s="16"/>
      <c r="AA368" s="17"/>
    </row>
    <row r="369" spans="1:27" ht="12" customHeight="1">
      <c r="A369" s="146"/>
      <c r="B369" s="37"/>
      <c r="C369" s="163"/>
      <c r="D369" s="326"/>
      <c r="E369" s="122"/>
      <c r="F369" s="553"/>
      <c r="G369" s="557"/>
      <c r="H369" s="579"/>
      <c r="I369" s="592"/>
      <c r="J369" s="10"/>
      <c r="K369" s="119"/>
      <c r="L369" s="63"/>
      <c r="M369" s="63"/>
      <c r="N369" s="63"/>
      <c r="O369" s="63"/>
      <c r="P369" s="63"/>
      <c r="Q369" s="63"/>
      <c r="R369" s="63"/>
      <c r="S369" s="63"/>
      <c r="T369" s="63"/>
      <c r="U369" s="63"/>
      <c r="V369" s="63"/>
      <c r="W369" s="18"/>
      <c r="X369" s="17"/>
      <c r="Y369" s="19"/>
      <c r="Z369" s="17"/>
      <c r="AA369" s="17"/>
    </row>
    <row r="370" spans="1:27" ht="12" customHeight="1">
      <c r="A370" s="243"/>
      <c r="B370" s="244"/>
      <c r="C370" s="244"/>
      <c r="D370" s="324" t="s">
        <v>8112</v>
      </c>
      <c r="E370" s="245"/>
      <c r="F370" s="552"/>
      <c r="G370" s="583"/>
      <c r="H370" s="578"/>
      <c r="I370" s="595">
        <f>I44+I147+I162+I218+I232+I273+I308+I340+I368</f>
        <v>2933050.6266685929</v>
      </c>
      <c r="J370" s="581"/>
      <c r="K370" s="581"/>
      <c r="L370" s="63"/>
      <c r="M370" s="63"/>
      <c r="N370" s="63"/>
      <c r="O370" s="63"/>
      <c r="P370" s="63"/>
      <c r="Q370" s="63"/>
      <c r="R370" s="63"/>
      <c r="S370" s="63"/>
      <c r="T370" s="63"/>
      <c r="U370" s="63"/>
      <c r="V370" s="63"/>
      <c r="W370" s="16"/>
      <c r="X370" s="17"/>
      <c r="Y370" s="19"/>
      <c r="Z370" s="16"/>
      <c r="AA370" s="17"/>
    </row>
    <row r="371" spans="1:27" ht="12" customHeight="1">
      <c r="A371" s="146"/>
      <c r="B371" s="37"/>
      <c r="C371" s="163"/>
      <c r="D371" s="326"/>
      <c r="E371" s="122"/>
      <c r="F371" s="558"/>
      <c r="G371" s="559"/>
      <c r="H371" s="579"/>
      <c r="I371" s="592"/>
      <c r="J371" s="10"/>
      <c r="K371" s="119"/>
      <c r="L371" s="63"/>
      <c r="M371" s="63"/>
      <c r="N371" s="63"/>
      <c r="O371" s="63"/>
      <c r="P371" s="63"/>
      <c r="Q371" s="63"/>
      <c r="R371" s="63"/>
      <c r="S371" s="63"/>
      <c r="T371" s="63"/>
      <c r="U371" s="63"/>
      <c r="V371" s="63"/>
      <c r="W371" s="18"/>
      <c r="X371" s="17"/>
      <c r="Y371" s="19"/>
      <c r="Z371" s="17"/>
      <c r="AA371" s="17"/>
    </row>
    <row r="372" spans="1:27" ht="12" customHeight="1">
      <c r="A372" s="146"/>
      <c r="B372" s="148"/>
      <c r="C372" s="215"/>
      <c r="D372" s="327"/>
      <c r="E372" s="122"/>
      <c r="F372" s="558"/>
      <c r="G372" s="559"/>
      <c r="H372" s="579"/>
      <c r="I372" s="592"/>
      <c r="J372" s="63"/>
      <c r="K372" s="119"/>
      <c r="L372" s="63"/>
      <c r="M372" s="63"/>
      <c r="N372" s="63"/>
      <c r="O372" s="63"/>
      <c r="P372" s="63"/>
      <c r="Q372" s="63"/>
      <c r="R372" s="63"/>
      <c r="S372" s="63"/>
      <c r="T372" s="63"/>
      <c r="U372" s="63"/>
      <c r="V372" s="63"/>
      <c r="W372" s="18"/>
      <c r="X372" s="17"/>
      <c r="Y372" s="19"/>
      <c r="Z372" s="17"/>
      <c r="AA372" s="17"/>
    </row>
    <row r="373" spans="1:27" ht="12" customHeight="1" thickBot="1">
      <c r="A373" s="147"/>
      <c r="B373" s="130"/>
      <c r="C373" s="661"/>
      <c r="D373" s="133"/>
      <c r="E373" s="135"/>
      <c r="F373" s="560"/>
      <c r="G373" s="560"/>
      <c r="H373" s="580"/>
      <c r="I373" s="596"/>
      <c r="J373" s="15"/>
      <c r="K373" s="119"/>
      <c r="L373" s="63"/>
      <c r="M373" s="63"/>
      <c r="N373" s="63"/>
      <c r="O373" s="63"/>
      <c r="P373" s="63"/>
      <c r="Q373" s="63"/>
      <c r="R373" s="63"/>
      <c r="S373" s="63"/>
      <c r="T373" s="63"/>
      <c r="U373" s="63"/>
      <c r="V373" s="63"/>
      <c r="W373" s="18"/>
      <c r="X373" s="17"/>
      <c r="Y373" s="19"/>
      <c r="Z373" s="17"/>
      <c r="AA373" s="17"/>
    </row>
    <row r="374" spans="1:27" ht="12" customHeight="1" thickBot="1">
      <c r="A374" s="126"/>
      <c r="B374" s="71"/>
      <c r="C374" s="217"/>
      <c r="D374" s="72"/>
      <c r="E374" s="137"/>
      <c r="F374" s="561"/>
      <c r="G374" s="562"/>
      <c r="H374" s="562"/>
      <c r="I374" s="597"/>
      <c r="J374" s="9"/>
      <c r="K374" s="119"/>
      <c r="L374" s="63"/>
      <c r="M374" s="63"/>
      <c r="N374" s="63"/>
      <c r="O374" s="63"/>
      <c r="P374" s="63"/>
      <c r="Q374" s="63"/>
      <c r="R374" s="63"/>
      <c r="S374" s="63"/>
      <c r="T374" s="63"/>
    </row>
    <row r="375" spans="1:27" ht="12" customHeight="1">
      <c r="K375" s="116"/>
      <c r="L375" s="696"/>
      <c r="M375" s="696"/>
      <c r="N375" s="696"/>
      <c r="O375" s="696"/>
      <c r="P375" s="696"/>
    </row>
    <row r="376" spans="1:27" ht="12" customHeight="1">
      <c r="K376" s="116"/>
      <c r="L376" s="696"/>
      <c r="M376" s="696"/>
      <c r="N376" s="696"/>
      <c r="O376" s="696"/>
      <c r="P376" s="696"/>
    </row>
  </sheetData>
  <sheetProtection algorithmName="SHA-512" hashValue="6dPPKq0h3OyPEfTNnO2mQ8PJkbIX3CAAzTMniR8ma68lwhYm9ypGWk1wd7QxAWO9O3dC4+tJpYTaAe0n75UarA==" saltValue="9HBy7tMxMZU7yth9o8Bq5g==" spinCount="100000" sheet="1" objects="1" scenarios="1" selectLockedCells="1" selectUnlockedCells="1"/>
  <mergeCells count="1">
    <mergeCell ref="B9:I9"/>
  </mergeCells>
  <printOptions horizontalCentered="1" verticalCentered="1"/>
  <pageMargins left="0.31496062992125984" right="0.19685039370078741" top="0.39370078740157483" bottom="0.59055118110236227" header="0.51181102362204722" footer="0.51181102362204722"/>
  <pageSetup scale="64" fitToHeight="0" orientation="portrait" horizontalDpi="360" verticalDpi="36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22</vt:i4>
      </vt:variant>
    </vt:vector>
  </HeadingPairs>
  <TitlesOfParts>
    <vt:vector size="32" baseType="lpstr">
      <vt:lpstr>ORC</vt:lpstr>
      <vt:lpstr>CRONO</vt:lpstr>
      <vt:lpstr>M Calc</vt:lpstr>
      <vt:lpstr>MEM DESCRITIVO</vt:lpstr>
      <vt:lpstr>B.D.I.</vt:lpstr>
      <vt:lpstr>CPOS178-D</vt:lpstr>
      <vt:lpstr>SINAPI 02_20</vt:lpstr>
      <vt:lpstr>Tabelas</vt:lpstr>
      <vt:lpstr> ORÇRED</vt:lpstr>
      <vt:lpstr>CRONORED</vt:lpstr>
      <vt:lpstr>'MEM DESCRITIVO'!_Ref160167712</vt:lpstr>
      <vt:lpstr>'MEM DESCRITIVO'!_Ref160167729</vt:lpstr>
      <vt:lpstr>'MEM DESCRITIVO'!_Ref160167744</vt:lpstr>
      <vt:lpstr>'MEM DESCRITIVO'!_Ref160167759</vt:lpstr>
      <vt:lpstr>'MEM DESCRITIVO'!_Toc330305784</vt:lpstr>
      <vt:lpstr>'MEM DESCRITIVO'!_Toc330310350</vt:lpstr>
      <vt:lpstr>' ORÇRED'!Area_de_impressao</vt:lpstr>
      <vt:lpstr>B.D.I.!Area_de_impressao</vt:lpstr>
      <vt:lpstr>CRONO!Area_de_impressao</vt:lpstr>
      <vt:lpstr>CRONORED!Area_de_impressao</vt:lpstr>
      <vt:lpstr>'M Calc'!Area_de_impressao</vt:lpstr>
      <vt:lpstr>'MEM DESCRITIVO'!Area_de_impressao</vt:lpstr>
      <vt:lpstr>ORC!Area_de_impressao</vt:lpstr>
      <vt:lpstr>DATABASE</vt:lpstr>
      <vt:lpstr>DATAEMISSAO</vt:lpstr>
      <vt:lpstr>DATART</vt:lpstr>
      <vt:lpstr>LOCALIDADE</vt:lpstr>
      <vt:lpstr>' ORÇRED'!Titulos_de_impressao</vt:lpstr>
      <vt:lpstr>'M Calc'!Titulos_de_impressao</vt:lpstr>
      <vt:lpstr>'MEM DESCRITIVO'!Titulos_de_impressao</vt:lpstr>
      <vt:lpstr>ORC!Titulos_de_impressao</vt:lpstr>
      <vt:lpstr>'SINAPI 02_20'!Titulos_de_impressao</vt:lpstr>
    </vt:vector>
  </TitlesOfParts>
  <Company>CAMPINAS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DCOLCHOES</dc:creator>
  <cp:lastModifiedBy>SIDNEI</cp:lastModifiedBy>
  <cp:lastPrinted>2020-08-04T20:34:13Z</cp:lastPrinted>
  <dcterms:created xsi:type="dcterms:W3CDTF">2002-08-22T22:08:53Z</dcterms:created>
  <dcterms:modified xsi:type="dcterms:W3CDTF">2020-08-21T14:33:34Z</dcterms:modified>
</cp:coreProperties>
</file>